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n025us\Documents\"/>
    </mc:Choice>
  </mc:AlternateContent>
  <bookViews>
    <workbookView xWindow="0" yWindow="0" windowWidth="14370" windowHeight="7530" tabRatio="873" activeTab="9"/>
  </bookViews>
  <sheets>
    <sheet name="README" sheetId="2" r:id="rId1"/>
    <sheet name="Data Sheet" sheetId="1" r:id="rId2"/>
    <sheet name="Cover" sheetId="3" r:id="rId3"/>
    <sheet name="Comments" sheetId="4" r:id="rId4"/>
    <sheet name="Gen Inst" sheetId="5" r:id="rId5"/>
    <sheet name="Table" sheetId="6" r:id="rId6"/>
    <sheet name="101" sheetId="7" r:id="rId7"/>
    <sheet name="102" sheetId="8" r:id="rId8"/>
    <sheet name="103" sheetId="9" r:id="rId9"/>
    <sheet name="104105" sheetId="82" r:id="rId10"/>
    <sheet name="106107" sheetId="96" r:id="rId11"/>
    <sheet name="108109" sheetId="12" r:id="rId12"/>
    <sheet name="110113" sheetId="13" r:id="rId13"/>
    <sheet name="114117" sheetId="14" r:id="rId14"/>
    <sheet name="118119" sheetId="15" r:id="rId15"/>
    <sheet name="120121" sheetId="16" r:id="rId16"/>
    <sheet name="122ab" sheetId="83" r:id="rId17"/>
    <sheet name="122123" sheetId="17" r:id="rId18"/>
    <sheet name="200201" sheetId="18" r:id="rId19"/>
    <sheet name="202203-NA" sheetId="19" state="hidden" r:id="rId20"/>
    <sheet name="204207" sheetId="20" r:id="rId21"/>
    <sheet name="213-NA" sheetId="21" state="hidden" r:id="rId22"/>
    <sheet name="214" sheetId="22" r:id="rId23"/>
    <sheet name="216" sheetId="23" r:id="rId24"/>
    <sheet name="217" sheetId="24" r:id="rId25"/>
    <sheet name="218" sheetId="25" r:id="rId26"/>
    <sheet name="219" sheetId="26" r:id="rId27"/>
    <sheet name="221" sheetId="27" r:id="rId28"/>
    <sheet name="224225" sheetId="79" r:id="rId29"/>
    <sheet name="227" sheetId="29" r:id="rId30"/>
    <sheet name="228229" sheetId="30" r:id="rId31"/>
    <sheet name="230" sheetId="31" r:id="rId32"/>
    <sheet name="232" sheetId="32" r:id="rId33"/>
    <sheet name="233" sheetId="33" r:id="rId34"/>
    <sheet name="234" sheetId="34" r:id="rId35"/>
    <sheet name="234A" sheetId="92" r:id="rId36"/>
    <sheet name="250251" sheetId="35" r:id="rId37"/>
    <sheet name="252" sheetId="36" r:id="rId38"/>
    <sheet name="253" sheetId="37" r:id="rId39"/>
    <sheet name="254" sheetId="38" r:id="rId40"/>
    <sheet name="256257" sheetId="39" r:id="rId41"/>
    <sheet name="261" sheetId="87" r:id="rId42"/>
    <sheet name="262263" sheetId="41" r:id="rId43"/>
    <sheet name=" 262-263Insert" sheetId="94" r:id="rId44"/>
    <sheet name="266267" sheetId="42" r:id="rId45"/>
    <sheet name="269" sheetId="43" r:id="rId46"/>
    <sheet name="272273" sheetId="44" r:id="rId47"/>
    <sheet name="274275" sheetId="45" r:id="rId48"/>
    <sheet name="276277" sheetId="46" r:id="rId49"/>
    <sheet name="278" sheetId="47" r:id="rId50"/>
    <sheet name="300301" sheetId="48" r:id="rId51"/>
    <sheet name="300B Est ESCO " sheetId="97" r:id="rId52"/>
    <sheet name="304" sheetId="49" r:id="rId53"/>
    <sheet name="310311" sheetId="50" r:id="rId54"/>
    <sheet name="320323" sheetId="80" r:id="rId55"/>
    <sheet name="326327" sheetId="52" r:id="rId56"/>
    <sheet name="328330" sheetId="53" r:id="rId57"/>
    <sheet name="332" sheetId="54" r:id="rId58"/>
    <sheet name="335" sheetId="55" r:id="rId59"/>
    <sheet name="336" sheetId="56" r:id="rId60"/>
    <sheet name="337" sheetId="57" r:id="rId61"/>
    <sheet name="337A" sheetId="76" r:id="rId62"/>
    <sheet name="337B" sheetId="77" r:id="rId63"/>
    <sheet name="337C" sheetId="78" r:id="rId64"/>
    <sheet name="340" sheetId="86" r:id="rId65"/>
    <sheet name="350351" sheetId="59" r:id="rId66"/>
    <sheet name="352353" sheetId="60" r:id="rId67"/>
    <sheet name="354355" sheetId="61" r:id="rId68"/>
    <sheet name="356" sheetId="62" r:id="rId69"/>
    <sheet name="397" sheetId="81" r:id="rId70"/>
    <sheet name="401" sheetId="63" r:id="rId71"/>
    <sheet name="402403" sheetId="64" r:id="rId72"/>
    <sheet name="406407" sheetId="65" r:id="rId73"/>
    <sheet name="408409" sheetId="66" r:id="rId74"/>
    <sheet name="410411" sheetId="67" r:id="rId75"/>
    <sheet name="422423" sheetId="98" r:id="rId76"/>
    <sheet name="424425" sheetId="69" r:id="rId77"/>
    <sheet name="426427" sheetId="85" r:id="rId78"/>
    <sheet name="429" sheetId="71" r:id="rId79"/>
    <sheet name="430" sheetId="72" r:id="rId80"/>
    <sheet name="431" sheetId="73" r:id="rId81"/>
    <sheet name="450" sheetId="74" r:id="rId82"/>
    <sheet name="BOOK" sheetId="75" r:id="rId83"/>
    <sheet name="Sheet1" sheetId="89" state="hidden"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s>
  <definedNames>
    <definedName name="_101" localSheetId="54">#REF!</definedName>
    <definedName name="_101">'101'!$A$1</definedName>
    <definedName name="_101PM" localSheetId="54">#REF!</definedName>
    <definedName name="_101PM">'101'!$B$66:$B$74</definedName>
    <definedName name="_102" localSheetId="54">#REF!</definedName>
    <definedName name="_102">'102'!$A$1</definedName>
    <definedName name="_102PM" localSheetId="54">#REF!</definedName>
    <definedName name="_102PM">'102'!$B$59:$B$67</definedName>
    <definedName name="_102PM_40" localSheetId="41">#REF!</definedName>
    <definedName name="_102PM_40">#REF!</definedName>
    <definedName name="_102PM_41" localSheetId="41">#REF!</definedName>
    <definedName name="_102PM_41">#REF!</definedName>
    <definedName name="_103" localSheetId="54">#REF!</definedName>
    <definedName name="_103">'103'!$A$1</definedName>
    <definedName name="_103_39" localSheetId="41">#REF!</definedName>
    <definedName name="_103_39">#REF!</definedName>
    <definedName name="_103_40" localSheetId="41">#REF!</definedName>
    <definedName name="_103_40">#REF!</definedName>
    <definedName name="_103_41" localSheetId="41">#REF!</definedName>
    <definedName name="_103_41">#REF!</definedName>
    <definedName name="_103_60">'[1]103'!#REF!</definedName>
    <definedName name="_103_61">'[2]103'!#REF!</definedName>
    <definedName name="_103PM" localSheetId="54">#REF!</definedName>
    <definedName name="_103PM">'103'!$B$65:$B$75</definedName>
    <definedName name="_103PM_40" localSheetId="41">#REF!</definedName>
    <definedName name="_103PM_40">#REF!</definedName>
    <definedName name="_103PM_41" localSheetId="41">#REF!</definedName>
    <definedName name="_103PM_41">#REF!</definedName>
    <definedName name="_104105" localSheetId="9">'104105'!$A$1</definedName>
    <definedName name="_104105" localSheetId="54">#REF!</definedName>
    <definedName name="_104105">#REF!</definedName>
    <definedName name="_104105_60" localSheetId="41">#REF!</definedName>
    <definedName name="_104105_60">#REF!</definedName>
    <definedName name="_104105PM" localSheetId="9">'104105'!$B$63:$B$73</definedName>
    <definedName name="_104105PM" localSheetId="54">#REF!</definedName>
    <definedName name="_104105PM">#REF!</definedName>
    <definedName name="_104105PM_10" localSheetId="41">#REF!</definedName>
    <definedName name="_104105PM_10">#REF!</definedName>
    <definedName name="_104105PM_12" localSheetId="41">#REF!</definedName>
    <definedName name="_104105PM_12">#REF!</definedName>
    <definedName name="_104105PM_17" localSheetId="41">#REF!</definedName>
    <definedName name="_104105PM_17">#REF!</definedName>
    <definedName name="_104105PM_28" localSheetId="41">#REF!</definedName>
    <definedName name="_104105PM_28">#REF!</definedName>
    <definedName name="_104105PM_36" localSheetId="41">#REF!</definedName>
    <definedName name="_104105PM_36">#REF!</definedName>
    <definedName name="_104105PM_39" localSheetId="41">#REF!</definedName>
    <definedName name="_104105PM_39">#REF!</definedName>
    <definedName name="_104105PM_40" localSheetId="41">#REF!</definedName>
    <definedName name="_104105PM_40">#REF!</definedName>
    <definedName name="_104105PM_41" localSheetId="41">#REF!</definedName>
    <definedName name="_104105PM_41">#REF!</definedName>
    <definedName name="_104105PM_60" localSheetId="41">#REF!</definedName>
    <definedName name="_104105PM_60">#REF!</definedName>
    <definedName name="_104105PM_61" localSheetId="41">#REF!</definedName>
    <definedName name="_104105PM_61">#REF!</definedName>
    <definedName name="_104105PM_66" localSheetId="41">#REF!</definedName>
    <definedName name="_104105PM_66">#REF!</definedName>
    <definedName name="_106107" localSheetId="10">'106107'!$A$1</definedName>
    <definedName name="_106107" localSheetId="54">#REF!</definedName>
    <definedName name="_106107">#REF!</definedName>
    <definedName name="_106107_39" localSheetId="41">#REF!</definedName>
    <definedName name="_106107_39">#REF!</definedName>
    <definedName name="_106107_60" localSheetId="41">#REF!</definedName>
    <definedName name="_106107_60">#REF!</definedName>
    <definedName name="_106107_61" localSheetId="41">#REF!</definedName>
    <definedName name="_106107_61">#REF!</definedName>
    <definedName name="_106107PM" localSheetId="10">'106107'!$B$116:$B$118</definedName>
    <definedName name="_106107PM" localSheetId="54">#REF!</definedName>
    <definedName name="_106107PM">#REF!</definedName>
    <definedName name="_106107PM_39" localSheetId="41">#REF!</definedName>
    <definedName name="_106107PM_39">#REF!</definedName>
    <definedName name="_106107PM_60" localSheetId="41">#REF!</definedName>
    <definedName name="_106107PM_60">#REF!</definedName>
    <definedName name="_106107PM_61" localSheetId="41">#REF!</definedName>
    <definedName name="_106107PM_61">#REF!</definedName>
    <definedName name="_108109" localSheetId="54">#REF!</definedName>
    <definedName name="_108109">'108109'!$E$8</definedName>
    <definedName name="_108109_40" localSheetId="41">#REF!</definedName>
    <definedName name="_108109_40">#REF!</definedName>
    <definedName name="_108109_41" localSheetId="41">#REF!</definedName>
    <definedName name="_108109_41">#REF!</definedName>
    <definedName name="_108109PM" localSheetId="54">#REF!</definedName>
    <definedName name="_108109PM">'108109'!$B$116:$B$124</definedName>
    <definedName name="_108109PM_10" localSheetId="41">#REF!</definedName>
    <definedName name="_108109PM_10">#REF!</definedName>
    <definedName name="_108109PM_12">'[3]108109'!#REF!</definedName>
    <definedName name="_108109PM_17">'[3]108109'!#REF!</definedName>
    <definedName name="_108109PM_28" localSheetId="41">#REF!</definedName>
    <definedName name="_108109PM_28">#REF!</definedName>
    <definedName name="_108109PM_36" localSheetId="41">#REF!</definedName>
    <definedName name="_108109PM_36">#REF!</definedName>
    <definedName name="_108109PM_39" localSheetId="41">#REF!</definedName>
    <definedName name="_108109PM_39">#REF!</definedName>
    <definedName name="_108109PM_40" localSheetId="41">#REF!</definedName>
    <definedName name="_108109PM_40">#REF!</definedName>
    <definedName name="_108109PM_41" localSheetId="41">#REF!</definedName>
    <definedName name="_108109PM_41">#REF!</definedName>
    <definedName name="_108109PM_60">'[1]108109'!#REF!</definedName>
    <definedName name="_108109PM_61">'[2]108109'!#REF!</definedName>
    <definedName name="_108109PM_66">'[4]108109'!#REF!</definedName>
    <definedName name="_110113" localSheetId="54">#REF!</definedName>
    <definedName name="_110113">'110113'!$A$1</definedName>
    <definedName name="_110113_17" localSheetId="41">#REF!</definedName>
    <definedName name="_110113_17">#REF!</definedName>
    <definedName name="_110113PM" localSheetId="54">#REF!</definedName>
    <definedName name="_110113PM">'110113'!$B$280:$B$288</definedName>
    <definedName name="_110113PM_17" localSheetId="41">#REF!</definedName>
    <definedName name="_110113PM_17">#REF!</definedName>
    <definedName name="_110113PM_40" localSheetId="41">#REF!</definedName>
    <definedName name="_110113PM_40">#REF!</definedName>
    <definedName name="_110113PM_41" localSheetId="41">#REF!</definedName>
    <definedName name="_110113PM_41">#REF!</definedName>
    <definedName name="_114117" localSheetId="54">#REF!</definedName>
    <definedName name="_114117">'114117'!$A$1</definedName>
    <definedName name="_114117PM" localSheetId="54">#REF!</definedName>
    <definedName name="_114117PM">'114117'!$B$129:$B$143</definedName>
    <definedName name="_118119" localSheetId="54">#REF!</definedName>
    <definedName name="_118119">'118119'!$A$1</definedName>
    <definedName name="_118119_17" localSheetId="41">#REF!</definedName>
    <definedName name="_118119_17">#REF!</definedName>
    <definedName name="_118119PM" localSheetId="54">#REF!</definedName>
    <definedName name="_118119PM">'118119'!$B$138:$B$146</definedName>
    <definedName name="_118119PM_10" localSheetId="41">#REF!</definedName>
    <definedName name="_118119PM_10">#REF!</definedName>
    <definedName name="_118119PM_12">'[3]118119'!#REF!</definedName>
    <definedName name="_118119PM_17" localSheetId="41">#REF!</definedName>
    <definedName name="_118119PM_17">#REF!</definedName>
    <definedName name="_118119PM_28" localSheetId="41">#REF!</definedName>
    <definedName name="_118119PM_28">#REF!</definedName>
    <definedName name="_118119PM_36" localSheetId="41">#REF!</definedName>
    <definedName name="_118119PM_36">#REF!</definedName>
    <definedName name="_118119PM_39" localSheetId="41">#REF!</definedName>
    <definedName name="_118119PM_39">#REF!</definedName>
    <definedName name="_118119PM_40" localSheetId="41">#REF!</definedName>
    <definedName name="_118119PM_40">#REF!</definedName>
    <definedName name="_118119PM_41" localSheetId="41">#REF!</definedName>
    <definedName name="_118119PM_41">#REF!</definedName>
    <definedName name="_118119PM_60">'[4]118119'!#REF!</definedName>
    <definedName name="_118119PM_61">'[3]118119'!#REF!</definedName>
    <definedName name="_118119PM_66">'[4]118119'!#REF!</definedName>
    <definedName name="_120121" localSheetId="54">#REF!</definedName>
    <definedName name="_120121">'120121'!$A$1</definedName>
    <definedName name="_120121PM" localSheetId="54">#REF!</definedName>
    <definedName name="_120121PM">'120121'!$B$137:$B$145</definedName>
    <definedName name="_120121PM_10" localSheetId="41">#REF!</definedName>
    <definedName name="_120121PM_10">#REF!</definedName>
    <definedName name="_120121PM_12" localSheetId="41">#REF!</definedName>
    <definedName name="_120121PM_12">#REF!</definedName>
    <definedName name="_120121PM_17" localSheetId="41">#REF!</definedName>
    <definedName name="_120121PM_17">#REF!</definedName>
    <definedName name="_120121PM_28" localSheetId="41">#REF!</definedName>
    <definedName name="_120121PM_28">#REF!</definedName>
    <definedName name="_120121PM_36" localSheetId="41">#REF!</definedName>
    <definedName name="_120121PM_36">#REF!</definedName>
    <definedName name="_120121PM_39" localSheetId="41">#REF!</definedName>
    <definedName name="_120121PM_39">#REF!</definedName>
    <definedName name="_120121PM_40" localSheetId="41">#REF!</definedName>
    <definedName name="_120121PM_40">#REF!</definedName>
    <definedName name="_120121PM_41" localSheetId="41">#REF!</definedName>
    <definedName name="_120121PM_41">#REF!</definedName>
    <definedName name="_120121PM_60" localSheetId="41">#REF!</definedName>
    <definedName name="_120121PM_60">#REF!</definedName>
    <definedName name="_120121PM_61" localSheetId="41">#REF!</definedName>
    <definedName name="_120121PM_61">#REF!</definedName>
    <definedName name="_120121PM_66" localSheetId="41">#REF!</definedName>
    <definedName name="_120121PM_66">#REF!</definedName>
    <definedName name="_122123" localSheetId="54">#REF!</definedName>
    <definedName name="_122123">'122123'!$A$1</definedName>
    <definedName name="_122123PM" localSheetId="10">'[5]122123'!#REF!</definedName>
    <definedName name="_122123PM" localSheetId="51">'[6]122123'!#REF!</definedName>
    <definedName name="_122123PM" localSheetId="54">#REF!</definedName>
    <definedName name="_122123PM">'122123'!#REF!</definedName>
    <definedName name="_200201" localSheetId="54">#REF!</definedName>
    <definedName name="_200201">'200201'!$A$1</definedName>
    <definedName name="_200201PM" localSheetId="54">#REF!</definedName>
    <definedName name="_200201PM">'200201'!$B$67:$B$75</definedName>
    <definedName name="_202203" localSheetId="54">#REF!</definedName>
    <definedName name="_202203">'202203-NA'!$A$1</definedName>
    <definedName name="_202203PM" localSheetId="54">#REF!</definedName>
    <definedName name="_202203PM">'202203-NA'!$B$65:$B$73</definedName>
    <definedName name="_204207" localSheetId="54">#REF!</definedName>
    <definedName name="_204207">'204207'!$A$1</definedName>
    <definedName name="_204207PM" localSheetId="54">#REF!</definedName>
    <definedName name="_204207PM">'204207'!$B$135:$B$149</definedName>
    <definedName name="_204207PM_40" localSheetId="41">#REF!</definedName>
    <definedName name="_204207PM_40">#REF!</definedName>
    <definedName name="_204207PM_41" localSheetId="41">#REF!</definedName>
    <definedName name="_204207PM_41">#REF!</definedName>
    <definedName name="_213" localSheetId="54">#REF!</definedName>
    <definedName name="_213">'213-NA'!$A$1</definedName>
    <definedName name="_213PM" localSheetId="54">#REF!</definedName>
    <definedName name="_213PM">'213-NA'!$B$69:$B$77</definedName>
    <definedName name="_214" localSheetId="54">#REF!</definedName>
    <definedName name="_214" localSheetId="77">'[7]214'!$A$1</definedName>
    <definedName name="_214">'214'!$A$1</definedName>
    <definedName name="_214PM" localSheetId="54">#REF!</definedName>
    <definedName name="_214PM" localSheetId="77">'[7]214'!$B$71:$B$79</definedName>
    <definedName name="_214PM">'214'!$B$94:$B$102</definedName>
    <definedName name="_214PM_40" localSheetId="41">#REF!</definedName>
    <definedName name="_214PM_40">#REF!</definedName>
    <definedName name="_214PM_41" localSheetId="41">#REF!</definedName>
    <definedName name="_214PM_41">#REF!</definedName>
    <definedName name="_216" localSheetId="54">#REF!</definedName>
    <definedName name="_216">'216'!$A$1</definedName>
    <definedName name="_216_60" localSheetId="41">#REF!</definedName>
    <definedName name="_216_60">#REF!</definedName>
    <definedName name="_216PM" localSheetId="9">'[8]216'!#REF!</definedName>
    <definedName name="_216PM" localSheetId="10">'[5]216'!#REF!</definedName>
    <definedName name="_216PM" localSheetId="41">'[9]216'!#REF!</definedName>
    <definedName name="_216PM" localSheetId="51">'[6]216'!#REF!</definedName>
    <definedName name="_216PM" localSheetId="54">'[10]216'!#REF!</definedName>
    <definedName name="_216PM" localSheetId="77">'[11]216'!#REF!</definedName>
    <definedName name="_216PM">'216'!#REF!</definedName>
    <definedName name="_216PM_10" localSheetId="41">#REF!</definedName>
    <definedName name="_216PM_10">#REF!</definedName>
    <definedName name="_216PM_11" localSheetId="41">#REF!</definedName>
    <definedName name="_216PM_11">#REF!</definedName>
    <definedName name="_216PM_12" localSheetId="41">#REF!</definedName>
    <definedName name="_216PM_12">#REF!</definedName>
    <definedName name="_216PM_14">'[12]216'!#REF!</definedName>
    <definedName name="_216PM_15">'[12]216'!#REF!</definedName>
    <definedName name="_216PM_16">'[12]216'!#REF!</definedName>
    <definedName name="_216PM_17">'[13]216'!#REF!</definedName>
    <definedName name="_216PM_18">'[14]216'!#REF!</definedName>
    <definedName name="_216PM_19" localSheetId="41">#REF!</definedName>
    <definedName name="_216PM_19">#REF!</definedName>
    <definedName name="_216PM_20" localSheetId="41">#REF!</definedName>
    <definedName name="_216PM_20">#REF!</definedName>
    <definedName name="_216PM_25">'[15]216'!#REF!</definedName>
    <definedName name="_216PM_26" localSheetId="41">#REF!</definedName>
    <definedName name="_216PM_26">#REF!</definedName>
    <definedName name="_216PM_28" localSheetId="41">#REF!</definedName>
    <definedName name="_216PM_28">#REF!</definedName>
    <definedName name="_216PM_29" localSheetId="41">#REF!</definedName>
    <definedName name="_216PM_29">#REF!</definedName>
    <definedName name="_216PM_34">'[12]216'!#REF!</definedName>
    <definedName name="_216PM_35">'[12]216'!#REF!</definedName>
    <definedName name="_216PM_36" localSheetId="41">#REF!</definedName>
    <definedName name="_216PM_36">#REF!</definedName>
    <definedName name="_216PM_39" localSheetId="41">#REF!</definedName>
    <definedName name="_216PM_39">#REF!</definedName>
    <definedName name="_216PM_43" localSheetId="41">#REF!</definedName>
    <definedName name="_216PM_43">#REF!</definedName>
    <definedName name="_216PM_46" localSheetId="41">#REF!</definedName>
    <definedName name="_216PM_46">#REF!</definedName>
    <definedName name="_216PM_48" localSheetId="41">#REF!</definedName>
    <definedName name="_216PM_48">#REF!</definedName>
    <definedName name="_216PM_50" localSheetId="41">#REF!</definedName>
    <definedName name="_216PM_50">#REF!</definedName>
    <definedName name="_216PM_51">'[14]216'!#REF!</definedName>
    <definedName name="_216PM_55" localSheetId="41">#REF!</definedName>
    <definedName name="_216PM_55">#REF!</definedName>
    <definedName name="_216PM_56" localSheetId="41">#REF!</definedName>
    <definedName name="_216PM_56">#REF!</definedName>
    <definedName name="_216PM_57">'[15]216'!#REF!</definedName>
    <definedName name="_216PM_58" localSheetId="41">#REF!</definedName>
    <definedName name="_216PM_58">#REF!</definedName>
    <definedName name="_216PM_59">'[16]216'!#REF!</definedName>
    <definedName name="_216PM_60" localSheetId="41">#REF!</definedName>
    <definedName name="_216PM_60">#REF!</definedName>
    <definedName name="_216PM_61" localSheetId="41">#REF!</definedName>
    <definedName name="_216PM_61">#REF!</definedName>
    <definedName name="_216PM_62">'[17]216'!#REF!</definedName>
    <definedName name="_216PM_63" localSheetId="41">#REF!</definedName>
    <definedName name="_216PM_63">#REF!</definedName>
    <definedName name="_216PM_64" localSheetId="41">#REF!</definedName>
    <definedName name="_216PM_64">#REF!</definedName>
    <definedName name="_216PM_66" localSheetId="41">#REF!</definedName>
    <definedName name="_216PM_66">#REF!</definedName>
    <definedName name="_216PM_7">'[12]216'!#REF!</definedName>
    <definedName name="_216PM_8">'[12]216'!#REF!</definedName>
    <definedName name="_216PM_9">'[18]216'!#REF!</definedName>
    <definedName name="_217" localSheetId="54">#REF!</definedName>
    <definedName name="_217">'217'!$A$1</definedName>
    <definedName name="_217_60" localSheetId="41">#REF!</definedName>
    <definedName name="_217_60">#REF!</definedName>
    <definedName name="_217PM" localSheetId="54">#REF!</definedName>
    <definedName name="_217PM">'217'!$B$77:$B$85</definedName>
    <definedName name="_217PM_60" localSheetId="41">#REF!</definedName>
    <definedName name="_217PM_60">#REF!</definedName>
    <definedName name="_218" localSheetId="54">#REF!</definedName>
    <definedName name="_218">'218'!$A$1</definedName>
    <definedName name="_218_60" localSheetId="41">#REF!</definedName>
    <definedName name="_218_60">#REF!</definedName>
    <definedName name="_218PM" localSheetId="9">'[8]218'!#REF!</definedName>
    <definedName name="_218PM" localSheetId="10">'[5]218'!#REF!</definedName>
    <definedName name="_218PM" localSheetId="41">'[9]218'!#REF!</definedName>
    <definedName name="_218PM" localSheetId="51">'[6]218'!#REF!</definedName>
    <definedName name="_218PM" localSheetId="54">'[10]218'!#REF!</definedName>
    <definedName name="_218PM" localSheetId="77">'[11]218'!#REF!</definedName>
    <definedName name="_218PM">'218'!#REF!</definedName>
    <definedName name="_218PM_10" localSheetId="41">#REF!</definedName>
    <definedName name="_218PM_10">#REF!</definedName>
    <definedName name="_218PM_11" localSheetId="41">#REF!</definedName>
    <definedName name="_218PM_11">#REF!</definedName>
    <definedName name="_218PM_12" localSheetId="41">#REF!</definedName>
    <definedName name="_218PM_12">#REF!</definedName>
    <definedName name="_218PM_14">'[12]218'!#REF!</definedName>
    <definedName name="_218PM_15">'[12]218'!#REF!</definedName>
    <definedName name="_218PM_16">'[12]218'!#REF!</definedName>
    <definedName name="_218PM_17">'[13]218'!#REF!</definedName>
    <definedName name="_218PM_18">'[14]218'!#REF!</definedName>
    <definedName name="_218PM_19" localSheetId="41">#REF!</definedName>
    <definedName name="_218PM_19">#REF!</definedName>
    <definedName name="_218PM_20" localSheetId="41">#REF!</definedName>
    <definedName name="_218PM_20">#REF!</definedName>
    <definedName name="_218PM_25">'[15]218'!#REF!</definedName>
    <definedName name="_218PM_26" localSheetId="41">#REF!</definedName>
    <definedName name="_218PM_26">#REF!</definedName>
    <definedName name="_218PM_28" localSheetId="41">#REF!</definedName>
    <definedName name="_218PM_28">#REF!</definedName>
    <definedName name="_218PM_29" localSheetId="41">#REF!</definedName>
    <definedName name="_218PM_29">#REF!</definedName>
    <definedName name="_218PM_34">'[12]218'!#REF!</definedName>
    <definedName name="_218PM_35">'[12]218'!#REF!</definedName>
    <definedName name="_218PM_36" localSheetId="41">#REF!</definedName>
    <definedName name="_218PM_36">#REF!</definedName>
    <definedName name="_218PM_39" localSheetId="41">#REF!</definedName>
    <definedName name="_218PM_39">#REF!</definedName>
    <definedName name="_218PM_43" localSheetId="41">#REF!</definedName>
    <definedName name="_218PM_43">#REF!</definedName>
    <definedName name="_218PM_46" localSheetId="41">#REF!</definedName>
    <definedName name="_218PM_46">#REF!</definedName>
    <definedName name="_218PM_48" localSheetId="41">#REF!</definedName>
    <definedName name="_218PM_48">#REF!</definedName>
    <definedName name="_218PM_50" localSheetId="41">#REF!</definedName>
    <definedName name="_218PM_50">#REF!</definedName>
    <definedName name="_218PM_51">'[14]218'!#REF!</definedName>
    <definedName name="_218PM_55" localSheetId="41">#REF!</definedName>
    <definedName name="_218PM_55">#REF!</definedName>
    <definedName name="_218PM_56" localSheetId="41">#REF!</definedName>
    <definedName name="_218PM_56">#REF!</definedName>
    <definedName name="_218PM_57">'[15]218'!#REF!</definedName>
    <definedName name="_218PM_58" localSheetId="41">#REF!</definedName>
    <definedName name="_218PM_58">#REF!</definedName>
    <definedName name="_218PM_59">'[16]218'!#REF!</definedName>
    <definedName name="_218PM_60" localSheetId="41">#REF!</definedName>
    <definedName name="_218PM_60">#REF!</definedName>
    <definedName name="_218PM_61" localSheetId="41">#REF!</definedName>
    <definedName name="_218PM_61">#REF!</definedName>
    <definedName name="_218PM_62">'[17]218'!#REF!</definedName>
    <definedName name="_218PM_63" localSheetId="41">#REF!</definedName>
    <definedName name="_218PM_63">#REF!</definedName>
    <definedName name="_218PM_64" localSheetId="41">#REF!</definedName>
    <definedName name="_218PM_64">#REF!</definedName>
    <definedName name="_218PM_66" localSheetId="41">#REF!</definedName>
    <definedName name="_218PM_66">#REF!</definedName>
    <definedName name="_218PM_7">'[12]218'!#REF!</definedName>
    <definedName name="_218PM_8">'[12]218'!#REF!</definedName>
    <definedName name="_218PM_9">'[18]218'!#REF!</definedName>
    <definedName name="_219" localSheetId="10">'[5]219'!#REF!</definedName>
    <definedName name="_219" localSheetId="51">'[6]219'!#REF!</definedName>
    <definedName name="_219" localSheetId="54">#REF!</definedName>
    <definedName name="_219">'219'!#REF!</definedName>
    <definedName name="_219_25">'[19]219'!#REF!</definedName>
    <definedName name="_219_39" localSheetId="41">#REF!</definedName>
    <definedName name="_219_39">#REF!</definedName>
    <definedName name="_219_40" localSheetId="41">#REF!</definedName>
    <definedName name="_219_40">#REF!</definedName>
    <definedName name="_219_41" localSheetId="41">#REF!</definedName>
    <definedName name="_219_41">#REF!</definedName>
    <definedName name="_219_60">'[1]219'!#REF!</definedName>
    <definedName name="_219_61">'[2]219'!#REF!</definedName>
    <definedName name="_219_68" localSheetId="41">#REF!</definedName>
    <definedName name="_219_68">#REF!</definedName>
    <definedName name="_219PM" localSheetId="9">'[8]219'!#REF!</definedName>
    <definedName name="_219PM" localSheetId="10">'[5]219'!#REF!</definedName>
    <definedName name="_219PM" localSheetId="41">'[9]219'!#REF!</definedName>
    <definedName name="_219PM" localSheetId="51">'[6]219'!#REF!</definedName>
    <definedName name="_219PM" localSheetId="54">'[10]219'!#REF!</definedName>
    <definedName name="_219PM" localSheetId="77">'[11]219'!#REF!</definedName>
    <definedName name="_219PM">'219'!#REF!</definedName>
    <definedName name="_219PM_10" localSheetId="41">#REF!</definedName>
    <definedName name="_219PM_10">#REF!</definedName>
    <definedName name="_219PM_11" localSheetId="41">#REF!</definedName>
    <definedName name="_219PM_11">#REF!</definedName>
    <definedName name="_219PM_12" localSheetId="41">#REF!</definedName>
    <definedName name="_219PM_12">#REF!</definedName>
    <definedName name="_219PM_14" localSheetId="41">#REF!</definedName>
    <definedName name="_219PM_14">#REF!</definedName>
    <definedName name="_219PM_15" localSheetId="41">#REF!</definedName>
    <definedName name="_219PM_15">#REF!</definedName>
    <definedName name="_219PM_16" localSheetId="41">#REF!</definedName>
    <definedName name="_219PM_16">#REF!</definedName>
    <definedName name="_219PM_17">'[13]219'!#REF!</definedName>
    <definedName name="_219PM_19" localSheetId="41">#REF!</definedName>
    <definedName name="_219PM_19">#REF!</definedName>
    <definedName name="_219PM_20" localSheetId="41">#REF!</definedName>
    <definedName name="_219PM_20">#REF!</definedName>
    <definedName name="_219PM_25">'[19]219'!#REF!</definedName>
    <definedName name="_219PM_26" localSheetId="41">#REF!</definedName>
    <definedName name="_219PM_26">#REF!</definedName>
    <definedName name="_219PM_28" localSheetId="41">#REF!</definedName>
    <definedName name="_219PM_28">#REF!</definedName>
    <definedName name="_219PM_29" localSheetId="41">#REF!</definedName>
    <definedName name="_219PM_29">#REF!</definedName>
    <definedName name="_219PM_34" localSheetId="41">#REF!</definedName>
    <definedName name="_219PM_34">#REF!</definedName>
    <definedName name="_219PM_35" localSheetId="41">#REF!</definedName>
    <definedName name="_219PM_35">#REF!</definedName>
    <definedName name="_219PM_36" localSheetId="41">#REF!</definedName>
    <definedName name="_219PM_36">#REF!</definedName>
    <definedName name="_219PM_39" localSheetId="41">#REF!</definedName>
    <definedName name="_219PM_39">#REF!</definedName>
    <definedName name="_219PM_43" localSheetId="41">#REF!</definedName>
    <definedName name="_219PM_43">#REF!</definedName>
    <definedName name="_219PM_46" localSheetId="41">#REF!</definedName>
    <definedName name="_219PM_46">#REF!</definedName>
    <definedName name="_219PM_48" localSheetId="41">#REF!</definedName>
    <definedName name="_219PM_48">#REF!</definedName>
    <definedName name="_219PM_50" localSheetId="41">#REF!</definedName>
    <definedName name="_219PM_50">#REF!</definedName>
    <definedName name="_219PM_55" localSheetId="41">#REF!</definedName>
    <definedName name="_219PM_55">#REF!</definedName>
    <definedName name="_219PM_56" localSheetId="41">#REF!</definedName>
    <definedName name="_219PM_56">#REF!</definedName>
    <definedName name="_219PM_57">'[15]219'!#REF!</definedName>
    <definedName name="_219PM_58" localSheetId="41">#REF!</definedName>
    <definedName name="_219PM_58">#REF!</definedName>
    <definedName name="_219PM_59">'[16]219'!#REF!</definedName>
    <definedName name="_219PM_60">'[1]219'!#REF!</definedName>
    <definedName name="_219PM_61">'[2]219'!#REF!</definedName>
    <definedName name="_219PM_62">'[17]219'!#REF!</definedName>
    <definedName name="_219PM_63" localSheetId="41">#REF!</definedName>
    <definedName name="_219PM_63">#REF!</definedName>
    <definedName name="_219PM_64" localSheetId="41">#REF!</definedName>
    <definedName name="_219PM_64">#REF!</definedName>
    <definedName name="_219PM_66" localSheetId="41">#REF!</definedName>
    <definedName name="_219PM_66">#REF!</definedName>
    <definedName name="_219PM_7" localSheetId="41">#REF!</definedName>
    <definedName name="_219PM_7">#REF!</definedName>
    <definedName name="_219PM_8" localSheetId="41">#REF!</definedName>
    <definedName name="_219PM_8">#REF!</definedName>
    <definedName name="_219PM_9">'[18]219'!#REF!</definedName>
    <definedName name="_221" localSheetId="54">#REF!</definedName>
    <definedName name="_221">'221'!$A$1</definedName>
    <definedName name="_221PM" localSheetId="54">#REF!</definedName>
    <definedName name="_221PM">'221'!$A$69:$B$80</definedName>
    <definedName name="_221PM_10" localSheetId="41">#REF!</definedName>
    <definedName name="_221PM_10">#REF!</definedName>
    <definedName name="_221PM_12" localSheetId="41">#REF!</definedName>
    <definedName name="_221PM_12">#REF!</definedName>
    <definedName name="_221PM_17" localSheetId="41">#REF!</definedName>
    <definedName name="_221PM_17">#REF!</definedName>
    <definedName name="_221PM_28" localSheetId="41">#REF!</definedName>
    <definedName name="_221PM_28">#REF!</definedName>
    <definedName name="_221PM_36" localSheetId="41">#REF!</definedName>
    <definedName name="_221PM_36">#REF!</definedName>
    <definedName name="_221PM_39" localSheetId="41">#REF!</definedName>
    <definedName name="_221PM_39">#REF!</definedName>
    <definedName name="_221PM_40" localSheetId="41">#REF!</definedName>
    <definedName name="_221PM_40">#REF!</definedName>
    <definedName name="_221PM_41" localSheetId="41">#REF!</definedName>
    <definedName name="_221PM_41">#REF!</definedName>
    <definedName name="_221PM_60" localSheetId="41">#REF!</definedName>
    <definedName name="_221PM_60">#REF!</definedName>
    <definedName name="_221PM_61" localSheetId="41">#REF!</definedName>
    <definedName name="_221PM_61">#REF!</definedName>
    <definedName name="_221PM_66" localSheetId="41">#REF!</definedName>
    <definedName name="_221PM_66">#REF!</definedName>
    <definedName name="_224225" localSheetId="28">'224225'!$A$1</definedName>
    <definedName name="_224225" localSheetId="41">#REF!</definedName>
    <definedName name="_224225" localSheetId="54">#REF!</definedName>
    <definedName name="_224225">#REF!</definedName>
    <definedName name="_224225_26">'[19]224225'!#REF!</definedName>
    <definedName name="_224225PM" localSheetId="28">'224225'!#REF!</definedName>
    <definedName name="_224225PM" localSheetId="41">#REF!</definedName>
    <definedName name="_224225PM" localSheetId="54">'[10]224225'!#REF!</definedName>
    <definedName name="_224225PM" localSheetId="77">'[11]224225'!#REF!</definedName>
    <definedName name="_224225PM">#REF!</definedName>
    <definedName name="_224225PM_10" localSheetId="41">#REF!</definedName>
    <definedName name="_224225PM_10">#REF!</definedName>
    <definedName name="_224225PM_11" localSheetId="41">#REF!</definedName>
    <definedName name="_224225PM_11">#REF!</definedName>
    <definedName name="_224225PM_12" localSheetId="41">#REF!</definedName>
    <definedName name="_224225PM_12">#REF!</definedName>
    <definedName name="_224225PM_14" localSheetId="41">#REF!</definedName>
    <definedName name="_224225PM_14">#REF!</definedName>
    <definedName name="_224225PM_15" localSheetId="41">#REF!</definedName>
    <definedName name="_224225PM_15">#REF!</definedName>
    <definedName name="_224225PM_16" localSheetId="41">#REF!</definedName>
    <definedName name="_224225PM_16">#REF!</definedName>
    <definedName name="_224225PM_17">'[13]224225'!#REF!</definedName>
    <definedName name="_224225PM_18">'[14]224225'!#REF!</definedName>
    <definedName name="_224225PM_19" localSheetId="41">#REF!</definedName>
    <definedName name="_224225PM_19">#REF!</definedName>
    <definedName name="_224225PM_20" localSheetId="41">#REF!</definedName>
    <definedName name="_224225PM_20">#REF!</definedName>
    <definedName name="_224225PM_25">'[15]224225'!#REF!</definedName>
    <definedName name="_224225PM_26">'[19]224225'!#REF!</definedName>
    <definedName name="_224225PM_28" localSheetId="41">#REF!</definedName>
    <definedName name="_224225PM_28">#REF!</definedName>
    <definedName name="_224225PM_29" localSheetId="41">#REF!</definedName>
    <definedName name="_224225PM_29">#REF!</definedName>
    <definedName name="_224225PM_34" localSheetId="41">#REF!</definedName>
    <definedName name="_224225PM_34">#REF!</definedName>
    <definedName name="_224225PM_35" localSheetId="41">#REF!</definedName>
    <definedName name="_224225PM_35">#REF!</definedName>
    <definedName name="_224225PM_36" localSheetId="41">#REF!</definedName>
    <definedName name="_224225PM_36">#REF!</definedName>
    <definedName name="_224225PM_39" localSheetId="41">#REF!</definedName>
    <definedName name="_224225PM_39">#REF!</definedName>
    <definedName name="_224225PM_43" localSheetId="41">#REF!</definedName>
    <definedName name="_224225PM_43">#REF!</definedName>
    <definedName name="_224225PM_46" localSheetId="41">#REF!</definedName>
    <definedName name="_224225PM_46">#REF!</definedName>
    <definedName name="_224225PM_48" localSheetId="41">#REF!</definedName>
    <definedName name="_224225PM_48">#REF!</definedName>
    <definedName name="_224225PM_50" localSheetId="41">#REF!</definedName>
    <definedName name="_224225PM_50">#REF!</definedName>
    <definedName name="_224225PM_51">'[14]224225'!#REF!</definedName>
    <definedName name="_224225PM_55" localSheetId="41">#REF!</definedName>
    <definedName name="_224225PM_55">#REF!</definedName>
    <definedName name="_224225PM_56" localSheetId="41">#REF!</definedName>
    <definedName name="_224225PM_56">#REF!</definedName>
    <definedName name="_224225PM_57">'[15]224225'!#REF!</definedName>
    <definedName name="_224225PM_58" localSheetId="41">#REF!</definedName>
    <definedName name="_224225PM_58">#REF!</definedName>
    <definedName name="_224225PM_59">'[16]224225'!#REF!</definedName>
    <definedName name="_224225PM_60">'[1]224225'!#REF!</definedName>
    <definedName name="_224225PM_61">'[2]224225'!#REF!</definedName>
    <definedName name="_224225PM_62">'[17]224225'!#REF!</definedName>
    <definedName name="_224225PM_63" localSheetId="41">#REF!</definedName>
    <definedName name="_224225PM_63">#REF!</definedName>
    <definedName name="_224225PM_64" localSheetId="41">#REF!</definedName>
    <definedName name="_224225PM_64">#REF!</definedName>
    <definedName name="_224225PM_66" localSheetId="41">#REF!</definedName>
    <definedName name="_224225PM_66">#REF!</definedName>
    <definedName name="_224225PM_7" localSheetId="41">#REF!</definedName>
    <definedName name="_224225PM_7">#REF!</definedName>
    <definedName name="_224225PM_8" localSheetId="41">#REF!</definedName>
    <definedName name="_224225PM_8">#REF!</definedName>
    <definedName name="_224225PM_9">'[18]224225'!#REF!</definedName>
    <definedName name="_227" localSheetId="54">#REF!</definedName>
    <definedName name="_227">'227'!$A$1</definedName>
    <definedName name="_227PM" localSheetId="54">#REF!</definedName>
    <definedName name="_227PM">'227'!$B$71:$B$79</definedName>
    <definedName name="_228229" localSheetId="54">#REF!</definedName>
    <definedName name="_228229">'228229'!$A$1</definedName>
    <definedName name="_228229PM" localSheetId="54">#REF!</definedName>
    <definedName name="_228229PM">'228229'!$B$73:$B$83</definedName>
    <definedName name="_230" localSheetId="54">#REF!</definedName>
    <definedName name="_230">'230'!$A$1</definedName>
    <definedName name="_230PM" localSheetId="54">#REF!</definedName>
    <definedName name="_230PM">'230'!$B$74:$B$82</definedName>
    <definedName name="_232" localSheetId="10">'[5]232'!$A$1</definedName>
    <definedName name="_232" localSheetId="51">'[6]232'!$A$1</definedName>
    <definedName name="_232" localSheetId="54">#REF!</definedName>
    <definedName name="_232">'232'!$A$1</definedName>
    <definedName name="_232PM" localSheetId="9">'[8]232'!#REF!</definedName>
    <definedName name="_232PM" localSheetId="10">'[5]232'!#REF!</definedName>
    <definedName name="_232PM" localSheetId="41">'[9]232'!#REF!</definedName>
    <definedName name="_232PM" localSheetId="51">'[6]232'!#REF!</definedName>
    <definedName name="_232PM" localSheetId="54">'[10]232'!#REF!</definedName>
    <definedName name="_232PM" localSheetId="77">'[11]232'!#REF!</definedName>
    <definedName name="_232PM">'232'!#REF!</definedName>
    <definedName name="_232PM_10" localSheetId="41">#REF!</definedName>
    <definedName name="_232PM_10">#REF!</definedName>
    <definedName name="_232PM_11" localSheetId="41">#REF!</definedName>
    <definedName name="_232PM_11">#REF!</definedName>
    <definedName name="_232PM_12" localSheetId="41">#REF!</definedName>
    <definedName name="_232PM_12">#REF!</definedName>
    <definedName name="_232PM_14" localSheetId="41">#REF!</definedName>
    <definedName name="_232PM_14">#REF!</definedName>
    <definedName name="_232PM_15" localSheetId="41">#REF!</definedName>
    <definedName name="_232PM_15">#REF!</definedName>
    <definedName name="_232PM_16" localSheetId="41">#REF!</definedName>
    <definedName name="_232PM_16">#REF!</definedName>
    <definedName name="_232PM_17">'[13]232'!#REF!</definedName>
    <definedName name="_232PM_18">'[14]232'!#REF!</definedName>
    <definedName name="_232PM_19" localSheetId="41">#REF!</definedName>
    <definedName name="_232PM_19">#REF!</definedName>
    <definedName name="_232PM_20" localSheetId="41">#REF!</definedName>
    <definedName name="_232PM_20">#REF!</definedName>
    <definedName name="_232PM_25">'[15]232'!#REF!</definedName>
    <definedName name="_232PM_26" localSheetId="41">#REF!</definedName>
    <definedName name="_232PM_26">#REF!</definedName>
    <definedName name="_232PM_28" localSheetId="41">#REF!</definedName>
    <definedName name="_232PM_28">#REF!</definedName>
    <definedName name="_232PM_29" localSheetId="41">#REF!</definedName>
    <definedName name="_232PM_29">#REF!</definedName>
    <definedName name="_232PM_34" localSheetId="41">#REF!</definedName>
    <definedName name="_232PM_34">#REF!</definedName>
    <definedName name="_232PM_35" localSheetId="41">#REF!</definedName>
    <definedName name="_232PM_35">#REF!</definedName>
    <definedName name="_232PM_36" localSheetId="41">#REF!</definedName>
    <definedName name="_232PM_36">#REF!</definedName>
    <definedName name="_232PM_39" localSheetId="41">#REF!</definedName>
    <definedName name="_232PM_39">#REF!</definedName>
    <definedName name="_232PM_43" localSheetId="41">#REF!</definedName>
    <definedName name="_232PM_43">#REF!</definedName>
    <definedName name="_232PM_46" localSheetId="41">#REF!</definedName>
    <definedName name="_232PM_46">#REF!</definedName>
    <definedName name="_232PM_48" localSheetId="41">#REF!</definedName>
    <definedName name="_232PM_48">#REF!</definedName>
    <definedName name="_232PM_50" localSheetId="41">#REF!</definedName>
    <definedName name="_232PM_50">#REF!</definedName>
    <definedName name="_232PM_51">'[14]232'!#REF!</definedName>
    <definedName name="_232PM_55" localSheetId="41">#REF!</definedName>
    <definedName name="_232PM_55">#REF!</definedName>
    <definedName name="_232PM_56" localSheetId="41">#REF!</definedName>
    <definedName name="_232PM_56">#REF!</definedName>
    <definedName name="_232PM_57">'[15]232'!#REF!</definedName>
    <definedName name="_232PM_58" localSheetId="41">#REF!</definedName>
    <definedName name="_232PM_58">#REF!</definedName>
    <definedName name="_232PM_59">'[16]232'!#REF!</definedName>
    <definedName name="_232PM_60">'[1]232'!#REF!</definedName>
    <definedName name="_232PM_61">'[2]232'!#REF!</definedName>
    <definedName name="_232PM_62">'[17]232'!#REF!</definedName>
    <definedName name="_232PM_63" localSheetId="41">#REF!</definedName>
    <definedName name="_232PM_63">#REF!</definedName>
    <definedName name="_232PM_64" localSheetId="41">#REF!</definedName>
    <definedName name="_232PM_64">#REF!</definedName>
    <definedName name="_232PM_66" localSheetId="41">#REF!</definedName>
    <definedName name="_232PM_66">#REF!</definedName>
    <definedName name="_232PM_7" localSheetId="41">#REF!</definedName>
    <definedName name="_232PM_7">#REF!</definedName>
    <definedName name="_232PM_8" localSheetId="41">#REF!</definedName>
    <definedName name="_232PM_8">#REF!</definedName>
    <definedName name="_232PM_9">'[18]232'!#REF!</definedName>
    <definedName name="_233" localSheetId="54">#REF!</definedName>
    <definedName name="_233">'233'!$A$1</definedName>
    <definedName name="_233PM" localSheetId="9">'[8]233'!#REF!</definedName>
    <definedName name="_233PM" localSheetId="10">'[5]233'!#REF!</definedName>
    <definedName name="_233PM" localSheetId="41">'[9]233'!#REF!</definedName>
    <definedName name="_233PM" localSheetId="51">'[6]233'!#REF!</definedName>
    <definedName name="_233PM" localSheetId="54">'[10]233'!#REF!</definedName>
    <definedName name="_233PM" localSheetId="77">'[11]233'!#REF!</definedName>
    <definedName name="_233PM">'233'!#REF!</definedName>
    <definedName name="_233PM_10" localSheetId="41">#REF!</definedName>
    <definedName name="_233PM_10">#REF!</definedName>
    <definedName name="_233PM_11" localSheetId="41">#REF!</definedName>
    <definedName name="_233PM_11">#REF!</definedName>
    <definedName name="_233PM_12" localSheetId="41">#REF!</definedName>
    <definedName name="_233PM_12">#REF!</definedName>
    <definedName name="_233PM_14" localSheetId="41">#REF!</definedName>
    <definedName name="_233PM_14">#REF!</definedName>
    <definedName name="_233PM_15" localSheetId="41">#REF!</definedName>
    <definedName name="_233PM_15">#REF!</definedName>
    <definedName name="_233PM_16" localSheetId="41">#REF!</definedName>
    <definedName name="_233PM_16">#REF!</definedName>
    <definedName name="_233PM_17">'[13]233'!#REF!</definedName>
    <definedName name="_233PM_18">'[14]233'!#REF!</definedName>
    <definedName name="_233PM_19" localSheetId="41">#REF!</definedName>
    <definedName name="_233PM_19">#REF!</definedName>
    <definedName name="_233PM_20" localSheetId="41">#REF!</definedName>
    <definedName name="_233PM_20">#REF!</definedName>
    <definedName name="_233PM_25">'[15]233'!#REF!</definedName>
    <definedName name="_233PM_26" localSheetId="41">#REF!</definedName>
    <definedName name="_233PM_26">#REF!</definedName>
    <definedName name="_233PM_28" localSheetId="41">#REF!</definedName>
    <definedName name="_233PM_28">#REF!</definedName>
    <definedName name="_233PM_29">'[19]233'!#REF!</definedName>
    <definedName name="_233PM_34" localSheetId="41">#REF!</definedName>
    <definedName name="_233PM_34">#REF!</definedName>
    <definedName name="_233PM_35" localSheetId="41">#REF!</definedName>
    <definedName name="_233PM_35">#REF!</definedName>
    <definedName name="_233PM_36" localSheetId="41">#REF!</definedName>
    <definedName name="_233PM_36">#REF!</definedName>
    <definedName name="_233PM_39" localSheetId="41">#REF!</definedName>
    <definedName name="_233PM_39">#REF!</definedName>
    <definedName name="_233PM_43" localSheetId="41">#REF!</definedName>
    <definedName name="_233PM_43">#REF!</definedName>
    <definedName name="_233PM_46" localSheetId="41">#REF!</definedName>
    <definedName name="_233PM_46">#REF!</definedName>
    <definedName name="_233PM_48" localSheetId="41">#REF!</definedName>
    <definedName name="_233PM_48">#REF!</definedName>
    <definedName name="_233PM_50" localSheetId="41">#REF!</definedName>
    <definedName name="_233PM_50">#REF!</definedName>
    <definedName name="_233PM_51">'[14]233'!#REF!</definedName>
    <definedName name="_233PM_55" localSheetId="41">#REF!</definedName>
    <definedName name="_233PM_55">#REF!</definedName>
    <definedName name="_233PM_56" localSheetId="41">#REF!</definedName>
    <definedName name="_233PM_56">#REF!</definedName>
    <definedName name="_233PM_57">'[15]233'!#REF!</definedName>
    <definedName name="_233PM_58" localSheetId="41">#REF!</definedName>
    <definedName name="_233PM_58">#REF!</definedName>
    <definedName name="_233PM_59">'[16]233'!#REF!</definedName>
    <definedName name="_233PM_60">'[1]233'!#REF!</definedName>
    <definedName name="_233PM_61">'[2]233'!#REF!</definedName>
    <definedName name="_233PM_62">'[17]233'!#REF!</definedName>
    <definedName name="_233PM_63" localSheetId="41">#REF!</definedName>
    <definedName name="_233PM_63">#REF!</definedName>
    <definedName name="_233PM_64" localSheetId="41">#REF!</definedName>
    <definedName name="_233PM_64">#REF!</definedName>
    <definedName name="_233PM_66" localSheetId="41">#REF!</definedName>
    <definedName name="_233PM_66">#REF!</definedName>
    <definedName name="_233PM_7" localSheetId="41">#REF!</definedName>
    <definedName name="_233PM_7">#REF!</definedName>
    <definedName name="_233PM_8" localSheetId="41">#REF!</definedName>
    <definedName name="_233PM_8">#REF!</definedName>
    <definedName name="_233PM_9">'[18]233'!#REF!</definedName>
    <definedName name="_234" localSheetId="54">#REF!</definedName>
    <definedName name="_234">'234'!$A$1</definedName>
    <definedName name="_234PM" localSheetId="9">'[8]234'!#REF!</definedName>
    <definedName name="_234PM" localSheetId="10">'[5]234'!#REF!</definedName>
    <definedName name="_234PM" localSheetId="41">'[9]234'!#REF!</definedName>
    <definedName name="_234PM" localSheetId="51">'[6]234'!#REF!</definedName>
    <definedName name="_234PM" localSheetId="54">'[10]234'!#REF!</definedName>
    <definedName name="_234PM" localSheetId="77">'[11]234'!#REF!</definedName>
    <definedName name="_234PM">'234'!#REF!</definedName>
    <definedName name="_234PM_10" localSheetId="41">#REF!</definedName>
    <definedName name="_234PM_10">#REF!</definedName>
    <definedName name="_234PM_11" localSheetId="41">#REF!</definedName>
    <definedName name="_234PM_11">#REF!</definedName>
    <definedName name="_234PM_12" localSheetId="41">#REF!</definedName>
    <definedName name="_234PM_12">#REF!</definedName>
    <definedName name="_234PM_14" localSheetId="41">#REF!</definedName>
    <definedName name="_234PM_14">#REF!</definedName>
    <definedName name="_234PM_15" localSheetId="41">#REF!</definedName>
    <definedName name="_234PM_15">#REF!</definedName>
    <definedName name="_234PM_16" localSheetId="41">#REF!</definedName>
    <definedName name="_234PM_16">#REF!</definedName>
    <definedName name="_234PM_17">'[13]234'!#REF!</definedName>
    <definedName name="_234PM_18">'[14]234'!#REF!</definedName>
    <definedName name="_234PM_19" localSheetId="41">#REF!</definedName>
    <definedName name="_234PM_19">#REF!</definedName>
    <definedName name="_234PM_20" localSheetId="41">#REF!</definedName>
    <definedName name="_234PM_20">#REF!</definedName>
    <definedName name="_234PM_25">'[15]234'!#REF!</definedName>
    <definedName name="_234PM_26" localSheetId="41">#REF!</definedName>
    <definedName name="_234PM_26">#REF!</definedName>
    <definedName name="_234PM_28" localSheetId="41">#REF!</definedName>
    <definedName name="_234PM_28">#REF!</definedName>
    <definedName name="_234PM_29" localSheetId="41">#REF!</definedName>
    <definedName name="_234PM_29">#REF!</definedName>
    <definedName name="_234PM_34" localSheetId="41">#REF!</definedName>
    <definedName name="_234PM_34">#REF!</definedName>
    <definedName name="_234PM_35" localSheetId="41">#REF!</definedName>
    <definedName name="_234PM_35">#REF!</definedName>
    <definedName name="_234PM_36" localSheetId="41">#REF!</definedName>
    <definedName name="_234PM_36">#REF!</definedName>
    <definedName name="_234PM_39" localSheetId="41">#REF!</definedName>
    <definedName name="_234PM_39">#REF!</definedName>
    <definedName name="_234PM_40" localSheetId="41">#REF!</definedName>
    <definedName name="_234PM_40">#REF!</definedName>
    <definedName name="_234PM_41" localSheetId="41">#REF!</definedName>
    <definedName name="_234PM_41">#REF!</definedName>
    <definedName name="_234PM_43" localSheetId="41">#REF!</definedName>
    <definedName name="_234PM_43">#REF!</definedName>
    <definedName name="_234PM_46" localSheetId="41">#REF!</definedName>
    <definedName name="_234PM_46">#REF!</definedName>
    <definedName name="_234PM_48" localSheetId="41">#REF!</definedName>
    <definedName name="_234PM_48">#REF!</definedName>
    <definedName name="_234PM_50" localSheetId="41">#REF!</definedName>
    <definedName name="_234PM_50">#REF!</definedName>
    <definedName name="_234PM_51">'[14]234'!#REF!</definedName>
    <definedName name="_234PM_55" localSheetId="41">#REF!</definedName>
    <definedName name="_234PM_55">#REF!</definedName>
    <definedName name="_234PM_56" localSheetId="41">#REF!</definedName>
    <definedName name="_234PM_56">#REF!</definedName>
    <definedName name="_234PM_57">'[15]234'!#REF!</definedName>
    <definedName name="_234PM_58" localSheetId="41">#REF!</definedName>
    <definedName name="_234PM_58">#REF!</definedName>
    <definedName name="_234PM_59">'[16]234'!#REF!</definedName>
    <definedName name="_234PM_60">'[1]234'!#REF!</definedName>
    <definedName name="_234PM_61">'[2]234'!#REF!</definedName>
    <definedName name="_234PM_62">'[17]234'!#REF!</definedName>
    <definedName name="_234PM_63" localSheetId="41">#REF!</definedName>
    <definedName name="_234PM_63">#REF!</definedName>
    <definedName name="_234PM_64" localSheetId="41">#REF!</definedName>
    <definedName name="_234PM_64">#REF!</definedName>
    <definedName name="_234PM_66" localSheetId="41">#REF!</definedName>
    <definedName name="_234PM_66">#REF!</definedName>
    <definedName name="_234PM_7" localSheetId="41">#REF!</definedName>
    <definedName name="_234PM_7">#REF!</definedName>
    <definedName name="_234PM_8" localSheetId="41">#REF!</definedName>
    <definedName name="_234PM_8">#REF!</definedName>
    <definedName name="_234PM_9">'[18]234'!#REF!</definedName>
    <definedName name="_250251" localSheetId="54">#REF!</definedName>
    <definedName name="_250251">'250251'!$A$1</definedName>
    <definedName name="_250251PM" localSheetId="9">'[8]250251'!#REF!</definedName>
    <definedName name="_250251PM" localSheetId="10">'[5]250251'!#REF!</definedName>
    <definedName name="_250251PM" localSheetId="41">'[9]250251'!#REF!</definedName>
    <definedName name="_250251PM" localSheetId="51">'[6]250251'!#REF!</definedName>
    <definedName name="_250251PM" localSheetId="54">'[10]250251'!#REF!</definedName>
    <definedName name="_250251PM" localSheetId="77">'[11]250251'!#REF!</definedName>
    <definedName name="_250251PM">'250251'!#REF!</definedName>
    <definedName name="_250251PM_10" localSheetId="41">#REF!</definedName>
    <definedName name="_250251PM_10">#REF!</definedName>
    <definedName name="_250251PM_11" localSheetId="41">#REF!</definedName>
    <definedName name="_250251PM_11">#REF!</definedName>
    <definedName name="_250251PM_12">'[3]250251'!#REF!</definedName>
    <definedName name="_250251PM_14" localSheetId="41">#REF!</definedName>
    <definedName name="_250251PM_14">#REF!</definedName>
    <definedName name="_250251PM_15" localSheetId="41">#REF!</definedName>
    <definedName name="_250251PM_15">#REF!</definedName>
    <definedName name="_250251PM_16" localSheetId="41">#REF!</definedName>
    <definedName name="_250251PM_16">#REF!</definedName>
    <definedName name="_250251PM_17">'[13]250251'!#REF!</definedName>
    <definedName name="_250251PM_18">'[14]250251'!#REF!</definedName>
    <definedName name="_250251PM_19" localSheetId="41">#REF!</definedName>
    <definedName name="_250251PM_19">#REF!</definedName>
    <definedName name="_250251PM_20" localSheetId="41">#REF!</definedName>
    <definedName name="_250251PM_20">#REF!</definedName>
    <definedName name="_250251PM_25">'[15]250251'!#REF!</definedName>
    <definedName name="_250251PM_26" localSheetId="41">#REF!</definedName>
    <definedName name="_250251PM_26">#REF!</definedName>
    <definedName name="_250251PM_28" localSheetId="41">#REF!</definedName>
    <definedName name="_250251PM_28">#REF!</definedName>
    <definedName name="_250251PM_29" localSheetId="41">#REF!</definedName>
    <definedName name="_250251PM_29">#REF!</definedName>
    <definedName name="_250251PM_34">'[19]250-251'!#REF!</definedName>
    <definedName name="_250251PM_35" localSheetId="41">#REF!</definedName>
    <definedName name="_250251PM_35">#REF!</definedName>
    <definedName name="_250251PM_36" localSheetId="41">#REF!</definedName>
    <definedName name="_250251PM_36">#REF!</definedName>
    <definedName name="_250251PM_39" localSheetId="41">#REF!</definedName>
    <definedName name="_250251PM_39">#REF!</definedName>
    <definedName name="_250251PM_43" localSheetId="41">#REF!</definedName>
    <definedName name="_250251PM_43">#REF!</definedName>
    <definedName name="_250251PM_46" localSheetId="41">#REF!</definedName>
    <definedName name="_250251PM_46">#REF!</definedName>
    <definedName name="_250251PM_48" localSheetId="41">#REF!</definedName>
    <definedName name="_250251PM_48">#REF!</definedName>
    <definedName name="_250251PM_50" localSheetId="41">#REF!</definedName>
    <definedName name="_250251PM_50">#REF!</definedName>
    <definedName name="_250251PM_51">'[14]250251'!#REF!</definedName>
    <definedName name="_250251PM_55" localSheetId="41">#REF!</definedName>
    <definedName name="_250251PM_55">#REF!</definedName>
    <definedName name="_250251PM_56" localSheetId="41">#REF!</definedName>
    <definedName name="_250251PM_56">#REF!</definedName>
    <definedName name="_250251PM_57">'[15]250251'!#REF!</definedName>
    <definedName name="_250251PM_58" localSheetId="41">#REF!</definedName>
    <definedName name="_250251PM_58">#REF!</definedName>
    <definedName name="_250251PM_59">'[16]250251'!#REF!</definedName>
    <definedName name="_250251PM_60">'[1]250251'!#REF!</definedName>
    <definedName name="_250251PM_61">'[2]250251'!#REF!</definedName>
    <definedName name="_250251PM_62">'[17]250251'!#REF!</definedName>
    <definedName name="_250251PM_63" localSheetId="41">#REF!</definedName>
    <definedName name="_250251PM_63">#REF!</definedName>
    <definedName name="_250251PM_64" localSheetId="41">#REF!</definedName>
    <definedName name="_250251PM_64">#REF!</definedName>
    <definedName name="_250251PM_66">'[4]250251'!#REF!</definedName>
    <definedName name="_250251PM_7" localSheetId="41">#REF!</definedName>
    <definedName name="_250251PM_7">#REF!</definedName>
    <definedName name="_250251PM_8" localSheetId="41">#REF!</definedName>
    <definedName name="_250251PM_8">#REF!</definedName>
    <definedName name="_250251PM_9">'[18]250251'!#REF!</definedName>
    <definedName name="_252" localSheetId="54">#REF!</definedName>
    <definedName name="_252">'252'!$A$1</definedName>
    <definedName name="_252_60" localSheetId="41">#REF!</definedName>
    <definedName name="_252_60">#REF!</definedName>
    <definedName name="_252PM" localSheetId="9">'[8]252'!#REF!</definedName>
    <definedName name="_252PM" localSheetId="10">'[5]252'!#REF!</definedName>
    <definedName name="_252PM" localSheetId="41">'[9]252'!#REF!</definedName>
    <definedName name="_252PM" localSheetId="51">'[6]252'!#REF!</definedName>
    <definedName name="_252PM" localSheetId="54">'[10]252'!#REF!</definedName>
    <definedName name="_252PM" localSheetId="77">'[11]252'!#REF!</definedName>
    <definedName name="_252PM">'252'!#REF!</definedName>
    <definedName name="_252PM_10" localSheetId="41">#REF!</definedName>
    <definedName name="_252PM_10">#REF!</definedName>
    <definedName name="_252PM_11" localSheetId="41">#REF!</definedName>
    <definedName name="_252PM_11">#REF!</definedName>
    <definedName name="_252PM_12" localSheetId="41">#REF!</definedName>
    <definedName name="_252PM_12">#REF!</definedName>
    <definedName name="_252PM_14" localSheetId="41">#REF!</definedName>
    <definedName name="_252PM_14">#REF!</definedName>
    <definedName name="_252PM_15" localSheetId="41">#REF!</definedName>
    <definedName name="_252PM_15">#REF!</definedName>
    <definedName name="_252PM_16" localSheetId="41">#REF!</definedName>
    <definedName name="_252PM_16">#REF!</definedName>
    <definedName name="_252PM_17">'[13]252'!#REF!</definedName>
    <definedName name="_252PM_18">'[14]252'!#REF!</definedName>
    <definedName name="_252PM_19" localSheetId="41">#REF!</definedName>
    <definedName name="_252PM_19">#REF!</definedName>
    <definedName name="_252PM_20" localSheetId="41">#REF!</definedName>
    <definedName name="_252PM_20">#REF!</definedName>
    <definedName name="_252PM_25">'[15]252'!#REF!</definedName>
    <definedName name="_252PM_26" localSheetId="41">#REF!</definedName>
    <definedName name="_252PM_26">#REF!</definedName>
    <definedName name="_252PM_28" localSheetId="41">#REF!</definedName>
    <definedName name="_252PM_28">#REF!</definedName>
    <definedName name="_252PM_29" localSheetId="41">#REF!</definedName>
    <definedName name="_252PM_29">#REF!</definedName>
    <definedName name="_252PM_34" localSheetId="41">#REF!</definedName>
    <definedName name="_252PM_34">#REF!</definedName>
    <definedName name="_252PM_35" localSheetId="41">#REF!</definedName>
    <definedName name="_252PM_35">#REF!</definedName>
    <definedName name="_252PM_36" localSheetId="41">#REF!</definedName>
    <definedName name="_252PM_36">#REF!</definedName>
    <definedName name="_252PM_39" localSheetId="41">#REF!</definedName>
    <definedName name="_252PM_39">#REF!</definedName>
    <definedName name="_252PM_43" localSheetId="41">#REF!</definedName>
    <definedName name="_252PM_43">#REF!</definedName>
    <definedName name="_252PM_46" localSheetId="41">#REF!</definedName>
    <definedName name="_252PM_46">#REF!</definedName>
    <definedName name="_252PM_48" localSheetId="41">#REF!</definedName>
    <definedName name="_252PM_48">#REF!</definedName>
    <definedName name="_252PM_50" localSheetId="41">#REF!</definedName>
    <definedName name="_252PM_50">#REF!</definedName>
    <definedName name="_252PM_51">'[14]252'!#REF!</definedName>
    <definedName name="_252PM_55" localSheetId="41">#REF!</definedName>
    <definedName name="_252PM_55">#REF!</definedName>
    <definedName name="_252PM_56" localSheetId="41">#REF!</definedName>
    <definedName name="_252PM_56">#REF!</definedName>
    <definedName name="_252PM_57">'[15]252'!#REF!</definedName>
    <definedName name="_252PM_58" localSheetId="41">#REF!</definedName>
    <definedName name="_252PM_58">#REF!</definedName>
    <definedName name="_252PM_59">'[16]252'!#REF!</definedName>
    <definedName name="_252PM_60" localSheetId="41">#REF!</definedName>
    <definedName name="_252PM_60">#REF!</definedName>
    <definedName name="_252PM_61" localSheetId="41">#REF!</definedName>
    <definedName name="_252PM_61">#REF!</definedName>
    <definedName name="_252PM_62">'[17]252'!#REF!</definedName>
    <definedName name="_252PM_63" localSheetId="41">#REF!</definedName>
    <definedName name="_252PM_63">#REF!</definedName>
    <definedName name="_252PM_64" localSheetId="41">#REF!</definedName>
    <definedName name="_252PM_64">#REF!</definedName>
    <definedName name="_252PM_66" localSheetId="41">#REF!</definedName>
    <definedName name="_252PM_66">#REF!</definedName>
    <definedName name="_252PM_7" localSheetId="41">#REF!</definedName>
    <definedName name="_252PM_7">#REF!</definedName>
    <definedName name="_252PM_8" localSheetId="41">#REF!</definedName>
    <definedName name="_252PM_8">#REF!</definedName>
    <definedName name="_252PM_9">'[18]252'!#REF!</definedName>
    <definedName name="_253" localSheetId="54">#REF!</definedName>
    <definedName name="_253">'253'!$A$1</definedName>
    <definedName name="_253PM" localSheetId="54">#REF!</definedName>
    <definedName name="_253PM">'253'!$C$73:$C$81</definedName>
    <definedName name="_254" localSheetId="54">#REF!</definedName>
    <definedName name="_254">'254'!$A$1</definedName>
    <definedName name="_254_60" localSheetId="41">#REF!</definedName>
    <definedName name="_254_60">#REF!</definedName>
    <definedName name="_254PM" localSheetId="9">'[8]254'!#REF!</definedName>
    <definedName name="_254PM" localSheetId="10">'[5]254'!#REF!</definedName>
    <definedName name="_254PM" localSheetId="41">'[9]254'!#REF!</definedName>
    <definedName name="_254PM" localSheetId="51">'[6]254'!#REF!</definedName>
    <definedName name="_254PM" localSheetId="54">'[10]254'!#REF!</definedName>
    <definedName name="_254PM" localSheetId="77">'[11]254'!#REF!</definedName>
    <definedName name="_254PM">'254'!#REF!</definedName>
    <definedName name="_254PM_10" localSheetId="41">#REF!</definedName>
    <definedName name="_254PM_10">#REF!</definedName>
    <definedName name="_254PM_11" localSheetId="41">#REF!</definedName>
    <definedName name="_254PM_11">#REF!</definedName>
    <definedName name="_254PM_12" localSheetId="41">#REF!</definedName>
    <definedName name="_254PM_12">#REF!</definedName>
    <definedName name="_254PM_14" localSheetId="41">#REF!</definedName>
    <definedName name="_254PM_14">#REF!</definedName>
    <definedName name="_254PM_15" localSheetId="41">#REF!</definedName>
    <definedName name="_254PM_15">#REF!</definedName>
    <definedName name="_254PM_16" localSheetId="41">#REF!</definedName>
    <definedName name="_254PM_16">#REF!</definedName>
    <definedName name="_254PM_17">'[13]254'!#REF!</definedName>
    <definedName name="_254PM_18">'[14]254'!#REF!</definedName>
    <definedName name="_254PM_19" localSheetId="41">#REF!</definedName>
    <definedName name="_254PM_19">#REF!</definedName>
    <definedName name="_254PM_20" localSheetId="41">#REF!</definedName>
    <definedName name="_254PM_20">#REF!</definedName>
    <definedName name="_254PM_25">'[15]254'!#REF!</definedName>
    <definedName name="_254PM_26" localSheetId="41">#REF!</definedName>
    <definedName name="_254PM_26">#REF!</definedName>
    <definedName name="_254PM_28" localSheetId="41">#REF!</definedName>
    <definedName name="_254PM_28">#REF!</definedName>
    <definedName name="_254PM_29" localSheetId="41">#REF!</definedName>
    <definedName name="_254PM_29">#REF!</definedName>
    <definedName name="_254PM_34" localSheetId="41">#REF!</definedName>
    <definedName name="_254PM_34">#REF!</definedName>
    <definedName name="_254PM_35" localSheetId="41">#REF!</definedName>
    <definedName name="_254PM_35">#REF!</definedName>
    <definedName name="_254PM_36" localSheetId="41">#REF!</definedName>
    <definedName name="_254PM_36">#REF!</definedName>
    <definedName name="_254PM_39" localSheetId="41">#REF!</definedName>
    <definedName name="_254PM_39">#REF!</definedName>
    <definedName name="_254PM_43" localSheetId="41">#REF!</definedName>
    <definedName name="_254PM_43">#REF!</definedName>
    <definedName name="_254PM_46" localSheetId="41">#REF!</definedName>
    <definedName name="_254PM_46">#REF!</definedName>
    <definedName name="_254PM_48" localSheetId="41">#REF!</definedName>
    <definedName name="_254PM_48">#REF!</definedName>
    <definedName name="_254PM_50" localSheetId="41">#REF!</definedName>
    <definedName name="_254PM_50">#REF!</definedName>
    <definedName name="_254PM_51">'[14]254'!#REF!</definedName>
    <definedName name="_254PM_55" localSheetId="41">#REF!</definedName>
    <definedName name="_254PM_55">#REF!</definedName>
    <definedName name="_254PM_56" localSheetId="41">#REF!</definedName>
    <definedName name="_254PM_56">#REF!</definedName>
    <definedName name="_254PM_57">'[15]254'!#REF!</definedName>
    <definedName name="_254PM_58" localSheetId="41">#REF!</definedName>
    <definedName name="_254PM_58">#REF!</definedName>
    <definedName name="_254PM_59">'[16]254'!#REF!</definedName>
    <definedName name="_254PM_60" localSheetId="41">#REF!</definedName>
    <definedName name="_254PM_60">#REF!</definedName>
    <definedName name="_254PM_61" localSheetId="41">#REF!</definedName>
    <definedName name="_254PM_61">#REF!</definedName>
    <definedName name="_254PM_62">'[17]254'!#REF!</definedName>
    <definedName name="_254PM_63" localSheetId="41">#REF!</definedName>
    <definedName name="_254PM_63">#REF!</definedName>
    <definedName name="_254PM_64" localSheetId="41">#REF!</definedName>
    <definedName name="_254PM_64">#REF!</definedName>
    <definedName name="_254PM_66" localSheetId="41">#REF!</definedName>
    <definedName name="_254PM_66">#REF!</definedName>
    <definedName name="_254PM_7" localSheetId="41">#REF!</definedName>
    <definedName name="_254PM_7">#REF!</definedName>
    <definedName name="_254PM_8" localSheetId="41">#REF!</definedName>
    <definedName name="_254PM_8">#REF!</definedName>
    <definedName name="_254PM_9">'[18]254'!#REF!</definedName>
    <definedName name="_256257" localSheetId="54">#REF!</definedName>
    <definedName name="_256257">'256257'!$A$1</definedName>
    <definedName name="_256257PM" localSheetId="9">'[8]256257'!#REF!</definedName>
    <definedName name="_256257PM" localSheetId="10">'[5]256257'!#REF!</definedName>
    <definedName name="_256257PM" localSheetId="41">'[9]256257'!#REF!</definedName>
    <definedName name="_256257PM" localSheetId="51">'[6]256257'!#REF!</definedName>
    <definedName name="_256257PM" localSheetId="54">'[10]256257'!#REF!</definedName>
    <definedName name="_256257PM" localSheetId="77">'[11]256257'!#REF!</definedName>
    <definedName name="_256257PM">'256257'!#REF!</definedName>
    <definedName name="_256257PM_10" localSheetId="41">#REF!</definedName>
    <definedName name="_256257PM_10">#REF!</definedName>
    <definedName name="_256257PM_11" localSheetId="41">#REF!</definedName>
    <definedName name="_256257PM_11">#REF!</definedName>
    <definedName name="_256257PM_12" localSheetId="41">#REF!</definedName>
    <definedName name="_256257PM_12">#REF!</definedName>
    <definedName name="_256257PM_14" localSheetId="41">#REF!</definedName>
    <definedName name="_256257PM_14">#REF!</definedName>
    <definedName name="_256257PM_15" localSheetId="41">#REF!</definedName>
    <definedName name="_256257PM_15">#REF!</definedName>
    <definedName name="_256257PM_16" localSheetId="41">#REF!</definedName>
    <definedName name="_256257PM_16">#REF!</definedName>
    <definedName name="_256257PM_17">'[13]256257'!#REF!</definedName>
    <definedName name="_256257PM_18">'[14]256257'!#REF!</definedName>
    <definedName name="_256257PM_19" localSheetId="41">#REF!</definedName>
    <definedName name="_256257PM_19">#REF!</definedName>
    <definedName name="_256257PM_20" localSheetId="41">#REF!</definedName>
    <definedName name="_256257PM_20">#REF!</definedName>
    <definedName name="_256257PM_25">'[15]256257'!#REF!</definedName>
    <definedName name="_256257PM_26" localSheetId="41">#REF!</definedName>
    <definedName name="_256257PM_26">#REF!</definedName>
    <definedName name="_256257PM_28" localSheetId="41">#REF!</definedName>
    <definedName name="_256257PM_28">#REF!</definedName>
    <definedName name="_256257PM_29" localSheetId="41">#REF!</definedName>
    <definedName name="_256257PM_29">#REF!</definedName>
    <definedName name="_256257PM_34" localSheetId="41">#REF!</definedName>
    <definedName name="_256257PM_34">#REF!</definedName>
    <definedName name="_256257PM_35" localSheetId="41">#REF!</definedName>
    <definedName name="_256257PM_35">#REF!</definedName>
    <definedName name="_256257PM_36" localSheetId="41">#REF!</definedName>
    <definedName name="_256257PM_36">#REF!</definedName>
    <definedName name="_256257PM_39" localSheetId="41">#REF!</definedName>
    <definedName name="_256257PM_39">#REF!</definedName>
    <definedName name="_256257PM_43" localSheetId="41">#REF!</definedName>
    <definedName name="_256257PM_43">#REF!</definedName>
    <definedName name="_256257PM_46" localSheetId="41">#REF!</definedName>
    <definedName name="_256257PM_46">#REF!</definedName>
    <definedName name="_256257PM_48" localSheetId="41">#REF!</definedName>
    <definedName name="_256257PM_48">#REF!</definedName>
    <definedName name="_256257PM_50" localSheetId="41">#REF!</definedName>
    <definedName name="_256257PM_50">#REF!</definedName>
    <definedName name="_256257PM_51">'[14]256257'!#REF!</definedName>
    <definedName name="_256257PM_55" localSheetId="41">#REF!</definedName>
    <definedName name="_256257PM_55">#REF!</definedName>
    <definedName name="_256257PM_56" localSheetId="41">#REF!</definedName>
    <definedName name="_256257PM_56">#REF!</definedName>
    <definedName name="_256257PM_57">'[15]256257'!#REF!</definedName>
    <definedName name="_256257PM_58" localSheetId="41">#REF!</definedName>
    <definedName name="_256257PM_58">#REF!</definedName>
    <definedName name="_256257PM_59">'[16]256257'!#REF!</definedName>
    <definedName name="_256257PM_60">'[1]256257'!#REF!</definedName>
    <definedName name="_256257PM_61">'[2]256257'!#REF!</definedName>
    <definedName name="_256257PM_62">'[17]256257'!#REF!</definedName>
    <definedName name="_256257PM_63" localSheetId="41">#REF!</definedName>
    <definedName name="_256257PM_63">#REF!</definedName>
    <definedName name="_256257PM_64" localSheetId="41">#REF!</definedName>
    <definedName name="_256257PM_64">#REF!</definedName>
    <definedName name="_256257PM_66" localSheetId="41">#REF!</definedName>
    <definedName name="_256257PM_66">#REF!</definedName>
    <definedName name="_256257PM_7" localSheetId="41">#REF!</definedName>
    <definedName name="_256257PM_7">#REF!</definedName>
    <definedName name="_256257PM_8" localSheetId="41">#REF!</definedName>
    <definedName name="_256257PM_8">#REF!</definedName>
    <definedName name="_256257PM_9">'[18]256257'!#REF!</definedName>
    <definedName name="_261" localSheetId="41">'261'!$A$1</definedName>
    <definedName name="_261" localSheetId="54">#REF!</definedName>
    <definedName name="_261">#REF!</definedName>
    <definedName name="_261_17" localSheetId="41">#REF!</definedName>
    <definedName name="_261_17">#REF!</definedName>
    <definedName name="_261PM" localSheetId="9">'[8]261'!#REF!</definedName>
    <definedName name="_261PM" localSheetId="41">'261'!#REF!</definedName>
    <definedName name="_261PM" localSheetId="54">'[10]261'!#REF!</definedName>
    <definedName name="_261PM" localSheetId="77">'[11]261'!#REF!</definedName>
    <definedName name="_261PM">#REF!</definedName>
    <definedName name="_261PM_10" localSheetId="41">#REF!</definedName>
    <definedName name="_261PM_10">#REF!</definedName>
    <definedName name="_261PM_11" localSheetId="41">#REF!</definedName>
    <definedName name="_261PM_11">#REF!</definedName>
    <definedName name="_261PM_12" localSheetId="41">#REF!</definedName>
    <definedName name="_261PM_12">#REF!</definedName>
    <definedName name="_261PM_14" localSheetId="41">#REF!</definedName>
    <definedName name="_261PM_14">#REF!</definedName>
    <definedName name="_261PM_15" localSheetId="41">#REF!</definedName>
    <definedName name="_261PM_15">#REF!</definedName>
    <definedName name="_261PM_16" localSheetId="41">#REF!</definedName>
    <definedName name="_261PM_16">#REF!</definedName>
    <definedName name="_261PM_17" localSheetId="41">#REF!</definedName>
    <definedName name="_261PM_17">#REF!</definedName>
    <definedName name="_261PM_18">'[14]261'!#REF!</definedName>
    <definedName name="_261PM_19" localSheetId="41">#REF!</definedName>
    <definedName name="_261PM_19">#REF!</definedName>
    <definedName name="_261PM_20" localSheetId="41">#REF!</definedName>
    <definedName name="_261PM_20">#REF!</definedName>
    <definedName name="_261PM_25">'[15]261'!#REF!</definedName>
    <definedName name="_261PM_26" localSheetId="41">#REF!</definedName>
    <definedName name="_261PM_26">#REF!</definedName>
    <definedName name="_261PM_28" localSheetId="41">#REF!</definedName>
    <definedName name="_261PM_28">#REF!</definedName>
    <definedName name="_261PM_29" localSheetId="41">#REF!</definedName>
    <definedName name="_261PM_29">#REF!</definedName>
    <definedName name="_261PM_34" localSheetId="41">#REF!</definedName>
    <definedName name="_261PM_34">#REF!</definedName>
    <definedName name="_261PM_35" localSheetId="41">#REF!</definedName>
    <definedName name="_261PM_35">#REF!</definedName>
    <definedName name="_261PM_36" localSheetId="41">#REF!</definedName>
    <definedName name="_261PM_36">#REF!</definedName>
    <definedName name="_261PM_39" localSheetId="41">#REF!</definedName>
    <definedName name="_261PM_39">#REF!</definedName>
    <definedName name="_261PM_40" localSheetId="41">#REF!</definedName>
    <definedName name="_261PM_40">#REF!</definedName>
    <definedName name="_261PM_41" localSheetId="41">#REF!</definedName>
    <definedName name="_261PM_41">#REF!</definedName>
    <definedName name="_261PM_43" localSheetId="41">#REF!</definedName>
    <definedName name="_261PM_43">#REF!</definedName>
    <definedName name="_261PM_46" localSheetId="41">#REF!</definedName>
    <definedName name="_261PM_46">#REF!</definedName>
    <definedName name="_261PM_48" localSheetId="41">#REF!</definedName>
    <definedName name="_261PM_48">#REF!</definedName>
    <definedName name="_261PM_50" localSheetId="41">#REF!</definedName>
    <definedName name="_261PM_50">#REF!</definedName>
    <definedName name="_261PM_51">'[14]261'!#REF!</definedName>
    <definedName name="_261PM_55" localSheetId="41">#REF!</definedName>
    <definedName name="_261PM_55">#REF!</definedName>
    <definedName name="_261PM_56" localSheetId="41">#REF!</definedName>
    <definedName name="_261PM_56">#REF!</definedName>
    <definedName name="_261PM_57">'[15]261'!#REF!</definedName>
    <definedName name="_261PM_58" localSheetId="41">#REF!</definedName>
    <definedName name="_261PM_58">#REF!</definedName>
    <definedName name="_261PM_59">'[16]261'!#REF!</definedName>
    <definedName name="_261PM_60">'[1]261'!#REF!</definedName>
    <definedName name="_261PM_61">'[2]261'!#REF!</definedName>
    <definedName name="_261PM_62">'[17]261'!#REF!</definedName>
    <definedName name="_261PM_63" localSheetId="41">#REF!</definedName>
    <definedName name="_261PM_63">#REF!</definedName>
    <definedName name="_261PM_64" localSheetId="41">#REF!</definedName>
    <definedName name="_261PM_64">#REF!</definedName>
    <definedName name="_261PM_66" localSheetId="41">#REF!</definedName>
    <definedName name="_261PM_66">#REF!</definedName>
    <definedName name="_261PM_7" localSheetId="41">#REF!</definedName>
    <definedName name="_261PM_7">#REF!</definedName>
    <definedName name="_261PM_8" localSheetId="41">#REF!</definedName>
    <definedName name="_261PM_8">#REF!</definedName>
    <definedName name="_261PM_9">'[18]261'!#REF!</definedName>
    <definedName name="_262263" localSheetId="54">#REF!</definedName>
    <definedName name="_262263">'262263'!$A$1</definedName>
    <definedName name="_262263PM" localSheetId="10">'[5]262263'!#REF!</definedName>
    <definedName name="_262263PM" localSheetId="51">'[6]262263'!#REF!</definedName>
    <definedName name="_262263PM" localSheetId="54">#REF!</definedName>
    <definedName name="_262263PM">'262263'!#REF!</definedName>
    <definedName name="_262263PM_17">'[13]262263'!#REF!</definedName>
    <definedName name="_266267" localSheetId="54">#REF!</definedName>
    <definedName name="_266267">'262263'!$A$1</definedName>
    <definedName name="_266267PM" localSheetId="9">'[8]266267'!#REF!</definedName>
    <definedName name="_266267PM" localSheetId="10">'[5]266267'!#REF!</definedName>
    <definedName name="_266267PM" localSheetId="41">'[9]266267'!#REF!</definedName>
    <definedName name="_266267PM" localSheetId="51">'[6]266267'!#REF!</definedName>
    <definedName name="_266267PM" localSheetId="54">'[10]266267'!#REF!</definedName>
    <definedName name="_266267PM" localSheetId="77">'[11]266267'!#REF!</definedName>
    <definedName name="_266267PM">'266267'!#REF!</definedName>
    <definedName name="_266267PM_10" localSheetId="41">#REF!</definedName>
    <definedName name="_266267PM_10">#REF!</definedName>
    <definedName name="_266267PM_11" localSheetId="41">#REF!</definedName>
    <definedName name="_266267PM_11">#REF!</definedName>
    <definedName name="_266267PM_12" localSheetId="41">#REF!</definedName>
    <definedName name="_266267PM_12">#REF!</definedName>
    <definedName name="_266267PM_14" localSheetId="41">#REF!</definedName>
    <definedName name="_266267PM_14">#REF!</definedName>
    <definedName name="_266267PM_15" localSheetId="41">#REF!</definedName>
    <definedName name="_266267PM_15">#REF!</definedName>
    <definedName name="_266267PM_16" localSheetId="41">#REF!</definedName>
    <definedName name="_266267PM_16">#REF!</definedName>
    <definedName name="_266267PM_17">'[13]266267'!#REF!</definedName>
    <definedName name="_266267PM_18">'[14]266267'!#REF!</definedName>
    <definedName name="_266267PM_19" localSheetId="41">#REF!</definedName>
    <definedName name="_266267PM_19">#REF!</definedName>
    <definedName name="_266267PM_20" localSheetId="41">#REF!</definedName>
    <definedName name="_266267PM_20">#REF!</definedName>
    <definedName name="_266267PM_25">'[15]266267'!#REF!</definedName>
    <definedName name="_266267PM_26" localSheetId="41">#REF!</definedName>
    <definedName name="_266267PM_26">#REF!</definedName>
    <definedName name="_266267PM_28" localSheetId="41">#REF!</definedName>
    <definedName name="_266267PM_28">#REF!</definedName>
    <definedName name="_266267PM_29" localSheetId="41">#REF!</definedName>
    <definedName name="_266267PM_29">#REF!</definedName>
    <definedName name="_266267PM_34" localSheetId="41">#REF!</definedName>
    <definedName name="_266267PM_34">#REF!</definedName>
    <definedName name="_266267PM_35" localSheetId="41">#REF!</definedName>
    <definedName name="_266267PM_35">#REF!</definedName>
    <definedName name="_266267PM_36" localSheetId="41">#REF!</definedName>
    <definedName name="_266267PM_36">#REF!</definedName>
    <definedName name="_266267PM_39" localSheetId="41">#REF!</definedName>
    <definedName name="_266267PM_39">#REF!</definedName>
    <definedName name="_266267PM_40" localSheetId="41">#REF!</definedName>
    <definedName name="_266267PM_40">#REF!</definedName>
    <definedName name="_266267PM_41" localSheetId="41">#REF!</definedName>
    <definedName name="_266267PM_41">#REF!</definedName>
    <definedName name="_266267PM_43" localSheetId="41">#REF!</definedName>
    <definedName name="_266267PM_43">#REF!</definedName>
    <definedName name="_266267PM_46" localSheetId="41">#REF!</definedName>
    <definedName name="_266267PM_46">#REF!</definedName>
    <definedName name="_266267PM_48" localSheetId="41">#REF!</definedName>
    <definedName name="_266267PM_48">#REF!</definedName>
    <definedName name="_266267PM_50" localSheetId="41">#REF!</definedName>
    <definedName name="_266267PM_50">#REF!</definedName>
    <definedName name="_266267PM_51">'[14]266267'!#REF!</definedName>
    <definedName name="_266267PM_55" localSheetId="41">#REF!</definedName>
    <definedName name="_266267PM_55">#REF!</definedName>
    <definedName name="_266267PM_56" localSheetId="41">#REF!</definedName>
    <definedName name="_266267PM_56">#REF!</definedName>
    <definedName name="_266267PM_57">'[15]266267'!#REF!</definedName>
    <definedName name="_266267PM_58" localSheetId="41">#REF!</definedName>
    <definedName name="_266267PM_58">#REF!</definedName>
    <definedName name="_266267PM_59">'[16]266267'!#REF!</definedName>
    <definedName name="_266267PM_60">'[1]266267'!#REF!</definedName>
    <definedName name="_266267PM_61">'[2]266267'!#REF!</definedName>
    <definedName name="_266267PM_62">'[17]266267'!#REF!</definedName>
    <definedName name="_266267PM_63" localSheetId="41">#REF!</definedName>
    <definedName name="_266267PM_63">#REF!</definedName>
    <definedName name="_266267PM_64" localSheetId="41">#REF!</definedName>
    <definedName name="_266267PM_64">#REF!</definedName>
    <definedName name="_266267PM_66" localSheetId="41">#REF!</definedName>
    <definedName name="_266267PM_66">#REF!</definedName>
    <definedName name="_266267PM_7" localSheetId="41">#REF!</definedName>
    <definedName name="_266267PM_7">#REF!</definedName>
    <definedName name="_266267PM_8" localSheetId="41">#REF!</definedName>
    <definedName name="_266267PM_8">#REF!</definedName>
    <definedName name="_266267PM_9">'[18]266267'!#REF!</definedName>
    <definedName name="_269" localSheetId="54">#REF!</definedName>
    <definedName name="_269">'269'!$A$1</definedName>
    <definedName name="_269PM" localSheetId="9">'[8]269'!#REF!</definedName>
    <definedName name="_269PM" localSheetId="10">'[5]269'!#REF!</definedName>
    <definedName name="_269PM" localSheetId="41">'[9]269'!#REF!</definedName>
    <definedName name="_269PM" localSheetId="51">'[6]269'!#REF!</definedName>
    <definedName name="_269PM" localSheetId="54">'[10]269'!#REF!</definedName>
    <definedName name="_269PM" localSheetId="77">'[11]269'!#REF!</definedName>
    <definedName name="_269PM">'269'!#REF!</definedName>
    <definedName name="_269PM_10" localSheetId="41">#REF!</definedName>
    <definedName name="_269PM_10">#REF!</definedName>
    <definedName name="_269PM_11" localSheetId="41">#REF!</definedName>
    <definedName name="_269PM_11">#REF!</definedName>
    <definedName name="_269PM_12" localSheetId="41">#REF!</definedName>
    <definedName name="_269PM_12">#REF!</definedName>
    <definedName name="_269PM_14" localSheetId="41">#REF!</definedName>
    <definedName name="_269PM_14">#REF!</definedName>
    <definedName name="_269PM_15" localSheetId="41">#REF!</definedName>
    <definedName name="_269PM_15">#REF!</definedName>
    <definedName name="_269PM_16" localSheetId="41">#REF!</definedName>
    <definedName name="_269PM_16">#REF!</definedName>
    <definedName name="_269PM_17">'[13]269'!#REF!</definedName>
    <definedName name="_269PM_18">'[14]269'!#REF!</definedName>
    <definedName name="_269PM_19" localSheetId="41">#REF!</definedName>
    <definedName name="_269PM_19">#REF!</definedName>
    <definedName name="_269PM_20" localSheetId="41">#REF!</definedName>
    <definedName name="_269PM_20">#REF!</definedName>
    <definedName name="_269PM_25">'[15]269'!#REF!</definedName>
    <definedName name="_269PM_26" localSheetId="41">#REF!</definedName>
    <definedName name="_269PM_26">#REF!</definedName>
    <definedName name="_269PM_28" localSheetId="41">#REF!</definedName>
    <definedName name="_269PM_28">#REF!</definedName>
    <definedName name="_269PM_29" localSheetId="41">#REF!</definedName>
    <definedName name="_269PM_29">#REF!</definedName>
    <definedName name="_269PM_34" localSheetId="41">#REF!</definedName>
    <definedName name="_269PM_34">#REF!</definedName>
    <definedName name="_269PM_35" localSheetId="41">#REF!</definedName>
    <definedName name="_269PM_35">#REF!</definedName>
    <definedName name="_269PM_36" localSheetId="41">#REF!</definedName>
    <definedName name="_269PM_36">#REF!</definedName>
    <definedName name="_269PM_39" localSheetId="41">#REF!</definedName>
    <definedName name="_269PM_39">#REF!</definedName>
    <definedName name="_269PM_43" localSheetId="41">#REF!</definedName>
    <definedName name="_269PM_43">#REF!</definedName>
    <definedName name="_269PM_46" localSheetId="41">#REF!</definedName>
    <definedName name="_269PM_46">#REF!</definedName>
    <definedName name="_269PM_48" localSheetId="41">#REF!</definedName>
    <definedName name="_269PM_48">#REF!</definedName>
    <definedName name="_269PM_50" localSheetId="41">#REF!</definedName>
    <definedName name="_269PM_50">#REF!</definedName>
    <definedName name="_269PM_51">'[14]269'!#REF!</definedName>
    <definedName name="_269PM_55" localSheetId="41">#REF!</definedName>
    <definedName name="_269PM_55">#REF!</definedName>
    <definedName name="_269PM_56" localSheetId="41">#REF!</definedName>
    <definedName name="_269PM_56">#REF!</definedName>
    <definedName name="_269PM_57">'[15]269'!#REF!</definedName>
    <definedName name="_269PM_58" localSheetId="41">#REF!</definedName>
    <definedName name="_269PM_58">#REF!</definedName>
    <definedName name="_269PM_59">'[16]269'!#REF!</definedName>
    <definedName name="_269PM_60">'[1]269'!#REF!</definedName>
    <definedName name="_269PM_61">'[2]269'!#REF!</definedName>
    <definedName name="_269PM_62">'[17]269'!#REF!</definedName>
    <definedName name="_269PM_63" localSheetId="41">#REF!</definedName>
    <definedName name="_269PM_63">#REF!</definedName>
    <definedName name="_269PM_64" localSheetId="41">#REF!</definedName>
    <definedName name="_269PM_64">#REF!</definedName>
    <definedName name="_269PM_66" localSheetId="41">#REF!</definedName>
    <definedName name="_269PM_66">#REF!</definedName>
    <definedName name="_269PM_7" localSheetId="41">#REF!</definedName>
    <definedName name="_269PM_7">#REF!</definedName>
    <definedName name="_269PM_8" localSheetId="41">#REF!</definedName>
    <definedName name="_269PM_8">#REF!</definedName>
    <definedName name="_269PM_9">'[18]269'!#REF!</definedName>
    <definedName name="_272273" localSheetId="54">#REF!</definedName>
    <definedName name="_272273">'272273'!$A$1</definedName>
    <definedName name="_272273PM" localSheetId="9">'[8]272273'!#REF!</definedName>
    <definedName name="_272273PM" localSheetId="10">'[5]272273'!#REF!</definedName>
    <definedName name="_272273PM" localSheetId="41">'[9]272273'!#REF!</definedName>
    <definedName name="_272273PM" localSheetId="51">'[6]272273'!#REF!</definedName>
    <definedName name="_272273PM" localSheetId="54">'[10]272273'!#REF!</definedName>
    <definedName name="_272273PM" localSheetId="77">'[11]272273'!#REF!</definedName>
    <definedName name="_272273PM">'272273'!#REF!</definedName>
    <definedName name="_272273PM_10" localSheetId="41">#REF!</definedName>
    <definedName name="_272273PM_10">#REF!</definedName>
    <definedName name="_272273PM_11" localSheetId="41">#REF!</definedName>
    <definedName name="_272273PM_11">#REF!</definedName>
    <definedName name="_272273PM_12" localSheetId="41">#REF!</definedName>
    <definedName name="_272273PM_12">#REF!</definedName>
    <definedName name="_272273PM_14" localSheetId="41">#REF!</definedName>
    <definedName name="_272273PM_14">#REF!</definedName>
    <definedName name="_272273PM_15" localSheetId="41">#REF!</definedName>
    <definedName name="_272273PM_15">#REF!</definedName>
    <definedName name="_272273PM_16" localSheetId="41">#REF!</definedName>
    <definedName name="_272273PM_16">#REF!</definedName>
    <definedName name="_272273PM_17">'[13]272273'!#REF!</definedName>
    <definedName name="_272273PM_18">'[14]272273'!#REF!</definedName>
    <definedName name="_272273PM_19" localSheetId="41">#REF!</definedName>
    <definedName name="_272273PM_19">#REF!</definedName>
    <definedName name="_272273PM_20" localSheetId="41">#REF!</definedName>
    <definedName name="_272273PM_20">#REF!</definedName>
    <definedName name="_272273PM_25">'[15]272273'!#REF!</definedName>
    <definedName name="_272273PM_26" localSheetId="41">#REF!</definedName>
    <definedName name="_272273PM_26">#REF!</definedName>
    <definedName name="_272273PM_28" localSheetId="41">#REF!</definedName>
    <definedName name="_272273PM_28">#REF!</definedName>
    <definedName name="_272273PM_29" localSheetId="41">#REF!</definedName>
    <definedName name="_272273PM_29">#REF!</definedName>
    <definedName name="_272273PM_34" localSheetId="41">#REF!</definedName>
    <definedName name="_272273PM_34">#REF!</definedName>
    <definedName name="_272273PM_35" localSheetId="41">#REF!</definedName>
    <definedName name="_272273PM_35">#REF!</definedName>
    <definedName name="_272273PM_36" localSheetId="41">#REF!</definedName>
    <definedName name="_272273PM_36">#REF!</definedName>
    <definedName name="_272273PM_39" localSheetId="41">#REF!</definedName>
    <definedName name="_272273PM_39">#REF!</definedName>
    <definedName name="_272273PM_40" localSheetId="41">#REF!</definedName>
    <definedName name="_272273PM_40">#REF!</definedName>
    <definedName name="_272273PM_41" localSheetId="41">#REF!</definedName>
    <definedName name="_272273PM_41">#REF!</definedName>
    <definedName name="_272273PM_43" localSheetId="41">#REF!</definedName>
    <definedName name="_272273PM_43">#REF!</definedName>
    <definedName name="_272273PM_46" localSheetId="41">#REF!</definedName>
    <definedName name="_272273PM_46">#REF!</definedName>
    <definedName name="_272273PM_48" localSheetId="41">#REF!</definedName>
    <definedName name="_272273PM_48">#REF!</definedName>
    <definedName name="_272273PM_50" localSheetId="41">#REF!</definedName>
    <definedName name="_272273PM_50">#REF!</definedName>
    <definedName name="_272273PM_51">'[14]272273'!#REF!</definedName>
    <definedName name="_272273PM_55" localSheetId="41">#REF!</definedName>
    <definedName name="_272273PM_55">#REF!</definedName>
    <definedName name="_272273PM_56" localSheetId="41">#REF!</definedName>
    <definedName name="_272273PM_56">#REF!</definedName>
    <definedName name="_272273PM_57">'[15]272273'!#REF!</definedName>
    <definedName name="_272273PM_58" localSheetId="41">#REF!</definedName>
    <definedName name="_272273PM_58">#REF!</definedName>
    <definedName name="_272273PM_59">'[16]272273'!#REF!</definedName>
    <definedName name="_272273PM_60">'[1]272273'!#REF!</definedName>
    <definedName name="_272273PM_61">'[2]272273'!#REF!</definedName>
    <definedName name="_272273PM_62">'[17]272273'!#REF!</definedName>
    <definedName name="_272273PM_63" localSheetId="41">#REF!</definedName>
    <definedName name="_272273PM_63">#REF!</definedName>
    <definedName name="_272273PM_64" localSheetId="41">#REF!</definedName>
    <definedName name="_272273PM_64">#REF!</definedName>
    <definedName name="_272273PM_66" localSheetId="41">#REF!</definedName>
    <definedName name="_272273PM_66">#REF!</definedName>
    <definedName name="_272273PM_7" localSheetId="41">#REF!</definedName>
    <definedName name="_272273PM_7">#REF!</definedName>
    <definedName name="_272273PM_8" localSheetId="41">#REF!</definedName>
    <definedName name="_272273PM_8">#REF!</definedName>
    <definedName name="_272273PM_9">'[18]272273'!#REF!</definedName>
    <definedName name="_274275" localSheetId="54">#REF!</definedName>
    <definedName name="_274275">'274275'!$A$1</definedName>
    <definedName name="_274275PM" localSheetId="9">'[8]274275'!#REF!</definedName>
    <definedName name="_274275PM" localSheetId="10">'[5]274275'!#REF!</definedName>
    <definedName name="_274275PM" localSheetId="41">'[9]274275'!#REF!</definedName>
    <definedName name="_274275PM" localSheetId="51">'[6]274275'!#REF!</definedName>
    <definedName name="_274275PM" localSheetId="54">'[10]274275'!#REF!</definedName>
    <definedName name="_274275PM" localSheetId="77">'[11]274275'!#REF!</definedName>
    <definedName name="_274275PM">'274275'!#REF!</definedName>
    <definedName name="_274275PM_10" localSheetId="41">#REF!</definedName>
    <definedName name="_274275PM_10">#REF!</definedName>
    <definedName name="_274275PM_11" localSheetId="41">#REF!</definedName>
    <definedName name="_274275PM_11">#REF!</definedName>
    <definedName name="_274275PM_12" localSheetId="41">#REF!</definedName>
    <definedName name="_274275PM_12">#REF!</definedName>
    <definedName name="_274275PM_14" localSheetId="41">#REF!</definedName>
    <definedName name="_274275PM_14">#REF!</definedName>
    <definedName name="_274275PM_15" localSheetId="41">#REF!</definedName>
    <definedName name="_274275PM_15">#REF!</definedName>
    <definedName name="_274275PM_16" localSheetId="41">#REF!</definedName>
    <definedName name="_274275PM_16">#REF!</definedName>
    <definedName name="_274275PM_17">'[13]274275'!#REF!</definedName>
    <definedName name="_274275PM_18">'[14]274275'!#REF!</definedName>
    <definedName name="_274275PM_19" localSheetId="41">#REF!</definedName>
    <definedName name="_274275PM_19">#REF!</definedName>
    <definedName name="_274275PM_20" localSheetId="41">#REF!</definedName>
    <definedName name="_274275PM_20">#REF!</definedName>
    <definedName name="_274275PM_25">'[15]274275'!#REF!</definedName>
    <definedName name="_274275PM_26" localSheetId="41">#REF!</definedName>
    <definedName name="_274275PM_26">#REF!</definedName>
    <definedName name="_274275PM_28" localSheetId="41">#REF!</definedName>
    <definedName name="_274275PM_28">#REF!</definedName>
    <definedName name="_274275PM_29" localSheetId="41">#REF!</definedName>
    <definedName name="_274275PM_29">#REF!</definedName>
    <definedName name="_274275PM_34" localSheetId="41">#REF!</definedName>
    <definedName name="_274275PM_34">#REF!</definedName>
    <definedName name="_274275PM_35" localSheetId="41">#REF!</definedName>
    <definedName name="_274275PM_35">#REF!</definedName>
    <definedName name="_274275PM_36" localSheetId="41">#REF!</definedName>
    <definedName name="_274275PM_36">#REF!</definedName>
    <definedName name="_274275PM_39" localSheetId="41">#REF!</definedName>
    <definedName name="_274275PM_39">#REF!</definedName>
    <definedName name="_274275PM_40" localSheetId="41">#REF!</definedName>
    <definedName name="_274275PM_40">#REF!</definedName>
    <definedName name="_274275PM_41" localSheetId="41">#REF!</definedName>
    <definedName name="_274275PM_41">#REF!</definedName>
    <definedName name="_274275PM_43" localSheetId="41">#REF!</definedName>
    <definedName name="_274275PM_43">#REF!</definedName>
    <definedName name="_274275PM_46" localSheetId="41">#REF!</definedName>
    <definedName name="_274275PM_46">#REF!</definedName>
    <definedName name="_274275PM_48" localSheetId="41">#REF!</definedName>
    <definedName name="_274275PM_48">#REF!</definedName>
    <definedName name="_274275PM_50" localSheetId="41">#REF!</definedName>
    <definedName name="_274275PM_50">#REF!</definedName>
    <definedName name="_274275PM_51">'[14]274275'!#REF!</definedName>
    <definedName name="_274275PM_55" localSheetId="41">#REF!</definedName>
    <definedName name="_274275PM_55">#REF!</definedName>
    <definedName name="_274275PM_56" localSheetId="41">#REF!</definedName>
    <definedName name="_274275PM_56">#REF!</definedName>
    <definedName name="_274275PM_57">'[15]274275'!#REF!</definedName>
    <definedName name="_274275PM_58" localSheetId="41">#REF!</definedName>
    <definedName name="_274275PM_58">#REF!</definedName>
    <definedName name="_274275PM_59">'[16]274275'!#REF!</definedName>
    <definedName name="_274275PM_60">'[1]274275'!#REF!</definedName>
    <definedName name="_274275PM_61">'[2]274275'!#REF!</definedName>
    <definedName name="_274275PM_62">'[17]274275'!#REF!</definedName>
    <definedName name="_274275PM_63" localSheetId="41">#REF!</definedName>
    <definedName name="_274275PM_63">#REF!</definedName>
    <definedName name="_274275PM_64" localSheetId="41">#REF!</definedName>
    <definedName name="_274275PM_64">#REF!</definedName>
    <definedName name="_274275PM_66" localSheetId="41">#REF!</definedName>
    <definedName name="_274275PM_66">#REF!</definedName>
    <definedName name="_274275PM_7" localSheetId="41">#REF!</definedName>
    <definedName name="_274275PM_7">#REF!</definedName>
    <definedName name="_274275PM_8" localSheetId="41">#REF!</definedName>
    <definedName name="_274275PM_8">#REF!</definedName>
    <definedName name="_274275PM_9">'[18]274275'!#REF!</definedName>
    <definedName name="_276277" localSheetId="54">#REF!</definedName>
    <definedName name="_276277">'276277'!$A$1</definedName>
    <definedName name="_276277_17" localSheetId="41">#REF!</definedName>
    <definedName name="_276277_17">#REF!</definedName>
    <definedName name="_276277_39" localSheetId="41">#REF!</definedName>
    <definedName name="_276277_39">#REF!</definedName>
    <definedName name="_276277_60" localSheetId="41">#REF!</definedName>
    <definedName name="_276277_60">#REF!</definedName>
    <definedName name="_276277_61" localSheetId="41">#REF!</definedName>
    <definedName name="_276277_61">#REF!</definedName>
    <definedName name="_276277PM" localSheetId="9">'[8]276277'!#REF!</definedName>
    <definedName name="_276277PM" localSheetId="10">'[5]276277'!#REF!</definedName>
    <definedName name="_276277PM" localSheetId="41">'[9]276277'!#REF!</definedName>
    <definedName name="_276277PM" localSheetId="51">'[6]276277'!#REF!</definedName>
    <definedName name="_276277PM" localSheetId="54">'[10]276277'!#REF!</definedName>
    <definedName name="_276277PM" localSheetId="77">'[11]276277'!#REF!</definedName>
    <definedName name="_276277PM">'276277'!#REF!</definedName>
    <definedName name="_276277PM_10" localSheetId="41">#REF!</definedName>
    <definedName name="_276277PM_10">#REF!</definedName>
    <definedName name="_276277PM_11" localSheetId="41">#REF!</definedName>
    <definedName name="_276277PM_11">#REF!</definedName>
    <definedName name="_276277PM_12">'[3]276277'!#REF!</definedName>
    <definedName name="_276277PM_14" localSheetId="41">#REF!</definedName>
    <definedName name="_276277PM_14">#REF!</definedName>
    <definedName name="_276277PM_15" localSheetId="41">#REF!</definedName>
    <definedName name="_276277PM_15">#REF!</definedName>
    <definedName name="_276277PM_16" localSheetId="41">#REF!</definedName>
    <definedName name="_276277PM_16">#REF!</definedName>
    <definedName name="_276277PM_17" localSheetId="41">#REF!</definedName>
    <definedName name="_276277PM_17">#REF!</definedName>
    <definedName name="_276277PM_18">'[14]276277'!#REF!</definedName>
    <definedName name="_276277PM_19" localSheetId="41">#REF!</definedName>
    <definedName name="_276277PM_19">#REF!</definedName>
    <definedName name="_276277PM_20" localSheetId="41">#REF!</definedName>
    <definedName name="_276277PM_20">#REF!</definedName>
    <definedName name="_276277PM_25">'[15]276277'!#REF!</definedName>
    <definedName name="_276277PM_26" localSheetId="41">#REF!</definedName>
    <definedName name="_276277PM_26">#REF!</definedName>
    <definedName name="_276277PM_28" localSheetId="41">#REF!</definedName>
    <definedName name="_276277PM_28">#REF!</definedName>
    <definedName name="_276277PM_29" localSheetId="41">#REF!</definedName>
    <definedName name="_276277PM_29">#REF!</definedName>
    <definedName name="_276277PM_34" localSheetId="41">#REF!</definedName>
    <definedName name="_276277PM_34">#REF!</definedName>
    <definedName name="_276277PM_35" localSheetId="41">#REF!</definedName>
    <definedName name="_276277PM_35">#REF!</definedName>
    <definedName name="_276277PM_36" localSheetId="41">#REF!</definedName>
    <definedName name="_276277PM_36">#REF!</definedName>
    <definedName name="_276277PM_39" localSheetId="41">#REF!</definedName>
    <definedName name="_276277PM_39">#REF!</definedName>
    <definedName name="_276277PM_43" localSheetId="41">#REF!</definedName>
    <definedName name="_276277PM_43">#REF!</definedName>
    <definedName name="_276277PM_46">'[19]276277'!#REF!</definedName>
    <definedName name="_276277PM_48" localSheetId="41">#REF!</definedName>
    <definedName name="_276277PM_48">#REF!</definedName>
    <definedName name="_276277PM_50" localSheetId="41">#REF!</definedName>
    <definedName name="_276277PM_50">#REF!</definedName>
    <definedName name="_276277PM_51">'[14]276277'!#REF!</definedName>
    <definedName name="_276277PM_55" localSheetId="41">#REF!</definedName>
    <definedName name="_276277PM_55">#REF!</definedName>
    <definedName name="_276277PM_56" localSheetId="41">#REF!</definedName>
    <definedName name="_276277PM_56">#REF!</definedName>
    <definedName name="_276277PM_57">'[15]276277'!#REF!</definedName>
    <definedName name="_276277PM_58" localSheetId="41">#REF!</definedName>
    <definedName name="_276277PM_58">#REF!</definedName>
    <definedName name="_276277PM_59">'[16]276277'!#REF!</definedName>
    <definedName name="_276277PM_60" localSheetId="41">#REF!</definedName>
    <definedName name="_276277PM_60">#REF!</definedName>
    <definedName name="_276277PM_61" localSheetId="41">#REF!</definedName>
    <definedName name="_276277PM_61">#REF!</definedName>
    <definedName name="_276277PM_62">'[17]276277'!#REF!</definedName>
    <definedName name="_276277PM_63" localSheetId="41">#REF!</definedName>
    <definedName name="_276277PM_63">#REF!</definedName>
    <definedName name="_276277PM_64" localSheetId="41">#REF!</definedName>
    <definedName name="_276277PM_64">#REF!</definedName>
    <definedName name="_276277PM_66">'[4]276277'!#REF!</definedName>
    <definedName name="_276277PM_7" localSheetId="41">#REF!</definedName>
    <definedName name="_276277PM_7">#REF!</definedName>
    <definedName name="_276277PM_8" localSheetId="41">#REF!</definedName>
    <definedName name="_276277PM_8">#REF!</definedName>
    <definedName name="_276277PM_9">'[18]276277'!#REF!</definedName>
    <definedName name="_278" localSheetId="54">#REF!</definedName>
    <definedName name="_278">'278'!$A$1</definedName>
    <definedName name="_278PM" localSheetId="9">'[8]278'!#REF!</definedName>
    <definedName name="_278PM" localSheetId="10">'[5]278'!#REF!</definedName>
    <definedName name="_278PM" localSheetId="41">'[9]278'!#REF!</definedName>
    <definedName name="_278PM" localSheetId="51">'[6]278'!#REF!</definedName>
    <definedName name="_278PM" localSheetId="54">'[10]278'!#REF!</definedName>
    <definedName name="_278PM" localSheetId="77">'[11]278'!#REF!</definedName>
    <definedName name="_278PM">'278'!#REF!</definedName>
    <definedName name="_278PM_10" localSheetId="41">#REF!</definedName>
    <definedName name="_278PM_10">#REF!</definedName>
    <definedName name="_278PM_11" localSheetId="41">#REF!</definedName>
    <definedName name="_278PM_11">#REF!</definedName>
    <definedName name="_278PM_12" localSheetId="41">#REF!</definedName>
    <definedName name="_278PM_12">#REF!</definedName>
    <definedName name="_278PM_14" localSheetId="41">#REF!</definedName>
    <definedName name="_278PM_14">#REF!</definedName>
    <definedName name="_278PM_15" localSheetId="41">#REF!</definedName>
    <definedName name="_278PM_15">#REF!</definedName>
    <definedName name="_278PM_16" localSheetId="41">#REF!</definedName>
    <definedName name="_278PM_16">#REF!</definedName>
    <definedName name="_278PM_17">'[13]278'!#REF!</definedName>
    <definedName name="_278PM_18">'[14]278'!#REF!</definedName>
    <definedName name="_278PM_19" localSheetId="41">#REF!</definedName>
    <definedName name="_278PM_19">#REF!</definedName>
    <definedName name="_278PM_20" localSheetId="41">#REF!</definedName>
    <definedName name="_278PM_20">#REF!</definedName>
    <definedName name="_278PM_25">'[15]278'!#REF!</definedName>
    <definedName name="_278PM_26" localSheetId="41">#REF!</definedName>
    <definedName name="_278PM_26">#REF!</definedName>
    <definedName name="_278PM_28" localSheetId="41">#REF!</definedName>
    <definedName name="_278PM_28">#REF!</definedName>
    <definedName name="_278PM_29" localSheetId="41">#REF!</definedName>
    <definedName name="_278PM_29">#REF!</definedName>
    <definedName name="_278PM_34" localSheetId="41">#REF!</definedName>
    <definedName name="_278PM_34">#REF!</definedName>
    <definedName name="_278PM_35" localSheetId="41">#REF!</definedName>
    <definedName name="_278PM_35">#REF!</definedName>
    <definedName name="_278PM_36" localSheetId="41">#REF!</definedName>
    <definedName name="_278PM_36">#REF!</definedName>
    <definedName name="_278PM_39" localSheetId="41">#REF!</definedName>
    <definedName name="_278PM_39">#REF!</definedName>
    <definedName name="_278PM_43" localSheetId="41">#REF!</definedName>
    <definedName name="_278PM_43">#REF!</definedName>
    <definedName name="_278PM_46" localSheetId="41">#REF!</definedName>
    <definedName name="_278PM_46">#REF!</definedName>
    <definedName name="_278PM_48" localSheetId="41">#REF!</definedName>
    <definedName name="_278PM_48">#REF!</definedName>
    <definedName name="_278PM_50" localSheetId="41">#REF!</definedName>
    <definedName name="_278PM_50">#REF!</definedName>
    <definedName name="_278PM_51">'[14]278'!#REF!</definedName>
    <definedName name="_278PM_55" localSheetId="41">#REF!</definedName>
    <definedName name="_278PM_55">#REF!</definedName>
    <definedName name="_278PM_56" localSheetId="41">#REF!</definedName>
    <definedName name="_278PM_56">#REF!</definedName>
    <definedName name="_278PM_57">'[15]278'!#REF!</definedName>
    <definedName name="_278PM_58" localSheetId="41">#REF!</definedName>
    <definedName name="_278PM_58">#REF!</definedName>
    <definedName name="_278PM_59">'[16]278'!#REF!</definedName>
    <definedName name="_278PM_60">'[1]278A-B'!#REF!</definedName>
    <definedName name="_278PM_61">'[2]278A-B'!#REF!</definedName>
    <definedName name="_278PM_62">'[17]278'!#REF!</definedName>
    <definedName name="_278PM_63" localSheetId="41">#REF!</definedName>
    <definedName name="_278PM_63">#REF!</definedName>
    <definedName name="_278PM_64" localSheetId="41">#REF!</definedName>
    <definedName name="_278PM_64">#REF!</definedName>
    <definedName name="_278PM_66" localSheetId="41">#REF!</definedName>
    <definedName name="_278PM_66">#REF!</definedName>
    <definedName name="_278PM_7" localSheetId="41">#REF!</definedName>
    <definedName name="_278PM_7">#REF!</definedName>
    <definedName name="_278PM_8" localSheetId="41">#REF!</definedName>
    <definedName name="_278PM_8">#REF!</definedName>
    <definedName name="_278PM_9">'[18]278'!#REF!</definedName>
    <definedName name="_300301" localSheetId="54">#REF!</definedName>
    <definedName name="_300301">'300301'!$A$1</definedName>
    <definedName name="_300301PM" localSheetId="54">#REF!</definedName>
    <definedName name="_300301PM">'300301'!$B$68:$B$78</definedName>
    <definedName name="_300301PM_40" localSheetId="41">#REF!</definedName>
    <definedName name="_300301PM_40">#REF!</definedName>
    <definedName name="_300301PM_41" localSheetId="41">#REF!</definedName>
    <definedName name="_300301PM_41">#REF!</definedName>
    <definedName name="_304" localSheetId="54">#REF!</definedName>
    <definedName name="_304">'304'!$A$1</definedName>
    <definedName name="_304PM" localSheetId="54">#REF!</definedName>
    <definedName name="_304PM">'304'!$B$72:$B$80</definedName>
    <definedName name="_304PM_10" localSheetId="41">#REF!</definedName>
    <definedName name="_304PM_10" localSheetId="51">#REF!</definedName>
    <definedName name="_304PM_10">#REF!</definedName>
    <definedName name="_304PM_12" localSheetId="51">'[1]304'!#REF!</definedName>
    <definedName name="_304PM_12">'[1]304'!#REF!</definedName>
    <definedName name="_304PM_17" localSheetId="51">'[1]304'!#REF!</definedName>
    <definedName name="_304PM_17">'[1]304'!#REF!</definedName>
    <definedName name="_304PM_28" localSheetId="41">#REF!</definedName>
    <definedName name="_304PM_28">#REF!</definedName>
    <definedName name="_304PM_36" localSheetId="41">#REF!</definedName>
    <definedName name="_304PM_36">#REF!</definedName>
    <definedName name="_304PM_39" localSheetId="41">#REF!</definedName>
    <definedName name="_304PM_39">#REF!</definedName>
    <definedName name="_304PM_40" localSheetId="41">#REF!</definedName>
    <definedName name="_304PM_40">#REF!</definedName>
    <definedName name="_304PM_41" localSheetId="41">#REF!</definedName>
    <definedName name="_304PM_41">#REF!</definedName>
    <definedName name="_304PM_60">'[1]304'!#REF!</definedName>
    <definedName name="_304PM_61">'[2]304'!#REF!</definedName>
    <definedName name="_304PM_66">'[1]304'!#REF!</definedName>
    <definedName name="_310311" localSheetId="54">#REF!</definedName>
    <definedName name="_310311">'310311'!$A$1</definedName>
    <definedName name="_310311PM" localSheetId="54">#REF!</definedName>
    <definedName name="_310311PM">'310311'!$B$62:$B$72</definedName>
    <definedName name="_310311PM_40" localSheetId="41">#REF!</definedName>
    <definedName name="_310311PM_40">#REF!</definedName>
    <definedName name="_310311PM_41" localSheetId="41">#REF!</definedName>
    <definedName name="_310311PM_41">#REF!</definedName>
    <definedName name="_320323" localSheetId="41">#REF!</definedName>
    <definedName name="_320323" localSheetId="54">'320323'!$A$1</definedName>
    <definedName name="_320323">#REF!</definedName>
    <definedName name="_320323PM" localSheetId="41">#REF!</definedName>
    <definedName name="_320323PM" localSheetId="54">'320323'!$C$68:$C$82</definedName>
    <definedName name="_320323PM">#REF!</definedName>
    <definedName name="_326327" localSheetId="54">#REF!</definedName>
    <definedName name="_326327">'326327'!$A$1</definedName>
    <definedName name="_326327PM" localSheetId="54">#REF!</definedName>
    <definedName name="_326327PM">'326327'!$B$67:$B$77</definedName>
    <definedName name="_326327PM_40" localSheetId="10">#REF!</definedName>
    <definedName name="_326327PM_40" localSheetId="41">#REF!</definedName>
    <definedName name="_326327PM_40">#REF!</definedName>
    <definedName name="_326327PM_41" localSheetId="41">#REF!</definedName>
    <definedName name="_326327PM_41">#REF!</definedName>
    <definedName name="_328330" localSheetId="54">#REF!</definedName>
    <definedName name="_328330">'328330'!$A$1</definedName>
    <definedName name="_328330PM" localSheetId="54">#REF!</definedName>
    <definedName name="_328330PM">'328330'!$B$61:$B$71</definedName>
    <definedName name="_328330PM_40" localSheetId="41">#REF!</definedName>
    <definedName name="_328330PM_40">#REF!</definedName>
    <definedName name="_328330PM_41" localSheetId="41">#REF!</definedName>
    <definedName name="_328330PM_41">#REF!</definedName>
    <definedName name="_332" localSheetId="54">#REF!</definedName>
    <definedName name="_332">'332'!$A$1</definedName>
    <definedName name="_332PM" localSheetId="54">#REF!</definedName>
    <definedName name="_332PM">'332'!$B$59:$B$69</definedName>
    <definedName name="_335" localSheetId="54">#REF!</definedName>
    <definedName name="_335">'335'!$A$1</definedName>
    <definedName name="_335PM" localSheetId="54">#REF!</definedName>
    <definedName name="_335PM">'335'!$C$83:$C$93</definedName>
    <definedName name="_335PM_10" localSheetId="41">#REF!</definedName>
    <definedName name="_335PM_10" localSheetId="51">#REF!</definedName>
    <definedName name="_335PM_10">#REF!</definedName>
    <definedName name="_335PM_12" localSheetId="41">#REF!</definedName>
    <definedName name="_335PM_12">#REF!</definedName>
    <definedName name="_335PM_17" localSheetId="41">#REF!</definedName>
    <definedName name="_335PM_17">#REF!</definedName>
    <definedName name="_335PM_28" localSheetId="41">#REF!</definedName>
    <definedName name="_335PM_28">#REF!</definedName>
    <definedName name="_335PM_36" localSheetId="41">#REF!</definedName>
    <definedName name="_335PM_36">#REF!</definedName>
    <definedName name="_335PM_39" localSheetId="41">#REF!</definedName>
    <definedName name="_335PM_39">#REF!</definedName>
    <definedName name="_335PM_40" localSheetId="41">#REF!</definedName>
    <definedName name="_335PM_40">#REF!</definedName>
    <definedName name="_335PM_41" localSheetId="41">#REF!</definedName>
    <definedName name="_335PM_41">#REF!</definedName>
    <definedName name="_335PM_60" localSheetId="41">#REF!</definedName>
    <definedName name="_335PM_60">#REF!</definedName>
    <definedName name="_335PM_61" localSheetId="41">#REF!</definedName>
    <definedName name="_335PM_61">#REF!</definedName>
    <definedName name="_335PM_66" localSheetId="41">#REF!</definedName>
    <definedName name="_335PM_66">#REF!</definedName>
    <definedName name="_336" localSheetId="54">#REF!</definedName>
    <definedName name="_336">'336'!$A$1</definedName>
    <definedName name="_336PM" localSheetId="54">#REF!</definedName>
    <definedName name="_336PM">'336'!$C$66:$C$74</definedName>
    <definedName name="_336PM_40" localSheetId="41">#REF!</definedName>
    <definedName name="_336PM_40">#REF!</definedName>
    <definedName name="_336PM_41" localSheetId="41">#REF!</definedName>
    <definedName name="_336PM_41">#REF!</definedName>
    <definedName name="_336PM_68" localSheetId="41">#REF!</definedName>
    <definedName name="_336PM_68">#REF!</definedName>
    <definedName name="_337" localSheetId="54">#REF!</definedName>
    <definedName name="_337">'337'!$A$1</definedName>
    <definedName name="_337PM" localSheetId="54">#REF!</definedName>
    <definedName name="_337PM">'337'!$B$57:$B$65</definedName>
    <definedName name="_340" localSheetId="54">#REF!</definedName>
    <definedName name="_340" localSheetId="64">'340'!$A$1</definedName>
    <definedName name="_340">#REF!</definedName>
    <definedName name="_340PM" localSheetId="54">#REF!</definedName>
    <definedName name="_340PM" localSheetId="64">'340'!$B$71:$B$81</definedName>
    <definedName name="_340PM">#REF!</definedName>
    <definedName name="_350351" localSheetId="54">#REF!</definedName>
    <definedName name="_350351">'350351'!$A$1</definedName>
    <definedName name="_350351PM" localSheetId="54">#REF!</definedName>
    <definedName name="_350351PM">'350351'!$B$71:$B$79</definedName>
    <definedName name="_350351PM_40" localSheetId="41">#REF!</definedName>
    <definedName name="_350351PM_40">#REF!</definedName>
    <definedName name="_350351PM_41" localSheetId="41">#REF!</definedName>
    <definedName name="_350351PM_41">#REF!</definedName>
    <definedName name="_352353" localSheetId="54">#REF!</definedName>
    <definedName name="_352353">'352353'!$A$1</definedName>
    <definedName name="_352353PM" localSheetId="54">#REF!</definedName>
    <definedName name="_352353PM">'352353'!$B$75:$B$87</definedName>
    <definedName name="_354355" localSheetId="54">#REF!</definedName>
    <definedName name="_354355">'354355'!$A$1</definedName>
    <definedName name="_354355PM" localSheetId="54">#REF!</definedName>
    <definedName name="_354355PM">'354355'!$B$132:$B$140</definedName>
    <definedName name="_356" localSheetId="54">#REF!</definedName>
    <definedName name="_356" localSheetId="69">'397'!$A$1</definedName>
    <definedName name="_356">'356'!$A$1</definedName>
    <definedName name="_356_18">'[20]356A-NOT USED'!#REF!</definedName>
    <definedName name="_356_25">'[20]356A-NOT USED'!#REF!</definedName>
    <definedName name="_356_51">'[20]356A-NOT USED'!#REF!</definedName>
    <definedName name="_356_59">'[19]356A'!#REF!</definedName>
    <definedName name="_356PM" localSheetId="54">#REF!</definedName>
    <definedName name="_356PM" localSheetId="69">'397'!$B$61:$B$71</definedName>
    <definedName name="_356PM">'356'!$B$71:$B$81</definedName>
    <definedName name="_356PM_40" localSheetId="41">#REF!</definedName>
    <definedName name="_356PM_40">#REF!</definedName>
    <definedName name="_356PM_41" localSheetId="41">#REF!</definedName>
    <definedName name="_356PM_41">#REF!</definedName>
    <definedName name="_356PM_58">'[19]356'!#REF!</definedName>
    <definedName name="_401" localSheetId="54">#REF!</definedName>
    <definedName name="_401">'401'!$A$1</definedName>
    <definedName name="_401_17" localSheetId="41">#REF!</definedName>
    <definedName name="_401_17">#REF!</definedName>
    <definedName name="_401PM" localSheetId="54">#REF!</definedName>
    <definedName name="_401PM">'401'!$B$75:$B$83</definedName>
    <definedName name="_401PM_17" localSheetId="41">#REF!</definedName>
    <definedName name="_401PM_17">#REF!</definedName>
    <definedName name="_401PM_62">'[19]401'!#REF!</definedName>
    <definedName name="_402403" localSheetId="54">#REF!</definedName>
    <definedName name="_402403">'402403'!$A$1</definedName>
    <definedName name="_402403PM" localSheetId="54">#REF!</definedName>
    <definedName name="_402403PM">'402403'!$B$77:$B$87</definedName>
    <definedName name="_402403PM_40" localSheetId="41">#REF!</definedName>
    <definedName name="_402403PM_40">#REF!</definedName>
    <definedName name="_402403PM_41" localSheetId="41">#REF!</definedName>
    <definedName name="_402403PM_41">#REF!</definedName>
    <definedName name="_406407" localSheetId="54">#REF!</definedName>
    <definedName name="_406407">'406407'!$A$1</definedName>
    <definedName name="_406407PM" localSheetId="54">#REF!</definedName>
    <definedName name="_406407PM">'406407'!$B$75:$B$85</definedName>
    <definedName name="_406407PM_10" localSheetId="41">#REF!</definedName>
    <definedName name="_406407PM_10">#REF!</definedName>
    <definedName name="_406407PM_12" localSheetId="41">#REF!</definedName>
    <definedName name="_406407PM_12">#REF!</definedName>
    <definedName name="_406407PM_17" localSheetId="41">#REF!</definedName>
    <definedName name="_406407PM_17">#REF!</definedName>
    <definedName name="_406407PM_28" localSheetId="41">#REF!</definedName>
    <definedName name="_406407PM_28">#REF!</definedName>
    <definedName name="_406407PM_36" localSheetId="41">#REF!</definedName>
    <definedName name="_406407PM_36">#REF!</definedName>
    <definedName name="_406407PM_39" localSheetId="41">#REF!</definedName>
    <definedName name="_406407PM_39">#REF!</definedName>
    <definedName name="_406407PM_40" localSheetId="41">#REF!</definedName>
    <definedName name="_406407PM_40">#REF!</definedName>
    <definedName name="_406407PM_41" localSheetId="41">#REF!</definedName>
    <definedName name="_406407PM_41">#REF!</definedName>
    <definedName name="_406407PM_60" localSheetId="41">#REF!</definedName>
    <definedName name="_406407PM_60">#REF!</definedName>
    <definedName name="_406407PM_61" localSheetId="41">#REF!</definedName>
    <definedName name="_406407PM_61">#REF!</definedName>
    <definedName name="_406407PM_66" localSheetId="41">#REF!</definedName>
    <definedName name="_406407PM_66">#REF!</definedName>
    <definedName name="_408409" localSheetId="54">#REF!</definedName>
    <definedName name="_408409">'408409'!$B$2</definedName>
    <definedName name="_408409PM" localSheetId="54">#REF!</definedName>
    <definedName name="_408409PM">'408409'!$B$67:$B$77</definedName>
    <definedName name="_410411" localSheetId="54">#REF!</definedName>
    <definedName name="_410411">'410411'!$A$1</definedName>
    <definedName name="_410411_60" localSheetId="41">#REF!</definedName>
    <definedName name="_410411_60">#REF!</definedName>
    <definedName name="_410411PM" localSheetId="54">#REF!</definedName>
    <definedName name="_410411PM">'410411'!$B$75:$B$89</definedName>
    <definedName name="_410411PM_60" localSheetId="41">#REF!</definedName>
    <definedName name="_410411PM_60">#REF!</definedName>
    <definedName name="_422423" localSheetId="10">'[5]422423'!#REF!</definedName>
    <definedName name="_422423" localSheetId="51">'[6]422423'!#REF!</definedName>
    <definedName name="_422423" localSheetId="54">#REF!</definedName>
    <definedName name="_422423">#REF!</definedName>
    <definedName name="_422423PM" localSheetId="10">'[5]422423'!#REF!</definedName>
    <definedName name="_422423PM" localSheetId="51">'[6]422423'!#REF!</definedName>
    <definedName name="_422423PM" localSheetId="54">#REF!</definedName>
    <definedName name="_422423PM">#REF!</definedName>
    <definedName name="_422423PM_40" localSheetId="41">#REF!</definedName>
    <definedName name="_422423PM_40">#REF!</definedName>
    <definedName name="_422423PM_41" localSheetId="41">#REF!</definedName>
    <definedName name="_422423PM_41">#REF!</definedName>
    <definedName name="_424425" localSheetId="54">#REF!</definedName>
    <definedName name="_424425">'424425'!$A$1</definedName>
    <definedName name="_424425PM" localSheetId="54">#REF!</definedName>
    <definedName name="_424425PM">'424425'!$B$70:$B$80</definedName>
    <definedName name="_424425PM_40" localSheetId="41">#REF!</definedName>
    <definedName name="_424425PM_40">#REF!</definedName>
    <definedName name="_424425PM_41" localSheetId="41">#REF!</definedName>
    <definedName name="_424425PM_41">#REF!</definedName>
    <definedName name="_426427" localSheetId="54">#REF!</definedName>
    <definedName name="_426427" localSheetId="77">'426427'!#REF!</definedName>
    <definedName name="_426427">#REF!</definedName>
    <definedName name="_426427PM" localSheetId="54">#REF!</definedName>
    <definedName name="_426427PM" localSheetId="77">'426427'!#REF!</definedName>
    <definedName name="_426427PM">#REF!</definedName>
    <definedName name="_426427PM_40" localSheetId="41">#REF!</definedName>
    <definedName name="_426427PM_40">#REF!</definedName>
    <definedName name="_426427PM_41" localSheetId="41">#REF!</definedName>
    <definedName name="_426427PM_41">#REF!</definedName>
    <definedName name="_429" localSheetId="54">#REF!</definedName>
    <definedName name="_429">'429'!$A$1</definedName>
    <definedName name="_429_60" localSheetId="41">#REF!</definedName>
    <definedName name="_429_60">#REF!</definedName>
    <definedName name="_429PM" localSheetId="54">#REF!</definedName>
    <definedName name="_429PM">'429'!$B$63:$B$71</definedName>
    <definedName name="_429PM_60" localSheetId="41">#REF!</definedName>
    <definedName name="_429PM_60">#REF!</definedName>
    <definedName name="_430" localSheetId="54">#REF!</definedName>
    <definedName name="_430">'430'!$A$1</definedName>
    <definedName name="_430_60" localSheetId="41">#REF!</definedName>
    <definedName name="_430_60">#REF!</definedName>
    <definedName name="_430PM" localSheetId="54">#REF!</definedName>
    <definedName name="_430PM">'430'!$B$73:$B$81</definedName>
    <definedName name="_430PM_60" localSheetId="41">#REF!</definedName>
    <definedName name="_430PM_60">#REF!</definedName>
    <definedName name="_431" localSheetId="54">#REF!</definedName>
    <definedName name="_431">'431'!$A$1</definedName>
    <definedName name="_431_60" localSheetId="41">#REF!</definedName>
    <definedName name="_431_60">#REF!</definedName>
    <definedName name="_431PM" localSheetId="54">#REF!</definedName>
    <definedName name="_431PM">'431'!$B$68:$B$76</definedName>
    <definedName name="_431PM_60" localSheetId="41">#REF!</definedName>
    <definedName name="_431PM_60">#REF!</definedName>
    <definedName name="_450" localSheetId="54">#REF!</definedName>
    <definedName name="_450">'450'!$A$1</definedName>
    <definedName name="_450PM" localSheetId="9">'[8]450'!#REF!</definedName>
    <definedName name="_450PM" localSheetId="10">'[5]450'!#REF!</definedName>
    <definedName name="_450PM" localSheetId="41">'[9]450'!#REF!</definedName>
    <definedName name="_450PM" localSheetId="51">'[6]450'!#REF!</definedName>
    <definedName name="_450PM" localSheetId="54">'[10]450'!#REF!</definedName>
    <definedName name="_450PM" localSheetId="77">'[11]450'!#REF!</definedName>
    <definedName name="_450PM">'450'!#REF!</definedName>
    <definedName name="_450PM_10" localSheetId="41">#REF!</definedName>
    <definedName name="_450PM_10">#REF!</definedName>
    <definedName name="_450PM_11" localSheetId="41">#REF!</definedName>
    <definedName name="_450PM_11">#REF!</definedName>
    <definedName name="_450PM_12" localSheetId="41">#REF!</definedName>
    <definedName name="_450PM_12">#REF!</definedName>
    <definedName name="_450PM_14" localSheetId="41">#REF!</definedName>
    <definedName name="_450PM_14">#REF!</definedName>
    <definedName name="_450PM_15" localSheetId="41">#REF!</definedName>
    <definedName name="_450PM_15">#REF!</definedName>
    <definedName name="_450PM_16" localSheetId="41">#REF!</definedName>
    <definedName name="_450PM_16">#REF!</definedName>
    <definedName name="_450PM_17">'[13]450'!#REF!</definedName>
    <definedName name="_450PM_18">'[14]450'!#REF!</definedName>
    <definedName name="_450PM_19" localSheetId="41">#REF!</definedName>
    <definedName name="_450PM_19">#REF!</definedName>
    <definedName name="_450PM_20" localSheetId="41">#REF!</definedName>
    <definedName name="_450PM_20">#REF!</definedName>
    <definedName name="_450PM_25">'[15]450'!#REF!</definedName>
    <definedName name="_450PM_26" localSheetId="41">#REF!</definedName>
    <definedName name="_450PM_26">#REF!</definedName>
    <definedName name="_450PM_28" localSheetId="41">#REF!</definedName>
    <definedName name="_450PM_28">#REF!</definedName>
    <definedName name="_450PM_29" localSheetId="41">#REF!</definedName>
    <definedName name="_450PM_29">#REF!</definedName>
    <definedName name="_450PM_34" localSheetId="41">#REF!</definedName>
    <definedName name="_450PM_34">#REF!</definedName>
    <definedName name="_450PM_35" localSheetId="41">#REF!</definedName>
    <definedName name="_450PM_35">#REF!</definedName>
    <definedName name="_450PM_36" localSheetId="41">#REF!</definedName>
    <definedName name="_450PM_36">#REF!</definedName>
    <definedName name="_450PM_39" localSheetId="41">#REF!</definedName>
    <definedName name="_450PM_39">#REF!</definedName>
    <definedName name="_450PM_43" localSheetId="41">#REF!</definedName>
    <definedName name="_450PM_43">#REF!</definedName>
    <definedName name="_450PM_46" localSheetId="41">#REF!</definedName>
    <definedName name="_450PM_46">#REF!</definedName>
    <definedName name="_450PM_48" localSheetId="41">#REF!</definedName>
    <definedName name="_450PM_48">#REF!</definedName>
    <definedName name="_450PM_50" localSheetId="41">#REF!</definedName>
    <definedName name="_450PM_50">#REF!</definedName>
    <definedName name="_450PM_51">'[14]450'!#REF!</definedName>
    <definedName name="_450PM_55" localSheetId="41">#REF!</definedName>
    <definedName name="_450PM_55">#REF!</definedName>
    <definedName name="_450PM_56" localSheetId="41">#REF!</definedName>
    <definedName name="_450PM_56">#REF!</definedName>
    <definedName name="_450PM_57">'[15]450'!#REF!</definedName>
    <definedName name="_450PM_58" localSheetId="41">#REF!</definedName>
    <definedName name="_450PM_58">#REF!</definedName>
    <definedName name="_450PM_59">'[16]450'!#REF!</definedName>
    <definedName name="_450PM_60">'[1]450'!#REF!</definedName>
    <definedName name="_450PM_61">'[2]450'!#REF!</definedName>
    <definedName name="_450PM_62">'[17]450'!#REF!</definedName>
    <definedName name="_450PM_63" localSheetId="41">#REF!</definedName>
    <definedName name="_450PM_63">#REF!</definedName>
    <definedName name="_450PM_64" localSheetId="41">#REF!</definedName>
    <definedName name="_450PM_64">#REF!</definedName>
    <definedName name="_450PM_66" localSheetId="41">#REF!</definedName>
    <definedName name="_450PM_66">#REF!</definedName>
    <definedName name="_450PM_7" localSheetId="41">#REF!</definedName>
    <definedName name="_450PM_7">#REF!</definedName>
    <definedName name="_450PM_8" localSheetId="41">#REF!</definedName>
    <definedName name="_450PM_8">#REF!</definedName>
    <definedName name="_450PM_9">'[18]450'!#REF!</definedName>
    <definedName name="_Fill" localSheetId="41" hidden="1">#REF!</definedName>
    <definedName name="_Fill" hidden="1">#REF!</definedName>
    <definedName name="_Hlk126057699" localSheetId="17">'122123'!#REF!</definedName>
    <definedName name="_Hlk126592546" localSheetId="17">'122123'!#REF!</definedName>
    <definedName name="_Key1" localSheetId="41" hidden="1">#REF!</definedName>
    <definedName name="_Key1" hidden="1">#REF!</definedName>
    <definedName name="_Key2" localSheetId="41" hidden="1">#REF!</definedName>
    <definedName name="_Key2" hidden="1">#REF!</definedName>
    <definedName name="_Order1" hidden="1">0</definedName>
    <definedName name="_Order2" hidden="1">255</definedName>
    <definedName name="_Parse_In" localSheetId="41" hidden="1">#REF!</definedName>
    <definedName name="_Parse_In" hidden="1">#REF!</definedName>
    <definedName name="_Parse_Out" localSheetId="41" hidden="1">#REF!</definedName>
    <definedName name="_Parse_Out" hidden="1">#REF!</definedName>
    <definedName name="_PG1" localSheetId="51">'[21]1'!#REF!</definedName>
    <definedName name="_PG1">'[21]1'!#REF!</definedName>
    <definedName name="_PG2" localSheetId="41">#REF!</definedName>
    <definedName name="_PG2">#REF!</definedName>
    <definedName name="_PG261" localSheetId="41">#REF!</definedName>
    <definedName name="_PG261">#REF!</definedName>
    <definedName name="_PG3" localSheetId="41">#REF!</definedName>
    <definedName name="_PG3">#REF!</definedName>
    <definedName name="_PG43" localSheetId="41">#REF!</definedName>
    <definedName name="_PG43">#REF!</definedName>
    <definedName name="_PG60" localSheetId="41">#REF!</definedName>
    <definedName name="_PG60">#REF!</definedName>
    <definedName name="_PG61" localSheetId="41">#REF!</definedName>
    <definedName name="_PG61">#REF!</definedName>
    <definedName name="_PG62" localSheetId="41">#REF!</definedName>
    <definedName name="_PG62">#REF!</definedName>
    <definedName name="_PG63" localSheetId="41">#REF!</definedName>
    <definedName name="_PG63">#REF!</definedName>
    <definedName name="_PG68" localSheetId="51">'[21]068'!#REF!</definedName>
    <definedName name="_PG68">'[21]068'!#REF!</definedName>
    <definedName name="_PG78" localSheetId="41">#REF!</definedName>
    <definedName name="_PG78">#REF!</definedName>
    <definedName name="_PG79" localSheetId="41">#REF!</definedName>
    <definedName name="_PG79">#REF!</definedName>
    <definedName name="_PG85" localSheetId="41">#REF!</definedName>
    <definedName name="_PG85">#REF!</definedName>
    <definedName name="_Sort" localSheetId="41" hidden="1">#REF!</definedName>
    <definedName name="_Sort" hidden="1">#REF!</definedName>
    <definedName name="a" localSheetId="51">'[22]219'!#REF!</definedName>
    <definedName name="a">'[22]219'!#REF!</definedName>
    <definedName name="a_12" localSheetId="41">#REF!</definedName>
    <definedName name="a_12">#REF!</definedName>
    <definedName name="amortizationbondissuancecosts">#REF!</definedName>
    <definedName name="BOOK">BOOK!$A$1</definedName>
    <definedName name="BOOK_10" localSheetId="41">#REF!</definedName>
    <definedName name="BOOK_10">#REF!</definedName>
    <definedName name="BOOK_12" localSheetId="41">#REF!</definedName>
    <definedName name="BOOK_12">#REF!</definedName>
    <definedName name="BOOK_17" localSheetId="41">#REF!</definedName>
    <definedName name="BOOK_17">#REF!</definedName>
    <definedName name="BOOK_28" localSheetId="41">#REF!</definedName>
    <definedName name="BOOK_28">#REF!</definedName>
    <definedName name="BOOK_36" localSheetId="41">#REF!</definedName>
    <definedName name="BOOK_36">#REF!</definedName>
    <definedName name="BOOK_39" localSheetId="41">#REF!</definedName>
    <definedName name="BOOK_39">#REF!</definedName>
    <definedName name="BOOK_40" localSheetId="41">#REF!</definedName>
    <definedName name="BOOK_40">#REF!</definedName>
    <definedName name="BOOK_41" localSheetId="10">#REF!</definedName>
    <definedName name="BOOK_41" localSheetId="41">#REF!</definedName>
    <definedName name="BOOK_41">#REF!</definedName>
    <definedName name="BOOK_49" localSheetId="10">#REF!</definedName>
    <definedName name="BOOK_49" localSheetId="41">#REF!</definedName>
    <definedName name="BOOK_49">#REF!</definedName>
    <definedName name="BOOK_60" localSheetId="41">#REF!</definedName>
    <definedName name="BOOK_60">#REF!</definedName>
    <definedName name="BOOK_61" localSheetId="41">#REF!</definedName>
    <definedName name="BOOK_61">#REF!</definedName>
    <definedName name="BOOK_66" localSheetId="41">#REF!</definedName>
    <definedName name="BOOK_66">#REF!</definedName>
    <definedName name="BOOK_68" localSheetId="41">#REF!</definedName>
    <definedName name="BOOK_68">#REF!</definedName>
    <definedName name="COVER">Cover!$A$1</definedName>
    <definedName name="COVER_49" localSheetId="41">#REF!</definedName>
    <definedName name="COVER_49">#REF!</definedName>
    <definedName name="COVER_68" localSheetId="41">#REF!</definedName>
    <definedName name="COVER_68">#REF!</definedName>
    <definedName name="COVERPM">Cover!$B$53:$B$60</definedName>
    <definedName name="COVERPM_49" localSheetId="41">#REF!</definedName>
    <definedName name="COVERPM_49">#REF!</definedName>
    <definedName name="COVERPM_68" localSheetId="41">#REF!</definedName>
    <definedName name="COVERPM_68">#REF!</definedName>
    <definedName name="csAllowDetailBudgeting">1</definedName>
    <definedName name="csAllowLocalConsolidation">1</definedName>
    <definedName name="csAppName">"BudgetWeb"</definedName>
    <definedName name="csCorp_SharesDataEntry_Dim01">"="</definedName>
    <definedName name="csCorp_SharesDataEntry_Dim02">"="</definedName>
    <definedName name="csCorp_SharesDataEntry_Dim03">"="</definedName>
    <definedName name="csCorp_SharesDataEntry_Dim04">"="</definedName>
    <definedName name="csCorp_SharesDataEntry_Dim05">"="</definedName>
    <definedName name="csCorp_SharesDataEntry_Dim06">"="</definedName>
    <definedName name="csCorp_SharesDataEntry_Dim07">"="</definedName>
    <definedName name="csCorp_SharesDataEntry_Dim08">"="</definedName>
    <definedName name="csCorp_SharesDataEntry_Dim09">"="</definedName>
    <definedName name="csCorp_SharesDataEntry_Dim10">"="</definedName>
    <definedName name="csCorp_SharesDataEntry_Dim11">"="</definedName>
    <definedName name="csCorp_SharesDataEntry_Dim12">"="</definedName>
    <definedName name="csDesignMode">1</definedName>
    <definedName name="csDetailBudgetingURL">"http://server/deciweb/tr/trmain.asp?App=BudgetWeb&amp;Cat=Detail+Budgeting"</definedName>
    <definedName name="csKeepAlive">5</definedName>
    <definedName name="csLocalConsolidationOnSubmit">1</definedName>
    <definedName name="csPR_ORU_Consolidated_BS_Assets_Consolidating_Dim01">"="</definedName>
    <definedName name="csPR_ORU_Consolidated_BS_Assets_Consolidating_Dim02">"="</definedName>
    <definedName name="csPR_ORU_Consolidated_BS_Assets_Consolidating_Dim04">"="</definedName>
    <definedName name="csPR_ORU_Consolidated_BS_Assets_Consolidating_Dim05">"="</definedName>
    <definedName name="csPR_ORU_Consolidated_BS_Assets_Consolidating_Dim06">"="</definedName>
    <definedName name="csPR_ORU_Consolidated_BS_Assets_Consolidating_Dim07">"="</definedName>
    <definedName name="csPR_ORU_Consolidated_BS_Assets_Consolidating_Dim08">"="</definedName>
    <definedName name="csPR_ORU_Consolidated_BS_Assets_Consolidating_Dim09">"="</definedName>
    <definedName name="csPR_ORU_Consolidated_BS_Assets_Consolidating_Dim10">"="</definedName>
    <definedName name="csPR_ORU_Consolidated_BS_Assets_Consolidating_Dim11">"="</definedName>
    <definedName name="csPR_ORU_Consolidated_BS_Assets_Consolidating_Dim12">"="</definedName>
    <definedName name="csPR_ORU_Consolidated_BS_Assets_Dim01">"="</definedName>
    <definedName name="csPR_ORU_Consolidated_BS_Assets_Dim02">"="</definedName>
    <definedName name="csPR_ORU_Consolidated_BS_Assets_Dim04">"="</definedName>
    <definedName name="csPR_ORU_Consolidated_BS_Assets_Dim05">"="</definedName>
    <definedName name="csPR_ORU_Consolidated_BS_Assets_Dim06">"="</definedName>
    <definedName name="csPR_ORU_Consolidated_BS_Assets_Dim07">"="</definedName>
    <definedName name="csPR_ORU_Consolidated_BS_Assets_Dim08">"="</definedName>
    <definedName name="csPR_ORU_Consolidated_BS_Assets_Dim09">"="</definedName>
    <definedName name="csPR_ORU_Consolidated_BS_Assets_Dim10">"="</definedName>
    <definedName name="csPR_ORU_Consolidated_BS_Assets_Dim11">"="</definedName>
    <definedName name="csPR_ORU_Consolidated_BS_Assets_Dim12">"="</definedName>
    <definedName name="csPR_ORU_Consolidated_BS_Assets_RECO_Consolidating_Dim01">"="</definedName>
    <definedName name="csPR_ORU_Consolidated_BS_Assets_RECO_Consolidating_Dim02">"="</definedName>
    <definedName name="csPR_ORU_Consolidated_BS_Assets_RECO_Consolidating_Dim03">#REF!</definedName>
    <definedName name="csPR_ORU_Consolidated_BS_Assets_RECO_Consolidating_Dim04">"="</definedName>
    <definedName name="csPR_ORU_Consolidated_BS_Assets_RECO_Consolidating_Dim05">"="</definedName>
    <definedName name="csPR_ORU_Consolidated_BS_Assets_RECO_Consolidating_Dim06">"="</definedName>
    <definedName name="csPR_ORU_Consolidated_BS_Assets_RECO_Consolidating_Dim07">"="</definedName>
    <definedName name="csPR_ORU_Consolidated_BS_Assets_RECO_Consolidating_Dim08">"="</definedName>
    <definedName name="csPR_ORU_Consolidated_BS_Assets_RECO_Consolidating_Dim09">"="</definedName>
    <definedName name="csPR_ORU_Consolidated_BS_Assets_RECO_Consolidating_Dim10">"="</definedName>
    <definedName name="csPR_ORU_Consolidated_BS_Assets_RECO_Consolidating_Dim11">"="</definedName>
    <definedName name="csPR_ORU_Consolidated_BS_Assets_RECO_Consolidating_Dim12">"="</definedName>
    <definedName name="csPR_ORU_Consolidated_BS_Assets_RECO_ConsolidatingAnchor">#REF!</definedName>
    <definedName name="csPR_ORU_Consolidated_BS_Liabilities_Consolidating_Dim01">"="</definedName>
    <definedName name="csPR_ORU_Consolidated_BS_Liabilities_Consolidating_Dim02">"="</definedName>
    <definedName name="csPR_ORU_Consolidated_BS_Liabilities_Consolidating_Dim04">"="</definedName>
    <definedName name="csPR_ORU_Consolidated_BS_Liabilities_Consolidating_Dim05">"="</definedName>
    <definedName name="csPR_ORU_Consolidated_BS_Liabilities_Consolidating_Dim06">"="</definedName>
    <definedName name="csPR_ORU_Consolidated_BS_Liabilities_Consolidating_Dim07">"="</definedName>
    <definedName name="csPR_ORU_Consolidated_BS_Liabilities_Consolidating_Dim08">"="</definedName>
    <definedName name="csPR_ORU_Consolidated_BS_Liabilities_Consolidating_Dim09">"="</definedName>
    <definedName name="csPR_ORU_Consolidated_BS_Liabilities_Consolidating_Dim10">"="</definedName>
    <definedName name="csPR_ORU_Consolidated_BS_Liabilities_Consolidating_Dim11">"="</definedName>
    <definedName name="csPR_ORU_Consolidated_BS_Liabilities_Consolidating_Dim12">"="</definedName>
    <definedName name="csPR_ORU_Consolidated_BS_Liabilities_Dim01">"="</definedName>
    <definedName name="csPR_ORU_Consolidated_BS_Liabilities_Dim03">"="</definedName>
    <definedName name="csPR_ORU_Consolidated_BS_Liabilities_Dim04">"="</definedName>
    <definedName name="csPR_ORU_Consolidated_BS_Liabilities_Dim05">"="</definedName>
    <definedName name="csPR_ORU_Consolidated_BS_Liabilities_Dim06">"="</definedName>
    <definedName name="csPR_ORU_Consolidated_BS_Liabilities_Dim07">"="</definedName>
    <definedName name="csPR_ORU_Consolidated_BS_Liabilities_Dim08">"="</definedName>
    <definedName name="csPR_ORU_Consolidated_BS_Liabilities_Dim09">"="</definedName>
    <definedName name="csPR_ORU_Consolidated_BS_Liabilities_Dim10">"="</definedName>
    <definedName name="csPR_ORU_Consolidated_BS_Liabilities_Dim11">"="</definedName>
    <definedName name="csPR_ORU_Consolidated_BS_Liabilities_Dim12">"="</definedName>
    <definedName name="csPR_ORU_Consolidated_IS_Consolidating_Dim01">"="</definedName>
    <definedName name="csPR_ORU_Consolidated_IS_Consolidating_Dim02">"="</definedName>
    <definedName name="csPR_ORU_Consolidated_IS_Consolidating_Dim04">"="</definedName>
    <definedName name="csPR_ORU_Consolidated_IS_Consolidating_Dim05">"="</definedName>
    <definedName name="csPR_ORU_Consolidated_IS_Consolidating_Dim06">"="</definedName>
    <definedName name="csPR_ORU_Consolidated_IS_Consolidating_Dim07">"="</definedName>
    <definedName name="csPR_ORU_Consolidated_IS_Consolidating_Dim08">"="</definedName>
    <definedName name="csPR_ORU_Consolidated_IS_Consolidating_Dim09">"="</definedName>
    <definedName name="csPR_ORU_Consolidated_IS_Consolidating_Dim10">"="</definedName>
    <definedName name="csPR_ORU_Consolidated_IS_Consolidating_Dim11">"="</definedName>
    <definedName name="csPR_ORU_Consolidated_IS_Consolidating_Dim12">"="</definedName>
    <definedName name="csPR_ORU_Consolidated_IS_Dim01">"="</definedName>
    <definedName name="csPR_ORU_Consolidated_IS_Dim03">"="</definedName>
    <definedName name="csPR_ORU_Consolidated_IS_Dim04">"="</definedName>
    <definedName name="csPR_ORU_Consolidated_IS_Dim05">"="</definedName>
    <definedName name="csPR_ORU_Consolidated_IS_Dim06">"="</definedName>
    <definedName name="csPR_ORU_Consolidated_IS_Dim07">"="</definedName>
    <definedName name="csPR_ORU_Consolidated_IS_Dim08">"="</definedName>
    <definedName name="csPR_ORU_Consolidated_IS_Dim09">"="</definedName>
    <definedName name="csPR_ORU_Consolidated_IS_Dim10">"="</definedName>
    <definedName name="csPR_ORU_Consolidated_IS_Dim11">"="</definedName>
    <definedName name="csPR_ORU_Consolidated_IS_Dim12">"="</definedName>
    <definedName name="csPR_ORU_Consolidated_IS_Qtr_Dim01">"="</definedName>
    <definedName name="csPR_ORU_Consolidated_IS_Qtr_Dim02">"="</definedName>
    <definedName name="csPR_ORU_Consolidated_IS_Qtr_Dim03">'[23]ORU-CONS-IS-QTR'!$B$5</definedName>
    <definedName name="csPR_ORU_Consolidated_IS_Qtr_Dim04">"="</definedName>
    <definedName name="csPR_ORU_Consolidated_IS_Qtr_Dim05">"="</definedName>
    <definedName name="csPR_ORU_Consolidated_IS_Qtr_Dim06">"="</definedName>
    <definedName name="csPR_ORU_Consolidated_IS_Qtr_Dim07">"="</definedName>
    <definedName name="csPR_ORU_Consolidated_IS_Qtr_Dim08">"="</definedName>
    <definedName name="csPR_ORU_Consolidated_IS_Qtr_Dim09">"="</definedName>
    <definedName name="csPR_ORU_Consolidated_IS_Qtr_Dim10">"="</definedName>
    <definedName name="csPR_ORU_Consolidated_IS_Qtr_Dim11">"="</definedName>
    <definedName name="csPR_ORU_Consolidated_IS_Qtr_Dim12">"="</definedName>
    <definedName name="csPR_ORU_Ferc_BS_Assets_CLOVE_Dim01">"="</definedName>
    <definedName name="csPR_ORU_Ferc_BS_Assets_CLOVE_Dim02">"="</definedName>
    <definedName name="csPR_ORU_Ferc_BS_Assets_CLOVE_Dim03">"="</definedName>
    <definedName name="csPR_ORU_Ferc_BS_Assets_CLOVE_Dim04">"="</definedName>
    <definedName name="csPR_ORU_Ferc_BS_Assets_CLOVE_Dim05">"="</definedName>
    <definedName name="csPR_ORU_Ferc_BS_Assets_CLOVE_Dim06">"="</definedName>
    <definedName name="csPR_ORU_Ferc_BS_Assets_CLOVE_Dim07">"="</definedName>
    <definedName name="csPR_ORU_Ferc_BS_Assets_CLOVE_Dim08">"="</definedName>
    <definedName name="csPR_ORU_Ferc_BS_Assets_CLOVE_Dim09">"="</definedName>
    <definedName name="csPR_ORU_Ferc_BS_Assets_CLOVE_Dim10">"="</definedName>
    <definedName name="csPR_ORU_Ferc_BS_Assets_CLOVE_Dim11">"="</definedName>
    <definedName name="csPR_ORU_Ferc_BS_Assets_CLOVE_Dim12">"="</definedName>
    <definedName name="csPR_ORU_Ferc_BS_Assets_Dim01">"="</definedName>
    <definedName name="csPR_ORU_Ferc_BS_Assets_Dim02">"="</definedName>
    <definedName name="csPR_ORU_Ferc_BS_Assets_Dim03">"="</definedName>
    <definedName name="csPR_ORU_Ferc_BS_Assets_Dim04">"="</definedName>
    <definedName name="csPR_ORU_Ferc_BS_Assets_Dim05">"="</definedName>
    <definedName name="csPR_ORU_Ferc_BS_Assets_Dim06">"="</definedName>
    <definedName name="csPR_ORU_Ferc_BS_Assets_Dim07">"="</definedName>
    <definedName name="csPR_ORU_Ferc_BS_Assets_Dim08">"="</definedName>
    <definedName name="csPR_ORU_Ferc_BS_Assets_Dim09">"="</definedName>
    <definedName name="csPR_ORU_Ferc_BS_Assets_Dim10">"="</definedName>
    <definedName name="csPR_ORU_Ferc_BS_Assets_Dim11">"="</definedName>
    <definedName name="csPR_ORU_Ferc_BS_Assets_Dim12">"="</definedName>
    <definedName name="csPR_ORU_Ferc_BS_Assets_ENSERVE_Dim01">"="</definedName>
    <definedName name="csPR_ORU_Ferc_BS_Assets_ENSERVE_Dim02">"="</definedName>
    <definedName name="csPR_ORU_Ferc_BS_Assets_ENSERVE_Dim03">"="</definedName>
    <definedName name="csPR_ORU_Ferc_BS_Assets_ENSERVE_Dim04">"="</definedName>
    <definedName name="csPR_ORU_Ferc_BS_Assets_ENSERVE_Dim05">"="</definedName>
    <definedName name="csPR_ORU_Ferc_BS_Assets_ENSERVE_Dim06">"="</definedName>
    <definedName name="csPR_ORU_Ferc_BS_Assets_ENSERVE_Dim07">"="</definedName>
    <definedName name="csPR_ORU_Ferc_BS_Assets_ENSERVE_Dim08">"="</definedName>
    <definedName name="csPR_ORU_Ferc_BS_Assets_ENSERVE_Dim09">"="</definedName>
    <definedName name="csPR_ORU_Ferc_BS_Assets_ENSERVE_Dim10">"="</definedName>
    <definedName name="csPR_ORU_Ferc_BS_Assets_ENSERVE_Dim11">"="</definedName>
    <definedName name="csPR_ORU_Ferc_BS_Assets_ENSERVE_Dim12">"="</definedName>
    <definedName name="csPR_ORU_Ferc_BS_Assets_ORDEVCO_Dim01">"="</definedName>
    <definedName name="csPR_ORU_Ferc_BS_Assets_ORDEVCO_Dim02">"="</definedName>
    <definedName name="csPR_ORU_Ferc_BS_Assets_ORDEVCO_Dim03">"="</definedName>
    <definedName name="csPR_ORU_Ferc_BS_Assets_ORDEVCO_Dim04">"="</definedName>
    <definedName name="csPR_ORU_Ferc_BS_Assets_ORDEVCO_Dim05">"="</definedName>
    <definedName name="csPR_ORU_Ferc_BS_Assets_ORDEVCO_Dim06">"="</definedName>
    <definedName name="csPR_ORU_Ferc_BS_Assets_ORDEVCO_Dim07">"="</definedName>
    <definedName name="csPR_ORU_Ferc_BS_Assets_ORDEVCO_Dim08">"="</definedName>
    <definedName name="csPR_ORU_Ferc_BS_Assets_ORDEVCO_Dim09">"="</definedName>
    <definedName name="csPR_ORU_Ferc_BS_Assets_ORDEVCO_Dim10">"="</definedName>
    <definedName name="csPR_ORU_Ferc_BS_Assets_ORDEVCO_Dim11">"="</definedName>
    <definedName name="csPR_ORU_Ferc_BS_Assets_ORDEVCO_Dim12">"="</definedName>
    <definedName name="csPR_ORU_Ferc_BS_Assets_ORU_Dim01">"="</definedName>
    <definedName name="csPR_ORU_Ferc_BS_Assets_ORU_Dim02">"="</definedName>
    <definedName name="csPR_ORU_Ferc_BS_Assets_ORU_Dim03">"="</definedName>
    <definedName name="csPR_ORU_Ferc_BS_Assets_ORU_Dim04">"="</definedName>
    <definedName name="csPR_ORU_Ferc_BS_Assets_ORU_Dim05">"="</definedName>
    <definedName name="csPR_ORU_Ferc_BS_Assets_ORU_Dim06">"="</definedName>
    <definedName name="csPR_ORU_Ferc_BS_Assets_ORU_Dim07">"="</definedName>
    <definedName name="csPR_ORU_Ferc_BS_Assets_ORU_Dim08">"="</definedName>
    <definedName name="csPR_ORU_Ferc_BS_Assets_ORU_Dim09">"="</definedName>
    <definedName name="csPR_ORU_Ferc_BS_Assets_ORU_Dim10">"="</definedName>
    <definedName name="csPR_ORU_Ferc_BS_Assets_ORU_Dim11">"="</definedName>
    <definedName name="csPR_ORU_Ferc_BS_Assets_ORU_Dim12">"="</definedName>
    <definedName name="csPR_ORU_Ferc_BS_Assets_PIKE_Dim01">"="</definedName>
    <definedName name="csPR_ORU_Ferc_BS_Assets_PIKE_Dim02">"="</definedName>
    <definedName name="csPR_ORU_Ferc_BS_Assets_PIKE_Dim03">"="</definedName>
    <definedName name="csPR_ORU_Ferc_BS_Assets_PIKE_Dim04">"="</definedName>
    <definedName name="csPR_ORU_Ferc_BS_Assets_PIKE_Dim05">"="</definedName>
    <definedName name="csPR_ORU_Ferc_BS_Assets_PIKE_Dim06">"="</definedName>
    <definedName name="csPR_ORU_Ferc_BS_Assets_PIKE_Dim07">"="</definedName>
    <definedName name="csPR_ORU_Ferc_BS_Assets_PIKE_Dim08">"="</definedName>
    <definedName name="csPR_ORU_Ferc_BS_Assets_PIKE_Dim09">"="</definedName>
    <definedName name="csPR_ORU_Ferc_BS_Assets_PIKE_Dim10">"="</definedName>
    <definedName name="csPR_ORU_Ferc_BS_Assets_PIKE_Dim11">"="</definedName>
    <definedName name="csPR_ORU_Ferc_BS_Assets_PIKE_Dim12">"="</definedName>
    <definedName name="csPR_ORU_Ferc_BS_Assets_RECO_Dim01">"="</definedName>
    <definedName name="csPR_ORU_Ferc_BS_Assets_RECO_Dim02">"="</definedName>
    <definedName name="csPR_ORU_Ferc_BS_Assets_RECO_Dim03">"="</definedName>
    <definedName name="csPR_ORU_Ferc_BS_Assets_RECO_Dim04">"="</definedName>
    <definedName name="csPR_ORU_Ferc_BS_Assets_RECO_Dim05">"="</definedName>
    <definedName name="csPR_ORU_Ferc_BS_Assets_RECO_Dim06">"="</definedName>
    <definedName name="csPR_ORU_Ferc_BS_Assets_RECO_Dim07">"="</definedName>
    <definedName name="csPR_ORU_Ferc_BS_Assets_RECO_Dim08">"="</definedName>
    <definedName name="csPR_ORU_Ferc_BS_Assets_RECO_Dim09">"="</definedName>
    <definedName name="csPR_ORU_Ferc_BS_Assets_RECO_Dim10">"="</definedName>
    <definedName name="csPR_ORU_Ferc_BS_Assets_RECO_Dim11">"="</definedName>
    <definedName name="csPR_ORU_Ferc_BS_Assets_RECO_Dim12">"="</definedName>
    <definedName name="csPR_ORU_Ferc_BS_Liab_CLOVE_Dim01">"="</definedName>
    <definedName name="csPR_ORU_Ferc_BS_Liab_CLOVE_Dim02">"="</definedName>
    <definedName name="csPR_ORU_Ferc_BS_Liab_CLOVE_Dim03">"="</definedName>
    <definedName name="csPR_ORU_Ferc_BS_Liab_CLOVE_Dim04">"="</definedName>
    <definedName name="csPR_ORU_Ferc_BS_Liab_CLOVE_Dim05">"="</definedName>
    <definedName name="csPR_ORU_Ferc_BS_Liab_CLOVE_Dim06">"="</definedName>
    <definedName name="csPR_ORU_Ferc_BS_Liab_CLOVE_Dim07">"="</definedName>
    <definedName name="csPR_ORU_Ferc_BS_Liab_CLOVE_Dim08">"="</definedName>
    <definedName name="csPR_ORU_Ferc_BS_Liab_CLOVE_Dim09">"="</definedName>
    <definedName name="csPR_ORU_Ferc_BS_Liab_CLOVE_Dim10">"="</definedName>
    <definedName name="csPR_ORU_Ferc_BS_Liab_CLOVE_Dim11">"="</definedName>
    <definedName name="csPR_ORU_Ferc_BS_Liab_CLOVE_Dim12">"="</definedName>
    <definedName name="csPR_ORU_Ferc_BS_Liab_Dim01">"="</definedName>
    <definedName name="csPR_ORU_Ferc_BS_Liab_Dim02">"="</definedName>
    <definedName name="csPR_ORU_Ferc_BS_Liab_Dim03">"="</definedName>
    <definedName name="csPR_ORU_Ferc_BS_Liab_Dim04">"="</definedName>
    <definedName name="csPR_ORU_Ferc_BS_Liab_Dim05">"="</definedName>
    <definedName name="csPR_ORU_Ferc_BS_Liab_Dim06">"="</definedName>
    <definedName name="csPR_ORU_Ferc_BS_Liab_Dim07">"="</definedName>
    <definedName name="csPR_ORU_Ferc_BS_Liab_Dim08">"="</definedName>
    <definedName name="csPR_ORU_Ferc_BS_Liab_Dim09">"="</definedName>
    <definedName name="csPR_ORU_Ferc_BS_Liab_Dim10">"="</definedName>
    <definedName name="csPR_ORU_Ferc_BS_Liab_Dim11">"="</definedName>
    <definedName name="csPR_ORU_Ferc_BS_Liab_Dim12">"="</definedName>
    <definedName name="csPR_ORU_Ferc_BS_Liab_ENSERVE_Dim01">"="</definedName>
    <definedName name="csPR_ORU_Ferc_BS_Liab_ENSERVE_Dim02">"="</definedName>
    <definedName name="csPR_ORU_Ferc_BS_Liab_ENSERVE_Dim03">"="</definedName>
    <definedName name="csPR_ORU_Ferc_BS_Liab_ENSERVE_Dim04">"="</definedName>
    <definedName name="csPR_ORU_Ferc_BS_Liab_ENSERVE_Dim05">"="</definedName>
    <definedName name="csPR_ORU_Ferc_BS_Liab_ENSERVE_Dim06">"="</definedName>
    <definedName name="csPR_ORU_Ferc_BS_Liab_ENSERVE_Dim07">"="</definedName>
    <definedName name="csPR_ORU_Ferc_BS_Liab_ENSERVE_Dim08">"="</definedName>
    <definedName name="csPR_ORU_Ferc_BS_Liab_ENSERVE_Dim09">"="</definedName>
    <definedName name="csPR_ORU_Ferc_BS_Liab_ENSERVE_Dim10">"="</definedName>
    <definedName name="csPR_ORU_Ferc_BS_Liab_ENSERVE_Dim11">"="</definedName>
    <definedName name="csPR_ORU_Ferc_BS_Liab_ENSERVE_Dim12">"="</definedName>
    <definedName name="csPR_ORU_Ferc_BS_Liab_ORDEVCO_Dim01">"="</definedName>
    <definedName name="csPR_ORU_Ferc_BS_Liab_ORDEVCO_Dim02">"="</definedName>
    <definedName name="csPR_ORU_Ferc_BS_Liab_ORDEVCO_Dim03">"="</definedName>
    <definedName name="csPR_ORU_Ferc_BS_Liab_ORDEVCO_Dim04">"="</definedName>
    <definedName name="csPR_ORU_Ferc_BS_Liab_ORDEVCO_Dim05">"="</definedName>
    <definedName name="csPR_ORU_Ferc_BS_Liab_ORDEVCO_Dim06">"="</definedName>
    <definedName name="csPR_ORU_Ferc_BS_Liab_ORDEVCO_Dim07">"="</definedName>
    <definedName name="csPR_ORU_Ferc_BS_Liab_ORDEVCO_Dim08">"="</definedName>
    <definedName name="csPR_ORU_Ferc_BS_Liab_ORDEVCO_Dim09">"="</definedName>
    <definedName name="csPR_ORU_Ferc_BS_Liab_ORDEVCO_Dim10">"="</definedName>
    <definedName name="csPR_ORU_Ferc_BS_Liab_ORDEVCO_Dim11">"="</definedName>
    <definedName name="csPR_ORU_Ferc_BS_Liab_ORDEVCO_Dim12">"="</definedName>
    <definedName name="csPR_ORU_Ferc_BS_Liab_ORU_Dim01">"="</definedName>
    <definedName name="csPR_ORU_Ferc_BS_Liab_ORU_Dim02">"="</definedName>
    <definedName name="csPR_ORU_Ferc_BS_Liab_ORU_Dim03">"="</definedName>
    <definedName name="csPR_ORU_Ferc_BS_Liab_ORU_Dim04">"="</definedName>
    <definedName name="csPR_ORU_Ferc_BS_Liab_ORU_Dim05">"="</definedName>
    <definedName name="csPR_ORU_Ferc_BS_Liab_ORU_Dim06">"="</definedName>
    <definedName name="csPR_ORU_Ferc_BS_Liab_ORU_Dim07">"="</definedName>
    <definedName name="csPR_ORU_Ferc_BS_Liab_ORU_Dim08">"="</definedName>
    <definedName name="csPR_ORU_Ferc_BS_Liab_ORU_Dim09">"="</definedName>
    <definedName name="csPR_ORU_Ferc_BS_Liab_ORU_Dim10">"="</definedName>
    <definedName name="csPR_ORU_Ferc_BS_Liab_ORU_Dim11">"="</definedName>
    <definedName name="csPR_ORU_Ferc_BS_Liab_ORU_Dim12">"="</definedName>
    <definedName name="csPR_ORU_Ferc_BS_Liab_PIKE_Dim01">"="</definedName>
    <definedName name="csPR_ORU_Ferc_BS_Liab_PIKE_Dim02">"="</definedName>
    <definedName name="csPR_ORU_Ferc_BS_Liab_PIKE_Dim03">"="</definedName>
    <definedName name="csPR_ORU_Ferc_BS_Liab_PIKE_Dim04">"="</definedName>
    <definedName name="csPR_ORU_Ferc_BS_Liab_PIKE_Dim05">"="</definedName>
    <definedName name="csPR_ORU_Ferc_BS_Liab_PIKE_Dim06">"="</definedName>
    <definedName name="csPR_ORU_Ferc_BS_Liab_PIKE_Dim07">"="</definedName>
    <definedName name="csPR_ORU_Ferc_BS_Liab_PIKE_Dim08">"="</definedName>
    <definedName name="csPR_ORU_Ferc_BS_Liab_PIKE_Dim09">"="</definedName>
    <definedName name="csPR_ORU_Ferc_BS_Liab_PIKE_Dim10">"="</definedName>
    <definedName name="csPR_ORU_Ferc_BS_Liab_PIKE_Dim11">"="</definedName>
    <definedName name="csPR_ORU_Ferc_BS_Liab_PIKE_Dim12">"="</definedName>
    <definedName name="csPR_ORU_Ferc_BS_Liab_RECO_Dim01">"="</definedName>
    <definedName name="csPR_ORU_Ferc_BS_Liab_RECO_Dim02">"="</definedName>
    <definedName name="csPR_ORU_Ferc_BS_Liab_RECO_Dim03">"="</definedName>
    <definedName name="csPR_ORU_Ferc_BS_Liab_RECO_Dim04">"="</definedName>
    <definedName name="csPR_ORU_Ferc_BS_Liab_RECO_Dim05">"="</definedName>
    <definedName name="csPR_ORU_Ferc_BS_Liab_RECO_Dim06">"="</definedName>
    <definedName name="csPR_ORU_Ferc_BS_Liab_RECO_Dim07">"="</definedName>
    <definedName name="csPR_ORU_Ferc_BS_Liab_RECO_Dim08">"="</definedName>
    <definedName name="csPR_ORU_Ferc_BS_Liab_RECO_Dim09">"="</definedName>
    <definedName name="csPR_ORU_Ferc_BS_Liab_RECO_Dim10">"="</definedName>
    <definedName name="csPR_ORU_Ferc_BS_Liab_RECO_Dim11">"="</definedName>
    <definedName name="csPR_ORU_Ferc_BS_Liab_RECO_Dim12">"="</definedName>
    <definedName name="csPR_ORU_Ferc_ORU_Dim01">"="</definedName>
    <definedName name="csPR_ORU_Ferc_ORU_Dim02">"="</definedName>
    <definedName name="csPR_ORU_Ferc_ORU_Dim04">"="</definedName>
    <definedName name="csPR_ORU_Ferc_ORU_Dim05">"="</definedName>
    <definedName name="csPR_ORU_Ferc_ORU_Dim06">"="</definedName>
    <definedName name="csPR_ORU_Ferc_ORU_Dim07">"="</definedName>
    <definedName name="csPR_ORU_Ferc_ORU_Dim08">"="</definedName>
    <definedName name="csPR_ORU_Ferc_ORU_Dim09">"="</definedName>
    <definedName name="csPR_ORU_Ferc_ORU_Dim10">"="</definedName>
    <definedName name="csPR_ORU_Ferc_ORU_Dim11">"="</definedName>
    <definedName name="csPR_ORU_Ferc_ORU_Dim12">"="</definedName>
    <definedName name="csPR_ORU_Ferc_PIKE_Dim01">"="</definedName>
    <definedName name="csPR_ORU_Ferc_PIKE_Dim02">"="</definedName>
    <definedName name="csPR_ORU_Ferc_PIKE_Dim03">"="</definedName>
    <definedName name="csPR_ORU_Ferc_PIKE_Dim04">"="</definedName>
    <definedName name="csPR_ORU_Ferc_PIKE_Dim05">"="</definedName>
    <definedName name="csPR_ORU_Ferc_PIKE_Dim06">"="</definedName>
    <definedName name="csPR_ORU_Ferc_PIKE_Dim07">"="</definedName>
    <definedName name="csPR_ORU_Ferc_PIKE_Dim08">"="</definedName>
    <definedName name="csPR_ORU_Ferc_PIKE_Dim09">"="</definedName>
    <definedName name="csPR_ORU_Ferc_PIKE_Dim10">"="</definedName>
    <definedName name="csPR_ORU_Ferc_PIKE_Dim11">"="</definedName>
    <definedName name="csPR_ORU_Ferc_RECO_Dim01">"="</definedName>
    <definedName name="csPR_ORU_Ferc_RECO_Dim02">"="</definedName>
    <definedName name="csPR_ORU_Ferc_RECO_Dim03">"="</definedName>
    <definedName name="csPR_ORU_Ferc_RECO_Dim04">"="</definedName>
    <definedName name="csPR_ORU_Ferc_RECO_Dim05">"="</definedName>
    <definedName name="csPR_ORU_Ferc_RECO_Dim06">"="</definedName>
    <definedName name="csPR_ORU_Ferc_RECO_Dim07">"="</definedName>
    <definedName name="csPR_ORU_Ferc_RECO_Dim08">"="</definedName>
    <definedName name="csPR_ORU_Ferc_RECO_Dim09">"="</definedName>
    <definedName name="csPR_ORU_Ferc_RECO_Dim10">"="</definedName>
    <definedName name="csPR_ORU_Ferc_RECO_Dim11">"="</definedName>
    <definedName name="csPR_ORU_Ferc_Statement_Electric_ORU_Dim01">"="</definedName>
    <definedName name="csPR_ORU_Ferc_Statement_Electric_ORU_Dim02">"="</definedName>
    <definedName name="csPR_ORU_Ferc_Statement_Electric_ORU_Dim03">"="</definedName>
    <definedName name="csPR_ORU_Ferc_Statement_Electric_ORU_Dim04">"="</definedName>
    <definedName name="csPR_ORU_Ferc_Statement_Electric_ORU_Dim05">"="</definedName>
    <definedName name="csPR_ORU_Ferc_Statement_Electric_ORU_Dim06">"="</definedName>
    <definedName name="csPR_ORU_Ferc_Statement_Electric_ORU_Dim07">"="</definedName>
    <definedName name="csPR_ORU_Ferc_Statement_Electric_ORU_Dim08">"="</definedName>
    <definedName name="csPR_ORU_Ferc_Statement_Electric_ORU_Dim09">"="</definedName>
    <definedName name="csPR_ORU_Ferc_Statement_Electric_ORU_Dim10">"="</definedName>
    <definedName name="csPR_ORU_Ferc_Statement_Electric_ORU_Dim11">"="</definedName>
    <definedName name="csPR_ORU_Ferc_Statement_Electric_ORU_Dim12">"="</definedName>
    <definedName name="csPR_ORU_Ferc_Statement_Electric_PIKE_Dim01">"="</definedName>
    <definedName name="csPR_ORU_Ferc_Statement_Electric_PIKE_Dim02">"="</definedName>
    <definedName name="csPR_ORU_Ferc_Statement_Electric_PIKE_Dim03">"="</definedName>
    <definedName name="csPR_ORU_Ferc_Statement_Electric_PIKE_Dim04">"="</definedName>
    <definedName name="csPR_ORU_Ferc_Statement_Electric_PIKE_Dim05">"="</definedName>
    <definedName name="csPR_ORU_Ferc_Statement_Electric_PIKE_Dim06">"="</definedName>
    <definedName name="csPR_ORU_Ferc_Statement_Electric_PIKE_Dim07">"="</definedName>
    <definedName name="csPR_ORU_Ferc_Statement_Electric_PIKE_Dim08">"="</definedName>
    <definedName name="csPR_ORU_Ferc_Statement_Electric_PIKE_Dim09">"="</definedName>
    <definedName name="csPR_ORU_Ferc_Statement_Electric_PIKE_Dim10">"="</definedName>
    <definedName name="csPR_ORU_Ferc_Statement_Electric_PIKE_Dim11">"="</definedName>
    <definedName name="csPR_ORU_Ferc_Statement_Electric_PIKE_Dim12">"="</definedName>
    <definedName name="csPR_ORU_Ferc_Statement_Electric_RECO_Dim01">"="</definedName>
    <definedName name="csPR_ORU_Ferc_Statement_Electric_RECO_Dim02">"="</definedName>
    <definedName name="csPR_ORU_Ferc_Statement_Electric_RECO_Dim03">"="</definedName>
    <definedName name="csPR_ORU_Ferc_Statement_Electric_RECO_Dim04">"="</definedName>
    <definedName name="csPR_ORU_Ferc_Statement_Electric_RECO_Dim05">"="</definedName>
    <definedName name="csPR_ORU_Ferc_Statement_Electric_RECO_Dim06">"="</definedName>
    <definedName name="csPR_ORU_Ferc_Statement_Electric_RECO_Dim07">"="</definedName>
    <definedName name="csPR_ORU_Ferc_Statement_Electric_RECO_Dim08">"="</definedName>
    <definedName name="csPR_ORU_Ferc_Statement_Electric_RECO_Dim09">"="</definedName>
    <definedName name="csPR_ORU_Ferc_Statement_Electric_RECO_Dim10">"="</definedName>
    <definedName name="csPR_ORU_Ferc_Statement_Electric_RECO_Dim11">"="</definedName>
    <definedName name="csPR_ORU_Ferc_Statement_Electric_RECO_Dim12">"="</definedName>
    <definedName name="csPR_ORU_Ferc_Statement_Gas_ORU_Dim01">"="</definedName>
    <definedName name="csPR_ORU_Ferc_Statement_Gas_ORU_Dim02">"="</definedName>
    <definedName name="csPR_ORU_Ferc_Statement_Gas_ORU_Dim03">"="</definedName>
    <definedName name="csPR_ORU_Ferc_Statement_Gas_ORU_Dim04">"="</definedName>
    <definedName name="csPR_ORU_Ferc_Statement_Gas_ORU_Dim05">"="</definedName>
    <definedName name="csPR_ORU_Ferc_Statement_Gas_ORU_Dim06">"="</definedName>
    <definedName name="csPR_ORU_Ferc_Statement_Gas_ORU_Dim07">"="</definedName>
    <definedName name="csPR_ORU_Ferc_Statement_Gas_ORU_Dim08">"="</definedName>
    <definedName name="csPR_ORU_Ferc_Statement_Gas_ORU_Dim09">"="</definedName>
    <definedName name="csPR_ORU_Ferc_Statement_Gas_ORU_Dim10">"="</definedName>
    <definedName name="csPR_ORU_Ferc_Statement_Gas_ORU_Dim11">"="</definedName>
    <definedName name="csPR_ORU_Ferc_Statement_Gas_ORU_Dim12">"="</definedName>
    <definedName name="csPR_ORU_Ferc_Statement_Gas_PIKE_Dim01">"="</definedName>
    <definedName name="csPR_ORU_Ferc_Statement_Gas_PIKE_Dim02">"="</definedName>
    <definedName name="csPR_ORU_Ferc_Statement_Gas_PIKE_Dim03">"="</definedName>
    <definedName name="csPR_ORU_Ferc_Statement_Gas_PIKE_Dim04">"="</definedName>
    <definedName name="csPR_ORU_Ferc_Statement_Gas_PIKE_Dim05">"="</definedName>
    <definedName name="csPR_ORU_Ferc_Statement_Gas_PIKE_Dim06">"="</definedName>
    <definedName name="csPR_ORU_Ferc_Statement_Gas_PIKE_Dim07">"="</definedName>
    <definedName name="csPR_ORU_Ferc_Statement_Gas_PIKE_Dim08">"="</definedName>
    <definedName name="csPR_ORU_Ferc_Statement_Gas_PIKE_Dim09">"="</definedName>
    <definedName name="csPR_ORU_Ferc_Statement_Gas_PIKE_Dim10">"="</definedName>
    <definedName name="csPR_ORU_Ferc_Statement_Gas_PIKE_Dim11">"="</definedName>
    <definedName name="csPR_ORU_Ferc_Statement_Gas_PIKE_Dim12">"="</definedName>
    <definedName name="csPR_RECO_Consolidating_BS_Assets_Dim01">"="</definedName>
    <definedName name="csPR_RECO_Consolidating_BS_Assets_Dim02">"="</definedName>
    <definedName name="csPR_RECO_Consolidating_BS_Assets_Dim04">"="</definedName>
    <definedName name="csPR_RECO_Consolidating_BS_Assets_Dim05">"="</definedName>
    <definedName name="csPR_RECO_Consolidating_BS_Assets_Dim06">"="</definedName>
    <definedName name="csPR_RECO_Consolidating_BS_Assets_Dim07">"="</definedName>
    <definedName name="csPR_RECO_Consolidating_BS_Assets_Dim08">"="</definedName>
    <definedName name="csPR_RECO_Consolidating_BS_Assets_Dim09">"="</definedName>
    <definedName name="csPR_RECO_Consolidating_BS_Assets_Dim10">"="</definedName>
    <definedName name="csPR_RECO_Consolidating_BS_Assets_Dim11">"="</definedName>
    <definedName name="csPR_RECO_Consolidating_BS_Assets_Dim12">"="</definedName>
    <definedName name="csPR_RECO_Consolidating_BS_Liabilities_Dim01">"="</definedName>
    <definedName name="csPR_RECO_Consolidating_BS_Liabilities_Dim02">"="</definedName>
    <definedName name="csPR_RECO_Consolidating_BS_Liabilities_Dim04">"="</definedName>
    <definedName name="csPR_RECO_Consolidating_BS_Liabilities_Dim05">"="</definedName>
    <definedName name="csPR_RECO_Consolidating_BS_Liabilities_Dim06">"="</definedName>
    <definedName name="csPR_RECO_Consolidating_BS_Liabilities_Dim07">"="</definedName>
    <definedName name="csPR_RECO_Consolidating_BS_Liabilities_Dim08">"="</definedName>
    <definedName name="csPR_RECO_Consolidating_BS_Liabilities_Dim09">"="</definedName>
    <definedName name="csPR_RECO_Consolidating_BS_Liabilities_Dim10">"="</definedName>
    <definedName name="csPR_RECO_Consolidating_BS_Liabilities_Dim11">"="</definedName>
    <definedName name="csPR_RECO_Consolidating_BS_Liabilities_Dim12">"="</definedName>
    <definedName name="csPR_RECO_Consolidating_IS_Dim01">"="</definedName>
    <definedName name="csPR_RECO_Consolidating_IS_Dim02">"="</definedName>
    <definedName name="csPR_RECO_Consolidating_IS_Dim04">"="</definedName>
    <definedName name="csPR_RECO_Consolidating_IS_Dim05">"="</definedName>
    <definedName name="csPR_RECO_Consolidating_IS_Dim06">"="</definedName>
    <definedName name="csPR_RECO_Consolidating_IS_Dim07">"="</definedName>
    <definedName name="csPR_RECO_Consolidating_IS_Dim08">"="</definedName>
    <definedName name="csPR_RECO_Consolidating_IS_Dim09">"="</definedName>
    <definedName name="csPR_RECO_Consolidating_IS_Dim10">"="</definedName>
    <definedName name="csPR_RECO_Consolidating_IS_Dim11">"="</definedName>
    <definedName name="csPR_RECO_Consolidating_IS_Dim12">"="</definedName>
    <definedName name="csPR_SEC_Consolidated_BS_Assets_Dim01">"="</definedName>
    <definedName name="csPR_SEC_Consolidated_BS_Assets_Dim02">"="</definedName>
    <definedName name="csPR_SEC_Consolidated_BS_Assets_Dim03">"="</definedName>
    <definedName name="csPR_SEC_Consolidated_BS_Assets_Dim04">"="</definedName>
    <definedName name="csPR_SEC_Consolidated_BS_Assets_Dim05">"="</definedName>
    <definedName name="csPR_SEC_Consolidated_BS_Assets_Dim06">"="</definedName>
    <definedName name="csPR_SEC_Consolidated_BS_Assets_Dim07">"="</definedName>
    <definedName name="csPR_SEC_Consolidated_BS_Assets_Dim08">"="</definedName>
    <definedName name="csPR_SEC_Consolidated_BS_Assets_Dim09">"="</definedName>
    <definedName name="csPR_SEC_Consolidated_BS_Assets_Dim10">"="</definedName>
    <definedName name="csPR_SEC_Consolidated_BS_Assets_Dim11">"="</definedName>
    <definedName name="csPR_SEC_Consolidated_BS_Assets_Dim12">"="</definedName>
    <definedName name="csPR_SEC_Consolidated_BS_Liabilities_Dim01">"="</definedName>
    <definedName name="csPR_SEC_Consolidated_BS_Liabilities_Dim02">"="</definedName>
    <definedName name="csPR_SEC_Consolidated_BS_Liabilities_Dim03">'[24]Con-edISQtr'!$B$5</definedName>
    <definedName name="csPR_SEC_Consolidated_BS_Liabilities_Dim04">"="</definedName>
    <definedName name="csPR_SEC_Consolidated_BS_Liabilities_Dim05">"="</definedName>
    <definedName name="csPR_SEC_Consolidated_BS_Liabilities_Dim06">"="</definedName>
    <definedName name="csPR_SEC_Consolidated_BS_Liabilities_Dim07">"="</definedName>
    <definedName name="csPR_SEC_Consolidated_BS_Liabilities_Dim08">"="</definedName>
    <definedName name="csPR_SEC_Consolidated_BS_Liabilities_Dim09">"="</definedName>
    <definedName name="csPR_SEC_Consolidated_BS_Liabilities_Dim10">"="</definedName>
    <definedName name="csPR_SEC_Consolidated_BS_Liabilities_Dim11">"="</definedName>
    <definedName name="csPR_SEC_Consolidated_BS_Liabilities_Dim12">"="</definedName>
    <definedName name="csPR_SEC_Consolidated_IS_Dim01">"="</definedName>
    <definedName name="csPR_SEC_Consolidated_IS_Dim02">"="</definedName>
    <definedName name="csPR_SEC_Consolidated_IS_Dim03">'[24]Con-edISQtr'!$B$5</definedName>
    <definedName name="csPR_SEC_Consolidated_IS_Dim04">"="</definedName>
    <definedName name="csPR_SEC_Consolidated_IS_Dim05">"="</definedName>
    <definedName name="csPR_SEC_Consolidated_IS_Dim06">"="</definedName>
    <definedName name="csPR_SEC_Consolidated_IS_Dim07">"="</definedName>
    <definedName name="csPR_SEC_Consolidated_IS_Dim08">"="</definedName>
    <definedName name="csPR_SEC_Consolidated_IS_Dim09">"="</definedName>
    <definedName name="csPR_SEC_Consolidated_IS_Dim10">"="</definedName>
    <definedName name="csPR_SEC_Consolidated_IS_Dim11">"="</definedName>
    <definedName name="csPR_SEC_Consolidated_IS_Dim12">"="</definedName>
    <definedName name="csPR_SEC_Consolidating_BS_Assets_Dim01">"="</definedName>
    <definedName name="csPR_SEC_Consolidating_BS_Assets_Dim02">"="</definedName>
    <definedName name="csPR_SEC_Consolidating_BS_Assets_Dim03">'[24]Con-edISQtr'!$B$5</definedName>
    <definedName name="csPR_SEC_Consolidating_BS_Assets_Dim04">"="</definedName>
    <definedName name="csPR_SEC_Consolidating_BS_Assets_Dim05">"="</definedName>
    <definedName name="csPR_SEC_Consolidating_BS_Assets_Dim06">"="</definedName>
    <definedName name="csPR_SEC_Consolidating_BS_Assets_Dim07">"="</definedName>
    <definedName name="csPR_SEC_Consolidating_BS_Assets_Dim08">"="</definedName>
    <definedName name="csPR_SEC_Consolidating_BS_Assets_Dim09">"="</definedName>
    <definedName name="csPR_SEC_Consolidating_BS_Assets_Dim10">"="</definedName>
    <definedName name="csPR_SEC_Consolidating_BS_Assets_Dim11">"="</definedName>
    <definedName name="csPR_SEC_Consolidating_BS_Assets_Dim12">"="</definedName>
    <definedName name="csPR_SEC_Consolidating_BS_Liabilities_Dim01">"="</definedName>
    <definedName name="csPR_SEC_Consolidating_BS_Liabilities_Dim02">"="</definedName>
    <definedName name="csPR_SEC_Consolidating_BS_Liabilities_Dim03">'[24]Con-edISQtr'!$B$5</definedName>
    <definedName name="csPR_SEC_Consolidating_BS_Liabilities_Dim04">"="</definedName>
    <definedName name="csPR_SEC_Consolidating_BS_Liabilities_Dim05">"="</definedName>
    <definedName name="csPR_SEC_Consolidating_BS_Liabilities_Dim06">"="</definedName>
    <definedName name="csPR_SEC_Consolidating_BS_Liabilities_Dim07">"="</definedName>
    <definedName name="csPR_SEC_Consolidating_BS_Liabilities_Dim08">"="</definedName>
    <definedName name="csPR_SEC_Consolidating_BS_Liabilities_Dim09">"="</definedName>
    <definedName name="csPR_SEC_Consolidating_BS_Liabilities_Dim10">"="</definedName>
    <definedName name="csPR_SEC_Consolidating_BS_Liabilities_Dim11">"="</definedName>
    <definedName name="csPR_SEC_Consolidating_BS_Liabilities_Dim12">"="</definedName>
    <definedName name="csPR_SEC_Consolidating_IS_Dim01">"="</definedName>
    <definedName name="csPR_SEC_Consolidating_IS_Dim02">"="</definedName>
    <definedName name="csPR_SEC_Consolidating_IS_Dim03">"="</definedName>
    <definedName name="csPR_SEC_Consolidating_IS_Dim04">"="</definedName>
    <definedName name="csPR_SEC_Consolidating_IS_Dim05">"="</definedName>
    <definedName name="csPR_SEC_Consolidating_IS_Dim06">"="</definedName>
    <definedName name="csPR_SEC_Consolidating_IS_Dim07">"="</definedName>
    <definedName name="csPR_SEC_Consolidating_IS_Dim08">"="</definedName>
    <definedName name="csPR_SEC_Consolidating_IS_Dim09">"="</definedName>
    <definedName name="csPR_SEC_Consolidating_IS_Dim10">"="</definedName>
    <definedName name="csPR_SEC_Consolidating_IS_Dim11">"="</definedName>
    <definedName name="csPR_SEC_Consolidating_IS_Dim12">'[24]Con-edISQtr'!$B$5</definedName>
    <definedName name="csPR_SEC_Consolidating_IS_Roll_Dim01">"="</definedName>
    <definedName name="csPR_SEC_Consolidating_IS_Roll_Dim02">"="</definedName>
    <definedName name="csPR_SEC_Consolidating_IS_Roll_Dim03">"="</definedName>
    <definedName name="csPR_SEC_Consolidating_IS_Roll_Dim04">"="</definedName>
    <definedName name="csPR_SEC_Consolidating_IS_Roll_Dim05">"="</definedName>
    <definedName name="csPR_SEC_Consolidating_IS_Roll_Dim06">"="</definedName>
    <definedName name="csPR_SEC_Consolidating_IS_Roll_Dim07">"="</definedName>
    <definedName name="csPR_SEC_Consolidating_IS_Roll_Dim08">"="</definedName>
    <definedName name="csPR_SEC_Consolidating_IS_Roll_Dim09">"="</definedName>
    <definedName name="csPR_SEC_Consolidating_IS_Roll_Dim10">"="</definedName>
    <definedName name="csPR_SEC_Consolidating_IS_Roll_Dim11">"="</definedName>
    <definedName name="csPR_SEC_Consolidating_IS_Roll_Dim12">"="</definedName>
    <definedName name="csRefreshOnOpen">1</definedName>
    <definedName name="csRefreshOnRotate">1</definedName>
    <definedName name="Cust">'[25]Parsed Data'!$D$1:$D$65536</definedName>
    <definedName name="Daily_SysLoad_MinMax" localSheetId="41">#REF!</definedName>
    <definedName name="Daily_SysLoad_MinMax" localSheetId="51">#REF!</definedName>
    <definedName name="Daily_SysLoad_MinMax">#REF!</definedName>
    <definedName name="DATA_SHEET">'Data Sheet'!$A$1</definedName>
    <definedName name="DATA_SHEET_49" localSheetId="41">#REF!</definedName>
    <definedName name="DATA_SHEET_49" localSheetId="51">#REF!</definedName>
    <definedName name="DATA_SHEET_49">#REF!</definedName>
    <definedName name="DATA_SHEET_68" localSheetId="41">#REF!</definedName>
    <definedName name="DATA_SHEET_68">#REF!</definedName>
    <definedName name="Dates" localSheetId="35">#REF!</definedName>
    <definedName name="DATES" localSheetId="41">#REF!</definedName>
    <definedName name="DATES">#REF!</definedName>
    <definedName name="ENTRY">#REF!</definedName>
    <definedName name="Excel_BuiltIn_Print_Area_39">('[19]262263'!#REF!,'[19]262263'!$A$1:$N$67)</definedName>
    <definedName name="Excel_BuiltIn_Print_Titles_22" localSheetId="51">'[19]216-A'!#REF!</definedName>
    <definedName name="Excel_BuiltIn_Print_Titles_22">'[19]216-A'!#REF!</definedName>
    <definedName name="Excel_BuiltIn_Print_Titles_23">'[19]216-B'!#REF!</definedName>
    <definedName name="FIT" localSheetId="35">#REF!</definedName>
    <definedName name="FIT" localSheetId="41">#REF!</definedName>
    <definedName name="FIT" localSheetId="51">#REF!</definedName>
    <definedName name="FIT">#REF!</definedName>
    <definedName name="GENINST">Table!$A$1</definedName>
    <definedName name="GENINST_49" localSheetId="41">#REF!</definedName>
    <definedName name="GENINST_49" localSheetId="51">#REF!</definedName>
    <definedName name="GENINST_49">#REF!</definedName>
    <definedName name="GENINST_68" localSheetId="41">#REF!</definedName>
    <definedName name="GENINST_68">#REF!</definedName>
    <definedName name="GENINSTPM">'Gen Inst'!$C$60:$C$68</definedName>
    <definedName name="GENINSTPM_49" localSheetId="41">#REF!</definedName>
    <definedName name="GENINSTPM_49" localSheetId="51">#REF!</definedName>
    <definedName name="GENINSTPM_49">#REF!</definedName>
    <definedName name="GENINSTPM_68" localSheetId="41">#REF!</definedName>
    <definedName name="GENINSTPM_68">#REF!</definedName>
    <definedName name="Interest">#REF!</definedName>
    <definedName name="Jamaica_67">'[19]424A425A'!#REF!</definedName>
    <definedName name="Key">'[25]Parsed Data'!$E$1:$E$65536</definedName>
    <definedName name="LINKING" localSheetId="41">#REF!</definedName>
    <definedName name="LINKING" localSheetId="51">#REF!</definedName>
    <definedName name="LINKING">#REF!</definedName>
    <definedName name="LIST" localSheetId="41">#REF!</definedName>
    <definedName name="LIST">#REF!</definedName>
    <definedName name="M">#REF!</definedName>
    <definedName name="misc1">#REF!</definedName>
    <definedName name="misc100">#REF!</definedName>
    <definedName name="misc150">#REF!</definedName>
    <definedName name="misc50">#REF!</definedName>
    <definedName name="MonthList">[26]Month!$A$2:$A$49</definedName>
    <definedName name="OLE_LINK10" localSheetId="17">'122123'!#REF!</definedName>
    <definedName name="OLE_LINK11" localSheetId="17">'122123'!#REF!</definedName>
    <definedName name="OLE_LINK12" localSheetId="17">'122123'!#REF!</definedName>
    <definedName name="OLE_LINK13" localSheetId="17">'122123'!#REF!</definedName>
    <definedName name="OLE_LINK14" localSheetId="17">'122123'!#REF!</definedName>
    <definedName name="OLE_LINK17" localSheetId="17">'122123'!#REF!</definedName>
    <definedName name="OLE_LINK18" localSheetId="17">'122123'!#REF!</definedName>
    <definedName name="OLE_LINK22" localSheetId="17">'122123'!#REF!</definedName>
    <definedName name="OLE_LINK33" localSheetId="17">'122123'!#REF!</definedName>
    <definedName name="OLE_LINK34" localSheetId="17">'122123'!#REF!</definedName>
    <definedName name="OLE_LINK4" localSheetId="17">'122123'!#REF!</definedName>
    <definedName name="OLE_LINK6" localSheetId="17">'122123'!#REF!</definedName>
    <definedName name="OLE_LINK7" localSheetId="17">'122123'!#REF!</definedName>
    <definedName name="OLE_LINK8" localSheetId="17">'122123'!#REF!</definedName>
    <definedName name="OLE_LINK9" localSheetId="17">'122123'!#REF!</definedName>
    <definedName name="oru">#REF!</definedName>
    <definedName name="p" localSheetId="41">#REF!</definedName>
    <definedName name="p">#REF!</definedName>
    <definedName name="page_g43a" localSheetId="51">'[22]PAGE 84'!#REF!</definedName>
    <definedName name="page_g43a">'[22]PAGE 84'!#REF!</definedName>
    <definedName name="page_g43a_12" localSheetId="41">#REF!</definedName>
    <definedName name="page_g43a_12" localSheetId="51">#REF!</definedName>
    <definedName name="page_g43a_12">#REF!</definedName>
    <definedName name="page_g43b" localSheetId="51">'[22]PAGE 84'!#REF!</definedName>
    <definedName name="page_g43b">'[22]PAGE 84'!#REF!</definedName>
    <definedName name="page_g43b_12" localSheetId="41">#REF!</definedName>
    <definedName name="page_g43b_12" localSheetId="51">#REF!</definedName>
    <definedName name="page_g43b_12">#REF!</definedName>
    <definedName name="PAGE261" localSheetId="41">#REF!</definedName>
    <definedName name="PAGE261">#REF!</definedName>
    <definedName name="PAGE261_12" localSheetId="41">#REF!</definedName>
    <definedName name="PAGE261_12">#REF!</definedName>
    <definedName name="PAGE261A" localSheetId="41">#REF!</definedName>
    <definedName name="PAGE261A">#REF!</definedName>
    <definedName name="PAGE261A_12" localSheetId="41">#REF!</definedName>
    <definedName name="PAGE261A_12">#REF!</definedName>
    <definedName name="PAGE261B" localSheetId="41">#REF!</definedName>
    <definedName name="PAGE261B">#REF!</definedName>
    <definedName name="PAGE261B_12" localSheetId="41">#REF!</definedName>
    <definedName name="PAGE261B_12">#REF!</definedName>
    <definedName name="PAGE261C" localSheetId="41">#REF!</definedName>
    <definedName name="PAGE261C">#REF!</definedName>
    <definedName name="PAGE261C_12" localSheetId="41">#REF!</definedName>
    <definedName name="PAGE261C_12">#REF!</definedName>
    <definedName name="Page276" localSheetId="41">#REF!</definedName>
    <definedName name="Page276">#REF!</definedName>
    <definedName name="Page276A" localSheetId="41">#REF!</definedName>
    <definedName name="Page276A">#REF!</definedName>
    <definedName name="Page276B" localSheetId="41">#REF!</definedName>
    <definedName name="Page276B">#REF!</definedName>
    <definedName name="Page276C" localSheetId="41">#REF!</definedName>
    <definedName name="Page276C">#REF!</definedName>
    <definedName name="Page276D" localSheetId="41">#REF!</definedName>
    <definedName name="Page276D">#REF!</definedName>
    <definedName name="Page277" localSheetId="41">#REF!</definedName>
    <definedName name="Page277">#REF!</definedName>
    <definedName name="PBPG68" localSheetId="51">'[21]068'!#REF!</definedName>
    <definedName name="PBPG68">'[21]068'!#REF!</definedName>
    <definedName name="PBPG68_12" localSheetId="41">#REF!</definedName>
    <definedName name="PBPG68_12">#REF!</definedName>
    <definedName name="PG1_12" localSheetId="41">#REF!</definedName>
    <definedName name="PG1_12">#REF!</definedName>
    <definedName name="PG1_25">'[27]1'!#REF!</definedName>
    <definedName name="PG261_12" localSheetId="41">#REF!</definedName>
    <definedName name="PG261_12" localSheetId="51">#REF!</definedName>
    <definedName name="PG261_12">#REF!</definedName>
    <definedName name="PG261_38" localSheetId="41">#REF!</definedName>
    <definedName name="PG261_38">#REF!</definedName>
    <definedName name="PG261A" localSheetId="41">#REF!</definedName>
    <definedName name="PG261A">#REF!</definedName>
    <definedName name="PG261A_12" localSheetId="41">#REF!</definedName>
    <definedName name="PG261A_12">#REF!</definedName>
    <definedName name="PG261A_38" localSheetId="41">#REF!</definedName>
    <definedName name="PG261A_38">#REF!</definedName>
    <definedName name="PG261B" localSheetId="41">#REF!</definedName>
    <definedName name="PG261B">#REF!</definedName>
    <definedName name="PG261B_12" localSheetId="41">#REF!</definedName>
    <definedName name="PG261B_12">#REF!</definedName>
    <definedName name="PG261B_38" localSheetId="41">#REF!</definedName>
    <definedName name="PG261B_38">#REF!</definedName>
    <definedName name="PG261C" localSheetId="41">#REF!</definedName>
    <definedName name="PG261C">#REF!</definedName>
    <definedName name="PG261C_12" localSheetId="41">#REF!</definedName>
    <definedName name="PG261C_12">#REF!</definedName>
    <definedName name="PG261C_38" localSheetId="41">#REF!</definedName>
    <definedName name="PG261C_38">#REF!</definedName>
    <definedName name="PG68_12" localSheetId="41">#REF!</definedName>
    <definedName name="PG68_12">#REF!</definedName>
    <definedName name="PG7_8" localSheetId="41">#REF!</definedName>
    <definedName name="PG7_8">#REF!</definedName>
    <definedName name="PG85A" localSheetId="41">#REF!</definedName>
    <definedName name="PG85A">#REF!</definedName>
    <definedName name="PMPG10" localSheetId="51">'[21]10'!#REF!</definedName>
    <definedName name="PMPG10">'[21]10'!#REF!</definedName>
    <definedName name="PMPG10_12" localSheetId="41">#REF!</definedName>
    <definedName name="PMPG10_12" localSheetId="51">#REF!</definedName>
    <definedName name="PMPG10_12">#REF!</definedName>
    <definedName name="PMPG10_25" localSheetId="51">'[27]10'!#REF!</definedName>
    <definedName name="PMPG10_25">'[27]10'!#REF!</definedName>
    <definedName name="PMPG24" localSheetId="51">'[21]24A'!#REF!</definedName>
    <definedName name="PMPG24">'[21]24A'!#REF!</definedName>
    <definedName name="PMPG24_12" localSheetId="41">#REF!</definedName>
    <definedName name="PMPG24_12" localSheetId="51">#REF!</definedName>
    <definedName name="PMPG24_12">#REF!</definedName>
    <definedName name="PMPG24_25" localSheetId="51">'[27]24A'!#REF!</definedName>
    <definedName name="PMPG24_25">'[27]24A'!#REF!</definedName>
    <definedName name="PMPG26" localSheetId="51">'[21]2627'!#REF!</definedName>
    <definedName name="PMPG26">'[21]2627'!#REF!</definedName>
    <definedName name="PMPG26_12" localSheetId="41">#REF!</definedName>
    <definedName name="PMPG26_12" localSheetId="51">#REF!</definedName>
    <definedName name="PMPG26_12">#REF!</definedName>
    <definedName name="PMPG26_25" localSheetId="51">'[27]2627'!#REF!</definedName>
    <definedName name="PMPG26_25">'[27]2627'!#REF!</definedName>
    <definedName name="PMPG27" localSheetId="51">'[21]2627'!#REF!</definedName>
    <definedName name="PMPG27">'[21]2627'!#REF!</definedName>
    <definedName name="PMPG27_12" localSheetId="41">#REF!</definedName>
    <definedName name="PMPG27_12" localSheetId="51">#REF!</definedName>
    <definedName name="PMPG27_12">#REF!</definedName>
    <definedName name="PMPG27_25" localSheetId="51">'[27]2627'!#REF!</definedName>
    <definedName name="PMPG27_25">'[27]2627'!#REF!</definedName>
    <definedName name="PMPG28" localSheetId="51">'[21]2829'!#REF!</definedName>
    <definedName name="PMPG28">'[21]2829'!#REF!</definedName>
    <definedName name="PMPG28_12" localSheetId="41">#REF!</definedName>
    <definedName name="PMPG28_12" localSheetId="51">#REF!</definedName>
    <definedName name="PMPG28_12">#REF!</definedName>
    <definedName name="PMPG28_25" localSheetId="51">'[27]2829'!#REF!</definedName>
    <definedName name="PMPG28_25">'[27]2829'!#REF!</definedName>
    <definedName name="PMPG29" localSheetId="51">'[21]2829'!#REF!</definedName>
    <definedName name="PMPG29">'[21]2829'!#REF!</definedName>
    <definedName name="PMPG29_12" localSheetId="41">#REF!</definedName>
    <definedName name="PMPG29_12" localSheetId="51">#REF!</definedName>
    <definedName name="PMPG29_12">#REF!</definedName>
    <definedName name="PMPG29_25" localSheetId="51">'[27]2829'!#REF!</definedName>
    <definedName name="PMPG29_25">'[27]2829'!#REF!</definedName>
    <definedName name="PMPG43" localSheetId="51">'[21]43'!#REF!</definedName>
    <definedName name="PMPG43">'[21]43'!#REF!</definedName>
    <definedName name="PMPG43_12" localSheetId="41">#REF!</definedName>
    <definedName name="PMPG43_12" localSheetId="51">#REF!</definedName>
    <definedName name="PMPG43_12">#REF!</definedName>
    <definedName name="PMPG43_25" localSheetId="51">'[27]43'!#REF!</definedName>
    <definedName name="PMPG43_25">'[27]43'!#REF!</definedName>
    <definedName name="PMPG47" localSheetId="51">'[21]47'!#REF!</definedName>
    <definedName name="PMPG47">'[21]47'!#REF!</definedName>
    <definedName name="PMPG47_12" localSheetId="41">#REF!</definedName>
    <definedName name="PMPG47_12" localSheetId="51">#REF!</definedName>
    <definedName name="PMPG47_12">#REF!</definedName>
    <definedName name="PMPG47_25" localSheetId="51">'[27]47'!#REF!</definedName>
    <definedName name="PMPG47_25">'[27]47'!#REF!</definedName>
    <definedName name="PMPG60_62" localSheetId="41">#REF!</definedName>
    <definedName name="PMPG60_62" localSheetId="51">#REF!</definedName>
    <definedName name="PMPG60_62">#REF!</definedName>
    <definedName name="PMPG63" localSheetId="41">#REF!</definedName>
    <definedName name="PMPG63">#REF!</definedName>
    <definedName name="PMPG68" localSheetId="51">'[21]068'!#REF!</definedName>
    <definedName name="PMPG68">'[21]068'!#REF!</definedName>
    <definedName name="PMPG68_12" localSheetId="41">#REF!</definedName>
    <definedName name="PMPG68_12">#REF!</definedName>
    <definedName name="PMPG7_8" localSheetId="41">#REF!</definedName>
    <definedName name="PMPG7_8">#REF!</definedName>
    <definedName name="PMPG70_71" localSheetId="51">'[21]7071'!#REF!</definedName>
    <definedName name="PMPG70_71">'[21]7071'!#REF!</definedName>
    <definedName name="PMPG70_71_12" localSheetId="41">#REF!</definedName>
    <definedName name="PMPG70_71_12" localSheetId="51">#REF!</definedName>
    <definedName name="PMPG70_71_12">#REF!</definedName>
    <definedName name="PMPG70_71_25" localSheetId="51">'[27]7071'!#REF!</definedName>
    <definedName name="PMPG70_71_25">'[27]7071'!#REF!</definedName>
    <definedName name="PMPG78_79" localSheetId="41">#REF!</definedName>
    <definedName name="PMPG78_79" localSheetId="51">#REF!</definedName>
    <definedName name="PMPG78_79">#REF!</definedName>
    <definedName name="PMPG78_79_25" localSheetId="51">'[27]7879'!#REF!</definedName>
    <definedName name="PMPG78_79_25">'[27]7879'!#REF!</definedName>
    <definedName name="PMPG85" localSheetId="51">'[21]85'!#REF!</definedName>
    <definedName name="PMPG85">'[21]85'!#REF!</definedName>
    <definedName name="PMPG85_12" localSheetId="41">#REF!</definedName>
    <definedName name="PMPG85_12" localSheetId="51">#REF!</definedName>
    <definedName name="PMPG85_12">#REF!</definedName>
    <definedName name="PMPG85_25" localSheetId="51">'[27]85'!#REF!</definedName>
    <definedName name="PMPG85_25">'[27]85'!#REF!</definedName>
    <definedName name="PMPG85A" localSheetId="41">#REF!</definedName>
    <definedName name="PMPG85A" localSheetId="51">#REF!</definedName>
    <definedName name="PMPG85A">#REF!</definedName>
    <definedName name="PMPG86" localSheetId="51">'[21]86'!#REF!</definedName>
    <definedName name="PMPG86">'[21]86'!#REF!</definedName>
    <definedName name="PMPG86_12" localSheetId="41">#REF!</definedName>
    <definedName name="PMPG86_12" localSheetId="51">#REF!</definedName>
    <definedName name="PMPG86_12">#REF!</definedName>
    <definedName name="PMPG86_25" localSheetId="51">'[27]86'!#REF!</definedName>
    <definedName name="PMPG86_25">'[27]86'!#REF!</definedName>
    <definedName name="PMPG91_92" localSheetId="51">'[21]9192'!#REF!</definedName>
    <definedName name="PMPG91_92">'[21]9192'!#REF!</definedName>
    <definedName name="PMPG91_92_12" localSheetId="41">#REF!</definedName>
    <definedName name="PMPG91_92_12" localSheetId="51">#REF!</definedName>
    <definedName name="PMPG91_92_12">#REF!</definedName>
    <definedName name="PMPG91_92_25" localSheetId="51">'[27]9192'!#REF!</definedName>
    <definedName name="PMPG91_92_25">'[27]9192'!#REF!</definedName>
    <definedName name="_xlnm.Print_Area" localSheetId="7">'102'!$A$1:$H$51</definedName>
    <definedName name="_xlnm.Print_Area" localSheetId="8">'103'!$A$1:$G$60</definedName>
    <definedName name="_xlnm.Print_Area" localSheetId="9">'104105'!$A$1:$O$71</definedName>
    <definedName name="_xlnm.Print_Area" localSheetId="10">'106107'!$A$1:$F$58</definedName>
    <definedName name="_xlnm.Print_Area" localSheetId="11">'108109'!$A$1:$H$101</definedName>
    <definedName name="_xlnm.Print_Area" localSheetId="12">'110113'!$A$1:$H$272</definedName>
    <definedName name="_xlnm.Print_Area" localSheetId="14">'118119'!$A$1:$G$130</definedName>
    <definedName name="_xlnm.Print_Area" localSheetId="15">'120121'!$A$1:$E$131</definedName>
    <definedName name="_xlnm.Print_Area" localSheetId="17">'122123'!$A$1:$H$61</definedName>
    <definedName name="_xlnm.Print_Area" localSheetId="18">'200201'!$A$1:$M$45</definedName>
    <definedName name="_xlnm.Print_Area" localSheetId="20">'204207'!$A$1:$N$125</definedName>
    <definedName name="_xlnm.Print_Area" localSheetId="22">'214'!$A$1:$E$62</definedName>
    <definedName name="_xlnm.Print_Area" localSheetId="23">'216'!$A$1:$G$228</definedName>
    <definedName name="_xlnm.Print_Area" localSheetId="24">'217'!$A$1:$F$70</definedName>
    <definedName name="_xlnm.Print_Area" localSheetId="25">'218'!$A$1:$G$71</definedName>
    <definedName name="_xlnm.Print_Area" localSheetId="27">'221'!$A$1:$G$68</definedName>
    <definedName name="_xlnm.Print_Area" localSheetId="28">'224225'!$A$1:$M$129</definedName>
    <definedName name="_xlnm.Print_Area" localSheetId="29">'227'!$A$1:$F$62</definedName>
    <definedName name="_xlnm.Print_Area" localSheetId="30">'228229'!$A$1:$O$66</definedName>
    <definedName name="_xlnm.Print_Area" localSheetId="31">'230'!$A$1:$G$66</definedName>
    <definedName name="_xlnm.Print_Area" localSheetId="32">'232'!$A$1:$G$119</definedName>
    <definedName name="_xlnm.Print_Area" localSheetId="33">'233'!$A$1:$G$66</definedName>
    <definedName name="_xlnm.Print_Area" localSheetId="34">'234'!$A$1:$F$33</definedName>
    <definedName name="_xlnm.Print_Area" localSheetId="35">'234A'!$A$1:$G$85</definedName>
    <definedName name="_xlnm.Print_Area" localSheetId="36">'250251'!$A$1:$M$65</definedName>
    <definedName name="_xlnm.Print_Area" localSheetId="39">'254'!$A$1:$E$67</definedName>
    <definedName name="_xlnm.Print_Area" localSheetId="40">'256257'!$A$1:$L$70</definedName>
    <definedName name="_xlnm.Print_Area" localSheetId="41">'261'!$A$1:$F$200</definedName>
    <definedName name="_xlnm.Print_Area" localSheetId="42">'262263'!$A$1:$N$64</definedName>
    <definedName name="_xlnm.Print_Area" localSheetId="44">'266267'!$A$1:$N$64</definedName>
    <definedName name="_xlnm.Print_Area" localSheetId="45">'269'!$A$1:$G$61</definedName>
    <definedName name="_xlnm.Print_Area" localSheetId="46">'272273'!$A$1:$M$56</definedName>
    <definedName name="_xlnm.Print_Area" localSheetId="47">'274275'!$A$1:$N$60</definedName>
    <definedName name="_xlnm.Print_Area" localSheetId="48">'276277'!$A$1:$N$62</definedName>
    <definedName name="_xlnm.Print_Area" localSheetId="49">'278'!$A$1:$G$124</definedName>
    <definedName name="_xlnm.Print_Area" localSheetId="50">'300301'!$A$1:$J$63</definedName>
    <definedName name="_xlnm.Print_Area" localSheetId="51">#REF!</definedName>
    <definedName name="_xlnm.Print_Area" localSheetId="52">'304'!$A$1:$G$66</definedName>
    <definedName name="_xlnm.Print_Area" localSheetId="53">'310311'!$A$1:$O$58</definedName>
    <definedName name="_xlnm.Print_Area" localSheetId="55">'326327'!$A$1:$P$66</definedName>
    <definedName name="_xlnm.Print_Area" localSheetId="56">'328330'!$A$1:$S$57</definedName>
    <definedName name="_xlnm.Print_Area" localSheetId="57">'332'!$A$1:$H$58</definedName>
    <definedName name="_xlnm.Print_Area" localSheetId="58">'335'!$A$1:$F$77</definedName>
    <definedName name="_xlnm.Print_Area" localSheetId="59">'336'!$A$1:$H$59</definedName>
    <definedName name="_xlnm.Print_Area" localSheetId="62">'337B'!$A$1:$H$58</definedName>
    <definedName name="_xlnm.Print_Area" localSheetId="64">'340'!$A$1:$E$131</definedName>
    <definedName name="_xlnm.Print_Area" localSheetId="66">'352353'!$A$1:$L$66</definedName>
    <definedName name="_xlnm.Print_Area" localSheetId="68">'356'!$A$1:$I$58,'356'!$A$63:$I$115</definedName>
    <definedName name="_xlnm.Print_Area" localSheetId="69">'397'!$A$1:$F$57</definedName>
    <definedName name="_xlnm.Print_Area" localSheetId="74">'410411'!$A$1:$P$66</definedName>
    <definedName name="_xlnm.Print_Area" localSheetId="75">'422423'!$A$1:$V$271</definedName>
    <definedName name="_xlnm.Print_Area" localSheetId="77">'426427'!$A$1:$R$122</definedName>
    <definedName name="_xlnm.Print_Area" localSheetId="81">'450'!$A$1:$G$68</definedName>
    <definedName name="_xlnm.Print_Area" localSheetId="82">BOOK!$A$1:$C$608</definedName>
    <definedName name="_xlnm.Print_Area" localSheetId="3">Comments!$A$1:$E$74</definedName>
    <definedName name="_xlnm.Print_Area" localSheetId="1">'Data Sheet'!$A$1:$G$50</definedName>
    <definedName name="_xlnm.Print_Area" localSheetId="0">README!$A$1:$F$55</definedName>
    <definedName name="_xlnm.Print_Area" localSheetId="5">Table!$A$1:$E$177</definedName>
    <definedName name="_xlnm.Print_Area">#REF!</definedName>
    <definedName name="Print_Area_MI" localSheetId="41">#REF!</definedName>
    <definedName name="Print_Area_MI" localSheetId="51">#REF!</definedName>
    <definedName name="Print_Area_MI">#REF!</definedName>
    <definedName name="_xlnm.Print_Titles" localSheetId="23">'216'!$1:$10</definedName>
    <definedName name="_xlnm.Print_Titles" localSheetId="28">'224225'!$1:$15</definedName>
    <definedName name="_xlnm.Print_Titles" localSheetId="32">'232'!$1:$14</definedName>
    <definedName name="_xlnm.Print_Titles" localSheetId="41">'261'!$1:$3</definedName>
    <definedName name="_xlnm.Print_Titles" localSheetId="49">'278'!$1:$15</definedName>
    <definedName name="_xlnm.Print_Titles" localSheetId="64">'340'!$1:$3</definedName>
    <definedName name="_xlnm.Print_Titles" localSheetId="82">BOOK!$1:$8</definedName>
    <definedName name="PRINTALLPM">'Data Sheet'!$A$73:$A$145</definedName>
    <definedName name="PRINTALLPM_49" localSheetId="41">#REF!</definedName>
    <definedName name="PRINTALLPM_49" localSheetId="51">#REF!</definedName>
    <definedName name="PRINTALLPM_49">#REF!</definedName>
    <definedName name="PRINTALLPM_68" localSheetId="41">#REF!</definedName>
    <definedName name="PRINTALLPM_68">#REF!</definedName>
    <definedName name="RDate">'[28]Data Sheet'!$C$40</definedName>
    <definedName name="README">README!$A$2</definedName>
    <definedName name="README_49" localSheetId="41">#REF!</definedName>
    <definedName name="README_49" localSheetId="51">#REF!</definedName>
    <definedName name="README_49">#REF!</definedName>
    <definedName name="README_68" localSheetId="41">#REF!</definedName>
    <definedName name="README_68">#REF!</definedName>
    <definedName name="RECOequitySRH">#REF!</definedName>
    <definedName name="Ryear">'[28]Data Sheet'!$C$38</definedName>
    <definedName name="SAL" localSheetId="9" hidden="1">{"SCHEDULE M",#N/A,FALSE,"ORSCHM12"}</definedName>
    <definedName name="SAL" localSheetId="10" hidden="1">{"SCHEDULE M",#N/A,FALSE,"ORSCHM12"}</definedName>
    <definedName name="SAL" localSheetId="35" hidden="1">{"SCHEDULE M",#N/A,FALSE,"ORSCHM12"}</definedName>
    <definedName name="SAL" localSheetId="41" hidden="1">{"SCHEDULE M",#N/A,FALSE,"ORSCHM12"}</definedName>
    <definedName name="SAL" localSheetId="51" hidden="1">{"SCHEDULE M",#N/A,FALSE,"ORSCHM12"}</definedName>
    <definedName name="SAL" localSheetId="64" hidden="1">{"SCHEDULE M",#N/A,FALSE,"ORSCHM12"}</definedName>
    <definedName name="SAL" localSheetId="69" hidden="1">{"SCHEDULE M",#N/A,FALSE,"ORSCHM12"}</definedName>
    <definedName name="SAL" hidden="1">{"SCHEDULE M",#N/A,FALSE,"ORSCHM12"}</definedName>
    <definedName name="SCH" localSheetId="41">#REF!</definedName>
    <definedName name="SCH">#REF!</definedName>
    <definedName name="Sch_M_Cum" localSheetId="41">#REF!</definedName>
    <definedName name="Sch_M_Cum">#REF!</definedName>
    <definedName name="Sch_M_CurrMth" localSheetId="41">#REF!</definedName>
    <definedName name="Sch_M_CurrMth">#REF!</definedName>
    <definedName name="Sch_M_Prior_P" localSheetId="41">#REF!</definedName>
    <definedName name="Sch_M_Prior_P">#REF!</definedName>
    <definedName name="SIXSIDE" localSheetId="41">#REF!</definedName>
    <definedName name="SIXSIDE">#REF!</definedName>
    <definedName name="ss" localSheetId="51">'[29]216'!#REF!</definedName>
    <definedName name="ss">'[29]216'!#REF!</definedName>
    <definedName name="ss_12" localSheetId="41">#REF!</definedName>
    <definedName name="ss_12" localSheetId="51">#REF!</definedName>
    <definedName name="ss_12">#REF!</definedName>
    <definedName name="Substation" localSheetId="41">#REF!</definedName>
    <definedName name="Substation">#REF!</definedName>
    <definedName name="TABLE">Table!$A$1</definedName>
    <definedName name="TABLE_49" localSheetId="41">#REF!</definedName>
    <definedName name="TABLE_49" localSheetId="51">#REF!</definedName>
    <definedName name="TABLE_49">#REF!</definedName>
    <definedName name="TABLE_68" localSheetId="41">#REF!</definedName>
    <definedName name="TABLE_68">#REF!</definedName>
    <definedName name="TABLEPM">Table!$B$184:$B$192</definedName>
    <definedName name="TABLEPM_49" localSheetId="41">#REF!</definedName>
    <definedName name="TABLEPM_49" localSheetId="51">#REF!</definedName>
    <definedName name="TABLEPM_49">#REF!</definedName>
    <definedName name="TABLEPM_68" localSheetId="41">#REF!</definedName>
    <definedName name="TABLEPM_68">#REF!</definedName>
    <definedName name="wrn.Schedule._.M._.Current._.Period." localSheetId="9" hidden="1">{"Schedule M Current Period",#N/A,FALSE,"TAX COMPUTATION"}</definedName>
    <definedName name="wrn.Schedule._.M._.Current._.Period." localSheetId="10" hidden="1">{"Schedule M Current Period",#N/A,FALSE,"TAX COMPUTATION"}</definedName>
    <definedName name="wrn.Schedule._.M._.Current._.Period." localSheetId="35" hidden="1">{"Schedule M Current Period",#N/A,FALSE,"CECONY SCHEDULE M "}</definedName>
    <definedName name="wrn.Schedule._.M._.Current._.Period." localSheetId="41" hidden="1">{"Schedule M Current Period",#N/A,FALSE,"TAX COMPUTATION"}</definedName>
    <definedName name="wrn.Schedule._.M._.Current._.Period." localSheetId="51" hidden="1">{"Schedule M Current Period",#N/A,FALSE,"TAX COMPUTATION"}</definedName>
    <definedName name="wrn.Schedule._.M._.Current._.Period." localSheetId="64" hidden="1">{"Schedule M Current Period",#N/A,FALSE,"TAX COMPUTATION"}</definedName>
    <definedName name="wrn.Schedule._.M._.Current._.Period." localSheetId="69" hidden="1">{"Schedule M Current Period",#N/A,FALSE,"TAX COMPUTATION"}</definedName>
    <definedName name="wrn.Schedule._.M._.Current._.Period." hidden="1">{"Schedule M Current Period",#N/A,FALSE,"TAX COMPUTATION"}</definedName>
    <definedName name="wrn.Schedule._.M._.Report._.Current._.Month." localSheetId="9" hidden="1">{"Schedule M Current Month",#N/A,FALSE,"TAX COMPUTATION"}</definedName>
    <definedName name="wrn.Schedule._.M._.Report._.Current._.Month." localSheetId="10" hidden="1">{"Schedule M Current Month",#N/A,FALSE,"TAX COMPUTATION"}</definedName>
    <definedName name="wrn.Schedule._.M._.Report._.Current._.Month." localSheetId="35" hidden="1">{"Schedule M Current Month",#N/A,FALSE,"TAX COMPUTATION"}</definedName>
    <definedName name="wrn.Schedule._.M._.Report._.Current._.Month." localSheetId="41" hidden="1">{"Schedule M Current Month",#N/A,FALSE,"TAX COMPUTATION"}</definedName>
    <definedName name="wrn.Schedule._.M._.Report._.Current._.Month." localSheetId="51" hidden="1">{"Schedule M Current Month",#N/A,FALSE,"TAX COMPUTATION"}</definedName>
    <definedName name="wrn.Schedule._.M._.Report._.Current._.Month." localSheetId="64" hidden="1">{"Schedule M Current Month",#N/A,FALSE,"TAX COMPUTATION"}</definedName>
    <definedName name="wrn.Schedule._.M._.Report._.Current._.Month." localSheetId="69" hidden="1">{"Schedule M Current Month",#N/A,FALSE,"TAX COMPUTATION"}</definedName>
    <definedName name="wrn.Schedule._.M._.Report._.Current._.Month." hidden="1">{"Schedule M Current Month",#N/A,FALSE,"TAX COMPUTATION"}</definedName>
    <definedName name="wrn.Tax._.Computation._.Current._.Month." localSheetId="9" hidden="1">{"Tax Computation Current Month",#N/A,FALSE,"TAX COMPUTATION"}</definedName>
    <definedName name="wrn.Tax._.Computation._.Current._.Month." localSheetId="10" hidden="1">{"Tax Computation Current Month",#N/A,FALSE,"TAX COMPUTATION"}</definedName>
    <definedName name="wrn.Tax._.Computation._.Current._.Month." localSheetId="41" hidden="1">{"Tax Computation Current Month",#N/A,FALSE,"TAX COMPUTATION"}</definedName>
    <definedName name="wrn.Tax._.Computation._.Current._.Month." localSheetId="51" hidden="1">{"Tax Computation Current Month",#N/A,FALSE,"TAX COMPUTATION"}</definedName>
    <definedName name="wrn.Tax._.Computation._.Current._.Month." localSheetId="64" hidden="1">{"Tax Computation Current Month",#N/A,FALSE,"TAX COMPUTATION"}</definedName>
    <definedName name="wrn.Tax._.Computation._.Current._.Month." localSheetId="69" hidden="1">{"Tax Computation Current Month",#N/A,FALSE,"TAX COMPUTATION"}</definedName>
    <definedName name="wrn.Tax._.Computation._.Current._.Month." hidden="1">{"Tax Computation Current Month",#N/A,FALSE,"TAX COMPUTATION"}</definedName>
    <definedName name="wrn.Tax._.Computation._.Current._.Period." localSheetId="9" hidden="1">{"Tax Computation Current Period",#N/A,FALSE,"TAX COMPUTATION"}</definedName>
    <definedName name="wrn.Tax._.Computation._.Current._.Period." localSheetId="10" hidden="1">{"Tax Computation Current Period",#N/A,FALSE,"TAX COMPUTATION"}</definedName>
    <definedName name="wrn.Tax._.Computation._.Current._.Period." localSheetId="35" hidden="1">{"Tax Computation Current Period",#N/A,FALSE,"TAX COMPUTATION"}</definedName>
    <definedName name="wrn.Tax._.Computation._.Current._.Period." localSheetId="41" hidden="1">{"Tax Computation Current Period",#N/A,FALSE,"TAX COMPUTATION"}</definedName>
    <definedName name="wrn.Tax._.Computation._.Current._.Period." localSheetId="51" hidden="1">{"Tax Computation Current Period",#N/A,FALSE,"TAX COMPUTATION"}</definedName>
    <definedName name="wrn.Tax._.Computation._.Current._.Period." localSheetId="64" hidden="1">{"Tax Computation Current Period",#N/A,FALSE,"TAX COMPUTATION"}</definedName>
    <definedName name="wrn.Tax._.Computation._.Current._.Period." localSheetId="69" hidden="1">{"Tax Computation Current Period",#N/A,FALSE,"TAX COMPUTATION"}</definedName>
    <definedName name="wrn.Tax._.Computation._.Current._.Period." hidden="1">{"Tax Computation Current Period",#N/A,FALSE,"TAX COMPUTATION"}</definedName>
    <definedName name="wrn.Tax._.Computation._.Report._.Current._.Month." localSheetId="10" hidden="1">{"Tax Computation Current Month",#N/A,FALSE,"TAX COMPUTATION"}</definedName>
    <definedName name="wrn.Tax._.Computation._.Report._.Current._.Month." localSheetId="51" hidden="1">{"Tax Computation Current Month",#N/A,FALSE,"TAX COMPUTATION"}</definedName>
    <definedName name="wrn.Tax._.Computation._.Report._.Current._.Month." hidden="1">{"Tax Computation Current Month",#N/A,FALSE,"TAX COMPUTATION"}</definedName>
  </definedNames>
  <calcPr calcId="152511"/>
</workbook>
</file>

<file path=xl/calcChain.xml><?xml version="1.0" encoding="utf-8"?>
<calcChain xmlns="http://schemas.openxmlformats.org/spreadsheetml/2006/main">
  <c r="K48" i="80" l="1"/>
  <c r="C61" i="49"/>
  <c r="C40" i="49"/>
  <c r="H29" i="48" l="1"/>
  <c r="G29" i="48"/>
  <c r="F3" i="47"/>
  <c r="M36" i="46"/>
  <c r="I33" i="46"/>
  <c r="L31" i="46"/>
  <c r="K31" i="46"/>
  <c r="J31" i="46"/>
  <c r="H31" i="46"/>
  <c r="G31" i="46"/>
  <c r="F31" i="46"/>
  <c r="E31" i="46"/>
  <c r="D31" i="46"/>
  <c r="L23" i="46"/>
  <c r="K23" i="46"/>
  <c r="K33" i="46" s="1"/>
  <c r="J23" i="46"/>
  <c r="H23" i="46"/>
  <c r="H33" i="46" s="1"/>
  <c r="G23" i="46"/>
  <c r="G33" i="46" s="1"/>
  <c r="F23" i="46"/>
  <c r="E23" i="46"/>
  <c r="E33" i="46" s="1"/>
  <c r="D23" i="46"/>
  <c r="D59" i="41"/>
  <c r="I59" i="41" s="1"/>
  <c r="I54" i="41"/>
  <c r="H58" i="41"/>
  <c r="I49" i="41"/>
  <c r="I52" i="41" s="1"/>
  <c r="H47" i="41"/>
  <c r="H45" i="41"/>
  <c r="H39" i="41"/>
  <c r="G60" i="41"/>
  <c r="F60" i="41"/>
  <c r="M52" i="41"/>
  <c r="L52" i="41"/>
  <c r="K52" i="41"/>
  <c r="J52" i="41"/>
  <c r="G52" i="41"/>
  <c r="F52" i="41"/>
  <c r="E52" i="41"/>
  <c r="D52" i="41"/>
  <c r="C52" i="41"/>
  <c r="H35" i="41"/>
  <c r="H37" i="41"/>
  <c r="H38" i="41"/>
  <c r="M32" i="41"/>
  <c r="L32" i="41"/>
  <c r="K32" i="41"/>
  <c r="J32" i="41"/>
  <c r="I32" i="41"/>
  <c r="G32" i="41"/>
  <c r="F32" i="41"/>
  <c r="E32" i="41"/>
  <c r="D32" i="41"/>
  <c r="C32" i="41"/>
  <c r="G61" i="41" l="1"/>
  <c r="D33" i="46"/>
  <c r="J33" i="46"/>
  <c r="L33" i="46"/>
  <c r="F33" i="46"/>
  <c r="F120" i="87"/>
  <c r="F128" i="87"/>
  <c r="C81" i="92" l="1"/>
  <c r="B81" i="92"/>
  <c r="H43" i="41" l="1"/>
  <c r="C209" i="75" l="1"/>
  <c r="C160" i="75"/>
  <c r="R72" i="85"/>
  <c r="R73" i="85" s="1"/>
  <c r="R74" i="85" s="1"/>
  <c r="R75" i="85" s="1"/>
  <c r="R76" i="85" s="1"/>
  <c r="R77" i="85" s="1"/>
  <c r="R78" i="85" s="1"/>
  <c r="R79" i="85" s="1"/>
  <c r="R80" i="85" s="1"/>
  <c r="R81" i="85" s="1"/>
  <c r="R82" i="85" s="1"/>
  <c r="R83" i="85" s="1"/>
  <c r="R84" i="85" s="1"/>
  <c r="R85" i="85" s="1"/>
  <c r="R86" i="85" s="1"/>
  <c r="R87" i="85" s="1"/>
  <c r="R88" i="85" s="1"/>
  <c r="R89" i="85" s="1"/>
  <c r="R90" i="85" s="1"/>
  <c r="R91" i="85" s="1"/>
  <c r="R92" i="85" s="1"/>
  <c r="R93" i="85" s="1"/>
  <c r="R94" i="85" s="1"/>
  <c r="R95" i="85" s="1"/>
  <c r="R96" i="85" s="1"/>
  <c r="R97" i="85" s="1"/>
  <c r="R98" i="85" s="1"/>
  <c r="R99" i="85" s="1"/>
  <c r="R100" i="85" s="1"/>
  <c r="R101" i="85" s="1"/>
  <c r="R102" i="85" s="1"/>
  <c r="R103" i="85" s="1"/>
  <c r="R104" i="85" s="1"/>
  <c r="R105" i="85" s="1"/>
  <c r="R106" i="85" s="1"/>
  <c r="R107" i="85" s="1"/>
  <c r="R108" i="85" s="1"/>
  <c r="R109" i="85" s="1"/>
  <c r="R110" i="85" s="1"/>
  <c r="A72" i="85"/>
  <c r="A73" i="85" s="1"/>
  <c r="A74" i="85" s="1"/>
  <c r="A75" i="85" s="1"/>
  <c r="A76" i="85" s="1"/>
  <c r="A77" i="85" s="1"/>
  <c r="A78" i="85" s="1"/>
  <c r="A79" i="85" s="1"/>
  <c r="A80" i="85" s="1"/>
  <c r="A81" i="85" s="1"/>
  <c r="A82" i="85" s="1"/>
  <c r="A83" i="85" s="1"/>
  <c r="A84" i="85" s="1"/>
  <c r="A85" i="85" s="1"/>
  <c r="A86" i="85" s="1"/>
  <c r="A87" i="85" s="1"/>
  <c r="A88" i="85" s="1"/>
  <c r="A89" i="85" s="1"/>
  <c r="A90" i="85" s="1"/>
  <c r="A91" i="85" s="1"/>
  <c r="A92" i="85" s="1"/>
  <c r="A93" i="85" s="1"/>
  <c r="A94" i="85" s="1"/>
  <c r="A95" i="85" s="1"/>
  <c r="A96" i="85" s="1"/>
  <c r="A97" i="85" s="1"/>
  <c r="A98" i="85" s="1"/>
  <c r="A99" i="85" s="1"/>
  <c r="A100" i="85" s="1"/>
  <c r="A101" i="85" s="1"/>
  <c r="A102" i="85" s="1"/>
  <c r="A103" i="85" s="1"/>
  <c r="A104" i="85" s="1"/>
  <c r="A105" i="85" s="1"/>
  <c r="A106" i="85" s="1"/>
  <c r="A107" i="85" s="1"/>
  <c r="A108" i="85" s="1"/>
  <c r="A109" i="85" s="1"/>
  <c r="A110" i="85" s="1"/>
  <c r="R22" i="85"/>
  <c r="R23" i="85" s="1"/>
  <c r="R24" i="85" s="1"/>
  <c r="R25" i="85" s="1"/>
  <c r="R26" i="85" s="1"/>
  <c r="R27" i="85" s="1"/>
  <c r="R28" i="85" s="1"/>
  <c r="R29" i="85" s="1"/>
  <c r="R30" i="85" s="1"/>
  <c r="R31" i="85" s="1"/>
  <c r="R32" i="85" s="1"/>
  <c r="R33" i="85" s="1"/>
  <c r="R34" i="85" s="1"/>
  <c r="R35" i="85" s="1"/>
  <c r="R36" i="85" s="1"/>
  <c r="R37" i="85" s="1"/>
  <c r="R38" i="85" s="1"/>
  <c r="R39" i="85" s="1"/>
  <c r="R40" i="85" s="1"/>
  <c r="R41" i="85" s="1"/>
  <c r="R42" i="85" s="1"/>
  <c r="R43" i="85" s="1"/>
  <c r="R44" i="85" s="1"/>
  <c r="R45" i="85" s="1"/>
  <c r="R46" i="85" s="1"/>
  <c r="R47" i="85" s="1"/>
  <c r="R48" i="85" s="1"/>
  <c r="R49" i="85" s="1"/>
  <c r="R50" i="85" s="1"/>
  <c r="R51" i="85" s="1"/>
  <c r="R52" i="85" s="1"/>
  <c r="R53" i="85" s="1"/>
  <c r="R54" i="85" s="1"/>
  <c r="A22" i="85"/>
  <c r="A23" i="85" s="1"/>
  <c r="A24" i="85" s="1"/>
  <c r="A25" i="85" s="1"/>
  <c r="A26" i="85" s="1"/>
  <c r="A27" i="85" s="1"/>
  <c r="A28" i="85" s="1"/>
  <c r="A29" i="85" s="1"/>
  <c r="A30" i="85" s="1"/>
  <c r="A31" i="85" s="1"/>
  <c r="A32" i="85" s="1"/>
  <c r="A33" i="85" s="1"/>
  <c r="A34" i="85" s="1"/>
  <c r="A35" i="85" s="1"/>
  <c r="A36" i="85" s="1"/>
  <c r="A37" i="85" s="1"/>
  <c r="A38" i="85" s="1"/>
  <c r="A39" i="85" s="1"/>
  <c r="A40" i="85" s="1"/>
  <c r="A41" i="85" s="1"/>
  <c r="A42" i="85" s="1"/>
  <c r="A43" i="85" s="1"/>
  <c r="A44" i="85" s="1"/>
  <c r="A45" i="85" s="1"/>
  <c r="A46" i="85" s="1"/>
  <c r="A47" i="85" s="1"/>
  <c r="A48" i="85" s="1"/>
  <c r="A49" i="85" s="1"/>
  <c r="A50" i="85" s="1"/>
  <c r="A51" i="85" s="1"/>
  <c r="A52" i="85" s="1"/>
  <c r="A53" i="85" s="1"/>
  <c r="A54" i="85" s="1"/>
  <c r="K237" i="98"/>
  <c r="K238" i="98" s="1"/>
  <c r="K239" i="98" s="1"/>
  <c r="K240" i="98" s="1"/>
  <c r="K241" i="98" s="1"/>
  <c r="K242" i="98" s="1"/>
  <c r="K243" i="98" s="1"/>
  <c r="K244" i="98" s="1"/>
  <c r="K245" i="98" s="1"/>
  <c r="K246" i="98" s="1"/>
  <c r="K247" i="98" s="1"/>
  <c r="K248" i="98" s="1"/>
  <c r="K249" i="98" s="1"/>
  <c r="K250" i="98" s="1"/>
  <c r="K251" i="98" s="1"/>
  <c r="A238" i="98"/>
  <c r="A239" i="98" s="1"/>
  <c r="A240" i="98" s="1"/>
  <c r="A241" i="98" s="1"/>
  <c r="A242" i="98" s="1"/>
  <c r="A243" i="98" s="1"/>
  <c r="A244" i="98" s="1"/>
  <c r="A245" i="98" s="1"/>
  <c r="A246" i="98" s="1"/>
  <c r="A247" i="98" s="1"/>
  <c r="A248" i="98" s="1"/>
  <c r="A249" i="98" s="1"/>
  <c r="A250" i="98" s="1"/>
  <c r="A251" i="98" s="1"/>
  <c r="A252" i="98" s="1"/>
  <c r="A253" i="98" s="1"/>
  <c r="A254" i="98" s="1"/>
  <c r="A255" i="98" s="1"/>
  <c r="A256" i="98" s="1"/>
  <c r="A257" i="98" s="1"/>
  <c r="A258" i="98" s="1"/>
  <c r="A259" i="98" s="1"/>
  <c r="A260" i="98" s="1"/>
  <c r="A261" i="98" s="1"/>
  <c r="A262" i="98" s="1"/>
  <c r="A263" i="98" s="1"/>
  <c r="A264" i="98" s="1"/>
  <c r="A265" i="98" s="1"/>
  <c r="A266" i="98" s="1"/>
  <c r="A267" i="98" s="1"/>
  <c r="A268" i="98" s="1"/>
  <c r="A269" i="98" s="1"/>
  <c r="A270" i="98" s="1"/>
  <c r="A237" i="98"/>
  <c r="K195" i="98"/>
  <c r="K196" i="98" s="1"/>
  <c r="K197" i="98" s="1"/>
  <c r="K198" i="98" s="1"/>
  <c r="K199" i="98" s="1"/>
  <c r="K200" i="98" s="1"/>
  <c r="K201" i="98" s="1"/>
  <c r="K202" i="98" s="1"/>
  <c r="K203" i="98" s="1"/>
  <c r="K204" i="98" s="1"/>
  <c r="K205" i="98" s="1"/>
  <c r="K206" i="98" s="1"/>
  <c r="K207" i="98" s="1"/>
  <c r="K208" i="98" s="1"/>
  <c r="K209" i="98" s="1"/>
  <c r="K210" i="98" s="1"/>
  <c r="K211" i="98" s="1"/>
  <c r="K212" i="98" s="1"/>
  <c r="K213" i="98" s="1"/>
  <c r="K214" i="98" s="1"/>
  <c r="K215" i="98" s="1"/>
  <c r="K216" i="98" s="1"/>
  <c r="K217" i="98" s="1"/>
  <c r="K218" i="98" s="1"/>
  <c r="K219" i="98" s="1"/>
  <c r="K220" i="98" s="1"/>
  <c r="K221" i="98" s="1"/>
  <c r="K222" i="98" s="1"/>
  <c r="K223" i="98" s="1"/>
  <c r="K224" i="98" s="1"/>
  <c r="K225" i="98" s="1"/>
  <c r="K226" i="98" s="1"/>
  <c r="K227" i="98" s="1"/>
  <c r="A195" i="98"/>
  <c r="A196" i="98" s="1"/>
  <c r="A197" i="98" s="1"/>
  <c r="A198" i="98" s="1"/>
  <c r="A199" i="98" s="1"/>
  <c r="A200" i="98" s="1"/>
  <c r="A201" i="98" s="1"/>
  <c r="A202" i="98" s="1"/>
  <c r="A203" i="98" s="1"/>
  <c r="A204" i="98" s="1"/>
  <c r="A205" i="98" s="1"/>
  <c r="A206" i="98" s="1"/>
  <c r="A207" i="98" s="1"/>
  <c r="A208" i="98" s="1"/>
  <c r="A209" i="98" s="1"/>
  <c r="A210" i="98" s="1"/>
  <c r="A211" i="98" s="1"/>
  <c r="A212" i="98" s="1"/>
  <c r="A213" i="98" s="1"/>
  <c r="A214" i="98" s="1"/>
  <c r="A215" i="98" s="1"/>
  <c r="A216" i="98" s="1"/>
  <c r="A217" i="98" s="1"/>
  <c r="A218" i="98" s="1"/>
  <c r="A219" i="98" s="1"/>
  <c r="A220" i="98" s="1"/>
  <c r="A221" i="98" s="1"/>
  <c r="A222" i="98" s="1"/>
  <c r="A223" i="98" s="1"/>
  <c r="A224" i="98" s="1"/>
  <c r="A225" i="98" s="1"/>
  <c r="A226" i="98" s="1"/>
  <c r="A227" i="98" s="1"/>
  <c r="K150" i="98"/>
  <c r="K151" i="98" s="1"/>
  <c r="K152" i="98" s="1"/>
  <c r="K153" i="98" s="1"/>
  <c r="K154" i="98" s="1"/>
  <c r="K155" i="98" s="1"/>
  <c r="K156" i="98" s="1"/>
  <c r="K157" i="98" s="1"/>
  <c r="K158" i="98" s="1"/>
  <c r="K159" i="98" s="1"/>
  <c r="K160" i="98" s="1"/>
  <c r="K161" i="98" s="1"/>
  <c r="K162" i="98" s="1"/>
  <c r="K163" i="98" s="1"/>
  <c r="K164" i="98" s="1"/>
  <c r="K165" i="98" s="1"/>
  <c r="K166" i="98" s="1"/>
  <c r="K167" i="98" s="1"/>
  <c r="K168" i="98" s="1"/>
  <c r="K169" i="98" s="1"/>
  <c r="K170" i="98" s="1"/>
  <c r="K171" i="98" s="1"/>
  <c r="K172" i="98" s="1"/>
  <c r="K173" i="98" s="1"/>
  <c r="K174" i="98" s="1"/>
  <c r="K175" i="98" s="1"/>
  <c r="K176" i="98" s="1"/>
  <c r="K177" i="98" s="1"/>
  <c r="K178" i="98" s="1"/>
  <c r="K179" i="98" s="1"/>
  <c r="K180" i="98" s="1"/>
  <c r="K181" i="98" s="1"/>
  <c r="K182" i="98" s="1"/>
  <c r="K183" i="98" s="1"/>
  <c r="K184" i="98" s="1"/>
  <c r="K185" i="98" s="1"/>
  <c r="A151" i="98"/>
  <c r="A152" i="98" s="1"/>
  <c r="A153" i="98" s="1"/>
  <c r="A154" i="98" s="1"/>
  <c r="A155" i="98" s="1"/>
  <c r="A156" i="98" s="1"/>
  <c r="A157" i="98" s="1"/>
  <c r="A158" i="98" s="1"/>
  <c r="A159" i="98" s="1"/>
  <c r="A160" i="98" s="1"/>
  <c r="A161" i="98" s="1"/>
  <c r="A162" i="98" s="1"/>
  <c r="A163" i="98" s="1"/>
  <c r="A164" i="98" s="1"/>
  <c r="A165" i="98" s="1"/>
  <c r="A166" i="98" s="1"/>
  <c r="A167" i="98" s="1"/>
  <c r="A168" i="98" s="1"/>
  <c r="A169" i="98" s="1"/>
  <c r="A170" i="98" s="1"/>
  <c r="A171" i="98" s="1"/>
  <c r="A172" i="98" s="1"/>
  <c r="A173" i="98" s="1"/>
  <c r="A174" i="98" s="1"/>
  <c r="A175" i="98" s="1"/>
  <c r="A176" i="98" s="1"/>
  <c r="A177" i="98" s="1"/>
  <c r="A178" i="98" s="1"/>
  <c r="A179" i="98" s="1"/>
  <c r="A180" i="98" s="1"/>
  <c r="A181" i="98" s="1"/>
  <c r="A182" i="98" s="1"/>
  <c r="A183" i="98" s="1"/>
  <c r="A184" i="98" s="1"/>
  <c r="A185" i="98" s="1"/>
  <c r="A150" i="98"/>
  <c r="K114" i="98"/>
  <c r="K115" i="98" s="1"/>
  <c r="K116" i="98" s="1"/>
  <c r="K117" i="98" s="1"/>
  <c r="K118" i="98" s="1"/>
  <c r="K119" i="98" s="1"/>
  <c r="K120" i="98" s="1"/>
  <c r="K121" i="98" s="1"/>
  <c r="K122" i="98" s="1"/>
  <c r="K123" i="98" s="1"/>
  <c r="K124" i="98" s="1"/>
  <c r="K125" i="98" s="1"/>
  <c r="K126" i="98" s="1"/>
  <c r="K127" i="98" s="1"/>
  <c r="K128" i="98" s="1"/>
  <c r="K129" i="98" s="1"/>
  <c r="K130" i="98" s="1"/>
  <c r="K131" i="98" s="1"/>
  <c r="K132" i="98" s="1"/>
  <c r="K133" i="98" s="1"/>
  <c r="K134" i="98" s="1"/>
  <c r="K135" i="98" s="1"/>
  <c r="K136" i="98" s="1"/>
  <c r="K137" i="98" s="1"/>
  <c r="K138" i="98" s="1"/>
  <c r="K139" i="98" s="1"/>
  <c r="K140" i="98" s="1"/>
  <c r="A114" i="98"/>
  <c r="A115" i="98" s="1"/>
  <c r="A116" i="98" s="1"/>
  <c r="A117" i="98" s="1"/>
  <c r="A118" i="98" s="1"/>
  <c r="A119" i="98" s="1"/>
  <c r="A120" i="98" s="1"/>
  <c r="A121" i="98" s="1"/>
  <c r="A122" i="98" s="1"/>
  <c r="A123" i="98" s="1"/>
  <c r="A124" i="98" s="1"/>
  <c r="A125" i="98" s="1"/>
  <c r="A126" i="98" s="1"/>
  <c r="A127" i="98" s="1"/>
  <c r="A128" i="98" s="1"/>
  <c r="A129" i="98" s="1"/>
  <c r="A130" i="98" s="1"/>
  <c r="A131" i="98" s="1"/>
  <c r="A132" i="98" s="1"/>
  <c r="A133" i="98" s="1"/>
  <c r="A134" i="98" s="1"/>
  <c r="A135" i="98" s="1"/>
  <c r="A136" i="98" s="1"/>
  <c r="A137" i="98" s="1"/>
  <c r="A138" i="98" s="1"/>
  <c r="A139" i="98" s="1"/>
  <c r="A140" i="98" s="1"/>
  <c r="K56" i="98"/>
  <c r="K57" i="98" s="1"/>
  <c r="K58" i="98" s="1"/>
  <c r="K59" i="98" s="1"/>
  <c r="K60" i="98" s="1"/>
  <c r="K61" i="98" s="1"/>
  <c r="K62" i="98" s="1"/>
  <c r="K63" i="98" s="1"/>
  <c r="K64" i="98" s="1"/>
  <c r="K65" i="98" s="1"/>
  <c r="K66" i="98" s="1"/>
  <c r="K67" i="98" s="1"/>
  <c r="K68" i="98" s="1"/>
  <c r="K69" i="98" s="1"/>
  <c r="K70" i="98" s="1"/>
  <c r="K71" i="98" s="1"/>
  <c r="K72" i="98" s="1"/>
  <c r="K73" i="98" s="1"/>
  <c r="K74" i="98" s="1"/>
  <c r="K75" i="98" s="1"/>
  <c r="K76" i="98" s="1"/>
  <c r="K77" i="98" s="1"/>
  <c r="K78" i="98" s="1"/>
  <c r="K79" i="98" s="1"/>
  <c r="K80" i="98" s="1"/>
  <c r="K81" i="98" s="1"/>
  <c r="K82" i="98" s="1"/>
  <c r="K83" i="98" s="1"/>
  <c r="K84" i="98" s="1"/>
  <c r="K85" i="98" s="1"/>
  <c r="K86" i="98" s="1"/>
  <c r="K87" i="98" s="1"/>
  <c r="K88" i="98" s="1"/>
  <c r="K89" i="98" s="1"/>
  <c r="K90" i="98" s="1"/>
  <c r="K91" i="98" s="1"/>
  <c r="K92" i="98" s="1"/>
  <c r="K93" i="98" s="1"/>
  <c r="K94" i="98" s="1"/>
  <c r="K95" i="98" s="1"/>
  <c r="K96" i="98" s="1"/>
  <c r="K97" i="98" s="1"/>
  <c r="K98" i="98" s="1"/>
  <c r="K99" i="98" s="1"/>
  <c r="K100" i="98" s="1"/>
  <c r="K101" i="98" s="1"/>
  <c r="K102" i="98" s="1"/>
  <c r="K103" i="98" s="1"/>
  <c r="K104" i="98" s="1"/>
  <c r="A57" i="98"/>
  <c r="A58" i="98" s="1"/>
  <c r="A59" i="98" s="1"/>
  <c r="A60" i="98" s="1"/>
  <c r="A61" i="98" s="1"/>
  <c r="A62" i="98" s="1"/>
  <c r="A63" i="98" s="1"/>
  <c r="A64" i="98" s="1"/>
  <c r="A65" i="98" s="1"/>
  <c r="A66" i="98" s="1"/>
  <c r="A67" i="98" s="1"/>
  <c r="A68" i="98" s="1"/>
  <c r="A69" i="98" s="1"/>
  <c r="A70" i="98" s="1"/>
  <c r="A71" i="98" s="1"/>
  <c r="A72" i="98" s="1"/>
  <c r="A73" i="98" s="1"/>
  <c r="A74" i="98" s="1"/>
  <c r="A75" i="98" s="1"/>
  <c r="A76" i="98" s="1"/>
  <c r="A77" i="98" s="1"/>
  <c r="A78" i="98" s="1"/>
  <c r="A79" i="98" s="1"/>
  <c r="A80" i="98" s="1"/>
  <c r="A81" i="98" s="1"/>
  <c r="A82" i="98" s="1"/>
  <c r="A83" i="98" s="1"/>
  <c r="A84" i="98" s="1"/>
  <c r="A85" i="98" s="1"/>
  <c r="A86" i="98" s="1"/>
  <c r="A87" i="98" s="1"/>
  <c r="A88" i="98" s="1"/>
  <c r="A89" i="98" s="1"/>
  <c r="A90" i="98" s="1"/>
  <c r="A91" i="98" s="1"/>
  <c r="A92" i="98" s="1"/>
  <c r="A93" i="98" s="1"/>
  <c r="A94" i="98" s="1"/>
  <c r="A95" i="98" s="1"/>
  <c r="A96" i="98" s="1"/>
  <c r="A97" i="98" s="1"/>
  <c r="A98" i="98" s="1"/>
  <c r="A99" i="98" s="1"/>
  <c r="A100" i="98" s="1"/>
  <c r="A101" i="98" s="1"/>
  <c r="A102" i="98" s="1"/>
  <c r="A103" i="98" s="1"/>
  <c r="A104" i="98" s="1"/>
  <c r="A56" i="98"/>
  <c r="K9" i="98"/>
  <c r="K10" i="98" s="1"/>
  <c r="K11" i="98" s="1"/>
  <c r="K12" i="98" s="1"/>
  <c r="K13" i="98" s="1"/>
  <c r="K14" i="98" s="1"/>
  <c r="K15" i="98" s="1"/>
  <c r="K16" i="98" s="1"/>
  <c r="K17" i="98" s="1"/>
  <c r="K18" i="98" s="1"/>
  <c r="K19" i="98" s="1"/>
  <c r="K20" i="98" s="1"/>
  <c r="K21" i="98" s="1"/>
  <c r="K22" i="98" s="1"/>
  <c r="K23" i="98" s="1"/>
  <c r="K24" i="98" s="1"/>
  <c r="K25" i="98" s="1"/>
  <c r="K26" i="98" s="1"/>
  <c r="K27" i="98" s="1"/>
  <c r="K28" i="98" s="1"/>
  <c r="K29" i="98" s="1"/>
  <c r="K30" i="98" s="1"/>
  <c r="K31" i="98" s="1"/>
  <c r="K32" i="98" s="1"/>
  <c r="K33" i="98" s="1"/>
  <c r="K34" i="98" s="1"/>
  <c r="K35" i="98" s="1"/>
  <c r="K36" i="98" s="1"/>
  <c r="K37" i="98" s="1"/>
  <c r="K38" i="98" s="1"/>
  <c r="K39" i="98" s="1"/>
  <c r="K40" i="98" s="1"/>
  <c r="K41" i="98" s="1"/>
  <c r="K42" i="98" s="1"/>
  <c r="K43" i="98" s="1"/>
  <c r="K44" i="98" s="1"/>
  <c r="K45" i="98" s="1"/>
  <c r="K46" i="98" s="1"/>
  <c r="A9" i="98"/>
  <c r="A10" i="98" s="1"/>
  <c r="A11" i="98" s="1"/>
  <c r="A12" i="98" s="1"/>
  <c r="A13" i="98" s="1"/>
  <c r="A14" i="98" s="1"/>
  <c r="A15" i="98" s="1"/>
  <c r="A16" i="98" s="1"/>
  <c r="A17" i="98" s="1"/>
  <c r="A18" i="98" s="1"/>
  <c r="A19" i="98" s="1"/>
  <c r="A20" i="98" s="1"/>
  <c r="A21" i="98" s="1"/>
  <c r="A22" i="98" s="1"/>
  <c r="A23" i="98" s="1"/>
  <c r="A24" i="98" s="1"/>
  <c r="A25" i="98" s="1"/>
  <c r="A26" i="98" s="1"/>
  <c r="A27" i="98" s="1"/>
  <c r="A28" i="98" s="1"/>
  <c r="A29" i="98" s="1"/>
  <c r="A30" i="98" s="1"/>
  <c r="A31" i="98" s="1"/>
  <c r="A32" i="98" s="1"/>
  <c r="A33" i="98" s="1"/>
  <c r="A34" i="98" s="1"/>
  <c r="A35" i="98" s="1"/>
  <c r="A36" i="98" s="1"/>
  <c r="A37" i="98" s="1"/>
  <c r="A38" i="98" s="1"/>
  <c r="A39" i="98" s="1"/>
  <c r="A40" i="98" s="1"/>
  <c r="A41" i="98" s="1"/>
  <c r="A42" i="98" s="1"/>
  <c r="A43" i="98" s="1"/>
  <c r="A44" i="98" s="1"/>
  <c r="A45" i="98" s="1"/>
  <c r="A46" i="98" s="1"/>
  <c r="G270" i="98"/>
  <c r="H270" i="98"/>
  <c r="H252" i="98"/>
  <c r="G252" i="98"/>
  <c r="H200" i="98"/>
  <c r="G200" i="98"/>
  <c r="H165" i="98"/>
  <c r="G165" i="98"/>
  <c r="H90" i="98"/>
  <c r="G90" i="98"/>
  <c r="H87" i="98"/>
  <c r="G87" i="98"/>
  <c r="H26" i="98"/>
  <c r="G26" i="98"/>
  <c r="F93" i="62" l="1"/>
  <c r="F86" i="62"/>
  <c r="D36" i="62"/>
  <c r="I30" i="62"/>
  <c r="I15" i="62"/>
  <c r="I16" i="62"/>
  <c r="F101" i="62" l="1"/>
  <c r="G96" i="47"/>
  <c r="G95" i="47"/>
  <c r="G94" i="47"/>
  <c r="G93" i="47"/>
  <c r="G92" i="47"/>
  <c r="G91" i="47"/>
  <c r="G90" i="47"/>
  <c r="G89" i="47"/>
  <c r="G88" i="47"/>
  <c r="G87" i="47"/>
  <c r="G86" i="47"/>
  <c r="G85" i="47"/>
  <c r="G84" i="47"/>
  <c r="G83" i="47"/>
  <c r="G82" i="47"/>
  <c r="G81" i="47"/>
  <c r="G80" i="47"/>
  <c r="G79" i="47"/>
  <c r="G78" i="47"/>
  <c r="G77" i="47"/>
  <c r="G76" i="47"/>
  <c r="G75" i="47"/>
  <c r="G74" i="47"/>
  <c r="G73" i="47"/>
  <c r="G72" i="47"/>
  <c r="G45" i="47"/>
  <c r="G44" i="47"/>
  <c r="G43" i="47"/>
  <c r="G42" i="47"/>
  <c r="G41" i="47"/>
  <c r="G40" i="47"/>
  <c r="G39" i="47"/>
  <c r="G38" i="47"/>
  <c r="G37" i="47"/>
  <c r="G36" i="47"/>
  <c r="G35" i="47"/>
  <c r="G34" i="47"/>
  <c r="G33" i="47"/>
  <c r="G32" i="47"/>
  <c r="G31" i="47"/>
  <c r="G30" i="47"/>
  <c r="G29" i="47"/>
  <c r="G28" i="47"/>
  <c r="G27" i="47"/>
  <c r="G26" i="47"/>
  <c r="G25" i="47"/>
  <c r="G24" i="47"/>
  <c r="G23" i="47"/>
  <c r="G22" i="47"/>
  <c r="G21" i="47"/>
  <c r="G20" i="47"/>
  <c r="G19" i="47"/>
  <c r="G18" i="47"/>
  <c r="G17" i="47"/>
  <c r="G16" i="47"/>
  <c r="F56" i="47"/>
  <c r="F120" i="47" s="1"/>
  <c r="E56" i="47"/>
  <c r="E120" i="47" s="1"/>
  <c r="C56" i="47"/>
  <c r="C120" i="47" s="1"/>
  <c r="G56" i="47" l="1"/>
  <c r="G120" i="47" s="1"/>
  <c r="E34" i="39"/>
  <c r="G89" i="32"/>
  <c r="G45" i="32" l="1"/>
  <c r="G44" i="32"/>
  <c r="G43" i="32"/>
  <c r="G42" i="32"/>
  <c r="G41" i="32"/>
  <c r="G40" i="32"/>
  <c r="G39" i="32"/>
  <c r="G38" i="32"/>
  <c r="G37" i="32"/>
  <c r="G36" i="32"/>
  <c r="G35" i="32"/>
  <c r="G34" i="32"/>
  <c r="G33" i="32"/>
  <c r="G32" i="32"/>
  <c r="G31" i="32"/>
  <c r="G30" i="32"/>
  <c r="G29" i="32"/>
  <c r="G28" i="32"/>
  <c r="G27" i="32"/>
  <c r="G26" i="32"/>
  <c r="G25" i="32"/>
  <c r="G24" i="32"/>
  <c r="D58" i="32" l="1"/>
  <c r="G85" i="32"/>
  <c r="G86" i="32"/>
  <c r="G87" i="32"/>
  <c r="G88" i="32"/>
  <c r="K43" i="79" l="1"/>
  <c r="K44" i="79"/>
  <c r="K79" i="79"/>
  <c r="K78" i="79"/>
  <c r="K77" i="79"/>
  <c r="K76" i="79"/>
  <c r="K52" i="79"/>
  <c r="K51" i="79"/>
  <c r="K50" i="79"/>
  <c r="K48" i="79"/>
  <c r="K42" i="79"/>
  <c r="K41" i="79"/>
  <c r="K40" i="79"/>
  <c r="K39" i="79"/>
  <c r="K38" i="79"/>
  <c r="K22" i="79"/>
  <c r="K23" i="79"/>
  <c r="K24" i="79"/>
  <c r="K25" i="79"/>
  <c r="K26" i="79"/>
  <c r="K27" i="79"/>
  <c r="K28" i="79"/>
  <c r="K29" i="79"/>
  <c r="K30" i="79"/>
  <c r="K31" i="79"/>
  <c r="K32" i="79"/>
  <c r="K33" i="79"/>
  <c r="K34" i="79"/>
  <c r="K21" i="79"/>
  <c r="F80" i="79"/>
  <c r="F53" i="79"/>
  <c r="F45" i="79"/>
  <c r="F35" i="79"/>
  <c r="F62" i="79" s="1"/>
  <c r="E168" i="23" l="1"/>
  <c r="E172" i="23" s="1"/>
  <c r="E197" i="23" l="1"/>
  <c r="E201" i="23" s="1"/>
  <c r="B220" i="23"/>
  <c r="B149" i="23"/>
  <c r="B150" i="23" s="1"/>
  <c r="B151" i="23" s="1"/>
  <c r="B152" i="23" s="1"/>
  <c r="B153" i="23" s="1"/>
  <c r="B154" i="23" s="1"/>
  <c r="B155" i="23" s="1"/>
  <c r="B156" i="23" s="1"/>
  <c r="B157" i="23" s="1"/>
  <c r="B158" i="23" s="1"/>
  <c r="B159" i="23" s="1"/>
  <c r="B160" i="23" s="1"/>
  <c r="B161" i="23" s="1"/>
  <c r="B162" i="23" s="1"/>
  <c r="B163" i="23" s="1"/>
  <c r="B164" i="23" s="1"/>
  <c r="B165" i="23" s="1"/>
  <c r="B166" i="23" s="1"/>
  <c r="B167" i="23" s="1"/>
  <c r="B168" i="23" s="1"/>
  <c r="B169" i="23" s="1"/>
  <c r="B170" i="23" s="1"/>
  <c r="B171" i="23" s="1"/>
  <c r="B172" i="23" s="1"/>
  <c r="B173" i="23" s="1"/>
  <c r="B174" i="23" s="1"/>
  <c r="B175" i="23" s="1"/>
  <c r="B176" i="23" s="1"/>
  <c r="B177" i="23" s="1"/>
  <c r="B178" i="23" s="1"/>
  <c r="B179" i="23" s="1"/>
  <c r="B180" i="23" s="1"/>
  <c r="B181" i="23" s="1"/>
  <c r="B182" i="23" s="1"/>
  <c r="B183" i="23" s="1"/>
  <c r="B184" i="23" s="1"/>
  <c r="B185" i="23" s="1"/>
  <c r="B186" i="23" s="1"/>
  <c r="B187" i="23" s="1"/>
  <c r="B188" i="23" s="1"/>
  <c r="B189" i="23" s="1"/>
  <c r="B190" i="23" s="1"/>
  <c r="B191" i="23" s="1"/>
  <c r="B192" i="23" s="1"/>
  <c r="B193" i="23" s="1"/>
  <c r="B194" i="23" s="1"/>
  <c r="B195" i="23" s="1"/>
  <c r="B196" i="23" s="1"/>
  <c r="B197" i="23" s="1"/>
  <c r="B198" i="23" s="1"/>
  <c r="B199" i="23" s="1"/>
  <c r="B200" i="23" s="1"/>
  <c r="B201" i="23" s="1"/>
  <c r="B202" i="23" s="1"/>
  <c r="B203" i="23" s="1"/>
  <c r="B204" i="23" s="1"/>
  <c r="B205" i="23" s="1"/>
  <c r="B206" i="23" s="1"/>
  <c r="B207" i="23" s="1"/>
  <c r="B208" i="23" s="1"/>
  <c r="B209" i="23" s="1"/>
  <c r="B210" i="23" s="1"/>
  <c r="B148" i="23"/>
  <c r="L105" i="20" l="1"/>
  <c r="L113" i="20"/>
  <c r="L112" i="20"/>
  <c r="L111" i="20"/>
  <c r="L110" i="20"/>
  <c r="L109" i="20"/>
  <c r="L108" i="20"/>
  <c r="L107" i="20"/>
  <c r="L106" i="20"/>
  <c r="L104" i="20"/>
  <c r="L114" i="20"/>
  <c r="L116" i="20" s="1"/>
  <c r="I86" i="20"/>
  <c r="F12" i="20"/>
  <c r="E12" i="20"/>
  <c r="L10" i="20" l="1"/>
  <c r="K114" i="20"/>
  <c r="K116" i="20" s="1"/>
  <c r="J114" i="20"/>
  <c r="J116" i="20" s="1"/>
  <c r="I114" i="20"/>
  <c r="I116" i="20" s="1"/>
  <c r="F114" i="20"/>
  <c r="F116" i="20" s="1"/>
  <c r="E114" i="20"/>
  <c r="E116" i="20" s="1"/>
  <c r="L101" i="20"/>
  <c r="L100" i="20"/>
  <c r="L99" i="20"/>
  <c r="L98" i="20"/>
  <c r="L97" i="20"/>
  <c r="L96" i="20"/>
  <c r="L95" i="20"/>
  <c r="L94" i="20"/>
  <c r="L93" i="20"/>
  <c r="L92" i="20"/>
  <c r="L91" i="20"/>
  <c r="L90" i="20"/>
  <c r="L89" i="20"/>
  <c r="L88" i="20"/>
  <c r="L85" i="20"/>
  <c r="L84" i="20"/>
  <c r="L83" i="20"/>
  <c r="L82" i="20"/>
  <c r="L81" i="20"/>
  <c r="L80" i="20"/>
  <c r="L79" i="20"/>
  <c r="L78" i="20"/>
  <c r="L77" i="20"/>
  <c r="K102" i="20"/>
  <c r="J102" i="20"/>
  <c r="I102" i="20"/>
  <c r="F102" i="20"/>
  <c r="E102" i="20"/>
  <c r="F86" i="20"/>
  <c r="E86" i="20"/>
  <c r="E117" i="20" l="1"/>
  <c r="L86" i="20"/>
  <c r="L102" i="20"/>
  <c r="F117" i="20"/>
  <c r="E71" i="20"/>
  <c r="L31" i="18"/>
  <c r="H31" i="18"/>
  <c r="E31" i="18"/>
  <c r="E43" i="18" s="1"/>
  <c r="E40" i="74" l="1"/>
  <c r="AC51" i="14" l="1"/>
  <c r="AC31" i="14"/>
  <c r="I47" i="14"/>
  <c r="H45" i="14" l="1"/>
  <c r="H44" i="14"/>
  <c r="H43" i="14"/>
  <c r="H42" i="14"/>
  <c r="H41" i="14"/>
  <c r="H40" i="14"/>
  <c r="H39" i="14"/>
  <c r="H38" i="14"/>
  <c r="H37" i="14"/>
  <c r="H36" i="14"/>
  <c r="H35" i="14"/>
  <c r="H34" i="14"/>
  <c r="H33" i="14"/>
  <c r="H32" i="14"/>
  <c r="H31" i="14"/>
  <c r="H30" i="14"/>
  <c r="H29" i="14"/>
  <c r="H28" i="14"/>
  <c r="H27" i="14"/>
  <c r="H26" i="14"/>
  <c r="H25" i="14"/>
  <c r="H23" i="14"/>
  <c r="H49" i="14" s="1"/>
  <c r="G23" i="14"/>
  <c r="H47" i="14"/>
  <c r="J47" i="14"/>
  <c r="J49" i="14" s="1"/>
  <c r="I49" i="14"/>
  <c r="L47" i="14"/>
  <c r="L49" i="14" s="1"/>
  <c r="H75" i="13" l="1"/>
  <c r="H12" i="13"/>
  <c r="H14" i="13" s="1"/>
  <c r="E45" i="48" l="1"/>
  <c r="D45" i="48"/>
  <c r="I29" i="48"/>
  <c r="I31" i="48" s="1"/>
  <c r="I33" i="48" s="1"/>
  <c r="G31" i="48"/>
  <c r="G33" i="48" s="1"/>
  <c r="E29" i="48"/>
  <c r="E31" i="48" s="1"/>
  <c r="E33" i="48" s="1"/>
  <c r="E46" i="48" s="1"/>
  <c r="H31" i="48"/>
  <c r="H33" i="48" s="1"/>
  <c r="D29" i="48"/>
  <c r="D31" i="48" s="1"/>
  <c r="D33" i="48" s="1"/>
  <c r="D46" i="48" s="1"/>
  <c r="I3" i="48"/>
  <c r="H3" i="48"/>
  <c r="F2" i="48"/>
  <c r="A2" i="48"/>
  <c r="G22" i="49"/>
  <c r="F29" i="48" l="1"/>
  <c r="F31" i="48" s="1"/>
  <c r="F33" i="48" s="1"/>
  <c r="F119" i="43"/>
  <c r="E119" i="43"/>
  <c r="C119" i="43"/>
  <c r="G118" i="43"/>
  <c r="G117" i="43"/>
  <c r="G116" i="43"/>
  <c r="G115" i="43"/>
  <c r="G114" i="43"/>
  <c r="G113" i="43"/>
  <c r="G112" i="43"/>
  <c r="G111" i="43"/>
  <c r="G110" i="43"/>
  <c r="G109" i="43"/>
  <c r="G108" i="43"/>
  <c r="G107" i="43"/>
  <c r="G106" i="43"/>
  <c r="G105" i="43"/>
  <c r="G104" i="43"/>
  <c r="G103" i="43"/>
  <c r="G102" i="43"/>
  <c r="G101" i="43"/>
  <c r="G100" i="43"/>
  <c r="G99" i="43"/>
  <c r="G98" i="43"/>
  <c r="G97" i="43"/>
  <c r="G96" i="43"/>
  <c r="G95" i="43"/>
  <c r="G94" i="43"/>
  <c r="G93" i="43"/>
  <c r="G92" i="43"/>
  <c r="G91" i="43"/>
  <c r="G90" i="43"/>
  <c r="G89" i="43"/>
  <c r="G88" i="43"/>
  <c r="G87" i="43"/>
  <c r="G86" i="43"/>
  <c r="G85" i="43"/>
  <c r="G84" i="43"/>
  <c r="G83" i="43"/>
  <c r="G82" i="43"/>
  <c r="G81" i="43"/>
  <c r="G80" i="43"/>
  <c r="G79" i="43"/>
  <c r="G78" i="43"/>
  <c r="G77" i="43"/>
  <c r="G76" i="43"/>
  <c r="G75" i="43"/>
  <c r="G74" i="43"/>
  <c r="G73" i="43"/>
  <c r="G119" i="43" s="1"/>
  <c r="G65" i="43"/>
  <c r="F65" i="43"/>
  <c r="A65" i="43"/>
  <c r="F58" i="43"/>
  <c r="F59" i="43" s="1"/>
  <c r="E58" i="43"/>
  <c r="C58" i="43"/>
  <c r="C59" i="43" s="1"/>
  <c r="G29" i="43"/>
  <c r="G28" i="43"/>
  <c r="G27" i="43"/>
  <c r="G26" i="43"/>
  <c r="E25" i="43"/>
  <c r="G25" i="43" s="1"/>
  <c r="G24" i="43"/>
  <c r="G23" i="43"/>
  <c r="G22" i="43"/>
  <c r="G21" i="43"/>
  <c r="G20" i="43"/>
  <c r="G19" i="43"/>
  <c r="G18" i="43"/>
  <c r="G17" i="43"/>
  <c r="G16" i="43"/>
  <c r="G15" i="43"/>
  <c r="E14" i="43"/>
  <c r="E59" i="43" s="1"/>
  <c r="G13" i="43"/>
  <c r="A2" i="43"/>
  <c r="G14" i="43" l="1"/>
  <c r="G59" i="43" s="1"/>
  <c r="G17" i="33"/>
  <c r="G18" i="33"/>
  <c r="G16" i="33"/>
  <c r="G15" i="33"/>
  <c r="J86" i="20" l="1"/>
  <c r="I2" i="20"/>
  <c r="F3" i="20"/>
  <c r="M3" i="20" s="1"/>
  <c r="L6" i="20" s="1"/>
  <c r="L11" i="20"/>
  <c r="L12" i="20" s="1"/>
  <c r="G12" i="20"/>
  <c r="I12" i="20"/>
  <c r="I117" i="20" s="1"/>
  <c r="I121" i="20" s="1"/>
  <c r="J12" i="20"/>
  <c r="K12" i="20"/>
  <c r="L15" i="20"/>
  <c r="L16" i="20"/>
  <c r="L17" i="20"/>
  <c r="L18" i="20"/>
  <c r="L20" i="20"/>
  <c r="L21" i="20"/>
  <c r="L22" i="20"/>
  <c r="L24" i="20"/>
  <c r="L25" i="20"/>
  <c r="L26" i="20"/>
  <c r="L27" i="20"/>
  <c r="L28" i="20"/>
  <c r="L29" i="20"/>
  <c r="L30" i="20"/>
  <c r="L32" i="20"/>
  <c r="L33" i="20"/>
  <c r="L34" i="20"/>
  <c r="L35" i="20"/>
  <c r="L36" i="20"/>
  <c r="L37" i="20"/>
  <c r="L38" i="20"/>
  <c r="L41" i="20"/>
  <c r="L42" i="20"/>
  <c r="L43" i="20"/>
  <c r="L44" i="20"/>
  <c r="L45" i="20"/>
  <c r="L46" i="20"/>
  <c r="F68" i="20"/>
  <c r="M68" i="20" s="1"/>
  <c r="L71" i="20" s="1"/>
  <c r="L73" i="20"/>
  <c r="K86" i="20"/>
  <c r="K117" i="20" s="1"/>
  <c r="K121" i="20"/>
  <c r="E121" i="20"/>
  <c r="F121" i="20"/>
  <c r="J117" i="20" l="1"/>
  <c r="J121" i="20" s="1"/>
  <c r="L39" i="20"/>
  <c r="L74" i="20"/>
  <c r="E122" i="23"/>
  <c r="E126" i="23" s="1"/>
  <c r="E203" i="23" s="1"/>
  <c r="L75" i="20" l="1"/>
  <c r="L117" i="20" s="1"/>
  <c r="L121" i="20" s="1"/>
  <c r="G62" i="85"/>
  <c r="Q62" i="85" s="1"/>
  <c r="Q55" i="85"/>
  <c r="P55" i="85"/>
  <c r="L55" i="85"/>
  <c r="J55" i="85"/>
  <c r="Q54" i="85"/>
  <c r="P54" i="85"/>
  <c r="L54" i="85"/>
  <c r="Q3" i="85"/>
  <c r="J2" i="85"/>
  <c r="J61" i="85" s="1"/>
  <c r="A2" i="85"/>
  <c r="A61" i="85" s="1"/>
  <c r="P61" i="69"/>
  <c r="O61" i="69"/>
  <c r="N61" i="69"/>
  <c r="H61" i="69"/>
  <c r="G61" i="69"/>
  <c r="F61" i="69"/>
  <c r="D61" i="69"/>
  <c r="Q60" i="69"/>
  <c r="Q59" i="69"/>
  <c r="Q58" i="69"/>
  <c r="Q57" i="69"/>
  <c r="Q56" i="69"/>
  <c r="Q55" i="69"/>
  <c r="Q54" i="69"/>
  <c r="Q53" i="69"/>
  <c r="Q52" i="69"/>
  <c r="Q51" i="69"/>
  <c r="Q50" i="69"/>
  <c r="Q49" i="69"/>
  <c r="Q48" i="69"/>
  <c r="Q47" i="69"/>
  <c r="Q46" i="69"/>
  <c r="Q45" i="69"/>
  <c r="Q44" i="69"/>
  <c r="Q43" i="69"/>
  <c r="Q42" i="69"/>
  <c r="Q41" i="69"/>
  <c r="Q40" i="69"/>
  <c r="Q39" i="69"/>
  <c r="Q38" i="69"/>
  <c r="Q37" i="69"/>
  <c r="Q36" i="69"/>
  <c r="Q35" i="69"/>
  <c r="Q34" i="69"/>
  <c r="Q33" i="69"/>
  <c r="Q32" i="69"/>
  <c r="Q31" i="69"/>
  <c r="Q30" i="69"/>
  <c r="Q29" i="69"/>
  <c r="Q28" i="69"/>
  <c r="Q27" i="69"/>
  <c r="Q26" i="69"/>
  <c r="Q25" i="69"/>
  <c r="Q24" i="69"/>
  <c r="Q23" i="69"/>
  <c r="Q22" i="69"/>
  <c r="Q21" i="69"/>
  <c r="Q20" i="69"/>
  <c r="Q19" i="69"/>
  <c r="Q18" i="69"/>
  <c r="Q61" i="69" l="1"/>
  <c r="I34" i="62"/>
  <c r="I33" i="62"/>
  <c r="I32" i="62"/>
  <c r="I31" i="62"/>
  <c r="I29" i="62"/>
  <c r="I28" i="62"/>
  <c r="I27" i="62"/>
  <c r="I26" i="62"/>
  <c r="I36" i="62" s="1"/>
  <c r="I25" i="62"/>
  <c r="I17" i="62"/>
  <c r="L43" i="18" l="1"/>
  <c r="H43" i="18"/>
  <c r="D39" i="18"/>
  <c r="D37" i="18"/>
  <c r="D27" i="18"/>
  <c r="D31" i="18"/>
  <c r="D43" i="18" s="1"/>
  <c r="D30" i="18"/>
  <c r="G29" i="27" l="1"/>
  <c r="E64" i="27"/>
  <c r="F64" i="27"/>
  <c r="F12" i="97" l="1"/>
  <c r="D86" i="61" l="1"/>
  <c r="E40" i="39" l="1"/>
  <c r="E39" i="39"/>
  <c r="E37" i="39"/>
  <c r="E36" i="39"/>
  <c r="E35" i="39"/>
  <c r="E33" i="39"/>
  <c r="E32" i="39"/>
  <c r="E61" i="49" l="1"/>
  <c r="D62" i="49"/>
  <c r="F61" i="49"/>
  <c r="D61" i="49"/>
  <c r="C62" i="49"/>
  <c r="G61" i="49" l="1"/>
  <c r="E63" i="49"/>
  <c r="D63" i="49"/>
  <c r="C63" i="49"/>
  <c r="F63" i="49" s="1"/>
  <c r="F59" i="49"/>
  <c r="F60" i="49"/>
  <c r="F62" i="49"/>
  <c r="O61" i="52" l="1"/>
  <c r="O60" i="52"/>
  <c r="O59" i="52"/>
  <c r="O58" i="52"/>
  <c r="O44" i="52"/>
  <c r="O42" i="52"/>
  <c r="N63" i="52"/>
  <c r="K63" i="52"/>
  <c r="J40" i="60" l="1"/>
  <c r="J39" i="60"/>
  <c r="G33" i="23" l="1"/>
  <c r="G45" i="23"/>
  <c r="G53" i="23"/>
  <c r="E23" i="59" l="1"/>
  <c r="E21" i="59"/>
  <c r="E27" i="34" l="1"/>
  <c r="K60" i="41" l="1"/>
  <c r="K61" i="41" s="1"/>
  <c r="L60" i="41"/>
  <c r="L61" i="41" s="1"/>
  <c r="M60" i="41"/>
  <c r="M61" i="41" s="1"/>
  <c r="J60" i="41"/>
  <c r="J61" i="41" s="1"/>
  <c r="G46" i="27" l="1"/>
  <c r="G45" i="27"/>
  <c r="G44" i="27"/>
  <c r="G43" i="27"/>
  <c r="G42" i="27"/>
  <c r="G41" i="27"/>
  <c r="G40" i="27"/>
  <c r="G39" i="27"/>
  <c r="G38" i="27"/>
  <c r="G37" i="27"/>
  <c r="G36" i="27"/>
  <c r="G35" i="27"/>
  <c r="G34" i="27"/>
  <c r="G33" i="27"/>
  <c r="G31" i="27"/>
  <c r="G27" i="27"/>
  <c r="G25" i="27"/>
  <c r="G24" i="27"/>
  <c r="G23" i="27"/>
  <c r="G22" i="27"/>
  <c r="G21" i="27"/>
  <c r="G20" i="27"/>
  <c r="V19" i="80" l="1"/>
  <c r="K53" i="50" l="1"/>
  <c r="N46" i="50"/>
  <c r="K40" i="39"/>
  <c r="C61" i="33"/>
  <c r="E32" i="26"/>
  <c r="B2" i="96"/>
  <c r="F61" i="96"/>
  <c r="E61" i="96"/>
  <c r="G106" i="15" l="1"/>
  <c r="G201" i="13"/>
  <c r="H201" i="13" l="1"/>
  <c r="B64" i="23" l="1"/>
  <c r="B65" i="23" s="1"/>
  <c r="B66" i="23" s="1"/>
  <c r="B67" i="23" s="1"/>
  <c r="B68" i="23" s="1"/>
  <c r="B69" i="23" s="1"/>
  <c r="B70" i="23" s="1"/>
  <c r="B71" i="23" s="1"/>
  <c r="B72" i="23" s="1"/>
  <c r="B73" i="23" s="1"/>
  <c r="B74" i="23" s="1"/>
  <c r="B75" i="23" s="1"/>
  <c r="B76" i="23" s="1"/>
  <c r="B77" i="23" s="1"/>
  <c r="B78" i="23" s="1"/>
  <c r="B79" i="23" s="1"/>
  <c r="B80" i="23" s="1"/>
  <c r="B81" i="23" s="1"/>
  <c r="B82" i="23" s="1"/>
  <c r="B83" i="23" s="1"/>
  <c r="B84" i="23" s="1"/>
  <c r="B85" i="23" s="1"/>
  <c r="B86" i="23" s="1"/>
  <c r="B87" i="23" s="1"/>
  <c r="B88" i="23" s="1"/>
  <c r="B89" i="23" s="1"/>
  <c r="B90" i="23" s="1"/>
  <c r="B91" i="23" s="1"/>
  <c r="B92" i="23" s="1"/>
  <c r="B93" i="23" s="1"/>
  <c r="B94" i="23" s="1"/>
  <c r="B95" i="23" s="1"/>
  <c r="B96" i="23" s="1"/>
  <c r="B97" i="23" s="1"/>
  <c r="B98" i="23" s="1"/>
  <c r="B99" i="23" s="1"/>
  <c r="B100" i="23" s="1"/>
  <c r="B101" i="23" s="1"/>
  <c r="B102" i="23" s="1"/>
  <c r="B103" i="23" s="1"/>
  <c r="B104" i="23" s="1"/>
  <c r="B105" i="23" s="1"/>
  <c r="B106" i="23" s="1"/>
  <c r="B107" i="23" s="1"/>
  <c r="B108" i="23" s="1"/>
  <c r="B109" i="23" s="1"/>
  <c r="B110" i="23" s="1"/>
  <c r="B111" i="23" s="1"/>
  <c r="B112" i="23" s="1"/>
  <c r="B113" i="23" s="1"/>
  <c r="B114" i="23" s="1"/>
  <c r="B115" i="23" s="1"/>
  <c r="B116" i="23" s="1"/>
  <c r="B117" i="23" s="1"/>
  <c r="B118" i="23" s="1"/>
  <c r="B119" i="23" s="1"/>
  <c r="B120" i="23" s="1"/>
  <c r="B121" i="23" s="1"/>
  <c r="B122" i="23" s="1"/>
  <c r="B123" i="23" s="1"/>
  <c r="B124" i="23" s="1"/>
  <c r="B125" i="23" s="1"/>
  <c r="B126" i="23" s="1"/>
  <c r="B136" i="23" s="1"/>
  <c r="G84" i="32" l="1"/>
  <c r="G83" i="32"/>
  <c r="G82" i="32"/>
  <c r="G81" i="32"/>
  <c r="G80" i="32"/>
  <c r="G79" i="32"/>
  <c r="G78" i="32"/>
  <c r="G77" i="32"/>
  <c r="G76" i="32"/>
  <c r="G75" i="32"/>
  <c r="G74" i="32"/>
  <c r="G73" i="32"/>
  <c r="G23" i="32"/>
  <c r="G22" i="32"/>
  <c r="G21" i="32"/>
  <c r="G20" i="32"/>
  <c r="G19" i="32"/>
  <c r="G18" i="32"/>
  <c r="G17" i="32"/>
  <c r="G16" i="32"/>
  <c r="G15" i="32"/>
  <c r="C62" i="63" l="1"/>
  <c r="E22" i="26" l="1"/>
  <c r="E25" i="26"/>
  <c r="E29" i="26"/>
  <c r="E27" i="29" l="1"/>
  <c r="D22" i="18" l="1"/>
  <c r="D18" i="18"/>
  <c r="D47" i="61" l="1"/>
  <c r="D59" i="61"/>
  <c r="D61" i="61" s="1"/>
  <c r="D52" i="61"/>
  <c r="AD31" i="14" l="1"/>
  <c r="G25" i="14"/>
  <c r="G26" i="14"/>
  <c r="G27" i="14"/>
  <c r="G29" i="14"/>
  <c r="G28" i="14"/>
  <c r="E20" i="74" l="1"/>
  <c r="E34" i="74" s="1"/>
  <c r="H53" i="79" l="1"/>
  <c r="H62" i="79" s="1"/>
  <c r="F3" i="61" l="1"/>
  <c r="F3" i="96" l="1"/>
  <c r="E3" i="96"/>
  <c r="C59" i="75" l="1"/>
  <c r="G75" i="13"/>
  <c r="J62" i="79"/>
  <c r="F47" i="87"/>
  <c r="F52" i="87" s="1"/>
  <c r="F56" i="87" s="1"/>
  <c r="F120" i="96"/>
  <c r="E120" i="96"/>
  <c r="B120" i="96"/>
  <c r="B60" i="96"/>
  <c r="N42" i="82" l="1"/>
  <c r="N41" i="82"/>
  <c r="H212" i="13"/>
  <c r="H143" i="13"/>
  <c r="H83" i="13"/>
  <c r="F58" i="37"/>
  <c r="C58" i="32"/>
  <c r="O54" i="52"/>
  <c r="O55" i="52"/>
  <c r="O56" i="52"/>
  <c r="I60" i="41"/>
  <c r="I61" i="41" s="1"/>
  <c r="F61" i="41"/>
  <c r="E60" i="41"/>
  <c r="E61" i="41" s="1"/>
  <c r="D60" i="41"/>
  <c r="D61" i="41" s="1"/>
  <c r="H56" i="41"/>
  <c r="H41" i="41"/>
  <c r="H52" i="41" s="1"/>
  <c r="H32" i="41"/>
  <c r="H60" i="41" l="1"/>
  <c r="H61" i="41" s="1"/>
  <c r="C61" i="41"/>
  <c r="G104" i="13" l="1"/>
  <c r="G4" i="76"/>
  <c r="G3" i="57"/>
  <c r="G3" i="56"/>
  <c r="G102" i="61"/>
  <c r="G106" i="61"/>
  <c r="G109" i="61"/>
  <c r="E124" i="61"/>
  <c r="A109" i="61"/>
  <c r="A110" i="61" s="1"/>
  <c r="A111" i="61" s="1"/>
  <c r="A112" i="61" s="1"/>
  <c r="A113" i="61" s="1"/>
  <c r="A114" i="61" s="1"/>
  <c r="A115" i="61" s="1"/>
  <c r="A116" i="61" s="1"/>
  <c r="A117" i="61" s="1"/>
  <c r="A118" i="61" s="1"/>
  <c r="A119" i="61" s="1"/>
  <c r="A120" i="61" s="1"/>
  <c r="A121" i="61" s="1"/>
  <c r="A122" i="61" s="1"/>
  <c r="A123" i="61" s="1"/>
  <c r="A124" i="61" s="1"/>
  <c r="A125" i="61" s="1"/>
  <c r="F107" i="61"/>
  <c r="F105" i="61"/>
  <c r="F104" i="61"/>
  <c r="F103" i="61"/>
  <c r="E100" i="61"/>
  <c r="F99" i="61"/>
  <c r="F98" i="61"/>
  <c r="E95" i="61"/>
  <c r="F94" i="61"/>
  <c r="F93" i="61"/>
  <c r="F92" i="61"/>
  <c r="E89" i="61"/>
  <c r="F88" i="61"/>
  <c r="F87" i="61"/>
  <c r="F66" i="61"/>
  <c r="E66" i="61"/>
  <c r="A65" i="61"/>
  <c r="F106" i="61" l="1"/>
  <c r="E125" i="61"/>
  <c r="D30" i="61"/>
  <c r="F95" i="61"/>
  <c r="D100" i="61"/>
  <c r="D124" i="61"/>
  <c r="D24" i="61"/>
  <c r="D95" i="61"/>
  <c r="F97" i="61"/>
  <c r="F100" i="61" s="1"/>
  <c r="F102" i="61"/>
  <c r="F124" i="61" l="1"/>
  <c r="F86" i="61"/>
  <c r="D39" i="61"/>
  <c r="D89" i="61" l="1"/>
  <c r="D125" i="61" s="1"/>
  <c r="F39" i="61"/>
  <c r="F89" i="61" s="1"/>
  <c r="F125" i="61" s="1"/>
  <c r="K51" i="39" l="1"/>
  <c r="E51" i="26"/>
  <c r="E52" i="26"/>
  <c r="E53" i="26"/>
  <c r="P18" i="80"/>
  <c r="K56" i="80"/>
  <c r="D11" i="18"/>
  <c r="AD22" i="14" l="1"/>
  <c r="AD41" i="14" s="1"/>
  <c r="AD51" i="14"/>
  <c r="AD56" i="14"/>
  <c r="AD58" i="14" s="1"/>
  <c r="H227" i="13" l="1"/>
  <c r="H182" i="13"/>
  <c r="H171" i="13"/>
  <c r="H163" i="13"/>
  <c r="H104" i="13"/>
  <c r="H40" i="13"/>
  <c r="H228" i="13" l="1"/>
  <c r="H22" i="13"/>
  <c r="H105" i="13" s="1"/>
  <c r="D18" i="62" l="1"/>
  <c r="E18" i="62"/>
  <c r="D38" i="62" l="1"/>
  <c r="E68" i="25"/>
  <c r="E67" i="25"/>
  <c r="D25" i="63"/>
  <c r="K57" i="80"/>
  <c r="K36" i="80"/>
  <c r="P45" i="80"/>
  <c r="H40" i="35"/>
  <c r="G40" i="35"/>
  <c r="C40" i="35"/>
  <c r="D41" i="56" l="1"/>
  <c r="F41" i="56"/>
  <c r="E41" i="56"/>
  <c r="G39" i="56"/>
  <c r="G38" i="56"/>
  <c r="G37" i="56"/>
  <c r="G36" i="56"/>
  <c r="G35" i="56"/>
  <c r="G34" i="56"/>
  <c r="G33" i="56"/>
  <c r="G32" i="56"/>
  <c r="G31" i="56"/>
  <c r="G40" i="56" l="1"/>
  <c r="G41" i="56" s="1"/>
  <c r="AC22" i="14"/>
  <c r="G56" i="23"/>
  <c r="G3" i="62"/>
  <c r="F67" i="62" s="1"/>
  <c r="A23" i="71"/>
  <c r="A24" i="71" s="1"/>
  <c r="A25" i="71" s="1"/>
  <c r="A26" i="71" s="1"/>
  <c r="A27" i="71" s="1"/>
  <c r="A28" i="71" s="1"/>
  <c r="A29" i="71" s="1"/>
  <c r="A30" i="71" s="1"/>
  <c r="A31" i="71" s="1"/>
  <c r="A32" i="71" s="1"/>
  <c r="A33" i="71" s="1"/>
  <c r="A34" i="71" s="1"/>
  <c r="A35" i="71" s="1"/>
  <c r="A36" i="71" s="1"/>
  <c r="A37" i="71" s="1"/>
  <c r="A38" i="71" s="1"/>
  <c r="A39" i="71" s="1"/>
  <c r="A40" i="71" s="1"/>
  <c r="A41" i="71" s="1"/>
  <c r="A42" i="71" s="1"/>
  <c r="A43" i="71" s="1"/>
  <c r="A44" i="71" s="1"/>
  <c r="A45" i="71" s="1"/>
  <c r="A46" i="71" s="1"/>
  <c r="A47" i="71" s="1"/>
  <c r="A48" i="71" s="1"/>
  <c r="A49" i="71" s="1"/>
  <c r="A50" i="71" s="1"/>
  <c r="A51" i="71" s="1"/>
  <c r="A52" i="71" s="1"/>
  <c r="A53" i="71" s="1"/>
  <c r="A54" i="71" s="1"/>
  <c r="C529" i="75" l="1"/>
  <c r="C528" i="75"/>
  <c r="C527" i="75"/>
  <c r="C526" i="75"/>
  <c r="C466" i="75"/>
  <c r="C205" i="75"/>
  <c r="C135" i="75"/>
  <c r="C133" i="75"/>
  <c r="C134" i="75"/>
  <c r="C132" i="75"/>
  <c r="C125" i="75"/>
  <c r="C128" i="75"/>
  <c r="C127" i="75"/>
  <c r="C126" i="75"/>
  <c r="C124" i="75"/>
  <c r="C120" i="75"/>
  <c r="C119" i="75"/>
  <c r="C118" i="75"/>
  <c r="C117" i="75"/>
  <c r="C116" i="75"/>
  <c r="C115" i="75"/>
  <c r="C114" i="75"/>
  <c r="C113" i="75"/>
  <c r="C112" i="75"/>
  <c r="C111" i="75"/>
  <c r="C110" i="75"/>
  <c r="C109" i="75"/>
  <c r="C105" i="75"/>
  <c r="C103" i="75"/>
  <c r="C102" i="75"/>
  <c r="C101" i="75"/>
  <c r="C100" i="75"/>
  <c r="C95" i="75"/>
  <c r="C94" i="75"/>
  <c r="C93" i="75"/>
  <c r="C92" i="75"/>
  <c r="C91" i="75"/>
  <c r="C89" i="75"/>
  <c r="C88" i="75"/>
  <c r="C87" i="75"/>
  <c r="C90" i="75"/>
  <c r="C86" i="75"/>
  <c r="C68" i="75"/>
  <c r="C64" i="75"/>
  <c r="C72" i="75"/>
  <c r="C71" i="75"/>
  <c r="C67" i="75"/>
  <c r="C69" i="75"/>
  <c r="C49" i="75"/>
  <c r="C58" i="75"/>
  <c r="C54" i="75"/>
  <c r="C55" i="75"/>
  <c r="C56" i="75"/>
  <c r="C53" i="75"/>
  <c r="C50" i="75"/>
  <c r="C48" i="75"/>
  <c r="C37" i="75"/>
  <c r="C35" i="75"/>
  <c r="C34" i="75"/>
  <c r="C30" i="75"/>
  <c r="C22" i="75"/>
  <c r="C597" i="75" l="1"/>
  <c r="C179" i="75"/>
  <c r="C178" i="75"/>
  <c r="C177" i="75"/>
  <c r="C176" i="75"/>
  <c r="C175" i="75"/>
  <c r="C174" i="75"/>
  <c r="C173" i="75"/>
  <c r="C172" i="75"/>
  <c r="C171" i="75"/>
  <c r="C169" i="75"/>
  <c r="C158" i="75"/>
  <c r="C157" i="75"/>
  <c r="C156" i="75"/>
  <c r="C155" i="75"/>
  <c r="C154" i="75"/>
  <c r="C153" i="75"/>
  <c r="C152" i="75"/>
  <c r="C52" i="75"/>
  <c r="C51" i="75"/>
  <c r="C44" i="75"/>
  <c r="C45" i="75"/>
  <c r="C46" i="75"/>
  <c r="C47" i="75"/>
  <c r="C57" i="75"/>
  <c r="C43" i="75"/>
  <c r="C18" i="75"/>
  <c r="J31" i="60"/>
  <c r="M19" i="45"/>
  <c r="M20" i="45"/>
  <c r="D22" i="45"/>
  <c r="D26" i="45" s="1"/>
  <c r="C60" i="75" l="1"/>
  <c r="D27" i="29" l="1"/>
  <c r="E37" i="29"/>
  <c r="C342" i="75"/>
  <c r="C63" i="33"/>
  <c r="E51" i="16"/>
  <c r="V47" i="14"/>
  <c r="V49" i="14" s="1"/>
  <c r="U47" i="14"/>
  <c r="U49" i="14" s="1"/>
  <c r="T47" i="14"/>
  <c r="T49" i="14" s="1"/>
  <c r="S47" i="14"/>
  <c r="S49" i="14" s="1"/>
  <c r="R47" i="14"/>
  <c r="R49" i="14" s="1"/>
  <c r="Q47" i="14"/>
  <c r="Q49" i="14" s="1"/>
  <c r="N47" i="14"/>
  <c r="N49" i="14" s="1"/>
  <c r="M47" i="14"/>
  <c r="M49" i="14" s="1"/>
  <c r="C189" i="75" s="1"/>
  <c r="K47" i="14"/>
  <c r="K49" i="14" s="1"/>
  <c r="G40" i="14"/>
  <c r="G39" i="14"/>
  <c r="G38" i="14"/>
  <c r="G37" i="14"/>
  <c r="G36" i="14"/>
  <c r="G35" i="14"/>
  <c r="G31" i="14"/>
  <c r="G30" i="14"/>
  <c r="G45" i="14"/>
  <c r="G44" i="14"/>
  <c r="G43" i="14"/>
  <c r="G42" i="14"/>
  <c r="G41" i="14"/>
  <c r="G34" i="14"/>
  <c r="G33" i="14"/>
  <c r="G32" i="14"/>
  <c r="G227" i="13"/>
  <c r="C130" i="75" s="1"/>
  <c r="C122" i="75"/>
  <c r="G182" i="13"/>
  <c r="C137" i="75" s="1"/>
  <c r="G171" i="13"/>
  <c r="C107" i="75" s="1"/>
  <c r="G163" i="13"/>
  <c r="C61" i="75"/>
  <c r="G40" i="13"/>
  <c r="B13" i="3"/>
  <c r="A2" i="81"/>
  <c r="A2" i="59"/>
  <c r="A2" i="60" s="1"/>
  <c r="E3" i="52"/>
  <c r="A2" i="52"/>
  <c r="H69" i="52" s="1"/>
  <c r="E3" i="80"/>
  <c r="V3" i="80" s="1"/>
  <c r="E3" i="87"/>
  <c r="A2" i="87"/>
  <c r="E3" i="39"/>
  <c r="J3" i="39" s="1"/>
  <c r="F3" i="87" s="1"/>
  <c r="D3" i="39"/>
  <c r="I3" i="39" s="1"/>
  <c r="A2" i="38"/>
  <c r="A2" i="39" s="1"/>
  <c r="F2" i="39" s="1"/>
  <c r="G3" i="33"/>
  <c r="F3" i="33"/>
  <c r="A2" i="33"/>
  <c r="G64" i="32"/>
  <c r="F64" i="32"/>
  <c r="A2" i="32"/>
  <c r="A65" i="32" s="1"/>
  <c r="A2" i="22"/>
  <c r="H2" i="18"/>
  <c r="E3" i="18"/>
  <c r="L3" i="18" s="1"/>
  <c r="I2" i="14"/>
  <c r="P2" i="14" s="1"/>
  <c r="X2" i="14" s="1"/>
  <c r="B2" i="14"/>
  <c r="A2" i="86"/>
  <c r="D3" i="86"/>
  <c r="E3" i="86"/>
  <c r="E27" i="86"/>
  <c r="E40" i="86"/>
  <c r="E56" i="86"/>
  <c r="A130" i="86"/>
  <c r="G3" i="7"/>
  <c r="N53" i="50"/>
  <c r="K52" i="50"/>
  <c r="N52" i="50" s="1"/>
  <c r="I53" i="50"/>
  <c r="I52" i="50"/>
  <c r="C474" i="75"/>
  <c r="C467" i="75"/>
  <c r="C465" i="75"/>
  <c r="C464" i="75"/>
  <c r="C463" i="75"/>
  <c r="C369" i="75"/>
  <c r="C370" i="75"/>
  <c r="C236" i="75"/>
  <c r="C235" i="75"/>
  <c r="C234" i="75"/>
  <c r="C229" i="75"/>
  <c r="C228" i="75"/>
  <c r="C227" i="75"/>
  <c r="C226" i="75"/>
  <c r="C225" i="75"/>
  <c r="C219" i="75"/>
  <c r="C607" i="75" s="1"/>
  <c r="C215" i="75"/>
  <c r="C214" i="75"/>
  <c r="C213" i="75"/>
  <c r="C208" i="75"/>
  <c r="C207" i="75"/>
  <c r="C206" i="75"/>
  <c r="G25" i="83"/>
  <c r="G20" i="83"/>
  <c r="G21" i="83" s="1"/>
  <c r="B2" i="16"/>
  <c r="A2" i="83" s="1"/>
  <c r="J2" i="83" s="1"/>
  <c r="D3" i="16"/>
  <c r="G3" i="83" s="1"/>
  <c r="N3" i="83" s="1"/>
  <c r="F25" i="83"/>
  <c r="F26" i="83" s="1"/>
  <c r="H25" i="83"/>
  <c r="H26" i="83" s="1"/>
  <c r="I25" i="83"/>
  <c r="I26" i="83" s="1"/>
  <c r="K20" i="83"/>
  <c r="K21" i="83" s="1"/>
  <c r="K25" i="83"/>
  <c r="L20" i="83"/>
  <c r="L21" i="83" s="1"/>
  <c r="L25" i="83"/>
  <c r="M24" i="83"/>
  <c r="M23" i="83"/>
  <c r="F20" i="83"/>
  <c r="M19" i="83"/>
  <c r="M18" i="83"/>
  <c r="M17" i="83"/>
  <c r="AC3" i="14"/>
  <c r="F3" i="15" s="1"/>
  <c r="F72" i="15" s="1"/>
  <c r="C55" i="81"/>
  <c r="F55" i="81"/>
  <c r="E55" i="81"/>
  <c r="D55" i="81"/>
  <c r="F3" i="81"/>
  <c r="E3" i="81"/>
  <c r="L16" i="18"/>
  <c r="H16" i="18"/>
  <c r="H21" i="18" s="1"/>
  <c r="E16" i="18"/>
  <c r="D12" i="18"/>
  <c r="D13" i="18"/>
  <c r="D19" i="18"/>
  <c r="L1" i="18"/>
  <c r="F45" i="55"/>
  <c r="F69" i="55"/>
  <c r="E27" i="26"/>
  <c r="E28" i="26"/>
  <c r="E30" i="26"/>
  <c r="E31" i="26"/>
  <c r="H33" i="26"/>
  <c r="E33" i="26" s="1"/>
  <c r="E36" i="26"/>
  <c r="E37" i="26"/>
  <c r="E38" i="26"/>
  <c r="H39" i="26"/>
  <c r="E41" i="26"/>
  <c r="E42" i="26"/>
  <c r="E46" i="26"/>
  <c r="E47" i="26"/>
  <c r="E48" i="26"/>
  <c r="E49" i="26"/>
  <c r="E50" i="26"/>
  <c r="E54" i="26"/>
  <c r="H55" i="26"/>
  <c r="F107" i="26"/>
  <c r="C63" i="59"/>
  <c r="L22" i="45"/>
  <c r="L26" i="45" s="1"/>
  <c r="I37" i="62"/>
  <c r="F18" i="62"/>
  <c r="G18" i="62"/>
  <c r="G58" i="32"/>
  <c r="G116" i="32" s="1"/>
  <c r="F58" i="32"/>
  <c r="F116" i="32" s="1"/>
  <c r="D116" i="32"/>
  <c r="C116" i="32"/>
  <c r="G212" i="13"/>
  <c r="B211" i="13"/>
  <c r="U3" i="14"/>
  <c r="M3" i="14"/>
  <c r="G3" i="14"/>
  <c r="H3" i="14"/>
  <c r="N3" i="14"/>
  <c r="V3" i="14"/>
  <c r="B123" i="6"/>
  <c r="E123" i="6"/>
  <c r="D123" i="6"/>
  <c r="B3" i="6"/>
  <c r="B64" i="6"/>
  <c r="E64" i="6"/>
  <c r="D64" i="6"/>
  <c r="B71" i="15"/>
  <c r="G72" i="15"/>
  <c r="G9" i="80"/>
  <c r="G10" i="80" s="1"/>
  <c r="G11" i="80" s="1"/>
  <c r="G12" i="80" s="1"/>
  <c r="G13" i="80" s="1"/>
  <c r="G14" i="80" s="1"/>
  <c r="G15" i="80" s="1"/>
  <c r="G16" i="80" s="1"/>
  <c r="G17" i="80" s="1"/>
  <c r="G18" i="80" s="1"/>
  <c r="G19" i="80" s="1"/>
  <c r="G20" i="80" s="1"/>
  <c r="G21" i="80" s="1"/>
  <c r="G22" i="80" s="1"/>
  <c r="G23" i="80" s="1"/>
  <c r="G24" i="80" s="1"/>
  <c r="G25" i="80" s="1"/>
  <c r="G26" i="80" s="1"/>
  <c r="G27" i="80" s="1"/>
  <c r="G28" i="80" s="1"/>
  <c r="G29" i="80" s="1"/>
  <c r="G30" i="80" s="1"/>
  <c r="G31" i="80" s="1"/>
  <c r="G32" i="80" s="1"/>
  <c r="G33" i="80" s="1"/>
  <c r="G34" i="80" s="1"/>
  <c r="G35" i="80" s="1"/>
  <c r="G36" i="80" s="1"/>
  <c r="G37" i="80" s="1"/>
  <c r="G38" i="80" s="1"/>
  <c r="G39" i="80" s="1"/>
  <c r="G40" i="80" s="1"/>
  <c r="G41" i="80" s="1"/>
  <c r="G42" i="80" s="1"/>
  <c r="G43" i="80" s="1"/>
  <c r="G44" i="80" s="1"/>
  <c r="G45" i="80" s="1"/>
  <c r="G46" i="80" s="1"/>
  <c r="G47" i="80" s="1"/>
  <c r="G48" i="80" s="1"/>
  <c r="G49" i="80" s="1"/>
  <c r="G50" i="80" s="1"/>
  <c r="G51" i="80" s="1"/>
  <c r="G52" i="80" s="1"/>
  <c r="G53" i="80" s="1"/>
  <c r="G54" i="80" s="1"/>
  <c r="G55" i="80" s="1"/>
  <c r="G56" i="80" s="1"/>
  <c r="G57" i="80" s="1"/>
  <c r="G58" i="80" s="1"/>
  <c r="G59" i="80" s="1"/>
  <c r="G60" i="80" s="1"/>
  <c r="K15" i="80"/>
  <c r="K16" i="80" s="1"/>
  <c r="L15" i="80"/>
  <c r="L16" i="80" s="1"/>
  <c r="V22" i="80"/>
  <c r="C379" i="75" s="1"/>
  <c r="K24" i="80"/>
  <c r="L24" i="80"/>
  <c r="V26" i="80"/>
  <c r="C380" i="75" s="1"/>
  <c r="C373" i="75"/>
  <c r="P29" i="80"/>
  <c r="P30" i="80" s="1"/>
  <c r="P38" i="80"/>
  <c r="P52" i="80"/>
  <c r="C378" i="75" s="1"/>
  <c r="K30" i="80"/>
  <c r="L30" i="80"/>
  <c r="M36" i="80"/>
  <c r="C599" i="75"/>
  <c r="A2" i="79"/>
  <c r="G2" i="79"/>
  <c r="E3" i="79"/>
  <c r="F3" i="79"/>
  <c r="K3" i="79"/>
  <c r="L3" i="79"/>
  <c r="L62" i="79"/>
  <c r="L114" i="79" s="1"/>
  <c r="A66" i="79"/>
  <c r="F66" i="79"/>
  <c r="G66" i="79"/>
  <c r="L66" i="79"/>
  <c r="H80" i="79"/>
  <c r="H114" i="79" s="1"/>
  <c r="E17" i="22"/>
  <c r="E18" i="22"/>
  <c r="A29" i="22"/>
  <c r="A30" i="22" s="1"/>
  <c r="A31" i="22" s="1"/>
  <c r="A32" i="22" s="1"/>
  <c r="A33" i="22" s="1"/>
  <c r="A34" i="22" s="1"/>
  <c r="A35" i="22" s="1"/>
  <c r="A17" i="22"/>
  <c r="A18" i="22" s="1"/>
  <c r="A19" i="22" s="1"/>
  <c r="C25" i="42"/>
  <c r="C37" i="42"/>
  <c r="G65" i="32"/>
  <c r="G120" i="32" s="1"/>
  <c r="F65" i="32"/>
  <c r="F120" i="32" s="1"/>
  <c r="G3" i="32"/>
  <c r="F3" i="32"/>
  <c r="A2" i="67"/>
  <c r="H3" i="63"/>
  <c r="G3" i="63"/>
  <c r="A2" i="63"/>
  <c r="K3" i="60"/>
  <c r="J3" i="60"/>
  <c r="E3" i="60"/>
  <c r="D3" i="60"/>
  <c r="M3" i="59"/>
  <c r="L3" i="59"/>
  <c r="F3" i="59"/>
  <c r="E3" i="59"/>
  <c r="G3" i="54"/>
  <c r="G61" i="54" s="1"/>
  <c r="F3" i="54"/>
  <c r="F61" i="54" s="1"/>
  <c r="E60" i="53"/>
  <c r="D60" i="53"/>
  <c r="O3" i="52"/>
  <c r="N3" i="52"/>
  <c r="I2" i="50"/>
  <c r="L3" i="35"/>
  <c r="J3" i="35"/>
  <c r="A2" i="35"/>
  <c r="F2" i="35" s="1"/>
  <c r="E3" i="35"/>
  <c r="D3" i="35"/>
  <c r="F3" i="34"/>
  <c r="E3" i="34"/>
  <c r="G3" i="15"/>
  <c r="AD3" i="14"/>
  <c r="B2" i="15"/>
  <c r="A46" i="1"/>
  <c r="A6" i="1" s="1"/>
  <c r="A58" i="1" s="1"/>
  <c r="G12" i="13"/>
  <c r="O87" i="52"/>
  <c r="C217" i="75"/>
  <c r="C211" i="75"/>
  <c r="C220" i="75"/>
  <c r="AC56" i="14"/>
  <c r="AC58" i="14" s="1"/>
  <c r="F19" i="34"/>
  <c r="F27" i="34"/>
  <c r="E19" i="34"/>
  <c r="A13" i="34"/>
  <c r="A14" i="34" s="1"/>
  <c r="A15" i="34" s="1"/>
  <c r="A16" i="34" s="1"/>
  <c r="A17" i="34" s="1"/>
  <c r="A18" i="34" s="1"/>
  <c r="A19" i="34" s="1"/>
  <c r="A20" i="34" s="1"/>
  <c r="A21" i="34" s="1"/>
  <c r="A22" i="34" s="1"/>
  <c r="A23" i="34" s="1"/>
  <c r="A24" i="34" s="1"/>
  <c r="A25" i="34" s="1"/>
  <c r="A26" i="34" s="1"/>
  <c r="A27" i="34" s="1"/>
  <c r="A28" i="34" s="1"/>
  <c r="A29" i="34" s="1"/>
  <c r="D62" i="63"/>
  <c r="D20" i="63"/>
  <c r="D30" i="63"/>
  <c r="H23" i="63"/>
  <c r="K192" i="60"/>
  <c r="J138" i="60"/>
  <c r="J139" i="60"/>
  <c r="J140" i="60"/>
  <c r="J141" i="60"/>
  <c r="J142" i="60"/>
  <c r="J143" i="60"/>
  <c r="J144" i="60"/>
  <c r="J145" i="60"/>
  <c r="J146" i="60"/>
  <c r="J147" i="60"/>
  <c r="J148" i="60"/>
  <c r="J149" i="60"/>
  <c r="J150" i="60"/>
  <c r="J151" i="60"/>
  <c r="J152" i="60"/>
  <c r="J153" i="60"/>
  <c r="J154" i="60"/>
  <c r="J155" i="60"/>
  <c r="J156" i="60"/>
  <c r="J157" i="60"/>
  <c r="J158" i="60"/>
  <c r="J159" i="60"/>
  <c r="J160" i="60"/>
  <c r="J161" i="60"/>
  <c r="J162" i="60"/>
  <c r="J163" i="60"/>
  <c r="J164" i="60"/>
  <c r="J165" i="60"/>
  <c r="J166" i="60"/>
  <c r="J167" i="60"/>
  <c r="J168" i="60"/>
  <c r="J169" i="60"/>
  <c r="J170" i="60"/>
  <c r="J171" i="60"/>
  <c r="J172" i="60"/>
  <c r="J173" i="60"/>
  <c r="J174" i="60"/>
  <c r="J175" i="60"/>
  <c r="J176" i="60"/>
  <c r="J177" i="60"/>
  <c r="J178" i="60"/>
  <c r="J179" i="60"/>
  <c r="J180" i="60"/>
  <c r="J181" i="60"/>
  <c r="J182" i="60"/>
  <c r="J183" i="60"/>
  <c r="J184" i="60"/>
  <c r="J185" i="60"/>
  <c r="J186" i="60"/>
  <c r="J187" i="60"/>
  <c r="J188" i="60"/>
  <c r="J189" i="60"/>
  <c r="J190" i="60"/>
  <c r="J191" i="60"/>
  <c r="H192" i="60"/>
  <c r="G192" i="60"/>
  <c r="K132" i="60"/>
  <c r="J132" i="60"/>
  <c r="F132" i="60"/>
  <c r="E132" i="60"/>
  <c r="D132" i="60"/>
  <c r="A132" i="60"/>
  <c r="K129" i="60"/>
  <c r="J75" i="60"/>
  <c r="J76" i="60"/>
  <c r="J77" i="60"/>
  <c r="J78" i="60"/>
  <c r="J79" i="60"/>
  <c r="J80" i="60"/>
  <c r="J81" i="60"/>
  <c r="J82" i="60"/>
  <c r="J83" i="60"/>
  <c r="J84" i="60"/>
  <c r="J85" i="60"/>
  <c r="J86" i="60"/>
  <c r="J87" i="60"/>
  <c r="J88" i="60"/>
  <c r="J89" i="60"/>
  <c r="J90" i="60"/>
  <c r="J91" i="60"/>
  <c r="J92" i="60"/>
  <c r="J93" i="60"/>
  <c r="J94" i="60"/>
  <c r="J95" i="60"/>
  <c r="J96" i="60"/>
  <c r="J97" i="60"/>
  <c r="J98" i="60"/>
  <c r="J99" i="60"/>
  <c r="J100" i="60"/>
  <c r="J101" i="60"/>
  <c r="J102" i="60"/>
  <c r="J103" i="60"/>
  <c r="J104" i="60"/>
  <c r="J105" i="60"/>
  <c r="J106" i="60"/>
  <c r="J107" i="60"/>
  <c r="J108" i="60"/>
  <c r="J109" i="60"/>
  <c r="J110" i="60"/>
  <c r="J111" i="60"/>
  <c r="J112" i="60"/>
  <c r="J113" i="60"/>
  <c r="J114" i="60"/>
  <c r="J115" i="60"/>
  <c r="J116" i="60"/>
  <c r="J117" i="60"/>
  <c r="J118" i="60"/>
  <c r="J119" i="60"/>
  <c r="J120" i="60"/>
  <c r="J121" i="60"/>
  <c r="J122" i="60"/>
  <c r="J123" i="60"/>
  <c r="J124" i="60"/>
  <c r="J125" i="60"/>
  <c r="J126" i="60"/>
  <c r="J127" i="60"/>
  <c r="J128" i="60"/>
  <c r="H129" i="60"/>
  <c r="G129" i="60"/>
  <c r="K69" i="60"/>
  <c r="J69" i="60"/>
  <c r="F69" i="60"/>
  <c r="E69" i="60"/>
  <c r="D69" i="60"/>
  <c r="A69" i="60"/>
  <c r="K64" i="60"/>
  <c r="J27" i="60"/>
  <c r="J28" i="60"/>
  <c r="J29" i="60"/>
  <c r="J30" i="60"/>
  <c r="J32" i="60"/>
  <c r="J33" i="60"/>
  <c r="J34" i="60"/>
  <c r="J35" i="60"/>
  <c r="J36" i="60"/>
  <c r="J37" i="60"/>
  <c r="J38" i="60"/>
  <c r="J41" i="60"/>
  <c r="J42" i="60"/>
  <c r="J43" i="60"/>
  <c r="J44" i="60"/>
  <c r="J45" i="60"/>
  <c r="J46" i="60"/>
  <c r="J47" i="60"/>
  <c r="J48" i="60"/>
  <c r="J49" i="60"/>
  <c r="J50" i="60"/>
  <c r="J51" i="60"/>
  <c r="J52" i="60"/>
  <c r="J53" i="60"/>
  <c r="J54" i="60"/>
  <c r="J55" i="60"/>
  <c r="J56" i="60"/>
  <c r="J57" i="60"/>
  <c r="J58" i="60"/>
  <c r="J59" i="60"/>
  <c r="J60" i="60"/>
  <c r="J61" i="60"/>
  <c r="J62" i="60"/>
  <c r="J63" i="60"/>
  <c r="H64" i="60"/>
  <c r="G64" i="60"/>
  <c r="G64" i="59"/>
  <c r="M63" i="59"/>
  <c r="L63" i="59"/>
  <c r="J63" i="59"/>
  <c r="I63" i="59"/>
  <c r="F63" i="59"/>
  <c r="E63" i="59"/>
  <c r="D63" i="59"/>
  <c r="F194" i="39"/>
  <c r="A194" i="39"/>
  <c r="K190" i="39"/>
  <c r="J190" i="39"/>
  <c r="E190" i="39"/>
  <c r="D190" i="39"/>
  <c r="K153" i="39"/>
  <c r="J153" i="39"/>
  <c r="E153" i="39"/>
  <c r="D153" i="39"/>
  <c r="F137" i="39"/>
  <c r="J135" i="39"/>
  <c r="I135" i="39"/>
  <c r="F135" i="39"/>
  <c r="E135" i="39"/>
  <c r="D135" i="39"/>
  <c r="A135" i="39"/>
  <c r="F133" i="39"/>
  <c r="A133" i="39"/>
  <c r="K129" i="39"/>
  <c r="J129" i="39"/>
  <c r="E129" i="39"/>
  <c r="D129" i="39"/>
  <c r="K92" i="39"/>
  <c r="J92" i="39"/>
  <c r="E92" i="39"/>
  <c r="D92" i="39"/>
  <c r="F76" i="39"/>
  <c r="J74" i="39"/>
  <c r="I74" i="39"/>
  <c r="F74" i="39"/>
  <c r="E74" i="39"/>
  <c r="D74" i="39"/>
  <c r="A74" i="39"/>
  <c r="F66" i="39"/>
  <c r="J51" i="39"/>
  <c r="J64" i="39" s="1"/>
  <c r="E51" i="39"/>
  <c r="E64" i="39" s="1"/>
  <c r="D51" i="39"/>
  <c r="D64" i="39" s="1"/>
  <c r="F64" i="35"/>
  <c r="L61" i="35"/>
  <c r="K61" i="35"/>
  <c r="J61" i="35"/>
  <c r="I61" i="35"/>
  <c r="H61" i="35"/>
  <c r="G61" i="35"/>
  <c r="C61" i="35"/>
  <c r="L40" i="35"/>
  <c r="K40" i="35"/>
  <c r="J40" i="35"/>
  <c r="I40" i="35"/>
  <c r="G31" i="15"/>
  <c r="G37" i="15"/>
  <c r="G44" i="15"/>
  <c r="C248" i="75" s="1"/>
  <c r="G51" i="15"/>
  <c r="G58" i="15"/>
  <c r="G87" i="15"/>
  <c r="G97" i="15" s="1"/>
  <c r="C256" i="75" s="1"/>
  <c r="G77" i="33"/>
  <c r="G78" i="33"/>
  <c r="G79" i="33"/>
  <c r="G80" i="33"/>
  <c r="G81" i="33"/>
  <c r="G82" i="33"/>
  <c r="G83" i="33"/>
  <c r="G84" i="33"/>
  <c r="G85" i="33"/>
  <c r="G86" i="33"/>
  <c r="G87" i="33"/>
  <c r="G88" i="33"/>
  <c r="G89" i="33"/>
  <c r="G90" i="33"/>
  <c r="G91" i="33"/>
  <c r="G92" i="33"/>
  <c r="G93" i="33"/>
  <c r="G94" i="33"/>
  <c r="G95" i="33"/>
  <c r="G96" i="33"/>
  <c r="G97" i="33"/>
  <c r="G98" i="33"/>
  <c r="G99" i="33"/>
  <c r="G100" i="33"/>
  <c r="G101" i="33"/>
  <c r="G102" i="33"/>
  <c r="G103" i="33"/>
  <c r="G104" i="33"/>
  <c r="G105" i="33"/>
  <c r="G106" i="33"/>
  <c r="G107" i="33"/>
  <c r="G108" i="33"/>
  <c r="G109" i="33"/>
  <c r="G110" i="33"/>
  <c r="G111" i="33"/>
  <c r="G112" i="33"/>
  <c r="G113" i="33"/>
  <c r="G114" i="33"/>
  <c r="G115" i="33"/>
  <c r="G116" i="33"/>
  <c r="G117" i="33"/>
  <c r="G118" i="33"/>
  <c r="G119" i="33"/>
  <c r="G120" i="33"/>
  <c r="G121" i="33"/>
  <c r="G122" i="33"/>
  <c r="G123" i="33"/>
  <c r="G124" i="33"/>
  <c r="G125" i="33"/>
  <c r="F126" i="33"/>
  <c r="F59" i="33" s="1"/>
  <c r="D126" i="33"/>
  <c r="D59" i="33" s="1"/>
  <c r="C126" i="33"/>
  <c r="G69" i="33"/>
  <c r="F69" i="33"/>
  <c r="A69" i="33"/>
  <c r="F63" i="33"/>
  <c r="D63" i="33"/>
  <c r="G171" i="32"/>
  <c r="F171" i="32"/>
  <c r="D171" i="32"/>
  <c r="A120" i="32"/>
  <c r="A64" i="32"/>
  <c r="A121" i="54"/>
  <c r="H72" i="54"/>
  <c r="H73" i="54"/>
  <c r="H74" i="54"/>
  <c r="H75" i="54"/>
  <c r="H76" i="54"/>
  <c r="H77" i="54"/>
  <c r="H78" i="54"/>
  <c r="H79" i="54"/>
  <c r="H80" i="54"/>
  <c r="H81" i="54"/>
  <c r="H82" i="54"/>
  <c r="H83" i="54"/>
  <c r="H84" i="54"/>
  <c r="H85" i="54"/>
  <c r="H86" i="54"/>
  <c r="H87" i="54"/>
  <c r="H88" i="54"/>
  <c r="H89" i="54"/>
  <c r="H90" i="54"/>
  <c r="H91" i="54"/>
  <c r="H92" i="54"/>
  <c r="H93" i="54"/>
  <c r="H94" i="54"/>
  <c r="H95" i="54"/>
  <c r="H96" i="54"/>
  <c r="H97" i="54"/>
  <c r="H98" i="54"/>
  <c r="H99" i="54"/>
  <c r="H100" i="54"/>
  <c r="H101" i="54"/>
  <c r="H102" i="54"/>
  <c r="H103" i="54"/>
  <c r="H104" i="54"/>
  <c r="H105" i="54"/>
  <c r="H106" i="54"/>
  <c r="H107" i="54"/>
  <c r="H108" i="54"/>
  <c r="H109" i="54"/>
  <c r="H110" i="54"/>
  <c r="H111" i="54"/>
  <c r="H112" i="54"/>
  <c r="H113" i="54"/>
  <c r="H114" i="54"/>
  <c r="H115" i="54"/>
  <c r="H116" i="54"/>
  <c r="H117" i="54"/>
  <c r="H118" i="54"/>
  <c r="H119" i="54"/>
  <c r="G120" i="54"/>
  <c r="F120" i="54"/>
  <c r="E120" i="54"/>
  <c r="D120" i="54"/>
  <c r="C120" i="54"/>
  <c r="A61" i="54"/>
  <c r="H33" i="54"/>
  <c r="H34" i="54"/>
  <c r="H35" i="54"/>
  <c r="H36" i="54"/>
  <c r="H37" i="54"/>
  <c r="H38" i="54"/>
  <c r="H39" i="54"/>
  <c r="H40" i="54"/>
  <c r="H41" i="54"/>
  <c r="H42" i="54"/>
  <c r="H43" i="54"/>
  <c r="H44" i="54"/>
  <c r="H45" i="54"/>
  <c r="H46" i="54"/>
  <c r="H47" i="54"/>
  <c r="G48" i="54"/>
  <c r="F48" i="54"/>
  <c r="E48" i="54"/>
  <c r="D48" i="54"/>
  <c r="C48" i="54"/>
  <c r="A2" i="54"/>
  <c r="R146" i="53"/>
  <c r="R147" i="53"/>
  <c r="R148" i="53"/>
  <c r="R149" i="53"/>
  <c r="R150" i="53"/>
  <c r="R151" i="53"/>
  <c r="R152" i="53"/>
  <c r="R153" i="53"/>
  <c r="R154" i="53"/>
  <c r="R155" i="53"/>
  <c r="R156" i="53"/>
  <c r="R157" i="53"/>
  <c r="R158" i="53"/>
  <c r="R159" i="53"/>
  <c r="R160" i="53"/>
  <c r="R161" i="53"/>
  <c r="R162" i="53"/>
  <c r="R163" i="53"/>
  <c r="R164" i="53"/>
  <c r="R165" i="53"/>
  <c r="R166" i="53"/>
  <c r="R167" i="53"/>
  <c r="R168" i="53"/>
  <c r="R169" i="53"/>
  <c r="R170" i="53"/>
  <c r="R171" i="53"/>
  <c r="R172" i="53"/>
  <c r="R173" i="53"/>
  <c r="R174" i="53"/>
  <c r="R175" i="53"/>
  <c r="R176" i="53"/>
  <c r="R177" i="53"/>
  <c r="R178" i="53"/>
  <c r="R179" i="53"/>
  <c r="R180" i="53"/>
  <c r="R181" i="53"/>
  <c r="R182" i="53"/>
  <c r="R183" i="53"/>
  <c r="R184" i="53"/>
  <c r="R185" i="53"/>
  <c r="R186" i="53"/>
  <c r="R187" i="53"/>
  <c r="R188" i="53"/>
  <c r="R189" i="53"/>
  <c r="R190" i="53"/>
  <c r="R191" i="53"/>
  <c r="R192" i="53"/>
  <c r="R193" i="53"/>
  <c r="R194" i="53"/>
  <c r="R195" i="53"/>
  <c r="R196" i="53"/>
  <c r="R197" i="53"/>
  <c r="R198" i="53"/>
  <c r="R199" i="53"/>
  <c r="R200" i="53"/>
  <c r="R201" i="53"/>
  <c r="R202" i="53"/>
  <c r="R203" i="53"/>
  <c r="R204" i="53"/>
  <c r="R205" i="53"/>
  <c r="R206" i="53"/>
  <c r="R207" i="53"/>
  <c r="R208" i="53"/>
  <c r="R209" i="53"/>
  <c r="Q210" i="53"/>
  <c r="P210" i="53"/>
  <c r="O210" i="53"/>
  <c r="L210" i="53"/>
  <c r="K210" i="53"/>
  <c r="J210" i="53"/>
  <c r="R137" i="53"/>
  <c r="Q137" i="53"/>
  <c r="N137" i="53"/>
  <c r="L137" i="53"/>
  <c r="J137" i="53"/>
  <c r="F137" i="53"/>
  <c r="E137" i="53"/>
  <c r="D137" i="53"/>
  <c r="A137" i="53"/>
  <c r="R69" i="53"/>
  <c r="R70" i="53"/>
  <c r="R71" i="53"/>
  <c r="R72" i="53"/>
  <c r="R73" i="53"/>
  <c r="R74" i="53"/>
  <c r="R75" i="53"/>
  <c r="R76" i="53"/>
  <c r="R77" i="53"/>
  <c r="R78" i="53"/>
  <c r="R79" i="53"/>
  <c r="R80" i="53"/>
  <c r="R81" i="53"/>
  <c r="R82" i="53"/>
  <c r="R83" i="53"/>
  <c r="R84" i="53"/>
  <c r="R85" i="53"/>
  <c r="R86" i="53"/>
  <c r="R87" i="53"/>
  <c r="R88" i="53"/>
  <c r="R89" i="53"/>
  <c r="R90" i="53"/>
  <c r="R91" i="53"/>
  <c r="R92" i="53"/>
  <c r="R93" i="53"/>
  <c r="R94" i="53"/>
  <c r="R95" i="53"/>
  <c r="R96" i="53"/>
  <c r="R97" i="53"/>
  <c r="R98" i="53"/>
  <c r="R99" i="53"/>
  <c r="R100" i="53"/>
  <c r="R101" i="53"/>
  <c r="R102" i="53"/>
  <c r="R103" i="53"/>
  <c r="R104" i="53"/>
  <c r="R105" i="53"/>
  <c r="R106" i="53"/>
  <c r="R107" i="53"/>
  <c r="R108" i="53"/>
  <c r="R109" i="53"/>
  <c r="R110" i="53"/>
  <c r="R111" i="53"/>
  <c r="R112" i="53"/>
  <c r="R113" i="53"/>
  <c r="R114" i="53"/>
  <c r="R115" i="53"/>
  <c r="R116" i="53"/>
  <c r="R117" i="53"/>
  <c r="R118" i="53"/>
  <c r="R119" i="53"/>
  <c r="R120" i="53"/>
  <c r="R121" i="53"/>
  <c r="R122" i="53"/>
  <c r="R123" i="53"/>
  <c r="R124" i="53"/>
  <c r="R125" i="53"/>
  <c r="R126" i="53"/>
  <c r="R127" i="53"/>
  <c r="R128" i="53"/>
  <c r="R129" i="53"/>
  <c r="R130" i="53"/>
  <c r="R131" i="53"/>
  <c r="R132" i="53"/>
  <c r="Q133" i="53"/>
  <c r="P133" i="53"/>
  <c r="O133" i="53"/>
  <c r="L133" i="53"/>
  <c r="K133" i="53"/>
  <c r="J133" i="53"/>
  <c r="N60" i="53"/>
  <c r="F60" i="53"/>
  <c r="A60" i="53"/>
  <c r="N56" i="53"/>
  <c r="F56" i="53"/>
  <c r="R30" i="53"/>
  <c r="R31" i="53"/>
  <c r="R32" i="53"/>
  <c r="R33" i="53"/>
  <c r="R34" i="53"/>
  <c r="R35" i="53"/>
  <c r="R36" i="53"/>
  <c r="R37" i="53"/>
  <c r="R38" i="53"/>
  <c r="R39" i="53"/>
  <c r="R40" i="53"/>
  <c r="R41" i="53"/>
  <c r="R42" i="53"/>
  <c r="Q43" i="53"/>
  <c r="P43" i="53"/>
  <c r="O43" i="53"/>
  <c r="L43" i="53"/>
  <c r="K43" i="53"/>
  <c r="J43" i="53"/>
  <c r="N2" i="53"/>
  <c r="F2" i="53"/>
  <c r="A2" i="53"/>
  <c r="O43" i="52"/>
  <c r="O45" i="52"/>
  <c r="O46" i="52"/>
  <c r="O47" i="52"/>
  <c r="O48" i="52"/>
  <c r="O49" i="52"/>
  <c r="O50" i="52"/>
  <c r="O51" i="52"/>
  <c r="O52" i="52"/>
  <c r="O53" i="52"/>
  <c r="I128" i="52"/>
  <c r="I63" i="52" s="1"/>
  <c r="J191" i="52"/>
  <c r="J63" i="52" s="1"/>
  <c r="L128" i="52"/>
  <c r="L63" i="52" s="1"/>
  <c r="M128" i="52"/>
  <c r="M63" i="52" s="1"/>
  <c r="N128" i="52"/>
  <c r="H65" i="52"/>
  <c r="O79" i="52"/>
  <c r="O80" i="52"/>
  <c r="O81" i="52"/>
  <c r="O82" i="52"/>
  <c r="O83" i="52"/>
  <c r="O84" i="52"/>
  <c r="O85" i="52"/>
  <c r="O86" i="52"/>
  <c r="O88" i="52"/>
  <c r="O89" i="52"/>
  <c r="O90" i="52"/>
  <c r="O91" i="52"/>
  <c r="O92" i="52"/>
  <c r="O93" i="52"/>
  <c r="O94" i="52"/>
  <c r="O95" i="52"/>
  <c r="O96" i="52"/>
  <c r="O97" i="52"/>
  <c r="O98" i="52"/>
  <c r="O99" i="52"/>
  <c r="O100" i="52"/>
  <c r="O101" i="52"/>
  <c r="O102" i="52"/>
  <c r="O103" i="52"/>
  <c r="O104" i="52"/>
  <c r="O105" i="52"/>
  <c r="O106" i="52"/>
  <c r="O107" i="52"/>
  <c r="O108" i="52"/>
  <c r="O109" i="52"/>
  <c r="O110" i="52"/>
  <c r="O111" i="52"/>
  <c r="O112" i="52"/>
  <c r="O113" i="52"/>
  <c r="O114" i="52"/>
  <c r="O115" i="52"/>
  <c r="O116" i="52"/>
  <c r="O117" i="52"/>
  <c r="O118" i="52"/>
  <c r="O119" i="52"/>
  <c r="O120" i="52"/>
  <c r="O121" i="52"/>
  <c r="O122" i="52"/>
  <c r="O123" i="52"/>
  <c r="O124" i="52"/>
  <c r="O125" i="52"/>
  <c r="O126" i="52"/>
  <c r="O127" i="52"/>
  <c r="J128" i="52"/>
  <c r="K128" i="52"/>
  <c r="A132" i="52"/>
  <c r="E132" i="52"/>
  <c r="G132" i="52"/>
  <c r="H132" i="52"/>
  <c r="N132" i="52"/>
  <c r="O132" i="52"/>
  <c r="O142" i="52"/>
  <c r="O143" i="52"/>
  <c r="O144" i="52"/>
  <c r="O145" i="52"/>
  <c r="O146" i="52"/>
  <c r="O147" i="52"/>
  <c r="O148" i="52"/>
  <c r="O149" i="52"/>
  <c r="O150" i="52"/>
  <c r="O151" i="52"/>
  <c r="O152" i="52"/>
  <c r="O153" i="52"/>
  <c r="O154" i="52"/>
  <c r="O155" i="52"/>
  <c r="O156" i="52"/>
  <c r="O157" i="52"/>
  <c r="O158" i="52"/>
  <c r="O159" i="52"/>
  <c r="O160" i="52"/>
  <c r="O161" i="52"/>
  <c r="O162" i="52"/>
  <c r="O163" i="52"/>
  <c r="O164" i="52"/>
  <c r="O165" i="52"/>
  <c r="O166" i="52"/>
  <c r="O167" i="52"/>
  <c r="O168" i="52"/>
  <c r="O169" i="52"/>
  <c r="O170" i="52"/>
  <c r="O171" i="52"/>
  <c r="O172" i="52"/>
  <c r="O173" i="52"/>
  <c r="O174" i="52"/>
  <c r="O175" i="52"/>
  <c r="O176" i="52"/>
  <c r="O177" i="52"/>
  <c r="O178" i="52"/>
  <c r="O179" i="52"/>
  <c r="O180" i="52"/>
  <c r="O181" i="52"/>
  <c r="O182" i="52"/>
  <c r="O183" i="52"/>
  <c r="O184" i="52"/>
  <c r="O185" i="52"/>
  <c r="O186" i="52"/>
  <c r="O187" i="52"/>
  <c r="O188" i="52"/>
  <c r="O189" i="52"/>
  <c r="O190" i="52"/>
  <c r="I191" i="52"/>
  <c r="K191" i="52"/>
  <c r="L191" i="52"/>
  <c r="M191" i="52"/>
  <c r="N191" i="52"/>
  <c r="A195" i="52"/>
  <c r="E195" i="52"/>
  <c r="G195" i="52"/>
  <c r="H195" i="52"/>
  <c r="N195" i="52"/>
  <c r="O195" i="52"/>
  <c r="O205" i="52"/>
  <c r="O206" i="52"/>
  <c r="O207" i="52"/>
  <c r="O208" i="52"/>
  <c r="O209" i="52"/>
  <c r="O210" i="52"/>
  <c r="O211" i="52"/>
  <c r="O212" i="52"/>
  <c r="O213" i="52"/>
  <c r="O214" i="52"/>
  <c r="O215" i="52"/>
  <c r="O216" i="52"/>
  <c r="O217" i="52"/>
  <c r="O218" i="52"/>
  <c r="O219" i="52"/>
  <c r="O220" i="52"/>
  <c r="O221" i="52"/>
  <c r="O222" i="52"/>
  <c r="O223" i="52"/>
  <c r="O224" i="52"/>
  <c r="O225" i="52"/>
  <c r="O226" i="52"/>
  <c r="O227" i="52"/>
  <c r="O228" i="52"/>
  <c r="O229" i="52"/>
  <c r="O230" i="52"/>
  <c r="O231" i="52"/>
  <c r="O232" i="52"/>
  <c r="O233" i="52"/>
  <c r="O234" i="52"/>
  <c r="O235" i="52"/>
  <c r="O236" i="52"/>
  <c r="O237" i="52"/>
  <c r="O238" i="52"/>
  <c r="O239" i="52"/>
  <c r="O240" i="52"/>
  <c r="O241" i="52"/>
  <c r="O242" i="52"/>
  <c r="O243" i="52"/>
  <c r="O244" i="52"/>
  <c r="O245" i="52"/>
  <c r="O246" i="52"/>
  <c r="O247" i="52"/>
  <c r="O248" i="52"/>
  <c r="O249" i="52"/>
  <c r="O250" i="52"/>
  <c r="O251" i="52"/>
  <c r="O252" i="52"/>
  <c r="O253" i="52"/>
  <c r="I254" i="52"/>
  <c r="J254" i="52"/>
  <c r="K254" i="52"/>
  <c r="L254" i="52"/>
  <c r="M254" i="52"/>
  <c r="N254" i="52"/>
  <c r="C351" i="75"/>
  <c r="B2" i="7"/>
  <c r="H3" i="7"/>
  <c r="B2" i="8"/>
  <c r="H3" i="8"/>
  <c r="G3" i="8"/>
  <c r="F64" i="9"/>
  <c r="E64" i="9"/>
  <c r="B2" i="9"/>
  <c r="F3" i="9"/>
  <c r="E3" i="9"/>
  <c r="B63" i="9"/>
  <c r="H157" i="12"/>
  <c r="G157" i="12"/>
  <c r="B156" i="12"/>
  <c r="H106" i="12"/>
  <c r="G106" i="12"/>
  <c r="B105" i="12"/>
  <c r="H55" i="12"/>
  <c r="G55" i="12"/>
  <c r="B54" i="12"/>
  <c r="H3" i="12"/>
  <c r="G3" i="12"/>
  <c r="B2" i="12"/>
  <c r="A205" i="12"/>
  <c r="A153" i="12"/>
  <c r="A100" i="12"/>
  <c r="B142" i="13"/>
  <c r="B82" i="13"/>
  <c r="G143" i="13"/>
  <c r="G83" i="13"/>
  <c r="H3" i="13"/>
  <c r="G3" i="13"/>
  <c r="B2" i="13"/>
  <c r="B68" i="16"/>
  <c r="E69" i="16"/>
  <c r="D69" i="16"/>
  <c r="E3" i="16"/>
  <c r="H3" i="83" s="1"/>
  <c r="O3" i="83" s="1"/>
  <c r="E39" i="16"/>
  <c r="C283" i="75" s="1"/>
  <c r="E108" i="16"/>
  <c r="E121" i="16" s="1"/>
  <c r="C310" i="75" s="1"/>
  <c r="H3" i="17"/>
  <c r="G3" i="17"/>
  <c r="D3" i="18" s="1"/>
  <c r="B2" i="17"/>
  <c r="H16" i="19"/>
  <c r="H17" i="19"/>
  <c r="H18" i="19"/>
  <c r="H19" i="19"/>
  <c r="H20" i="19"/>
  <c r="H35" i="19"/>
  <c r="H36" i="19"/>
  <c r="H37" i="19"/>
  <c r="D38" i="19"/>
  <c r="H34" i="19"/>
  <c r="H23" i="19"/>
  <c r="H24" i="19"/>
  <c r="H26" i="19"/>
  <c r="H27" i="19"/>
  <c r="H28" i="19"/>
  <c r="D21" i="19"/>
  <c r="D25" i="19"/>
  <c r="I3" i="19"/>
  <c r="H3" i="19"/>
  <c r="E3" i="19"/>
  <c r="D3" i="19"/>
  <c r="F2" i="19"/>
  <c r="B2" i="19"/>
  <c r="D3" i="21"/>
  <c r="F59" i="21"/>
  <c r="F3" i="21"/>
  <c r="A2" i="21"/>
  <c r="G231" i="23"/>
  <c r="F231" i="23"/>
  <c r="G3" i="23"/>
  <c r="F3" i="23"/>
  <c r="B2" i="23"/>
  <c r="F40" i="24"/>
  <c r="F53" i="24"/>
  <c r="F66" i="24"/>
  <c r="F3" i="24"/>
  <c r="E3" i="24"/>
  <c r="A2" i="24"/>
  <c r="G73" i="25"/>
  <c r="F73" i="25"/>
  <c r="A73" i="25"/>
  <c r="E56" i="25"/>
  <c r="F53" i="25" s="1"/>
  <c r="G3" i="25"/>
  <c r="G3" i="26" s="1"/>
  <c r="G61" i="26" s="1"/>
  <c r="F3" i="25"/>
  <c r="F3" i="26" s="1"/>
  <c r="F61" i="26" s="1"/>
  <c r="A2" i="25"/>
  <c r="G69" i="27"/>
  <c r="F69" i="27"/>
  <c r="A69" i="27"/>
  <c r="G19" i="27"/>
  <c r="G47" i="27"/>
  <c r="G48" i="27"/>
  <c r="G49" i="27"/>
  <c r="G50" i="27"/>
  <c r="G51" i="27"/>
  <c r="G52" i="27"/>
  <c r="G53" i="27"/>
  <c r="G54" i="27"/>
  <c r="G55" i="27"/>
  <c r="G56" i="27"/>
  <c r="G57" i="27"/>
  <c r="G58" i="27"/>
  <c r="G59" i="27"/>
  <c r="G60" i="27"/>
  <c r="G61" i="27"/>
  <c r="F3" i="27"/>
  <c r="E3" i="27"/>
  <c r="A2" i="27"/>
  <c r="F3" i="29"/>
  <c r="E3" i="29"/>
  <c r="A2" i="29"/>
  <c r="M3" i="30"/>
  <c r="L3" i="30"/>
  <c r="G2" i="30"/>
  <c r="F3" i="30"/>
  <c r="E3" i="30"/>
  <c r="A2" i="30"/>
  <c r="G3" i="31"/>
  <c r="E3" i="31"/>
  <c r="A2" i="31"/>
  <c r="G64" i="31"/>
  <c r="F64" i="31"/>
  <c r="D64" i="31"/>
  <c r="C64" i="31"/>
  <c r="G29" i="31"/>
  <c r="F29" i="31"/>
  <c r="D29" i="31"/>
  <c r="C29" i="31"/>
  <c r="E21" i="36"/>
  <c r="E28" i="36"/>
  <c r="E35" i="36"/>
  <c r="E42" i="36"/>
  <c r="E51" i="36"/>
  <c r="E60" i="36"/>
  <c r="D21" i="36"/>
  <c r="D28" i="36"/>
  <c r="D35" i="36"/>
  <c r="D42" i="36"/>
  <c r="D51" i="36"/>
  <c r="D60" i="36"/>
  <c r="E3" i="36"/>
  <c r="D3" i="36"/>
  <c r="A2" i="36"/>
  <c r="F31" i="37"/>
  <c r="F40" i="37"/>
  <c r="F49" i="37"/>
  <c r="F3" i="37"/>
  <c r="E3" i="37"/>
  <c r="A2" i="37"/>
  <c r="A137" i="38"/>
  <c r="E130" i="38"/>
  <c r="E102" i="38"/>
  <c r="E75" i="38"/>
  <c r="D75" i="38"/>
  <c r="A75" i="38"/>
  <c r="E64" i="38"/>
  <c r="E33" i="38"/>
  <c r="E3" i="38"/>
  <c r="D3" i="38"/>
  <c r="H63" i="41"/>
  <c r="M2" i="41"/>
  <c r="L2" i="41"/>
  <c r="H2" i="41"/>
  <c r="F2" i="41"/>
  <c r="E2" i="41"/>
  <c r="A2" i="41"/>
  <c r="A2" i="42"/>
  <c r="I2" i="42"/>
  <c r="F3" i="42"/>
  <c r="H3" i="42"/>
  <c r="L3" i="42"/>
  <c r="M3" i="42"/>
  <c r="I15" i="42"/>
  <c r="I16" i="42"/>
  <c r="I17" i="42"/>
  <c r="I18" i="42"/>
  <c r="I19" i="42"/>
  <c r="I20" i="42"/>
  <c r="I21" i="42"/>
  <c r="I22" i="42"/>
  <c r="I23" i="42"/>
  <c r="I24" i="42"/>
  <c r="E25" i="42"/>
  <c r="G25" i="42"/>
  <c r="H25" i="42"/>
  <c r="I27" i="42"/>
  <c r="I28" i="42"/>
  <c r="I29" i="42"/>
  <c r="I30" i="42"/>
  <c r="I31" i="42"/>
  <c r="I32" i="42"/>
  <c r="I33" i="42"/>
  <c r="I34" i="42"/>
  <c r="I35" i="42"/>
  <c r="I36" i="42"/>
  <c r="E37" i="42"/>
  <c r="G37" i="42"/>
  <c r="H37" i="42"/>
  <c r="I39" i="42"/>
  <c r="I40" i="42"/>
  <c r="I41" i="42"/>
  <c r="I42" i="42"/>
  <c r="I43" i="42"/>
  <c r="I44" i="42"/>
  <c r="I45" i="42"/>
  <c r="I46" i="42"/>
  <c r="I47" i="42"/>
  <c r="I48" i="42"/>
  <c r="C49" i="42"/>
  <c r="E49" i="42"/>
  <c r="G49" i="42"/>
  <c r="H49" i="42"/>
  <c r="I51" i="42"/>
  <c r="I52" i="42"/>
  <c r="I53" i="42"/>
  <c r="I54" i="42"/>
  <c r="I55" i="42"/>
  <c r="I56" i="42"/>
  <c r="I57" i="42"/>
  <c r="I58" i="42"/>
  <c r="I59" i="42"/>
  <c r="C60" i="42"/>
  <c r="E60" i="42"/>
  <c r="G60" i="42"/>
  <c r="H60" i="42"/>
  <c r="I63" i="42"/>
  <c r="A71" i="42"/>
  <c r="I71" i="42"/>
  <c r="F72" i="42"/>
  <c r="H72" i="42"/>
  <c r="L72" i="42"/>
  <c r="M72" i="42"/>
  <c r="I84" i="42"/>
  <c r="I85" i="42"/>
  <c r="I86" i="42"/>
  <c r="I87" i="42"/>
  <c r="I88" i="42"/>
  <c r="I89" i="42"/>
  <c r="I90" i="42"/>
  <c r="I91" i="42"/>
  <c r="I92" i="42"/>
  <c r="I93" i="42"/>
  <c r="C94" i="42"/>
  <c r="E94" i="42"/>
  <c r="G94" i="42"/>
  <c r="H94" i="42"/>
  <c r="I96" i="42"/>
  <c r="I97" i="42"/>
  <c r="I98" i="42"/>
  <c r="I99" i="42"/>
  <c r="I100" i="42"/>
  <c r="I101" i="42"/>
  <c r="I102" i="42"/>
  <c r="I103" i="42"/>
  <c r="I104" i="42"/>
  <c r="I105" i="42"/>
  <c r="C106" i="42"/>
  <c r="E106" i="42"/>
  <c r="G106" i="42"/>
  <c r="H106" i="42"/>
  <c r="I108" i="42"/>
  <c r="I109" i="42"/>
  <c r="I110" i="42"/>
  <c r="I111" i="42"/>
  <c r="I112" i="42"/>
  <c r="I113" i="42"/>
  <c r="I114" i="42"/>
  <c r="I115" i="42"/>
  <c r="I116" i="42"/>
  <c r="I117" i="42"/>
  <c r="C118" i="42"/>
  <c r="E118" i="42"/>
  <c r="G118" i="42"/>
  <c r="H118" i="42"/>
  <c r="I120" i="42"/>
  <c r="I121" i="42"/>
  <c r="I122" i="42"/>
  <c r="I123" i="42"/>
  <c r="I124" i="42"/>
  <c r="I125" i="42"/>
  <c r="I126" i="42"/>
  <c r="I127" i="42"/>
  <c r="I128" i="42"/>
  <c r="C129" i="42"/>
  <c r="E129" i="42"/>
  <c r="G129" i="42"/>
  <c r="H129" i="42"/>
  <c r="I132" i="42"/>
  <c r="L3" i="44"/>
  <c r="J3" i="44"/>
  <c r="E3" i="44"/>
  <c r="D3" i="44"/>
  <c r="F2" i="44"/>
  <c r="A2" i="44"/>
  <c r="L60" i="44"/>
  <c r="J60" i="44"/>
  <c r="F60" i="44"/>
  <c r="E60" i="44"/>
  <c r="D60" i="44"/>
  <c r="A60" i="44"/>
  <c r="L34" i="44"/>
  <c r="L33" i="44"/>
  <c r="L32" i="44"/>
  <c r="L15" i="44"/>
  <c r="L16" i="44"/>
  <c r="L17" i="44"/>
  <c r="L18" i="44"/>
  <c r="L19" i="44"/>
  <c r="L22" i="44"/>
  <c r="L23" i="44"/>
  <c r="L24" i="44"/>
  <c r="L25" i="44"/>
  <c r="L26" i="44"/>
  <c r="L28" i="44"/>
  <c r="K20" i="44"/>
  <c r="K27" i="44"/>
  <c r="I20" i="44"/>
  <c r="I27" i="44"/>
  <c r="G20" i="44"/>
  <c r="G27" i="44"/>
  <c r="F20" i="44"/>
  <c r="F27" i="44"/>
  <c r="E20" i="44"/>
  <c r="E27" i="44"/>
  <c r="D20" i="44"/>
  <c r="D27" i="44"/>
  <c r="C20" i="44"/>
  <c r="C27" i="44"/>
  <c r="M64" i="45"/>
  <c r="G64" i="45"/>
  <c r="F64" i="45"/>
  <c r="A64" i="45"/>
  <c r="M3" i="45"/>
  <c r="K3" i="45"/>
  <c r="F3" i="45"/>
  <c r="E3" i="45"/>
  <c r="G2" i="45"/>
  <c r="A2" i="45"/>
  <c r="M31" i="45"/>
  <c r="M30" i="45"/>
  <c r="M29" i="45"/>
  <c r="M21" i="45"/>
  <c r="M23" i="45"/>
  <c r="M24" i="45"/>
  <c r="M25" i="45"/>
  <c r="J22" i="45"/>
  <c r="J26" i="45" s="1"/>
  <c r="H22" i="45"/>
  <c r="H26" i="45" s="1"/>
  <c r="G22" i="45"/>
  <c r="G26" i="45" s="1"/>
  <c r="F22" i="45"/>
  <c r="F26" i="45" s="1"/>
  <c r="E22" i="45"/>
  <c r="F66" i="46"/>
  <c r="G66" i="46"/>
  <c r="M66" i="46"/>
  <c r="M128" i="46"/>
  <c r="G128" i="46"/>
  <c r="E66" i="46"/>
  <c r="A66" i="46"/>
  <c r="E128" i="46"/>
  <c r="A128" i="46"/>
  <c r="M3" i="46"/>
  <c r="K3" i="46"/>
  <c r="F3" i="46"/>
  <c r="E3" i="46"/>
  <c r="G2" i="46"/>
  <c r="A2" i="46"/>
  <c r="F128" i="46"/>
  <c r="M180" i="46"/>
  <c r="M181" i="46"/>
  <c r="M182" i="46"/>
  <c r="M183" i="46"/>
  <c r="M184" i="46"/>
  <c r="M185" i="46"/>
  <c r="M186" i="46"/>
  <c r="M179" i="46"/>
  <c r="M178" i="46"/>
  <c r="M177" i="46"/>
  <c r="M176" i="46"/>
  <c r="M175" i="46"/>
  <c r="M174" i="46"/>
  <c r="M173" i="46"/>
  <c r="M172" i="46"/>
  <c r="M171" i="46"/>
  <c r="M170" i="46"/>
  <c r="M169" i="46"/>
  <c r="M168" i="46"/>
  <c r="M167" i="46"/>
  <c r="M166" i="46"/>
  <c r="M165" i="46"/>
  <c r="M164" i="46"/>
  <c r="M163" i="46"/>
  <c r="M162" i="46"/>
  <c r="M161" i="46"/>
  <c r="M160" i="46"/>
  <c r="M159" i="46"/>
  <c r="M158" i="46"/>
  <c r="M157" i="46"/>
  <c r="M156" i="46"/>
  <c r="M155" i="46"/>
  <c r="M154" i="46"/>
  <c r="M153" i="46"/>
  <c r="M152" i="46"/>
  <c r="M151" i="46"/>
  <c r="M150" i="46"/>
  <c r="M149" i="46"/>
  <c r="M148" i="46"/>
  <c r="M147" i="46"/>
  <c r="M146" i="46"/>
  <c r="M145" i="46"/>
  <c r="M144" i="46"/>
  <c r="M143" i="46"/>
  <c r="M142" i="46"/>
  <c r="M141" i="46"/>
  <c r="M140" i="46"/>
  <c r="M139" i="46"/>
  <c r="M138" i="46"/>
  <c r="M118" i="46"/>
  <c r="M119" i="46"/>
  <c r="M120" i="46"/>
  <c r="M121" i="46"/>
  <c r="M122" i="46"/>
  <c r="M123" i="46"/>
  <c r="M124" i="46"/>
  <c r="L125" i="46"/>
  <c r="J125" i="46"/>
  <c r="H125" i="46"/>
  <c r="G125" i="46"/>
  <c r="F125" i="46"/>
  <c r="E125" i="46"/>
  <c r="D125" i="46"/>
  <c r="M99" i="46"/>
  <c r="M100" i="46"/>
  <c r="M101" i="46"/>
  <c r="M102" i="46"/>
  <c r="M103" i="46"/>
  <c r="M104" i="46"/>
  <c r="M105" i="46"/>
  <c r="M106" i="46"/>
  <c r="M107" i="46"/>
  <c r="M108" i="46"/>
  <c r="M109" i="46"/>
  <c r="M110" i="46"/>
  <c r="M111" i="46"/>
  <c r="M112" i="46"/>
  <c r="M113" i="46"/>
  <c r="M114" i="46"/>
  <c r="M115" i="46"/>
  <c r="L116" i="46"/>
  <c r="J116" i="46"/>
  <c r="H116" i="46"/>
  <c r="G116" i="46"/>
  <c r="F116" i="46"/>
  <c r="E116" i="46"/>
  <c r="D116" i="46"/>
  <c r="M76" i="46"/>
  <c r="M77" i="46"/>
  <c r="M78" i="46"/>
  <c r="M79" i="46"/>
  <c r="M80" i="46"/>
  <c r="M81" i="46"/>
  <c r="M82" i="46"/>
  <c r="M83" i="46"/>
  <c r="M84" i="46"/>
  <c r="M85" i="46"/>
  <c r="M86" i="46"/>
  <c r="M87" i="46"/>
  <c r="M88" i="46"/>
  <c r="M89" i="46"/>
  <c r="M90" i="46"/>
  <c r="M91" i="46"/>
  <c r="M92" i="46"/>
  <c r="M93" i="46"/>
  <c r="M94" i="46"/>
  <c r="M95" i="46"/>
  <c r="M96" i="46"/>
  <c r="L97" i="46"/>
  <c r="J97" i="46"/>
  <c r="H97" i="46"/>
  <c r="G97" i="46"/>
  <c r="F97" i="46"/>
  <c r="E97" i="46"/>
  <c r="D97" i="46"/>
  <c r="M37" i="46"/>
  <c r="M17" i="46"/>
  <c r="M18" i="46"/>
  <c r="M19" i="46"/>
  <c r="M20" i="46"/>
  <c r="M21" i="46"/>
  <c r="M22" i="46"/>
  <c r="M25" i="46"/>
  <c r="M26" i="46"/>
  <c r="M27" i="46"/>
  <c r="M28" i="46"/>
  <c r="M29" i="46"/>
  <c r="M30" i="46"/>
  <c r="M32" i="46"/>
  <c r="G72" i="49"/>
  <c r="F72" i="49"/>
  <c r="A72" i="49"/>
  <c r="G3" i="49"/>
  <c r="F3" i="49"/>
  <c r="A2" i="49"/>
  <c r="D133" i="49"/>
  <c r="C133" i="49"/>
  <c r="E133" i="49"/>
  <c r="A120" i="49"/>
  <c r="A121" i="49" s="1"/>
  <c r="A122" i="49" s="1"/>
  <c r="A123" i="49" s="1"/>
  <c r="A124" i="49" s="1"/>
  <c r="A125" i="49" s="1"/>
  <c r="A126" i="49" s="1"/>
  <c r="A127" i="49" s="1"/>
  <c r="A128" i="49" s="1"/>
  <c r="A129" i="49" s="1"/>
  <c r="A130" i="49" s="1"/>
  <c r="A131" i="49" s="1"/>
  <c r="A132" i="49" s="1"/>
  <c r="A133" i="49" s="1"/>
  <c r="G132" i="49"/>
  <c r="F132" i="49"/>
  <c r="G131" i="49"/>
  <c r="F131" i="49"/>
  <c r="G130" i="49"/>
  <c r="F130" i="49"/>
  <c r="G129" i="49"/>
  <c r="F129" i="49"/>
  <c r="G128" i="49"/>
  <c r="F128" i="49"/>
  <c r="G127" i="49"/>
  <c r="F127" i="49"/>
  <c r="G126" i="49"/>
  <c r="F126" i="49"/>
  <c r="G125" i="49"/>
  <c r="F125" i="49"/>
  <c r="G124" i="49"/>
  <c r="F124" i="49"/>
  <c r="G123" i="49"/>
  <c r="F123" i="49"/>
  <c r="G122" i="49"/>
  <c r="F122" i="49"/>
  <c r="G121" i="49"/>
  <c r="F121" i="49"/>
  <c r="G120" i="49"/>
  <c r="F120" i="49"/>
  <c r="G119" i="49"/>
  <c r="F119" i="49"/>
  <c r="G118" i="49"/>
  <c r="F118" i="49"/>
  <c r="G117" i="49"/>
  <c r="F117" i="49"/>
  <c r="G116" i="49"/>
  <c r="F116" i="49"/>
  <c r="G115" i="49"/>
  <c r="F115" i="49"/>
  <c r="G114" i="49"/>
  <c r="F114" i="49"/>
  <c r="G113" i="49"/>
  <c r="F113" i="49"/>
  <c r="G112" i="49"/>
  <c r="F112" i="49"/>
  <c r="G111" i="49"/>
  <c r="F111" i="49"/>
  <c r="G110" i="49"/>
  <c r="F110" i="49"/>
  <c r="G109" i="49"/>
  <c r="F109" i="49"/>
  <c r="G108" i="49"/>
  <c r="F108" i="49"/>
  <c r="G107" i="49"/>
  <c r="F107" i="49"/>
  <c r="G106" i="49"/>
  <c r="F106" i="49"/>
  <c r="G105" i="49"/>
  <c r="F105" i="49"/>
  <c r="G104" i="49"/>
  <c r="F104" i="49"/>
  <c r="G103" i="49"/>
  <c r="F103" i="49"/>
  <c r="G102" i="49"/>
  <c r="F102" i="49"/>
  <c r="A80" i="49"/>
  <c r="A81" i="49" s="1"/>
  <c r="A82" i="49" s="1"/>
  <c r="A83" i="49" s="1"/>
  <c r="A84" i="49" s="1"/>
  <c r="A85" i="49" s="1"/>
  <c r="A86" i="49" s="1"/>
  <c r="A87" i="49" s="1"/>
  <c r="A88" i="49" s="1"/>
  <c r="A89" i="49" s="1"/>
  <c r="A90" i="49" s="1"/>
  <c r="A91" i="49" s="1"/>
  <c r="A92" i="49" s="1"/>
  <c r="A93" i="49" s="1"/>
  <c r="A94" i="49" s="1"/>
  <c r="A95" i="49" s="1"/>
  <c r="A96" i="49" s="1"/>
  <c r="A97" i="49" s="1"/>
  <c r="A98" i="49" s="1"/>
  <c r="A99" i="49" s="1"/>
  <c r="A100" i="49" s="1"/>
  <c r="A101" i="49" s="1"/>
  <c r="A102" i="49" s="1"/>
  <c r="G101" i="49"/>
  <c r="F101" i="49"/>
  <c r="G100" i="49"/>
  <c r="F100" i="49"/>
  <c r="G99" i="49"/>
  <c r="F99" i="49"/>
  <c r="G98" i="49"/>
  <c r="F98" i="49"/>
  <c r="G97" i="49"/>
  <c r="F97" i="49"/>
  <c r="G96" i="49"/>
  <c r="F96" i="49"/>
  <c r="G95" i="49"/>
  <c r="F95" i="49"/>
  <c r="G94" i="49"/>
  <c r="F94" i="49"/>
  <c r="G93" i="49"/>
  <c r="F93" i="49"/>
  <c r="G92" i="49"/>
  <c r="F92" i="49"/>
  <c r="G91" i="49"/>
  <c r="F91" i="49"/>
  <c r="G90" i="49"/>
  <c r="F90" i="49"/>
  <c r="G89" i="49"/>
  <c r="F89" i="49"/>
  <c r="G88" i="49"/>
  <c r="F88" i="49"/>
  <c r="G87" i="49"/>
  <c r="F87" i="49"/>
  <c r="G86" i="49"/>
  <c r="F86" i="49"/>
  <c r="G85" i="49"/>
  <c r="F85" i="49"/>
  <c r="G84" i="49"/>
  <c r="F84" i="49"/>
  <c r="G83" i="49"/>
  <c r="F83" i="49"/>
  <c r="G82" i="49"/>
  <c r="F82" i="49"/>
  <c r="G81" i="49"/>
  <c r="F81" i="49"/>
  <c r="G80" i="49"/>
  <c r="F80" i="49"/>
  <c r="G79" i="49"/>
  <c r="F79" i="49"/>
  <c r="A22" i="49"/>
  <c r="G62" i="49"/>
  <c r="G60" i="49"/>
  <c r="G59" i="49"/>
  <c r="G21" i="49"/>
  <c r="F21" i="49"/>
  <c r="N63" i="50"/>
  <c r="L63" i="50"/>
  <c r="I63" i="50"/>
  <c r="G63" i="50"/>
  <c r="F63" i="50"/>
  <c r="A63" i="50"/>
  <c r="N3" i="50"/>
  <c r="F3" i="80" s="1"/>
  <c r="L3" i="80" s="1"/>
  <c r="Q3" i="80" s="1"/>
  <c r="L3" i="50"/>
  <c r="G3" i="50"/>
  <c r="F3" i="50"/>
  <c r="A2"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M121" i="50"/>
  <c r="K121" i="50"/>
  <c r="J121" i="50"/>
  <c r="I121" i="50"/>
  <c r="I56" i="50"/>
  <c r="N41" i="50"/>
  <c r="N42" i="50"/>
  <c r="N43" i="50"/>
  <c r="N44" i="50"/>
  <c r="N45" i="50"/>
  <c r="M54" i="50"/>
  <c r="J54" i="50"/>
  <c r="F82" i="55"/>
  <c r="E82" i="55"/>
  <c r="A82" i="55"/>
  <c r="F3" i="55"/>
  <c r="E3" i="55"/>
  <c r="F3" i="56" s="1"/>
  <c r="F3" i="57" s="1"/>
  <c r="F4" i="76" s="1"/>
  <c r="A2" i="55"/>
  <c r="A137" i="55"/>
  <c r="A18" i="55"/>
  <c r="A19" i="55" s="1"/>
  <c r="A20" i="55" s="1"/>
  <c r="A21" i="55" s="1"/>
  <c r="A22" i="55" s="1"/>
  <c r="A23" i="55" s="1"/>
  <c r="A24" i="55" s="1"/>
  <c r="A25" i="55" s="1"/>
  <c r="A26" i="55" s="1"/>
  <c r="A27" i="55" s="1"/>
  <c r="A28" i="55" s="1"/>
  <c r="A29" i="55" s="1"/>
  <c r="A30" i="55" s="1"/>
  <c r="A31" i="55" s="1"/>
  <c r="A32" i="55" s="1"/>
  <c r="A33" i="55" s="1"/>
  <c r="A34" i="55" s="1"/>
  <c r="A35" i="55" s="1"/>
  <c r="A36" i="55" s="1"/>
  <c r="A37" i="55" s="1"/>
  <c r="A38" i="55" s="1"/>
  <c r="A39" i="55" s="1"/>
  <c r="A40" i="55" s="1"/>
  <c r="A41" i="55" s="1"/>
  <c r="A42" i="55" s="1"/>
  <c r="A43" i="55" s="1"/>
  <c r="A44" i="55" s="1"/>
  <c r="A45" i="55" s="1"/>
  <c r="A46" i="55" s="1"/>
  <c r="A47" i="55" s="1"/>
  <c r="A48" i="55" s="1"/>
  <c r="A49" i="55" s="1"/>
  <c r="A50" i="55" s="1"/>
  <c r="A51" i="55" s="1"/>
  <c r="A52" i="55" s="1"/>
  <c r="A53" i="55" s="1"/>
  <c r="A54" i="55" s="1"/>
  <c r="A55" i="55" s="1"/>
  <c r="A56" i="55" s="1"/>
  <c r="A57" i="55" s="1"/>
  <c r="A58" i="55" s="1"/>
  <c r="A59" i="55" s="1"/>
  <c r="A60" i="55" s="1"/>
  <c r="A61" i="55" s="1"/>
  <c r="A62" i="55" s="1"/>
  <c r="A63" i="55" s="1"/>
  <c r="A64" i="55" s="1"/>
  <c r="A65" i="55" s="1"/>
  <c r="A66" i="55" s="1"/>
  <c r="A67" i="55" s="1"/>
  <c r="A68" i="55" s="1"/>
  <c r="A69" i="55" s="1"/>
  <c r="A70" i="55" s="1"/>
  <c r="A71" i="55" s="1"/>
  <c r="A72" i="55" s="1"/>
  <c r="A73" i="55" s="1"/>
  <c r="A74" i="55" s="1"/>
  <c r="F73" i="55"/>
  <c r="D37" i="64"/>
  <c r="P74" i="64"/>
  <c r="N74" i="64"/>
  <c r="I74" i="64"/>
  <c r="G74" i="64"/>
  <c r="E74" i="64"/>
  <c r="A74" i="64"/>
  <c r="P3" i="64"/>
  <c r="N3" i="64"/>
  <c r="G3" i="64"/>
  <c r="E3" i="64"/>
  <c r="I2" i="64"/>
  <c r="A2" i="64"/>
  <c r="P54" i="64"/>
  <c r="M54" i="64"/>
  <c r="J54" i="64"/>
  <c r="G54" i="64"/>
  <c r="D54" i="64"/>
  <c r="P37" i="64"/>
  <c r="M37" i="64"/>
  <c r="J37" i="64"/>
  <c r="G37" i="64"/>
  <c r="M72" i="65"/>
  <c r="L72" i="65"/>
  <c r="H72" i="65"/>
  <c r="F72" i="65"/>
  <c r="E72" i="65"/>
  <c r="A72" i="65"/>
  <c r="M3" i="65"/>
  <c r="L3" i="65"/>
  <c r="F3" i="65"/>
  <c r="E3" i="65"/>
  <c r="H2" i="65"/>
  <c r="A2" i="65"/>
  <c r="L121" i="65"/>
  <c r="J121" i="65"/>
  <c r="H121" i="65"/>
  <c r="E121" i="65"/>
  <c r="C121" i="65"/>
  <c r="L107" i="65"/>
  <c r="J107" i="65"/>
  <c r="H107" i="65"/>
  <c r="E107" i="65"/>
  <c r="C107" i="65"/>
  <c r="L51" i="65"/>
  <c r="J51" i="65"/>
  <c r="H51" i="65"/>
  <c r="E51" i="65"/>
  <c r="C51" i="65"/>
  <c r="L37" i="65"/>
  <c r="J37" i="65"/>
  <c r="H37" i="65"/>
  <c r="E37" i="65"/>
  <c r="C37" i="65"/>
  <c r="F3" i="66"/>
  <c r="M3" i="66"/>
  <c r="L3" i="66"/>
  <c r="E3" i="66"/>
  <c r="H2" i="66"/>
  <c r="A2" i="66"/>
  <c r="O70" i="67"/>
  <c r="N70" i="67"/>
  <c r="J70" i="67"/>
  <c r="H70" i="67"/>
  <c r="G70" i="67"/>
  <c r="A70" i="67"/>
  <c r="O3" i="67"/>
  <c r="N3" i="67"/>
  <c r="H3" i="67"/>
  <c r="G3" i="67"/>
  <c r="J2" i="67"/>
  <c r="F3" i="71"/>
  <c r="E3" i="71"/>
  <c r="A2" i="71"/>
  <c r="G3" i="72"/>
  <c r="F3" i="72"/>
  <c r="A2" i="72"/>
  <c r="G63" i="72"/>
  <c r="F63" i="72"/>
  <c r="E63" i="72"/>
  <c r="D63" i="72"/>
  <c r="C63" i="72"/>
  <c r="F3" i="73"/>
  <c r="E3" i="73"/>
  <c r="A2" i="73"/>
  <c r="F37" i="73"/>
  <c r="E37" i="73"/>
  <c r="G71" i="74"/>
  <c r="A71" i="74"/>
  <c r="G3" i="74"/>
  <c r="F3" i="74"/>
  <c r="A2" i="74"/>
  <c r="C16" i="75"/>
  <c r="C568" i="75" s="1"/>
  <c r="C148" i="75"/>
  <c r="C150" i="75"/>
  <c r="C151" i="75"/>
  <c r="C486" i="75"/>
  <c r="C487" i="75"/>
  <c r="C489" i="75"/>
  <c r="C490" i="75"/>
  <c r="C407" i="75"/>
  <c r="C603" i="75"/>
  <c r="C481" i="75"/>
  <c r="C604" i="75"/>
  <c r="C595" i="75"/>
  <c r="C285" i="75"/>
  <c r="C593" i="75" s="1"/>
  <c r="C269" i="75"/>
  <c r="C272" i="75"/>
  <c r="C273" i="75"/>
  <c r="C274" i="75"/>
  <c r="C275" i="75"/>
  <c r="C276" i="75"/>
  <c r="C277" i="75"/>
  <c r="C278" i="75"/>
  <c r="C279" i="75"/>
  <c r="C280" i="75"/>
  <c r="C281" i="75"/>
  <c r="C249" i="75"/>
  <c r="C250" i="75"/>
  <c r="C587" i="75" s="1"/>
  <c r="C577" i="75"/>
  <c r="C96" i="75"/>
  <c r="C104" i="75"/>
  <c r="C511" i="75"/>
  <c r="C513" i="75"/>
  <c r="C514" i="75"/>
  <c r="C515" i="75"/>
  <c r="C519" i="75"/>
  <c r="C520" i="75"/>
  <c r="C335" i="75"/>
  <c r="C336" i="75"/>
  <c r="C337" i="75"/>
  <c r="C338" i="75"/>
  <c r="C340" i="75"/>
  <c r="C497" i="75" s="1"/>
  <c r="C488" i="75"/>
  <c r="C482" i="75"/>
  <c r="C405" i="75"/>
  <c r="C325" i="75"/>
  <c r="C326" i="75"/>
  <c r="C361" i="75" s="1"/>
  <c r="C327" i="75"/>
  <c r="C328" i="75"/>
  <c r="C330" i="75"/>
  <c r="C331" i="75"/>
  <c r="C346" i="75"/>
  <c r="C345" i="75"/>
  <c r="C360" i="75" s="1"/>
  <c r="C344" i="75"/>
  <c r="C347" i="75"/>
  <c r="C349" i="75"/>
  <c r="C313" i="75"/>
  <c r="C301" i="75"/>
  <c r="C302" i="75"/>
  <c r="C303" i="75"/>
  <c r="C304" i="75"/>
  <c r="C305" i="75"/>
  <c r="C306" i="75"/>
  <c r="C286" i="75"/>
  <c r="C287" i="75"/>
  <c r="C288" i="75"/>
  <c r="C291" i="75"/>
  <c r="C292" i="75"/>
  <c r="C293" i="75"/>
  <c r="C294" i="75"/>
  <c r="C295" i="75"/>
  <c r="C246" i="75"/>
  <c r="C247" i="75"/>
  <c r="C251" i="75"/>
  <c r="C65" i="75"/>
  <c r="C66" i="75"/>
  <c r="C70" i="75"/>
  <c r="C36" i="75"/>
  <c r="C38" i="75"/>
  <c r="A8" i="75"/>
  <c r="A7" i="75"/>
  <c r="B19" i="3"/>
  <c r="B17" i="3"/>
  <c r="B25" i="3"/>
  <c r="A50" i="1"/>
  <c r="E3" i="6"/>
  <c r="F36" i="62"/>
  <c r="E36" i="62"/>
  <c r="E38" i="62" s="1"/>
  <c r="G36" i="62"/>
  <c r="C182" i="75"/>
  <c r="C183" i="75" s="1"/>
  <c r="C187" i="75" s="1"/>
  <c r="E88" i="86"/>
  <c r="F133" i="49"/>
  <c r="G64" i="27" l="1"/>
  <c r="M23" i="46"/>
  <c r="E64" i="86"/>
  <c r="E3" i="20"/>
  <c r="G47" i="14"/>
  <c r="C354" i="75"/>
  <c r="C252" i="75"/>
  <c r="C254" i="75" s="1"/>
  <c r="C258" i="75" s="1"/>
  <c r="G228" i="13"/>
  <c r="C521" i="75"/>
  <c r="E21" i="18"/>
  <c r="E23" i="18" s="1"/>
  <c r="L21" i="18"/>
  <c r="L23" i="18" s="1"/>
  <c r="C98" i="75"/>
  <c r="E95" i="16"/>
  <c r="E124" i="16" s="1"/>
  <c r="E128" i="16" s="1"/>
  <c r="C316" i="75" s="1"/>
  <c r="M25" i="83"/>
  <c r="C41" i="75"/>
  <c r="C40" i="75"/>
  <c r="L26" i="83"/>
  <c r="K26" i="83"/>
  <c r="F114" i="79"/>
  <c r="F118" i="79" s="1"/>
  <c r="F63" i="37"/>
  <c r="H2" i="52"/>
  <c r="F2" i="60"/>
  <c r="M20" i="83"/>
  <c r="G2" i="59"/>
  <c r="K64" i="39"/>
  <c r="E129" i="86"/>
  <c r="F92" i="26"/>
  <c r="E35" i="22"/>
  <c r="D61" i="36"/>
  <c r="E61" i="36"/>
  <c r="C221" i="75"/>
  <c r="C216" i="75"/>
  <c r="C606" i="75" s="1"/>
  <c r="C230" i="75"/>
  <c r="C585" i="75" s="1"/>
  <c r="A56" i="1"/>
  <c r="A1" i="5" s="1"/>
  <c r="O128" i="52"/>
  <c r="C200" i="75"/>
  <c r="C371" i="75"/>
  <c r="I54" i="50"/>
  <c r="G49" i="14"/>
  <c r="AC8" i="14" s="1"/>
  <c r="H23" i="18"/>
  <c r="C21" i="75"/>
  <c r="C23" i="75" s="1"/>
  <c r="J192" i="60"/>
  <c r="C333" i="75"/>
  <c r="A64" i="1"/>
  <c r="A1" i="4" s="1"/>
  <c r="G22" i="83"/>
  <c r="G26" i="83" s="1"/>
  <c r="M26" i="83" s="1"/>
  <c r="M21" i="83"/>
  <c r="M22" i="83" s="1"/>
  <c r="H25" i="19"/>
  <c r="H38" i="19"/>
  <c r="D16" i="18"/>
  <c r="D21" i="18" s="1"/>
  <c r="E29" i="34"/>
  <c r="G14" i="13"/>
  <c r="G22" i="13" s="1"/>
  <c r="G105" i="13" s="1"/>
  <c r="C76" i="75" s="1"/>
  <c r="C29" i="75"/>
  <c r="C31" i="75" s="1"/>
  <c r="AC41" i="14"/>
  <c r="C223" i="75" s="1"/>
  <c r="I3" i="62"/>
  <c r="G67" i="62" s="1"/>
  <c r="W3" i="80"/>
  <c r="G3" i="52"/>
  <c r="E3" i="22"/>
  <c r="F74" i="55"/>
  <c r="C237" i="75"/>
  <c r="N69" i="52"/>
  <c r="D3" i="53"/>
  <c r="J3" i="53" s="1"/>
  <c r="K3" i="18"/>
  <c r="C364" i="75"/>
  <c r="K53" i="79"/>
  <c r="A69" i="52"/>
  <c r="F29" i="34"/>
  <c r="C375" i="75"/>
  <c r="C376" i="75"/>
  <c r="K3" i="80"/>
  <c r="P3" i="80"/>
  <c r="K54" i="50"/>
  <c r="D33" i="63"/>
  <c r="M97" i="46"/>
  <c r="A52" i="1"/>
  <c r="A62" i="1"/>
  <c r="J129" i="60"/>
  <c r="J64" i="60"/>
  <c r="F29" i="44"/>
  <c r="G126" i="33"/>
  <c r="G59" i="33" s="1"/>
  <c r="G61" i="33" s="1"/>
  <c r="G63" i="33" s="1"/>
  <c r="O57" i="52"/>
  <c r="O63" i="52" s="1"/>
  <c r="H120" i="54"/>
  <c r="O191" i="52"/>
  <c r="G38" i="62"/>
  <c r="R133" i="53"/>
  <c r="E69" i="52"/>
  <c r="G133" i="49"/>
  <c r="M116" i="46"/>
  <c r="L31" i="80"/>
  <c r="K31" i="80"/>
  <c r="C372" i="75" s="1"/>
  <c r="E55" i="26"/>
  <c r="C365" i="75"/>
  <c r="D29" i="19"/>
  <c r="C562" i="75"/>
  <c r="C130" i="42"/>
  <c r="I60" i="42"/>
  <c r="I25" i="42"/>
  <c r="R43" i="53"/>
  <c r="H130" i="42"/>
  <c r="C146" i="75"/>
  <c r="C282" i="75"/>
  <c r="C591" i="75" s="1"/>
  <c r="C556" i="75" s="1"/>
  <c r="L27" i="44"/>
  <c r="O254" i="52"/>
  <c r="F54" i="25"/>
  <c r="F55" i="25"/>
  <c r="C533" i="75"/>
  <c r="C329" i="75"/>
  <c r="C332" i="75" s="1"/>
  <c r="C581" i="75"/>
  <c r="C161" i="75"/>
  <c r="C162" i="75" s="1"/>
  <c r="C166" i="75" s="1"/>
  <c r="C468" i="75"/>
  <c r="C479" i="75" s="1"/>
  <c r="H21" i="19"/>
  <c r="C522" i="75" s="1"/>
  <c r="C309" i="75"/>
  <c r="D310" i="75" s="1"/>
  <c r="C355" i="75"/>
  <c r="C106" i="75"/>
  <c r="C210" i="75"/>
  <c r="F38" i="62"/>
  <c r="I38" i="62" s="1"/>
  <c r="H48" i="54"/>
  <c r="I49" i="42"/>
  <c r="G60" i="15"/>
  <c r="G98" i="15" s="1"/>
  <c r="C259" i="75" s="1"/>
  <c r="I29" i="44"/>
  <c r="I118" i="42"/>
  <c r="G61" i="42"/>
  <c r="C339" i="75"/>
  <c r="C341" i="75" s="1"/>
  <c r="C97" i="75"/>
  <c r="C121" i="75"/>
  <c r="D122" i="75" s="1"/>
  <c r="C356" i="75"/>
  <c r="C84" i="75"/>
  <c r="C348" i="75"/>
  <c r="C350" i="75" s="1"/>
  <c r="D351" i="75" s="1"/>
  <c r="C267" i="75"/>
  <c r="C323" i="75"/>
  <c r="C389" i="75"/>
  <c r="C461" i="75"/>
  <c r="C507" i="75"/>
  <c r="K35" i="79"/>
  <c r="K80" i="79"/>
  <c r="C129" i="75"/>
  <c r="D130" i="75" s="1"/>
  <c r="E26" i="45"/>
  <c r="M22" i="45"/>
  <c r="M26" i="45" s="1"/>
  <c r="R210" i="53"/>
  <c r="N121" i="50"/>
  <c r="C26" i="75"/>
  <c r="C139" i="75"/>
  <c r="A60" i="1"/>
  <c r="A54" i="1"/>
  <c r="C366" i="75"/>
  <c r="C73" i="75"/>
  <c r="C136" i="75"/>
  <c r="D137" i="75" s="1"/>
  <c r="E130" i="42"/>
  <c r="I37" i="42"/>
  <c r="I129" i="42"/>
  <c r="I106" i="42"/>
  <c r="G130" i="42"/>
  <c r="I94" i="42"/>
  <c r="H61" i="42"/>
  <c r="E61" i="42"/>
  <c r="C61" i="42"/>
  <c r="F67" i="24"/>
  <c r="C297" i="75"/>
  <c r="C29" i="44"/>
  <c r="D29" i="44"/>
  <c r="E29" i="44"/>
  <c r="G29" i="44"/>
  <c r="K29" i="44"/>
  <c r="L20" i="44"/>
  <c r="H43" i="26"/>
  <c r="E39" i="26"/>
  <c r="M31" i="46"/>
  <c r="M125" i="46"/>
  <c r="M187" i="46"/>
  <c r="C359" i="75"/>
  <c r="I18" i="62"/>
  <c r="N54" i="50"/>
  <c r="K45" i="79"/>
  <c r="AD8" i="14"/>
  <c r="AD52" i="14" s="1"/>
  <c r="AD59" i="14" s="1"/>
  <c r="C473" i="75"/>
  <c r="C475" i="75" s="1"/>
  <c r="C480" i="75" s="1"/>
  <c r="C377" i="75"/>
  <c r="C491" i="75"/>
  <c r="C403" i="75" s="1"/>
  <c r="L3" i="20" l="1"/>
  <c r="D3" i="22" s="1"/>
  <c r="E68" i="20"/>
  <c r="L68" i="20" s="1"/>
  <c r="C17" i="75"/>
  <c r="C19" i="75" s="1"/>
  <c r="C298" i="75"/>
  <c r="D259" i="75"/>
  <c r="D298" i="75"/>
  <c r="C524" i="75"/>
  <c r="C531" i="75" s="1"/>
  <c r="C535" i="75" s="1"/>
  <c r="C39" i="75"/>
  <c r="D41" i="75"/>
  <c r="K62" i="79"/>
  <c r="K114" i="79" s="1"/>
  <c r="C536" i="75"/>
  <c r="D23" i="18"/>
  <c r="E43" i="26"/>
  <c r="D217" i="75"/>
  <c r="C374" i="75"/>
  <c r="C381" i="75" s="1"/>
  <c r="K37" i="80"/>
  <c r="V27" i="80" s="1"/>
  <c r="H29" i="19"/>
  <c r="L29" i="44"/>
  <c r="M33" i="46"/>
  <c r="AC52" i="14"/>
  <c r="C192" i="75"/>
  <c r="C32" i="75"/>
  <c r="E3" i="53"/>
  <c r="L3" i="53" s="1"/>
  <c r="O69" i="52"/>
  <c r="G69" i="52"/>
  <c r="J60" i="53"/>
  <c r="Q3" i="53"/>
  <c r="Q60" i="53" s="1"/>
  <c r="G63" i="49"/>
  <c r="C470" i="75"/>
  <c r="C397" i="75" s="1"/>
  <c r="D283" i="75"/>
  <c r="C495" i="75"/>
  <c r="D342" i="75"/>
  <c r="F56" i="25"/>
  <c r="C391" i="75"/>
  <c r="D333" i="75"/>
  <c r="C605" i="75"/>
  <c r="D211" i="75"/>
  <c r="C222" i="75"/>
  <c r="D223" i="75" s="1"/>
  <c r="C191" i="75"/>
  <c r="C575" i="75"/>
  <c r="D107" i="75"/>
  <c r="C571" i="75"/>
  <c r="C579" i="75"/>
  <c r="C560" i="75" s="1"/>
  <c r="D98" i="75"/>
  <c r="C311" i="75"/>
  <c r="C315" i="75" s="1"/>
  <c r="D316" i="75" s="1"/>
  <c r="C569" i="75"/>
  <c r="D61" i="75"/>
  <c r="C494" i="75"/>
  <c r="C393" i="75"/>
  <c r="C445" i="75" s="1"/>
  <c r="O20" i="83"/>
  <c r="C138" i="75"/>
  <c r="D139" i="75" s="1"/>
  <c r="I130" i="42"/>
  <c r="I61" i="42"/>
  <c r="C399" i="75"/>
  <c r="C25" i="75" l="1"/>
  <c r="C27" i="75" s="1"/>
  <c r="C75" i="75"/>
  <c r="D76" i="75" s="1"/>
  <c r="D32" i="75"/>
  <c r="A88" i="55"/>
  <c r="A89" i="55" s="1"/>
  <c r="A90" i="55" s="1"/>
  <c r="A91" i="55" s="1"/>
  <c r="A92" i="55" s="1"/>
  <c r="A93" i="55" s="1"/>
  <c r="A94" i="55" s="1"/>
  <c r="A95" i="55" s="1"/>
  <c r="A96" i="55" s="1"/>
  <c r="A97" i="55" s="1"/>
  <c r="A98" i="55" s="1"/>
  <c r="A99" i="55" s="1"/>
  <c r="A100" i="55" s="1"/>
  <c r="A101" i="55" s="1"/>
  <c r="A102" i="55" s="1"/>
  <c r="A103" i="55" s="1"/>
  <c r="A104" i="55" s="1"/>
  <c r="A105" i="55" s="1"/>
  <c r="A106" i="55" s="1"/>
  <c r="A107" i="55" s="1"/>
  <c r="A108" i="55" s="1"/>
  <c r="A109" i="55" s="1"/>
  <c r="A110" i="55" s="1"/>
  <c r="A111" i="55" s="1"/>
  <c r="A112" i="55" s="1"/>
  <c r="A113" i="55" s="1"/>
  <c r="A114" i="55" s="1"/>
  <c r="A115" i="55" s="1"/>
  <c r="A116" i="55" s="1"/>
  <c r="A117" i="55" s="1"/>
  <c r="A118" i="55" s="1"/>
  <c r="A119" i="55" s="1"/>
  <c r="A120" i="55" s="1"/>
  <c r="A121" i="55" s="1"/>
  <c r="A122" i="55" s="1"/>
  <c r="A123" i="55" s="1"/>
  <c r="A124" i="55" s="1"/>
  <c r="A125" i="55" s="1"/>
  <c r="A126" i="55" s="1"/>
  <c r="A127" i="55" s="1"/>
  <c r="A128" i="55" s="1"/>
  <c r="A129" i="55" s="1"/>
  <c r="A130" i="55" s="1"/>
  <c r="A131" i="55" s="1"/>
  <c r="A132" i="55" s="1"/>
  <c r="A133" i="55" s="1"/>
  <c r="A134" i="55" s="1"/>
  <c r="A135" i="55" s="1"/>
  <c r="A136" i="55" s="1"/>
  <c r="I42" i="62"/>
  <c r="D192" i="75"/>
  <c r="K118" i="79"/>
  <c r="C471" i="75"/>
  <c r="D471" i="75" s="1"/>
  <c r="C478" i="75"/>
  <c r="C483" i="75" s="1"/>
  <c r="C401" i="75" s="1"/>
  <c r="C421" i="75" s="1"/>
  <c r="AC59" i="14"/>
  <c r="C232" i="75"/>
  <c r="L60" i="53"/>
  <c r="R3" i="53"/>
  <c r="R60" i="53" s="1"/>
  <c r="C539" i="75"/>
  <c r="C573" i="75"/>
  <c r="C544" i="75" s="1"/>
  <c r="D536" i="75"/>
  <c r="C496" i="75"/>
  <c r="C498" i="75" s="1"/>
  <c r="C427" i="75"/>
  <c r="C425" i="75"/>
  <c r="C411" i="75"/>
  <c r="C423" i="75"/>
  <c r="C419" i="75"/>
  <c r="C417" i="75"/>
  <c r="C231" i="75"/>
  <c r="C589" i="75" s="1"/>
  <c r="C602" i="75"/>
  <c r="C443" i="75"/>
  <c r="C447" i="75"/>
  <c r="I43" i="62"/>
  <c r="C437" i="75"/>
  <c r="C439" i="75"/>
  <c r="C608" i="75" l="1"/>
  <c r="C583" i="75" s="1"/>
  <c r="C549" i="75" s="1"/>
  <c r="C382" i="75"/>
  <c r="D382" i="75" s="1"/>
  <c r="C441" i="75"/>
  <c r="C409" i="75"/>
  <c r="C449" i="75" s="1"/>
  <c r="C240" i="75"/>
  <c r="O25" i="83"/>
  <c r="C547" i="75"/>
  <c r="C558" i="75"/>
  <c r="C553" i="75"/>
  <c r="C545" i="75"/>
  <c r="C541" i="75"/>
  <c r="C546" i="75"/>
  <c r="C564" i="75"/>
  <c r="C239" i="75"/>
  <c r="D232" i="75"/>
  <c r="C551" i="75"/>
  <c r="C451" i="75" l="1"/>
  <c r="C429" i="75"/>
  <c r="C431" i="75" s="1"/>
  <c r="D240" i="75"/>
</calcChain>
</file>

<file path=xl/sharedStrings.xml><?xml version="1.0" encoding="utf-8"?>
<sst xmlns="http://schemas.openxmlformats.org/spreadsheetml/2006/main" count="12699" uniqueCount="5511">
  <si>
    <t>354-355</t>
  </si>
  <si>
    <t>Common Utility Plant and Expenses</t>
  </si>
  <si>
    <t>356</t>
  </si>
  <si>
    <t>Electric Plant Statistical Data</t>
  </si>
  <si>
    <t>Electric Energy Account</t>
  </si>
  <si>
    <t>401</t>
  </si>
  <si>
    <t>Monthly Peaks and Output</t>
  </si>
  <si>
    <t xml:space="preserve">          (Total of lines 34 thru 55)</t>
  </si>
  <si>
    <t xml:space="preserve">     11.  (Reserved)</t>
  </si>
  <si>
    <t>Liquefied Natural Gas Stored and Held for Processing(164.2-164.3)</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</si>
  <si>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</si>
  <si>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</si>
  <si>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</si>
  <si>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</si>
  <si>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</si>
  <si>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</si>
  <si>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(Total of lines 70 thru 81)</t>
  </si>
  <si>
    <t xml:space="preserve">   Net Increase (Decrease) in Cash and Cash Equivalents</t>
  </si>
  <si>
    <t xml:space="preserve">          (Total of lines 22, 57 and 83)</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</si>
  <si>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</si>
  <si>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</si>
  <si>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</si>
  <si>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</si>
  <si>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</si>
  <si>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</si>
  <si>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VOLTAGE (In KV)</t>
  </si>
  <si>
    <t>*Note:All of the outstanding shares for Orange and Rockland, except for 1,000 shares, was purchased by Con Edison, due to merger.</t>
  </si>
  <si>
    <t>(302) Franchises and Consents</t>
  </si>
  <si>
    <t>(303) Miscellaneous Intangible Plant</t>
  </si>
  <si>
    <t xml:space="preserve">   Total Intangible Plant</t>
  </si>
  <si>
    <t>OTHER (SPECIFY)</t>
  </si>
  <si>
    <t>Pearl River, Orangetown</t>
  </si>
  <si>
    <t>Pine Island</t>
  </si>
  <si>
    <t>Port Jervis, Port Jervis</t>
  </si>
  <si>
    <t>Ramapo, Ramapo</t>
  </si>
  <si>
    <t xml:space="preserve">Rio, Lumberland </t>
  </si>
  <si>
    <t>Shoemaker, Wallkill</t>
  </si>
  <si>
    <t>Silver Lake, Middletown</t>
  </si>
  <si>
    <t>Sloatsburg, Sloatsburg</t>
  </si>
  <si>
    <t>South Goshen, Goshen</t>
  </si>
  <si>
    <t>Sparkill</t>
  </si>
  <si>
    <t>Sterling Forest, Tuxedo</t>
  </si>
  <si>
    <t>Sugerloaf, Chester</t>
  </si>
  <si>
    <t>Summitville, Summitville</t>
  </si>
  <si>
    <t>Tallman, Airmont</t>
  </si>
  <si>
    <t>West Haverstraw, West Haverstraw</t>
  </si>
  <si>
    <t>West Nyack, West Nyack</t>
  </si>
  <si>
    <t>Westtown, Minisink</t>
  </si>
  <si>
    <t>Wisner, Wisner</t>
  </si>
  <si>
    <t>Wurtsboro, Wurtsboro</t>
  </si>
  <si>
    <t>Washington Heights, Middletown</t>
  </si>
  <si>
    <t xml:space="preserve">Rockland Electric Company </t>
  </si>
  <si>
    <t>Common Stock</t>
  </si>
  <si>
    <t>Equity contribution</t>
  </si>
  <si>
    <t>Equity in Prior Years' Earnings</t>
  </si>
  <si>
    <t>Equity in Current years'  Earnings</t>
  </si>
  <si>
    <t>Pike County Power and Light Company</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</si>
  <si>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</si>
  <si>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</si>
  <si>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</si>
  <si>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</si>
  <si>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Date</t>
  </si>
  <si>
    <t>Remarks</t>
  </si>
  <si>
    <t>Page No.</t>
  </si>
  <si>
    <t>Revised</t>
  </si>
  <si>
    <t>(a)</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</si>
  <si>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</si>
  <si>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</si>
  <si>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</si>
  <si>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</si>
  <si>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</si>
  <si>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</si>
  <si>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</si>
  <si>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</si>
  <si>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</si>
  <si>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</si>
  <si>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</si>
  <si>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</si>
  <si>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to expense accounts 501 and 547 (line 41) as shown on</t>
  </si>
  <si>
    <t xml:space="preserve">  31 "Maintenance of Electric Plant."  Indicate plants designed for peak load service.</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</si>
  <si>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</si>
  <si>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</si>
  <si>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</si>
  <si>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</si>
  <si>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</si>
  <si>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be used for long-term firm service which meets the definition of RQ service.  For all transactions identified as LF,</t>
  </si>
  <si>
    <t xml:space="preserve">      any demand not stated on a megawatt basis and explain.</t>
  </si>
  <si>
    <t xml:space="preserve">  Plant in Service (Classified)</t>
  </si>
  <si>
    <t xml:space="preserve">  Property Under Capital Leases</t>
  </si>
  <si>
    <t xml:space="preserve">  Plant Purchased or Sold</t>
  </si>
  <si>
    <t xml:space="preserve">  Completed Construciton not Classified</t>
  </si>
  <si>
    <t xml:space="preserve">  Experimental Plant Unclassified</t>
  </si>
  <si>
    <t xml:space="preserve">    TOTAL (Enter Total of lines 3 thru 7)</t>
  </si>
  <si>
    <t xml:space="preserve">   TOTAL Utility Plant (Enter Total of lines 8 thru 12)</t>
  </si>
  <si>
    <t xml:space="preserve">   Net Utility Plant (Enter Total of lines 13 less 14)</t>
  </si>
  <si>
    <t xml:space="preserve">DETAIL OF ACCUMULATED PROVISIONS FOR </t>
  </si>
  <si>
    <t>In Service:</t>
  </si>
  <si>
    <t xml:space="preserve">  Depreciation (includes RWIP)</t>
  </si>
  <si>
    <t xml:space="preserve">  Amort. and Depl. of Producing Natural Gas Land and Land Rights</t>
  </si>
  <si>
    <t xml:space="preserve">  Amort. of Underground Storage Land and Land Rights</t>
  </si>
  <si>
    <t xml:space="preserve">  Amort. of Other Utility Plant</t>
  </si>
  <si>
    <t xml:space="preserve">   TOTAL In Service (Enter Total of lines 18 thru 21)</t>
  </si>
  <si>
    <t xml:space="preserve">   TOTAL Leased to Others (Enter Total of lines 24 and 25)</t>
  </si>
  <si>
    <t xml:space="preserve">   TOTAL Held for Future Use (Enter Total of lines 28 and 29)</t>
  </si>
  <si>
    <t xml:space="preserve">  Amort. of Plant Aquisition ADJ.</t>
  </si>
  <si>
    <t xml:space="preserve">   TOTAL Accumulated Provisions (Should agree with line 14 above)</t>
  </si>
  <si>
    <t xml:space="preserve">   (Enter Total of lines 22,26,30,31 and 32)</t>
  </si>
  <si>
    <t xml:space="preserve"> N/A</t>
  </si>
  <si>
    <t>New York, May 21, 1926 - Transportation Corporation Law</t>
  </si>
  <si>
    <t>Electricity - New York</t>
  </si>
  <si>
    <t>Gas - New York</t>
  </si>
  <si>
    <t>RECO Securitization,LLC</t>
  </si>
  <si>
    <t>(A) The Respondent through its subsidiary,</t>
  </si>
  <si>
    <t xml:space="preserve"> Rockland Electric Company</t>
  </si>
  <si>
    <t>3.  Report data for lines 7, 9, and 10 for Natural Gas companies using accounts 404.1, 404.2, 404.3, 407.1, and 407.2.</t>
  </si>
  <si>
    <t xml:space="preserve">       (Less) Costs and Exp. of Merchandising, Job. &amp; Contract Work (416)</t>
  </si>
  <si>
    <t xml:space="preserve">       Revenues From Nonutility Operations (417)</t>
  </si>
  <si>
    <t>6.  Give concise explanations concerning significant amount of any refunds made or received during the year resulting</t>
  </si>
  <si>
    <t xml:space="preserve">       (Less) Expenses of Nonutility Operations (417.1)</t>
  </si>
  <si>
    <t>Orange and Rockland Utilities, Inc</t>
  </si>
  <si>
    <t>Pg 111, L 61 (d)</t>
  </si>
  <si>
    <t>Pg 111, L 57, 62, 65, 67 (d)</t>
  </si>
  <si>
    <t>Deferred Losses from Disp. of  Utility Plant</t>
  </si>
  <si>
    <t>Pg 111, L 63 (d)</t>
  </si>
  <si>
    <t>Research and Development</t>
  </si>
  <si>
    <t>Pg 111, L 64 (d)</t>
  </si>
  <si>
    <t>Accumulated Deferred Income Taxes</t>
  </si>
  <si>
    <t>Pg 111, L 66 (d)</t>
  </si>
  <si>
    <t xml:space="preserve">          Total Deferred Debits</t>
  </si>
  <si>
    <t xml:space="preserve">     Total Assets and Other Debits</t>
  </si>
  <si>
    <t>Formula should = Pg 111, L 69 (d)</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</si>
  <si>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</si>
  <si>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</si>
  <si>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</si>
  <si>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</si>
  <si>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</si>
  <si>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</si>
  <si>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</si>
  <si>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</si>
  <si>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</si>
  <si>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</si>
  <si>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</si>
  <si>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</si>
  <si>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</si>
  <si>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</si>
  <si>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</si>
  <si>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price of purchased power if the actual cost of such</t>
  </si>
  <si>
    <t xml:space="preserve">  2.  Include below the costs incurred due to the operation</t>
  </si>
  <si>
    <t>replacement power is not known.  Price internally</t>
  </si>
  <si>
    <t xml:space="preserve">  of environmental protection equipment, facilities, and</t>
  </si>
  <si>
    <t>generated replacement power at the system average</t>
  </si>
  <si>
    <t xml:space="preserve">  programs.</t>
  </si>
  <si>
    <t>cost of power generated if the actual cost of specific</t>
  </si>
  <si>
    <t xml:space="preserve">  3.  Report expenses under the subheadings listed</t>
  </si>
  <si>
    <t>replacement generation is not known.</t>
  </si>
  <si>
    <t xml:space="preserve">  below.</t>
  </si>
  <si>
    <t>6.  Under item 8 include ad valorem and other taxes</t>
  </si>
  <si>
    <t xml:space="preserve">  4.  Under item 6 report the difference in cost between</t>
  </si>
  <si>
    <t>assessed directly on or directly relatable to environmental</t>
  </si>
  <si>
    <t xml:space="preserve">  environmentally clean fuels and the alternative fuels</t>
  </si>
  <si>
    <t>facilities.  Also include under item 8 licensing and similar</t>
  </si>
  <si>
    <t xml:space="preserve">  that would otherwise be used and are available for</t>
  </si>
  <si>
    <t>fees on such facilities.</t>
  </si>
  <si>
    <t xml:space="preserve">  use.</t>
  </si>
  <si>
    <t>7.  In those instances where expenses are composed of</t>
  </si>
  <si>
    <t xml:space="preserve">  5.  Under item 7 include the cost of replacement</t>
  </si>
  <si>
    <t>Next Page is 227</t>
  </si>
  <si>
    <t>Page 224</t>
  </si>
  <si>
    <t>Page 225</t>
  </si>
  <si>
    <t>Page 224-A</t>
  </si>
  <si>
    <t>Page 225-A</t>
  </si>
  <si>
    <t>MATERIALS AND SUPPLIES</t>
  </si>
  <si>
    <t>Expenditures, Outstanding at the end of the year.</t>
  </si>
  <si>
    <t xml:space="preserve">  Uniform System of Accounts.)</t>
  </si>
  <si>
    <t xml:space="preserve">               (4) Distribution</t>
  </si>
  <si>
    <t xml:space="preserve">  describing the specific area of R, D &amp; D (such as safety,</t>
  </si>
  <si>
    <t>6.  If costs have not been segregated for R, D &amp; D activities</t>
  </si>
  <si>
    <t xml:space="preserve">  2.  Indicate in column (a) the applicable classification, as shown</t>
  </si>
  <si>
    <t>OTHER PROPERTY AND INVESTMENTS</t>
  </si>
  <si>
    <t>Nonutility Property (121)</t>
  </si>
  <si>
    <t>(Less) Accum. Prov. for Depr. and Amort. (122)</t>
  </si>
  <si>
    <t>Investments in Associated Companies (123)</t>
  </si>
  <si>
    <t>FERC FORM N0.1 (ED. 12-96)</t>
  </si>
  <si>
    <t>NOTES TO FINANCIAL STATEMENTS (Continued)</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</si>
  <si>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</si>
  <si>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</si>
  <si>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</si>
  <si>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Accessory Electric Equipment</t>
  </si>
  <si>
    <t>Misc. Power Plant Equipment</t>
  </si>
  <si>
    <t xml:space="preserve">   TOTAL Steam Production Plant (Enter Total of lines 8 thru 14)</t>
  </si>
  <si>
    <t>B. Nuclear Production Plant</t>
  </si>
  <si>
    <t xml:space="preserve">(320) </t>
  </si>
  <si>
    <t xml:space="preserve">(321) </t>
  </si>
  <si>
    <t>Other Gas Utility Operating Income</t>
  </si>
  <si>
    <t>Page 356A</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</si>
  <si>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</si>
  <si>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</si>
  <si>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</si>
  <si>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particulars (details) of the change.  State the reason for any charge-off during the year and specify the amount charged.</t>
  </si>
  <si>
    <t>2.  If any change occurred during the year in the balance with respect to any class or series of stock, attach a statement giving</t>
  </si>
  <si>
    <t>Next Page is 255</t>
  </si>
  <si>
    <t xml:space="preserve">    1.  Report by balance sheet account the particulars (details) </t>
  </si>
  <si>
    <t xml:space="preserve">    2.  In column (a), for new issues,  give Commission authorization</t>
  </si>
  <si>
    <t>FERC FORM NO.1 (ED. 12-96) NYPSC Modified-96</t>
  </si>
  <si>
    <t>Page 108</t>
  </si>
  <si>
    <t>Maintenance of Electric Plant</t>
  </si>
  <si>
    <t>CURRENT AND ACCRUED ASSETS</t>
  </si>
  <si>
    <t>Cash (131)</t>
  </si>
  <si>
    <t>Special Deposits (132-134)</t>
  </si>
  <si>
    <t>Working Fund (135)</t>
  </si>
  <si>
    <t>Temporary Cash Investments (136)</t>
  </si>
  <si>
    <t>Notes Receivable (141)</t>
  </si>
  <si>
    <t>Customer Accounts Receivable (142)</t>
  </si>
  <si>
    <t>Adjustments to Retained Earnings (Account 439)</t>
  </si>
  <si>
    <t xml:space="preserve">     Credit:</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</si>
  <si>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</si>
  <si>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</si>
  <si>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</si>
  <si>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</si>
  <si>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</si>
  <si>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</si>
  <si>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</si>
  <si>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Customer Advances for Construction</t>
  </si>
  <si>
    <t>Pg 113, L 47 (d)</t>
  </si>
  <si>
    <t>Pg 113, L 50=&gt;52 (d)</t>
  </si>
  <si>
    <t>Pg 113, L 48 (d)</t>
  </si>
  <si>
    <t>Report in Section A for the year the amounts for: (a) Depreciation Expense (Account 403); (b) Amortization of Limited-Term Electric</t>
  </si>
  <si>
    <t>Plant (Account 404); and (c) Amortization of Other Electric Plant (Account 405).</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</si>
  <si>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</si>
  <si>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</si>
  <si>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</si>
  <si>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</si>
  <si>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Investment in Subsidiary Companies (123.1)</t>
  </si>
  <si>
    <t>(For Cost of Account 123.1, See Footnote Page 224, line 42)</t>
  </si>
  <si>
    <t>Noncurrent Portion of Allowances</t>
  </si>
  <si>
    <t>Other Investments (124)</t>
  </si>
  <si>
    <t xml:space="preserve">     Expenses per Net KWh (Enter result of line 36 divided by line 9)</t>
  </si>
  <si>
    <t>FERC FORM NO. 1(ED. 12-88)</t>
  </si>
  <si>
    <t>Page 408</t>
  </si>
  <si>
    <t>Page 409</t>
  </si>
  <si>
    <t>GENERATING PLANT STATISTICS (Small Plants)</t>
  </si>
  <si>
    <t>GENERATING PLANT STATISTICS (Small Plants)(Continued)</t>
  </si>
  <si>
    <t xml:space="preserve">      "Subtotal - RQ" in column (a).  The remaining sales may then be listed in any order.  Enter "Subtotal-Non-RQ" in column</t>
  </si>
  <si>
    <t>Pretax Coverage of Interest Expense</t>
  </si>
  <si>
    <t>Com. Stock Dividends as a % of Earnings</t>
  </si>
  <si>
    <t>Return on Common Equity</t>
  </si>
  <si>
    <t>Internal Cash Generated as a % of</t>
  </si>
  <si>
    <t>DISTRIBUTION OF ELECTRIC REVENUES</t>
  </si>
  <si>
    <t>Total Revenues</t>
  </si>
  <si>
    <t>Roads and Trails</t>
  </si>
  <si>
    <t xml:space="preserve">   TOTAL Transmission Plant (Enter Total of lines 44 thru 52)</t>
  </si>
  <si>
    <t>4. DISTRIBUTION PLANT</t>
  </si>
  <si>
    <t xml:space="preserve">(360) </t>
  </si>
  <si>
    <t xml:space="preserve">(361) </t>
  </si>
  <si>
    <t xml:space="preserve">(362) </t>
  </si>
  <si>
    <t>(594) Maintenance of Underground Lines</t>
  </si>
  <si>
    <t>8.  REGIONAL MARKET EXPENSE</t>
  </si>
  <si>
    <t>(512) Maintenance of Boiler Plant</t>
  </si>
  <si>
    <t>(595) Maintenance of Line Transformers</t>
  </si>
  <si>
    <t>(575.7) Market Facilitation, Monitoring and Compliance Service</t>
  </si>
  <si>
    <t>(513) Maintenance of Electric Plant</t>
  </si>
  <si>
    <t xml:space="preserve">(551) </t>
  </si>
  <si>
    <t>(596) Maintenance of Street Lighting and Signal Systems</t>
  </si>
  <si>
    <t>TOTAL Regional Transmission and Market Op Expns (Total 170)</t>
  </si>
  <si>
    <t>(514) Maintenance of Miscellaneous Steam Plant</t>
  </si>
  <si>
    <t xml:space="preserve">(552) </t>
  </si>
  <si>
    <t>(597) Maintenance of Meters</t>
  </si>
  <si>
    <t xml:space="preserve"> TOTAL Electric Operation and Maintenance Expenses </t>
  </si>
  <si>
    <t xml:space="preserve"> TOTAL Maintenance (Enter Total of lines 15 thru 19)</t>
  </si>
  <si>
    <t xml:space="preserve">(553) </t>
  </si>
  <si>
    <t>Maintenance of Generating and Electric Plant</t>
  </si>
  <si>
    <t>(598) Maintenance of Miscellaneous Distribution Plant</t>
  </si>
  <si>
    <t xml:space="preserve"> (Enter total of lines 80, 100, 126, 134, 141, 148,168 and 171)</t>
  </si>
  <si>
    <t xml:space="preserve"> TOTAL Power Production Expenses-Steam Power (Enter Total of Lines 13 and 20)</t>
  </si>
  <si>
    <t xml:space="preserve">(554) </t>
  </si>
  <si>
    <t>Maintenance of Miscellaneous Other Power Generation Plant</t>
  </si>
  <si>
    <t xml:space="preserve"> TOTAL Maintenance (Enter Total of lines 116 thru 124)</t>
  </si>
  <si>
    <t xml:space="preserve">                                               B. Nuclear Power Generation</t>
  </si>
  <si>
    <t>TOTAL Maintenance (Enter Total of Lines 69 thru 72)</t>
  </si>
  <si>
    <t xml:space="preserve"> TOTAL Distribution Expenses (Enter Total of lines 114 and 125)</t>
  </si>
  <si>
    <t>TOTAL Power Production Expenses--Other Power  (Enter Total of Lines 67 and 73)</t>
  </si>
  <si>
    <t>4. CUSTOMER ACCOUNTS EXPENSES</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</si>
  <si>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</si>
  <si>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</si>
  <si>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</si>
  <si>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</si>
  <si>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</si>
  <si>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</si>
  <si>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</si>
  <si>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</si>
  <si>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</si>
  <si>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</si>
  <si>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(2)  [  ] A Resubmission</t>
  </si>
  <si>
    <t>ELECTRIC PLANT LEASED TO OTHERS  (Account 104)</t>
  </si>
  <si>
    <t xml:space="preserve">1.  Report below the information called for concerning electric plant leased to others. </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</si>
  <si>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</si>
  <si>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</si>
  <si>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</si>
  <si>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</si>
  <si>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</si>
  <si>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</si>
  <si>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 xml:space="preserve">  power, purchased or generated, to compensate for the</t>
  </si>
  <si>
    <t>specify in column (c) the actual expenses that are</t>
  </si>
  <si>
    <t xml:space="preserve">  deficiency in output from existing plants due to the</t>
  </si>
  <si>
    <t>included in column (b).</t>
  </si>
  <si>
    <t>Classification of Expenses</t>
  </si>
  <si>
    <t>Actual Expenses</t>
  </si>
  <si>
    <t xml:space="preserve">  Depreciation</t>
  </si>
  <si>
    <t>REGULATORY COMMISSION EXPENSES FOR ELECTRIC AND GAS (Continued)</t>
  </si>
  <si>
    <t xml:space="preserve">  1.  Report particulars (details) of regulatory commission expenses</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</si>
  <si>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</si>
  <si>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</si>
  <si>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</si>
  <si>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</si>
  <si>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</si>
  <si>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</si>
  <si>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</si>
  <si>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</si>
  <si>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</si>
  <si>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</si>
  <si>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</si>
  <si>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with expenses during the year or the account to which</t>
  </si>
  <si>
    <t xml:space="preserve">  demonstration (R, D &amp; D) project initiated, continued, or concluded</t>
  </si>
  <si>
    <t xml:space="preserve">                    d.  Nuclear</t>
  </si>
  <si>
    <t xml:space="preserve">               (3) Research Support to Nuclear Power</t>
  </si>
  <si>
    <t>amounts were capitalized during the year, listing Account</t>
  </si>
  <si>
    <t xml:space="preserve">  during the year.  Report also support given to others during the</t>
  </si>
  <si>
    <t xml:space="preserve">                    e.  Unconventional generation</t>
  </si>
  <si>
    <t xml:space="preserve">                    Groups</t>
  </si>
  <si>
    <t>107, Construction Work in Progress, first.  Show in column (f)</t>
  </si>
  <si>
    <t>Transmission of Electricity for Others</t>
  </si>
  <si>
    <t>328-330</t>
  </si>
  <si>
    <t>12-90</t>
  </si>
  <si>
    <t>Transmission of Electricity by Others</t>
  </si>
  <si>
    <t>332</t>
  </si>
  <si>
    <t>Miscellaneous General Expenses</t>
  </si>
  <si>
    <t>335</t>
  </si>
  <si>
    <t>Depreciation and Amortization of Electric Plant</t>
  </si>
  <si>
    <t>336-337</t>
  </si>
  <si>
    <t>Particulars Concerning Certain Income Deduction and</t>
  </si>
  <si>
    <t xml:space="preserve">  Interest Charges Accounts</t>
  </si>
  <si>
    <t>340</t>
  </si>
  <si>
    <t>Common Section</t>
  </si>
  <si>
    <t>Regulatory Commission Expenses</t>
  </si>
  <si>
    <t>350-351</t>
  </si>
  <si>
    <t>Research, Development, and Demonstration Activities</t>
  </si>
  <si>
    <t>352-353</t>
  </si>
  <si>
    <t xml:space="preserve">                                                                 Page 204</t>
  </si>
  <si>
    <t xml:space="preserve">                       Page 205</t>
  </si>
  <si>
    <t xml:space="preserve">                              ELECTRIC PLANT IN SERVICE (Accounts 101, 102, 103 and 106) (Continued)</t>
  </si>
  <si>
    <t xml:space="preserve">(346) </t>
  </si>
  <si>
    <t xml:space="preserve">   TOTAL Other Prod. Plant (Enter Total of lines 34 thru 40)</t>
  </si>
  <si>
    <t xml:space="preserve">   TOTAL Prod. Plant (Enter Total of lines 15, 23, 32, and 41)</t>
  </si>
  <si>
    <t>FOR DEPRECIATION, AMORTIZATION AND DEPLETION</t>
  </si>
  <si>
    <t>Other (Specify)</t>
  </si>
  <si>
    <t>Electric</t>
  </si>
  <si>
    <t>Gas</t>
  </si>
  <si>
    <t>In Service</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</si>
  <si>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</si>
  <si>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</si>
  <si>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</si>
  <si>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</si>
  <si>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</si>
  <si>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</si>
  <si>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</si>
  <si>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</si>
  <si>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</si>
  <si>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Unallocated</t>
  </si>
  <si>
    <t>Pg 110, L 25 (d)</t>
  </si>
  <si>
    <t>Working Funds</t>
  </si>
  <si>
    <t>Pg 110, L 26 (d)</t>
  </si>
  <si>
    <t>Temporary Cash Investments</t>
  </si>
  <si>
    <t>Pg 110, L 27 (d)</t>
  </si>
  <si>
    <t>Notes Receivable</t>
  </si>
  <si>
    <t>Pg 110, L 28 (d)</t>
  </si>
  <si>
    <t>Accounts Receivable</t>
  </si>
  <si>
    <t>Pg 110, L 29, 30 (d)</t>
  </si>
  <si>
    <t>Other Experimental and General Research Expenses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</si>
  <si>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</si>
  <si>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</si>
  <si>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tion (such as a general residential schedule and an off</t>
  </si>
  <si>
    <t>the year the MWh of electricity sold, revenue, average</t>
  </si>
  <si>
    <t>peak  water heating schedule),  the entries in column (d) for</t>
  </si>
  <si>
    <t>number of customers, average KWh per customer, and average</t>
  </si>
  <si>
    <t>the special schedule should denote the duplication in</t>
  </si>
  <si>
    <t>revenue per KWh, excluding data for Sales for Resale which</t>
  </si>
  <si>
    <t>number of reported customers.</t>
  </si>
  <si>
    <t>is reported on pages 310-311.</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</si>
  <si>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</si>
  <si>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</si>
  <si>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</si>
  <si>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</si>
  <si>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</si>
  <si>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</si>
  <si>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</si>
  <si>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</si>
  <si>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</si>
  <si>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</si>
  <si>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</si>
  <si>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</si>
  <si>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</si>
  <si>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</si>
  <si>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</si>
  <si>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</si>
  <si>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TOTAL Other Accounts</t>
  </si>
  <si>
    <t>TOTAL SALARIES AND WAGES</t>
  </si>
  <si>
    <t>Page 355</t>
  </si>
  <si>
    <t xml:space="preserve">          Total Kilowatt-Hour Sales</t>
  </si>
  <si>
    <t>Formula should = Pg 301, L 14 (d)</t>
  </si>
  <si>
    <t>AVERAGE ELECTRIC CUSTOMERS PER MONTH</t>
  </si>
  <si>
    <t>NUCLEAR FUEL MATERIALS (Accounts 120.1 through 120.6 and 157) (Continued)</t>
  </si>
  <si>
    <t xml:space="preserve">1.  Report below the costs incurred </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</si>
  <si>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</si>
  <si>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2.</t>
  </si>
  <si>
    <t>3.</t>
  </si>
  <si>
    <t>Title and Department</t>
  </si>
  <si>
    <t>Term Expired</t>
  </si>
  <si>
    <t>Salary</t>
  </si>
  <si>
    <t>Over Which Jurisdiction</t>
  </si>
  <si>
    <t>or Current</t>
  </si>
  <si>
    <t>Rate at</t>
  </si>
  <si>
    <t>Paid During</t>
  </si>
  <si>
    <t>Foot-</t>
  </si>
  <si>
    <t>Deferred</t>
  </si>
  <si>
    <t>Incentive Pay</t>
  </si>
  <si>
    <t>Savings</t>
  </si>
  <si>
    <t>Stock</t>
  </si>
  <si>
    <t xml:space="preserve">attach a statement showing the amount of nuclear fuel leased, the </t>
  </si>
  <si>
    <t>Capacity of</t>
  </si>
  <si>
    <t>Number of</t>
  </si>
  <si>
    <t>SPECIAL EQUIPMENT</t>
  </si>
  <si>
    <t>Substation</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</si>
  <si>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</si>
  <si>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</si>
  <si>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</si>
  <si>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</si>
  <si>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Cuddebackville, Cuddebackville</t>
  </si>
  <si>
    <t>Dean, Highland Falls</t>
  </si>
  <si>
    <t>East Wallkill, Wallkill</t>
  </si>
  <si>
    <t>Harriman, Central Valley</t>
  </si>
  <si>
    <t>Highland Falls, Highland Falls</t>
  </si>
  <si>
    <t>Hillburn, Hillburn</t>
  </si>
  <si>
    <t>Hunt, Greenwood Lake</t>
  </si>
  <si>
    <t>Lake Road, Warwick</t>
  </si>
  <si>
    <t>Lovett, Stony Point</t>
  </si>
  <si>
    <t>Monroe, Monroe</t>
  </si>
  <si>
    <t>Monsey, Ramapo</t>
  </si>
  <si>
    <t>Nanuet, Nanuet</t>
  </si>
  <si>
    <t>New Hempstead, Ramapo</t>
  </si>
  <si>
    <t>Orangeburg, Orangetown</t>
  </si>
  <si>
    <t>Otisville, Otisville</t>
  </si>
  <si>
    <t>Distrib. Unattended</t>
  </si>
  <si>
    <t>4 Acres for the future Decker (Fair Oaks) Substation</t>
  </si>
  <si>
    <t>4 Acres for the future Burda Lane Substation</t>
  </si>
  <si>
    <t>Bowline, Haverstraw</t>
  </si>
  <si>
    <t>Transm. Unattended</t>
  </si>
  <si>
    <t>Bullville, Bullville</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</si>
  <si>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</si>
  <si>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[X]  An Original</t>
  </si>
  <si>
    <t xml:space="preserve">  Other Accounts (Specify):</t>
  </si>
  <si>
    <t>Page 356</t>
  </si>
  <si>
    <t>(926) Employee Pensions and Benefits</t>
  </si>
  <si>
    <t>(501) Fuel</t>
  </si>
  <si>
    <t xml:space="preserve">(544) </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</si>
  <si>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</si>
  <si>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</si>
  <si>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</si>
  <si>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</si>
  <si>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</si>
  <si>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</si>
  <si>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</si>
  <si>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</si>
  <si>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    TOTAL Account 282 (Enter Total of lines 5 thru 8)</t>
  </si>
  <si>
    <t>Unless composite depreciation accounting for total depreciable plant is followed, list numerically in column (a) each plant</t>
  </si>
  <si>
    <t>In column (b) report all depreciable plant balances to which rates are applied showing subtotals by functional classifications</t>
  </si>
  <si>
    <t>5.  Show dividends for each class and series of capital stock.</t>
  </si>
  <si>
    <t>7.  Explain in a footnote the basis for determining the amount reserved or appropriated.  If such reservation or appropriation is to be recurrent, state the number and annual amounts to be reserved or appropriated as well as the totals eventually to be accumulated.</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</si>
  <si>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</si>
  <si>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  An Original</t>
  </si>
  <si>
    <t>[   ]  A Resubmission</t>
  </si>
  <si>
    <t>See next page 109</t>
  </si>
  <si>
    <t xml:space="preserve">       lines 1, 9, 14, 15, and 16)</t>
  </si>
  <si>
    <t xml:space="preserve">                                                    Section B. Balances at End of Year According to Functional Classifications</t>
  </si>
  <si>
    <t>Steam Production</t>
  </si>
  <si>
    <t>Nuclear Production</t>
  </si>
  <si>
    <t>Hydraulic Production - Conventional</t>
  </si>
  <si>
    <t>Hydraulic Production - Pumped Storage</t>
  </si>
  <si>
    <t>Transmission</t>
  </si>
  <si>
    <t>Distribution</t>
  </si>
  <si>
    <t>General</t>
  </si>
  <si>
    <t xml:space="preserve">amount, and (c) principal repaid during year.  Give </t>
  </si>
  <si>
    <t>Power Operated Equipment</t>
  </si>
  <si>
    <t>- Other Taxes</t>
  </si>
  <si>
    <t>D: L 56</t>
  </si>
  <si>
    <t xml:space="preserve">          Pre-Tax Income</t>
  </si>
  <si>
    <t>Organization</t>
  </si>
  <si>
    <t>(Less) Accum. Prov. for Amort. of Nucl. Fuel Assemblies (120.5)</t>
  </si>
  <si>
    <t>Net Nuclear Fuel (Enter Total of line 7 less 8)</t>
  </si>
  <si>
    <t>Utility Plant Adjustments (116)</t>
  </si>
  <si>
    <t>Gas Stored Underground - Noncurrent (117)</t>
  </si>
  <si>
    <t>Total Other</t>
  </si>
  <si>
    <t>Schedule Page 120 Line No:18</t>
  </si>
  <si>
    <t>Retirements</t>
  </si>
  <si>
    <t>Adjustments</t>
  </si>
  <si>
    <t>Transfers</t>
  </si>
  <si>
    <t>(1) [X ] An Original</t>
  </si>
  <si>
    <t xml:space="preserve">          gal. of oil, or per Mcf of gas)(Give unit if nuclear)</t>
  </si>
  <si>
    <t>Energy Received From</t>
  </si>
  <si>
    <t>Energy Delivered To</t>
  </si>
  <si>
    <t>Billing</t>
  </si>
  <si>
    <t>TRANSFER OF ENERGY</t>
  </si>
  <si>
    <t>(1)  [X] An Original</t>
  </si>
  <si>
    <t>103</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</si>
  <si>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</si>
  <si>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</si>
  <si>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</si>
  <si>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</si>
  <si>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</si>
  <si>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</si>
  <si>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</si>
  <si>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</si>
  <si>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</si>
  <si>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</si>
  <si>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</si>
  <si>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</si>
  <si>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</si>
  <si>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</si>
  <si>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</si>
  <si>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</si>
  <si>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</si>
  <si>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</si>
  <si>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</si>
  <si>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</si>
  <si>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TOTAL Cost of Account 123.1:  $</t>
  </si>
  <si>
    <t xml:space="preserve"> FERC FORM NO.1 (ED.  12-89)</t>
  </si>
  <si>
    <t>FERC FORM NO.1 (ED.  12-89)</t>
  </si>
  <si>
    <t xml:space="preserve">   1.  See the Uniform System of Accounts for a definition of control.</t>
  </si>
  <si>
    <t xml:space="preserve">     Cost per KW of Installed Capacity (line 20 / line 4)</t>
  </si>
  <si>
    <t>Production Expenses</t>
  </si>
  <si>
    <t xml:space="preserve">   Pumped Storage Expenses</t>
  </si>
  <si>
    <t xml:space="preserve">   Miscellaneous Pumped Storage Power Generation Expenses</t>
  </si>
  <si>
    <t xml:space="preserve">   Maintenance of Misc. Pumped Storage Plant</t>
  </si>
  <si>
    <t>Conductors</t>
  </si>
  <si>
    <t>Line Cost</t>
  </si>
  <si>
    <t>Length</t>
  </si>
  <si>
    <t>Voltage</t>
  </si>
  <si>
    <t>Poles,</t>
  </si>
  <si>
    <t>in</t>
  </si>
  <si>
    <t>Configuration</t>
  </si>
  <si>
    <t>KV</t>
  </si>
  <si>
    <t>and</t>
  </si>
  <si>
    <t>Towers,</t>
  </si>
  <si>
    <t>Miles</t>
  </si>
  <si>
    <t>and extent of work, etc. the  overhead charges are intended</t>
  </si>
  <si>
    <t xml:space="preserve">used during construction rates, in accordance with the </t>
  </si>
  <si>
    <t>number of employees assignable to each plant.</t>
  </si>
  <si>
    <t xml:space="preserve">  7.  Include on line 35 the cost of energy used in</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</si>
  <si>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</si>
  <si>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</si>
  <si>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</si>
  <si>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</si>
  <si>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</si>
  <si>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Page 277</t>
  </si>
  <si>
    <t xml:space="preserve">                TOTAL Electric</t>
  </si>
  <si>
    <t xml:space="preserve">                    TOTAL Gas</t>
  </si>
  <si>
    <t xml:space="preserve">Other </t>
  </si>
  <si>
    <t>5.  State in a footnote if any capital stock which has been nominally issued is nominally outstanding at end of year.</t>
  </si>
  <si>
    <t>Orange and Rockland Ultilities, Inc</t>
  </si>
  <si>
    <t>Accumulated Deferred Investment Tax Credits</t>
  </si>
  <si>
    <t>266-267</t>
  </si>
  <si>
    <t>Other Deferred Credits</t>
  </si>
  <si>
    <t>Other Paid In Capital</t>
  </si>
  <si>
    <t>253</t>
  </si>
  <si>
    <t>Discount on Capital Stock</t>
  </si>
  <si>
    <t>254</t>
  </si>
  <si>
    <t>Capital Stock Expense</t>
  </si>
  <si>
    <t>12-86</t>
  </si>
  <si>
    <t>Long-Term Debt</t>
  </si>
  <si>
    <t>256-257</t>
  </si>
  <si>
    <t>FERC FORM NO. 1 (ED. 12-96)   NYPSC MODIFIED-97</t>
  </si>
  <si>
    <t>Page 2</t>
  </si>
  <si>
    <t>LIST OF SCHEDULES (Continued)</t>
  </si>
  <si>
    <t>and Other Credits) (Continued)</t>
  </si>
  <si>
    <t>Reconciliation of Reported Net Income with Taxable Income</t>
  </si>
  <si>
    <t xml:space="preserve">  for Federal Income Taxes</t>
  </si>
  <si>
    <t>261</t>
  </si>
  <si>
    <t>Taxes Accrued, Prepaid and Charged During the Year</t>
  </si>
  <si>
    <t>262-263</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</si>
  <si>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</si>
  <si>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</si>
  <si>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</si>
  <si>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</si>
  <si>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269</t>
  </si>
  <si>
    <t>[X ]</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</si>
  <si>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</si>
  <si>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</si>
  <si>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</si>
  <si>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</si>
  <si>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</si>
  <si>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</si>
  <si>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</si>
  <si>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</si>
  <si>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</si>
  <si>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</si>
  <si>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(1)  [ X ] An Original</t>
  </si>
  <si>
    <t>(2)  [     ] A Resubmission</t>
  </si>
  <si>
    <t xml:space="preserve">As stated above, the name of the two files are FERCFORM.XLS and PSCFORM.XLS.  It is advised that you call up the file and then immediately save it using the assigned file names as shown below. </t>
  </si>
  <si>
    <t>FERCFORM.XLS File</t>
  </si>
  <si>
    <t>PSCFORM.XLS File</t>
  </si>
  <si>
    <t xml:space="preserve">If the respondent's name is long, the "Year ended December 31, 19__" may over pass </t>
  </si>
  <si>
    <t>FERC FORM NO.1 (ED.  12-96) NYPSC Modified-96</t>
  </si>
  <si>
    <t>Page 262</t>
  </si>
  <si>
    <t>Page 263</t>
  </si>
  <si>
    <t>of energy.  If more energy was delivered than received, enter a negative amount.  If the settlement amount</t>
  </si>
  <si>
    <t>Miscellaneous Nonoperating Income</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</si>
  <si>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</si>
  <si>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</si>
  <si>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</si>
  <si>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</si>
  <si>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</si>
  <si>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</si>
  <si>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</si>
  <si>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</si>
  <si>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</si>
  <si>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</si>
  <si>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</si>
  <si>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</si>
  <si>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</si>
  <si>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</si>
  <si>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</si>
  <si>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</si>
  <si>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</si>
  <si>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</si>
  <si>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</si>
  <si>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</si>
  <si>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</si>
  <si>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</si>
  <si>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</si>
  <si>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</si>
  <si>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</si>
  <si>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</si>
  <si>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</si>
  <si>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</si>
  <si>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</si>
  <si>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</si>
  <si>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</si>
  <si>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</si>
  <si>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</si>
  <si>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</si>
  <si>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</si>
  <si>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</si>
  <si>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</si>
  <si>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</si>
  <si>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ELECTRIC OPERATION AND MAINTENANCE EXPENSES</t>
  </si>
  <si>
    <t>Maintenance</t>
  </si>
  <si>
    <t>Maintenance Supervision and Engineering</t>
  </si>
  <si>
    <t>Operation</t>
  </si>
  <si>
    <t>Maintenance of Structures</t>
  </si>
  <si>
    <t xml:space="preserve">     Administrative and General</t>
  </si>
  <si>
    <t>Page 253</t>
  </si>
  <si>
    <t xml:space="preserve">Name of Respondent                                                            </t>
  </si>
  <si>
    <t>DISCOUNT ON CAPITAL STOCK (Account 213)</t>
  </si>
  <si>
    <t>Misc. Current and Accrued Liabilities</t>
  </si>
  <si>
    <t>Pg 112, L 43, 44 (d)</t>
  </si>
  <si>
    <t>Total Current and Accrued Liabilities</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</si>
  <si>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</si>
  <si>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</si>
  <si>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</si>
  <si>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</si>
  <si>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</si>
  <si>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Please complete the information on this schedule for all copies (paper and electronic version) of the report.</t>
  </si>
  <si>
    <t>column (n).  Provide a footnote explaining the nature of the nonmonetary settlement, including the amount and type of energy or</t>
  </si>
  <si>
    <t>service rendered.</t>
  </si>
  <si>
    <t>(103)</t>
  </si>
  <si>
    <t>(1)  [  ] An Original</t>
  </si>
  <si>
    <t>(454) Rent from Electric Property</t>
  </si>
  <si>
    <t>(455) Interdepartmental Rents</t>
  </si>
  <si>
    <t>(456) Other Electric Revenues</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</si>
  <si>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</si>
  <si>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</si>
  <si>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</si>
  <si>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</si>
  <si>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</si>
  <si>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</si>
  <si>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</si>
  <si>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</si>
  <si>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</si>
  <si>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</si>
  <si>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</si>
  <si>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</si>
  <si>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</si>
  <si>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</si>
  <si>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</si>
  <si>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</si>
  <si>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</si>
  <si>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</si>
  <si>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</si>
  <si>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</si>
  <si>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</si>
  <si>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</si>
  <si>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</si>
  <si>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</si>
  <si>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</si>
  <si>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</si>
  <si>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</si>
  <si>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</si>
  <si>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</si>
  <si>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</si>
  <si>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</si>
  <si>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</si>
  <si>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Hydraulic Production Plant-Conventional</t>
  </si>
  <si>
    <t>Hydraulic Production Plant-Pumped Storage</t>
  </si>
  <si>
    <t>Other Production Plant</t>
  </si>
  <si>
    <t>Transmission Plant</t>
  </si>
  <si>
    <t xml:space="preserve">                                                                 (a)</t>
  </si>
  <si>
    <t>FERC FORM NO. 1  (ED. 12-87 )</t>
  </si>
  <si>
    <t>Next Page is 256</t>
  </si>
  <si>
    <t>Page 254</t>
  </si>
  <si>
    <t>DISCOUNT ON CAPITAL STOCK (Account 213) (Continued)</t>
  </si>
  <si>
    <t>CAPITAL STOCK EXPENSE (Account 214) (Continued)</t>
  </si>
  <si>
    <t>Page 254-A</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</si>
  <si>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</si>
  <si>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</si>
  <si>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</si>
  <si>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</si>
  <si>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</si>
  <si>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</si>
  <si>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 xml:space="preserve">     Total Wages and Benefits</t>
  </si>
  <si>
    <t>Total O&amp;M Expenses</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</si>
  <si>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</si>
  <si>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</si>
  <si>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</si>
  <si>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</si>
  <si>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</si>
  <si>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</si>
  <si>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</si>
  <si>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</si>
  <si>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</si>
  <si>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</si>
  <si>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</si>
  <si>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Pg 321, L 76 (b)</t>
  </si>
  <si>
    <t xml:space="preserve">     Total Fuel and Purchased Power</t>
  </si>
  <si>
    <t xml:space="preserve">     Give particulars (details) in column (a) of any nominally issued capital stock, reacquired stock, or stock in sinking and other funds </t>
  </si>
  <si>
    <t xml:space="preserve">     which is pledged, stating name of pledgee and purposes of pledge.</t>
  </si>
  <si>
    <t xml:space="preserve">2.   For Account 202, Common Stock Subscribed, and     </t>
  </si>
  <si>
    <t xml:space="preserve">1.   Show for each of the above accounts the amounts </t>
  </si>
  <si>
    <t xml:space="preserve">4.   For Premium on Account 207, Capital Stock, </t>
  </si>
  <si>
    <t xml:space="preserve">Common Stock Liability for Conversion, or </t>
  </si>
  <si>
    <t>Account 206, Preferred Stock Liability for Conversion,</t>
  </si>
  <si>
    <t>at the end of the year.</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</si>
  <si>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</si>
  <si>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</si>
  <si>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</si>
  <si>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</si>
  <si>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Fuel</t>
  </si>
  <si>
    <t>End of Year</t>
  </si>
  <si>
    <t>UTILITY PLANT</t>
  </si>
  <si>
    <t>Utility Plant (101-106, 114)</t>
  </si>
  <si>
    <t>Construction Work in Progress (107)</t>
  </si>
  <si>
    <t>Page 429</t>
  </si>
  <si>
    <t>ENVIRONMENTAL PROTECTION FACILITIES</t>
  </si>
  <si>
    <t>Net Sales Proceeds (Other)</t>
  </si>
  <si>
    <t>Gains</t>
  </si>
  <si>
    <t>Losses</t>
  </si>
  <si>
    <t>Allowances Withheld (Account158.2)</t>
  </si>
  <si>
    <t>Balance-Beginning of Year</t>
  </si>
  <si>
    <t>Add:  Withheld by EPA</t>
  </si>
  <si>
    <t>Deduct:  Returned by EPA</t>
  </si>
  <si>
    <t>Cost of Sales</t>
  </si>
  <si>
    <t xml:space="preserve">   (a) Donations Received from Stockholders (Account 208) - State amount and give brief explanation </t>
  </si>
  <si>
    <t xml:space="preserve">   (b) Reduction in Par or Stated Value of Capital Stock (Account 209) - State amount and give brief</t>
  </si>
  <si>
    <t>Avg. Heat Cont. of Fuel Burned (Btu per lb. of coal per</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</si>
  <si>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</si>
  <si>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</si>
  <si>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</si>
  <si>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</si>
  <si>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</si>
  <si>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</si>
  <si>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</si>
  <si>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interrupted for economic reasons and is intended to remain reliable even under adverse conditions.  For all transactions identified</t>
  </si>
  <si>
    <t xml:space="preserve">  facilities shall be defined as any building, structure, equipment,</t>
  </si>
  <si>
    <t xml:space="preserve">                 handling equipment</t>
  </si>
  <si>
    <t xml:space="preserve">  facility, or improvement designed and constructed solely for</t>
  </si>
  <si>
    <t xml:space="preserve">          (3)  Monitoring equipment</t>
  </si>
  <si>
    <t xml:space="preserve">  control, reduction, prevention or abatement of discharges or</t>
  </si>
  <si>
    <t xml:space="preserve">          (4)  Other.</t>
  </si>
  <si>
    <t xml:space="preserve">  releases into the environment of gaseous, liquid or solid</t>
  </si>
  <si>
    <t xml:space="preserve">     B.  Water pollution control facilities:</t>
  </si>
  <si>
    <t xml:space="preserve">  substances, heat, noise or for the control, reduction,</t>
  </si>
  <si>
    <t xml:space="preserve">          (1)  Cooling towers, ponds, piping, pumps, etc.</t>
  </si>
  <si>
    <t xml:space="preserve">  prevention, or abatement of any other adverse impact of an</t>
  </si>
  <si>
    <t xml:space="preserve">          (2)  Waste water treatment equipment</t>
  </si>
  <si>
    <t xml:space="preserve">  activity on the environment.</t>
  </si>
  <si>
    <t>TRANSMISSION OF ELECTRICITY FOR OTHERS (Account 456)</t>
  </si>
  <si>
    <t>TRANSMISSION OF ELECTRICITY FOR OTHERS (Account 456) (Continued)</t>
  </si>
  <si>
    <t>Electric Plant Statistical Data (Continued)</t>
  </si>
  <si>
    <t>Transmission Line Statistics</t>
  </si>
  <si>
    <t>422-423</t>
  </si>
  <si>
    <t>Transmission Lines Added During Year</t>
  </si>
  <si>
    <t>424-425</t>
  </si>
  <si>
    <t>Substations</t>
  </si>
  <si>
    <t>426-427</t>
  </si>
  <si>
    <t>Electric Distribution Meters and Line Transformers</t>
  </si>
  <si>
    <t>Accum. Prov. For Deprec. &amp; Amort.</t>
  </si>
  <si>
    <t>Pg 110, L 15 (d)  (-)</t>
  </si>
  <si>
    <t>Investment in Associated Companies</t>
  </si>
  <si>
    <t>Pg 110, L 16 (d)</t>
  </si>
  <si>
    <t>Pg 110, L 17 (d)</t>
  </si>
  <si>
    <t>Other Investments</t>
  </si>
  <si>
    <t>Distribution of Salaries and Wages</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</si>
  <si>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</si>
  <si>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</si>
  <si>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</si>
  <si>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</si>
  <si>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</si>
  <si>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</si>
  <si>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</si>
  <si>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</si>
  <si>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</si>
  <si>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</si>
  <si>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</si>
  <si>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</si>
  <si>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</si>
  <si>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</si>
  <si>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</si>
  <si>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</si>
  <si>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</si>
  <si>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</si>
  <si>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</si>
  <si>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</si>
  <si>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</si>
  <si>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</si>
  <si>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</si>
  <si>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</si>
  <si>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</si>
  <si>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</si>
  <si>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</si>
  <si>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</si>
  <si>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When you have completed the report, you may want to print out sections of the entire report.  To do this,  select the Print Entire Workbook option in the Print Dialogue box.</t>
  </si>
  <si>
    <t>Individual worksheets may be printed using the Print Command under the File Menu.</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</si>
  <si>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</si>
  <si>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</si>
  <si>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</si>
  <si>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</si>
  <si>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</si>
  <si>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</si>
  <si>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</si>
  <si>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</si>
  <si>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</si>
  <si>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</si>
  <si>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</si>
  <si>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</si>
  <si>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</si>
  <si>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</si>
  <si>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</si>
  <si>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</si>
  <si>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</si>
  <si>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</si>
  <si>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</si>
  <si>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</si>
  <si>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</si>
  <si>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</si>
  <si>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</si>
  <si>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234,272-277</t>
  </si>
  <si>
    <t>(Ref).</t>
  </si>
  <si>
    <t xml:space="preserve">                         TOTAL</t>
  </si>
  <si>
    <t>Other Income</t>
  </si>
  <si>
    <t>1.    For each construction overhead explain: (a) the nature</t>
  </si>
  <si>
    <t xml:space="preserve">such as (P) or (D).  The expenses, premium or discount should </t>
  </si>
  <si>
    <t>Pg 207, L 53 (g)</t>
  </si>
  <si>
    <t>Pg 207, L 69 (g)</t>
  </si>
  <si>
    <t>Pg 207, L 83 (g)</t>
  </si>
  <si>
    <t>Electric Plant - Purchased or Sold</t>
  </si>
  <si>
    <t>Pg 200, L 5 (c)</t>
  </si>
  <si>
    <t>Experimental Plant - Unclassified</t>
  </si>
  <si>
    <t>Pg 200, L 7 (c)</t>
  </si>
  <si>
    <t>Nuclear Fuel Assemblies (Net)</t>
  </si>
  <si>
    <t>Pg 203, L 6, 10, 11, 12 (f)</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</si>
  <si>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</si>
  <si>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</si>
  <si>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</si>
  <si>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Description (See Instructions for Explanations of Codes)</t>
  </si>
  <si>
    <t>Amounts</t>
  </si>
  <si>
    <t>Net Cash Flow from Operating Activities:</t>
  </si>
  <si>
    <t xml:space="preserve">     Net Income (Line 72(c)  on page 117)</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</si>
  <si>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</si>
  <si>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</si>
  <si>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</si>
  <si>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</si>
  <si>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</si>
  <si>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(Less) Accum. Prov. for Depr. Amort. Depl. (108,111,115)</t>
  </si>
  <si>
    <t>Net Utility Plant (Enter Total of line 4 less 5)</t>
  </si>
  <si>
    <t xml:space="preserve"> -</t>
  </si>
  <si>
    <t>Aluf (L748)</t>
  </si>
  <si>
    <t>Orangeburg</t>
  </si>
  <si>
    <t>Orangeburg (L749)</t>
  </si>
  <si>
    <t>Rockland County Sewer Dist.</t>
  </si>
  <si>
    <t>West Nyack (L75)</t>
  </si>
  <si>
    <t>Aluf</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</si>
  <si>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</si>
  <si>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</si>
  <si>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</si>
  <si>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</si>
  <si>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</si>
  <si>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</si>
  <si>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</si>
  <si>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</si>
  <si>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2.  Report amounts in account 414, Other Utility Operating Income, in the same manner as accounts 412 and 413.</t>
  </si>
  <si>
    <t xml:space="preserve">    Nonutility Operating Income</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</si>
  <si>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</si>
  <si>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</si>
  <si>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</si>
  <si>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</si>
  <si>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</si>
  <si>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Per MW</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</si>
  <si>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</si>
  <si>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</si>
  <si>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</si>
  <si>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</si>
  <si>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</si>
  <si>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</si>
  <si>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</si>
  <si>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</si>
  <si>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</si>
  <si>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</si>
  <si>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</si>
  <si>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</si>
  <si>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</si>
  <si>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</si>
  <si>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</si>
  <si>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</si>
  <si>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</si>
  <si>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New York Public Service Commission Annual Assessment</t>
  </si>
  <si>
    <t>18A Temporary State Assessment</t>
  </si>
  <si>
    <t>Prelim. Survey and Investigation Charges</t>
  </si>
  <si>
    <t>Pg 111, L 58, 59 (d)</t>
  </si>
  <si>
    <t>Pg 111, L 60 (d)</t>
  </si>
  <si>
    <t>Decker Switch Tap L6(L100)(DX)</t>
  </si>
  <si>
    <t>Bullville</t>
  </si>
  <si>
    <t>Pocatello (L101) (DX)</t>
  </si>
  <si>
    <t>Middletown State Hospital</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</si>
  <si>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</si>
  <si>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</si>
  <si>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</si>
  <si>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</si>
  <si>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</si>
  <si>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</si>
  <si>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</si>
  <si>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ELECTRIC PLANT IN SERVICE (Accounts 101, 102, 103 and 106) (Continued)</t>
  </si>
  <si>
    <t>1. INTANGIBLE PLANT</t>
  </si>
  <si>
    <t xml:space="preserve">(301)  </t>
  </si>
  <si>
    <t xml:space="preserve">              $</t>
  </si>
  <si>
    <t xml:space="preserve">(302) </t>
  </si>
  <si>
    <t>Franchises and Consents</t>
  </si>
  <si>
    <t xml:space="preserve">(303) </t>
  </si>
  <si>
    <t>2. PRODUCTION PLANT</t>
  </si>
  <si>
    <t>A. Steam Production Plant</t>
  </si>
  <si>
    <t xml:space="preserve">(310) </t>
  </si>
  <si>
    <t>Land and Land Rights</t>
  </si>
  <si>
    <t xml:space="preserve">(311) </t>
  </si>
  <si>
    <t>Boiler Plant Equipment</t>
  </si>
  <si>
    <t>Engines and Engine-Driven Generators</t>
  </si>
  <si>
    <t xml:space="preserve">(314) </t>
  </si>
  <si>
    <t>Turbogenerator Units</t>
  </si>
  <si>
    <t xml:space="preserve">  or modified in connection with the production, transmission, and</t>
  </si>
  <si>
    <t xml:space="preserve">          (2)  Mufflers</t>
  </si>
  <si>
    <t xml:space="preserve">  distribution of electrical energy and shall be reported herein for</t>
  </si>
  <si>
    <t xml:space="preserve">          (3)  Sound proofing equipment</t>
  </si>
  <si>
    <t xml:space="preserve">  all such environmental facilities placed in service on or after</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</si>
  <si>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</si>
  <si>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</si>
  <si>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</si>
  <si>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</si>
  <si>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</si>
  <si>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</si>
  <si>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</si>
  <si>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</si>
  <si>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Total Liabilities and Other Credits</t>
  </si>
  <si>
    <t>Formula should = Pg 113, L 68 (d)</t>
  </si>
  <si>
    <t>Hillburn-Alliance Energy</t>
  </si>
  <si>
    <t>Rio, Prop. Of Alliance Energy</t>
  </si>
  <si>
    <t xml:space="preserve">Steel </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</si>
  <si>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</si>
  <si>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Substations which serve only one industrial or street</t>
  </si>
  <si>
    <t>Pg 115, L 13 (g)</t>
  </si>
  <si>
    <t>Pg 115, L 14=&gt;16-17+18 (g)</t>
  </si>
  <si>
    <t>Pg 115, L 19, 21 (g)</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</si>
  <si>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</si>
  <si>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</si>
  <si>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</si>
  <si>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</si>
  <si>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</si>
  <si>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</si>
  <si>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</si>
  <si>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</si>
  <si>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</si>
  <si>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</si>
  <si>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</si>
  <si>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</si>
  <si>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</si>
  <si>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Accumulated Deferred Income Taxes - Accelerated</t>
  </si>
  <si>
    <t xml:space="preserve">  Amortization</t>
  </si>
  <si>
    <t>272-273</t>
  </si>
  <si>
    <t>authorized by a regulatory commission but not yet issued</t>
  </si>
  <si>
    <t>Sales of Electricity by Rate Schedules</t>
  </si>
  <si>
    <t>304</t>
  </si>
  <si>
    <t>Sales for Resale</t>
  </si>
  <si>
    <t>310-311</t>
  </si>
  <si>
    <t>Electric Operation and Maintenance Expenses</t>
  </si>
  <si>
    <t>320-323</t>
  </si>
  <si>
    <t>Number of Electric Department Employees</t>
  </si>
  <si>
    <t>323</t>
  </si>
  <si>
    <t>Purchased Power</t>
  </si>
  <si>
    <t>326-327</t>
  </si>
  <si>
    <t>Advances from Associated Companies (Account 223)</t>
  </si>
  <si>
    <t>Other Long Term Debt (Account 224)</t>
  </si>
  <si>
    <t xml:space="preserve"> FERC FORM NO.1 (ED. 12-96) NYPSC Modified-96</t>
  </si>
  <si>
    <t xml:space="preserve">Next Page is 261 </t>
  </si>
  <si>
    <t>Page 256</t>
  </si>
  <si>
    <t>Page 257</t>
  </si>
  <si>
    <t>Page 256-A</t>
  </si>
  <si>
    <t>Page 257-A</t>
  </si>
  <si>
    <t>Page 256-B</t>
  </si>
  <si>
    <t>Page 257-B</t>
  </si>
  <si>
    <t>Description and Purpose of</t>
  </si>
  <si>
    <t xml:space="preserve">  No.</t>
  </si>
  <si>
    <t xml:space="preserve"> TOTAL</t>
  </si>
  <si>
    <t>Next Page is 300</t>
  </si>
  <si>
    <t>Page 278</t>
  </si>
  <si>
    <t>Page 278-A</t>
  </si>
  <si>
    <t>ELECTRIC OPERATING REVENUES (ACCOUNT 400)</t>
  </si>
  <si>
    <t>ELECTRIC OPERATING REVENUES (ACCOUNT 400) (Continued)</t>
  </si>
  <si>
    <t>1.  Report below operating revenues for each prescribed account,</t>
  </si>
  <si>
    <t>of twelve figures at the close of each month.</t>
  </si>
  <si>
    <t>4.  Commercial and Industrial Sales, Account 442, may</t>
  </si>
  <si>
    <t>5.  See pages 108-109, Important Changes During Year, for</t>
  </si>
  <si>
    <t>and manufactured gas revenues in total.</t>
  </si>
  <si>
    <t>All entries shall be made in black or dark blue except those of a contrary or opposite nature, which</t>
  </si>
  <si>
    <t xml:space="preserve">  the respondent's cost for the year and cost chargeable to others.</t>
  </si>
  <si>
    <t>Trans-</t>
  </si>
  <si>
    <t>Spare</t>
  </si>
  <si>
    <t>Name and Location of Substation</t>
  </si>
  <si>
    <t>Character of Substation</t>
  </si>
  <si>
    <t>(In Service)</t>
  </si>
  <si>
    <t>formers</t>
  </si>
  <si>
    <t>Total Capacity</t>
  </si>
  <si>
    <t>Secondary</t>
  </si>
  <si>
    <t>Tertiary</t>
  </si>
  <si>
    <t>(In MVa)</t>
  </si>
  <si>
    <t>Type of Equipment</t>
  </si>
  <si>
    <t>of Units</t>
  </si>
  <si>
    <t>(in MVa)</t>
  </si>
  <si>
    <t>Pg 115, L 8 (g)</t>
  </si>
  <si>
    <t>TOTAL Power Production Expenses-Hydraulic Power (Enter total of lines 50 and 58)</t>
  </si>
  <si>
    <t>(588) Miscellaneous Expenses</t>
  </si>
  <si>
    <t>(930.1) General Advertising Expenses</t>
  </si>
  <si>
    <t>(505) Electric Expenses</t>
  </si>
  <si>
    <t>D. Other Power Generation</t>
  </si>
  <si>
    <t>(589) Rents</t>
  </si>
  <si>
    <t>(930.2) Miscellaneous General Expenses</t>
  </si>
  <si>
    <t>(506) Miscellaneous Steam Power Expenses</t>
  </si>
  <si>
    <t xml:space="preserve"> TOTAL Operation (Enter Total of lines 103 thru 113)</t>
  </si>
  <si>
    <t>(931) Rents</t>
  </si>
  <si>
    <t>(507) Rents</t>
  </si>
  <si>
    <t>(546)</t>
  </si>
  <si>
    <t>Operation Supervision and Engineering</t>
  </si>
  <si>
    <t xml:space="preserve"> TOTAL Operation (Enter Total of lines 151 thru 164)</t>
  </si>
  <si>
    <t>(509) Allowances</t>
  </si>
  <si>
    <t>(547)</t>
  </si>
  <si>
    <t>(590) Maintenance Supervision and Engineering</t>
  </si>
  <si>
    <t xml:space="preserve"> TOTAL Operation (Enter Total of Lines 4 thru 12)</t>
  </si>
  <si>
    <t>(548)</t>
  </si>
  <si>
    <t>Generation Expenses</t>
  </si>
  <si>
    <t>(591) Maintenance of Structures</t>
  </si>
  <si>
    <t>(935) Maintenance of General Plant</t>
  </si>
  <si>
    <t>(549)</t>
  </si>
  <si>
    <t>Miscellaneous Other Power Generation Expenses</t>
  </si>
  <si>
    <t>(592) Maintenance of Station Equipment</t>
  </si>
  <si>
    <t xml:space="preserve"> TOTAL Administrative and General Expenses </t>
  </si>
  <si>
    <t>(510) Maintenance Supervision and Engineering</t>
  </si>
  <si>
    <t>(550)</t>
  </si>
  <si>
    <t>(593) Maintenance of Overhead Lines</t>
  </si>
  <si>
    <t xml:space="preserve"> (Enter total of  lines 165 and 167)</t>
  </si>
  <si>
    <t>(511) Maintenance of Structures</t>
  </si>
  <si>
    <t>TOTAL Operation (Enter total of lines 62 thru 66)</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</si>
  <si>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</si>
  <si>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</si>
  <si>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</si>
  <si>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</si>
  <si>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</si>
  <si>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</si>
  <si>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remaining life of surviving plant.</t>
  </si>
  <si>
    <t>If composite depreciation accounting is used, report available information called for in columns (b) through (g) on this basis.</t>
  </si>
  <si>
    <t>Nonoperating Rental Income</t>
  </si>
  <si>
    <t>Pg 117, L 33 (c)</t>
  </si>
  <si>
    <t>Equity in Earnings of Subsidiary Companies</t>
  </si>
  <si>
    <t>Pg 117, L 34 (c)</t>
  </si>
  <si>
    <t>Interest and Dividend Income</t>
  </si>
  <si>
    <t>Pg 117, L 35 (c)</t>
  </si>
  <si>
    <t>Allowance for Funds Used During Construction</t>
  </si>
  <si>
    <t>Pg 117, L 36 (c)</t>
  </si>
  <si>
    <t xml:space="preserve">  2.  Report in columns (b) and (c) only the current year's</t>
  </si>
  <si>
    <t xml:space="preserve">   9. The data in column (g) through (k) must be subtotaled based on the RQ/Non-RQ grouping (see instruction 4), and then</t>
  </si>
  <si>
    <t>3. TRANSMISSION PLANT</t>
  </si>
  <si>
    <t xml:space="preserve">(350) </t>
  </si>
  <si>
    <t xml:space="preserve"> Total (j + k + l)</t>
  </si>
  <si>
    <t xml:space="preserve">Line </t>
  </si>
  <si>
    <t>(Footnote Affiliations)</t>
  </si>
  <si>
    <t xml:space="preserve">   Purchased</t>
  </si>
  <si>
    <t xml:space="preserve">    Received</t>
  </si>
  <si>
    <t>Delivered</t>
  </si>
  <si>
    <t xml:space="preserve"> or Settlement ($)</t>
  </si>
  <si>
    <t xml:space="preserve">           (g)</t>
  </si>
  <si>
    <t xml:space="preserve">          (h)</t>
  </si>
  <si>
    <t>FERC FORM NO.1 (REVISED 12-90) NYPSC Modified-96</t>
  </si>
  <si>
    <t>Page 326</t>
  </si>
  <si>
    <t>Page 327</t>
  </si>
  <si>
    <t>Page 326-A</t>
  </si>
  <si>
    <t>Page 327-A</t>
  </si>
  <si>
    <t>Page 326-B</t>
  </si>
  <si>
    <t xml:space="preserve">                                                  C. Hydraulic Power Generation</t>
  </si>
  <si>
    <t xml:space="preserve">(568) </t>
  </si>
  <si>
    <t>If provisions for depreciation were made during the year in addition to depreciation provided by application of reported rates, state</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</si>
  <si>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</si>
  <si>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</si>
  <si>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</si>
  <si>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</si>
  <si>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</si>
  <si>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</si>
  <si>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</si>
  <si>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</si>
  <si>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</si>
  <si>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</si>
  <si>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</si>
  <si>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</si>
  <si>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</si>
  <si>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</si>
  <si>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</si>
  <si>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</si>
  <si>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From</t>
  </si>
  <si>
    <t>To</t>
  </si>
  <si>
    <t>Operating</t>
  </si>
  <si>
    <t>Designed</t>
  </si>
  <si>
    <t>Structure</t>
  </si>
  <si>
    <t>Circuits</t>
  </si>
  <si>
    <t>and Material</t>
  </si>
  <si>
    <t>Land</t>
  </si>
  <si>
    <t>TRANSMISSION LINES ADDED DURING YEAR</t>
  </si>
  <si>
    <t>TRANSMISSION LINES ADDED DURING YEAR (Continued)</t>
  </si>
  <si>
    <t xml:space="preserve">  1.  Report below the information called for concerning</t>
  </si>
  <si>
    <t>underground construction and show each transmission line</t>
  </si>
  <si>
    <t>AMOUNTS INCLUDED IN ISO/RTO SETTLEMENT STATEMENTS</t>
  </si>
  <si>
    <t>Page 327-B</t>
  </si>
  <si>
    <t>Page 326-C</t>
  </si>
  <si>
    <t>Page 327-C</t>
  </si>
  <si>
    <t>(913) Advertising Expenses</t>
  </si>
  <si>
    <t xml:space="preserve">(569) </t>
  </si>
  <si>
    <t>(916) Miscellaneous Sales Expenses</t>
  </si>
  <si>
    <t>(535) Operation Supervision and Engineering</t>
  </si>
  <si>
    <t>(570)</t>
  </si>
  <si>
    <t>Maintenance of Station Equipment</t>
  </si>
  <si>
    <t xml:space="preserve"> TOTAL Sales Expenses (Enter Total of lines 144 thru 147)</t>
  </si>
  <si>
    <t>(536) Water for Power</t>
  </si>
  <si>
    <t>(571)</t>
  </si>
  <si>
    <t>Year/Period of Report</t>
  </si>
  <si>
    <t>[X]</t>
  </si>
  <si>
    <t>(1) [X]  An Original</t>
  </si>
  <si>
    <t>(2) [   ]  A Resubmission</t>
  </si>
  <si>
    <t>STATEMENT OF ACCUMULATED COMPREHENSIVE INCOME, COMPREHENSIVE INCOME, AND  HEDGING ACTIVITIES</t>
  </si>
  <si>
    <t xml:space="preserve">1. Report in columns (b) (c) and (e) the amounts  of accumulated other comprehensive income items, on a net-of tax basis, where appropriate. </t>
  </si>
  <si>
    <t>2. Report in columns (f) and (g) the amounts of other categories of other cash flow hedges.</t>
  </si>
  <si>
    <t>3. For each category of hedges that have been accounted for as "fair value hedges", report the accounts affected and the related amounts in a footnote.</t>
  </si>
  <si>
    <t xml:space="preserve">Unrealized Gains and </t>
  </si>
  <si>
    <t>Minimum Pension</t>
  </si>
  <si>
    <t>Foreign Currency</t>
  </si>
  <si>
    <t>Other Cash Flow</t>
  </si>
  <si>
    <t>Totals for each category</t>
  </si>
  <si>
    <t xml:space="preserve">Net Income (Carried Forward </t>
  </si>
  <si>
    <t xml:space="preserve">Total </t>
  </si>
  <si>
    <t>Losses on Available-</t>
  </si>
  <si>
    <t>Liability adjustment</t>
  </si>
  <si>
    <t>Hedges</t>
  </si>
  <si>
    <t xml:space="preserve">Hedges </t>
  </si>
  <si>
    <t xml:space="preserve">of items recorded in </t>
  </si>
  <si>
    <t>from Page 117, Line 78)</t>
  </si>
  <si>
    <t>Comprehensive</t>
  </si>
  <si>
    <t>for-Sale Securities</t>
  </si>
  <si>
    <t>(net amount)</t>
  </si>
  <si>
    <t>Interest Rate Swaps</t>
  </si>
  <si>
    <t>Energy Price Hedges</t>
  </si>
  <si>
    <t>Account 219</t>
  </si>
  <si>
    <t>Income</t>
  </si>
  <si>
    <t>Balance of Account 219 at Beginning of Preceding Year</t>
  </si>
  <si>
    <t>Preceding Year Reclassification from Account 219 Net Income</t>
  </si>
  <si>
    <t>Preceding Year Changes in Fair Value</t>
  </si>
  <si>
    <t>Total (lines 2 and 3)</t>
  </si>
  <si>
    <t>Balance of Account 219 at End of Preceding Yr/Beginning of Current Yr</t>
  </si>
  <si>
    <t>Current year Reclassifications From Account 219 to Net Income</t>
  </si>
  <si>
    <t>Current Year  Changes in Fair Value</t>
  </si>
  <si>
    <t>Total (lines 6 and 7)</t>
  </si>
  <si>
    <t>Balance of Account 219 at End of Current Quarter/Year</t>
  </si>
  <si>
    <t>Page 122 (a)</t>
  </si>
  <si>
    <t>Page 122 (b)</t>
  </si>
  <si>
    <t xml:space="preserve">    TOTAL Account 154 (Total of lines 5 thru 10)</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</si>
  <si>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</si>
  <si>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</si>
  <si>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</si>
  <si>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</si>
  <si>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</si>
  <si>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</si>
  <si>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</si>
  <si>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Monroe (L82) (DX)</t>
  </si>
  <si>
    <t>Chester</t>
  </si>
  <si>
    <t>Vic. of Chester (L82),</t>
  </si>
  <si>
    <t>Vic. of Chester Cable</t>
  </si>
  <si>
    <t>Balance Sheet Supporting Schedules (Assets</t>
  </si>
  <si>
    <t>and Other Debits)</t>
  </si>
  <si>
    <t>Cash Flows from Financing Activities:</t>
  </si>
  <si>
    <t xml:space="preserve">   Proceeds from Issuance of:</t>
  </si>
  <si>
    <t xml:space="preserve">          Long-Term Debt (b)</t>
  </si>
  <si>
    <t xml:space="preserve">         Preferred Stock</t>
  </si>
  <si>
    <t xml:space="preserve">         Common Stock</t>
  </si>
  <si>
    <t xml:space="preserve">   Net Increase in Short-Term Debt (c)</t>
  </si>
  <si>
    <t xml:space="preserve">         Cash Provided by Outside Sources (Total of lines 61 thru 69)</t>
  </si>
  <si>
    <t>Goshen (L822) (DX89-11-34)</t>
  </si>
  <si>
    <t>Florida</t>
  </si>
  <si>
    <t xml:space="preserve">  TOTAL</t>
  </si>
  <si>
    <t>FERC FORM NO. 1  (ED.  12-95)</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</si>
  <si>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</si>
  <si>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</si>
  <si>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</si>
  <si>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</si>
  <si>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service provider.</t>
  </si>
  <si>
    <t xml:space="preserve">Provide in column (a) subheadings and classify transmission service purchased from other utilities as: "Delivered Power to Wheeler" or </t>
  </si>
  <si>
    <t>"Received Power from Wheeler."</t>
  </si>
  <si>
    <t>Report in columns (b) and (c) the total megawatthours received and delivered by the provider of the transmission service.</t>
  </si>
  <si>
    <t>In columns (d) through (g), report expenses as shown on bills or vouchers rendered to the respondent.  In column (d), provide demand</t>
  </si>
  <si>
    <t>disposed of during the year.</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</si>
  <si>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</si>
  <si>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</si>
  <si>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</si>
  <si>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Industry Association Dues</t>
  </si>
  <si>
    <t>Nuclear Power Research Expenses</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</si>
  <si>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</si>
  <si>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</si>
  <si>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</si>
  <si>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</si>
  <si>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</si>
  <si>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</si>
  <si>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</si>
  <si>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</si>
  <si>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</si>
  <si>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</si>
  <si>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</si>
  <si>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</si>
  <si>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</si>
  <si>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</si>
  <si>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</si>
  <si>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Mo., Day, Yr.)</t>
  </si>
  <si>
    <t>NUCLEAR FUEL MATERIALS (Accounts 120.1 through 120.6 and 157)</t>
  </si>
  <si>
    <t xml:space="preserve">     1.  Report the information called for below, concerning the respondent's accounting for deferred</t>
  </si>
  <si>
    <t>income taxes.</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</si>
  <si>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</si>
  <si>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</si>
  <si>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</si>
  <si>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</si>
  <si>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</si>
  <si>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</si>
  <si>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3.  Minor items ( 5% of the Balance at End of Year for account 182.3 or amounts less than $50,000, whichever is less)</t>
  </si>
  <si>
    <t xml:space="preserve">     may be grouped by classes.</t>
  </si>
  <si>
    <t>Credits</t>
  </si>
  <si>
    <t>Description and Purpose of Other</t>
  </si>
  <si>
    <t>Regulatory Assets</t>
  </si>
  <si>
    <t>Debits</t>
  </si>
  <si>
    <t xml:space="preserve">(d)  </t>
  </si>
  <si>
    <t xml:space="preserve">(e) </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</si>
  <si>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</si>
  <si>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</si>
  <si>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</si>
  <si>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</si>
  <si>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</si>
  <si>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</si>
  <si>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3.  Minor items ( 1% of the Balance at End of Year for Account 186 or amounts less than $50,000, whichever is less)</t>
  </si>
  <si>
    <t xml:space="preserve">      may be grouped by classes.</t>
  </si>
  <si>
    <t>CREDITS</t>
  </si>
  <si>
    <t>Bal. Beginning</t>
  </si>
  <si>
    <t>Description of Miscellaneous Deferred Debits</t>
  </si>
  <si>
    <t>of Year</t>
  </si>
  <si>
    <t xml:space="preserve">(b) </t>
  </si>
  <si>
    <t xml:space="preserve">(f) </t>
  </si>
  <si>
    <t>Misc.  Work in Progress</t>
  </si>
  <si>
    <t>DEFERRED REGULATORY COMM.</t>
  </si>
  <si>
    <t>FERC FORM NO.1  (ED.  12-94 )</t>
  </si>
  <si>
    <t>Page 233</t>
  </si>
  <si>
    <t>If applicable, see insert page below:</t>
  </si>
  <si>
    <t>Page 233-A</t>
  </si>
  <si>
    <t xml:space="preserve">3.  For Account 116, Utility Plant Adjustments, explain the origin of such amount, debits and credits during the year, </t>
  </si>
  <si>
    <t xml:space="preserve">  1.  Report below investments in Account 123.1, Investment in Subsidiary Companies.</t>
  </si>
  <si>
    <t xml:space="preserve">  4.  For any securities, notes, or accounts that were pledged, designate such securities, notes, or accounts in a footnote, and state the name of pledgee and purpose of the pledge.</t>
  </si>
  <si>
    <t>Page 426</t>
  </si>
  <si>
    <t>Page 427</t>
  </si>
  <si>
    <t>Page 426-A</t>
  </si>
  <si>
    <t>Page 427-A</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</si>
  <si>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</si>
  <si>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</si>
  <si>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[Include in the description the date of loss, the date of Commission authorization to use Account 182.1 and period of amortization (mo, yr to mo, yr.).]</t>
  </si>
  <si>
    <t>FERC FORM NO. 1 (ED. 12-88)</t>
  </si>
  <si>
    <t xml:space="preserve">  Other (Define)</t>
  </si>
  <si>
    <t xml:space="preserve">   TOTAL (Enter Total of lines 2 thru 4)</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</si>
  <si>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</si>
  <si>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</si>
  <si>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</si>
  <si>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</si>
  <si>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 xml:space="preserve">  internally and in column (d) those items performed</t>
  </si>
  <si>
    <t>in Account 188, Research, Development, and Demonstration</t>
  </si>
  <si>
    <t>Accum. Prov. for Depr., Amort., &amp; Depl.</t>
  </si>
  <si>
    <t>DEPRECIATION, AMORTIZATION AND DEPLETION</t>
  </si>
  <si>
    <t>Abandonment of Leases (Natural Gas)</t>
  </si>
  <si>
    <t>Description and Location</t>
  </si>
  <si>
    <t>Included in</t>
  </si>
  <si>
    <t>to be Used in</t>
  </si>
  <si>
    <t>End of</t>
  </si>
  <si>
    <t>of Property</t>
  </si>
  <si>
    <t>This Account</t>
  </si>
  <si>
    <t>Utility Service</t>
  </si>
  <si>
    <t>Land and Rights:</t>
  </si>
  <si>
    <t>Other Property:</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</si>
  <si>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</si>
  <si>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</si>
  <si>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</si>
  <si>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</si>
  <si>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</si>
  <si>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</si>
  <si>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</si>
  <si>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</si>
  <si>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</si>
  <si>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</si>
  <si>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</si>
  <si>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</si>
  <si>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</si>
  <si>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</si>
  <si>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</si>
  <si>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</si>
  <si>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</si>
  <si>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</si>
  <si>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</si>
  <si>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</si>
  <si>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Pg 110, L 50 (d)</t>
  </si>
  <si>
    <t>Misc. Current and Accrued Assets</t>
  </si>
  <si>
    <t>Pg 110, L 51 (d)</t>
  </si>
  <si>
    <t xml:space="preserve">   Total Current and Accrued Assets</t>
  </si>
  <si>
    <t>Unamort. Debt Expense</t>
  </si>
  <si>
    <t>Pg 111, L 54 (d)</t>
  </si>
  <si>
    <t>Pg 111, L 55=&gt;56 (d)</t>
  </si>
  <si>
    <t xml:space="preserve">                                               1. POWER PRODUCTION EXPENSES</t>
  </si>
  <si>
    <t>(581) Load Dispatching</t>
  </si>
  <si>
    <t>(923) Outside Services Employed</t>
  </si>
  <si>
    <t xml:space="preserve">                                                 A. Steam Power Generation</t>
  </si>
  <si>
    <t xml:space="preserve">(541) </t>
  </si>
  <si>
    <t>(582) Station Expenses</t>
  </si>
  <si>
    <t>(924) Property Insurance</t>
  </si>
  <si>
    <t xml:space="preserve">(542) </t>
  </si>
  <si>
    <t>(583) Overhead Line Expenses</t>
  </si>
  <si>
    <t>(925) Injuries and Damages</t>
  </si>
  <si>
    <t>(500) Operation Supervision and Engineering</t>
  </si>
  <si>
    <t xml:space="preserve">(543) </t>
  </si>
  <si>
    <t>Maintenance of Reservoirs, Dams, and Waterways</t>
  </si>
  <si>
    <t>(584) Underground Line Expenses</t>
  </si>
  <si>
    <t xml:space="preserve">  2. Report in column (b) the system's energy output for each</t>
  </si>
  <si>
    <t>4. Report in column (d) the system's monthly maximum megawatt</t>
  </si>
  <si>
    <t xml:space="preserve">  month such that the total on line 41 matches the total on line 20.</t>
  </si>
  <si>
    <t>Communication Equipment</t>
  </si>
  <si>
    <t xml:space="preserve">  TOTAL Distribution Plant (Enter Total of lines 55 thru 68)</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</si>
  <si>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</si>
  <si>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</si>
  <si>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</si>
  <si>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</si>
  <si>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</si>
  <si>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</si>
  <si>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production expenses per net MWH as reported herein for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</si>
  <si>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</si>
  <si>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</si>
  <si>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</si>
  <si>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</si>
  <si>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</si>
  <si>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</si>
  <si>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</si>
  <si>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</si>
  <si>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 xml:space="preserve">  Miscellaneous (Identify significant)</t>
  </si>
  <si>
    <t xml:space="preserve">               (5) Environment (other than equipment)</t>
  </si>
  <si>
    <t xml:space="preserve">  corrosion control, pollution, automation, measurement,</t>
  </si>
  <si>
    <t>or projects, submit estimates for columns (c), (d), and (f) with</t>
  </si>
  <si>
    <t xml:space="preserve">  below.  Classifications:</t>
  </si>
  <si>
    <t xml:space="preserve">               (6) Other (Classify and include items in excess of</t>
  </si>
  <si>
    <t xml:space="preserve">  insulation, type of appliance, etc.).  Group items under</t>
  </si>
  <si>
    <t>such amounts identified by "Est."</t>
  </si>
  <si>
    <t xml:space="preserve">          A.  Electric and Gas R, D &amp; D Performed Internally</t>
  </si>
  <si>
    <t xml:space="preserve">                    $5,000.)</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</si>
  <si>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</si>
  <si>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</si>
  <si>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</si>
  <si>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Pg 110, L 31 (d)  (-)</t>
  </si>
  <si>
    <t>Notes Receivable from Associated Cos.</t>
  </si>
  <si>
    <t xml:space="preserve">                                                  If required, see insert pages below</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</si>
  <si>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</si>
  <si>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</si>
  <si>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is utilized in a steam turbine regenerative feed water cycle, or for</t>
  </si>
  <si>
    <t xml:space="preserve">  that which is available, specifying period.</t>
  </si>
  <si>
    <t xml:space="preserve">We have checked the accuracy of the formulas and cell references in the file.  However, all corrections may not have been made because the file is being used for the first time.  If you feel that certain formulas or cell references in the file are incorrect, make the correction and describe the change made on the "Comment" sheet provided. </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</si>
  <si>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</si>
  <si>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</si>
  <si>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</si>
  <si>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</si>
  <si>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</si>
  <si>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</si>
  <si>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</si>
  <si>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</si>
  <si>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</si>
  <si>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</si>
  <si>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</si>
  <si>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</si>
  <si>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</si>
  <si>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</si>
  <si>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</si>
  <si>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</si>
  <si>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</si>
  <si>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</si>
  <si>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</si>
  <si>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</si>
  <si>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</si>
  <si>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</si>
  <si>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</si>
  <si>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</si>
  <si>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</si>
  <si>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</si>
  <si>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</si>
  <si>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</si>
  <si>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</si>
  <si>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</si>
  <si>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</si>
  <si>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separately.  If actual costs of completed construction are not</t>
  </si>
  <si>
    <t xml:space="preserve">      (a) after this listing.  Enter "Total" in column (a) as the last line of the schedule.  Report subtotals and total for columns </t>
  </si>
  <si>
    <t xml:space="preserve">  6.  Pumping energy (line 10) is that energy measured</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</si>
  <si>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</si>
  <si>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44</t>
  </si>
  <si>
    <t>45</t>
  </si>
  <si>
    <t>46</t>
  </si>
  <si>
    <t>47</t>
  </si>
  <si>
    <t>48</t>
  </si>
  <si>
    <t>49</t>
  </si>
  <si>
    <t>50</t>
  </si>
  <si>
    <t>FERC FORM NO. 1  (ED. 12-95)</t>
  </si>
  <si>
    <t>Page 103-A</t>
  </si>
  <si>
    <t>OFFICERS AND DIRECTORS (Including Compensation - Continued)</t>
  </si>
  <si>
    <t>1.</t>
  </si>
  <si>
    <t xml:space="preserve">  transmission lines added or altered during the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</si>
  <si>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</si>
  <si>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</si>
  <si>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</si>
  <si>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</si>
  <si>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Meters</t>
  </si>
  <si>
    <t>including out of period adjustments.  Explain in a footnote all components of the amount shown in column (m).  Report in column (n)</t>
  </si>
  <si>
    <t>in a footnote any ownership interest in or affiliation the respondent has with the entities listed in columns (a), (b) or (c).</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</si>
  <si>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</si>
  <si>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</si>
  <si>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</si>
  <si>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</si>
  <si>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</si>
  <si>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</si>
  <si>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</si>
  <si>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</si>
  <si>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</si>
  <si>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</si>
  <si>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</si>
  <si>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</si>
  <si>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</si>
  <si>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</si>
  <si>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</si>
  <si>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</si>
  <si>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</si>
  <si>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</si>
  <si>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</si>
  <si>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</si>
  <si>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</si>
  <si>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</si>
  <si>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</si>
  <si>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</si>
  <si>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3. Minor projects (5% of the Balance End of the Year for Account 107 or $100,000, whichever is less) may be grouped.</t>
  </si>
  <si>
    <t>Construction Work in</t>
  </si>
  <si>
    <t xml:space="preserve"> Description of Each Project for Electric, Gas and Common, respectively</t>
  </si>
  <si>
    <t>Progress-Electric/Gas (Account 107)</t>
  </si>
  <si>
    <t xml:space="preserve">                                                                    (a)</t>
  </si>
  <si>
    <t>From Insert Page</t>
  </si>
  <si>
    <t>Subtotal</t>
  </si>
  <si>
    <t>FERC FORM NO.1 (ED. 12- 87) NYPSC Modified-96</t>
  </si>
  <si>
    <t>Page 216</t>
  </si>
  <si>
    <t>If applicable, see insert page below</t>
  </si>
  <si>
    <t>Page 216-C</t>
  </si>
  <si>
    <t>Page 216-D</t>
  </si>
  <si>
    <t>September</t>
  </si>
  <si>
    <t>October</t>
  </si>
  <si>
    <t>November</t>
  </si>
  <si>
    <t>December</t>
  </si>
  <si>
    <t>FERC FORM NO. 1 (REVISED 12-90)</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</si>
  <si>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</si>
  <si>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</si>
  <si>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</si>
  <si>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</si>
  <si>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</si>
  <si>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</si>
  <si>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</si>
  <si>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</si>
  <si>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</si>
  <si>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</si>
  <si>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</si>
  <si>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Maintenance of Overhead Lines</t>
  </si>
  <si>
    <t>7. ADMINISTRATIVE AND GENERAL EXPENSES</t>
  </si>
  <si>
    <t>(537) Hydraulic Expenses</t>
  </si>
  <si>
    <t>(572)</t>
  </si>
  <si>
    <t>Distribution Expense</t>
  </si>
  <si>
    <t>Pg 322, L 126 (b)</t>
  </si>
  <si>
    <t>Customer Account Expense</t>
  </si>
  <si>
    <t>Pg 322, L 134, 141 (b)</t>
  </si>
  <si>
    <t>Sales Expense</t>
  </si>
  <si>
    <t>Pg 322, L 148,  (b)</t>
  </si>
  <si>
    <t>Administrative and General</t>
  </si>
  <si>
    <t>Pg 323, L 168 (b)</t>
  </si>
  <si>
    <t xml:space="preserve">   Total Operation &amp; Maintenance Expense</t>
  </si>
  <si>
    <t>Formula should = Pg 323, L 169 (b)</t>
  </si>
  <si>
    <t xml:space="preserve">      engineering fees and management or supervision fees capitalized should be shown as separate items.</t>
  </si>
  <si>
    <t>LILCO</t>
  </si>
  <si>
    <t>NYSEG</t>
  </si>
  <si>
    <t>NIMO</t>
  </si>
  <si>
    <t>Orange &amp; Rockland</t>
  </si>
  <si>
    <t>RG&amp;E</t>
  </si>
  <si>
    <t>ELECTRIC AND/OR GAS UTILITIES</t>
  </si>
  <si>
    <t>CLASSES A AND B</t>
  </si>
  <si>
    <t>OF</t>
  </si>
  <si>
    <t xml:space="preserve">  plant basis.  Explain such estimations in a footnote.</t>
  </si>
  <si>
    <t>Page 450-A</t>
  </si>
  <si>
    <t xml:space="preserve">  1.  For purposes of this response, environmental protection</t>
  </si>
  <si>
    <t xml:space="preserve">                 or low sulfur fuels including storage and</t>
  </si>
  <si>
    <t xml:space="preserve">  project, give project number.</t>
  </si>
  <si>
    <t>FERC Licensed Project No. _______</t>
  </si>
  <si>
    <t>FERC Licensed Project No. __________</t>
  </si>
  <si>
    <t>[X  ]</t>
  </si>
  <si>
    <t xml:space="preserve">          number of employees assignable to each plant.</t>
  </si>
  <si>
    <t xml:space="preserve">  Expenses classified as "Other Power Supply Expenses."</t>
  </si>
  <si>
    <t>for Plant-Held-for-Future-Use</t>
  </si>
  <si>
    <t>N/A</t>
  </si>
  <si>
    <t>Amort</t>
  </si>
  <si>
    <t>h3.5</t>
  </si>
  <si>
    <t>Next Page is 337A</t>
  </si>
  <si>
    <t>Common Utility Plant - General Plant - Land -Easements</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</si>
  <si>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</si>
  <si>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</si>
  <si>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</si>
  <si>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</si>
  <si>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</si>
  <si>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</si>
  <si>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</si>
  <si>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</si>
  <si>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</si>
  <si>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</si>
  <si>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</si>
  <si>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Ladentown (Y88)</t>
  </si>
  <si>
    <t>Buchanan (Con Ed)</t>
  </si>
  <si>
    <t>Ramapo 345 KV (L94)</t>
  </si>
  <si>
    <t>Ramapo 138 KV (L26)</t>
  </si>
  <si>
    <t>Sugarloaf</t>
  </si>
  <si>
    <t>Wood</t>
  </si>
  <si>
    <t>1272 kCM ACSR</t>
  </si>
  <si>
    <t>1033.5 kCM ACSR</t>
  </si>
  <si>
    <t>2-336.4 kCM ACSR,</t>
  </si>
  <si>
    <t>Shoemaker 138 KV (L27)</t>
  </si>
  <si>
    <t>Chester 138 KV</t>
  </si>
  <si>
    <t>795 kCM ACSR</t>
  </si>
  <si>
    <t>794 kCM ACSR</t>
  </si>
  <si>
    <t>Chester 138KV (L271)</t>
  </si>
  <si>
    <t>Middletown Tap (L29)</t>
  </si>
  <si>
    <t>Shoemaker</t>
  </si>
  <si>
    <t>2-1033.5kCM ACSR,</t>
  </si>
  <si>
    <t>Ramapo 138 KV (L51)</t>
  </si>
  <si>
    <t>Ramapo 138 KV (L52)</t>
  </si>
  <si>
    <t>Hillburn</t>
  </si>
  <si>
    <t>Wood &amp; Steel</t>
  </si>
  <si>
    <t>Lovett 138 KV (L53)</t>
  </si>
  <si>
    <t>West Haverstraw 138 KV</t>
  </si>
  <si>
    <t>West Haverstraw 138 KV(L530)</t>
  </si>
  <si>
    <t>New Hempstead</t>
  </si>
  <si>
    <t>New Hempstead (L531)</t>
  </si>
  <si>
    <t>New Square No. Transition Str.</t>
  </si>
  <si>
    <t>Sales of Electricity  (MWHs)</t>
  </si>
  <si>
    <t>DOLLAR AMOUNTS</t>
  </si>
  <si>
    <t>Fuel and Purchased Power</t>
  </si>
  <si>
    <t>Wages and Benefits</t>
  </si>
  <si>
    <t>Depreciation &amp; Amortization Expenses</t>
  </si>
  <si>
    <t>Income Taxes-Operating</t>
  </si>
  <si>
    <t>Other Taxes-Operating</t>
  </si>
  <si>
    <t>Capital Costs</t>
  </si>
  <si>
    <t>Formula Should = Pg 115, L 24 (e)</t>
  </si>
  <si>
    <t xml:space="preserve">       Total</t>
  </si>
  <si>
    <t>PERCENT OF REVENUE</t>
  </si>
  <si>
    <t>Formula should = 100</t>
  </si>
  <si>
    <t>CENTS PER KWH</t>
  </si>
  <si>
    <t>Plant Name ___________________</t>
  </si>
  <si>
    <t>Plant Name ______________________</t>
  </si>
  <si>
    <t>Kind of Plant (Run-of-River or Storage)</t>
  </si>
  <si>
    <t>Type of Plant Construction (Conventional or Outdoor)</t>
  </si>
  <si>
    <t>Total Installed Capacity (Generator Name Plate</t>
  </si>
  <si>
    <t>STATEMENT OF RETAINED EARNINGS FOR THE YEAR</t>
  </si>
  <si>
    <t>For Other (Specify), include deferrals relating to other income and deductions.</t>
  </si>
  <si>
    <t>Account  410.1</t>
  </si>
  <si>
    <t>Account  411.1</t>
  </si>
  <si>
    <t>Account  410.2</t>
  </si>
  <si>
    <t>Account  411.2</t>
  </si>
  <si>
    <t>Account 282</t>
  </si>
  <si>
    <t>both actual supportable data and estimates of costs,</t>
  </si>
  <si>
    <t>STATEMENT OF RETAINED EARNINGS  FOR THE YEAR (Continued)</t>
  </si>
  <si>
    <t xml:space="preserve">(a)  </t>
  </si>
  <si>
    <t>Rents</t>
  </si>
  <si>
    <t>of meters, in addition to the number of flat rate accounts; except that</t>
  </si>
  <si>
    <t>derived from previously reported figures,</t>
  </si>
  <si>
    <t>Blooming Grove, Blooming Grove</t>
  </si>
  <si>
    <t xml:space="preserve">Distrib. Unattended </t>
  </si>
  <si>
    <t>Bloomingburg</t>
  </si>
  <si>
    <t>Blue Hill, Orangetown</t>
  </si>
  <si>
    <t>attributed to research and development; (b) types of cost units used for the</t>
  </si>
  <si>
    <t xml:space="preserve">  4.  If net peak demand for 60 minutes is not available, give data which</t>
  </si>
  <si>
    <t xml:space="preserve">Distrib.right of way from Cuddebackville Substation   </t>
  </si>
  <si>
    <t>Line 841/842 Rebuild - harriman to highland falls</t>
  </si>
  <si>
    <t>232</t>
  </si>
  <si>
    <t>Miscellaneous Deferred Debits</t>
  </si>
  <si>
    <t>233</t>
  </si>
  <si>
    <t>Accumulated Deferred Income Taxes (Account 190)</t>
  </si>
  <si>
    <t>234</t>
  </si>
  <si>
    <t>Department or</t>
  </si>
  <si>
    <t>Beginning of</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</si>
  <si>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</si>
  <si>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</si>
  <si>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</si>
  <si>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</si>
  <si>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Pg 110, L 20 (d)</t>
  </si>
  <si>
    <t>Other Special Funds</t>
  </si>
  <si>
    <t xml:space="preserve">   Total Other Property and Investments</t>
  </si>
  <si>
    <t>Pg 110, L 22 (d)</t>
  </si>
  <si>
    <t>Cash</t>
  </si>
  <si>
    <t>Pg 110, L 24 (d)</t>
  </si>
  <si>
    <t>Special Deposits</t>
  </si>
  <si>
    <t>total pumping energy.  If contracts are made with others to</t>
  </si>
  <si>
    <t xml:space="preserve">    Donations (426.1)</t>
  </si>
  <si>
    <t>Plant Name:</t>
  </si>
  <si>
    <t>Kind of Plant (Steam, Internal Combustion, Gas</t>
  </si>
  <si>
    <t xml:space="preserve">          Turbine or Nuclear)</t>
  </si>
  <si>
    <t>Type of Plant Construction (Conventional, Outdoor</t>
  </si>
  <si>
    <t xml:space="preserve">          Boiler, Full Outdoor, Etc.)</t>
  </si>
  <si>
    <t>basis of sharing expenses or other accounting between the</t>
  </si>
  <si>
    <t>10.</t>
  </si>
  <si>
    <t xml:space="preserve">Provide total amounts in columns (i) through (n) as the last line.  Enter "TOTAL" in column (a) as the last line.  The total amounts in </t>
  </si>
  <si>
    <t xml:space="preserve">         TOTAL Dividends Declared -- Preferred Stock (Acct. 437) (Total of lines 24 thru 28)</t>
  </si>
  <si>
    <t>End of year</t>
  </si>
  <si>
    <t>balance</t>
  </si>
  <si>
    <t>Prior Year</t>
  </si>
  <si>
    <t>End Balance</t>
  </si>
  <si>
    <t>(2)  [  ]   A Resubmission</t>
  </si>
  <si>
    <t>STATEMENT OF INCOME FOR THE YEAR</t>
  </si>
  <si>
    <t>STATEMENT OF INCOME FOR THE YEAR (Continued)</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</si>
  <si>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</si>
  <si>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</si>
  <si>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substation, designating whether transmission or distribution</t>
  </si>
  <si>
    <t xml:space="preserve">  6.  Designate substations or major items of equipment leased</t>
  </si>
  <si>
    <t xml:space="preserve"> FERC FORM NO. 1 (ED. 12- 95)</t>
  </si>
  <si>
    <t>Page 213</t>
  </si>
  <si>
    <t>Year of  Report</t>
  </si>
  <si>
    <t>(1) [  ] An Original</t>
  </si>
  <si>
    <t>(2) [  ] A Resubmission</t>
  </si>
  <si>
    <t xml:space="preserve">                                                 ELECTRIC PLANT HELD FOR FUTURE USE (Account 105)</t>
  </si>
  <si>
    <t xml:space="preserve">  railway customer should not be listed below.</t>
  </si>
  <si>
    <t>and whether attended or unattended.  At the end of the page,</t>
  </si>
  <si>
    <t xml:space="preserve">designate with a double asterisk any amounts </t>
  </si>
  <si>
    <t xml:space="preserve">representing the excess of consideration received </t>
  </si>
  <si>
    <t xml:space="preserve">over stated values of stocks without par value. </t>
  </si>
  <si>
    <t>fabrication, on hand, in reactor, and in</t>
  </si>
  <si>
    <t>quantity used and quantity on hand, and the costs incurred under</t>
  </si>
  <si>
    <t>cooling; owned by the respondent.</t>
  </si>
  <si>
    <t>such leasing arrangements.</t>
  </si>
  <si>
    <t>Changes During  Year</t>
  </si>
  <si>
    <t>2.  If the nuclear fuel stock is obtained under leasing arrangements,</t>
  </si>
  <si>
    <t>for nuclear fuel materials in process of</t>
  </si>
  <si>
    <t>4 Irving Place</t>
  </si>
  <si>
    <t>New York, New York 10003</t>
  </si>
  <si>
    <t>Not Applicable</t>
  </si>
  <si>
    <t xml:space="preserve">(2) _(X)___  No. </t>
  </si>
  <si>
    <t>See notes Page 122</t>
  </si>
  <si>
    <t xml:space="preserve">     Production - Nat. Gas (Including Expl. and Dev.)</t>
  </si>
  <si>
    <t xml:space="preserve">     (Total of lines 29 and 41)</t>
  </si>
  <si>
    <t xml:space="preserve">     Distribution (Enter Total of lines 5 and 14)</t>
  </si>
  <si>
    <t xml:space="preserve">     Customer Accounts (Transcribe from line 6)</t>
  </si>
  <si>
    <t xml:space="preserve">     Customer Service and Informational (Transcribe from line 7)</t>
  </si>
  <si>
    <t xml:space="preserve">     Sales (Transcribe from line 8)</t>
  </si>
  <si>
    <t xml:space="preserve">     Administrative and General (Enter Total of lines 9 and 15)</t>
  </si>
  <si>
    <t xml:space="preserve">          TOTAL Oper. and Maint.  (Total of lines 18 thru 24)</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</si>
  <si>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</si>
  <si>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</si>
  <si>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</si>
  <si>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</si>
  <si>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</si>
  <si>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</si>
  <si>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</si>
  <si>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</si>
  <si>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</si>
  <si>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</si>
  <si>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</si>
  <si>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</si>
  <si>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</si>
  <si>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</si>
  <si>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</si>
  <si>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</si>
  <si>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</si>
  <si>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</si>
  <si>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</si>
  <si>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</si>
  <si>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Burns, Clarkstown</t>
  </si>
  <si>
    <t>Congers, Clarkstown</t>
  </si>
  <si>
    <t xml:space="preserve">          (1)  Architectural costs</t>
  </si>
  <si>
    <t xml:space="preserve">  environmental plant included in construction work in progress.</t>
  </si>
  <si>
    <t xml:space="preserve">          (2)  Towers</t>
  </si>
  <si>
    <t xml:space="preserve">Please use the appropriate accounts under the heading "Other Noncurrent Liabilities" for accounts that the PSC </t>
  </si>
  <si>
    <t>classifies as "Operating Reserves".</t>
  </si>
  <si>
    <t>Page 113</t>
  </si>
  <si>
    <t>TOTAL</t>
  </si>
  <si>
    <t>Electric Utility</t>
  </si>
  <si>
    <t>Gas Utility</t>
  </si>
  <si>
    <t>Account</t>
  </si>
  <si>
    <t>Current Year</t>
  </si>
  <si>
    <t>Previous Year</t>
  </si>
  <si>
    <t>(m)</t>
  </si>
  <si>
    <t>(n)</t>
  </si>
  <si>
    <t>(o)</t>
  </si>
  <si>
    <t>(p)</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</si>
  <si>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</si>
  <si>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</si>
  <si>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</si>
  <si>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</si>
  <si>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</si>
  <si>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</si>
  <si>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</si>
  <si>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</si>
  <si>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</si>
  <si>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</si>
  <si>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429</t>
  </si>
  <si>
    <t>Environmental Protection Facilities</t>
  </si>
  <si>
    <t>430</t>
  </si>
  <si>
    <t>Environmental Protection Expenses</t>
  </si>
  <si>
    <t>431</t>
  </si>
  <si>
    <t>Footnote Data</t>
  </si>
  <si>
    <t>450</t>
  </si>
  <si>
    <t>Stockholders' Reports          Check appropriate box:</t>
  </si>
  <si>
    <t>Two copies will be submitted</t>
  </si>
  <si>
    <t>07- None</t>
  </si>
  <si>
    <t>08- None</t>
  </si>
  <si>
    <t>11- None</t>
  </si>
  <si>
    <t>[ x ]</t>
  </si>
  <si>
    <t>[ X ]</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</si>
  <si>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</si>
  <si>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</si>
  <si>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</si>
  <si>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</si>
  <si>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</si>
  <si>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         (Line 16 minus line 17)</t>
  </si>
  <si>
    <t>Transmission by Other Losses</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</si>
  <si>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</si>
  <si>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 xml:space="preserve">       Revenues From Merchandising, Jobbing and Contract Work (415)</t>
  </si>
  <si>
    <t xml:space="preserve">     Income Taxes -- Federal (409.2)</t>
  </si>
  <si>
    <t>Investment in Subsidiary Companies</t>
  </si>
  <si>
    <t>224-225</t>
  </si>
  <si>
    <t>Material &amp; Supplies</t>
  </si>
  <si>
    <t>227</t>
  </si>
  <si>
    <t>Allowances</t>
  </si>
  <si>
    <t>228-229</t>
  </si>
  <si>
    <t>different types of construction, and (f) whether the overhead</t>
  </si>
  <si>
    <t>4.  Use page 122-123 for important notes regarding the statement of income or any account thereof.</t>
  </si>
  <si>
    <t>Miscellaneous Intangible Plant</t>
  </si>
  <si>
    <t xml:space="preserve">TOTAL Maintenance (Enter total of lines 53 thru 57) </t>
  </si>
  <si>
    <t>Other Interest Expense (431)</t>
  </si>
  <si>
    <t xml:space="preserve">           Net  Utility Operating Income (Enter Total of</t>
  </si>
  <si>
    <t>(Less) Allowance for Borrowed Funds Used During Construction-Cr. (432)</t>
  </si>
  <si>
    <t>Extraordinary Income (434)</t>
  </si>
  <si>
    <t>(Less) Extraordinary Deductions (435)</t>
  </si>
  <si>
    <t>Income Taxes -- Federal and Other (409.3)</t>
  </si>
  <si>
    <t>FERC FORM NO.1 (REV. 12-96)</t>
  </si>
  <si>
    <t>FERC FORM NO.1 (REVISED 12-96)</t>
  </si>
  <si>
    <t>FERC FORM NO. 1 (REVISED 12-96)</t>
  </si>
  <si>
    <t>Page 114</t>
  </si>
  <si>
    <t>Page 115</t>
  </si>
  <si>
    <t>Page 116</t>
  </si>
  <si>
    <t>Page 117</t>
  </si>
  <si>
    <t>Pike county Light &amp; Power Company</t>
  </si>
  <si>
    <t>O &amp; R Development</t>
  </si>
  <si>
    <t>Electric and Gas Utility</t>
  </si>
  <si>
    <t>Real Estate</t>
  </si>
  <si>
    <t>Economic Development</t>
  </si>
  <si>
    <t>Energy Service</t>
  </si>
  <si>
    <t xml:space="preserve">column (f).  For all other types of service, enter NA in columns (d), (e) and (f).  Monthly NCP demand is the </t>
  </si>
  <si>
    <t>3.  If increases or decreases from previous</t>
  </si>
  <si>
    <t>be classified according to the basis of classification</t>
  </si>
  <si>
    <t>important new territory added and important rate increases</t>
  </si>
  <si>
    <t>2. Report number of customers, columns (f) and (g), on the basis</t>
  </si>
  <si>
    <t xml:space="preserve"> year (columns (c), (e), and (g)), are not</t>
  </si>
  <si>
    <t>(Small or Commercial, and Large or Industrial) regularly</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</si>
  <si>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</si>
  <si>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</si>
  <si>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</si>
  <si>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</si>
  <si>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</si>
  <si>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Other Expenses</t>
  </si>
  <si>
    <t>PURCHASED POWER (Account 555)</t>
  </si>
  <si>
    <t>PURCHASED POWER (Account 555) (Continued)</t>
  </si>
  <si>
    <t>(INCLUDING POWER EXCHANGES)</t>
  </si>
  <si>
    <t xml:space="preserve">  TOTAL Intangible Plant (Enter Total of lines 2, 3, and 4)</t>
  </si>
  <si>
    <t>(312)</t>
  </si>
  <si>
    <t>(313)</t>
  </si>
  <si>
    <t>(315)</t>
  </si>
  <si>
    <t>(316)</t>
  </si>
  <si>
    <t>(322)</t>
  </si>
  <si>
    <t>(323)</t>
  </si>
  <si>
    <t>(325)</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</si>
  <si>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</si>
  <si>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</si>
  <si>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regulations of governmental bodies.  Base the price of</t>
  </si>
  <si>
    <t xml:space="preserve">  that allocations and/or estimates of costs be made, state</t>
  </si>
  <si>
    <t>replacement power purchased on the average system</t>
  </si>
  <si>
    <t xml:space="preserve">  the basis or method used.</t>
  </si>
  <si>
    <t>specify in column (f) the actual costs that are included</t>
  </si>
  <si>
    <t xml:space="preserve">          (2)  Changes necessary to accommodate use of</t>
  </si>
  <si>
    <t>in column (e).</t>
  </si>
  <si>
    <t xml:space="preserve">                 environmentally clean fuels such as low ash</t>
  </si>
  <si>
    <t xml:space="preserve">                                                                                    (a)</t>
  </si>
  <si>
    <t>From Insert Pages</t>
  </si>
  <si>
    <t>FERC FORM NO. 1  (ED.  12-89) NYPSC Modified-96</t>
  </si>
  <si>
    <t>Page 217</t>
  </si>
  <si>
    <t>GENERAL DESCRIPTION OF CONSTRUCTION OVERHEAD PROCEDURE</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</si>
  <si>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</si>
  <si>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</si>
  <si>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</si>
  <si>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</si>
  <si>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</si>
  <si>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</si>
  <si>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</si>
  <si>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</si>
  <si>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</si>
  <si>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</si>
  <si>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</si>
  <si>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</si>
  <si>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</si>
  <si>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</si>
  <si>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</si>
  <si>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 xml:space="preserve">  Other</t>
  </si>
  <si>
    <t>TOTAL Electric (Total of lines 3 thru 8)</t>
  </si>
  <si>
    <t xml:space="preserve">  Gas </t>
  </si>
  <si>
    <t xml:space="preserve">    TOTAL Gas (Total of lines 11 thru 16)</t>
  </si>
  <si>
    <t xml:space="preserve">    TOTAL (Acct 283) (Enter Total of Lines 9,17 and 18)</t>
  </si>
  <si>
    <t>Page 276</t>
  </si>
  <si>
    <t xml:space="preserve">  Conversion, Premium on Capital Stock, and Installments</t>
  </si>
  <si>
    <t xml:space="preserve">  Received on Capital Stock</t>
  </si>
  <si>
    <t>252</t>
  </si>
  <si>
    <t xml:space="preserve">      supplier's system reaches its monthly peak.  Demand reported in columns (e) and (f) must be in megawatts.  Footnote</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</si>
  <si>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</si>
  <si>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</si>
  <si>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</si>
  <si>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</si>
  <si>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</si>
  <si>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OTHER REGULATORY LIABILITIES (Account 254)</t>
  </si>
  <si>
    <t>Plant Name __________________</t>
  </si>
  <si>
    <t>STATE OF NEW YORK</t>
  </si>
  <si>
    <t>PUBLIC SERVICE COMMISSION</t>
  </si>
  <si>
    <t>ANNUAL REPORT</t>
  </si>
  <si>
    <t>OF  ELECTRIC and/or GAS CORPORATIONS</t>
  </si>
  <si>
    <t xml:space="preserve">   Net (Increase) Decrease in  Inventory</t>
  </si>
  <si>
    <t xml:space="preserve">   Net (Increase) Decrease in Allowances Held for Speculation</t>
  </si>
  <si>
    <t xml:space="preserve">   Net Increase (Decrease) in  Payables and Accrued Expenses</t>
  </si>
  <si>
    <t xml:space="preserve">   Other:</t>
  </si>
  <si>
    <t xml:space="preserve">   Net Cash Provided by (Used in) Investing Activities</t>
  </si>
  <si>
    <t xml:space="preserve">     Production Exp. Before Pumping Exp. (Enter Total lines 23 thru 33)</t>
  </si>
  <si>
    <t xml:space="preserve">   Pumping Expenses</t>
  </si>
  <si>
    <t xml:space="preserve">  SUBTOTAL (Enter Total of lines 71 thru 80)</t>
  </si>
  <si>
    <t xml:space="preserve">    Short-Term Debt</t>
  </si>
  <si>
    <t>treatment other than as specified by the Uniform System of</t>
  </si>
  <si>
    <t>were issued.</t>
  </si>
  <si>
    <t>Accounts.</t>
  </si>
  <si>
    <t xml:space="preserve">                                                                                                                                                                                                           Page 337C</t>
  </si>
  <si>
    <t>A. Electric R&amp;D Performed Internally</t>
  </si>
  <si>
    <t>R&amp;D Administrated (Shared Services)</t>
  </si>
  <si>
    <t>B. Electric R&amp;D Performed Externally</t>
  </si>
  <si>
    <t>Pg 117, L 37 (c)</t>
  </si>
  <si>
    <t>Gain on Disposition of Property</t>
  </si>
  <si>
    <t>Pg 117, L 38 (c)</t>
  </si>
  <si>
    <t xml:space="preserve">          Total Other Income</t>
  </si>
  <si>
    <t>OTHER INCOME DEDUCTIONS</t>
  </si>
  <si>
    <t>(399)</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</si>
  <si>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</si>
  <si>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</si>
  <si>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</si>
  <si>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</si>
  <si>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</si>
  <si>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</si>
  <si>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</si>
  <si>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</si>
  <si>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</si>
  <si>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(363) </t>
  </si>
  <si>
    <t>Storage Battery Equipment</t>
  </si>
  <si>
    <t xml:space="preserve">(364) </t>
  </si>
  <si>
    <t>Poles, Towers, and Fixtures</t>
  </si>
  <si>
    <t xml:space="preserve">(365) </t>
  </si>
  <si>
    <t xml:space="preserve">(366) </t>
  </si>
  <si>
    <t xml:space="preserve">(367) </t>
  </si>
  <si>
    <t xml:space="preserve">(368) </t>
  </si>
  <si>
    <t>Line Transformers</t>
  </si>
  <si>
    <t xml:space="preserve">(369) </t>
  </si>
  <si>
    <t>Services</t>
  </si>
  <si>
    <t xml:space="preserve">(370) </t>
  </si>
  <si>
    <t xml:space="preserve">(371) </t>
  </si>
  <si>
    <t>Installation on Customer Premises</t>
  </si>
  <si>
    <t xml:space="preserve">(372) </t>
  </si>
  <si>
    <t>Leased Property on Customer Premises</t>
  </si>
  <si>
    <t xml:space="preserve">(373) </t>
  </si>
  <si>
    <t>Street Lighting and Signal Systems</t>
  </si>
  <si>
    <t>5. GENERAL PLANT</t>
  </si>
  <si>
    <t xml:space="preserve">(389) </t>
  </si>
  <si>
    <t xml:space="preserve">(390) </t>
  </si>
  <si>
    <t xml:space="preserve">(391) </t>
  </si>
  <si>
    <t>Office Furniture and Equipment</t>
  </si>
  <si>
    <t xml:space="preserve">(392) </t>
  </si>
  <si>
    <t xml:space="preserve">(393) </t>
  </si>
  <si>
    <t xml:space="preserve">(394) </t>
  </si>
  <si>
    <t>Tools, Shop and Garage Equipment</t>
  </si>
  <si>
    <t xml:space="preserve">(395) </t>
  </si>
  <si>
    <t>Laboratory Equipment</t>
  </si>
  <si>
    <t xml:space="preserve">(396) </t>
  </si>
  <si>
    <t xml:space="preserve">(397) </t>
  </si>
  <si>
    <t xml:space="preserve">(398) </t>
  </si>
  <si>
    <t>Miscellaneous Equipment</t>
  </si>
  <si>
    <t>TOTAL General Plant (Enter Total of lines 81 and 82)</t>
  </si>
  <si>
    <t>TOTAL (Accounts 101 and 106)(Lines 5,15,23,32,41,53,69,83)</t>
  </si>
  <si>
    <t xml:space="preserve"> (103) Experimental Plant Unclassified</t>
  </si>
  <si>
    <t xml:space="preserve">  TOTAL Electric Plant in Service (Enter Total of lines 84 thru 87)</t>
  </si>
  <si>
    <t xml:space="preserve">                                                        Page 206</t>
  </si>
  <si>
    <t xml:space="preserve">                       Page 207</t>
  </si>
  <si>
    <t xml:space="preserve">   Total Gas Utility Operating Income</t>
  </si>
  <si>
    <t>Other Utility Operating Income</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</si>
  <si>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</si>
  <si>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</si>
  <si>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</si>
  <si>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</si>
  <si>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SALES OF ELECTRICITY BY RATE SCHEDULES</t>
  </si>
  <si>
    <t xml:space="preserve">     1.    Report below for each rate schedule in effect during</t>
  </si>
  <si>
    <t>Steam - Electric Generating Plant Statistics (Large Plants)</t>
  </si>
  <si>
    <t>402-403</t>
  </si>
  <si>
    <t>Hydroelectric Generating Plant Statistics (Large Plants)</t>
  </si>
  <si>
    <t>406-407</t>
  </si>
  <si>
    <t>Pumped Storage Generating Plant Statistics (Large Plants)</t>
  </si>
  <si>
    <t>408-409</t>
  </si>
  <si>
    <t>Generating Plant Statistics (Small Plants)</t>
  </si>
  <si>
    <t>410-411</t>
  </si>
  <si>
    <t>Page 3</t>
  </si>
  <si>
    <t xml:space="preserve">     TOTAL Revenues Net of Provision for Refunds</t>
  </si>
  <si>
    <t xml:space="preserve">     Other Operating Revenues</t>
  </si>
  <si>
    <t>(450) Forfeited Discounts</t>
  </si>
  <si>
    <t>(451) Miscellaneous Service Revenues</t>
  </si>
  <si>
    <t>(453) Sales of Water and Water Power</t>
  </si>
  <si>
    <t xml:space="preserve">          Net (Increase)Decrease in Derivative instrument Assets St-Lt</t>
  </si>
  <si>
    <t>Net Decrease in short-term Debt Intercompany</t>
  </si>
  <si>
    <t>8.93 acres for the future wesley hills substation</t>
  </si>
  <si>
    <t>48.73 acres for the future hartley road substation</t>
  </si>
  <si>
    <t>7.77 acres for the future Deerpark substation</t>
  </si>
  <si>
    <t>26.34 acres for the future Pocatello substation</t>
  </si>
  <si>
    <t>24.89 acres for the future West Warwick substation</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</si>
  <si>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</si>
  <si>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</si>
  <si>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</si>
  <si>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</si>
  <si>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at the bottom of section C the amounts and nature of the provisions and the plant items to which related.</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</si>
  <si>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</si>
  <si>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</si>
  <si>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</si>
  <si>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Pg 115, L 20, 22 (g)</t>
  </si>
  <si>
    <t xml:space="preserve">  amortization of amounts deferred in previous years.</t>
  </si>
  <si>
    <t xml:space="preserve">  amortization.</t>
  </si>
  <si>
    <t>plant, or other accounts.</t>
  </si>
  <si>
    <t>Pg 301, L 2 (f)</t>
  </si>
  <si>
    <t>Pg 301, L 4 (f)</t>
  </si>
  <si>
    <t>Pg 301, L 5 (f)</t>
  </si>
  <si>
    <t>Pg 301, L 6=&gt;9 (f)</t>
  </si>
  <si>
    <t xml:space="preserve">          Total Ultimate Customers</t>
  </si>
  <si>
    <t>Pg 301, L 11 (f)</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</si>
  <si>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</si>
  <si>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</si>
  <si>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</si>
  <si>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</si>
  <si>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</si>
  <si>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</si>
  <si>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</si>
  <si>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</si>
  <si>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</si>
  <si>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</si>
  <si>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</si>
  <si>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</si>
  <si>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</si>
  <si>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</si>
  <si>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</si>
  <si>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</si>
  <si>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</si>
  <si>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</si>
  <si>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</si>
  <si>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</si>
  <si>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</si>
  <si>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</si>
  <si>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</si>
  <si>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</si>
  <si>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Pg 205, L 15 (g)</t>
  </si>
  <si>
    <t>Pg 205, L 23 (g)</t>
  </si>
  <si>
    <t xml:space="preserve">    Hydraulic</t>
  </si>
  <si>
    <t>Pg 205, L 32 (g)</t>
  </si>
  <si>
    <t>Pg 207, L 42 (g)</t>
  </si>
  <si>
    <t xml:space="preserve">  TOTAL Hydraulic Production Plant (Enter Total of lines 25 thru 31)</t>
  </si>
  <si>
    <t>amounts reported should be supported by information set forth in, or as part of the books of account.</t>
  </si>
  <si>
    <t>Every inquiry must be definitely answered.  If "none" or "not applicable" states the fact, such an answer</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</si>
  <si>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</si>
  <si>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</si>
  <si>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</si>
  <si>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</si>
  <si>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</si>
  <si>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01- None</t>
  </si>
  <si>
    <t>02- None</t>
  </si>
  <si>
    <t>04- None</t>
  </si>
  <si>
    <t>05- None</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</si>
  <si>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</si>
  <si>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</si>
  <si>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</si>
  <si>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</si>
  <si>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</si>
  <si>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</si>
  <si>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</si>
  <si>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</si>
  <si>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</si>
  <si>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</si>
  <si>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</si>
  <si>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</si>
  <si>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</si>
  <si>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</si>
  <si>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Through 27)(MUST EQUAL LINE 20)</t>
  </si>
  <si>
    <t xml:space="preserve">    Delivered</t>
  </si>
  <si>
    <t xml:space="preserve">      Net Exchanges (Line 12 minus line 13)</t>
  </si>
  <si>
    <t>Transmission for Other (Wheeling)</t>
  </si>
  <si>
    <t xml:space="preserve">      Net Transmission for Other</t>
  </si>
  <si>
    <t>Income - Merch., Jobbing &amp; Contract Work</t>
  </si>
  <si>
    <t>Pg 117, L 29-30 (c)</t>
  </si>
  <si>
    <t>Income from Nonutility Operations</t>
  </si>
  <si>
    <t>Pg 117, L 31-32 (c)</t>
  </si>
  <si>
    <t>Neighbor Fund</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</si>
  <si>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</si>
  <si>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</si>
  <si>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</si>
  <si>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</si>
  <si>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</si>
  <si>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</si>
  <si>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 xml:space="preserve">  Power, System Control and Load Dispatching, and Other</t>
  </si>
  <si>
    <t xml:space="preserve">  (See definition of research, development, and demonstration in</t>
  </si>
  <si>
    <t xml:space="preserve">                    b. Underground</t>
  </si>
  <si>
    <t xml:space="preserve">  outside the company costing $5,000 or more, briefly</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</si>
  <si>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</si>
  <si>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</si>
  <si>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</si>
  <si>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</si>
  <si>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</si>
  <si>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1. Report requested details. Substantial items shown in column(e) should be explained and credit entries </t>
  </si>
  <si>
    <t xml:space="preserve">    in that column should be so designated.</t>
  </si>
  <si>
    <t>Primary Account</t>
  </si>
  <si>
    <t xml:space="preserve">     (b)    01</t>
  </si>
  <si>
    <t xml:space="preserve"> (c)   02</t>
  </si>
  <si>
    <t>(d)   03</t>
  </si>
  <si>
    <t>(e)   04</t>
  </si>
  <si>
    <t>(f)   05</t>
  </si>
  <si>
    <t>(301) Organization</t>
  </si>
  <si>
    <t>General Corporate Information and</t>
  </si>
  <si>
    <t>Financial Statements</t>
  </si>
  <si>
    <t>101</t>
  </si>
  <si>
    <t>12-87</t>
  </si>
  <si>
    <t>Control over Respondent</t>
  </si>
  <si>
    <t>102</t>
  </si>
  <si>
    <t>12-96</t>
  </si>
  <si>
    <t>to cover,  (b) the general procedure for determining the</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</si>
  <si>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</si>
  <si>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</si>
  <si>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</si>
  <si>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</si>
  <si>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</si>
  <si>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</si>
  <si>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</si>
  <si>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</si>
  <si>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</si>
  <si>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</si>
  <si>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</si>
  <si>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</si>
  <si>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</si>
  <si>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</si>
  <si>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</si>
  <si>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</si>
  <si>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</si>
  <si>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</si>
  <si>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</si>
  <si>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</si>
  <si>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</si>
  <si>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</si>
  <si>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</si>
  <si>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</si>
  <si>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</si>
  <si>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</si>
  <si>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</si>
  <si>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(b)</t>
  </si>
  <si>
    <t>(c)</t>
  </si>
  <si>
    <t>(d)</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</si>
  <si>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</si>
  <si>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</si>
  <si>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</si>
  <si>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</si>
  <si>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</si>
  <si>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</si>
  <si>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</si>
  <si>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</si>
  <si>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</si>
  <si>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</si>
  <si>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Balance  -- End of Year (Total of Lines 49 thru 52)</t>
  </si>
  <si>
    <t>Page 119</t>
  </si>
  <si>
    <t>STATEMENT OF CASH FLOWS</t>
  </si>
  <si>
    <t>Other Interest Expense (Account 431)</t>
  </si>
  <si>
    <t xml:space="preserve">REGULATORY COMMISSION EXPENSES FOR ELECTRIC AND GAS </t>
  </si>
  <si>
    <t>Account 205, Preferred Stock Subscribed, show the subscription</t>
  </si>
  <si>
    <t xml:space="preserve">price and the balance due on each class at the end of year.              </t>
  </si>
  <si>
    <t xml:space="preserve">3.   Describe in a footnote the agreement and transactions          </t>
  </si>
  <si>
    <t>RESEARCH, DEVELOPMENT, AND DEMONSTRATION ACTIVITIES</t>
  </si>
  <si>
    <t>Page 352-A</t>
  </si>
  <si>
    <t>Page 353-A</t>
  </si>
  <si>
    <t>Page 352-B</t>
  </si>
  <si>
    <t>Page 353-B</t>
  </si>
  <si>
    <t>DISTRIBUTION OF SALARIES AND WAGES</t>
  </si>
  <si>
    <t xml:space="preserve">  Report below the distribution of total salaries and wages</t>
  </si>
  <si>
    <t>rate earned during the preceding three years.</t>
  </si>
  <si>
    <t>specified in the contract.</t>
  </si>
  <si>
    <t>11.</t>
  </si>
  <si>
    <t>Footnote entries and provide explanations following all required data.</t>
  </si>
  <si>
    <t>Cash Outflows for Construction</t>
  </si>
  <si>
    <t xml:space="preserve">E: L 12 * -1 </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</si>
  <si>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</si>
  <si>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</si>
  <si>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of the annual report.</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</si>
  <si>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</si>
  <si>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</si>
  <si>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DEPRECIATION AND AMORTIZATION OF ELECTRIC PLANT (Accounts 403, 404, 405)</t>
  </si>
  <si>
    <t>Cedar Switch (L71)</t>
  </si>
  <si>
    <t>Grassy Point</t>
  </si>
  <si>
    <t>#12 Dusk to Dawn</t>
  </si>
  <si>
    <t>#9 Time of Day</t>
  </si>
  <si>
    <t>Accumulated Deferred Income Taxes-Other Property(282)</t>
  </si>
  <si>
    <t>Accumulated Deferred Income Taxes-Other (283)</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</si>
  <si>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</si>
  <si>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</si>
  <si>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</si>
  <si>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</si>
  <si>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</si>
  <si>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</si>
  <si>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</si>
  <si>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</si>
  <si>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</si>
  <si>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</si>
  <si>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</si>
  <si>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</si>
  <si>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</si>
  <si>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</si>
  <si>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</si>
  <si>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</si>
  <si>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</si>
  <si>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</si>
  <si>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RQ - for requirements service. Requirements service is service which the supplier plans to provide on an ongoing</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</si>
  <si>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</si>
  <si>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</si>
  <si>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</si>
  <si>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</si>
  <si>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</si>
  <si>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</si>
  <si>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</si>
  <si>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</si>
  <si>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</si>
  <si>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</si>
  <si>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</si>
  <si>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</si>
  <si>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</si>
  <si>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</si>
  <si>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</si>
  <si>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</si>
  <si>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</si>
  <si>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</si>
  <si>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</si>
  <si>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</si>
  <si>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</si>
  <si>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</si>
  <si>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</si>
  <si>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FERC FORM NO. 1 (REV. 12-95)</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</si>
  <si>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</si>
  <si>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</si>
  <si>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</si>
  <si>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</si>
  <si>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</si>
  <si>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</si>
  <si>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</si>
  <si>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</si>
  <si>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</si>
  <si>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</si>
  <si>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By proxy:</t>
  </si>
  <si>
    <t>VOTING SECURITIES</t>
  </si>
  <si>
    <t>Number of votes as of (date):</t>
  </si>
  <si>
    <t>tion jobs, (d) whether different rates are applied to different</t>
  </si>
  <si>
    <t xml:space="preserve">types of construction, (e) basis of differentiation in rates for      </t>
  </si>
  <si>
    <t>Rockland Co. Sewer Dist. (L750)</t>
  </si>
  <si>
    <t>Sparkill (L751)</t>
  </si>
  <si>
    <t>Hillburn (L89)</t>
  </si>
  <si>
    <t>Monroe (L96)</t>
  </si>
  <si>
    <t>Blooming Grove</t>
  </si>
  <si>
    <t>2/0 Cu.</t>
  </si>
  <si>
    <t>1/0 Cu.</t>
  </si>
  <si>
    <t>Sterling Forest (L98)</t>
  </si>
  <si>
    <t>Lake Road</t>
  </si>
  <si>
    <t>4/0 ACSR</t>
  </si>
  <si>
    <t>Lake Road (L981)</t>
  </si>
  <si>
    <t>Blue Lake</t>
  </si>
  <si>
    <t>Blue Lake (L982)</t>
  </si>
  <si>
    <t>Sterling Forest (L99)</t>
  </si>
  <si>
    <t>Hunt</t>
  </si>
  <si>
    <t>Hunt (L991)</t>
  </si>
  <si>
    <t>Wisner</t>
  </si>
  <si>
    <t>Wisner (L993)</t>
  </si>
  <si>
    <t>Shoemaker (L119)</t>
  </si>
  <si>
    <t>East Walkill</t>
  </si>
  <si>
    <t>Shoemaker (L120)</t>
  </si>
  <si>
    <t>Silver Lake</t>
  </si>
  <si>
    <t>East Walkill (L121)</t>
  </si>
  <si>
    <t>Silver lake (L122)</t>
  </si>
  <si>
    <t>Washington Heights</t>
  </si>
  <si>
    <t>Blooming Grove (WM)</t>
  </si>
  <si>
    <t>Maybrook (CHG&amp;E)</t>
  </si>
  <si>
    <t>Lovett 69kV (L40)</t>
  </si>
  <si>
    <t>N.Y. Trap Rock (Tompkins Cove)</t>
  </si>
  <si>
    <t>NJ/NY Stateline (L45)</t>
  </si>
  <si>
    <t>Burns (L50)</t>
  </si>
  <si>
    <t>NJ/NY Stateline (L73)</t>
  </si>
  <si>
    <t>Airmont</t>
  </si>
  <si>
    <t>Airmont (L731)</t>
  </si>
  <si>
    <t>Florida (L823) (DX89-11-34</t>
  </si>
  <si>
    <t>Pole WFG122 (Form. Glenmere)</t>
  </si>
  <si>
    <t>Monroe (L83) (DX)</t>
  </si>
  <si>
    <t>Chester Tap</t>
  </si>
  <si>
    <t>Chester Tap (L83) (DX)</t>
  </si>
  <si>
    <t>Vicinity of Rt. 94, Chester</t>
  </si>
  <si>
    <t>Pole WFG122(Form. Glenmere),</t>
  </si>
  <si>
    <t>Chester Tap (L91) (DX89-10-34)</t>
  </si>
  <si>
    <t>Chester Cable</t>
  </si>
  <si>
    <t>477 kCM Al.</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</si>
  <si>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</si>
  <si>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</si>
  <si>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</si>
  <si>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</si>
  <si>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</si>
  <si>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</si>
  <si>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</si>
  <si>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</si>
  <si>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</si>
  <si>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 xml:space="preserve">                                    ELECTRIC PLANT IN SERVICE (Accounts 101, 102, 103, 106)</t>
  </si>
  <si>
    <t>OPERATING RESERVES</t>
  </si>
  <si>
    <t>Property Insurance Reserve</t>
  </si>
  <si>
    <t>Pg 112, L 25 (d)</t>
  </si>
  <si>
    <t>Injuries and Damage Reserve</t>
  </si>
  <si>
    <t>Pg 112, L 26 (d)</t>
  </si>
  <si>
    <t>Pension and Benefits Reserve</t>
  </si>
  <si>
    <t>Pg 112, L 27 (d)</t>
  </si>
  <si>
    <t>Miscellaneous Operating Reserves</t>
  </si>
  <si>
    <t>Pg 112, L 24, 28, 29 (d)</t>
  </si>
  <si>
    <t xml:space="preserve">          Total Operating Reserves</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</si>
  <si>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</si>
  <si>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</si>
  <si>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</si>
  <si>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</si>
  <si>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</si>
  <si>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</si>
  <si>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</si>
  <si>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</si>
  <si>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</si>
  <si>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</si>
  <si>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</si>
  <si>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</si>
  <si>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</si>
  <si>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</si>
  <si>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</si>
  <si>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</si>
  <si>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</si>
  <si>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FERC  FORM NO. 1  (ED. 12-95)</t>
  </si>
  <si>
    <t>Page 337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</si>
  <si>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</si>
  <si>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</si>
  <si>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</si>
  <si>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</si>
  <si>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</si>
  <si>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STATEMENT OF CASH FLOWS (Continued)</t>
  </si>
  <si>
    <t xml:space="preserve">  5.  Codes used:</t>
  </si>
  <si>
    <t xml:space="preserve">         (a) Net proceeds or payments.</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</si>
  <si>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</si>
  <si>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and plan of disposition contemplated, giving reference to Commission orders or other authorizations respecting classification of amounts as plant adjustments and requirements as to disposition thereof.</t>
  </si>
  <si>
    <t>Allowances (Accounts 158.1  and 158.2)</t>
  </si>
  <si>
    <t>the year and give the accounting entries effecting such change.</t>
  </si>
  <si>
    <t>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macro will not print insert pages.   As a result, you will have to print these schedules manually.</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</si>
  <si>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</si>
  <si>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</si>
  <si>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</si>
  <si>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</si>
  <si>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</si>
  <si>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</si>
  <si>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EXTRAORDINARY ITEMS</t>
  </si>
  <si>
    <t>Extraordinary Income</t>
  </si>
  <si>
    <t>(Including transactions referred to as "wheeling")</t>
  </si>
  <si>
    <t>Pg 115, L 5 (e)</t>
  </si>
  <si>
    <t xml:space="preserve">     Depreciation Expense</t>
  </si>
  <si>
    <t>Pg 115, L 6 (e)</t>
  </si>
  <si>
    <t>Accumulated Deferred Income Taxes - Other Property</t>
  </si>
  <si>
    <t>274-275</t>
  </si>
  <si>
    <t>Accumulated Deferred Income Taxes - Other</t>
  </si>
  <si>
    <t>276-277</t>
  </si>
  <si>
    <t>Other Regulatory Liabilities</t>
  </si>
  <si>
    <t>278</t>
  </si>
  <si>
    <t>Allowances Inventory</t>
  </si>
  <si>
    <t>19__</t>
  </si>
  <si>
    <t>Future Years</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</si>
  <si>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</si>
  <si>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</si>
  <si>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</si>
  <si>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</si>
  <si>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</si>
  <si>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</si>
  <si>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</si>
  <si>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</si>
  <si>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</si>
  <si>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SUBSTATIONS</t>
  </si>
  <si>
    <t>SUBSTATIONS (Continued)</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</si>
  <si>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</si>
  <si>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</si>
  <si>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</si>
  <si>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</si>
  <si>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</si>
  <si>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</si>
  <si>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</si>
  <si>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</si>
  <si>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by the respondent.  For power exchanges, report in column (m) the settlement amount for the net receipt</t>
  </si>
  <si>
    <t>Loss on Disposition of Property</t>
  </si>
  <si>
    <t>Pg 117, L 41 (c)</t>
  </si>
  <si>
    <t>Miscellaneous Amortization</t>
  </si>
  <si>
    <t>Pg 117, L 42 (c)</t>
  </si>
  <si>
    <t>Miscellaneous Income Deductions</t>
  </si>
  <si>
    <t>Pg 117, L 43 (c)</t>
  </si>
  <si>
    <t xml:space="preserve">          Total Other Income Deductions</t>
  </si>
  <si>
    <t>TAXES-OTHER INCOME AND DEDUCTIONS</t>
  </si>
  <si>
    <t>Taxes Other than Income Taxes</t>
  </si>
  <si>
    <t>Pg 117, L 46 (c)</t>
  </si>
  <si>
    <t>Income Taxes</t>
  </si>
  <si>
    <t>(587) Customer Installations Expenses</t>
  </si>
  <si>
    <t>(929) (Less) Duplicate Charges-Cr.</t>
  </si>
  <si>
    <t>(Less) (504) Steam Transferred-Cr.</t>
  </si>
  <si>
    <t>subaccount, account or functional classification, as appropriate, to which a rate is applied.  Identify at the bottom of section C</t>
  </si>
  <si>
    <t>the type of plant included in any subaccounts used.</t>
  </si>
  <si>
    <t xml:space="preserve">  3.  Show in column (k) any expenses incurred in prior years</t>
  </si>
  <si>
    <t>(523) Electric Expenses</t>
  </si>
  <si>
    <t>2. TRANSMISSION EXPENSES</t>
  </si>
  <si>
    <t xml:space="preserve"> TOTAL Customer Accounts Expenses (Enter Total of lines 129 thru 133)</t>
  </si>
  <si>
    <t xml:space="preserve">determined by estimate, on the basis of employee equivalents. Show the estimated number of equivalent employees </t>
  </si>
  <si>
    <t>(524) Miscellaneous Nuclear Power Expenses</t>
  </si>
  <si>
    <t>5. CUSTOMER SERVICE AND INFORMATIONAL EXPENSES</t>
  </si>
  <si>
    <t>attributed to the electric department from joint functions.</t>
  </si>
  <si>
    <t>(525) Rents</t>
  </si>
  <si>
    <t>(560)</t>
  </si>
  <si>
    <t xml:space="preserve">  TOTAL Operation (Enter Total of lines 24 thru 32)</t>
  </si>
  <si>
    <t>(561)</t>
  </si>
  <si>
    <t>Load Dispatching</t>
  </si>
  <si>
    <t>(907) Supervision</t>
  </si>
  <si>
    <t xml:space="preserve">1. Payroll Period Ended (Date)                                     </t>
  </si>
  <si>
    <t>(562)</t>
  </si>
  <si>
    <t>Station Expenses</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</si>
  <si>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</si>
  <si>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</si>
  <si>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</si>
  <si>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</si>
  <si>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</si>
  <si>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</si>
  <si>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</si>
  <si>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</si>
  <si>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</si>
  <si>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</si>
  <si>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</si>
  <si>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(573)</t>
  </si>
  <si>
    <t>Maintenance of Miscellaneous Transmission Plant</t>
  </si>
  <si>
    <t>(920) Administrative and General Salaries</t>
  </si>
  <si>
    <t>(539) Miscellaneous Hydraulic Power Generation Expenses</t>
  </si>
  <si>
    <t xml:space="preserve">TOTAL Maintenance (Enter total of lines 93 thru 98) </t>
  </si>
  <si>
    <t>(921) Office Supplies and Expenses</t>
  </si>
  <si>
    <t>(540) Rents</t>
  </si>
  <si>
    <t>TOTAL Transmission Expenses (Enter total of lines 91 and 99)</t>
  </si>
  <si>
    <t xml:space="preserve">  3. Report in column (c) a monthly breakdown of the Non-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</si>
  <si>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</si>
  <si>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</si>
  <si>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</si>
  <si>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</si>
  <si>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</si>
  <si>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</si>
  <si>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</si>
  <si>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</si>
  <si>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</si>
  <si>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Maintenance of Underground Lines</t>
  </si>
  <si>
    <t>(538) Electric Expenses</t>
  </si>
  <si>
    <t xml:space="preserve">dent's books of account.  Specify in each case whether lessor, </t>
  </si>
  <si>
    <t>DISTRIBUTION OF SALARIES AND WAGES (Continued)</t>
  </si>
  <si>
    <t>Gas (Continued)</t>
  </si>
  <si>
    <t xml:space="preserve">     Production - Manufactured Gas (Enter Total of lines 28 and 40)</t>
  </si>
  <si>
    <t>Pg 121, L 80, 81 (b)</t>
  </si>
  <si>
    <t xml:space="preserve">                                                                       (Except amortization of acquisition adjustments)</t>
  </si>
  <si>
    <t>highest voting powers in the respondent, and state the</t>
  </si>
  <si>
    <t>or contingent; if contingent, describe the contingency.</t>
  </si>
  <si>
    <t>Burns</t>
  </si>
  <si>
    <t>NJ/NY Stateline (L74)</t>
  </si>
  <si>
    <t>Monsey</t>
  </si>
  <si>
    <t>Monsey (L741)</t>
  </si>
  <si>
    <t>Harriman (L841)</t>
  </si>
  <si>
    <t>Long Pond Tap</t>
  </si>
  <si>
    <t>Long Pond Tap (L841)</t>
  </si>
  <si>
    <t>Highland Falls</t>
  </si>
  <si>
    <t>Harriman (L851)</t>
  </si>
  <si>
    <t>Long Pond Tap (L851)</t>
  </si>
  <si>
    <t>West Point #2 (U.S. Gov't)</t>
  </si>
  <si>
    <t>West Point #2 (U.S. Gov't)(L853)</t>
  </si>
  <si>
    <t>Long Pond (L92)</t>
  </si>
  <si>
    <t>Dean</t>
  </si>
  <si>
    <t>Dean (L92)</t>
  </si>
  <si>
    <t>Quensboro</t>
  </si>
  <si>
    <t>Highland Falls (L93)</t>
  </si>
  <si>
    <t>West Point #1 (U.S. Gov't)</t>
  </si>
  <si>
    <t>Cuddebackville (L3) (DX5-3-34)</t>
  </si>
  <si>
    <t>Wurtsboro</t>
  </si>
  <si>
    <t>34.5(DX)</t>
  </si>
  <si>
    <t>#1 Cu. Solid</t>
  </si>
  <si>
    <t>Wurtsboro (L3) (DX5-3-34)</t>
  </si>
  <si>
    <t>Summitville</t>
  </si>
  <si>
    <t>Cuddebackville (L4) (DX5-4-34)</t>
  </si>
  <si>
    <t>Otisville</t>
  </si>
  <si>
    <t>Otisville (L4) (DX5-4-34)</t>
  </si>
  <si>
    <t>Pocatello</t>
  </si>
  <si>
    <t xml:space="preserve">(352) </t>
  </si>
  <si>
    <t xml:space="preserve">(353) </t>
  </si>
  <si>
    <t>Station Equipment</t>
  </si>
  <si>
    <t xml:space="preserve">(354) </t>
  </si>
  <si>
    <t>Towers and Fixtures</t>
  </si>
  <si>
    <t xml:space="preserve">(355) </t>
  </si>
  <si>
    <t>Poles and Fixtures</t>
  </si>
  <si>
    <t xml:space="preserve">(356) </t>
  </si>
  <si>
    <t>Overhead Conductors and Devices</t>
  </si>
  <si>
    <t xml:space="preserve">(357) </t>
  </si>
  <si>
    <t>Underground Conduit</t>
  </si>
  <si>
    <t xml:space="preserve">(358) </t>
  </si>
  <si>
    <t>Underground Conductors and Devices</t>
  </si>
  <si>
    <t xml:space="preserve">(359) </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</si>
  <si>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</si>
  <si>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</si>
  <si>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</si>
  <si>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</si>
  <si>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</si>
  <si>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</si>
  <si>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</si>
  <si>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</si>
  <si>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</si>
  <si>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</si>
  <si>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</si>
  <si>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</si>
  <si>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</si>
  <si>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</si>
  <si>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</si>
  <si>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</si>
  <si>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</si>
  <si>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</si>
  <si>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</si>
  <si>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</si>
  <si>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</si>
  <si>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</si>
  <si>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</si>
  <si>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</si>
  <si>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</si>
  <si>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</si>
  <si>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</si>
  <si>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Pg 300, L 2 (b)</t>
  </si>
  <si>
    <t>Commercial</t>
  </si>
  <si>
    <t>Pg 300, L 4 (b)</t>
  </si>
  <si>
    <t>Industrial</t>
  </si>
  <si>
    <t>Pg 300, L 5 (b)</t>
  </si>
  <si>
    <t>Other Ultimate Customers</t>
  </si>
  <si>
    <t>Pg 300, L 6=&gt;9 (b)</t>
  </si>
  <si>
    <t xml:space="preserve">          Total Revenues-Ultimate Customers</t>
  </si>
  <si>
    <t>Resales</t>
  </si>
  <si>
    <t>Pg 300, L 11 (b)</t>
  </si>
  <si>
    <t>Other  Operating Revenues</t>
  </si>
  <si>
    <t>Pg 300, L 26-13 (b)</t>
  </si>
  <si>
    <t xml:space="preserve">          Total Electric Operating Revenues</t>
  </si>
  <si>
    <t>Formula should = Pg 300, L 27 (b)</t>
  </si>
  <si>
    <t>KWH SALES (THOUSANDS)</t>
  </si>
  <si>
    <t>Pg 301, L 2 (d)</t>
  </si>
  <si>
    <t>Pg 301, L 4 (d)</t>
  </si>
  <si>
    <t>Pg 301, L 5 (d)</t>
  </si>
  <si>
    <t>Pg 301, L 6=&gt;9 (d)</t>
  </si>
  <si>
    <t xml:space="preserve">          Total Sales-Ultimate Customers</t>
  </si>
  <si>
    <t>Pg 301, L 11 (d)</t>
  </si>
  <si>
    <t>number of votes which each would have had the right to</t>
  </si>
  <si>
    <t xml:space="preserve">   3.  If any class or issue of security has any special </t>
  </si>
  <si>
    <t xml:space="preserve">cast on that date if a meeting were then in order.  If any </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</si>
  <si>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</si>
  <si>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</si>
  <si>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</si>
  <si>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</si>
  <si>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</si>
  <si>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</si>
  <si>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</si>
  <si>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</si>
  <si>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Pocatello (L4) (DX)</t>
  </si>
  <si>
    <t>Wurtsboro (L6) (DX)</t>
  </si>
  <si>
    <t>1/0 Cu. Solid</t>
  </si>
  <si>
    <t>Bloomingburg (L6) (DX)</t>
  </si>
  <si>
    <t>Pocatello (L6) (DX)</t>
  </si>
  <si>
    <t>Port Jervis (L7) (DX5-10-34)</t>
  </si>
  <si>
    <t>NY/PA Stateline</t>
  </si>
  <si>
    <t>134.6 kCM ACSR</t>
  </si>
  <si>
    <t>Rio (L18) (DX)</t>
  </si>
  <si>
    <t>Port Jervis</t>
  </si>
  <si>
    <t>Shoemaker (L19, 20) (DX)</t>
  </si>
  <si>
    <t xml:space="preserve">Genung Street </t>
  </si>
  <si>
    <t>Vic. of West Haverstraw (L39),</t>
  </si>
  <si>
    <t>N.Y. Trap Rock (Short Clove)</t>
  </si>
  <si>
    <t>of the amount shown in column (f).  Report in column (g) the total charge shown on bills rendered to the respondent.  If no monetary</t>
  </si>
  <si>
    <t>settlement was made, enter zero ("0") in column (g).  Provide a footnote explaining the nature of the nonmonetary settlement, including</t>
  </si>
  <si>
    <t>the amount and type of energy or service rendered.</t>
  </si>
  <si>
    <t xml:space="preserve">Enter "TOTAL" in column (a) as the last line. Provide a total amount in columns (b) through (g) as the last line.  Energy provided by the </t>
  </si>
  <si>
    <t>6.  Show separately the State and Federal income tax effect of items shown in account 439, Adjustments to Retained Earnings.</t>
  </si>
  <si>
    <t xml:space="preserve">       (Less) Regulatory Credits (407.4)</t>
  </si>
  <si>
    <t xml:space="preserve">     Investment Tax Credit Adj. -- Net (411.5)</t>
  </si>
  <si>
    <t xml:space="preserve">       Taxes Other Than Income Taxes (408.1)</t>
  </si>
  <si>
    <t xml:space="preserve">     (Less) Investment Tax Credits (420)</t>
  </si>
  <si>
    <t xml:space="preserve">       Income Taxes -- Federal (409.1)</t>
  </si>
  <si>
    <t xml:space="preserve">                                     -- Other (409.1)</t>
  </si>
  <si>
    <t xml:space="preserve">       Provision for Deferred Income Taxes (410.1)</t>
  </si>
  <si>
    <t xml:space="preserve">       (Less) Provision for Deferred Income Taxes -Cr. (411.1)</t>
  </si>
  <si>
    <t>Interest on Long-Term Debt (427)</t>
  </si>
  <si>
    <t xml:space="preserve">       Investment Tax Credit Adj. -- Net (411.4)</t>
  </si>
  <si>
    <t>Amort. of Debt Disc. and Expense (428)</t>
  </si>
  <si>
    <t>Amortization of Loss on Reacquired Debt (428.1)</t>
  </si>
  <si>
    <t xml:space="preserve">       Losses from Disp. of Utility Plant (411.7)</t>
  </si>
  <si>
    <t>(Less) Amort. of Premium on Debt-Credit (429)</t>
  </si>
  <si>
    <t xml:space="preserve">       (Less) Gain from Disposition of Allowances (411.8)</t>
  </si>
  <si>
    <t>(Less) Amortization of Gain on Reacquired Debt-Credit (429.1)</t>
  </si>
  <si>
    <t xml:space="preserve">       Losses from Disposition of Allowances (411.9)</t>
  </si>
  <si>
    <t>Interest on Debt to Assoc. Companies (430)</t>
  </si>
  <si>
    <t>on line 3, and show the number of such special construction employees in a footnote.</t>
  </si>
  <si>
    <t>(Less) (522) Steam Transferred-Cr.</t>
  </si>
  <si>
    <t>TOTAL Power Production Expenses (Enter total of lines 21, 41, 59, 74, and 79)</t>
  </si>
  <si>
    <t>(905) Miscellaneous Customer Accounts Expenses</t>
  </si>
  <si>
    <t>ACCUMULATED DEFERRED INCOME TAXES (Account 190)</t>
  </si>
  <si>
    <t>Easement for Transmission line Middletown to Bullville substation</t>
  </si>
  <si>
    <t>(1) [X] An Original</t>
  </si>
  <si>
    <t>(1)  [X]   An Original</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</si>
  <si>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</si>
  <si>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</si>
  <si>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</si>
  <si>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</si>
  <si>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</si>
  <si>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</si>
  <si>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</si>
  <si>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</si>
  <si>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</si>
  <si>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</si>
  <si>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</si>
  <si>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</si>
  <si>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</si>
  <si>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</si>
  <si>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 xml:space="preserve">     Total Production Expenses (Enter Total of lines 34 and 35)</t>
  </si>
  <si>
    <t>public authority that the energy was received from and in column (c) the company or public authority that the energy was delivered</t>
  </si>
  <si>
    <t>Transportation Equipment</t>
  </si>
  <si>
    <t>Other Production</t>
  </si>
  <si>
    <t>Regional Transmission and Market Operation</t>
  </si>
  <si>
    <r>
      <t xml:space="preserve">(A) </t>
    </r>
    <r>
      <rPr>
        <u/>
        <sz val="12"/>
        <rFont val="Arial"/>
        <family val="2"/>
      </rPr>
      <t>Other Accounts</t>
    </r>
    <r>
      <rPr>
        <sz val="12"/>
        <rFont val="Arial"/>
        <family val="2"/>
      </rPr>
      <t xml:space="preserve">   (Detail of Amount on Line 8):</t>
    </r>
  </si>
  <si>
    <r>
      <t xml:space="preserve">(B) </t>
    </r>
    <r>
      <rPr>
        <u/>
        <sz val="12"/>
        <rFont val="Arial"/>
        <family val="2"/>
      </rPr>
      <t>Other Debit or Credit Items</t>
    </r>
    <r>
      <rPr>
        <sz val="12"/>
        <rFont val="Arial"/>
        <family val="2"/>
      </rPr>
      <t xml:space="preserve">   (Detail of Amount on Line 16):</t>
    </r>
  </si>
  <si>
    <r>
      <t xml:space="preserve">FERC FORM NO.1 (ED. 12- 87)  </t>
    </r>
    <r>
      <rPr>
        <b/>
        <sz val="12"/>
        <rFont val="Arial"/>
        <family val="2"/>
      </rPr>
      <t>NYSPSC Modified</t>
    </r>
    <r>
      <rPr>
        <sz val="12"/>
        <rFont val="Arial"/>
        <family val="2"/>
      </rPr>
      <t xml:space="preserve">                        Page 219A</t>
    </r>
  </si>
  <si>
    <t>(1) [ X ] An Original</t>
  </si>
  <si>
    <t>(1)   [ X ] An Original</t>
  </si>
  <si>
    <t>(2)  [    ] A Resubmission</t>
  </si>
  <si>
    <t>Report receipt and delivery locations for all single contract path, "point to point" transmission service.  In column (f), report the</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</si>
  <si>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</si>
  <si>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</si>
  <si>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</si>
  <si>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</si>
  <si>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</si>
  <si>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</si>
  <si>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</si>
  <si>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</si>
  <si>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</si>
  <si>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</si>
  <si>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</si>
  <si>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</si>
  <si>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</si>
  <si>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</si>
  <si>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</si>
  <si>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</si>
  <si>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</si>
  <si>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</si>
  <si>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</si>
  <si>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Pg 110, L 32 (d)</t>
  </si>
  <si>
    <t>Accounts Receivable from Assoc. Cos.</t>
  </si>
  <si>
    <t>Pg 110, L 33 (d)</t>
  </si>
  <si>
    <t>Materials and Supplies</t>
  </si>
  <si>
    <t>Pg 110, L 34=&gt;43 (d)</t>
  </si>
  <si>
    <t>Gas Stored Underground - Current</t>
  </si>
  <si>
    <t>Pg 110, L 44 (d)</t>
  </si>
  <si>
    <t>Liquefied Natural Gas in Storage</t>
  </si>
  <si>
    <t>Pg 110, L 45 (d)</t>
  </si>
  <si>
    <t>Prepayments</t>
  </si>
  <si>
    <t>Pg 110, L 46, 47 (d)</t>
  </si>
  <si>
    <t>Interest and Dividends Receivable</t>
  </si>
  <si>
    <t>Pg 110, L 48 (d)</t>
  </si>
  <si>
    <t>Rents Receivable</t>
  </si>
  <si>
    <t>Pg 110, L 49 (d)</t>
  </si>
  <si>
    <t>Accrued Utility Revenue</t>
  </si>
  <si>
    <t>Clearing Accounts (184)</t>
  </si>
  <si>
    <t>Temporary Facilities (185)</t>
  </si>
  <si>
    <t>Miscellaneous Deferred Debits (186)</t>
  </si>
  <si>
    <t>Def. Losses from Disposition of Utility Plt. (187)</t>
  </si>
  <si>
    <t>Research, Devel. and Demonstration Expend. (188)</t>
  </si>
  <si>
    <t>Unamortized Loss on Reacquired Debt (189)</t>
  </si>
  <si>
    <t>Accumulated Deferred Income Taxes (190)</t>
  </si>
  <si>
    <t>Unrecovered Purchased Gas Costs (191)</t>
  </si>
  <si>
    <t>FERC FORM NO.1 (REVISED 12-93)</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</si>
  <si>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</si>
  <si>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</si>
  <si>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</si>
  <si>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</si>
  <si>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</si>
  <si>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</si>
  <si>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</si>
  <si>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</si>
  <si>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</si>
  <si>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</si>
  <si>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</si>
  <si>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</si>
  <si>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categories, such as all nonfirm transmission service, regardless of the length of the contract.  Describe the nature of the service</t>
  </si>
  <si>
    <t>Pg 323, L 169 (b)</t>
  </si>
  <si>
    <t xml:space="preserve">          TOTAL Operation (Enter Total of lines 3 thru 9)</t>
  </si>
  <si>
    <t xml:space="preserve">          TOTAL Maint. (Total of lines 12 thru 15)</t>
  </si>
  <si>
    <t>Total Operation and Maintenance</t>
  </si>
  <si>
    <t xml:space="preserve">     Production (Enter Total of lines 3 and 12)</t>
  </si>
  <si>
    <t xml:space="preserve">     Transmission (Enter Total of lines 4 and 13)</t>
  </si>
  <si>
    <t>Installments Received on Capital Stock (212)</t>
  </si>
  <si>
    <t>(Less) Discount on Capital Stock (213)</t>
  </si>
  <si>
    <t>(Less) Capital Stock Expense (214)</t>
  </si>
  <si>
    <t>Retained Earnings (215, 215.1, 216)</t>
  </si>
  <si>
    <t>Unappropriated Undistributed Subsidiary Earnings (216.1)</t>
  </si>
  <si>
    <t xml:space="preserve">                    a. Overhead</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</si>
  <si>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</si>
  <si>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</si>
  <si>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</si>
  <si>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</si>
  <si>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</si>
  <si>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</si>
  <si>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</si>
  <si>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</si>
  <si>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</si>
  <si>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Accumulated Provision for Pensions and Benefits (228.3)</t>
  </si>
  <si>
    <t xml:space="preserve">Accumulated Miscellaneous Operating Provisions (228.4) </t>
  </si>
  <si>
    <t>Accumulated Provision for Rate Refunds (229)</t>
  </si>
  <si>
    <t>load (60-minute integration) associated with the net energy for</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</si>
  <si>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</si>
  <si>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</si>
  <si>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</si>
  <si>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</si>
  <si>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</si>
  <si>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</si>
  <si>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</si>
  <si>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</si>
  <si>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</si>
  <si>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</si>
  <si>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</si>
  <si>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</si>
  <si>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</si>
  <si>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</si>
  <si>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</si>
  <si>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</si>
  <si>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</si>
  <si>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</si>
  <si>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</si>
  <si>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</si>
  <si>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</si>
  <si>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</si>
  <si>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</si>
  <si>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</si>
  <si>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</si>
  <si>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</si>
  <si>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State balance and purpose of each appropriated retained earnings amount at end of year and give accounting entries for any applications of appropriated retained earnings during the year.</t>
  </si>
  <si>
    <t>Distribution Plant</t>
  </si>
  <si>
    <t>General Plant</t>
  </si>
  <si>
    <t>Common Plant-Electric</t>
  </si>
  <si>
    <t>B.  Basis for Amortization Charges</t>
  </si>
  <si>
    <t>FERC FORM NO. 1  (ED. 12-88)</t>
  </si>
  <si>
    <t>Page 336</t>
  </si>
  <si>
    <t>DEPRECIATION AND AMORTIZATION OF ELECTRIC PLANT (Continued)</t>
  </si>
  <si>
    <t>C. Factors Used in Estimating Depreciation Charges</t>
  </si>
  <si>
    <t>Depreciable</t>
  </si>
  <si>
    <t>Estimated</t>
  </si>
  <si>
    <t>Applied</t>
  </si>
  <si>
    <t>Plant Base</t>
  </si>
  <si>
    <t>Avg. Service</t>
  </si>
  <si>
    <t>This Report Is:</t>
  </si>
  <si>
    <t>Class and Series of Stock</t>
  </si>
  <si>
    <t>CAPITAL STOCK EXPENSE (Account 214)</t>
  </si>
  <si>
    <t>[Include in the description of costs, the date of Commission authorization to use Account 182.2, and period  of amortization (mo, yr to mo, yr).]</t>
  </si>
  <si>
    <t>Minor items (5% of the Balance of End of Year for Account 253 or amounts less than $10,000, whichever is greater) may be grouped by classes.</t>
  </si>
  <si>
    <t xml:space="preserve">  1.  Report the information called for below concerning the respondent's accounting for deferred income taxes relating to amortizable property</t>
  </si>
  <si>
    <t>votes cast by proxy.</t>
  </si>
  <si>
    <t>Total:</t>
  </si>
  <si>
    <t>per</t>
  </si>
  <si>
    <t>Present</t>
  </si>
  <si>
    <t>Ultimate</t>
  </si>
  <si>
    <t>Size</t>
  </si>
  <si>
    <t>Specifications</t>
  </si>
  <si>
    <t>(Operating)</t>
  </si>
  <si>
    <t>Spacing</t>
  </si>
  <si>
    <t>Rights</t>
  </si>
  <si>
    <t>Fixtures</t>
  </si>
  <si>
    <t>Device</t>
  </si>
  <si>
    <t>FERC FORM NO. 1 (ED. 12-86)</t>
  </si>
  <si>
    <t>Page 424</t>
  </si>
  <si>
    <t>Page 425</t>
  </si>
  <si>
    <t xml:space="preserve">  1.  Small generating plants are steam plants of less than</t>
  </si>
  <si>
    <t xml:space="preserve">     2.  Designate any plant leased from others, operated under a license</t>
  </si>
  <si>
    <t xml:space="preserve">  costs.  Designate, however, if estimated amounts are report-</t>
  </si>
  <si>
    <t xml:space="preserve">          3.  If design voltage differs from operating voltage,</t>
  </si>
  <si>
    <t>If applicable, see insert pages below:</t>
  </si>
  <si>
    <t>TAXES ACCRUED, PREPAID AND CHARGED DURING YEAR</t>
  </si>
  <si>
    <t>TAXES ACCRUED, PREPAID AND CHARGED DURING YEAR (Continued)</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</si>
  <si>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</si>
  <si>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Page 262-A</t>
  </si>
  <si>
    <t>Page 263-A</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</si>
  <si>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</si>
  <si>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</si>
  <si>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</si>
  <si>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</si>
  <si>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</si>
  <si>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</si>
  <si>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</si>
  <si>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</si>
  <si>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</si>
  <si>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</si>
  <si>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</si>
  <si>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</si>
  <si>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</si>
  <si>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</si>
  <si>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</si>
  <si>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</si>
  <si>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</si>
  <si>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</si>
  <si>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</si>
  <si>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</si>
  <si>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</si>
  <si>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</si>
  <si>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 xml:space="preserve">                 Accounts 330, 331, 332, and 335.</t>
  </si>
  <si>
    <t>1.  Give particulars (details) of the combined prepaid and accrued tax accounts and show the total taxes charged to operations and other</t>
  </si>
  <si>
    <t xml:space="preserve"> 5.  If any tax covers more than one year, show the required information separately for each tax year,</t>
  </si>
  <si>
    <t>(530) Maintenance of Reactor Plant Equipment</t>
  </si>
  <si>
    <t>(565)</t>
  </si>
  <si>
    <t xml:space="preserve"> TOTAL Cust. Service and Informational Expenses (Enter Total of Lines 137 thru 140)</t>
  </si>
  <si>
    <t>(531) Maintenance of Electric Plant</t>
  </si>
  <si>
    <t>(566)</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</si>
  <si>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</si>
  <si>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</si>
  <si>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</si>
  <si>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</si>
  <si>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</si>
  <si>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</si>
  <si>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</si>
  <si>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</si>
  <si>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</si>
  <si>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</si>
  <si>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</si>
  <si>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</si>
  <si>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</si>
  <si>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</si>
  <si>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</si>
  <si>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</si>
  <si>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 xml:space="preserve">     for Electric, Gas and Common, respectively.</t>
  </si>
  <si>
    <t xml:space="preserve">    5.  For receivers' certificates, show in column(a) the name of </t>
  </si>
  <si>
    <t xml:space="preserve">   9.  Furnish in a footnote particulars (details) regarding </t>
  </si>
  <si>
    <t xml:space="preserve">   13.  If the respondent has pledged any of its long-term debt</t>
  </si>
  <si>
    <t xml:space="preserve">   16.  Give particulars (details) concerning any long-term debt</t>
  </si>
  <si>
    <t>(A)</t>
  </si>
  <si>
    <t>provided in prior reporting years.  Provide an explanation in a footnote for each adjustment.</t>
  </si>
  <si>
    <t>seller.</t>
  </si>
  <si>
    <t>4.</t>
  </si>
  <si>
    <t xml:space="preserve">In column (c), identify the FERC Rate Schedule Number or Tariff, or, for nonFERC jurisdictional sellers,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</si>
  <si>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</si>
  <si>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</si>
  <si>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</si>
  <si>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</si>
  <si>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</si>
  <si>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</si>
  <si>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</si>
  <si>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</si>
  <si>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(Mo, Da, Yr)</t>
  </si>
  <si>
    <t xml:space="preserve">CONSTRUCTION OVERHEADS ELECTRIC, GAS AND COMMON </t>
  </si>
  <si>
    <t xml:space="preserve">1.  List in column (a) the kinds of overheads according to the titles used by the respondent.  Charges for outside professional services for </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</si>
  <si>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</si>
  <si>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</si>
  <si>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</si>
  <si>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</si>
  <si>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(3)  Parks and related facilities</t>
  </si>
  <si>
    <t xml:space="preserve">  4.  Report all costs under the major classifications provided</t>
  </si>
  <si>
    <t xml:space="preserve">  below and include, as a minimum, the items listed hereunder:</t>
  </si>
  <si>
    <t>Page 123</t>
  </si>
  <si>
    <t>(1)  [  ]  An Original</t>
  </si>
  <si>
    <t xml:space="preserve">  (Mo.,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</si>
  <si>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</si>
  <si>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</si>
  <si>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</si>
  <si>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(1) ____ Yes.  Enter the date when such independent accountant was initially engaged: _____________.</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</si>
  <si>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</si>
  <si>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</si>
  <si>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</si>
  <si>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</si>
  <si>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</si>
  <si>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</si>
  <si>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</si>
  <si>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</si>
  <si>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</si>
  <si>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</si>
  <si>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</si>
  <si>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</si>
  <si>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</si>
  <si>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</si>
  <si>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Beginning of current Year</t>
  </si>
  <si>
    <t>Lovett 138 KV (L56)</t>
  </si>
  <si>
    <t>Minisceongo Switch</t>
  </si>
  <si>
    <t>Minisceongo Switch (L56)</t>
  </si>
  <si>
    <t>Bowline 138 KV</t>
  </si>
  <si>
    <t>Bowline 138 KV (L561)</t>
  </si>
  <si>
    <t>Minisceongo Switch (L561)</t>
  </si>
  <si>
    <t>Congers</t>
  </si>
  <si>
    <t>West Nyack</t>
  </si>
  <si>
    <t>Ramapo 138 KV (L60)</t>
  </si>
  <si>
    <t>Tallman 138 KV</t>
  </si>
  <si>
    <t>1272 kCM ACSS</t>
  </si>
  <si>
    <t>Tallman 138 KV(L602)</t>
  </si>
  <si>
    <t>Monsey 138 KV</t>
  </si>
  <si>
    <t>Monsey 138 KV (L601)</t>
  </si>
  <si>
    <t>West Haverstraw 345KV(194E)</t>
  </si>
  <si>
    <t>West Haverstraw 345KV(194W)</t>
  </si>
  <si>
    <t>Burns (L702)</t>
  </si>
  <si>
    <t>556.5 kCM ACSR</t>
  </si>
  <si>
    <t>1590 kCM ACSR</t>
  </si>
  <si>
    <t>Sugarloaf (CHG&amp;E) (SL)</t>
  </si>
  <si>
    <t>Vic. of Monroe (L's SL94&amp;SL95)</t>
  </si>
  <si>
    <r>
      <t>Vic. of Oxford Tap</t>
    </r>
    <r>
      <rPr>
        <sz val="11"/>
        <rFont val="Arial"/>
        <family val="2"/>
      </rPr>
      <t>(CHG&amp;E Lines)</t>
    </r>
  </si>
  <si>
    <t>2/0 CW Cu.</t>
  </si>
  <si>
    <t>Swinging Bridge (L9)</t>
  </si>
  <si>
    <t>Mongaup</t>
  </si>
  <si>
    <t>#2 Cu.</t>
  </si>
  <si>
    <t>Shoemaker 69 KV (L11)</t>
  </si>
  <si>
    <t>Westtown</t>
  </si>
  <si>
    <t>336.4 kCM ACSS</t>
  </si>
  <si>
    <t>Westtown (L111)</t>
  </si>
  <si>
    <t>Port Jervis 69 KV</t>
  </si>
  <si>
    <t>New Square No. Transition Str.(L531)</t>
  </si>
  <si>
    <t>New Square So. Transition Str.</t>
  </si>
  <si>
    <t>New Square So. Transition Str.(L531)</t>
  </si>
  <si>
    <t>Burns 138 KV</t>
  </si>
  <si>
    <t>Lovett 138 KV (L54)</t>
  </si>
  <si>
    <t>Stony Point 138 KV</t>
  </si>
  <si>
    <t>New Square No. Transition Str.(L541)</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</si>
  <si>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</si>
  <si>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</si>
  <si>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</si>
  <si>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</si>
  <si>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</si>
  <si>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</si>
  <si>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</si>
  <si>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</si>
  <si>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Balance -- End of year (Total of lines 01, 09, 15, 16, 22, 29, 36 and 37)</t>
  </si>
  <si>
    <t>Page 118</t>
  </si>
  <si>
    <t>Mongaup (L12)</t>
  </si>
  <si>
    <t>4/0 Cu.</t>
  </si>
  <si>
    <t>Mongaup (L13)</t>
  </si>
  <si>
    <t>Cuddebackville</t>
  </si>
  <si>
    <t>Cuddebackville (L131)</t>
  </si>
  <si>
    <t>Shoemaker 69 KV (L14)</t>
  </si>
  <si>
    <t>Westtown (L14)</t>
  </si>
  <si>
    <t>Mongaup (L15)</t>
  </si>
  <si>
    <t>Rio</t>
  </si>
  <si>
    <t>336.4 kCM ACSR</t>
  </si>
  <si>
    <t>Hillburn (L31)</t>
  </si>
  <si>
    <t>Sloatsburg</t>
  </si>
  <si>
    <t>Sloatsburg (L311)</t>
  </si>
  <si>
    <t>Harriman</t>
  </si>
  <si>
    <t>Harriman (L312)</t>
  </si>
  <si>
    <t>Monroe</t>
  </si>
  <si>
    <t>Monroe (L313)</t>
  </si>
  <si>
    <t>NJ/NY Stateline (L43)</t>
  </si>
  <si>
    <t>Blue Hill</t>
  </si>
  <si>
    <t>750 kCM Al.</t>
  </si>
  <si>
    <t>NJ/NY Stateline (L44)</t>
  </si>
  <si>
    <t>NJ/NY Stateline (L46)</t>
  </si>
  <si>
    <t>Burns (L49)</t>
  </si>
  <si>
    <t>Nanuet</t>
  </si>
  <si>
    <t>Nanuet (L491)</t>
  </si>
  <si>
    <t>Tap (L491)</t>
  </si>
  <si>
    <t>Pearl River</t>
  </si>
  <si>
    <t>Lovett 69KV (L55)</t>
  </si>
  <si>
    <t>2.  Each credit and debit during the year should be identified as to the retained earnings account in which recorded (Accounts 433, 436 - 439 inclusive).  Show the contra primary account affected in column (b).</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</si>
  <si>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</si>
  <si>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</si>
  <si>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</si>
  <si>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</si>
  <si>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</si>
  <si>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</si>
  <si>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</si>
  <si>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</si>
  <si>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</si>
  <si>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</si>
  <si>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</si>
  <si>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</si>
  <si>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</si>
  <si>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</si>
  <si>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 xml:space="preserve">  cannot be accurately computed, leave lines 35, 36</t>
  </si>
  <si>
    <t>sources which individually provide less than 10 percent of</t>
  </si>
  <si>
    <t xml:space="preserve">  3.  If net peak demand for 60 minutes is not available, give that</t>
  </si>
  <si>
    <t>of Accounts.  Production Expenses do not include Purchased</t>
  </si>
  <si>
    <t xml:space="preserve">  and 37 blank and describe at the bottom of the</t>
  </si>
  <si>
    <t>Please fill in the following:</t>
  </si>
  <si>
    <t>Respondent's exact legal name:</t>
  </si>
  <si>
    <t/>
  </si>
  <si>
    <t>Address line 1:</t>
  </si>
  <si>
    <t>Address line 2:</t>
  </si>
  <si>
    <t>For the period starting:</t>
  </si>
  <si>
    <t>For the year ended:</t>
  </si>
  <si>
    <t>Date of Report:</t>
  </si>
  <si>
    <t>Instructions</t>
  </si>
  <si>
    <t>Do not include this sheet in the Annual Report you send to the Commission</t>
  </si>
  <si>
    <t>General Information</t>
  </si>
  <si>
    <t>FERC FORM NO.  (ED. 12- 95)</t>
  </si>
  <si>
    <t>Page  228</t>
  </si>
  <si>
    <t>Page 229</t>
  </si>
  <si>
    <t>FERC FORM NO.1 (ED. 12-87)</t>
  </si>
  <si>
    <t>Page 101</t>
  </si>
  <si>
    <t>Pg 115, L 24 (i); Pg 116, L 24 (k), (m), (o)</t>
  </si>
  <si>
    <t xml:space="preserve">     Total Utility Operating Income</t>
  </si>
  <si>
    <t>Formula should = Pg 114, L 24 (c)</t>
  </si>
  <si>
    <t>OTHER INCOME AND EXPENSES; INTEREST EXPENSE</t>
  </si>
  <si>
    <t>OTHER INCOME</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</si>
  <si>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</si>
  <si>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from settlement of any rate proceeding affecting revenues received or costs incurred for power or gas purrevenues received or costs incurred for power or gas purchases, and a summary of the adjustments made to balance sheet, income, and expense accounts.</t>
  </si>
  <si>
    <t>9.  Explain in a footnote if the previous year's figures are different from that reported in prior reports.</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</si>
  <si>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</si>
  <si>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</si>
  <si>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</si>
  <si>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</si>
  <si>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</si>
  <si>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</si>
  <si>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</si>
  <si>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10.  If the columns are insufficient for reporting additional utility departments, supply the appropriate account titles, lines 2 to 23, and report the information in the blank space on page 122-123 or in a footnote.</t>
  </si>
  <si>
    <t>Net Utility Operating Income (Carried forward from page 114)</t>
  </si>
  <si>
    <t>7.  If any notes appearing in the report to stockholders are applicable to this Statement of Income, such notes may be included on page 122-123.</t>
  </si>
  <si>
    <t>OTHER INCOME AND DEDUCTIONS</t>
  </si>
  <si>
    <t>Departments</t>
  </si>
  <si>
    <t>Which Use Material</t>
  </si>
  <si>
    <t>5.  In those instances when costs are composites of</t>
  </si>
  <si>
    <t xml:space="preserve">     A.  Air pollution control facilities:</t>
  </si>
  <si>
    <t>both actual supportable costs and estimates of costs,</t>
  </si>
  <si>
    <t xml:space="preserve">          (1)  Scrubbers, precipitators, tall smokestacks, etc.</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</si>
  <si>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</si>
  <si>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</si>
  <si>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</si>
  <si>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</si>
  <si>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</si>
  <si>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</si>
  <si>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</si>
  <si>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</si>
  <si>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 xml:space="preserve">          (4)  Monitoring equipment</t>
  </si>
  <si>
    <t xml:space="preserve">  January 1, 1969, so long as it is readily determinable that such</t>
  </si>
  <si>
    <t xml:space="preserve">          (5)  Other.</t>
  </si>
  <si>
    <t xml:space="preserve">  facilities were constructed or modified for environmental rather</t>
  </si>
  <si>
    <t xml:space="preserve">     E.  Esthetic costs:</t>
  </si>
  <si>
    <t xml:space="preserve">  than operational purposes.  Also report similar expenditures for</t>
  </si>
  <si>
    <t>Unrecovered Plant and Regulatory Study Costs</t>
  </si>
  <si>
    <t>Other Regulatory Assets</t>
  </si>
  <si>
    <t>of the origin and purpose of each donation.</t>
  </si>
  <si>
    <t xml:space="preserve">explanation of the capital change which gave rise to amounts reported under this caption including </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</si>
  <si>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</si>
  <si>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</si>
  <si>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</si>
  <si>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</si>
  <si>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 xml:space="preserve">     For line 1(5), column (d) below, enter the rate granted in the last rate proceeding.  If such is not available, use the average</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</si>
  <si>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</si>
  <si>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</si>
  <si>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</si>
  <si>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</si>
  <si>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</si>
  <si>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</si>
  <si>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</si>
  <si>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</si>
  <si>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Contra</t>
  </si>
  <si>
    <t>Primary</t>
  </si>
  <si>
    <t>Amount</t>
  </si>
  <si>
    <t>Affected</t>
  </si>
  <si>
    <t>UNAPPROPRIATED RETAINED EARNINGS (Account 216)</t>
  </si>
  <si>
    <t>Dividends Declared -- Common Stock (Account 438)</t>
  </si>
  <si>
    <t xml:space="preserve">         TOTAL Dividends Declared -- Common Stock (Acct. 438) (Total of lines 31 thru 35)</t>
  </si>
  <si>
    <t>Deferred Gains from Dispostion of Utility Plant</t>
  </si>
  <si>
    <t>Pg 113, L 49 (d)</t>
  </si>
  <si>
    <t>Pg 113, L 53 (d)</t>
  </si>
  <si>
    <t xml:space="preserve">   TOTAL (Enter Total of lines 18 thru 25)</t>
  </si>
  <si>
    <t>Next Page is 221</t>
  </si>
  <si>
    <t>FOOTNOTES</t>
  </si>
  <si>
    <t xml:space="preserve">LF - for long-term firm transmission service.  "Long-term" means one year or longer and "firm" means that service cannot be </t>
  </si>
  <si>
    <r>
      <t xml:space="preserve">FERC FORM NO. 1 (ED. 12-87) </t>
    </r>
    <r>
      <rPr>
        <b/>
        <sz val="12"/>
        <rFont val="Arial"/>
        <family val="2"/>
      </rPr>
      <t>NYPSC MODIFIED - 97</t>
    </r>
  </si>
  <si>
    <t xml:space="preserve">       Nonoperating Rental Income (418)</t>
  </si>
  <si>
    <t xml:space="preserve">       Equity in Earnings of Subsidiary Companies (418.1)</t>
  </si>
  <si>
    <t>(Ref.)</t>
  </si>
  <si>
    <t>Other  Utility</t>
  </si>
  <si>
    <t xml:space="preserve">    Interest and Dividend Income (419)</t>
  </si>
  <si>
    <t xml:space="preserve">    Previous Year</t>
  </si>
  <si>
    <t xml:space="preserve"> Current Year</t>
  </si>
  <si>
    <t xml:space="preserve">    Allowance for Other Funds Used During Construction (419.1)</t>
  </si>
  <si>
    <t xml:space="preserve">    Miscellaneous Nonoperating Income (421)</t>
  </si>
  <si>
    <t xml:space="preserve">    Gain in Disposition of Property (421.1)</t>
  </si>
  <si>
    <t>UTILITY OPERATING INCOME</t>
  </si>
  <si>
    <t>Operating Revenues (400)</t>
  </si>
  <si>
    <t>Other Income Deductions</t>
  </si>
  <si>
    <t>Operating Expenses</t>
  </si>
  <si>
    <t xml:space="preserve">       Operation Expenses (401)</t>
  </si>
  <si>
    <t xml:space="preserve">       Maintenance Expenses (402)</t>
  </si>
  <si>
    <t xml:space="preserve">       Depreciation Expense (403)</t>
  </si>
  <si>
    <t xml:space="preserve">       Amort. &amp; Depl. of Utility Plant (404-405)</t>
  </si>
  <si>
    <t>Taxes Applic. to Other Income and Deductions</t>
  </si>
  <si>
    <t xml:space="preserve">       Amort. of Utility Plant Acq. Adj. (406)</t>
  </si>
  <si>
    <t xml:space="preserve">    Taxes Other Than Income Taxes (408.2)</t>
  </si>
  <si>
    <t>CAPITAL STOCK SUBSCRIBED, CAPITAL STOCK LIABILITY FOR CONVERSION,</t>
  </si>
  <si>
    <t>PREMIUM ON CAPITAL STOCK, AND INSTALLMENTS RECEIVED ON CAPITAL STOCK</t>
  </si>
  <si>
    <t>(Accounts 202 and 205, 203 and 206, 207, 212)</t>
  </si>
  <si>
    <t xml:space="preserve">applying to each class and series of capital stock.                     </t>
  </si>
  <si>
    <t xml:space="preserve">                      Name of Account and Description of Item</t>
  </si>
  <si>
    <t>Number of Shares</t>
  </si>
  <si>
    <t xml:space="preserve">                                                    (a)</t>
  </si>
  <si>
    <t>Common Stock Subscribed (Account 202)</t>
  </si>
  <si>
    <t>Preferred Stock Subscribed (Account 205)</t>
  </si>
  <si>
    <t>Common Stock Liability for Conversion (Account 203)</t>
  </si>
  <si>
    <t>Preferred Stock Liability for Conversion (Account 206)</t>
  </si>
  <si>
    <t>Premium on Capital Stock (Account 207)</t>
  </si>
  <si>
    <t>Installments Received on Capital Stock (Account 212)</t>
  </si>
  <si>
    <t xml:space="preserve">   TOTAL</t>
  </si>
  <si>
    <t>FERC  FORM   NO. 1  (ED. 12-95) NYPSC Modified-96</t>
  </si>
  <si>
    <t>Page 252</t>
  </si>
  <si>
    <t>OTHER PAID-IN CAPITAL (Accounts 208-211, inc.)</t>
  </si>
  <si>
    <t>Plant Materials and Operating Supplies (154)</t>
  </si>
  <si>
    <t xml:space="preserve">Report all sales for resale (i.e. sales to purchasers other than ultimate consumers) transacted on a settlement basis </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</si>
  <si>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</si>
  <si>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</si>
  <si>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</si>
  <si>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</si>
  <si>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</si>
  <si>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</si>
  <si>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</si>
  <si>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</si>
  <si>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</si>
  <si>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</si>
  <si>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</si>
  <si>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</si>
  <si>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</si>
  <si>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</si>
  <si>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</si>
  <si>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</si>
  <si>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</si>
  <si>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</si>
  <si>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</si>
  <si>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</si>
  <si>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</si>
  <si>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</si>
  <si>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</si>
  <si>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</si>
  <si>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</si>
  <si>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</si>
  <si>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</si>
  <si>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</si>
  <si>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  Additional Plant Capacity</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</si>
  <si>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</si>
  <si>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</si>
  <si>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</si>
  <si>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</si>
  <si>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</si>
  <si>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</si>
  <si>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</si>
  <si>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</si>
  <si>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</si>
  <si>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(Including power exchanges)</t>
  </si>
  <si>
    <t>Report all power purchases made during the year.  Also report exchanges of electricity (i.e., transactions involving a</t>
  </si>
  <si>
    <t>defined categories, such as all nonfirm service regardless of the length of the contract and service from</t>
  </si>
  <si>
    <t>balancing of debits and credits for energy, capacity, etc.) and any settlements for imbalanced exchanges.</t>
  </si>
  <si>
    <t>designated units of less than one year.  Describe the nature of the service in a footnote for each adjustment.</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</si>
  <si>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</si>
  <si>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</si>
  <si>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</si>
  <si>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</si>
  <si>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</si>
  <si>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</si>
  <si>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(1)  [X]  An Original</t>
  </si>
  <si>
    <t>(403) Depreciation Expense</t>
  </si>
  <si>
    <t xml:space="preserve">(403.1) Depreciation Expense for </t>
  </si>
  <si>
    <t>Retirement Costs</t>
  </si>
  <si>
    <t xml:space="preserve">  Other Accounts (Specify, details in</t>
  </si>
  <si>
    <t xml:space="preserve">      footnote):                       Note (A)</t>
  </si>
  <si>
    <t xml:space="preserve">       (Total of lines 3 thru 9)</t>
  </si>
  <si>
    <t xml:space="preserve">  Other Dr. or Cr. Items        Note (B)</t>
  </si>
  <si>
    <t>Book Cost of Asset Retirement Costs</t>
  </si>
  <si>
    <t>FERC FORM NO. 1   (ED. 12-02)                                                      Page 219</t>
  </si>
  <si>
    <t>Next Page is 219-A</t>
  </si>
  <si>
    <t>(403.5) Amortization of Unallocated Reserve</t>
  </si>
  <si>
    <t>Unallocated reserve-Elec Case 07-E-0949</t>
  </si>
  <si>
    <t>(404) Amortization of Limited Term Electric Plant</t>
  </si>
  <si>
    <t>Amortization expense on Palisades Mall Metering</t>
  </si>
  <si>
    <t>(405) Amortization of Other Plant - Capitialized Software</t>
  </si>
  <si>
    <t>Capitalized Software</t>
  </si>
  <si>
    <t>(421) Miscellaneous Non-Operating Income</t>
  </si>
  <si>
    <t>Depreciation Expense on Plant-Held-for-Future-Use</t>
  </si>
  <si>
    <t>Net reserve related to transfers from affiliated companies</t>
  </si>
  <si>
    <t>and between categories of plant.</t>
  </si>
  <si>
    <t xml:space="preserve">  5.  The items under Cost of Plant represent accounts or</t>
  </si>
  <si>
    <t>6.  Report as a separate plant any plant equipped with</t>
  </si>
  <si>
    <t xml:space="preserve">  equipment for increasing capacity.</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</si>
  <si>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</si>
  <si>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</si>
  <si>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</si>
  <si>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</si>
  <si>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</si>
  <si>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</si>
  <si>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</si>
  <si>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</si>
  <si>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</si>
  <si>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</si>
  <si>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</si>
  <si>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</si>
  <si>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</si>
  <si>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</si>
  <si>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</si>
  <si>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</si>
  <si>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and Other Credits)</t>
  </si>
  <si>
    <t>Capital Stock</t>
  </si>
  <si>
    <t>250-251</t>
  </si>
  <si>
    <t>12-91</t>
  </si>
  <si>
    <t>Capital Stock Subscribed, Capital Stock Liability for</t>
  </si>
  <si>
    <t>Adjustment to Book Value</t>
  </si>
  <si>
    <t>Adjustment to Equity</t>
  </si>
  <si>
    <t>Clove Development Corporation</t>
  </si>
  <si>
    <t>O&amp;R Energy Development, Inc</t>
  </si>
  <si>
    <t>O&amp;R Development Corporation</t>
  </si>
  <si>
    <t>Equity Contribution</t>
  </si>
  <si>
    <t>Equity in Prior years' Earnings</t>
  </si>
  <si>
    <t>Equity in Current years' Earnings</t>
  </si>
  <si>
    <t>Instructions for this sheet:</t>
  </si>
  <si>
    <t>Fill in your name, address and appropriate dates in the designated area below so that this</t>
  </si>
  <si>
    <t>information will carry to other sheets in the file.</t>
  </si>
  <si>
    <t>Balance Sheet Supporting Schedules (Liabilities</t>
  </si>
  <si>
    <t>the court and date of court order under which such certificates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</si>
  <si>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</si>
  <si>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</si>
  <si>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</si>
  <si>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</si>
  <si>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</si>
  <si>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1/1/1998</t>
  </si>
  <si>
    <t>12/31/1998</t>
  </si>
  <si>
    <t>3/15/1999</t>
  </si>
  <si>
    <t xml:space="preserve">     TOTAL Sales to Ultimate Consumers</t>
  </si>
  <si>
    <t>(447) Sales for Resale</t>
  </si>
  <si>
    <t xml:space="preserve">     TOTAL Sales of Electricity</t>
  </si>
  <si>
    <t>(Less) (449.1) Provision for Rate Refunds</t>
  </si>
  <si>
    <t>Miscellaneous Transmission Expenses</t>
  </si>
  <si>
    <t>( NYSERDA) New York State Energy</t>
  </si>
  <si>
    <t>Research &amp; Development Authority</t>
  </si>
  <si>
    <t>C. Gas R&amp;D Performed Internally</t>
  </si>
  <si>
    <t>D. Gas R&amp;D Performed Externally</t>
  </si>
  <si>
    <t xml:space="preserve">2. For Common Utility Plant in Service show the percentage allocated at the end of the year to the </t>
  </si>
  <si>
    <t xml:space="preserve">    respective departments benefitted.</t>
  </si>
  <si>
    <t>Allocated to Electric - 70.75%</t>
  </si>
  <si>
    <t>Allocated to Gas - 29.25%</t>
  </si>
  <si>
    <t>Allocated to Steam - %</t>
  </si>
  <si>
    <t>Allocated to Other - %</t>
  </si>
  <si>
    <t xml:space="preserve">  EDP Equipment - Clearing Account</t>
  </si>
  <si>
    <t xml:space="preserve">Net Reserve Related to transfers from affliated companies </t>
  </si>
  <si>
    <t>and between catergories of plant.</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</si>
  <si>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</si>
  <si>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15.  If interest expense was incurred during the year on</t>
  </si>
  <si>
    <t xml:space="preserve">   14.  If the respondent has any long-term debt securities</t>
  </si>
  <si>
    <t xml:space="preserve">     Expenses per Net KWh</t>
  </si>
  <si>
    <t>FERC FORM NO. 1 (ED. 12-89)</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</si>
  <si>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</si>
  <si>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</si>
  <si>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</si>
  <si>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</si>
  <si>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</si>
  <si>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</si>
  <si>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</si>
  <si>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</si>
  <si>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TOTAL Other Operating Revenues</t>
  </si>
  <si>
    <t xml:space="preserve">     TOTAL Electric Operating Revenues</t>
  </si>
  <si>
    <t>Next Page is 304</t>
  </si>
  <si>
    <t>Page 300</t>
  </si>
  <si>
    <t>Page 301</t>
  </si>
  <si>
    <t xml:space="preserve">  (2)  [   ]  A Resubmission</t>
  </si>
  <si>
    <t>Type of Plant Included in Subaccounts Used (Listed in the Order Presented in Col. (a), Above)</t>
  </si>
  <si>
    <t xml:space="preserve">Electric Plant in Service - General Plant - Office Furn/Equip - Furniture </t>
  </si>
  <si>
    <t xml:space="preserve">Electric Plant in Service - General Plant - Office Furn/Equip - Office Machines </t>
  </si>
  <si>
    <t>Electric Plant in Service - General Plant - Office Furn/Equip - E.D.P.</t>
  </si>
  <si>
    <t xml:space="preserve">Electric Plant in Service - General Plant - Office Furn/Equip - Energy Control Center Computer </t>
  </si>
  <si>
    <t>Common Utility Plant - General Plant - Structures and Improvements</t>
  </si>
  <si>
    <t>Common Utility Plant - General Plant - Office Furn/Equip - Furniture</t>
  </si>
  <si>
    <t>Common Utility Plant - General Plant - Office Furn/Equip - Machines</t>
  </si>
  <si>
    <t>Common Utility Plant - General Plant - Office Furn/Equip - Cash equipment</t>
  </si>
  <si>
    <t>Common Utility Plant - General Plant - Tools, Shop and Work Equipment</t>
  </si>
  <si>
    <t>Common Utility Plant - General Plant - Garage equipment</t>
  </si>
  <si>
    <t>Next Page is 337C</t>
  </si>
  <si>
    <t>(Cont.)</t>
  </si>
  <si>
    <t>Common Utility Plant - General Plant - Communication Equipment</t>
  </si>
  <si>
    <t>Common Utility Plant - General Plant - Communication Equipment - Tele sys computer</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</si>
  <si>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</si>
  <si>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</si>
  <si>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</si>
  <si>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  Average remaining life (Col. (g) shown above for Common Utility Plant (Accounts 389-398, </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</si>
  <si>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</si>
  <si>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</si>
  <si>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</si>
  <si>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</si>
  <si>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</si>
  <si>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</si>
  <si>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</si>
  <si>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</si>
  <si>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</si>
  <si>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</si>
  <si>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</si>
  <si>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</si>
  <si>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Plant Hours Connected to Load While Generating</t>
  </si>
  <si>
    <t>Generation, Exclusive of Plant Use - KWh</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</si>
  <si>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</si>
  <si>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</si>
  <si>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</si>
  <si>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</si>
  <si>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</si>
  <si>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</si>
  <si>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</si>
  <si>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</si>
  <si>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</si>
  <si>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</si>
  <si>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</si>
  <si>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</si>
  <si>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</si>
  <si>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</si>
  <si>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</si>
  <si>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</si>
  <si>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</si>
  <si>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</si>
  <si>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</si>
  <si>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</si>
  <si>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</si>
  <si>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</si>
  <si>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</si>
  <si>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 xml:space="preserve">  body, or cases in which such a body was a party.  Identify this   </t>
  </si>
  <si>
    <t>1.  Report the balance at end of the year of discount on capital stock for each class and series of capital stock.</t>
  </si>
  <si>
    <t xml:space="preserve">  Amortization - Gas</t>
  </si>
  <si>
    <t xml:space="preserve">  Transportation - Clearing Account</t>
  </si>
  <si>
    <t>Total Depreciation and Amortization Provisions</t>
  </si>
  <si>
    <t>Net Charges for Plant Retired</t>
  </si>
  <si>
    <t>Other Debit or Credit Items:</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</si>
  <si>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</si>
  <si>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</si>
  <si>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</si>
  <si>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</si>
  <si>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</si>
  <si>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</si>
  <si>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</si>
  <si>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</si>
  <si>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</si>
  <si>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</si>
  <si>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</si>
  <si>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</si>
  <si>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</si>
  <si>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</si>
  <si>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</si>
  <si>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Rockland Electric Company</t>
  </si>
  <si>
    <t>Pike County Light &amp; Power</t>
  </si>
  <si>
    <t>NYiSO</t>
  </si>
  <si>
    <t>New York State Gas &amp; Electric</t>
  </si>
  <si>
    <t>RQ</t>
  </si>
  <si>
    <t>(902) Meter Reading Expenses</t>
  </si>
  <si>
    <t>period ending 60 days before or after October 31.</t>
  </si>
  <si>
    <t>(520) Steam Expenses</t>
  </si>
  <si>
    <t>(557)</t>
  </si>
  <si>
    <t>(398) Miscellaneous Equipment</t>
  </si>
  <si>
    <t>(399) Other Tangible Property</t>
  </si>
  <si>
    <t xml:space="preserve">   Total General Plant</t>
  </si>
  <si>
    <t>(102) Plant Purchased or Sold</t>
  </si>
  <si>
    <t>Total Common Utility Plant in Service</t>
  </si>
  <si>
    <t>(389) Land and Land Rights</t>
  </si>
  <si>
    <t>(390) Structures and Improvements</t>
  </si>
  <si>
    <t>(391) Office Furniture &amp; Equipment</t>
  </si>
  <si>
    <t>(392) Transportation Equipment</t>
  </si>
  <si>
    <t>(393) Stores Equipment</t>
  </si>
  <si>
    <t>(394) Tools, Shop &amp; Garage Equip.</t>
  </si>
  <si>
    <t>(395) Laboratory Equipment</t>
  </si>
  <si>
    <t>(396) Power Operated Equipment</t>
  </si>
  <si>
    <t>(397) Communication Equipment</t>
  </si>
  <si>
    <t>Page 266-A</t>
  </si>
  <si>
    <t>Page 267-A</t>
  </si>
  <si>
    <t>OTHER DEFERRED CREDITS (Account 253)</t>
  </si>
  <si>
    <t xml:space="preserve"> Year of Report</t>
  </si>
  <si>
    <t xml:space="preserve">                                                      COMMON UTILITY PLANT IN SERVICE</t>
  </si>
  <si>
    <t xml:space="preserve">    (In addition to Account 118.1, Common Utility Plant in Service, this schedule includes Account 102, </t>
  </si>
  <si>
    <t xml:space="preserve">            Plant Purchased or Sold and Account 106, Completed Construction Not Classified.)</t>
  </si>
  <si>
    <t>Next Page is  272</t>
  </si>
  <si>
    <t>Page 269</t>
  </si>
  <si>
    <t>Page 269-A</t>
  </si>
  <si>
    <t xml:space="preserve">Name of Respondent </t>
  </si>
  <si>
    <t>reporting years.  Provide an explanation in a footnote for each adjustment.</t>
  </si>
  <si>
    <t>Stores Equipment</t>
  </si>
  <si>
    <t>Do not include on this statement the dollar amount of leases capitalized per USOA General Instruction 20; instead provide a reconciliation of the dollar amount of leases capitalized with the plant cost on pages 122-123.</t>
  </si>
  <si>
    <t>Totals</t>
  </si>
  <si>
    <t>Total Common Stock</t>
  </si>
  <si>
    <t>224 Other Long Term Debt</t>
  </si>
  <si>
    <t>Debenture F , 6.50%</t>
  </si>
  <si>
    <t>h3.0</t>
  </si>
  <si>
    <t>h2.0</t>
  </si>
  <si>
    <t>h1.5</t>
  </si>
  <si>
    <t>h1.0</t>
  </si>
  <si>
    <t>h2.5</t>
  </si>
  <si>
    <t xml:space="preserve">  an estimated portion of the cost of plant that is or will be used</t>
  </si>
  <si>
    <t xml:space="preserve">          (1)  Preparation of environmental reports</t>
  </si>
  <si>
    <t>2.    Show below the computation of allowance for funds</t>
  </si>
  <si>
    <t>3.    Where a net-of-tax rate for borrowed funds is used,</t>
  </si>
  <si>
    <t xml:space="preserve">  (Mo, Day, Yr)</t>
  </si>
  <si>
    <t xml:space="preserve">      $50,000, whichever is less) may be grouped by classes.</t>
  </si>
  <si>
    <t>SUMMARY OF UTILITY PLANT AND ACCUMULATED PROVISIONS</t>
  </si>
  <si>
    <t>used by the respondent if such basis of classification</t>
  </si>
  <si>
    <t>6.  For lines 2, 4, 5, and 6, see page 304 for amounts</t>
  </si>
  <si>
    <t>where separate meter readings are added for billing purposes, one</t>
  </si>
  <si>
    <t>explain any inconsistencies in a footnote.</t>
  </si>
  <si>
    <t>is not generally greater than 1000 Kw of demand.  (See</t>
  </si>
  <si>
    <t>relating to unbilled revenue by accounts.</t>
  </si>
  <si>
    <t xml:space="preserve">customer should be counted for each group of meters added.  The </t>
  </si>
  <si>
    <t>Account 442 of the Uniform System of Accounts.  Explain</t>
  </si>
  <si>
    <t>7.  Include unmetered sales.  Provide details of such sales</t>
  </si>
  <si>
    <t>average number of customers means the average</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</si>
  <si>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</si>
  <si>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</si>
  <si>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</si>
  <si>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</si>
  <si>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</si>
  <si>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</si>
  <si>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</si>
  <si>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</si>
  <si>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</si>
  <si>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</si>
  <si>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</si>
  <si>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</si>
  <si>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</si>
  <si>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</si>
  <si>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 xml:space="preserve">  Small (or Commercial) (See Instr. 4)</t>
  </si>
  <si>
    <t xml:space="preserve">  Large (or Industrial) (See Instr. 4)</t>
  </si>
  <si>
    <t>(444) Public Street and Highway Lighting</t>
  </si>
  <si>
    <t>(445) Other Sales to Public Authorities</t>
  </si>
  <si>
    <t>APPROPRIATED RETAINED EARNINGS (Account 215)</t>
  </si>
  <si>
    <t>(Less) Accum. Prov. for Uncollectible Acct.-Credit (144)</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</si>
  <si>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</si>
  <si>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</si>
  <si>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</si>
  <si>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</si>
  <si>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</si>
  <si>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</si>
  <si>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</si>
  <si>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</si>
  <si>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</si>
  <si>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</si>
  <si>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</si>
  <si>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</si>
  <si>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available or facilities are jointly owned with another utility,</t>
  </si>
  <si>
    <t xml:space="preserve">          (4)  Landscaping</t>
  </si>
  <si>
    <t xml:space="preserve">  provided the respondent explains the basis of such estimations.</t>
  </si>
  <si>
    <t xml:space="preserve">     Examples of these costs would include a portion of the costs</t>
  </si>
  <si>
    <t xml:space="preserve">     F.  Additional plant capacity necessary due to</t>
  </si>
  <si>
    <t xml:space="preserve">  of tall smokestacks, underground lines, and landscaped</t>
  </si>
  <si>
    <t xml:space="preserve">          restricted output from existing facilities, or</t>
  </si>
  <si>
    <t xml:space="preserve">  substations.  Explain such costs in a footnote.</t>
  </si>
  <si>
    <t xml:space="preserve">designation for the substation, or other appropriate identification for where energy was received as specified in the contract.  In </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</si>
  <si>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</si>
  <si>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 xml:space="preserve">     Amort of Conversion Expenses</t>
  </si>
  <si>
    <t>the type mortality curve selected as most appropriate for the account and in column (g), if available, the weighted average</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</si>
  <si>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</si>
  <si>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</si>
  <si>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The number of files that make up the annual report have been reduced from 172 files to two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</si>
  <si>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</si>
  <si>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272-277</t>
  </si>
  <si>
    <t>Note:</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</si>
  <si>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</si>
  <si>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</si>
  <si>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</si>
  <si>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</si>
  <si>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</si>
  <si>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</si>
  <si>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</si>
  <si>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</si>
  <si>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</si>
  <si>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</si>
  <si>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</si>
  <si>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</si>
  <si>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 xml:space="preserve">  Other Clearing Accounts</t>
  </si>
  <si>
    <t xml:space="preserve">   TOTAL Deprec. Prov. for Year </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</si>
  <si>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</si>
  <si>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</si>
  <si>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</si>
  <si>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</si>
  <si>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</si>
  <si>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</si>
  <si>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</si>
  <si>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</si>
  <si>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</si>
  <si>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</si>
  <si>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</si>
  <si>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</si>
  <si>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</si>
  <si>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 xml:space="preserve">  year for jointly-sponsored projects.  (Identify recipient regardless</t>
  </si>
  <si>
    <t xml:space="preserve">                    f.  Siting and heat rejection</t>
  </si>
  <si>
    <t xml:space="preserve">               (4) Research Support to Others (Classify)</t>
  </si>
  <si>
    <t>the amounts related to the account charged in column (e).</t>
  </si>
  <si>
    <t xml:space="preserve">  of affiliation.)  For any R, D &amp; D work carried on by the respondent</t>
  </si>
  <si>
    <t xml:space="preserve">               (2) System Planning, Engineering and Operation</t>
  </si>
  <si>
    <t xml:space="preserve">               (5) Total Cost Incurred</t>
  </si>
  <si>
    <t>5.  Show in column (g) the total unamortized accumulation</t>
  </si>
  <si>
    <t xml:space="preserve">  in which there is a sharing of costs with others, show separately</t>
  </si>
  <si>
    <t xml:space="preserve">               (3) Transmission</t>
  </si>
  <si>
    <t xml:space="preserve">  3.  Include in column (c) all R, D &amp; D items performed</t>
  </si>
  <si>
    <t>of costs of projects.  This total must equal the balance</t>
  </si>
  <si>
    <t>Deferred Taxes &amp; ITCs</t>
  </si>
  <si>
    <t>Pg 120, L 8, 9</t>
  </si>
  <si>
    <t>Receivables and  Inventory</t>
  </si>
  <si>
    <t>Pg 120, L 10=&gt;12 (b)</t>
  </si>
  <si>
    <t>Payables and Accrued Expenses</t>
  </si>
  <si>
    <t>Pg 120, L 13</t>
  </si>
  <si>
    <t>Other Regulatory Assets (Net)</t>
  </si>
  <si>
    <t>Pg 120, L 14. 15 (b)</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</si>
  <si>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</si>
  <si>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</si>
  <si>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</si>
  <si>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</si>
  <si>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</si>
  <si>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</si>
  <si>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</si>
  <si>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</si>
  <si>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</si>
  <si>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</si>
  <si>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</si>
  <si>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</si>
  <si>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</si>
  <si>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 xml:space="preserve">of officers and directors included in such list of 10 security </t>
  </si>
  <si>
    <t>securities or to any securities substantially all of which are out-</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</si>
  <si>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</si>
  <si>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</si>
  <si>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</si>
  <si>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</si>
  <si>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</si>
  <si>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</si>
  <si>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</si>
  <si>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</si>
  <si>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</si>
  <si>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</si>
  <si>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</si>
  <si>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</si>
  <si>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</si>
  <si>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FERC FORM NO.1 (ED. 12-89)</t>
  </si>
  <si>
    <t>Page 112</t>
  </si>
  <si>
    <t>COMPARATIVE BALANCE SHEET (LIABILITIES AND OTHER CREDITS) (Continued)</t>
  </si>
  <si>
    <t>DEFERRED CREDITS</t>
  </si>
  <si>
    <t>Customer Advances for Construction (252)</t>
  </si>
  <si>
    <t>Accumulated Deferred Investment Tax Credits (255)</t>
  </si>
  <si>
    <t>Other Deferred Credits (253)</t>
  </si>
  <si>
    <t>Other Regulatory Liabilities (254)</t>
  </si>
  <si>
    <t xml:space="preserve">  TOTAL (Total of lines 1 thru 7)</t>
  </si>
  <si>
    <t xml:space="preserve">  Construction Work in Progress</t>
  </si>
  <si>
    <t>Page 430</t>
  </si>
  <si>
    <t>ENVIRONMENTAL PROTECTION EXPENSES</t>
  </si>
  <si>
    <t xml:space="preserve">  1.  Show below expenses incurred in connection with</t>
  </si>
  <si>
    <t>addition of pollution control equipment, use of alternate</t>
  </si>
  <si>
    <t xml:space="preserve">  the use of environmental protection facilities, the cost of</t>
  </si>
  <si>
    <t>environmentally preferable fuels or environmental</t>
  </si>
  <si>
    <t xml:space="preserve">  which are reported on page 430.  Where it is necessary</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</si>
  <si>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</si>
  <si>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</si>
  <si>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</si>
  <si>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</si>
  <si>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</si>
  <si>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         (b) Bonds, debentures and other long-term debt.</t>
  </si>
  <si>
    <t xml:space="preserve">         (c) Include commercial paper.</t>
  </si>
  <si>
    <t xml:space="preserve">         (d) Identify separately such items as investments,</t>
  </si>
  <si>
    <t>Total Electric Plant In Service</t>
  </si>
  <si>
    <t xml:space="preserve">          Net Other Income and Deductions</t>
  </si>
  <si>
    <t>INTEREST CHARGES</t>
  </si>
  <si>
    <t>Interest on Long-term Debt</t>
  </si>
  <si>
    <t>Pg 117, L 56 (c)</t>
  </si>
  <si>
    <t>Amortization of Debt Discount and Expense</t>
  </si>
  <si>
    <t>Pg 117, L 57+58-60 (c)</t>
  </si>
  <si>
    <t>Amortization of Premium on Debt-Credit</t>
  </si>
  <si>
    <t>Pg 117, L 59 (c)</t>
  </si>
  <si>
    <t>Interest on Debt to Associated Company</t>
  </si>
  <si>
    <t>Pg 117, L 61 (c)</t>
  </si>
  <si>
    <t>Other Interest Expense</t>
  </si>
  <si>
    <t>Pg 117, L 62-63 (c)</t>
  </si>
  <si>
    <t xml:space="preserve">          Total Interest Charges</t>
  </si>
  <si>
    <t xml:space="preserve">               Income Before Extraordinary Items</t>
  </si>
  <si>
    <t>Rock Tavern (CHG&amp;E)</t>
  </si>
  <si>
    <t>Ramapo 345 KV (W72)</t>
  </si>
  <si>
    <t>Pg 117, L 67 (c)</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</si>
  <si>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</si>
  <si>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BUG.XLS</t>
  </si>
  <si>
    <t>CORNING.XLS</t>
  </si>
  <si>
    <t>NFG.XLS</t>
  </si>
  <si>
    <t>STLAW.XLS</t>
  </si>
  <si>
    <t>CENHUD.XLS</t>
  </si>
  <si>
    <t>CONED.XLS</t>
  </si>
  <si>
    <t>LILCO.XLS</t>
  </si>
  <si>
    <t>NYSEG.XLS</t>
  </si>
  <si>
    <t>NIMO.XLS</t>
  </si>
  <si>
    <t>OR.XLS</t>
  </si>
  <si>
    <t>RGE.XLS</t>
  </si>
  <si>
    <t>NMSUB.XLS</t>
  </si>
  <si>
    <t>PSCBUG.XLS</t>
  </si>
  <si>
    <t>PSCCORN.XLS</t>
  </si>
  <si>
    <t>PSCNFG.XLS</t>
  </si>
  <si>
    <t>PSCNMSUB.XLS</t>
  </si>
  <si>
    <t>PSCSTLAW.XLS</t>
  </si>
  <si>
    <t>PSCCH.XLS</t>
  </si>
  <si>
    <t>PSCCONED.XLS</t>
  </si>
  <si>
    <t>PSCLILCO.XLS</t>
  </si>
  <si>
    <t>PSCNYSEG.XLS</t>
  </si>
  <si>
    <t>PSCNIMO.XLS</t>
  </si>
  <si>
    <t>PSCOR.XLS</t>
  </si>
  <si>
    <t>PSCRGE.XLS</t>
  </si>
  <si>
    <t>Pg 321, L 79 (b)</t>
  </si>
  <si>
    <t xml:space="preserve">     Total Power Production Expense</t>
  </si>
  <si>
    <t>Transmission Expense</t>
  </si>
  <si>
    <t>Pg 321, L 100 (b)</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</si>
  <si>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</si>
  <si>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</si>
  <si>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</si>
  <si>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</si>
  <si>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</si>
  <si>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</si>
  <si>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</si>
  <si>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</si>
  <si>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Amort. and Depletion of Utility Plant</t>
  </si>
  <si>
    <t>Pg 115, L 7 (e)</t>
  </si>
  <si>
    <t xml:space="preserve">     Amort. of Utility Plant Acq. Adj.</t>
  </si>
  <si>
    <t>Pg 115, L 10+11-12  (e)</t>
  </si>
  <si>
    <t xml:space="preserve">     Amort of Property Losses</t>
  </si>
  <si>
    <t>Pg 115, L 9 (e)</t>
  </si>
  <si>
    <t xml:space="preserve">     Amort of Conversion/Regulatory Expenses</t>
  </si>
  <si>
    <t>Pg 115, L 8 (e)</t>
  </si>
  <si>
    <t xml:space="preserve">     Taxes Other than Income Taxes</t>
  </si>
  <si>
    <t>Pg 115, L 13 (e)</t>
  </si>
  <si>
    <t xml:space="preserve">      Income Taxes</t>
  </si>
  <si>
    <t>Pg 115, L 14=&gt;16-17+18 (e)</t>
  </si>
  <si>
    <t xml:space="preserve">      Gains from Disposition of Util. Plant</t>
  </si>
  <si>
    <t>Pg 115, L 19, 21 (e)</t>
  </si>
  <si>
    <t xml:space="preserve">      Losses from Disposition of Util. Plant</t>
  </si>
  <si>
    <t>Pg 115, L 20, 22 (e)</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</si>
  <si>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</si>
  <si>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</si>
  <si>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</si>
  <si>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</si>
  <si>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</si>
  <si>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</si>
  <si>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</si>
  <si>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</si>
  <si>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</si>
  <si>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</si>
  <si>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</si>
  <si>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Pg 115, L 10+11-12  (g)</t>
  </si>
  <si>
    <t>Pg 115, L 9 (g)</t>
  </si>
  <si>
    <t>Extraordinary Deductions</t>
  </si>
  <si>
    <t>Pg 117, L 68 (c)</t>
  </si>
  <si>
    <t>Income Taxes, Extraordinary Items</t>
  </si>
  <si>
    <t>Pg 117, L 70 (c)</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</si>
  <si>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</si>
  <si>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</si>
  <si>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</si>
  <si>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</si>
  <si>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</si>
  <si>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</si>
  <si>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</si>
  <si>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</si>
  <si>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</si>
  <si>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</si>
  <si>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</si>
  <si>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</si>
  <si>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</si>
  <si>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</si>
  <si>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</si>
  <si>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</si>
  <si>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</si>
  <si>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</si>
  <si>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</si>
  <si>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</si>
  <si>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</si>
  <si>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</si>
  <si>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</si>
  <si>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</si>
  <si>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</si>
  <si>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</si>
  <si>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</si>
  <si>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</si>
  <si>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 xml:space="preserve">     3.    Where the same customers are served under more than</t>
  </si>
  <si>
    <t xml:space="preserve">       6.   Report amount of unbilled revenue as of end of year</t>
  </si>
  <si>
    <t>one rate schedule in the same revenue account classifica-</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</si>
  <si>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</si>
  <si>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</si>
  <si>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</si>
  <si>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</si>
  <si>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</si>
  <si>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</si>
  <si>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</si>
  <si>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</si>
  <si>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</si>
  <si>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</si>
  <si>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</si>
  <si>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</si>
  <si>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FERC FORM NO. 1 (ED. 12-95)</t>
  </si>
  <si>
    <t>Next Page is 310</t>
  </si>
  <si>
    <t>Page 304</t>
  </si>
  <si>
    <t>Page 304-A</t>
  </si>
  <si>
    <t>SALES FOR RESALE (Account 447)</t>
  </si>
  <si>
    <t>Bowline Point (L67)</t>
  </si>
  <si>
    <t>West Haverstraw Transition</t>
  </si>
  <si>
    <t>Underground</t>
  </si>
  <si>
    <t>2000 kCM Cu.</t>
  </si>
  <si>
    <t>Bowline Point (L68)</t>
  </si>
  <si>
    <t>West Haverstraw     (L67, 68)</t>
  </si>
  <si>
    <t>Ladentown</t>
  </si>
  <si>
    <t>Steel Pole</t>
  </si>
  <si>
    <t>Tap Line 67</t>
  </si>
  <si>
    <t>Frame</t>
  </si>
  <si>
    <t>Ramapo 345 KV (L69, 70)</t>
  </si>
  <si>
    <t>NY/NJ Stateline</t>
  </si>
  <si>
    <t>Steel Tower</t>
  </si>
  <si>
    <t>Ramapo 345 KV (L77)</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</si>
  <si>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</si>
  <si>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</si>
  <si>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</si>
  <si>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</si>
  <si>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12.  If a nuclear power generating plant, briefly explain by footnote (a)</t>
  </si>
  <si>
    <t xml:space="preserve">  internal combustion plants of 10,000 Kw or more, and nuclear plants.</t>
  </si>
  <si>
    <t>7.  Quantities of fuel burned (line 37) and average cost per</t>
  </si>
  <si>
    <t>New Square So. Transition Str.(L541)</t>
  </si>
  <si>
    <t>Stony Point 138 KV (L542)</t>
  </si>
  <si>
    <t>Publishing and Distributing Information and Reports to Stockholders; Trustee, Registrar, and Transfer</t>
  </si>
  <si>
    <t>Agent Fees and Expenses, and Other Expenses of Servicing Outstanding Securities of the Respondent</t>
  </si>
  <si>
    <t>Other Expenses (List items of $5,000 or more in this column showing the (1) purpose, (2) recipient</t>
  </si>
  <si>
    <t>and (3) amount of such items. Group amounts of less than $5,000 by classes if the number of items so</t>
  </si>
  <si>
    <t>grouped is shown).</t>
  </si>
  <si>
    <t>FERC FORM NO.1 (ED. 12-94) NYPSC Modified-96</t>
  </si>
  <si>
    <t>Page 335</t>
  </si>
  <si>
    <t>Page 335-A</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</si>
  <si>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</si>
  <si>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</si>
  <si>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</si>
  <si>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</si>
  <si>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</si>
  <si>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</si>
  <si>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</si>
  <si>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</si>
  <si>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</si>
  <si>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</si>
  <si>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</si>
  <si>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</si>
  <si>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 xml:space="preserve">Enter the name of the seller or other party in an exchange transaction in column (a).  Do not abbreviate or truncate </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</si>
  <si>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</si>
  <si>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</si>
  <si>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</si>
  <si>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</si>
  <si>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</si>
  <si>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</si>
  <si>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</si>
  <si>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</si>
  <si>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</si>
  <si>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</si>
  <si>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</si>
  <si>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</si>
  <si>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</si>
  <si>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</si>
  <si>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Insert Pages</t>
  </si>
  <si>
    <t>Printing Individual Schedules on the File</t>
  </si>
  <si>
    <t>Saving the File</t>
  </si>
  <si>
    <t xml:space="preserve">Print the Entire Report </t>
  </si>
  <si>
    <t>Organizing the Paper Copy of the Annual Report</t>
  </si>
  <si>
    <t>Originals vs Resubmission</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</si>
  <si>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</si>
  <si>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</si>
  <si>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</si>
  <si>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</si>
  <si>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</si>
  <si>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</si>
  <si>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</si>
  <si>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</si>
  <si>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</si>
  <si>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</si>
  <si>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</si>
  <si>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</si>
  <si>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</si>
  <si>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</si>
  <si>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MISCELLANEOUS GENERAL EXPENSES  (Account 930.2) (ELECTRIC and GAS)</t>
  </si>
  <si>
    <t>charges on bills or vouchers rendered to the respondent, including any out of period adjustments.  Explain in a footnote all components</t>
  </si>
  <si>
    <t>TOTAL Gas  (Enter Total of lines 10  thru 15)</t>
  </si>
  <si>
    <t>TOTAL (Acct 190)(Total of lines 8,16 and 17)</t>
  </si>
  <si>
    <t>FERC FORM NO.1 (ED 12-96)</t>
  </si>
  <si>
    <t>Page 274</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</si>
  <si>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</si>
  <si>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</si>
  <si>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</si>
  <si>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</si>
  <si>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</si>
  <si>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</si>
  <si>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3.  State the purpose and amount of each reservation or appropriation of retained earnings.</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</si>
  <si>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</si>
  <si>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</si>
  <si>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</si>
  <si>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</si>
  <si>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</si>
  <si>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</si>
  <si>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</si>
  <si>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</si>
  <si>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</si>
  <si>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</si>
  <si>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</si>
  <si>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</si>
  <si>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</si>
  <si>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</si>
  <si>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</si>
  <si>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</si>
  <si>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</si>
  <si>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</si>
  <si>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Reactor Plant Equipment</t>
  </si>
  <si>
    <t xml:space="preserve">(324) </t>
  </si>
  <si>
    <t xml:space="preserve">    TOTAL Nuclear Production Plant (Enter Total of lines 17 thru 22)</t>
  </si>
  <si>
    <t>C. Hydraulic Production Plant</t>
  </si>
  <si>
    <t xml:space="preserve">(330) </t>
  </si>
  <si>
    <t xml:space="preserve">(331) </t>
  </si>
  <si>
    <t xml:space="preserve">(332) </t>
  </si>
  <si>
    <t>Reservoirs, Dams, and Waterways</t>
  </si>
  <si>
    <t xml:space="preserve">(333) </t>
  </si>
  <si>
    <t>Water Wheels, Turbines, and Generators</t>
  </si>
  <si>
    <t xml:space="preserve">(334) </t>
  </si>
  <si>
    <t xml:space="preserve">(335) </t>
  </si>
  <si>
    <t xml:space="preserve">(336) </t>
  </si>
  <si>
    <t>Roads, Railroads, and Bridges</t>
  </si>
  <si>
    <t>D. Other Production Plant</t>
  </si>
  <si>
    <t xml:space="preserve">(340) </t>
  </si>
  <si>
    <t xml:space="preserve">(341) </t>
  </si>
  <si>
    <t xml:space="preserve">(342) </t>
  </si>
  <si>
    <t>Fuel Holders, Products, and Accessories</t>
  </si>
  <si>
    <t xml:space="preserve">(343) </t>
  </si>
  <si>
    <t>Prime Movers</t>
  </si>
  <si>
    <t xml:space="preserve">(344) </t>
  </si>
  <si>
    <t>Generators</t>
  </si>
  <si>
    <t xml:space="preserve">(345) </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</si>
  <si>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</si>
  <si>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</si>
  <si>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</si>
  <si>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</si>
  <si>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</si>
  <si>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</si>
  <si>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</si>
  <si>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</si>
  <si>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</si>
  <si>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Life Insurance</t>
  </si>
  <si>
    <t>Other</t>
  </si>
  <si>
    <t>FERC FORM NO. 1 (ED. 12-87)</t>
  </si>
  <si>
    <t>Page 352</t>
  </si>
  <si>
    <t>Page 353</t>
  </si>
  <si>
    <t>122(a)(b)</t>
  </si>
  <si>
    <t>(Less)Acumulated other Comprehensive Income (219)</t>
  </si>
  <si>
    <t xml:space="preserve">     (Less) Provision  for Deferred Income Taxes -- Cr. (411.2)</t>
  </si>
  <si>
    <t>(Address of principal business office at end of year)</t>
  </si>
  <si>
    <t>FOR THE</t>
  </si>
  <si>
    <t>TO THE</t>
  </si>
  <si>
    <t>Name, title, address and telephone number (including area code), of</t>
  </si>
  <si>
    <t>the person to contact concerning this report:</t>
  </si>
  <si>
    <t>Form 182-96</t>
  </si>
  <si>
    <t>Comment Sheet</t>
  </si>
  <si>
    <t>4.  If any person reported in this schedule received remuneration directly or indirectly other than salary shown in column (e) list the amount in column (f) through (k) with the footnotes necessary to explain the essentials of the plan, the basis of deter</t>
  </si>
  <si>
    <t>Executive officers include a company's president, secretary, treasurer and vice president in charge of a principal business unit, division or function (such as sales, administration, or finance), and any other person who performs similar policy making fun</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</si>
  <si>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</si>
  <si>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</si>
  <si>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</si>
  <si>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</si>
  <si>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</si>
  <si>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</si>
  <si>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</si>
  <si>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</si>
  <si>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</si>
  <si>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</si>
  <si>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</si>
  <si>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</si>
  <si>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</si>
  <si>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</si>
  <si>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</si>
  <si>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Cost per KW of Installed Capacity (Line 5)</t>
  </si>
  <si>
    <t>Furnish the indicated data with respect to each executive officer and director, whether or not they received any compensation from the respondent.</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</si>
  <si>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</si>
  <si>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</si>
  <si>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</si>
  <si>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</si>
  <si>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</si>
  <si>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</si>
  <si>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</si>
  <si>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</si>
  <si>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</si>
  <si>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</si>
  <si>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</si>
  <si>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</si>
  <si>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</si>
  <si>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</si>
  <si>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</si>
  <si>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</si>
  <si>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</si>
  <si>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</si>
  <si>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</si>
  <si>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Extraordinary Property Losses (182.1)</t>
  </si>
  <si>
    <t>Unrecovered Plant and Regulatory Study Costs (182.2)</t>
  </si>
  <si>
    <t>Other Regulatory Assets (182.3)</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</si>
  <si>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</si>
  <si>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</si>
  <si>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</si>
  <si>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</si>
  <si>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</si>
  <si>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</si>
  <si>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</si>
  <si>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</si>
  <si>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FERC FORM NO.1 (ED. 12-94)</t>
  </si>
  <si>
    <t>Page 110</t>
  </si>
  <si>
    <t>COMPARATIVE BALANCE SHEET (ASSETS AND OTHER DEBITS) (Continued)</t>
  </si>
  <si>
    <t xml:space="preserve">   53</t>
  </si>
  <si>
    <t>DEFERRED DEBITS</t>
  </si>
  <si>
    <t>Unamortized Debt Expense (181)</t>
  </si>
  <si>
    <t>-</t>
  </si>
  <si>
    <t>(1)  [ X ]  An Original</t>
  </si>
  <si>
    <t>(1)  [ X  ]  An Original</t>
  </si>
  <si>
    <t>Fuel Stock Expenses Undistributed (152)</t>
  </si>
  <si>
    <t>Residuals (Elec) and Extracted Products (153)</t>
  </si>
  <si>
    <t>3.  Minor items (5% of the Balance at End of Year for Account 254 or amounts less than</t>
  </si>
  <si>
    <t xml:space="preserve">outstanding at end of year, describe such securities in </t>
  </si>
  <si>
    <t>numbers and dates.</t>
  </si>
  <si>
    <t xml:space="preserve">       (Enter Total of lines 11 thru 13)</t>
  </si>
  <si>
    <t xml:space="preserve">   Balance End of Year (Enter Total of</t>
  </si>
  <si>
    <t xml:space="preserve">  items by type of R, D &amp; D activity.</t>
  </si>
  <si>
    <t xml:space="preserve">                         i.  Recreation, fish, and wildlife</t>
  </si>
  <si>
    <t xml:space="preserve">               (1) Research Support to the Electrical Research</t>
  </si>
  <si>
    <t xml:space="preserve">                        ii.  Other hydroelectric</t>
  </si>
  <si>
    <t xml:space="preserve">                   Council or the Electric Power Research Institute</t>
  </si>
  <si>
    <t>Costs Incurred Internally</t>
  </si>
  <si>
    <t>Costs Incurred Externally</t>
  </si>
  <si>
    <t>AMOUNTS CHARGED IN CURRENT YEAR</t>
  </si>
  <si>
    <t>Unamortized</t>
  </si>
  <si>
    <t>Accumulation</t>
  </si>
  <si>
    <t xml:space="preserve">     Income Taxes -- Other (409.2)</t>
  </si>
  <si>
    <t xml:space="preserve">       Amort. of Conversion Expenses (407)</t>
  </si>
  <si>
    <t xml:space="preserve">     Provision for Deferred Inc. Taxes (410.2)</t>
  </si>
  <si>
    <t xml:space="preserve">       Regulatory Debits (407.3)</t>
  </si>
  <si>
    <t>This Report is:</t>
  </si>
  <si>
    <t>(1)</t>
  </si>
  <si>
    <t>[  ]</t>
  </si>
  <si>
    <t>An Original</t>
  </si>
  <si>
    <t>(2)</t>
  </si>
  <si>
    <t>A Resubmission</t>
  </si>
  <si>
    <t>GENERAL INFORMATION</t>
  </si>
  <si>
    <t>and 224, Other Long-Term Debt.</t>
  </si>
  <si>
    <t>respect to the amount of bonds or other long-term debt</t>
  </si>
  <si>
    <t xml:space="preserve">  $5,000 by classifications and indicate the number of</t>
  </si>
  <si>
    <t>7.  Report separately research and related testing</t>
  </si>
  <si>
    <t xml:space="preserve">                (1)  Generation</t>
  </si>
  <si>
    <t xml:space="preserve">               (7) Total Cost Incurred</t>
  </si>
  <si>
    <t>LONG-TERM DEBT</t>
  </si>
  <si>
    <t>Bonds (221)</t>
  </si>
  <si>
    <t>(Less) Reacquired Bonds (222)</t>
  </si>
  <si>
    <t>Advances from Associated Companies (223)</t>
  </si>
  <si>
    <t>Other Long-Term Debt (224)</t>
  </si>
  <si>
    <t>Unamortized Premium on Long-Term Debt (225)</t>
  </si>
  <si>
    <t>(Less) Unamortized Discount on Long-Term Debt-Debit (226)</t>
  </si>
  <si>
    <t>OTHER NONCURRENT LIABILITIES</t>
  </si>
  <si>
    <t>Obligations Under Capital Leases - Noncurrent (227)</t>
  </si>
  <si>
    <t>Accumulated Provision for Property Insurance (228.1)</t>
  </si>
  <si>
    <t>Accumulated Provision for Injuries and Damages (228.2)</t>
  </si>
  <si>
    <t>place of such  meeting:</t>
  </si>
  <si>
    <t>end of year for election of directors of</t>
  </si>
  <si>
    <t>the respondent and number of such</t>
  </si>
  <si>
    <t xml:space="preserve">  2.  Provide a subheading for each company and list thereunder the information called for below.  Subtotal by company and give a total in columns (e), (f), (g) and (h).</t>
  </si>
  <si>
    <t>Accum Provisions</t>
  </si>
  <si>
    <t>Depreciation Charge to Clearing</t>
  </si>
  <si>
    <t xml:space="preserve">Retirement of Original Cost </t>
  </si>
  <si>
    <t>Misc Deferred Debits</t>
  </si>
  <si>
    <t>Research &amp; Development</t>
  </si>
  <si>
    <t>Other Comprehensive Income</t>
  </si>
  <si>
    <t>Accum Provision Injuries</t>
  </si>
  <si>
    <t>Accum Provision Pensions</t>
  </si>
  <si>
    <t>Accum Provision Rate Refunds</t>
  </si>
  <si>
    <t>5.  Minor items (less than $25,000) may be grouped.</t>
  </si>
  <si>
    <t xml:space="preserve">  expense as Electric, Gas or  Common.</t>
  </si>
  <si>
    <t>Expenses Incurred During Year</t>
  </si>
  <si>
    <t>Amortized During Year</t>
  </si>
  <si>
    <t>(Furnish name of regulatory commission or body</t>
  </si>
  <si>
    <t>Assessed by</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</si>
  <si>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</si>
  <si>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</si>
  <si>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</si>
  <si>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show the appropriate tax effect adjustment to the computa-</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</si>
  <si>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</si>
  <si>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</si>
  <si>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</si>
  <si>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</si>
  <si>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</si>
  <si>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</si>
  <si>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</si>
  <si>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</si>
  <si>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</si>
  <si>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Pg 112, L 16 (d)</t>
  </si>
  <si>
    <t>Reaquired Bonds</t>
  </si>
  <si>
    <t>Pg 112, L 17 (d)  (-)</t>
  </si>
  <si>
    <t>Advances from Associated Companies</t>
  </si>
  <si>
    <t>Pg 112, L 18 (d)</t>
  </si>
  <si>
    <t>Other Long-Term Debt</t>
  </si>
  <si>
    <t>Pg 112, L 19 (d)</t>
  </si>
  <si>
    <t>Unamortized Premium on Long-Term Debt</t>
  </si>
  <si>
    <t>Pg 112, L 20 (d)</t>
  </si>
  <si>
    <t>Unamortized Discount on Long-Term Debt-Debit</t>
  </si>
  <si>
    <t>Pg 112, L 21 (d)  (-)</t>
  </si>
  <si>
    <t xml:space="preserve">          Total Long-Term Debt</t>
  </si>
  <si>
    <t>Notes Payable</t>
  </si>
  <si>
    <t>Pg 112, L 32 (d)</t>
  </si>
  <si>
    <t>Accounts Payable</t>
  </si>
  <si>
    <t>Pg 112, L 33 (d)</t>
  </si>
  <si>
    <t>Notes Payable to Associated Companies</t>
  </si>
  <si>
    <t>Pg 112, L 34 (d)</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</si>
  <si>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</si>
  <si>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3.  List plants appropriately under subheadings for steam,</t>
  </si>
  <si>
    <t>5.  If any plant is equipped with combinations of steam, hydro,</t>
  </si>
  <si>
    <t xml:space="preserve">  25,000 Kw; internal combustion and gas-turbine plants,</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</si>
  <si>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</si>
  <si>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</si>
  <si>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</si>
  <si>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</si>
  <si>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</si>
  <si>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(3)  Sanitary waste disposal equipment</t>
  </si>
  <si>
    <t>1.  Report the balance at end of year of capital stock expenses for each class and series of capital stock.</t>
  </si>
  <si>
    <t xml:space="preserve">                                             Class and Series of Stock</t>
  </si>
  <si>
    <t>(k)</t>
  </si>
  <si>
    <t>(l)</t>
  </si>
  <si>
    <t>NOTES:</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</si>
  <si>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</si>
  <si>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</si>
  <si>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</si>
  <si>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</si>
  <si>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</si>
  <si>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</si>
  <si>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</si>
  <si>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  facilities which would otherwise be used without environmental</t>
  </si>
  <si>
    <t xml:space="preserve">          (6)  Monitoring equipment</t>
  </si>
  <si>
    <t xml:space="preserve">  considerations.  Use the best engineering design achievable</t>
  </si>
  <si>
    <t xml:space="preserve">          (7)  Other.</t>
  </si>
  <si>
    <t xml:space="preserve">  to provide power to operate associated environmental protection</t>
  </si>
  <si>
    <t xml:space="preserve">          (2)  Fish and wildlife plants included in</t>
  </si>
  <si>
    <t xml:space="preserve">  facilities.  These costs may be estimations on a percentage of</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</si>
  <si>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</si>
  <si>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</si>
  <si>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</si>
  <si>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 xml:space="preserve">  (2)  [  ] A Resubmission</t>
  </si>
  <si>
    <t>NONUTILITY PROPERTY (Account 121)</t>
  </si>
  <si>
    <t>commitment for service is less than one year.</t>
  </si>
  <si>
    <t>Demandreported in column (h) must be in megawatts.  Footnote any demand not stated on a megawatts basis and explain.</t>
  </si>
  <si>
    <t>Payment By</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</si>
  <si>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</si>
  <si>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</si>
  <si>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</si>
  <si>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</si>
  <si>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</si>
  <si>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</si>
  <si>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</si>
  <si>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</si>
  <si>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</si>
  <si>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</si>
  <si>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</si>
  <si>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In column (a) report each company or public authority that provided transmission service.  Provide the full name of the company; abbreviate</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</si>
  <si>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</si>
  <si>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</si>
  <si>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</si>
  <si>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</si>
  <si>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</si>
  <si>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</si>
  <si>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</si>
  <si>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</si>
  <si>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</si>
  <si>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</si>
  <si>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</si>
  <si>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</si>
  <si>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</si>
  <si>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</si>
  <si>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</si>
  <si>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</si>
  <si>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</si>
  <si>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</si>
  <si>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</si>
  <si>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</si>
  <si>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</si>
  <si>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</si>
  <si>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</si>
  <si>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</si>
  <si>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</si>
  <si>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</si>
  <si>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</si>
  <si>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</si>
  <si>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</si>
  <si>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</si>
  <si>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Other Tangible Property</t>
  </si>
  <si>
    <t>COMMON UTILITY PLANT AND EXPENSES (CONTINUED)</t>
  </si>
  <si>
    <t>12/31/2009</t>
  </si>
  <si>
    <t>4/15/2010</t>
  </si>
  <si>
    <t>SALES FOR RESALE (Account 447) (Continued)</t>
  </si>
  <si>
    <t>#2 Secondary</t>
  </si>
  <si>
    <t>#3 Primary</t>
  </si>
  <si>
    <t>Total Commercial</t>
  </si>
  <si>
    <t>Total Industrial</t>
  </si>
  <si>
    <t>Subtotal RQ</t>
  </si>
  <si>
    <t>Subtotal non-RQ</t>
  </si>
  <si>
    <t xml:space="preserve">   12.  In a footnote, give explanatory </t>
  </si>
  <si>
    <t>Income Account Supporting Schedules</t>
  </si>
  <si>
    <t>Electric Operating Revenues</t>
  </si>
  <si>
    <t>300-301</t>
  </si>
  <si>
    <t>Pg 121, L 66, 78 (b)</t>
  </si>
  <si>
    <t>Dividends Paid</t>
  </si>
  <si>
    <t>Cedar Switch</t>
  </si>
  <si>
    <t>Cedar Switch (L551)</t>
  </si>
  <si>
    <t>Hillburn (L65)</t>
  </si>
  <si>
    <t>West Nyack (L701)</t>
  </si>
  <si>
    <t>Pg 321, L 59 (b)</t>
  </si>
  <si>
    <t>Other Power Generation Expense</t>
  </si>
  <si>
    <t>Pg 321, L 74 (b)</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</si>
  <si>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</si>
  <si>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</si>
  <si>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</si>
  <si>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</si>
  <si>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Hydraulic Power Expense</t>
  </si>
  <si>
    <t>-Fuel and PP related to Sales for Resale (Not Used)</t>
  </si>
  <si>
    <t xml:space="preserve">     Fuel and PP - Ultimate Customers</t>
  </si>
  <si>
    <t>Salaries</t>
  </si>
  <si>
    <t>Pg 354, L 25 (d)</t>
  </si>
  <si>
    <t>Pensions and Benefits</t>
  </si>
  <si>
    <t>Pg 323, L 158 (b)</t>
  </si>
  <si>
    <t>Expenses</t>
  </si>
  <si>
    <t xml:space="preserve">  joint facility, indicate such facts in a footnote.  If licensed</t>
  </si>
  <si>
    <t xml:space="preserve">          Total Customers</t>
  </si>
  <si>
    <t>Formula should = Pg 301, L 14 (f)</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</si>
  <si>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</si>
  <si>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</si>
  <si>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</si>
  <si>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</si>
  <si>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</si>
  <si>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</si>
  <si>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</si>
  <si>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</si>
  <si>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</si>
  <si>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</si>
  <si>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</si>
  <si>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 xml:space="preserve">3.  The number of employees assignable to the electric department from joint functions of combination utilities may be </t>
  </si>
  <si>
    <t>each applicable revenue account subheading.</t>
  </si>
  <si>
    <t>billed pursuant thereto.</t>
  </si>
  <si>
    <t xml:space="preserve"> United Way Activities</t>
  </si>
  <si>
    <t xml:space="preserve"> Misc. Donations</t>
  </si>
  <si>
    <t>Life Insurance Cash Value</t>
  </si>
  <si>
    <t>Misc Deductions - Other</t>
  </si>
  <si>
    <t>Short Term Debt</t>
  </si>
  <si>
    <t>Gas Pipeline Refunds</t>
  </si>
  <si>
    <t>(Less) (922) Administrative Expenses Transferred-Credit</t>
  </si>
  <si>
    <t xml:space="preserve">  TOTAL Operation (Enter Total of lines 44 thru 49)</t>
  </si>
  <si>
    <t>3. DISTRIBUTION EXPENSES</t>
  </si>
  <si>
    <t>FERC FORM NO.1 (REVISED. 12-93)</t>
  </si>
  <si>
    <t>Next Page is 326</t>
  </si>
  <si>
    <t>(580)</t>
  </si>
  <si>
    <t>Page 322</t>
  </si>
  <si>
    <t>Page 323</t>
  </si>
  <si>
    <t>Page 320</t>
  </si>
  <si>
    <t>FERC FORM NO. 1 (REVISED 12-93)</t>
  </si>
  <si>
    <t>the system defined as the difference between columns (b) and (c).</t>
  </si>
  <si>
    <t xml:space="preserve">  Requirements Sales for Resale reported on line 24.  Include in</t>
  </si>
  <si>
    <t>5.  Report in columns (e) and (f) the specified information for each</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</si>
  <si>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</si>
  <si>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</si>
  <si>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</si>
  <si>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</si>
  <si>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</si>
  <si>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</si>
  <si>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</si>
  <si>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</si>
  <si>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</si>
  <si>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</si>
  <si>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</si>
  <si>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</si>
  <si>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</si>
  <si>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</si>
  <si>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Common Utility Plant - General Plant - Communication Equipment - Tele sys eqpt.</t>
  </si>
  <si>
    <t>Method Used to Compute the Depreciable Plant Base (Col. (b)):</t>
  </si>
  <si>
    <t xml:space="preserve">Average balances indicated for Common Utility Plant (Accounts 389-398, inclusive) are only the   </t>
  </si>
  <si>
    <t xml:space="preserve">portion applicable to Electric Plant  </t>
  </si>
  <si>
    <t>Provisions for Depreciation in Addition to Depreciation Provided by Application of Reported Rates:</t>
  </si>
  <si>
    <t>None</t>
  </si>
  <si>
    <t>Note(s):</t>
  </si>
  <si>
    <t>AD - for out-of-period adjustment.  Use this code for any accounting adjustment or "true-ups" for service</t>
  </si>
  <si>
    <t>the name or use acronyms.  Explain in a footnote any ownership interest or affiliation the respondent has with the</t>
  </si>
  <si>
    <t>Other Long Term Debt-Series-2005A</t>
  </si>
  <si>
    <t>Other Long Term Debt-Series-2006A</t>
  </si>
  <si>
    <t>Other Long Term Debt-Series-2009A</t>
  </si>
  <si>
    <t>Other Long Term Debt-Series-2009B</t>
  </si>
  <si>
    <t xml:space="preserve"> inclusive) is the estimated remaining life of the total account.</t>
  </si>
  <si>
    <t xml:space="preserve">Name of Company Controlled </t>
  </si>
  <si>
    <t>Kind of Business</t>
  </si>
  <si>
    <t>Stock Owned</t>
  </si>
  <si>
    <t>Ref.</t>
  </si>
  <si>
    <t>1</t>
  </si>
  <si>
    <t>2</t>
  </si>
  <si>
    <t>3</t>
  </si>
  <si>
    <t>4</t>
  </si>
  <si>
    <t>5</t>
  </si>
  <si>
    <t>6</t>
  </si>
  <si>
    <t>7</t>
  </si>
  <si>
    <t>8</t>
  </si>
  <si>
    <t>9</t>
  </si>
  <si>
    <t>10</t>
  </si>
  <si>
    <t>11</t>
  </si>
  <si>
    <t>12</t>
  </si>
  <si>
    <t>13</t>
  </si>
  <si>
    <t>14</t>
  </si>
  <si>
    <t>20</t>
  </si>
  <si>
    <t>Other Paid-in Capital (208-211)</t>
  </si>
  <si>
    <t xml:space="preserve">1. Components of Formula (Derived from actual book balances and actual cost rates):                                                                                                                                   </t>
  </si>
  <si>
    <t>Capitalization</t>
  </si>
  <si>
    <t>Cost Rate</t>
  </si>
  <si>
    <t>Title</t>
  </si>
  <si>
    <t>Ratio (Percent)</t>
  </si>
  <si>
    <t>Percentage</t>
  </si>
  <si>
    <t xml:space="preserve">(a) </t>
  </si>
  <si>
    <t>Average Short-Term Debt</t>
  </si>
  <si>
    <t>Short-Term Interest</t>
  </si>
  <si>
    <t>Preferred Stock</t>
  </si>
  <si>
    <t>Common Equity</t>
  </si>
  <si>
    <t>15</t>
  </si>
  <si>
    <t>16</t>
  </si>
  <si>
    <t>17</t>
  </si>
  <si>
    <t>18</t>
  </si>
  <si>
    <t>19</t>
  </si>
  <si>
    <t>CONTROL OVER RESPONDENT</t>
  </si>
  <si>
    <t>FERC FORM NO. 1 (ED. 12-96)</t>
  </si>
  <si>
    <t>Page 102</t>
  </si>
  <si>
    <t xml:space="preserve"> Date of Report</t>
  </si>
  <si>
    <t xml:space="preserve">  Year of Report</t>
  </si>
  <si>
    <t>(1)  [   ]  An Original</t>
  </si>
  <si>
    <t xml:space="preserve">  (Mo, Da, Yr)</t>
  </si>
  <si>
    <t>(2)  [   ]  A Resubmission</t>
  </si>
  <si>
    <t>CORPORATIONS CONTROLLED BY RESPONDENT</t>
  </si>
  <si>
    <t>DEFINITIONS</t>
  </si>
  <si>
    <t>Line</t>
  </si>
  <si>
    <t>Percent Voting</t>
  </si>
  <si>
    <t>Footnote</t>
  </si>
  <si>
    <t>No.</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</si>
  <si>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</si>
  <si>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</si>
  <si>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</si>
  <si>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</si>
  <si>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</si>
  <si>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Energy Used for Plumbing - KWh</t>
  </si>
  <si>
    <t xml:space="preserve">     (b)  Investment Advances - Report separately the amounts of loans or investment advances which are subject to repayment, but which are not subject to current settlement.  With respect to each advance show whether the advance is a note or open account</t>
  </si>
  <si>
    <t xml:space="preserve">  7.  In column (h) report for each investment disposed of during the year, the gain or loss represented by the difference between cost of the investment (or the other amount at which carried in the books of account if difference from cost) and the sellin</t>
  </si>
  <si>
    <t>Per comshare</t>
  </si>
  <si>
    <t>Topside</t>
  </si>
  <si>
    <t>1.  Report all changes in appropriated retained earnings, unappropriated retained earnings, and unappropriated undistributed subsidiary earnings for the year.</t>
  </si>
  <si>
    <t>FERC FORM NO. 1 (ED. 12-87) NYPSC Modified-96</t>
  </si>
  <si>
    <t>Page 340</t>
  </si>
  <si>
    <t>Life Insurance (Account 426.2)</t>
  </si>
  <si>
    <t>Expenditures for Certain Civic, Political, and Related Activities (Account 426.4)</t>
  </si>
  <si>
    <t>Page 340-A</t>
  </si>
  <si>
    <t>Other Deductions (Account 426.5)</t>
  </si>
  <si>
    <t xml:space="preserve">    Life Insurance (426.2)</t>
  </si>
  <si>
    <t>Penalities (426.3)</t>
  </si>
  <si>
    <t>Exp for Certain Civic Poltical &amp; Related Activities (426.4)</t>
  </si>
  <si>
    <t>Other Deductions(426.5)</t>
  </si>
  <si>
    <t>charges.  In column (e), provide energy charges related to the amount of energy transferred.  In column (f), provide the total of all other</t>
  </si>
  <si>
    <t>a footnote.</t>
  </si>
  <si>
    <t>for each issuance, then the amount of premium (in parentheses)</t>
  </si>
  <si>
    <t>Other Accounts Receivable (143)</t>
  </si>
  <si>
    <t xml:space="preserve">               Account</t>
  </si>
  <si>
    <t>Electric Plant Held for Future Use</t>
  </si>
  <si>
    <t>214</t>
  </si>
  <si>
    <t>Construction Work in Progress</t>
  </si>
  <si>
    <t>216</t>
  </si>
  <si>
    <t>Construction Overheads</t>
  </si>
  <si>
    <t>217</t>
  </si>
  <si>
    <t>General Description of Construction Overheads Procedures</t>
  </si>
  <si>
    <t>218</t>
  </si>
  <si>
    <t>12-88</t>
  </si>
  <si>
    <t>Accumulated Provision for Depreciation of Electric Plant</t>
  </si>
  <si>
    <t>219</t>
  </si>
  <si>
    <t>Non-Utility Property</t>
  </si>
  <si>
    <t>221</t>
  </si>
  <si>
    <t>(1) [ X  ] An Original</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</si>
  <si>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</si>
  <si>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</si>
  <si>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</si>
  <si>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</si>
  <si>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</si>
  <si>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</si>
  <si>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</si>
  <si>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</si>
  <si>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</si>
  <si>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</si>
  <si>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</si>
  <si>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6.  Report construction work in progress relating to</t>
  </si>
  <si>
    <t>environmental facilities at line 9.</t>
  </si>
  <si>
    <t>Classification of Cost</t>
  </si>
  <si>
    <t>at End</t>
  </si>
  <si>
    <t>Actual</t>
  </si>
  <si>
    <t xml:space="preserve">  Air Pollution Control Facilities</t>
  </si>
  <si>
    <t xml:space="preserve">  Water Pollution Control Facilities</t>
  </si>
  <si>
    <t xml:space="preserve">  Solid Waste Disposal Costs</t>
  </si>
  <si>
    <t xml:space="preserve">  Noise Abatement Equipment</t>
  </si>
  <si>
    <t xml:space="preserve">  Esthetic Costs</t>
  </si>
  <si>
    <t>Notes Receivable from Associated Companies (145)</t>
  </si>
  <si>
    <t>Accounts Receivable from Assoc. Companies (146)</t>
  </si>
  <si>
    <t>Fuel Stock (151)</t>
  </si>
  <si>
    <t>No annual report to stockholders is submitted</t>
  </si>
  <si>
    <t>PSC Supplemental Filing</t>
  </si>
  <si>
    <t>1-94</t>
  </si>
  <si>
    <t>Page 4</t>
  </si>
  <si>
    <t>Extraordinary Property Losses</t>
  </si>
  <si>
    <t>230</t>
  </si>
  <si>
    <t>12-93</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</si>
  <si>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</si>
  <si>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</si>
  <si>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</si>
  <si>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</si>
  <si>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</si>
  <si>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</si>
  <si>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</si>
  <si>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</si>
  <si>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</si>
  <si>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</si>
  <si>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</si>
  <si>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204-207</t>
  </si>
  <si>
    <t>12-95</t>
  </si>
  <si>
    <t>Electric Plant Leased to Others</t>
  </si>
  <si>
    <t>213</t>
  </si>
  <si>
    <t xml:space="preserve">           double asterisk)</t>
  </si>
  <si>
    <t>Property Leased</t>
  </si>
  <si>
    <t>Authorization</t>
  </si>
  <si>
    <t>Lease</t>
  </si>
  <si>
    <t xml:space="preserve">  on line 24 "Electric Expenses," and Maintenance Account Nos. 553 and 554 on line</t>
  </si>
  <si>
    <t xml:space="preserve">   Net Increase in Short-Term Debt - Intercompany</t>
  </si>
  <si>
    <t>ACCUMULATED DEFERRED INCOME TAXES-ACCELERATED AMORTIZATION PROPERTY (Account 281)</t>
  </si>
  <si>
    <t>ACCUMULATED DEFERRED INCOME TAXES-ACCELERATED AMORTIZATION PROPERTY (Account 281) (Continued)</t>
  </si>
  <si>
    <t xml:space="preserve"> 3.  Use footnotes as required.</t>
  </si>
  <si>
    <t>to the amount of energy transferred.  In column (m), provide the total revenues from all other charges on bills or vouchers rendered,</t>
  </si>
  <si>
    <t>to.  Provide the full name of each company or public authority.  Do not abbreviate or truncate name or use acronyms.  Explain</t>
  </si>
  <si>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</si>
  <si>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</si>
  <si>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</si>
  <si>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</si>
  <si>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</si>
  <si>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</si>
  <si>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</si>
  <si>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</si>
  <si>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</si>
  <si>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(413) Exp. of Elec. Plt. Leas. to Others</t>
  </si>
  <si>
    <t xml:space="preserve">  Transportation Expenses-Clearing</t>
  </si>
  <si>
    <t xml:space="preserve">  This Report Is:</t>
  </si>
  <si>
    <t xml:space="preserve">  Date of Report</t>
  </si>
  <si>
    <t xml:space="preserve">  Estimate the cost of facilities when the original cost is not</t>
  </si>
  <si>
    <t xml:space="preserve">          (3)  Underground lines</t>
  </si>
  <si>
    <t>RESERVE FOR DEPRECIATION OF COMMON UTILITY PLANT</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</si>
  <si>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</si>
  <si>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</si>
  <si>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</si>
  <si>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</si>
  <si>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</si>
  <si>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</si>
  <si>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</si>
  <si>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</si>
  <si>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</si>
  <si>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(2) [   ] A Resubmission</t>
  </si>
  <si>
    <t>Total Installed Capacity (Generator Name Plate Ratings in MW)</t>
  </si>
  <si>
    <t xml:space="preserve">         Cash Outflows for Plant (Total of lines 26 thru 33)</t>
  </si>
  <si>
    <t xml:space="preserve">    Acquisition of Other Noncurrent Assets (d)</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</si>
  <si>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</si>
  <si>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</si>
  <si>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</si>
  <si>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</si>
  <si>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</si>
  <si>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</si>
  <si>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</si>
  <si>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</si>
  <si>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</si>
  <si>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</si>
  <si>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</si>
  <si>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</si>
  <si>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</si>
  <si>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</si>
  <si>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</si>
  <si>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</si>
  <si>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</si>
  <si>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</si>
  <si>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</si>
  <si>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</si>
  <si>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</si>
  <si>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 xml:space="preserve">  items grouped.  Under Other, (A.(6) and B.(4)) classify</t>
  </si>
  <si>
    <t>facilities operated by the respondent.</t>
  </si>
  <si>
    <t xml:space="preserve">                    a.  Hydroelectric</t>
  </si>
  <si>
    <t xml:space="preserve">          B.  Electric and Gas R, D &amp; D Performed Externally</t>
  </si>
  <si>
    <t xml:space="preserve">   Year of Report</t>
  </si>
  <si>
    <t>ELECTRIC OPERATION AND MAINTENANCE EXPENSES (Continued)</t>
  </si>
  <si>
    <t>If the amount for previous year is not derived from previously reported figures, explain in footnotes.</t>
  </si>
  <si>
    <t>C. Hydraulic Power Generation (Continued)</t>
  </si>
  <si>
    <t>3. DISTRIBUTION EXPENSES (Continued)</t>
  </si>
  <si>
    <t xml:space="preserve">   7. ADMINISTRATIVE AND GENERAL EXPENSES (Continued)</t>
  </si>
  <si>
    <t>(903) Customer Records and Collection Expenses</t>
  </si>
  <si>
    <t>2.  If the respondent's payroll for the reporting period includes any special construction personnel, include such employees</t>
  </si>
  <si>
    <t>(521) Steam from Other Sources</t>
  </si>
  <si>
    <t>TOTAL Other Power Supply Expenses  (Enter Total of Lines 76 thru 78)</t>
  </si>
  <si>
    <t>(904) Uncollectible Accounts</t>
  </si>
  <si>
    <t>Page 397</t>
  </si>
  <si>
    <t xml:space="preserve">FERC FORM NO. 1 </t>
  </si>
  <si>
    <t>The respondent shall report below the details called for concerning amounts it recorded in Account 555, Purchase Power, and Account 447, Sale s for Resale, for items shown on ISO/RTO settlements statements.  Transactions should be separately netted for each ISO/RTO administered energy market for purposes of determining whether an entity is a net seller of purchaser in a given hour.  Net megawatt hours are to be used as the basic for determining whether a net purchase or sale has occurred.  In each monthly reporting period, the hourly sale  and purchase net amounts are to be aggregated and separately reported in account 447, sale for resale, or account 555, purchase power, respectively</t>
  </si>
  <si>
    <t>Balance at end</t>
  </si>
  <si>
    <t>1Q</t>
  </si>
  <si>
    <t>2Q</t>
  </si>
  <si>
    <t>3Q</t>
  </si>
  <si>
    <t>4Q</t>
  </si>
  <si>
    <t xml:space="preserve">            Net Purchases ( account 555)</t>
  </si>
  <si>
    <t xml:space="preserve">            Net Sales ( acount 447)</t>
  </si>
  <si>
    <t>Transmission Rights</t>
  </si>
  <si>
    <t>Ancillary Services</t>
  </si>
  <si>
    <t>NYISO Capacity</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</si>
  <si>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</si>
  <si>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 xml:space="preserve">  without environmental restrictions as the basis for determining</t>
  </si>
  <si>
    <t xml:space="preserve">     C.  Solid waste disposal costs:</t>
  </si>
  <si>
    <t xml:space="preserve">  costs without environmental considerations.  It is not intended</t>
  </si>
  <si>
    <t xml:space="preserve">          (1)  Ash handling and disposal equipment</t>
  </si>
  <si>
    <t xml:space="preserve">  that special design studies be made for purposes of this</t>
  </si>
  <si>
    <t xml:space="preserve">          (2)  Land</t>
  </si>
  <si>
    <t xml:space="preserve">  response.  Base the response on the best engineering</t>
  </si>
  <si>
    <t xml:space="preserve">          (3)  Settling ponds</t>
  </si>
  <si>
    <t xml:space="preserve">  judgment where direct comparisons are not available.</t>
  </si>
  <si>
    <t xml:space="preserve">    Include in these differences in costs the costs or estimated</t>
  </si>
  <si>
    <t xml:space="preserve">     D.  Noise abatement equipment:</t>
  </si>
  <si>
    <t xml:space="preserve">  costs of environmental protection facilities in service, constructed</t>
  </si>
  <si>
    <t xml:space="preserve">          (1)  Structures</t>
  </si>
  <si>
    <t xml:space="preserve">          Total Deferred Credits</t>
  </si>
  <si>
    <t>Accounts Payable to Associated Companies</t>
  </si>
  <si>
    <t>Pg 112, L 35 (d)</t>
  </si>
  <si>
    <t>Customer Deposits</t>
  </si>
  <si>
    <t>Pg 112, L 36 (d)</t>
  </si>
  <si>
    <t>Pg 112, L 37 (d)</t>
  </si>
  <si>
    <t>Interest Accrued</t>
  </si>
  <si>
    <t>Pg 112, L 38 (d)</t>
  </si>
  <si>
    <t>Dividends Declared</t>
  </si>
  <si>
    <t>Pg 112, L 39 (d)</t>
  </si>
  <si>
    <t>Matured Long-Term Debt</t>
  </si>
  <si>
    <t>Pg 112, L 40 (d)</t>
  </si>
  <si>
    <t>Matured Interest</t>
  </si>
  <si>
    <t>Pg 112, L 41 (d)</t>
  </si>
  <si>
    <t>Tax Collections Payable</t>
  </si>
  <si>
    <t>Pg 112, L 42 (d)</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</si>
  <si>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</si>
  <si>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</si>
  <si>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</si>
  <si>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</si>
  <si>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</si>
  <si>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Labor, Maintenance, Materials, and Supplies Cost Related to Env.</t>
  </si>
  <si>
    <t xml:space="preserve">     Facilities and Programs</t>
  </si>
  <si>
    <t xml:space="preserve">  Fuel Related Costs</t>
  </si>
  <si>
    <t xml:space="preserve">     Operation of Facilities</t>
  </si>
  <si>
    <t xml:space="preserve">     Fly Ash and Sulfur Sludge Removal</t>
  </si>
  <si>
    <t xml:space="preserve">     Difference in Cost of Environmentally Clean Fuels</t>
  </si>
  <si>
    <t xml:space="preserve">  Replacement Power Costs</t>
  </si>
  <si>
    <t xml:space="preserve">  Taxes and Fees</t>
  </si>
  <si>
    <t xml:space="preserve">  Administrative and General</t>
  </si>
  <si>
    <t>Pg 117, L 47=&gt;49-50+51-52 (c)</t>
  </si>
  <si>
    <t xml:space="preserve">          Total Taxes-Other Income &amp; Deductions</t>
  </si>
  <si>
    <t xml:space="preserve">  2.  Report the differences in cost of facilities installed for</t>
  </si>
  <si>
    <t xml:space="preserve">          (4)  Oil interceptors</t>
  </si>
  <si>
    <t xml:space="preserve">  environmental considerations over the cost of alternative</t>
  </si>
  <si>
    <t xml:space="preserve">          (5)  Sediment control facilities</t>
  </si>
  <si>
    <t xml:space="preserve">  Other (Identify significant)</t>
  </si>
  <si>
    <t>Next Page is 450</t>
  </si>
  <si>
    <t>Page 431</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</si>
  <si>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</si>
  <si>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</si>
  <si>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</si>
  <si>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</si>
  <si>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</si>
  <si>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</si>
  <si>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</si>
  <si>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</si>
  <si>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</si>
  <si>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(b) + (c)</t>
  </si>
  <si>
    <t>FERC FORM NO. 1 (ED. 12-96) NYPSC Modified-96</t>
  </si>
  <si>
    <t>Page 350</t>
  </si>
  <si>
    <t>Page 351</t>
  </si>
  <si>
    <t>RESEARCH, DEVELOPMENT, AND DEMONSTRATION ACTIVITIES (Electric and Gas)</t>
  </si>
  <si>
    <t>RESEARCH, DEVELOPMENT, AND DEMONSTRATION ACTIVITIES (Continued)</t>
  </si>
  <si>
    <t xml:space="preserve">  1.  Describe and show below costs incurred and accounts charged</t>
  </si>
  <si>
    <t xml:space="preserve">                    b.  Fossil-fuel steam</t>
  </si>
  <si>
    <t xml:space="preserve">               (2) Research Support to Edison Electric</t>
  </si>
  <si>
    <t>4.  Show in column (e) the account number charged</t>
  </si>
  <si>
    <t xml:space="preserve">  during the year for technological research, development, and</t>
  </si>
  <si>
    <t xml:space="preserve">                    c.  Internal combustion or gas turbine</t>
  </si>
  <si>
    <t xml:space="preserve">                    Institute</t>
  </si>
  <si>
    <t>Deferred in</t>
  </si>
  <si>
    <t>Charged Currently to</t>
  </si>
  <si>
    <t>the docket or case number, and a description</t>
  </si>
  <si>
    <t>Regulatory</t>
  </si>
  <si>
    <t>Expenses for</t>
  </si>
  <si>
    <t>Account 182.3</t>
  </si>
  <si>
    <t>Deferred to</t>
  </si>
  <si>
    <t>of the case.)</t>
  </si>
  <si>
    <t>Utility</t>
  </si>
  <si>
    <t>Department</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</si>
  <si>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</si>
  <si>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</si>
  <si>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</si>
  <si>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</si>
  <si>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</si>
  <si>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</si>
  <si>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</si>
  <si>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4. Total Employees</t>
  </si>
  <si>
    <t>6. SALES EXPENSES</t>
  </si>
  <si>
    <t>(532) Maintenance of Miscellaneous Nuclear Plant</t>
  </si>
  <si>
    <t>(567)</t>
  </si>
  <si>
    <t xml:space="preserve">  TOTAL Maintenance (Enter Total of lines 35 thru 39)</t>
  </si>
  <si>
    <t>TOTAL Operation (Enter total of lines 83 thru 90)</t>
  </si>
  <si>
    <t>(911) Supervision</t>
  </si>
  <si>
    <t xml:space="preserve">  TOTAL Power Production Expenses-Nuclear Power (Enter Total of lines 33 and 40)</t>
  </si>
  <si>
    <t>(912) Demonstrating and Selling Expenses</t>
  </si>
  <si>
    <t xml:space="preserve">     If licensed project, give project number in footnote.</t>
  </si>
  <si>
    <t xml:space="preserve">  4.  If net peak demand for 60 minutes is not available, give</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</si>
  <si>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</si>
  <si>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</si>
  <si>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</si>
  <si>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Net(Increase)Decrease in Prepaid assets</t>
  </si>
  <si>
    <t xml:space="preserve">          Net Increase in Deferred Fuel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</si>
  <si>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</si>
  <si>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</si>
  <si>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</si>
  <si>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AMORTIZATION PERIOD</t>
  </si>
  <si>
    <t>Outstanding</t>
  </si>
  <si>
    <t xml:space="preserve">                                     Class and Series of Obligation, Coupon Rate</t>
  </si>
  <si>
    <t>Principal</t>
  </si>
  <si>
    <t xml:space="preserve">    Total Expense,</t>
  </si>
  <si>
    <t>Nominal Date</t>
  </si>
  <si>
    <t>(Total amount</t>
  </si>
  <si>
    <t>Interest for Year</t>
  </si>
  <si>
    <t>Orange and Rockland Utilities, Inc.</t>
  </si>
  <si>
    <t>Life (Yrs)</t>
  </si>
  <si>
    <t>Next Page is 337B</t>
  </si>
  <si>
    <t>Page 337A</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</si>
  <si>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</si>
  <si>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</si>
  <si>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</si>
  <si>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</si>
  <si>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</si>
  <si>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</si>
  <si>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</si>
  <si>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</si>
  <si>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</si>
  <si>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</si>
  <si>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</si>
  <si>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 xml:space="preserve">    3.  For bonds assumed by the respondent, include in column(a)</t>
  </si>
  <si>
    <t xml:space="preserve">    4.  For advances from Associated Companies, report </t>
  </si>
  <si>
    <t>[X]  An Original</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</si>
  <si>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development, purchase contract or otherwise, giving location and approximate total gas volumes available, period of contracts, and other parties to any such arrangements etc.</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</si>
  <si>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</si>
  <si>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2. Show items relating to "research, development, and demonstration" projects last, under a caption Research,</t>
  </si>
  <si>
    <t xml:space="preserve">     Development, and  Demonstration (see Account 107 of the Uniform System of Accounts).</t>
  </si>
  <si>
    <t>RECONCILIATION OF REPORTED NET INCOME WITH TAXABLE INCOME FOR FEDERAL INCOME TAXES</t>
  </si>
  <si>
    <t xml:space="preserve">1. </t>
  </si>
  <si>
    <t xml:space="preserve">Report the reconciliation of reported net income for the year with taxable income used in computing Federal income </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</si>
  <si>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</si>
  <si>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</si>
  <si>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</si>
  <si>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</si>
  <si>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</si>
  <si>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</si>
  <si>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</si>
  <si>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</si>
  <si>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</si>
  <si>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</si>
  <si>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</si>
  <si>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</si>
  <si>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</si>
  <si>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Reconciling Items for the Year</t>
  </si>
  <si>
    <t>Taxable Income Not Reported on Books</t>
  </si>
  <si>
    <t>Deductions Recorded on Books Not Deducted for Return</t>
  </si>
  <si>
    <t>Income Recorded on Books Not Included in Return</t>
  </si>
  <si>
    <t>Deductions on Return Not Charged Against Book Income</t>
  </si>
  <si>
    <t>Federal Tax Net Income</t>
  </si>
  <si>
    <t>Show Computation of Tax:</t>
  </si>
  <si>
    <t xml:space="preserve">  FERC FORM NO.1  (ED.  12-96)</t>
  </si>
  <si>
    <t>Page 261</t>
  </si>
  <si>
    <t>(1) [ X] An Original</t>
  </si>
  <si>
    <t>(2) [] A Resubmission</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</si>
  <si>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</si>
  <si>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</si>
  <si>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</si>
  <si>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</si>
  <si>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</si>
  <si>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</si>
  <si>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</si>
  <si>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</si>
  <si>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</si>
  <si>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</si>
  <si>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</si>
  <si>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</si>
  <si>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</si>
  <si>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</si>
  <si>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</si>
  <si>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</si>
  <si>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</si>
  <si>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</si>
  <si>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</si>
  <si>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110-113</t>
  </si>
  <si>
    <t>12-94</t>
  </si>
  <si>
    <t>Statement of Income for the Year</t>
  </si>
  <si>
    <t>114-117</t>
  </si>
  <si>
    <t>Statement of Retained Earnings for the Year</t>
  </si>
  <si>
    <t>118-119</t>
  </si>
  <si>
    <t>Statement of Cash Flows</t>
  </si>
  <si>
    <t>120-121</t>
  </si>
  <si>
    <t>Notes to the Financial Statements</t>
  </si>
  <si>
    <t>122-123</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</si>
  <si>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</si>
  <si>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</si>
  <si>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</si>
  <si>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</si>
  <si>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</si>
  <si>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</si>
  <si>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</si>
  <si>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Report below the particulars (details) called for concerning other deferred credits.</t>
  </si>
  <si>
    <t>For any deferred credit being amortized, show the period of amortization.</t>
  </si>
  <si>
    <t>Description of Other</t>
  </si>
  <si>
    <t>Deferred Credits</t>
  </si>
  <si>
    <t xml:space="preserve">  FERC FORM NO. 1 (ED.  12-88)</t>
  </si>
  <si>
    <t xml:space="preserve">          addition of pollution control facilities.</t>
  </si>
  <si>
    <t xml:space="preserve">  3.  In the cost of facilities reported on this page, include</t>
  </si>
  <si>
    <t xml:space="preserve">     G.  Miscellaneous:</t>
  </si>
  <si>
    <t>If applicable, see  insert page below</t>
  </si>
  <si>
    <t>Pine Island, Warwick</t>
  </si>
  <si>
    <t>Sparkill, Orangeburg</t>
  </si>
  <si>
    <t>Swinging Bridge, Lumberland</t>
  </si>
  <si>
    <t>Nuclear Fuel in Process of Ref., Conv., (120.1)</t>
  </si>
  <si>
    <t>Nuclear Fuel Materials and Assemblies-Stock Account (120.2)</t>
  </si>
  <si>
    <t>Nuclear Fuel Assemblies in Reactor (120.3)</t>
  </si>
  <si>
    <t>Nuclear Fuel Under Capital Lease (120.6)</t>
  </si>
  <si>
    <t>Sinking Funds (125)</t>
  </si>
  <si>
    <t>Depreciation Fund (126)</t>
  </si>
  <si>
    <t>Amortization Fund- Federal (127)</t>
  </si>
  <si>
    <t>Other Special Funds (128)</t>
  </si>
  <si>
    <t>Special Funds ( Non major Only) (129)</t>
  </si>
  <si>
    <t>Long- Term Portion of Derivative Assets (175)</t>
  </si>
  <si>
    <t>Long- Term Portion of Derivative Assets- Hedges (176)</t>
  </si>
  <si>
    <t>Cash and Working Funds ( Non-major Only )(130)</t>
  </si>
  <si>
    <t>Derivative Instrument Assets ( 175)</t>
  </si>
  <si>
    <t>(Less) Long-Term Portion of Derivative Instrument Assets ( 175)</t>
  </si>
  <si>
    <t>Derivative Instrument Assets - Hedges( 176)</t>
  </si>
  <si>
    <t>(Less) Long-Term Portion of Derivative Instrument Assets - Hedges ( 176)</t>
  </si>
  <si>
    <t>Preliminary Natural Gas Survey and Investigation Charges (183.1)</t>
  </si>
  <si>
    <t>Preliminary Survey and Investigation Charges (Electric) (183)</t>
  </si>
  <si>
    <t>Other Preliminary Survey and Investigation Charges (183.2)</t>
  </si>
  <si>
    <t>Net Utility Plant (Enter Total of lines 6 and 13)</t>
  </si>
  <si>
    <t>TOTAL Other Property and Investments (Total of lines 18-21, 23-31)</t>
  </si>
  <si>
    <t>TOTAL Current and Accrued Assets (Enter Total of lines 34 thru 66)</t>
  </si>
  <si>
    <t>TOTAL Deferred Debits (Enter Total of lines 69 thru 83)</t>
  </si>
  <si>
    <t>TOTAL Assets(lines 14-16,32,67 and 84)</t>
  </si>
  <si>
    <t>Noncorporate Proprietorship ( non- Major only) ( 218)</t>
  </si>
  <si>
    <t>(Less) Reacquired Capital Stock Expense (217)</t>
  </si>
  <si>
    <t>TOTAL Proprietary Capital (Enter Total of lines 2 thru 15)</t>
  </si>
  <si>
    <t>TOTAL Long-Term Debt (Enter Total of Lines 18 thru 23)</t>
  </si>
  <si>
    <t>Long- Term Portion of Derivative Instrument Liabilities</t>
  </si>
  <si>
    <t>Long- Term Portion of Derivative Instrument Liabilities- Hedges</t>
  </si>
  <si>
    <t>Asset Retirement Obligations (230)</t>
  </si>
  <si>
    <t>TOTAL Other Noncurrent Liabilities (Total of lines 26 thru 34)</t>
  </si>
  <si>
    <t>Obligations Under Capital Leases - current (243)</t>
  </si>
  <si>
    <t>Derivative Instrument Liabilities ( 244)</t>
  </si>
  <si>
    <t>(Less) Long- Term Portion of Derivative Instrument Liabilities</t>
  </si>
  <si>
    <t>Derivative Instrument Liabilities- Hedges (245)</t>
  </si>
  <si>
    <t>(Less) Long- Term Portion of Derivative Instrument Liabilities- Hedges</t>
  </si>
  <si>
    <t>TOTAL Current and Accrued Liabilities (Enter Total of lines 37 - 53)</t>
  </si>
  <si>
    <t>Deferred Gains  from Disposition of Utilities Plant (256)</t>
  </si>
  <si>
    <t>Unamortized Gain on Reacquired Debt ( 257)</t>
  </si>
  <si>
    <t>Accumulated Deferred Income Taxes-Accel Amort.(281)</t>
  </si>
  <si>
    <t>TOTAL Deferred Credits (Enter Total of lines 56 thru 64)</t>
  </si>
  <si>
    <t>TOTAL LIABILITIES AND STOCKHOLDER EQUITY(lines 16,24,35,54 and 65)</t>
  </si>
  <si>
    <t xml:space="preserve">       Depreciation Expense for Asset Retirement Costs (403.1)</t>
  </si>
  <si>
    <t xml:space="preserve">       Amort. of Property Losses, Unrecovered Plant and study cost (407)</t>
  </si>
  <si>
    <t xml:space="preserve">       (Less) Gain from Disposition of Utility Plant (411.6)</t>
  </si>
  <si>
    <t xml:space="preserve">       Accretion Expenses (411.10)</t>
  </si>
  <si>
    <t>Loss on Disposition of Property (421.2)</t>
  </si>
  <si>
    <t>Miscellaneous Amortization (425)</t>
  </si>
  <si>
    <t xml:space="preserve">           TOTAL Utility Operating Expenses (Enter Total of lines 4 thru 24)</t>
  </si>
  <si>
    <t xml:space="preserve">                line 2 less 25)  (Carry forward to page 117, line 25)</t>
  </si>
  <si>
    <t xml:space="preserve">          TOTAL Other Income (Enter Total of lines 31 thru 40)</t>
  </si>
  <si>
    <t xml:space="preserve">          TOTAL Other Income  Deductions (Total of lines 43 thru 49)</t>
  </si>
  <si>
    <t xml:space="preserve">          TOTAL Taxes on Other Income  and Deduct. (Total of  52 thru 58)</t>
  </si>
  <si>
    <t xml:space="preserve">     Net Other Income and Deductions (Enter Total of lines 41,50,59)</t>
  </si>
  <si>
    <t xml:space="preserve">       Net Interest Charges (Enter Total of lines 62 thru 69)</t>
  </si>
  <si>
    <t>Income Before Extraordinary Items (Total of lines 27, 60 and 60)</t>
  </si>
  <si>
    <t xml:space="preserve">       Net Extraordinary Items (Enter Total of line 73 less line 74)</t>
  </si>
  <si>
    <t>Extraordinary Items After Taxes (Enter Total of line 75 less line 76)</t>
  </si>
  <si>
    <t>Net Income (Enter Total of lines 71 and 77)</t>
  </si>
  <si>
    <t>Balance of Account 219 at Beginning of Current Year</t>
  </si>
  <si>
    <t xml:space="preserve">TOTAL </t>
  </si>
  <si>
    <t xml:space="preserve">    EXPENSES </t>
  </si>
  <si>
    <t>Other Long Term Debt-Series-2010A</t>
  </si>
  <si>
    <t>Other Long Term Debt-Series-2010B</t>
  </si>
  <si>
    <t>Other Long Term Debt-1995 Pcb#5</t>
  </si>
  <si>
    <t>Other Long Term Debt-Series-2008</t>
  </si>
  <si>
    <t>Markerter Deposits / Interest</t>
  </si>
  <si>
    <t>SBC Programs Interest (Electric &amp; Gas)</t>
  </si>
  <si>
    <t>Costs Defered to Account 188</t>
  </si>
  <si>
    <r>
      <t xml:space="preserve">         Other: See </t>
    </r>
    <r>
      <rPr>
        <i/>
        <sz val="12"/>
        <rFont val="Arial"/>
        <family val="2"/>
      </rPr>
      <t>detail in page 450</t>
    </r>
  </si>
  <si>
    <t>MTA Mobility Tax</t>
  </si>
  <si>
    <t>Subtotal Local Taxes</t>
  </si>
  <si>
    <t>ADD: TAXABLE INCOME NOT REPORTED ON BOOKS:</t>
  </si>
  <si>
    <t>ADD: DEDUCTIONS PER BOOKS NOT DEDUCTED FOR RETURN:</t>
  </si>
  <si>
    <t>DEDUCT: INCOME PER BOOKS NOT INCLUDED ON RETURN:</t>
  </si>
  <si>
    <t>DEDUCT: EXPENSE PER RETURN NOT CHARGED TO BOOKS:</t>
  </si>
  <si>
    <t>FICA &amp; FED Withholding</t>
  </si>
  <si>
    <t>FIN 48 current</t>
  </si>
  <si>
    <t>Subtotal Federal Taxes</t>
  </si>
  <si>
    <t>Research  and Development Cost Reconciliation</t>
  </si>
  <si>
    <t>Should be zero</t>
  </si>
  <si>
    <t>TRANSACTIONS WITH ASSOCIATED( AFFILIATED) COMPANIES</t>
  </si>
  <si>
    <t>Desciption of the Non-Power Good or Service</t>
  </si>
  <si>
    <t>Name of</t>
  </si>
  <si>
    <t xml:space="preserve"> Associated/Affiliated Company</t>
  </si>
  <si>
    <t xml:space="preserve">Account </t>
  </si>
  <si>
    <t>Charged or Credited</t>
  </si>
  <si>
    <t>Non-power Goods or Service Provided by Affiliated</t>
  </si>
  <si>
    <t>Administration Services</t>
  </si>
  <si>
    <t>CECONY</t>
  </si>
  <si>
    <t>CEI</t>
  </si>
  <si>
    <t>Non-power Goods or Service Provided for Affiliate</t>
  </si>
  <si>
    <t>to associated ( affiliated ) companies.</t>
  </si>
  <si>
    <t xml:space="preserve">  1.  Report below the information called for concerning all non-power goods or services received from or provided </t>
  </si>
  <si>
    <t xml:space="preserve">  2.  The reporting threshold for reporting purposes is $250,000.  The threshold applied to the annual amount billed to the responsdent </t>
  </si>
  <si>
    <t xml:space="preserve">or billed to a associated/affiliated companies for non-power goods and services.  The good and service must be specific in nature.  </t>
  </si>
  <si>
    <t>Respondents should not attempt to include or aggregate amounts in a nonspecific category such as " general".</t>
  </si>
  <si>
    <t xml:space="preserve">  3.  Where amounts billed to or received from the associated( affiliated) company are based on an allocation process, </t>
  </si>
  <si>
    <t>explain in a footnote.</t>
  </si>
  <si>
    <t xml:space="preserve">          Amortization of debt discount</t>
  </si>
  <si>
    <t xml:space="preserve">          Gain/(Loss) on Hedging Activities</t>
  </si>
  <si>
    <t>1958</t>
  </si>
  <si>
    <t>Account 403 - Distribution Plant - Cable cure injection cost - 5 Year Amortization.</t>
  </si>
  <si>
    <t>Account 404 - Common Plant - Electric - Land &amp; Land Rights Mombasha - Amortized at a rate of 2.00% a year.</t>
  </si>
  <si>
    <t xml:space="preserve">                     - Common Plant - Electric - Leasehold Improvements Blue Hill - Amortized at a rate of 6.67% a year.</t>
  </si>
  <si>
    <t>Account 405 - Intangible Plant - Electric - Distribution Management System -  5 Year Amortization.</t>
  </si>
  <si>
    <t>Account 405 - Common Plant - Electric - Various Intangible Software - Amortized at a rate of 6.67% &amp; 20.00% a year.</t>
  </si>
  <si>
    <t>(1) [ x ] An Original</t>
  </si>
  <si>
    <t>Electric Plant in Service - Transmission Plant - Overhead Conductors &amp; Devices</t>
  </si>
  <si>
    <t>Electric Plant in Service - Transmission Plant - Overhead Conductors &amp; Devices - Clearing</t>
  </si>
  <si>
    <t>Electric Plant in Service - Distribution Plant - O/H Conductors &amp; Devices</t>
  </si>
  <si>
    <t>Electric Plant in Service - Distribution Plant - O/H Conductors &amp; Devices - Capacitors</t>
  </si>
  <si>
    <t>Electric Plant in Service - Distribution Plant - Services - Overhead</t>
  </si>
  <si>
    <t>Electric Plant in Service - Distribution Plant - Services - Underground</t>
  </si>
  <si>
    <t>Common Utility Plant - Intangible - EZ VMS System</t>
  </si>
  <si>
    <t>Common Utility Plant - Intangible - Peoplesoft HR/PR System</t>
  </si>
  <si>
    <t>Common Utility Plant - Intangible - CIMS System Software</t>
  </si>
  <si>
    <t>Common Utility Plant - Intangible - Customer Billing System</t>
  </si>
  <si>
    <t>Common Utility Plant - Intangible - PowerPlan Software</t>
  </si>
  <si>
    <t>Common Utility Plant - General Plant - Garage Equipment</t>
  </si>
  <si>
    <t xml:space="preserve">A 13-month average based on the book cost that the monthly provision for </t>
  </si>
  <si>
    <t xml:space="preserve">depreciation was computed. </t>
  </si>
  <si>
    <t>Next Page is 338</t>
  </si>
  <si>
    <t>Bowline, Haverstraw-Genon</t>
  </si>
  <si>
    <t>Transm. Unattended (out of service)</t>
  </si>
  <si>
    <t>Corporate Drive</t>
  </si>
  <si>
    <t>Shoemaker, Prop. Of Eagle Creek</t>
  </si>
  <si>
    <t>Swinging Br. Prop. Of Eagle Creek</t>
  </si>
  <si>
    <t>Corporte Drive</t>
  </si>
  <si>
    <t>Capial stock common expense</t>
  </si>
  <si>
    <t>NA</t>
  </si>
  <si>
    <t>CATV Order Deferred Billing</t>
  </si>
  <si>
    <t>Environmental Reserve</t>
  </si>
  <si>
    <t>Gas Stranded Cost Recoveries</t>
  </si>
  <si>
    <t>General Liability Insurance</t>
  </si>
  <si>
    <t>Merchant Function Charge</t>
  </si>
  <si>
    <t>MGA Balancing Charges</t>
  </si>
  <si>
    <t>POR Discount</t>
  </si>
  <si>
    <t>Rate Case Cost</t>
  </si>
  <si>
    <t>RDM</t>
  </si>
  <si>
    <t>State Income Tax</t>
  </si>
  <si>
    <t>Supplemental Pension</t>
  </si>
  <si>
    <t>System Benefit Charges</t>
  </si>
  <si>
    <t>Unallowable Book Pension Expense</t>
  </si>
  <si>
    <t>Debt Interest Deferral</t>
  </si>
  <si>
    <t>Deferred Fuel Cost</t>
  </si>
  <si>
    <t>Stock Plans</t>
  </si>
  <si>
    <t>Other Breakdown</t>
  </si>
  <si>
    <t>Derivative Instruments Liab.-LT-ST</t>
  </si>
  <si>
    <t xml:space="preserve">     Credit: rounding</t>
  </si>
  <si>
    <t>Electric &amp; Gas</t>
  </si>
  <si>
    <t>06- None</t>
  </si>
  <si>
    <t>03- None</t>
  </si>
  <si>
    <t>14- None</t>
  </si>
  <si>
    <t>LV2-G-G024EX-O&amp;R-G-G024EX-O&amp;R</t>
  </si>
  <si>
    <t>ORU</t>
  </si>
  <si>
    <t>Add Jul -</t>
  </si>
  <si>
    <t>Dec</t>
  </si>
  <si>
    <t>TRANSMISSION LINES</t>
  </si>
  <si>
    <t>New York Area</t>
  </si>
  <si>
    <t>DESTINATION</t>
  </si>
  <si>
    <t xml:space="preserve">   Voltage (KV)                    (Indicate where other than 60 cycle, 3 phase)</t>
  </si>
  <si>
    <t>Type of Supporting</t>
  </si>
  <si>
    <t xml:space="preserve">    Length    (Pole miles)                      (In the case of underground lines, report circuit miles)</t>
  </si>
  <si>
    <t>Size of Conductor</t>
  </si>
  <si>
    <t>CIRCUIT</t>
  </si>
  <si>
    <t>YEAR</t>
  </si>
  <si>
    <t>CONSTRUCTION</t>
  </si>
  <si>
    <t>CAPACITY SUMMER</t>
  </si>
  <si>
    <t>CAPACITY - WINTER</t>
  </si>
  <si>
    <t>NO.</t>
  </si>
  <si>
    <t>FROM</t>
  </si>
  <si>
    <t>TO</t>
  </si>
  <si>
    <t>On Structure of Line Designated</t>
  </si>
  <si>
    <t>On structures of another line</t>
  </si>
  <si>
    <t>OWNER(S)</t>
  </si>
  <si>
    <t>BUILT</t>
  </si>
  <si>
    <t>CONTRACTOR</t>
  </si>
  <si>
    <t>(LTE)</t>
  </si>
  <si>
    <t>(EST)</t>
  </si>
  <si>
    <t>L67</t>
  </si>
  <si>
    <t>Bowline Point</t>
  </si>
  <si>
    <t>GenOn</t>
  </si>
  <si>
    <t>Okonite/Jerome</t>
  </si>
  <si>
    <t>L68</t>
  </si>
  <si>
    <t>"</t>
  </si>
  <si>
    <t>2-2493 kCM ACAR,</t>
  </si>
  <si>
    <t>L67, 68</t>
  </si>
  <si>
    <t>West Haverstraw</t>
  </si>
  <si>
    <t>CEI, ORU</t>
  </si>
  <si>
    <t>Bross/Savin</t>
  </si>
  <si>
    <t>Transition Structure</t>
  </si>
  <si>
    <t>bundled ea. ckt.</t>
  </si>
  <si>
    <t>West Haverstraw 345 KV (L671)</t>
  </si>
  <si>
    <t>L671</t>
  </si>
  <si>
    <t>West Haverstraw 345 KV</t>
  </si>
  <si>
    <t>bundled</t>
  </si>
  <si>
    <t>2-1590 kCM ACSR,</t>
  </si>
  <si>
    <t>L69, 70</t>
  </si>
  <si>
    <t>Ramapo 345 KV</t>
  </si>
  <si>
    <t>Northstar</t>
  </si>
  <si>
    <t>L77</t>
  </si>
  <si>
    <t>Unknown</t>
  </si>
  <si>
    <t>W72</t>
  </si>
  <si>
    <t>Y88</t>
  </si>
  <si>
    <t>L94</t>
  </si>
  <si>
    <t>345 KV TOTAL</t>
  </si>
  <si>
    <t>L26</t>
  </si>
  <si>
    <t>Ramapo 138 KV</t>
  </si>
  <si>
    <t>L27</t>
  </si>
  <si>
    <t>BVCI/Fischbach&amp;Moore</t>
  </si>
  <si>
    <t>Company Forces</t>
  </si>
  <si>
    <t>L271</t>
  </si>
  <si>
    <t>L29</t>
  </si>
  <si>
    <t>Middletown Tap</t>
  </si>
  <si>
    <t xml:space="preserve"> bundled</t>
  </si>
  <si>
    <t>L51</t>
  </si>
  <si>
    <t>Empire</t>
  </si>
  <si>
    <t>L52</t>
  </si>
  <si>
    <t>L53</t>
  </si>
  <si>
    <t>Lovett 138 KV</t>
  </si>
  <si>
    <t>CAPACITY WINTER</t>
  </si>
  <si>
    <t>L530</t>
  </si>
  <si>
    <t>L531</t>
  </si>
  <si>
    <t>2006?</t>
  </si>
  <si>
    <t>L54</t>
  </si>
  <si>
    <t>West Haverstraw 138 KV(L541)</t>
  </si>
  <si>
    <t>L541</t>
  </si>
  <si>
    <t>L542</t>
  </si>
  <si>
    <t>L56</t>
  </si>
  <si>
    <t>L561</t>
  </si>
  <si>
    <t>L562</t>
  </si>
  <si>
    <t>L60</t>
  </si>
  <si>
    <t>Par Electric</t>
  </si>
  <si>
    <t>L602</t>
  </si>
  <si>
    <t>L601</t>
  </si>
  <si>
    <t>194E</t>
  </si>
  <si>
    <t>West Haverstraw 345KV</t>
  </si>
  <si>
    <t>194W</t>
  </si>
  <si>
    <t>L702</t>
  </si>
  <si>
    <t xml:space="preserve">3500 KCM XLPE </t>
  </si>
  <si>
    <t>New River Elect.</t>
  </si>
  <si>
    <t>L703</t>
  </si>
  <si>
    <t>138 KV TOTAL</t>
  </si>
  <si>
    <t>SL</t>
  </si>
  <si>
    <t>Sugarloaf (CHG&amp;E)</t>
  </si>
  <si>
    <t>CHG&amp;E</t>
  </si>
  <si>
    <t>De-energized</t>
  </si>
  <si>
    <t>SL94, SL95</t>
  </si>
  <si>
    <t>Vic. of Monroe</t>
  </si>
  <si>
    <t>Late 50's</t>
  </si>
  <si>
    <t>115 KV TOTAL</t>
  </si>
  <si>
    <t>L9</t>
  </si>
  <si>
    <t>Swinging Bridge</t>
  </si>
  <si>
    <t>L11</t>
  </si>
  <si>
    <t>Shoemaker 69 KV</t>
  </si>
  <si>
    <t>Hawkeye</t>
  </si>
  <si>
    <t>L111</t>
  </si>
  <si>
    <t>L12</t>
  </si>
  <si>
    <t>L13</t>
  </si>
  <si>
    <t>L131</t>
  </si>
  <si>
    <t>L14</t>
  </si>
  <si>
    <t>L15</t>
  </si>
  <si>
    <t>L31</t>
  </si>
  <si>
    <t>L311</t>
  </si>
  <si>
    <t>L312</t>
  </si>
  <si>
    <t>795 kCM ACSR &amp; 1272 kCM ACSS at ends</t>
  </si>
  <si>
    <t>L313</t>
  </si>
  <si>
    <t>L43</t>
  </si>
  <si>
    <t>NJ/NY Stateline</t>
  </si>
  <si>
    <t>W. A. Chester</t>
  </si>
  <si>
    <t>L44</t>
  </si>
  <si>
    <t>L46</t>
  </si>
  <si>
    <t>L49</t>
  </si>
  <si>
    <t>Modifications to upgrade to 69kV done by Empire in 1969</t>
  </si>
  <si>
    <t>L491</t>
  </si>
  <si>
    <t>Tap</t>
  </si>
  <si>
    <t>L55</t>
  </si>
  <si>
    <t>Lovett 69KV</t>
  </si>
  <si>
    <t>L551</t>
  </si>
  <si>
    <t>L65</t>
  </si>
  <si>
    <t>Early 70's</t>
  </si>
  <si>
    <t>L701</t>
  </si>
  <si>
    <t>L71</t>
  </si>
  <si>
    <t>L748</t>
  </si>
  <si>
    <t>L749</t>
  </si>
  <si>
    <t>L75</t>
  </si>
  <si>
    <t>L750</t>
  </si>
  <si>
    <t>Rockland Co. Sewer Dist.</t>
  </si>
  <si>
    <t>L751</t>
  </si>
  <si>
    <t>L89</t>
  </si>
  <si>
    <t>Late 60's</t>
  </si>
  <si>
    <t>Donovan/Empire</t>
  </si>
  <si>
    <t>L96</t>
  </si>
  <si>
    <t>Late 70's</t>
  </si>
  <si>
    <t>L98</t>
  </si>
  <si>
    <t>Sterling Forest</t>
  </si>
  <si>
    <t>Early 60's</t>
  </si>
  <si>
    <t>L981</t>
  </si>
  <si>
    <t>L982</t>
  </si>
  <si>
    <t>L99</t>
  </si>
  <si>
    <t>L991</t>
  </si>
  <si>
    <t>L993</t>
  </si>
  <si>
    <t>L119</t>
  </si>
  <si>
    <t>L120</t>
  </si>
  <si>
    <t>L121</t>
  </si>
  <si>
    <t>L122</t>
  </si>
  <si>
    <t>WM</t>
  </si>
  <si>
    <t>Early 50's</t>
  </si>
  <si>
    <t>69 KV TOTAL</t>
  </si>
  <si>
    <t>L40</t>
  </si>
  <si>
    <t>Lovett 69kV</t>
  </si>
  <si>
    <t>L45</t>
  </si>
  <si>
    <t>L50</t>
  </si>
  <si>
    <t>Modifications to upgrade L49 to 69kV done by Empire in 1969</t>
  </si>
  <si>
    <t>L73</t>
  </si>
  <si>
    <t>L731</t>
  </si>
  <si>
    <t>L74</t>
  </si>
  <si>
    <t>L741</t>
  </si>
  <si>
    <t>L841</t>
  </si>
  <si>
    <t>L851</t>
  </si>
  <si>
    <t>L853</t>
  </si>
  <si>
    <t>L92</t>
  </si>
  <si>
    <t>Long Pond</t>
  </si>
  <si>
    <t>L93</t>
  </si>
  <si>
    <t xml:space="preserve">               34.5 KV TRANSMISSION TOTAL</t>
  </si>
  <si>
    <r>
      <t>L3</t>
    </r>
    <r>
      <rPr>
        <sz val="10"/>
        <rFont val="Arial"/>
        <family val="2"/>
      </rPr>
      <t>(DX5-3-34)</t>
    </r>
  </si>
  <si>
    <r>
      <t>L3(</t>
    </r>
    <r>
      <rPr>
        <sz val="10"/>
        <rFont val="Arial"/>
        <family val="2"/>
      </rPr>
      <t>DX5-3-34</t>
    </r>
    <r>
      <rPr>
        <sz val="12"/>
        <rFont val="Arial"/>
        <family val="2"/>
      </rPr>
      <t>)</t>
    </r>
  </si>
  <si>
    <r>
      <t>L4(</t>
    </r>
    <r>
      <rPr>
        <sz val="10"/>
        <rFont val="Arial"/>
        <family val="2"/>
      </rPr>
      <t>DX5-4-34</t>
    </r>
    <r>
      <rPr>
        <sz val="12"/>
        <rFont val="Arial"/>
        <family val="2"/>
      </rPr>
      <t>)</t>
    </r>
  </si>
  <si>
    <t>L4 (DX)</t>
  </si>
  <si>
    <t>L6 (DX)</t>
  </si>
  <si>
    <r>
      <t>L7(</t>
    </r>
    <r>
      <rPr>
        <sz val="10"/>
        <rFont val="Arial"/>
        <family val="2"/>
      </rPr>
      <t>DX5-10-34</t>
    </r>
    <r>
      <rPr>
        <sz val="12"/>
        <rFont val="Arial"/>
        <family val="2"/>
      </rPr>
      <t>)</t>
    </r>
  </si>
  <si>
    <t>L18 (DX)</t>
  </si>
  <si>
    <t>Par Electrical Contr.</t>
  </si>
  <si>
    <t>L19, 20 (DX)</t>
  </si>
  <si>
    <t>L39 (DX)</t>
  </si>
  <si>
    <t>Vic. of West Haverstraw,</t>
  </si>
  <si>
    <t>(DX27-2-13/34.5)</t>
  </si>
  <si>
    <t>Vic. of West Haverstraw</t>
  </si>
  <si>
    <t>L82 (DX)</t>
  </si>
  <si>
    <t>Monroe (DX L82-74/46-34)</t>
  </si>
  <si>
    <t>Vic. of Chester</t>
  </si>
  <si>
    <t>(DX L82-74/46-34)</t>
  </si>
  <si>
    <t>L822 (DX)</t>
  </si>
  <si>
    <t>Goshen (DX89-11-34)</t>
  </si>
  <si>
    <t>L823 (DX)</t>
  </si>
  <si>
    <t>Florida (DX89-11-34)</t>
  </si>
  <si>
    <t>L83 (DX)</t>
  </si>
  <si>
    <t>L90</t>
  </si>
  <si>
    <t>Late 30's</t>
  </si>
  <si>
    <t>(L90) (DX89-11-34)</t>
  </si>
  <si>
    <t>(DX89-11-34)</t>
  </si>
  <si>
    <t>L91</t>
  </si>
  <si>
    <t>Chester Tap (DX89-10-34)</t>
  </si>
  <si>
    <t>L100 (DX)</t>
  </si>
  <si>
    <t>Decker Switch Tap L6</t>
  </si>
  <si>
    <t>L101 (DX)</t>
  </si>
  <si>
    <t xml:space="preserve">              34.5 KV DISTRIBUTION TOTAL</t>
  </si>
  <si>
    <t>Bloomingburg, Wallkill</t>
  </si>
  <si>
    <t>Chester 138, Chester</t>
  </si>
  <si>
    <t>Middletown Tap, Waywayanda</t>
  </si>
  <si>
    <t>Mongaup Prop. Of Eagle Creek</t>
  </si>
  <si>
    <t>Mongaup, Forestburgh</t>
  </si>
  <si>
    <t>Snake Hill, West Nyack</t>
  </si>
  <si>
    <t>Stony Point, Stony Point</t>
  </si>
  <si>
    <t>(i) (3)</t>
  </si>
  <si>
    <t>See attached file in word document for the Financial footnotes</t>
  </si>
  <si>
    <t>Page 122 -123 are in word document</t>
  </si>
  <si>
    <t>GAC UNDERCOLLECTION CURRENT PERIOD DEFERRAL</t>
  </si>
  <si>
    <t>CLEARING COST POOL COLLECTED</t>
  </si>
  <si>
    <t>CASH OVERAGE SHORTAGES CUST SERV CENTERS</t>
  </si>
  <si>
    <t>DEPOSIT REC FROM ISO</t>
  </si>
  <si>
    <t>MISC DEFER DR VACATION PAY</t>
  </si>
  <si>
    <t>OTHER</t>
  </si>
  <si>
    <t xml:space="preserve">Reconciliation Of Book Income To Taxable Income </t>
  </si>
  <si>
    <t>Net Income For The Year Per Page 117</t>
  </si>
  <si>
    <t>Avoided Interest Capitalized</t>
  </si>
  <si>
    <t>Computer Software Costs</t>
  </si>
  <si>
    <t>DSM Program</t>
  </si>
  <si>
    <t>Interest On Repair Allowance And Bonus Depreciation</t>
  </si>
  <si>
    <t>OPEB Funding</t>
  </si>
  <si>
    <t>R&amp;D Reconciliation</t>
  </si>
  <si>
    <t>Workmens Compensation</t>
  </si>
  <si>
    <t>Allowance For Funds Used During Construction</t>
  </si>
  <si>
    <t>Increase In Rabbi Trust - SERP</t>
  </si>
  <si>
    <t>Revenue Subject to Refund</t>
  </si>
  <si>
    <t>Bad Debts</t>
  </si>
  <si>
    <t>Gas In Storage Carrying Charge</t>
  </si>
  <si>
    <t>Lien Date Property Taxes</t>
  </si>
  <si>
    <t>Low Income/Customer Outreach</t>
  </si>
  <si>
    <t>Pension Funding</t>
  </si>
  <si>
    <t>Property Tax Reductions, Cost To Achive</t>
  </si>
  <si>
    <t>Repair Allowance</t>
  </si>
  <si>
    <t>Storm Damage Deferred On Books</t>
  </si>
  <si>
    <t>Taxable Income/(Loss)</t>
  </si>
  <si>
    <t>Sales Tax</t>
  </si>
  <si>
    <t>Gross Income Tax</t>
  </si>
  <si>
    <t>Unemployment</t>
  </si>
  <si>
    <t>Mobility Taxes</t>
  </si>
  <si>
    <t>Subtotal State Taxes</t>
  </si>
  <si>
    <t>Property</t>
  </si>
  <si>
    <t>Property Other</t>
  </si>
  <si>
    <t>1% Relief</t>
  </si>
  <si>
    <t>Misc Taxes</t>
  </si>
  <si>
    <t xml:space="preserve">Ameresco LFG    </t>
  </si>
  <si>
    <t xml:space="preserve">Lederle Co Gen     </t>
  </si>
  <si>
    <t xml:space="preserve">Merrill Lynch </t>
  </si>
  <si>
    <t xml:space="preserve">JP Morgan    </t>
  </si>
  <si>
    <t xml:space="preserve">Macquarie Futures     </t>
  </si>
  <si>
    <t xml:space="preserve">Borderline-Central Hudson   </t>
  </si>
  <si>
    <t xml:space="preserve">Borderline-NYSE&amp;G     </t>
  </si>
  <si>
    <t xml:space="preserve">Deferral, other    </t>
  </si>
  <si>
    <t>HEDGE BROKER COMMISSION ELEC FINANCIAL</t>
  </si>
  <si>
    <t>HEDGE REALIZED LOSS AND OPTION PREMIUM ELEC FINANCIAL</t>
  </si>
  <si>
    <t>ST HEDGE UNREALIZED LOSS ELEC FINANCIAL</t>
  </si>
  <si>
    <t>SERP OPEB</t>
  </si>
  <si>
    <t>SERP PENSION</t>
  </si>
  <si>
    <t>SFAS 87 PENSION COST</t>
  </si>
  <si>
    <t>MEDICARE PART D PRESCRIPTION DRUG DEFERRAL</t>
  </si>
  <si>
    <t>SFAS 109 FLOWTHRU DEPRECIATION PLANT</t>
  </si>
  <si>
    <t>SFAS 109 FLOWTHRU NONDEPRECIATION</t>
  </si>
  <si>
    <t>SFAS 109 INVESTMENT TAX CREDIT</t>
  </si>
  <si>
    <t>SFAS 109 OTHER LIABILITIES</t>
  </si>
  <si>
    <t>ENVIRON COST</t>
  </si>
  <si>
    <t>SUPERFUND MANUFACTURE GAS PLANT SITES</t>
  </si>
  <si>
    <t>MTA GRT CURRENT YEAR</t>
  </si>
  <si>
    <t>MTA SURCHARGE INCOME TAX CURRENT</t>
  </si>
  <si>
    <t>MTA SIT PRIOR</t>
  </si>
  <si>
    <t>MTA DEFERRED SIT ALL YEARS</t>
  </si>
  <si>
    <t>MTA GRT PRIOR</t>
  </si>
  <si>
    <t>PROPERTY TAX REDUCTION COST TO ACHIEVE</t>
  </si>
  <si>
    <t>PROP TAX RECONCILE</t>
  </si>
  <si>
    <t>LT HEDGE UNREALIZED LOSS ELEC FINANCIAL</t>
  </si>
  <si>
    <t>ADDITIONAL 18A ASSESSMENT</t>
  </si>
  <si>
    <t>WKRS COMP ASBESTOS</t>
  </si>
  <si>
    <t>CREDIT AND COLLECTION</t>
  </si>
  <si>
    <t>DEFER OF REVENUE CHANGE</t>
  </si>
  <si>
    <t>EXPANSION PROG</t>
  </si>
  <si>
    <t>INTEREST EXP TRUE UP</t>
  </si>
  <si>
    <t>MFC COMMODITY PROC</t>
  </si>
  <si>
    <t>MFC CREDIT COLLECT</t>
  </si>
  <si>
    <t>MTA MOBILITY TAX</t>
  </si>
  <si>
    <t>DEFER RATE CASE COST</t>
  </si>
  <si>
    <t>STORAGE CARRY CHG</t>
  </si>
  <si>
    <t>STORM RESERVE EXCESS</t>
  </si>
  <si>
    <t>SMART GRID MAINTENANCE DEFERRED COSTS</t>
  </si>
  <si>
    <t>REACTIVE POWER</t>
  </si>
  <si>
    <t>INTEREST ON RPC AND RDM</t>
  </si>
  <si>
    <t>ROUNDING</t>
  </si>
  <si>
    <t>See next page</t>
  </si>
  <si>
    <t>NATURAL GAS REFUND</t>
  </si>
  <si>
    <t>GAC OVER COLLECTION PRIOR PERIOD DEFERRAL</t>
  </si>
  <si>
    <t>CRUDE OIL REFUND DISTRIBUTION</t>
  </si>
  <si>
    <t>DEFER MSC BGS OVERRECOVERY BILLED</t>
  </si>
  <si>
    <t>DEFER MSC BGS OVERRECOVERY UNBILLED</t>
  </si>
  <si>
    <t>DEFER PIPELINE REFUND 12_01_97</t>
  </si>
  <si>
    <t>DEFER PIPELINE REFUND PRIOR</t>
  </si>
  <si>
    <t>DEFER PIPELINE RFD INTEREST PRIOR</t>
  </si>
  <si>
    <t>DEFER SC3 REFUND UNBLD</t>
  </si>
  <si>
    <t>ECA OVERRECOVERY BILLED</t>
  </si>
  <si>
    <t>GAC GCR INTEREST OVERCOLLECTION</t>
  </si>
  <si>
    <t>GAC GCR OVERRECOVERY BILLED</t>
  </si>
  <si>
    <t>GAC GCR OVERRECOVERY UNBILLED</t>
  </si>
  <si>
    <t>INTEREST ON PIPELINE REFUND</t>
  </si>
  <si>
    <t>OTHER DEFER INTERRUPT BENEFIT BILLED</t>
  </si>
  <si>
    <t>NEIGHBOR FUND</t>
  </si>
  <si>
    <t>NYISO WORKING CAPITAL FUND OWED TO CUSTOMER</t>
  </si>
  <si>
    <t>UNPOST CASH RECEIPT</t>
  </si>
  <si>
    <t>ST HEDGE UNREALIZED GAIN ELEC FINANCIAL</t>
  </si>
  <si>
    <t>LOAD FOLLOWING CHARGES</t>
  </si>
  <si>
    <t>LT HEDGE UNREALIZE GAIN ELEC FINANCIAL</t>
  </si>
  <si>
    <t>RDM RECONCILIATION</t>
  </si>
  <si>
    <t>COMPETITIVE UNBUNDLE CUSTOMER INFO</t>
  </si>
  <si>
    <t>CUSTOMER OUTREACH PRGM CASE</t>
  </si>
  <si>
    <t>DC SERVICE INCENTIVE</t>
  </si>
  <si>
    <t>LOW INCOME AGGREGATION PROG</t>
  </si>
  <si>
    <t>MERCH FUNCT CHARGE COLLECT</t>
  </si>
  <si>
    <t>MERCH FUNCT CHARGE PROCURE</t>
  </si>
  <si>
    <t>NYSIT RATE CHANGE</t>
  </si>
  <si>
    <t>PLANT RECONCILE</t>
  </si>
  <si>
    <t>PROP TAX REFUND TOWN</t>
  </si>
  <si>
    <t>SALE OF PROPERTY LIABILITY</t>
  </si>
  <si>
    <t>SURCHARGE R AND D PROJECT</t>
  </si>
  <si>
    <t>SYS BENEFIT CHGE TRUE UP ACCOUNT</t>
  </si>
  <si>
    <t>SYS BENEFIT CHGE INTEREST ACCRUE</t>
  </si>
  <si>
    <t>CATV POLE ATTACHMENT REV</t>
  </si>
  <si>
    <t>INT REPAIR ALLOW BONUS DEPR</t>
  </si>
  <si>
    <t>DEFERRED SERP EXPENSE</t>
  </si>
  <si>
    <t>TREE TRIMMING DEFERRAL</t>
  </si>
  <si>
    <t>ENVIRON COST CARRYING CHARGE</t>
  </si>
  <si>
    <t>ORANGE AND ROCKLAND UTILITIES, INC.</t>
  </si>
  <si>
    <t>For the "Stock Options" (column (i)) see Note J - Stock-Based Compensation in this PSC Annual Report.</t>
  </si>
  <si>
    <t>Interest Repair Allowance/Bonus Depreciation</t>
  </si>
  <si>
    <t>Tax-Related Interest Adjustments</t>
  </si>
  <si>
    <t>(Includes RWIP)</t>
  </si>
  <si>
    <t xml:space="preserve">                       Page 200-201</t>
  </si>
  <si>
    <t>Shares Outstanding</t>
  </si>
  <si>
    <t>12/31/2013</t>
  </si>
  <si>
    <t xml:space="preserve">                      -  </t>
  </si>
  <si>
    <t xml:space="preserve">                   -  </t>
  </si>
  <si>
    <t>Associated Companies</t>
  </si>
  <si>
    <t>Billing Projects</t>
  </si>
  <si>
    <t>Shared Services Billing to CECONY</t>
  </si>
  <si>
    <t>12- None</t>
  </si>
  <si>
    <t xml:space="preserve">                     -  </t>
  </si>
  <si>
    <t xml:space="preserve">                       -</t>
  </si>
  <si>
    <t xml:space="preserve"> $                     -</t>
  </si>
  <si>
    <t>MANAGE REGULATORY AMORTIZATIONS</t>
  </si>
  <si>
    <t>MANAGE REGULATORY EXPENSES</t>
  </si>
  <si>
    <t>MANAGE STOCK PURCHASE PLAN</t>
  </si>
  <si>
    <t>PROVIDE BOD EXPENSES</t>
  </si>
  <si>
    <t>PROVIDE CASH MANAGEMENT FEES CHASE</t>
  </si>
  <si>
    <t>PROVIDE CASH MANAGEMENT FEES MELLON</t>
  </si>
  <si>
    <t>PROVIDE CREDIT RATING FEES FOR COMMERCIAL PAPER</t>
  </si>
  <si>
    <t>PROVIDE CREDIT RATING FEES FOR TAXABLE BONDS</t>
  </si>
  <si>
    <t>PROVIDE EDISON ELECTRIC INSTITUTE MEMBERSHIP FEE</t>
  </si>
  <si>
    <t>PROVIDE EMERGENCY SUPPORT</t>
  </si>
  <si>
    <t>PROVIDE EMPLOYEE INCENTIVE AWARD</t>
  </si>
  <si>
    <t>PROVIDE ENVIRON FACIL MTCE</t>
  </si>
  <si>
    <t>PROVIDE INDEX AGENT FEES</t>
  </si>
  <si>
    <t>PROVIDE LEGAL COSTS</t>
  </si>
  <si>
    <t>PROVIDE OPERATIONAL AND ADMIN SUPPORT OTHER</t>
  </si>
  <si>
    <t>PROVIDE RESEARCH AND DEVELOPMENT</t>
  </si>
  <si>
    <t>PROVIDE REVOLVING CREDIT FACILITY FEES</t>
  </si>
  <si>
    <t>PROVIDE SATISFACTION SURVEY</t>
  </si>
  <si>
    <t>PROVIDE SHARED SVCS EXPENSE</t>
  </si>
  <si>
    <t>PROVIDE TAX EXEMPT DEBT REMARKETING FEES</t>
  </si>
  <si>
    <t>PROVIDE STRIKE PREPARATION</t>
  </si>
  <si>
    <t>INTEREST RATE SWAP</t>
  </si>
  <si>
    <t>RET RENEW PORTF STAND REV ACCR</t>
  </si>
  <si>
    <t>SBC CHARGE UNDER COLLECTION DEFERRAL</t>
  </si>
  <si>
    <t>OTHER UDG NON REFUNDABLE DEPOSITS</t>
  </si>
  <si>
    <t>UDG CONTRIBUTION SUBDIVISION</t>
  </si>
  <si>
    <t>CUSTOMER PORTFOLIO SHARED EARNGS</t>
  </si>
  <si>
    <t>RDM INTERST ACCRUAL</t>
  </si>
  <si>
    <t>REGULATORY LIAB OTHER EMPL BENEFITS</t>
  </si>
  <si>
    <t>STRAY VOLTAGE SAVINGS DEFERRAL</t>
  </si>
  <si>
    <t>Minor projects under $100k</t>
  </si>
  <si>
    <t>L2.Cap Op and EPMS</t>
  </si>
  <si>
    <t>L2.Blooming Grove File Room</t>
  </si>
  <si>
    <t>L2.Data Systems Enhancements</t>
  </si>
  <si>
    <t>L2.Middletown Renovations</t>
  </si>
  <si>
    <t>Rounding</t>
  </si>
  <si>
    <t>Cash and Working Funds (Non-major Only) (1300)</t>
  </si>
  <si>
    <t>Cash (1310)</t>
  </si>
  <si>
    <t>Working Fund (1350)</t>
  </si>
  <si>
    <t>Temporary Cash Investments (1360)</t>
  </si>
  <si>
    <t>Ending Cash</t>
  </si>
  <si>
    <t>10- See attached Notes to Financial Statement "Note N- Related Party Transaction"</t>
  </si>
  <si>
    <t>From Warwick Substation to Brady Road</t>
  </si>
  <si>
    <t>Henry Wood &amp; Ken Johnston, Trustee;  Co.# 427</t>
  </si>
  <si>
    <t>(6 parcels)  ; Co. #'s 363,73,385,386,388,391</t>
  </si>
  <si>
    <t>From Sugarloaf Interchange to Oxford T/L</t>
  </si>
  <si>
    <t>Next Page is 224</t>
  </si>
  <si>
    <t xml:space="preserve">Kakiat Farms, Inc  </t>
  </si>
  <si>
    <t>Roe and Tether</t>
  </si>
  <si>
    <t>J.&amp; H. Carter &amp; First Natl. BNY</t>
  </si>
  <si>
    <t>James V. Schraig</t>
  </si>
  <si>
    <t>Co. #'s 336-451</t>
  </si>
  <si>
    <t>Co.# 437,440,441,443</t>
  </si>
  <si>
    <t>Shiells/McGarry House; located on Conference Center lot</t>
  </si>
  <si>
    <t>Snake Hill</t>
  </si>
  <si>
    <t>Steel</t>
  </si>
  <si>
    <t>Congers (L563)</t>
  </si>
  <si>
    <t>L563</t>
  </si>
  <si>
    <t>Welsbach</t>
  </si>
  <si>
    <t>Snake Hill (652)</t>
  </si>
  <si>
    <t>`</t>
  </si>
  <si>
    <t>SUMMARY OF DEFERRED FIT ACCOUNT #190</t>
  </si>
  <si>
    <t>Low Income / Customer Outreach</t>
  </si>
  <si>
    <t xml:space="preserve">Revenue Subject to Refund </t>
  </si>
  <si>
    <t>Stray Voltage</t>
  </si>
  <si>
    <t>(1)  [  X] An Original</t>
  </si>
  <si>
    <t>Amortization of Rate Case Costs</t>
  </si>
  <si>
    <t>(1)  [X  ] An Original</t>
  </si>
  <si>
    <t>(1)  [X  ]  An Original</t>
  </si>
  <si>
    <t>Chief Financial Officer and Controller(b)</t>
  </si>
  <si>
    <t>Treasurer (b)</t>
  </si>
  <si>
    <t>Vice President - Operations (a)</t>
  </si>
  <si>
    <t>Vice-President - Customer Service (a)</t>
  </si>
  <si>
    <t>Director</t>
  </si>
  <si>
    <t>Secretary (b)</t>
  </si>
  <si>
    <t xml:space="preserve">            </t>
  </si>
  <si>
    <t>(a) Orange and Rockland Employee</t>
  </si>
  <si>
    <t>(b) Consolidated Edison Company of N.Y. Employee</t>
  </si>
  <si>
    <t>LOC Fees/Mandatory Hourly Pricing</t>
  </si>
  <si>
    <t>NYMEX-BNP</t>
  </si>
  <si>
    <t>Citigroup Energy</t>
  </si>
  <si>
    <t>Saegusa, Yukari</t>
  </si>
  <si>
    <t xml:space="preserve">The "Other" compensation (column (k)) represents amounts for Supplemental Saving Plan, Supplemental Health Insurance, personal use of Company provided vehicle, Financial Planning and Company matching contributions to the Savings Plan. Certain officers compensation is allocated to affiliate entities in accordance with PSC approved affiliate allocation rules. Certain compensation amounts may be deferred. </t>
  </si>
  <si>
    <t>The "Other" compensation (column (k)) represents amounts for Supplemental Saving Plan, Supplemental Health Insurance, personal use of Company provided vehicle, Financial Planning and Company matching contributions to the Savings Plan. Certain officers compensation is allocated to affiliate entities in accordance with PSC approved affiliate allocation rules. Certain compensation amounts may be deferred.</t>
  </si>
  <si>
    <t>440 Residential</t>
  </si>
  <si>
    <t>#1 Residential</t>
  </si>
  <si>
    <t>PowerPick</t>
  </si>
  <si>
    <t>Other (Including Billed RDM)</t>
  </si>
  <si>
    <t>Unbilled</t>
  </si>
  <si>
    <t>Total Residential</t>
  </si>
  <si>
    <t>442 Commercial and Industrial</t>
  </si>
  <si>
    <t>#9 Time of day</t>
  </si>
  <si>
    <t>444 Public Street and</t>
  </si>
  <si>
    <t>Highway Lighting</t>
  </si>
  <si>
    <t>#5 Municipal</t>
  </si>
  <si>
    <t>Powerpick</t>
  </si>
  <si>
    <t>Total Public Street Lighting</t>
  </si>
  <si>
    <t>445 Public Authorities</t>
  </si>
  <si>
    <t xml:space="preserve">  (1)  [ X ] An Original</t>
  </si>
  <si>
    <t>Federal Statutory Tax Rate @ 35%</t>
  </si>
  <si>
    <t>Total Current Tax Before Adjustments</t>
  </si>
  <si>
    <t>Prior Period Adjustments</t>
  </si>
  <si>
    <t>Federal Income Tax</t>
  </si>
  <si>
    <t>Contribution in Aid of Construction</t>
  </si>
  <si>
    <t>Interest in Pipeline Refund</t>
  </si>
  <si>
    <t>Reactive Power</t>
  </si>
  <si>
    <t>Miscellaneous Temporary Adjustment</t>
  </si>
  <si>
    <t>Federal Statutory Tax Rate</t>
  </si>
  <si>
    <t>Orange &amp; Rockland Utilities, Inc.</t>
  </si>
  <si>
    <t>Estimated  ESCO Energy Revenues</t>
  </si>
  <si>
    <t>Electric Estimated ESCO Energy Revenues</t>
  </si>
  <si>
    <t>Gas Estimated ESCO Energy Revenues</t>
  </si>
  <si>
    <t>Total Estimated ESCO Energy Revenues</t>
  </si>
  <si>
    <t>Page 234A</t>
  </si>
  <si>
    <t>1/1/2014</t>
  </si>
  <si>
    <t>12/31/2014</t>
  </si>
  <si>
    <t>PROVIDE CASH MANAGEMENT FEES BONY</t>
  </si>
  <si>
    <t>PROVIDE EXTERNAL AUDITING SVCS</t>
  </si>
  <si>
    <t>PROVIDE MISC OPERATING COSTS</t>
  </si>
  <si>
    <t>PROVIDE NYSERDA FEES</t>
  </si>
  <si>
    <t>ADMINISTRATIVE AND GENERAL EXPENSES</t>
  </si>
  <si>
    <t>PROVIDE AMERICAN GAS ASSOCIATION MEMBERSHIP FEE</t>
  </si>
  <si>
    <t>PROVIDE CORPORATE CONTINGENCY</t>
  </si>
  <si>
    <t>PROVIDE MISCELLANEOUS OPERATING COSTS</t>
  </si>
  <si>
    <t>ADMINISTRATIVE AND GENERAL EXPENSE</t>
  </si>
  <si>
    <t>Co. #'s 325-328</t>
  </si>
  <si>
    <t>From Blooming Grove to Washingtonville Transmission Line</t>
  </si>
  <si>
    <t>Co. #'s 383, 384</t>
  </si>
  <si>
    <t>From Sugarloaf Interchange to Oxford Transmission Line</t>
  </si>
  <si>
    <t>From Sugarloaf to Chester</t>
  </si>
  <si>
    <t>Delaware Valley &amp; Kingston Railway Co.</t>
  </si>
  <si>
    <t xml:space="preserve">Common Utility Plant - Intangible - 2011 Software Additions </t>
  </si>
  <si>
    <t xml:space="preserve">Common Utility Plant - Intangible - Mapping Software </t>
  </si>
  <si>
    <t xml:space="preserve">Common Utility Plant - Intangible - Project One/GL System </t>
  </si>
  <si>
    <t>Common Utility Plant - Intangible - CIMS System Software Upgrade</t>
  </si>
  <si>
    <t xml:space="preserve">Common Utility Plant - Intangible - Plus System Software </t>
  </si>
  <si>
    <t xml:space="preserve">Common Utility Plant - Intangible - Walker System Software </t>
  </si>
  <si>
    <t>Common Utility Plant - Intangible - Budget System Software</t>
  </si>
  <si>
    <t xml:space="preserve">Common Utility Plant - Intangible - Retail Access Software </t>
  </si>
  <si>
    <t>Common Utility Plant - Intangible - Retail Access Software Phase 4</t>
  </si>
  <si>
    <t xml:space="preserve">Common Utility Plant - Intangible - Field Order Route Design System </t>
  </si>
  <si>
    <t xml:space="preserve">Common Utility Plant - Intangible - DataPipe Software </t>
  </si>
  <si>
    <t xml:space="preserve">Common Utility Plant - Intangible - NB Siebel System </t>
  </si>
  <si>
    <t>Common Utility Plant - Intangible - New Construction Services (NUCON)</t>
  </si>
  <si>
    <t xml:space="preserve">Common Utility Plant - Intangible - NUCON Enhancement </t>
  </si>
  <si>
    <t>Common Utility Plant - Intangible - Software Ropes</t>
  </si>
  <si>
    <t xml:space="preserve">Common Utility Plant - Intangible - Storm Communication </t>
  </si>
  <si>
    <t xml:space="preserve">Common Utility Plant - Intangible - CIS Assessment </t>
  </si>
  <si>
    <t>Balance December 31, 2014</t>
  </si>
  <si>
    <t>Dec. 31, 2014</t>
  </si>
  <si>
    <t>2-336.4 kCM ACSR, bundled</t>
  </si>
  <si>
    <t>Ramapo (L28)</t>
  </si>
  <si>
    <t>Sugarloaf 138kV</t>
  </si>
  <si>
    <t>2-1590 ACSR, bundled</t>
  </si>
  <si>
    <t>2-2493 kCM ACAR, bundled ea. ckt.</t>
  </si>
  <si>
    <t>2-2493 kCM ACAR, bundled</t>
  </si>
  <si>
    <t>Hartley Road (L24)</t>
  </si>
  <si>
    <t>Steel Tower/Pole</t>
  </si>
  <si>
    <t>Hartley, Goshen</t>
  </si>
  <si>
    <t>LITTLE TOR SUBSTATION - CONSTRUCTION</t>
  </si>
  <si>
    <t>LV 2 - E-D167BA-O&amp;R - INSTALL 2 25MVA BANKS AT THE PJ SUBSTATION</t>
  </si>
  <si>
    <t>L2.Blooming Grove Electrical Upgrade</t>
  </si>
  <si>
    <t>LV 2 - E-T126BX-O&amp;R - INSTALL STERLING FOREST NEW 69KV SOURCE (LINE 26 TAP)</t>
  </si>
  <si>
    <t>LV 2 - E-D474BB-O&amp;R - TAPPAN AREA SUBSTATION - PROPERTY PURCHASE (247 OAK TREE RD)</t>
  </si>
  <si>
    <t>LV 2 - E-T508BX-O&amp;R - INSTALL FIBER OPTIC GROUND CABLE (OPGW) ON LINE 702</t>
  </si>
  <si>
    <t>L2.SULLIVAN AVE - PENN TO YANKEE LAKE FEED - PART 1 WURSTBORO, NY 1404004037</t>
  </si>
  <si>
    <t>LV 2 - E-D258BA-O&amp;R - NEW HEMPSTEAD 2-50MVA BANK REPLACEMENT</t>
  </si>
  <si>
    <t>L2.2014 Truck Replacement Blanket-Electric</t>
  </si>
  <si>
    <t>L2.WILLOW GROVE ROAD (JACKIE JONES) STONEY POINT 1303008352</t>
  </si>
  <si>
    <t>L2.Central Rockland Smart Grid Automation</t>
  </si>
  <si>
    <t>LV 2 - E-D256BL-O&amp;R - PE - EXPANSION OF BLOOMING GROVE S/S - PROPERTY PURCH</t>
  </si>
  <si>
    <t>L2.New Central Rockland Substation - Burda Lane</t>
  </si>
  <si>
    <t>L2.New Vernon / Spruce - Co Rd 62 to Rt 211, Middletown, NY</t>
  </si>
  <si>
    <t>LV 2 - E-T513BX-O&amp;R - TOWER 147, T/L 25 SHORELINE PROTECTION - PRELIMINARY ENG.</t>
  </si>
  <si>
    <t>L2.North Rockland 345kV Station</t>
  </si>
  <si>
    <t>L2.2014 Security Installs at Electric Substations</t>
  </si>
  <si>
    <t>LV 2 - E-D167CA-O&amp;R - Install Underground Circuits 6-2 thru 6, 8 thru 13 and 6-9 thru34, associated with the Port Jervis Substation Upgrade.</t>
  </si>
  <si>
    <t>L2.West Warwick - Ryerson Road to Warwick Turnpike Warwick, NY</t>
  </si>
  <si>
    <t>LV 2 - E-T541BA-O&amp;R - Blue Lake Substation for Watchtower - Electric Transmission OH</t>
  </si>
  <si>
    <t>L2.2014 Smart Fault Indicator Blanket</t>
  </si>
  <si>
    <t>LV2-E-T298BX-O&amp;R-E-T298BX-O&amp;R</t>
  </si>
  <si>
    <t>LV 2 - E-D387BC-O&amp;R - LITTLE TOR SUBSTATION TRANSMISSION TAP</t>
  </si>
  <si>
    <t>L2.WMS Work Unit &amp; EIMS Pole Inspection Project (Phase 0)</t>
  </si>
  <si>
    <t>L2.New Hempstd-N Main St Dbl Ckt - North, Pomona, NY (1312003095)</t>
  </si>
  <si>
    <t>L2.SPOOK ROCK RECONDUCTOR PHASE 2 TALLMAN 1311002986</t>
  </si>
  <si>
    <t>L2.Electric - General Plant Purchase And Retirement</t>
  </si>
  <si>
    <t>LV 2 - E-D474BA-O&amp;R - NEW TAPPAN SUBSTATION - 250MVA BANKS</t>
  </si>
  <si>
    <t>LV 2 - E-D200NB-O&amp;R - SVOC UPS A7B Battery Requirements</t>
  </si>
  <si>
    <t>L2.2014 NUCON DG Software Upgrade</t>
  </si>
  <si>
    <t>L2.ARCOS - CREW MANAGER</t>
  </si>
  <si>
    <t>L2.Cottage Street (Mainline To Mud Mills Road) - 1312003096</t>
  </si>
  <si>
    <t>FIRST INSTALL TRANSFORMERS - UNDERGROUND</t>
  </si>
  <si>
    <t>INSTALL 25MVA BANK AT THE POCOTELLO SUBSTATION</t>
  </si>
  <si>
    <t>L2.Union Corners Road, Florida, NY (1310002894)</t>
  </si>
  <si>
    <t>LV2-PR.D001FA - Electric Dis</t>
  </si>
  <si>
    <t>LV 2 - E-T523BX-O&amp;R - Replacement of Structures 8,12, 14, 15, 16, 24, 28, 40, 49 and 50 on line 702</t>
  </si>
  <si>
    <t>L2 NY Electric Event O&amp;R</t>
  </si>
  <si>
    <t>L2.Deerpark Sub 69/34.5kV Bank</t>
  </si>
  <si>
    <t>LV 2 - E-D201CE-O&amp;R - 2011 MOBILE OMS BKT- NY</t>
  </si>
  <si>
    <t>L2.OSS IR Server Migration</t>
  </si>
  <si>
    <t>L2.Harings Corner 13.2kV UG Circuit Exits</t>
  </si>
  <si>
    <t>L2.6-56-2 LADENTOWN BREAKER EMERGENCY HEAD REPLACEMENT</t>
  </si>
  <si>
    <t>LV 2 - E-T272BX-O&amp;R - INSTALL FIBER OPTIC GROUND CABLE (OPGW) ON T/L 562 (563)</t>
  </si>
  <si>
    <t>L2.2013 Storm Hardening Recloser Installation (1306121646)</t>
  </si>
  <si>
    <t>L2.Chester GIS Spare Parts</t>
  </si>
  <si>
    <t>LV 2 - E-T127BX-O&amp;R - INSTALL NEW 138KV BAY SUGARLOAF S/S YARD</t>
  </si>
  <si>
    <t>LV 2 - E-D126BX-O&amp;R - PRELIMINARY ENG. - WURTSBORO S/S EXPANSION</t>
  </si>
  <si>
    <t>L2.UG Route 17 Crossing - Shutt Road Extension Galleria Mall Tie</t>
  </si>
  <si>
    <t>L2.T/L 311 Route 17A Structure 147 Replacement</t>
  </si>
  <si>
    <t>L2.UG Mainline Crossing of Line 98 &amp; 99 Long Meadow Rd (1302008054)</t>
  </si>
  <si>
    <t>L2.2.Blooming Grove Additional Primary Feed UG Work</t>
  </si>
  <si>
    <t>L2.Storm Tool Kit - Overhead FCC - Mutual Aid Contractor</t>
  </si>
  <si>
    <t>L2.2013 Ext. Tongue Trailer Purchase- NY</t>
  </si>
  <si>
    <t>LV2-E-T514BX-O&amp;R-E-T514BX-O&amp;R</t>
  </si>
  <si>
    <t>LV 2 - E-T279BA-O&amp;R - Structure Replacements for Line 551/562</t>
  </si>
  <si>
    <t>L2.MAPLES FIELDS PHASE 2 1308002307, 08</t>
  </si>
  <si>
    <t>L2.Security - UG Transmission - Critical Spare Parts/Equipment</t>
  </si>
  <si>
    <t>FIRST INSTALL TRANSFORMERS - OVERHEAD</t>
  </si>
  <si>
    <t>L2.CI Repl - Nyack Main Replacement (LP to HP) (1306015904)</t>
  </si>
  <si>
    <t>L2.Tappan - Pearl River Reinforcement Orangeburge, NY</t>
  </si>
  <si>
    <t>L2.Pascack Rd ROV (1306015912)</t>
  </si>
  <si>
    <t>L2.2014 BS Main Repl - Orangeburg Phase I (1407016114)</t>
  </si>
  <si>
    <t>LV 2 - G-G117EB-O&amp;R - Gas Control Center Improvements (Previously SCADA Upgrade)</t>
  </si>
  <si>
    <t>L2.BS Main Repl - N. Main St (1311015997)</t>
  </si>
  <si>
    <t>L2.Orangeburg Phase II (1407016115) - 2014 BS Main Repl</t>
  </si>
  <si>
    <t>L2.Excess Spoil Removal - SVDC &amp; BG</t>
  </si>
  <si>
    <t>L2.2014 BS Main Repl - Randall Heights, Middletown (1406016107)</t>
  </si>
  <si>
    <t>L2.2014 CI Main Repl - Commonwealth Ph 2, Middletown (1406016106)</t>
  </si>
  <si>
    <t>LV 2 - G-G139EX-O&amp;R - REPLACE SOUTH MOUNTAIN ROAD REGULATOR STATION</t>
  </si>
  <si>
    <t>L2.2014 AA Main Repl - Westview Ave, Congers (1406016104)</t>
  </si>
  <si>
    <t>L2.Muni - Pascack Brook Culvert (1311015992)</t>
  </si>
  <si>
    <t>L2.2013 Truck Replacement Blanket - Gas</t>
  </si>
  <si>
    <t>L2.Muni - Central Nyack Drainage Project - Phase 2 (1401016018)</t>
  </si>
  <si>
    <t>L2.Muni - Forshay Road (1312016010)</t>
  </si>
  <si>
    <t>L2.GMD Multi-Meter Regulator</t>
  </si>
  <si>
    <t>L2.2014 AA Main Repl - Hereford Lane (1404016081)</t>
  </si>
  <si>
    <t>L2.Sulfur Analyzer</t>
  </si>
  <si>
    <t>LV 2 - G-G125EX-O&amp;R - Wireless Upgradde Porject - Gas SCADA: Replace dial-upconnections with new wireless modems</t>
  </si>
  <si>
    <t xml:space="preserve">Gas </t>
  </si>
  <si>
    <t>LV 2 - C-D360MA-O&amp;R - Call Center Telephone Replacement and Upgrade</t>
  </si>
  <si>
    <t>L2.Blooming Grove UPS</t>
  </si>
  <si>
    <t>L2.CUSTOMER OUTAGE COMMUNICATIONS ARCHITECTURE PHASE 1</t>
  </si>
  <si>
    <t>L2.2.NUCON Enhancement Project</t>
  </si>
  <si>
    <t>L2.O&amp;R AMI Storage Server</t>
  </si>
  <si>
    <t>LV 2 - C-P476MX-O&amp;R - INSTALL COMMUNICATION SHELTER FOR NETWORK EXPANSION - BLG GR</t>
  </si>
  <si>
    <t>L2.PRIMATE-SITUATIONAL AWARENESS SOLUTION</t>
  </si>
  <si>
    <t>L2.2014 Truck Replacement Blanket-Common</t>
  </si>
  <si>
    <t>L2.Radio System Upgrade Part 4</t>
  </si>
  <si>
    <t>L2.Software for Power Plan provision System - Phase 2</t>
  </si>
  <si>
    <t>L2.Middletown Generator</t>
  </si>
  <si>
    <t>LV 2 - C-P164MP-O&amp;R - Radio System Upgrade Part 3</t>
  </si>
  <si>
    <t>L2.Security Communications</t>
  </si>
  <si>
    <t>LV 2 - C-P174ME-O&amp;R - 2014 LAN EQUIPMENT BLANKET</t>
  </si>
  <si>
    <t>L2.New Microwave Network Middletown - Wurtsoro</t>
  </si>
  <si>
    <t>LV 2 - C-P122ME-O&amp;R - 2011 Microwave Site Blanket</t>
  </si>
  <si>
    <t>L2.Route Smart</t>
  </si>
  <si>
    <t>LV 2 - C-P146NV-O&amp;R - 2010/2012 FACILITIES BUILDING IMPROVEMENTS BLANKETS</t>
  </si>
  <si>
    <t>Total O&amp;R CWIP</t>
  </si>
  <si>
    <t>216 A</t>
  </si>
  <si>
    <t>SALE OF WARWICK SUBSTATION</t>
  </si>
  <si>
    <t xml:space="preserve">   Line 12, Column (b) includes $2,088,206 of unbilled revenues.</t>
  </si>
  <si>
    <t xml:space="preserve">   Line 12 Column (d) includes 19,594 MWH relating to unbilled revenues.</t>
  </si>
  <si>
    <t>(457) Other Miscellaneous Revenues</t>
  </si>
  <si>
    <t>Consolidated Edison, Inc.</t>
  </si>
  <si>
    <t>Elain Cheung, Senior Accountant</t>
  </si>
  <si>
    <t>4 Irving Place, New York, NY 10003                                                              Telephone #  (212) 460-6365</t>
  </si>
  <si>
    <t xml:space="preserve"> Year Ended December 31, 2014</t>
  </si>
  <si>
    <t>Robert Muccilo, VP &amp; Controller</t>
  </si>
  <si>
    <t>January 1, 2014</t>
  </si>
  <si>
    <t>216 B</t>
  </si>
  <si>
    <t>Total O&amp;R</t>
  </si>
  <si>
    <t>RECOVER ENERGY COST DEFERRAL - MSC1</t>
  </si>
  <si>
    <t>RECOVER ENERGY COST LONG TERM UNBILLED NETTING</t>
  </si>
  <si>
    <t>ADDITIONAL 18A ASSESSMENT WORKING CAPITAL</t>
  </si>
  <si>
    <t>DSM PROG</t>
  </si>
  <si>
    <t>SALE OF PROPERTY</t>
  </si>
  <si>
    <t>INTEREST FOR STORM RESERVE</t>
  </si>
  <si>
    <t>LOW INCOME AGGREGATION PROG ASSET</t>
  </si>
  <si>
    <t>2014</t>
  </si>
  <si>
    <t>ST HEDGE REALIZE DEFER GAIN</t>
  </si>
  <si>
    <t>GAC OVER COLLECTION CURRENT PERIOD DEFERRAL</t>
  </si>
  <si>
    <t>ACCUM PROV RATE REFUND 2007 SIT RATE CHANGE</t>
  </si>
  <si>
    <t>DEFER OPEB RATE</t>
  </si>
  <si>
    <t>4/30/2014</t>
  </si>
  <si>
    <t>R AND D RECON</t>
  </si>
  <si>
    <t>GAS IN STORAGE RECON</t>
  </si>
  <si>
    <t>CARRYING CHARGE ON DEFERRED TAX LIABILITIES</t>
  </si>
  <si>
    <t>OTHER REGULATORY LIABILITIES LT</t>
  </si>
  <si>
    <t>REACTIVE POWER LIABILITY</t>
  </si>
  <si>
    <t>POR CREDIT AND COLLECTIONS LIABILITY</t>
  </si>
  <si>
    <t>09- Reference is made to Item 3 - Legal Proceedings, 2014 Annual Report</t>
  </si>
  <si>
    <t>George Strayton, Board of Director, retired effective May 7, 2014.</t>
  </si>
  <si>
    <t>NYISO</t>
  </si>
  <si>
    <t>NTD - MORGAN STANELY CAPITAL</t>
  </si>
  <si>
    <t>NTD - SHELL ENERGY N. AMERICA</t>
  </si>
  <si>
    <t>CONSTELLATION ENERGY</t>
  </si>
  <si>
    <t>NOBLE AMERICAS</t>
  </si>
  <si>
    <t>INTERST ON CREDIT SUPPORT</t>
  </si>
  <si>
    <t>ICE TRADE VAULT LLC</t>
  </si>
  <si>
    <t>December 31, 2014</t>
  </si>
  <si>
    <t>Manage Legislative and Political Activities</t>
  </si>
  <si>
    <t>Balance January 1, 2014</t>
  </si>
  <si>
    <t>Sale of Warwick Property</t>
  </si>
  <si>
    <t>Validated Current by Transmission &amp; Substation Engineering 1/28/2015</t>
  </si>
  <si>
    <t>Current 1/28/15</t>
  </si>
  <si>
    <t>2-1590 ACSR,</t>
  </si>
  <si>
    <t>L28</t>
  </si>
  <si>
    <t>Ramapo</t>
  </si>
  <si>
    <t>Michels  Power</t>
  </si>
  <si>
    <t>795 ACSR</t>
  </si>
  <si>
    <t>L24</t>
  </si>
  <si>
    <t>Hartley Road</t>
  </si>
  <si>
    <t>Unkn/Northline Utilities</t>
  </si>
  <si>
    <t>Sugarloaf (L241)</t>
  </si>
  <si>
    <t>L241</t>
  </si>
  <si>
    <t>1982</t>
  </si>
  <si>
    <t>1931/2014</t>
  </si>
  <si>
    <t>Sugarloaf (L 25)</t>
  </si>
  <si>
    <t>L25</t>
  </si>
  <si>
    <t>Pg 323, L171</t>
  </si>
  <si>
    <t xml:space="preserve">Regional </t>
  </si>
  <si>
    <t>Steam Utility</t>
  </si>
  <si>
    <t>Interest on Unpaid Taxes</t>
  </si>
  <si>
    <t>Vehicle Registration Tax</t>
  </si>
  <si>
    <t>Cawley, Timothy P</t>
  </si>
  <si>
    <t>President &amp; Chief Executive Officer</t>
  </si>
  <si>
    <t>Muccilo, Robert</t>
  </si>
  <si>
    <t>Peverly, Francis</t>
  </si>
  <si>
    <t>Ortiz, Edwin J</t>
  </si>
  <si>
    <t>Strayton, George</t>
  </si>
  <si>
    <t>Schuette, Mary K</t>
  </si>
  <si>
    <t>(2,4)</t>
  </si>
  <si>
    <t>McAvoy, John J</t>
  </si>
  <si>
    <t>Chairman (b) **</t>
  </si>
  <si>
    <t>Joss-Waronker, Marisa</t>
  </si>
  <si>
    <t>13- Effective September 1, 2014, Mary Schuette was elected to the Board.</t>
  </si>
  <si>
    <t xml:space="preserve">The "Other" compensation (column (k)) represents amounts for the aggregate change in the actuarial present value of the accumulated pension benefit, personal use of Company provided vehicle, driver costs (where applicable), supplemental health insurance and Company matching contributions to the Saving Plan and Supplemental Saving Plan (see 2014 Consolidated Edison, Inc. Proxy Statement). Certain officer’s compensation is allocated to affiliate entities in accordance with PSC approved affiliate allocation rules. Certain compensation amounts may be deferred. </t>
  </si>
  <si>
    <t>Mary K Schuette was elected to the board as of September 1, 2014 in replacement of George Strayton.</t>
  </si>
  <si>
    <t>The "Other" compensation (column (k)) represents amounts for the aggregate change in the actuarial present value of the accumulated pension benefit, personal use of Company provided vehicle, driver costs (where applicable), supplemental health insurance and Company matching contributions to the Saving Plan and Supplemental Saving Plan (see 2014 Consolidated Edison, Inc. Proxy Statement). Certain officer’s compensation is allocated to affiliate entities in accordance with PSC approved affiliate allocation rules. Certain compensation amounts may be deferred.</t>
  </si>
  <si>
    <t>Warwick Substation</t>
  </si>
  <si>
    <t>Federal Income Taxes (2014)</t>
  </si>
  <si>
    <t>ORU - Electric - 190</t>
  </si>
  <si>
    <t>Interest on IRS Audit</t>
  </si>
  <si>
    <t>Acrrued Health Benefit</t>
  </si>
  <si>
    <t xml:space="preserve">Accrued Management Bonus </t>
  </si>
  <si>
    <t>Capitalized to Power Tax ( OTHER)</t>
  </si>
  <si>
    <t xml:space="preserve">Bad Debts </t>
  </si>
  <si>
    <t>S/T Hedge Unrealized Gain Electric</t>
  </si>
  <si>
    <t>Deferred Fuel</t>
  </si>
  <si>
    <t>Revenue Decoupling Mechanism - RDM</t>
  </si>
  <si>
    <t xml:space="preserve">L/T Derivative Liability </t>
  </si>
  <si>
    <t>Injuries &amp; Damages Reserve</t>
  </si>
  <si>
    <t>Workmens Compensation - Flow Through</t>
  </si>
  <si>
    <t>Pension/OPEB</t>
  </si>
  <si>
    <t xml:space="preserve">CIAC Refundable </t>
  </si>
  <si>
    <t>L/T Hedge Unrealized Gain Electric</t>
  </si>
  <si>
    <t>Amort Deferred Costs</t>
  </si>
  <si>
    <t>Interest on Net Plant</t>
  </si>
  <si>
    <t>Surcharge R&amp;D Project</t>
  </si>
  <si>
    <t>Customer Portfolio Shared Earnings</t>
  </si>
  <si>
    <t>Interest on Repair Allowance and Bonus Depreciation</t>
  </si>
  <si>
    <t>Tree Trimming Deferral</t>
  </si>
  <si>
    <t xml:space="preserve">Environmental Cost </t>
  </si>
  <si>
    <t>Stray Voltage Savings Deferral</t>
  </si>
  <si>
    <t>Credit &amp; Collection Deferral</t>
  </si>
  <si>
    <t xml:space="preserve"> Charitable Contribution Carryforward - Fed</t>
  </si>
  <si>
    <t xml:space="preserve"> Charitable Contribution Carryforward - State</t>
  </si>
  <si>
    <t xml:space="preserve">SFAS 109 </t>
  </si>
  <si>
    <t>ORU - Gas - 190</t>
  </si>
  <si>
    <t>2013</t>
  </si>
  <si>
    <t>Revenue Decoupling Mechanism - ( RDM)</t>
  </si>
  <si>
    <t>Load Following Charge</t>
  </si>
  <si>
    <t>S/T Derivative Asset</t>
  </si>
  <si>
    <t>S/T Derivative Liability</t>
  </si>
  <si>
    <t>Accrued Management Bonus</t>
  </si>
  <si>
    <t>Capitalized to Power Tax</t>
  </si>
  <si>
    <t>Interest on Pipeline Refund</t>
  </si>
  <si>
    <t>Storm Reserve</t>
  </si>
  <si>
    <t>Workers Compensation</t>
  </si>
  <si>
    <t>Gas in Storage Reconciliation</t>
  </si>
  <si>
    <t>L/T Derivative Asset</t>
  </si>
  <si>
    <t>Charitable Contribution Carryforward - Fed</t>
  </si>
  <si>
    <t>Charitable Contribution Carryfo - NY</t>
  </si>
  <si>
    <t>Grand Total</t>
  </si>
  <si>
    <t>Page 234B</t>
  </si>
  <si>
    <t>For The Year Ended December 31, 2014</t>
  </si>
  <si>
    <t>Increase in FMV Securities</t>
  </si>
  <si>
    <t xml:space="preserve">Interest ion IRS Audit </t>
  </si>
  <si>
    <t>IRC 481 Accrued Bonus</t>
  </si>
  <si>
    <t xml:space="preserve">Loss on Reaquired Debt </t>
  </si>
  <si>
    <t xml:space="preserve">Medical Reserve for Insurance Funding </t>
  </si>
  <si>
    <t>MTA Surcharge on Taxes other than Income</t>
  </si>
  <si>
    <t>Officers Compensation in Excess of $1M</t>
  </si>
  <si>
    <t>Repair Allowance Interest</t>
  </si>
  <si>
    <t xml:space="preserve">Sale of Warwick Station </t>
  </si>
  <si>
    <t>Customer Portion of Shared Earnings</t>
  </si>
  <si>
    <t>Equity In Earnings Subsidiaries</t>
  </si>
  <si>
    <t>Additoinal 18A Assesment</t>
  </si>
  <si>
    <t>Amortization of Deferred Costs</t>
  </si>
  <si>
    <t>Charitable Contribution Carryforward</t>
  </si>
  <si>
    <t>Change of Accounting - Sec 263A</t>
  </si>
  <si>
    <t xml:space="preserve">Cost of Removal </t>
  </si>
  <si>
    <t xml:space="preserve">DSM </t>
  </si>
  <si>
    <t xml:space="preserve">Excess Tax over Book Depreciation </t>
  </si>
  <si>
    <t xml:space="preserve">Gas Hedgeing Realized and Deferred Loss </t>
  </si>
  <si>
    <t xml:space="preserve">Interest on Net Plant </t>
  </si>
  <si>
    <t>Inquiries and Damages Reserve</t>
  </si>
  <si>
    <t xml:space="preserve">Materials and Supplies Deduction </t>
  </si>
  <si>
    <t xml:space="preserve">Property Tax Reconcilation Federal </t>
  </si>
  <si>
    <t xml:space="preserve">Superfund Liability Federal </t>
  </si>
  <si>
    <t xml:space="preserve">Rounding </t>
  </si>
  <si>
    <t>Page 261A</t>
  </si>
  <si>
    <t>Page 261B</t>
  </si>
  <si>
    <t>Federal Income Taxes (2013)</t>
  </si>
  <si>
    <t>State Income Taxes (2014)</t>
  </si>
  <si>
    <t>State Income Taxes (2013)</t>
  </si>
  <si>
    <t>182/254</t>
  </si>
  <si>
    <t>4/28/2015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</si>
</sst>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29">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dd/yy_)"/>
    <numFmt numFmtId="165" formatCode="0_)"/>
    <numFmt numFmtId="166" formatCode="#,##0.0_);\(#,##0.0\)"/>
    <numFmt numFmtId="167" formatCode="&quot;$&quot;#,##0.0000_);\(&quot;$&quot;#,##0.0000\)"/>
    <numFmt numFmtId="168" formatCode="#,##0.0000_);\(#,##0.0000\)"/>
    <numFmt numFmtId="169" formatCode="0.000%"/>
    <numFmt numFmtId="170" formatCode="0.0000_)"/>
    <numFmt numFmtId="171" formatCode="&quot;$&quot;#,##0.000_);\(&quot;$&quot;#,##0.000\)"/>
    <numFmt numFmtId="172" formatCode="0.0_)"/>
    <numFmt numFmtId="173" formatCode="0.00_)"/>
    <numFmt numFmtId="174" formatCode="0.0%"/>
    <numFmt numFmtId="175" formatCode="#,##0.000_);\(#,##0.000\)"/>
    <numFmt numFmtId="176" formatCode="_(&quot;$&quot;* #,##0_);_(&quot;$&quot;* \(#,##0\);_(&quot;$&quot;* &quot;-&quot;??_);_(@_)"/>
    <numFmt numFmtId="177" formatCode="_(* #,##0_);_(* \(#,##0\);_(* &quot;-&quot;??_);_(@_)"/>
    <numFmt numFmtId="178" formatCode="0.0"/>
    <numFmt numFmtId="179" formatCode="m/d/yy;@"/>
    <numFmt numFmtId="180" formatCode="m/d/yyyy;@"/>
    <numFmt numFmtId="181" formatCode="_([$€-2]* #,##0.00_);_([$€-2]* \(#,##0.00\);_([$€-2]* &quot;-&quot;??_)"/>
    <numFmt numFmtId="182" formatCode="0.0000"/>
    <numFmt numFmtId="183" formatCode="#,##0.0000"/>
    <numFmt numFmtId="184" formatCode="_ * #,##0.00_ ;_ * \-#,##0.00_ ;_ * &quot;-&quot;??_ ;_ @_ "/>
    <numFmt numFmtId="185" formatCode="_ * #,##0_ ;_ * \-#,##0_ ;_ * &quot;-&quot;_ ;_ @_ "/>
    <numFmt numFmtId="186" formatCode="_-* #,##0_-;\-* #,##0_-;_-* &quot;-&quot;_-;_-@_-"/>
    <numFmt numFmtId="187" formatCode="_-* #,##0.00_-;\-* #,##0.00_-;_-* &quot;-&quot;??_-;_-@_-"/>
    <numFmt numFmtId="188" formatCode="_-&quot;$&quot;* #,##0_-;\-&quot;$&quot;* #,##0_-;_-&quot;$&quot;* &quot;-&quot;_-;_-@_-"/>
    <numFmt numFmtId="189" formatCode="_-&quot;$&quot;* #,##0.00_-;\-&quot;$&quot;* #,##0.00_-;_-&quot;$&quot;* &quot;-&quot;??_-;_-@_-"/>
    <numFmt numFmtId="190" formatCode="&quot;+&quot;#,##0&quot; &quot;;&quot;–&quot;#,##0&quot; &quot;;&quot; –  &quot;"/>
    <numFmt numFmtId="191" formatCode="#,##0.000"/>
    <numFmt numFmtId="192" formatCode="_(* #,##0.0_);_(* \(#,##0.0\);_(* &quot;-&quot;?_);@_)"/>
    <numFmt numFmtId="193" formatCode="0.000000"/>
    <numFmt numFmtId="194" formatCode="_(* #,##0.000000_);_(* \(#,##0.000000\);_(* &quot;-&quot;??_);_(@_)"/>
    <numFmt numFmtId="195" formatCode="_(* #,##0.0_);_(* \(#,##0.0\);_(* &quot;-&quot;??_);_(@_)"/>
    <numFmt numFmtId="196" formatCode="0;[Red]0"/>
    <numFmt numFmtId="197" formatCode="0.00_);[Red]\(0.00\)"/>
    <numFmt numFmtId="198" formatCode="0.00_);\(0.00\)"/>
    <numFmt numFmtId="199" formatCode="0.00;[Red]0.00"/>
    <numFmt numFmtId="200" formatCode="0.0_);\(0.0\)"/>
    <numFmt numFmtId="201" formatCode="_(* ###0_);[Red]_(* \(###0\);_(* &quot;-&quot;_0_0_);_(@_)"/>
    <numFmt numFmtId="202" formatCode="ddmmmmyy"/>
    <numFmt numFmtId="203" formatCode="_(* #,##0.0_);[Red]_(* \(#,##0.0\);_(* &quot;-&quot;_0_0_._0_);_(@_)"/>
    <numFmt numFmtId="204" formatCode="_(* #,##0.000_);_(* \(#,##0.000\);_(* &quot;-&quot;??_);_(@_)"/>
    <numFmt numFmtId="205" formatCode="&quot;SFr.&quot;#,##0;[Red]&quot;SFr.&quot;\-#,##0"/>
    <numFmt numFmtId="206" formatCode="_(&quot;$&quot;* #,##0.0_);[Red]_(&quot;$&quot;* \(#,##0.0\);_(&quot;$&quot;* &quot;-&quot;_0_0_._0_);_(@_)"/>
    <numFmt numFmtId="207" formatCode="0.0000%"/>
    <numFmt numFmtId="208" formatCode="########.00"/>
    <numFmt numFmtId="209" formatCode="\ \ \ \ \ @"/>
    <numFmt numFmtId="210" formatCode="mmmm\ d\,\ yyyy"/>
    <numFmt numFmtId="211" formatCode="m\o\n\th\ d\,\ \y\y\y\y"/>
    <numFmt numFmtId="212" formatCode="* #,##0_);* \(#,##0\);&quot;-&quot;??_);@"/>
    <numFmt numFmtId="213" formatCode="_-* #,##0\ _D_M_-;\-* #,##0\ _D_M_-;_-* &quot;-&quot;\ _D_M_-;_-@_-"/>
    <numFmt numFmtId="214" formatCode="_-* #,##0.00\ _D_M_-;\-* #,##0.00\ _D_M_-;_-* &quot;-&quot;??\ _D_M_-;_-@_-"/>
    <numFmt numFmtId="215" formatCode="_(* #,##0_);_(* \(#,##0\);_(* &quot;-   &quot;_);_(@_)"/>
    <numFmt numFmtId="216" formatCode="#,"/>
    <numFmt numFmtId="217" formatCode="_([$€]\ * #,##0.00_);_([$€]\ * \(#,##0.00\);_([$€]\ * &quot;-&quot;??_);_(@_)"/>
    <numFmt numFmtId="218" formatCode="_-* #,##0.00\ &quot;€&quot;_-;\-* #,##0.00\ &quot;€&quot;_-;_-* &quot;-&quot;??\ &quot;€&quot;_-;_-@_-"/>
    <numFmt numFmtId="219" formatCode="&quot;FY &quot;00"/>
    <numFmt numFmtId="220" formatCode="&quot;FY '&quot;00"/>
    <numFmt numFmtId="221" formatCode="&quot;FY &quot;0"/>
    <numFmt numFmtId="222" formatCode="#.##000"/>
    <numFmt numFmtId="223" formatCode="#,##0.000_);[Red]\(#,##0.000\)"/>
    <numFmt numFmtId="224" formatCode="0000"/>
    <numFmt numFmtId="225" formatCode=";;;"/>
    <numFmt numFmtId="226" formatCode="&quot;    &quot;@"/>
    <numFmt numFmtId="227" formatCode="#,##0.00&quot; $&quot;;\-#,##0.00&quot; $&quot;"/>
    <numFmt numFmtId="228" formatCode="&quot;N$&quot;#,##0_);\(&quot;N$&quot;#,##0\)"/>
    <numFmt numFmtId="229" formatCode="0.00000000"/>
    <numFmt numFmtId="230" formatCode="#,##0_);\(#,##0\);&quot;–&quot;_);@_)"/>
    <numFmt numFmtId="231" formatCode="_-* #,##0.00_-;&quot;\&quot;&quot;\&quot;&quot;\&quot;&quot;\&quot;&quot;\&quot;\-* #,##0.00_-;_-* &quot;-&quot;??_-;_-@_-"/>
    <numFmt numFmtId="232" formatCode="&quot;BasktGrp &quot;###"/>
    <numFmt numFmtId="233" formatCode="&quot;BlankTemplates: &quot;###0"/>
    <numFmt numFmtId="234" formatCode="&quot;ColCompKeyTyp &quot;###"/>
    <numFmt numFmtId="235" formatCode="&quot;CompKeyCol &quot;###"/>
    <numFmt numFmtId="236" formatCode="&quot;DynKeyColumn: &quot;###"/>
    <numFmt numFmtId="237" formatCode="&quot;DynKeyRows: &quot;###"/>
    <numFmt numFmtId="238" formatCode="&quot;DynKeyStrtRow: &quot;###"/>
    <numFmt numFmtId="239" formatCode="&quot;EmptySpaces: &quot;###0"/>
    <numFmt numFmtId="240" formatCode="&quot;KeyGrp &quot;@"/>
    <numFmt numFmtId="241" formatCode="&quot;NumDynQrys: &quot;###"/>
    <numFmt numFmtId="242" formatCode="&quot;RowCompKeyTyp &quot;###"/>
    <numFmt numFmtId="243" formatCode="&quot;TargetRowOffset: &quot;###"/>
    <numFmt numFmtId="244" formatCode="&quot;TemplateRowOffset: &quot;###"/>
    <numFmt numFmtId="245" formatCode="&quot;TemplateRows: &quot;###"/>
    <numFmt numFmtId="246" formatCode="_(\ #,##0\ _);_(\ \(\ #,##0\ \);_(* &quot;-&quot;_);_(@_)"/>
    <numFmt numFmtId="247" formatCode="mmm/d\,/yyyy"/>
    <numFmt numFmtId="248" formatCode="#,##0;[Red]&quot;-&quot;#,##0"/>
    <numFmt numFmtId="249" formatCode="_-* #,##0\ _F_-;\-* #,##0\ _F_-;_-* &quot;-&quot;\ _F_-;_-@_-"/>
    <numFmt numFmtId="250" formatCode="_-* #,##0.00\ _F_-;\-* #,##0.00\ _F_-;_-* &quot;-&quot;??\ _F_-;_-@_-"/>
    <numFmt numFmtId="251" formatCode="_(&quot;Cr$&quot;\ * #,##0_);_(&quot;Cr$&quot;\ * \(#,##0\);_(&quot;Cr$&quot;\ * &quot;-&quot;_);_(@_)"/>
    <numFmt numFmtId="252" formatCode="_(&quot;Cr$&quot;\ * #,##0.00_);_(&quot;Cr$&quot;\ * \(#,##0.00\);_(&quot;Cr$&quot;\ * &quot;-&quot;??_);_(@_)"/>
    <numFmt numFmtId="253" formatCode="#,##0&quot; Esc&quot;;[Red]&quot;-&quot;#,##0&quot; Esc&quot;"/>
    <numFmt numFmtId="254" formatCode="_-* #,##0\ &quot;F&quot;_-;\-* #,##0\ &quot;F&quot;_-;_-* &quot;-&quot;\ &quot;F&quot;_-;_-@_-"/>
    <numFmt numFmtId="255" formatCode="_-* #,##0.00\ &quot;F&quot;_-;\-* #,##0.00\ &quot;F&quot;_-;_-* &quot;-&quot;??\ &quot;F&quot;_-;_-@_-"/>
    <numFmt numFmtId="256" formatCode="\$#,#00"/>
    <numFmt numFmtId="257" formatCode="&quot;$&quot;#,##0\ ;\(&quot;$&quot;#,##0\)"/>
    <numFmt numFmtId="258" formatCode="mmm/\'yy"/>
    <numFmt numFmtId="259" formatCode="#,##0\ &quot;F&quot;;[Red]\-#,##0\ &quot;F&quot;"/>
    <numFmt numFmtId="260" formatCode="#,##0.00\ &quot;F&quot;;[Red]\-#,##0.00\ &quot;F&quot;"/>
    <numFmt numFmtId="261" formatCode="#,##0.0&quot;x &quot;;&quot;(&quot;#,##0.0&quot;x)&quot;;&quot; –  &quot;"/>
    <numFmt numFmtId="262" formatCode="###0.0_);[Red]\(###0.0\)"/>
    <numFmt numFmtId="263" formatCode="General_)"/>
    <numFmt numFmtId="264" formatCode="#,##0_);[Red]\ \ \(#,##0\);0_);\ \ @"/>
    <numFmt numFmtId="265" formatCode="_(&quot;$&quot;* #,##0_);_(&quot;$&quot;* \(#,##0\);_(&quot;$&quot;* &quot;-   &quot;_);_(@_)"/>
    <numFmt numFmtId="266" formatCode="#,##0&quot; &quot;;\(#,##0\);&quot; –  &quot;"/>
    <numFmt numFmtId="267" formatCode="0%_);\(0%\)"/>
    <numFmt numFmtId="268" formatCode="0%;\(0%\)"/>
    <numFmt numFmtId="269" formatCode="_(* #,##0.0%_);[Red]_(* \(#,##0.0%\);_(* &quot;-&quot;_._0\%_);_(@_)"/>
    <numFmt numFmtId="270" formatCode="&quot;+&quot;#,##0%&quot; &quot;;&quot;–&quot;#,##0%&quot; &quot;;&quot; –  &quot;"/>
    <numFmt numFmtId="271" formatCode="%#,#00"/>
    <numFmt numFmtId="272" formatCode="#,##0.0"/>
    <numFmt numFmtId="273" formatCode="#,##0.0_)\ \x;\(#,##0.0\)\ \x"/>
    <numFmt numFmtId="274" formatCode="__#,###,__;__\(#,###,\)__;&quot;-&quot;;"/>
    <numFmt numFmtId="275" formatCode="mmm/d\,/\'yy"/>
    <numFmt numFmtId="276" formatCode="#,##0\ ;[Red]\(#,##0\)"/>
    <numFmt numFmtId="277" formatCode="0_);\(0\)"/>
    <numFmt numFmtId="278" formatCode="0.0_);[Red]\(0.0\)"/>
    <numFmt numFmtId="279" formatCode="_(* #,##0_);[Red]_(* \(#,##0\);_(* &quot;-&quot;_0_0_);_(@_)"/>
    <numFmt numFmtId="280" formatCode="&quot;R$&quot;#,##0.00_);\(&quot;R$&quot;#,##0.00\)"/>
    <numFmt numFmtId="281" formatCode="#,##0.0000000_);\(#,##0.0000000\)"/>
    <numFmt numFmtId="282" formatCode="_-* #,##0\ &quot;DM&quot;_-;\-* #,##0\ &quot;DM&quot;_-;_-* &quot;-&quot;\ &quot;DM&quot;_-;_-@_-"/>
    <numFmt numFmtId="283" formatCode="&quot;(&quot;0%&quot;)   &quot;;[Red]\-&quot;(&quot;0%&quot;)   &quot;;&quot;－    &quot;"/>
    <numFmt numFmtId="284" formatCode="&quot;(&quot;0.00%&quot;)   &quot;;[Red]\-&quot;(&quot;0.00%&quot;)   &quot;;&quot;－    &quot;"/>
    <numFmt numFmtId="285" formatCode="0.00%;[Red]\-0.00%;&quot;－&quot;"/>
  </numFmts>
  <fonts count="326">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2"/>
      <color indexed="8"/>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u/>
      <sz val="12"/>
      <color indexed="8"/>
      <name val="Arial"/>
      <family val="2"/>
    </font>
    <font>
      <sz val="11"/>
      <name val="Arial"/>
      <family val="2"/>
    </font>
    <font>
      <i/>
      <sz val="12"/>
      <name val="Arial"/>
      <family val="2"/>
    </font>
    <font>
      <b/>
      <i/>
      <sz val="14"/>
      <name val="Arial"/>
      <family val="2"/>
    </font>
    <font>
      <sz val="7"/>
      <name val="Arial"/>
      <family val="2"/>
    </font>
    <font>
      <b/>
      <sz val="10"/>
      <name val="Arial"/>
      <family val="2"/>
    </font>
    <font>
      <b/>
      <sz val="16"/>
      <name val="Arial"/>
      <family val="2"/>
    </font>
    <font>
      <b/>
      <sz val="9"/>
      <name val="Arial"/>
      <family val="2"/>
    </font>
    <font>
      <sz val="6"/>
      <name val="Arial"/>
      <family val="2"/>
    </font>
    <font>
      <b/>
      <sz val="24"/>
      <name val="Arial"/>
      <family val="2"/>
    </font>
    <font>
      <b/>
      <sz val="32"/>
      <name val="Arial"/>
      <family val="2"/>
    </font>
    <font>
      <sz val="8"/>
      <name val="Arial"/>
      <family val="2"/>
    </font>
    <font>
      <b/>
      <sz val="18"/>
      <name val="Arial"/>
      <family val="2"/>
    </font>
    <font>
      <u/>
      <sz val="14"/>
      <name val="Arial"/>
      <family val="2"/>
    </font>
    <font>
      <sz val="12"/>
      <name val="Times New Roman"/>
      <family val="1"/>
    </font>
    <font>
      <sz val="12"/>
      <name val="Arial MT"/>
      <family val="2"/>
    </font>
    <font>
      <sz val="12"/>
      <name val="Helv"/>
    </font>
    <font>
      <sz val="12"/>
      <name val="Arial"/>
      <family val="2"/>
    </font>
    <font>
      <sz val="10"/>
      <name val="Courier"/>
      <family val="3"/>
    </font>
    <font>
      <sz val="8"/>
      <name val="Arial"/>
      <family val="2"/>
    </font>
    <font>
      <sz val="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b/>
      <sz val="11"/>
      <name val="Arial"/>
      <family val="2"/>
    </font>
    <font>
      <b/>
      <sz val="12"/>
      <name val="Helv"/>
    </font>
    <font>
      <sz val="28"/>
      <name val="Arial"/>
      <family val="2"/>
    </font>
    <font>
      <sz val="24"/>
      <name val="Arial"/>
      <family val="2"/>
    </font>
    <font>
      <u/>
      <sz val="18"/>
      <name val="Arial"/>
      <family val="2"/>
    </font>
    <font>
      <sz val="16"/>
      <name val="Arial"/>
      <family val="2"/>
    </font>
    <font>
      <sz val="8"/>
      <name val="Arial Narrow"/>
      <family val="2"/>
    </font>
    <font>
      <b/>
      <sz val="8"/>
      <name val="Arial Narrow"/>
      <family val="2"/>
    </font>
    <font>
      <sz val="12"/>
      <color theme="1"/>
      <name val="Arial"/>
      <family val="2"/>
    </font>
    <font>
      <sz val="11"/>
      <color theme="1"/>
      <name val="Arial"/>
      <family val="2"/>
    </font>
    <font>
      <sz val="12"/>
      <color theme="1"/>
      <name val="Arial MT"/>
      <family val="2"/>
    </font>
    <font>
      <u/>
      <sz val="12"/>
      <color theme="1"/>
      <name val="Arial"/>
      <family val="2"/>
    </font>
    <font>
      <sz val="12"/>
      <color rgb="FFFF0000"/>
      <name val="Arial"/>
      <family val="2"/>
    </font>
    <font>
      <b/>
      <sz val="11"/>
      <color theme="1"/>
      <name val="Calibri"/>
      <family val="2"/>
      <scheme val="minor"/>
    </font>
    <font>
      <u/>
      <sz val="10"/>
      <color indexed="12"/>
      <name val="Arial"/>
      <family val="2"/>
    </font>
    <font>
      <b/>
      <i/>
      <sz val="16"/>
      <name val="Helv"/>
    </font>
    <font>
      <b/>
      <sz val="11"/>
      <name val="Times New Roman"/>
      <family val="1"/>
    </font>
    <font>
      <b/>
      <i/>
      <sz val="12"/>
      <color rgb="FFFF0000"/>
      <name val="Arial"/>
      <family val="2"/>
    </font>
    <font>
      <b/>
      <u/>
      <sz val="18"/>
      <name val="Arial"/>
      <family val="2"/>
    </font>
    <font>
      <sz val="10"/>
      <name val="Times New Roman"/>
      <family val="1"/>
    </font>
    <font>
      <b/>
      <u/>
      <sz val="11"/>
      <name val="Arial"/>
      <family val="2"/>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2"/>
      <color rgb="FFFF0000"/>
      <name val="Arial"/>
      <family val="2"/>
    </font>
    <font>
      <b/>
      <sz val="10"/>
      <color rgb="FFFF0000"/>
      <name val="Arial"/>
      <family val="2"/>
    </font>
    <font>
      <b/>
      <sz val="14"/>
      <color rgb="FFFF0000"/>
      <name val="Arial"/>
      <family val="2"/>
    </font>
    <font>
      <b/>
      <sz val="12"/>
      <color rgb="FF000000"/>
      <name val="Arial"/>
      <family val="2"/>
    </font>
    <font>
      <sz val="12"/>
      <color theme="1"/>
      <name val="Calibri"/>
      <family val="2"/>
      <scheme val="minor"/>
    </font>
    <font>
      <sz val="12"/>
      <color indexed="12"/>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2"/>
      <color theme="10"/>
      <name val="Helv"/>
    </font>
    <font>
      <sz val="10"/>
      <color rgb="FF3F3F76"/>
      <name val="Arial"/>
      <family val="2"/>
    </font>
    <font>
      <sz val="10"/>
      <color rgb="FFFA7D00"/>
      <name val="Arial"/>
      <family val="2"/>
    </font>
    <font>
      <sz val="10"/>
      <color rgb="FF9C6500"/>
      <name val="Arial"/>
      <family val="2"/>
    </font>
    <font>
      <sz val="10"/>
      <color theme="1"/>
      <name val="Times New Roman"/>
      <family val="2"/>
    </font>
    <font>
      <b/>
      <sz val="10"/>
      <color rgb="FF3F3F3F"/>
      <name val="Arial"/>
      <family val="2"/>
    </font>
    <font>
      <b/>
      <sz val="10"/>
      <color theme="1"/>
      <name val="Arial"/>
      <family val="2"/>
    </font>
    <font>
      <b/>
      <sz val="10"/>
      <name val="Arial Unicode MS"/>
      <family val="2"/>
    </font>
    <font>
      <sz val="10"/>
      <name val="MS Sans Serif"/>
      <family val="2"/>
    </font>
    <font>
      <b/>
      <sz val="11"/>
      <color indexed="10"/>
      <name val="Calibri"/>
      <family val="2"/>
    </font>
    <font>
      <sz val="12"/>
      <name val="Sans Serif 12cpi"/>
    </font>
    <font>
      <u/>
      <sz val="10"/>
      <color rgb="FF800080"/>
      <name val="Arial"/>
      <family val="2"/>
    </font>
    <font>
      <sz val="11"/>
      <color rgb="FF006100"/>
      <name val="Arial"/>
      <family val="2"/>
    </font>
    <font>
      <b/>
      <sz val="15"/>
      <color indexed="62"/>
      <name val="Calibri"/>
      <family val="2"/>
    </font>
    <font>
      <b/>
      <sz val="13"/>
      <color indexed="62"/>
      <name val="Calibri"/>
      <family val="2"/>
    </font>
    <font>
      <b/>
      <sz val="11"/>
      <color indexed="62"/>
      <name val="Calibri"/>
      <family val="2"/>
    </font>
    <font>
      <u/>
      <sz val="10"/>
      <color rgb="FF0000FF"/>
      <name val="Arial"/>
      <family val="2"/>
    </font>
    <font>
      <u/>
      <sz val="10"/>
      <color theme="10"/>
      <name val="Arial"/>
      <family val="2"/>
    </font>
    <font>
      <sz val="11"/>
      <color indexed="19"/>
      <name val="Calibri"/>
      <family val="2"/>
    </font>
    <font>
      <sz val="12"/>
      <name val="Arial MT"/>
    </font>
    <font>
      <sz val="12"/>
      <name val="Courier New"/>
      <family val="3"/>
    </font>
    <font>
      <sz val="11"/>
      <name val="Helv"/>
    </font>
    <font>
      <sz val="8"/>
      <name val="Tms Rmn"/>
    </font>
    <font>
      <sz val="11"/>
      <name val="Times New Roman"/>
      <family val="1"/>
    </font>
    <font>
      <sz val="10"/>
      <color indexed="9"/>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18"/>
      <color indexed="62"/>
      <name val="Cambria"/>
      <family val="2"/>
    </font>
    <font>
      <u/>
      <sz val="8"/>
      <color rgb="FF0000FF"/>
      <name val="Calibri"/>
      <family val="2"/>
      <scheme val="minor"/>
    </font>
    <font>
      <u/>
      <sz val="8"/>
      <color rgb="FF800080"/>
      <name val="Calibri"/>
      <family val="2"/>
      <scheme val="minor"/>
    </font>
    <font>
      <sz val="14"/>
      <color indexed="8"/>
      <name val="Arial"/>
      <family val="2"/>
    </font>
    <font>
      <sz val="8"/>
      <name val="Helv"/>
    </font>
    <font>
      <sz val="10"/>
      <name val="Geneva"/>
      <family val="2"/>
    </font>
    <font>
      <sz val="12"/>
      <name val="???"/>
      <family val="1"/>
      <charset val="129"/>
    </font>
    <font>
      <sz val="10"/>
      <color indexed="8"/>
      <name val="MS Sans Serif"/>
      <family val="2"/>
    </font>
    <font>
      <i/>
      <sz val="10"/>
      <color indexed="13"/>
      <name val="Arial"/>
      <family val="2"/>
    </font>
    <font>
      <sz val="10"/>
      <color indexed="13"/>
      <name val="Arial"/>
      <family val="2"/>
    </font>
    <font>
      <b/>
      <i/>
      <sz val="9"/>
      <name val="Arial"/>
      <family val="2"/>
    </font>
    <font>
      <i/>
      <sz val="10"/>
      <name val="Arial"/>
      <family val="2"/>
    </font>
    <font>
      <sz val="11"/>
      <name val="‚l‚r ƒSƒVƒbƒN"/>
      <family val="3"/>
      <charset val="128"/>
    </font>
    <font>
      <sz val="11"/>
      <color theme="0"/>
      <name val="Arial"/>
      <family val="2"/>
    </font>
    <font>
      <b/>
      <sz val="9"/>
      <color indexed="12"/>
      <name val="Arial"/>
      <family val="2"/>
    </font>
    <font>
      <sz val="14"/>
      <color indexed="12"/>
      <name val="Arial Narrow"/>
      <family val="2"/>
    </font>
    <font>
      <sz val="8"/>
      <name val="Times New Roman"/>
      <family val="1"/>
    </font>
    <font>
      <sz val="8"/>
      <color indexed="12"/>
      <name val="Helv"/>
    </font>
    <font>
      <sz val="10"/>
      <name val="Geneva"/>
    </font>
    <font>
      <sz val="11"/>
      <color rgb="FF9C0006"/>
      <name val="Arial"/>
      <family val="2"/>
    </font>
    <font>
      <u/>
      <sz val="7.5"/>
      <color indexed="36"/>
      <name val="Arial"/>
      <family val="2"/>
    </font>
    <font>
      <b/>
      <sz val="9"/>
      <color indexed="9"/>
      <name val="Arial"/>
      <family val="2"/>
    </font>
    <font>
      <sz val="11"/>
      <name val="Helvetica"/>
      <family val="2"/>
    </font>
    <font>
      <sz val="12"/>
      <name val="Tms Rmn"/>
    </font>
    <font>
      <b/>
      <sz val="8"/>
      <color indexed="24"/>
      <name val="Arial"/>
      <family val="2"/>
    </font>
    <font>
      <b/>
      <sz val="9"/>
      <color indexed="24"/>
      <name val="Arial"/>
      <family val="2"/>
    </font>
    <font>
      <b/>
      <sz val="11"/>
      <color indexed="24"/>
      <name val="Arial"/>
      <family val="2"/>
    </font>
    <font>
      <b/>
      <sz val="18"/>
      <color indexed="22"/>
      <name val="Arial"/>
      <family val="2"/>
    </font>
    <font>
      <b/>
      <sz val="12"/>
      <color indexed="22"/>
      <name val="Arial"/>
      <family val="2"/>
    </font>
    <font>
      <b/>
      <sz val="9"/>
      <color indexed="8"/>
      <name val="Arial"/>
      <family val="2"/>
    </font>
    <font>
      <b/>
      <sz val="11"/>
      <color rgb="FFFA7D00"/>
      <name val="Arial"/>
      <family val="2"/>
    </font>
    <font>
      <b/>
      <sz val="10"/>
      <name val="helv"/>
    </font>
    <font>
      <sz val="12"/>
      <name val="Humanst521 BT"/>
      <family val="2"/>
    </font>
    <font>
      <b/>
      <sz val="11"/>
      <color theme="0"/>
      <name val="Arial"/>
      <family val="2"/>
    </font>
    <font>
      <sz val="8"/>
      <name val="Helvetica"/>
      <family val="2"/>
    </font>
    <font>
      <u val="singleAccounting"/>
      <sz val="12"/>
      <name val="Humanst521 BT"/>
      <family val="2"/>
    </font>
    <font>
      <b/>
      <sz val="8"/>
      <color indexed="9"/>
      <name val="Arial"/>
      <family val="2"/>
    </font>
    <font>
      <b/>
      <sz val="8"/>
      <color indexed="8"/>
      <name val="Arial"/>
      <family val="2"/>
    </font>
    <font>
      <b/>
      <sz val="8"/>
      <color indexed="8"/>
      <name val="Courier New"/>
      <family val="3"/>
    </font>
    <font>
      <b/>
      <sz val="10"/>
      <name val="Times New Roman"/>
      <family val="1"/>
    </font>
    <font>
      <sz val="10"/>
      <name val="Helv"/>
    </font>
    <font>
      <sz val="10"/>
      <name val="Tahoma"/>
      <family val="2"/>
    </font>
    <font>
      <sz val="7"/>
      <name val="Small Fonts"/>
      <family val="2"/>
    </font>
    <font>
      <sz val="10"/>
      <name val="MS Serif"/>
      <family val="1"/>
    </font>
    <font>
      <sz val="10"/>
      <color indexed="18"/>
      <name val="Arial"/>
      <family val="2"/>
    </font>
    <font>
      <sz val="8"/>
      <color indexed="12"/>
      <name val="Arial"/>
      <family val="2"/>
    </font>
    <font>
      <sz val="1"/>
      <color indexed="8"/>
      <name val="Courier"/>
      <family val="3"/>
    </font>
    <font>
      <u val="doubleAccounting"/>
      <sz val="12"/>
      <name val="Humanst521 BT"/>
      <family val="2"/>
    </font>
    <font>
      <b/>
      <sz val="8"/>
      <name val="MS Sans Serif"/>
      <family val="2"/>
    </font>
    <font>
      <b/>
      <sz val="1"/>
      <color indexed="8"/>
      <name val="Courier"/>
      <family val="3"/>
    </font>
    <font>
      <sz val="10"/>
      <color indexed="16"/>
      <name val="MS Serif"/>
      <family val="1"/>
    </font>
    <font>
      <i/>
      <sz val="11"/>
      <color rgb="FF7F7F7F"/>
      <name val="Arial"/>
      <family val="2"/>
    </font>
    <font>
      <i/>
      <sz val="1"/>
      <color indexed="8"/>
      <name val="Courier"/>
      <family val="3"/>
    </font>
    <font>
      <sz val="10"/>
      <color indexed="22"/>
      <name val="Arial"/>
      <family val="2"/>
    </font>
    <font>
      <sz val="11"/>
      <color indexed="39"/>
      <name val="Arial"/>
      <family val="2"/>
    </font>
    <font>
      <sz val="12"/>
      <color indexed="14"/>
      <name val="Arial"/>
      <family val="2"/>
    </font>
    <font>
      <b/>
      <sz val="10"/>
      <color indexed="8"/>
      <name val="Arial"/>
      <family val="2"/>
    </font>
    <font>
      <b/>
      <sz val="9"/>
      <color indexed="26"/>
      <name val="Arial"/>
      <family val="2"/>
    </font>
    <font>
      <sz val="9"/>
      <color indexed="26"/>
      <name val="Arial"/>
      <family val="2"/>
    </font>
    <font>
      <sz val="10"/>
      <color indexed="26"/>
      <name val="Arial"/>
      <family val="2"/>
    </font>
    <font>
      <sz val="9"/>
      <color indexed="8"/>
      <name val="Arial"/>
      <family val="2"/>
    </font>
    <font>
      <b/>
      <sz val="8"/>
      <color indexed="26"/>
      <name val="Arial"/>
      <family val="2"/>
    </font>
    <font>
      <sz val="4"/>
      <name val="Arial"/>
      <family val="2"/>
    </font>
    <font>
      <sz val="5"/>
      <name val="Arial"/>
      <family val="2"/>
    </font>
    <font>
      <b/>
      <sz val="6"/>
      <name val="Arial"/>
      <family val="2"/>
    </font>
    <font>
      <b/>
      <sz val="7"/>
      <name val="Arial"/>
      <family val="2"/>
    </font>
    <font>
      <sz val="6"/>
      <name val="Small Fonts"/>
      <family val="2"/>
    </font>
    <font>
      <b/>
      <sz val="5"/>
      <name val="Small Fonts"/>
      <family val="2"/>
    </font>
    <font>
      <b/>
      <sz val="5"/>
      <color indexed="8"/>
      <name val="Small Fonts"/>
      <family val="2"/>
    </font>
    <font>
      <sz val="10"/>
      <name val="Helvetica"/>
      <family val="2"/>
    </font>
    <font>
      <b/>
      <sz val="9"/>
      <color indexed="53"/>
      <name val="Tahoma"/>
      <family val="2"/>
    </font>
    <font>
      <b/>
      <u/>
      <sz val="1"/>
      <color indexed="8"/>
      <name val="Courier"/>
      <family val="3"/>
    </font>
    <font>
      <b/>
      <u/>
      <sz val="11"/>
      <color indexed="37"/>
      <name val="Arial"/>
      <family val="2"/>
    </font>
    <font>
      <sz val="9"/>
      <name val="Times New Roman"/>
      <family val="1"/>
    </font>
    <font>
      <b/>
      <sz val="8"/>
      <color indexed="12"/>
      <name val="Arial"/>
      <family val="2"/>
    </font>
    <font>
      <sz val="10"/>
      <color indexed="9"/>
      <name val="MS Sans Serif"/>
      <family val="2"/>
    </font>
    <font>
      <sz val="10"/>
      <color indexed="9"/>
      <name val="Univers (WN)"/>
    </font>
    <font>
      <sz val="10"/>
      <color indexed="12"/>
      <name val="Arial"/>
      <family val="2"/>
    </font>
    <font>
      <u/>
      <sz val="12"/>
      <color indexed="12"/>
      <name val="Times New Roman"/>
      <family val="1"/>
    </font>
    <font>
      <u/>
      <sz val="10"/>
      <color indexed="36"/>
      <name val="Arial"/>
      <family val="2"/>
    </font>
    <font>
      <u/>
      <sz val="11"/>
      <color theme="10"/>
      <name val="Calibri"/>
      <family val="2"/>
    </font>
    <font>
      <sz val="11"/>
      <color rgb="FF3F3F76"/>
      <name val="Arial"/>
      <family val="2"/>
    </font>
    <font>
      <i/>
      <sz val="12"/>
      <color indexed="12"/>
      <name val="Arial"/>
      <family val="2"/>
    </font>
    <font>
      <i/>
      <sz val="10"/>
      <color indexed="12"/>
      <name val="Arial"/>
      <family val="2"/>
    </font>
    <font>
      <sz val="11"/>
      <color rgb="FF0070C0"/>
      <name val="Calibri"/>
      <family val="2"/>
      <scheme val="minor"/>
    </font>
    <font>
      <sz val="10"/>
      <color indexed="10"/>
      <name val="Arial"/>
      <family val="2"/>
    </font>
    <font>
      <sz val="11"/>
      <color rgb="FFFA7D00"/>
      <name val="Arial"/>
      <family val="2"/>
    </font>
    <font>
      <sz val="8"/>
      <color indexed="8"/>
      <name val="Helv"/>
    </font>
    <font>
      <sz val="10"/>
      <name val="Futura"/>
    </font>
    <font>
      <b/>
      <sz val="11"/>
      <name val="Helv"/>
    </font>
    <font>
      <sz val="12"/>
      <name val="Osaka"/>
      <family val="3"/>
      <charset val="128"/>
    </font>
    <font>
      <sz val="11"/>
      <color rgb="FF9C6500"/>
      <name val="Arial"/>
      <family val="2"/>
    </font>
    <font>
      <sz val="10"/>
      <color indexed="8"/>
      <name val="Palatino Linotype"/>
      <family val="2"/>
    </font>
    <font>
      <sz val="8"/>
      <name val="Palatino Linotype"/>
      <family val="1"/>
    </font>
    <font>
      <sz val="11"/>
      <color indexed="8"/>
      <name val="Palatino Linotype"/>
      <family val="2"/>
    </font>
    <font>
      <sz val="10"/>
      <color rgb="FF000000"/>
      <name val="Arial"/>
      <family val="2"/>
    </font>
    <font>
      <i/>
      <sz val="9"/>
      <name val="Arial"/>
      <family val="2"/>
    </font>
    <font>
      <sz val="10"/>
      <name val="Terminal"/>
      <family val="3"/>
      <charset val="255"/>
    </font>
    <font>
      <b/>
      <u val="doubleAccounting"/>
      <sz val="12"/>
      <name val="Humanst521 BT"/>
      <family val="2"/>
    </font>
    <font>
      <i/>
      <sz val="9"/>
      <name val="Times New Roman"/>
      <family val="1"/>
    </font>
    <font>
      <sz val="11"/>
      <name val="‚l‚r –¾’©"/>
      <charset val="128"/>
    </font>
    <font>
      <sz val="12"/>
      <color indexed="14"/>
      <name val="Times New Roman"/>
      <family val="1"/>
    </font>
    <font>
      <i/>
      <sz val="11"/>
      <color indexed="39"/>
      <name val="Arial"/>
      <family val="2"/>
    </font>
    <font>
      <sz val="10"/>
      <color indexed="14"/>
      <name val="Arial"/>
      <family val="2"/>
    </font>
    <font>
      <sz val="8"/>
      <color indexed="14"/>
      <name val="Arial"/>
      <family val="2"/>
    </font>
    <font>
      <b/>
      <sz val="11"/>
      <color rgb="FF3F3F3F"/>
      <name val="Arial"/>
      <family val="2"/>
    </font>
    <font>
      <sz val="11"/>
      <color indexed="8"/>
      <name val="Times New Roman"/>
      <family val="1"/>
      <charset val="177"/>
    </font>
    <font>
      <sz val="11"/>
      <color indexed="8"/>
      <name val="Times New Roman"/>
      <family val="1"/>
    </font>
    <font>
      <b/>
      <i/>
      <sz val="10"/>
      <color indexed="8"/>
      <name val="Arial"/>
      <family val="2"/>
    </font>
    <font>
      <b/>
      <i/>
      <sz val="11"/>
      <color indexed="8"/>
      <name val="Times New Roman"/>
      <family val="1"/>
      <charset val="177"/>
    </font>
    <font>
      <b/>
      <sz val="11"/>
      <color indexed="16"/>
      <name val="Times New Roman"/>
      <family val="1"/>
      <charset val="177"/>
    </font>
    <font>
      <b/>
      <sz val="11"/>
      <color indexed="16"/>
      <name val="Times New Roman"/>
      <family val="1"/>
    </font>
    <font>
      <b/>
      <sz val="22"/>
      <color indexed="8"/>
      <name val="Times New Roman"/>
      <family val="1"/>
    </font>
    <font>
      <b/>
      <sz val="22"/>
      <color indexed="8"/>
      <name val="Times New Roman"/>
      <family val="1"/>
      <charset val="177"/>
    </font>
    <font>
      <b/>
      <sz val="10"/>
      <color indexed="13"/>
      <name val="ＭＳ ゴシック"/>
      <family val="3"/>
      <charset val="128"/>
    </font>
    <font>
      <sz val="10"/>
      <color indexed="12"/>
      <name val="Times New Roman"/>
      <family val="1"/>
    </font>
    <font>
      <b/>
      <sz val="10"/>
      <color indexed="10"/>
      <name val="Arial"/>
      <family val="2"/>
    </font>
    <font>
      <b/>
      <sz val="10"/>
      <color indexed="26"/>
      <name val="Arial"/>
      <family val="2"/>
    </font>
    <font>
      <b/>
      <sz val="10"/>
      <color indexed="41"/>
      <name val="Arial"/>
      <family val="2"/>
    </font>
    <font>
      <b/>
      <sz val="10"/>
      <color indexed="11"/>
      <name val="Arial"/>
      <family val="2"/>
    </font>
    <font>
      <b/>
      <sz val="10"/>
      <color indexed="45"/>
      <name val="Arial"/>
      <family val="2"/>
    </font>
    <font>
      <sz val="12"/>
      <name val="Tahoma"/>
      <family val="2"/>
    </font>
    <font>
      <sz val="10"/>
      <name val="Univers (W1)"/>
    </font>
    <font>
      <b/>
      <sz val="10"/>
      <name val="MS Sans Serif"/>
      <family val="2"/>
    </font>
    <font>
      <sz val="10"/>
      <color indexed="32"/>
      <name val="Arial"/>
      <family val="2"/>
    </font>
    <font>
      <sz val="8"/>
      <color indexed="8"/>
      <name val="Arial"/>
      <family val="2"/>
    </font>
    <font>
      <sz val="10"/>
      <color indexed="10"/>
      <name val="MS Sans Serif"/>
      <family val="2"/>
    </font>
    <font>
      <sz val="8"/>
      <color indexed="10"/>
      <name val="Arial"/>
      <family val="2"/>
    </font>
    <font>
      <sz val="8"/>
      <name val="Wingdings"/>
      <charset val="2"/>
    </font>
    <font>
      <b/>
      <sz val="12"/>
      <color indexed="8"/>
      <name val="Arial"/>
      <family val="2"/>
    </font>
    <font>
      <b/>
      <sz val="10"/>
      <color indexed="60"/>
      <name val="Arial"/>
      <family val="2"/>
    </font>
    <font>
      <b/>
      <sz val="10"/>
      <color indexed="39"/>
      <name val="Arial"/>
      <family val="2"/>
    </font>
    <font>
      <sz val="10"/>
      <color indexed="39"/>
      <name val="Arial"/>
      <family val="2"/>
    </font>
    <font>
      <sz val="19"/>
      <color indexed="48"/>
      <name val="Arial"/>
      <family val="2"/>
    </font>
    <font>
      <b/>
      <sz val="10"/>
      <color indexed="8"/>
      <name val="Times New Roman"/>
      <family val="1"/>
    </font>
    <font>
      <sz val="8"/>
      <name val="MS Sans Serif"/>
      <family val="2"/>
    </font>
    <font>
      <u val="singleAccounting"/>
      <sz val="11"/>
      <color indexed="39"/>
      <name val="Arial"/>
      <family val="2"/>
    </font>
    <font>
      <sz val="10"/>
      <color indexed="0"/>
      <name val="Helv"/>
    </font>
    <font>
      <b/>
      <sz val="10"/>
      <name val="Tahoma"/>
      <family val="2"/>
    </font>
    <font>
      <b/>
      <sz val="8"/>
      <color indexed="8"/>
      <name val="Helv"/>
    </font>
    <font>
      <b/>
      <sz val="10"/>
      <color indexed="12"/>
      <name val="Dutch"/>
    </font>
    <font>
      <sz val="12"/>
      <name val="Humanst521 XBd BT"/>
      <family val="2"/>
    </font>
    <font>
      <b/>
      <sz val="11"/>
      <color theme="1"/>
      <name val="Arial"/>
      <family val="2"/>
    </font>
    <font>
      <u val="doubleAccounting"/>
      <sz val="10"/>
      <name val="Arial"/>
      <family val="2"/>
    </font>
    <font>
      <sz val="8"/>
      <color indexed="10"/>
      <name val="Arial Narrow"/>
      <family val="2"/>
    </font>
    <font>
      <sz val="8"/>
      <color indexed="8"/>
      <name val="Wingdings"/>
      <charset val="2"/>
    </font>
    <font>
      <sz val="5.5"/>
      <name val="Small Fonts"/>
      <family val="2"/>
    </font>
    <font>
      <sz val="5.5"/>
      <color indexed="8"/>
      <name val="Small Fonts"/>
      <family val="2"/>
    </font>
    <font>
      <sz val="11"/>
      <color rgb="FFFF0000"/>
      <name val="Arial"/>
      <family val="2"/>
    </font>
    <font>
      <b/>
      <sz val="14"/>
      <color indexed="53"/>
      <name val="Arial"/>
      <family val="2"/>
    </font>
    <font>
      <sz val="8"/>
      <name val="Arial"/>
      <family val="2"/>
      <charset val="204"/>
    </font>
    <font>
      <sz val="11"/>
      <name val="ＭＳ ゴシック"/>
      <family val="3"/>
      <charset val="128"/>
    </font>
    <font>
      <sz val="11"/>
      <name val="ＭＳ Ｐゴシック"/>
      <family val="3"/>
      <charset val="128"/>
    </font>
    <font>
      <sz val="12"/>
      <name val="新細明體"/>
      <family val="1"/>
    </font>
    <font>
      <sz val="10"/>
      <name val="Arial"/>
      <family val="2"/>
      <charset val="177"/>
    </font>
    <font>
      <sz val="11"/>
      <name val="ＭＳ 明朝"/>
      <family val="1"/>
      <charset val="128"/>
    </font>
    <font>
      <b/>
      <sz val="14"/>
      <name val="ＭＳ Ｐゴシック"/>
      <family val="3"/>
      <charset val="128"/>
    </font>
    <font>
      <sz val="10"/>
      <name val="Courier New"/>
      <family val="3"/>
    </font>
    <font>
      <sz val="36"/>
      <name val="Arial"/>
      <family val="2"/>
    </font>
    <font>
      <sz val="72"/>
      <name val="Arial"/>
      <family val="2"/>
    </font>
    <font>
      <b/>
      <sz val="48"/>
      <name val="Arial"/>
      <family val="2"/>
    </font>
    <font>
      <sz val="12"/>
      <color rgb="FF0000FF"/>
      <name val="Arial"/>
      <family val="2"/>
    </font>
    <font>
      <sz val="10"/>
      <color indexed="40"/>
      <name val="Arial"/>
      <family val="2"/>
    </font>
    <font>
      <sz val="12"/>
      <color indexed="40"/>
      <name val="Arial"/>
      <family val="2"/>
    </font>
  </fonts>
  <fills count="14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solid">
        <fgColor indexed="8"/>
        <bgColor indexed="64"/>
      </patternFill>
    </fill>
    <fill>
      <patternFill patternType="lightGray">
        <fgColor indexed="8"/>
        <bgColor indexed="8"/>
      </patternFill>
    </fill>
    <fill>
      <patternFill patternType="solid">
        <fgColor indexed="42"/>
        <bgColor indexed="64"/>
      </patternFill>
    </fill>
    <fill>
      <patternFill patternType="solid">
        <fgColor indexed="13"/>
        <bgColor indexed="64"/>
      </patternFill>
    </fill>
    <fill>
      <patternFill patternType="darkHorizontal">
        <fgColor indexed="8"/>
        <bgColor indexed="26"/>
      </patternFill>
    </fill>
    <fill>
      <patternFill patternType="solid">
        <fgColor indexed="22"/>
        <bgColor indexed="64"/>
      </patternFill>
    </fill>
    <fill>
      <patternFill patternType="solid">
        <fgColor indexed="9"/>
        <bgColor indexed="64"/>
      </patternFill>
    </fill>
    <fill>
      <patternFill patternType="solid">
        <fgColor indexed="8"/>
      </patternFill>
    </fill>
    <fill>
      <patternFill patternType="solid">
        <fgColor indexed="26"/>
        <bgColor indexed="64"/>
      </patternFill>
    </fill>
    <fill>
      <patternFill patternType="solid">
        <fgColor rgb="FFFFFF00"/>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6"/>
      </patternFill>
    </fill>
    <fill>
      <patternFill patternType="solid">
        <fgColor indexed="54"/>
      </patternFill>
    </fill>
    <fill>
      <patternFill patternType="solid">
        <fgColor indexed="9"/>
      </patternFill>
    </fill>
    <fill>
      <patternFill patternType="lightHorizontal">
        <fgColor indexed="31"/>
        <bgColor indexed="48"/>
      </patternFill>
    </fill>
    <fill>
      <patternFill patternType="solid">
        <fgColor indexed="63"/>
        <bgColor indexed="64"/>
      </patternFill>
    </fill>
    <fill>
      <patternFill patternType="solid">
        <fgColor indexed="62"/>
        <bgColor indexed="64"/>
      </patternFill>
    </fill>
    <fill>
      <patternFill patternType="solid">
        <fgColor indexed="55"/>
        <bgColor indexed="64"/>
      </patternFill>
    </fill>
    <fill>
      <patternFill patternType="solid">
        <fgColor indexed="54"/>
        <bgColor indexed="64"/>
      </patternFill>
    </fill>
    <fill>
      <patternFill patternType="solid">
        <fgColor indexed="48"/>
        <bgColor indexed="64"/>
      </patternFill>
    </fill>
    <fill>
      <patternFill patternType="solid">
        <fgColor indexed="27"/>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41"/>
        <bgColor indexed="41"/>
      </patternFill>
    </fill>
    <fill>
      <patternFill patternType="solid">
        <fgColor indexed="40"/>
        <bgColor indexed="40"/>
      </patternFill>
    </fill>
    <fill>
      <patternFill patternType="solid">
        <fgColor indexed="26"/>
        <bgColor indexed="26"/>
      </patternFill>
    </fill>
    <fill>
      <patternFill patternType="solid">
        <fgColor indexed="47"/>
        <bgColor indexed="47"/>
      </patternFill>
    </fill>
    <fill>
      <patternFill patternType="solid">
        <fgColor indexed="44"/>
        <bgColor indexed="64"/>
      </patternFill>
    </fill>
    <fill>
      <patternFill patternType="solid">
        <fgColor indexed="16"/>
        <bgColor indexed="64"/>
      </patternFill>
    </fill>
    <fill>
      <patternFill patternType="solid">
        <fgColor indexed="29"/>
        <bgColor indexed="64"/>
      </patternFill>
    </fill>
    <fill>
      <patternFill patternType="solid">
        <fgColor indexed="14"/>
        <bgColor indexed="64"/>
      </patternFill>
    </fill>
    <fill>
      <patternFill patternType="solid">
        <fgColor indexed="33"/>
        <bgColor indexed="64"/>
      </patternFill>
    </fill>
    <fill>
      <patternFill patternType="solid">
        <fgColor indexed="12"/>
      </patternFill>
    </fill>
    <fill>
      <patternFill patternType="solid">
        <fgColor indexed="12"/>
        <bgColor indexed="64"/>
      </patternFill>
    </fill>
    <fill>
      <patternFill patternType="solid">
        <fgColor indexed="15"/>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16"/>
      </patternFill>
    </fill>
    <fill>
      <patternFill patternType="solid">
        <fgColor indexed="31"/>
        <bgColor indexed="64"/>
      </patternFill>
    </fill>
    <fill>
      <patternFill patternType="solid">
        <fgColor indexed="43"/>
        <bgColor indexed="64"/>
      </patternFill>
    </fill>
    <fill>
      <patternFill patternType="solid">
        <fgColor indexed="10"/>
        <bgColor indexed="64"/>
      </patternFill>
    </fill>
    <fill>
      <patternFill patternType="solid">
        <fgColor indexed="23"/>
        <bgColor indexed="64"/>
      </patternFill>
    </fill>
    <fill>
      <patternFill patternType="solid">
        <fgColor indexed="32"/>
        <bgColor indexed="64"/>
      </patternFill>
    </fill>
    <fill>
      <patternFill patternType="solid">
        <fgColor indexed="18"/>
        <bgColor indexed="64"/>
      </patternFill>
    </fill>
    <fill>
      <patternFill patternType="lightUp"/>
    </fill>
    <fill>
      <patternFill patternType="lightTrellis">
        <fgColor indexed="22"/>
        <bgColor indexed="9"/>
      </patternFill>
    </fill>
    <fill>
      <patternFill patternType="lightTrellis">
        <bgColor indexed="51"/>
      </patternFill>
    </fill>
    <fill>
      <patternFill patternType="solid">
        <fgColor indexed="18"/>
        <bgColor indexed="17"/>
      </patternFill>
    </fill>
    <fill>
      <patternFill patternType="solid">
        <fgColor indexed="53"/>
        <bgColor indexed="64"/>
      </patternFill>
    </fill>
    <fill>
      <patternFill patternType="solid">
        <fgColor indexed="34"/>
        <bgColor indexed="64"/>
      </patternFill>
    </fill>
    <fill>
      <patternFill patternType="solid">
        <fgColor indexed="57"/>
        <bgColor indexed="64"/>
      </patternFill>
    </fill>
    <fill>
      <patternFill patternType="solid">
        <fgColor indexed="15"/>
      </patternFill>
    </fill>
    <fill>
      <patternFill patternType="solid">
        <fgColor indexed="47"/>
        <bgColor indexed="64"/>
      </patternFill>
    </fill>
    <fill>
      <patternFill patternType="solid">
        <fgColor indexed="38"/>
        <bgColor indexed="64"/>
      </patternFill>
    </fill>
    <fill>
      <patternFill patternType="solid">
        <fgColor indexed="21"/>
        <bgColor indexed="64"/>
      </patternFill>
    </fill>
    <fill>
      <patternFill patternType="solid">
        <fgColor indexed="17"/>
      </patternFill>
    </fill>
    <fill>
      <patternFill patternType="solid">
        <fgColor indexed="45"/>
        <bgColor indexed="64"/>
      </patternFill>
    </fill>
    <fill>
      <patternFill patternType="solid">
        <fgColor indexed="22"/>
        <bgColor indexed="8"/>
      </patternFill>
    </fill>
    <fill>
      <patternFill patternType="mediumGray">
        <fgColor indexed="22"/>
      </patternFill>
    </fill>
    <fill>
      <patternFill patternType="solid">
        <fgColor indexed="11"/>
        <bgColor indexed="64"/>
      </patternFill>
    </fill>
    <fill>
      <patternFill patternType="darkVertical"/>
    </fill>
    <fill>
      <patternFill patternType="solid">
        <fgColor indexed="49"/>
        <bgColor indexed="64"/>
      </patternFill>
    </fill>
    <fill>
      <patternFill patternType="solid">
        <fgColor indexed="21"/>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30"/>
        <bgColor indexed="64"/>
      </patternFill>
    </fill>
    <fill>
      <patternFill patternType="solid">
        <fgColor indexed="19"/>
        <bgColor indexed="64"/>
      </patternFill>
    </fill>
    <fill>
      <patternFill patternType="solid">
        <fgColor indexed="9"/>
        <bgColor indexed="8"/>
      </patternFill>
    </fill>
  </fills>
  <borders count="29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thin">
        <color indexed="8"/>
      </right>
      <top style="thin">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right/>
      <top/>
      <bottom style="double">
        <color indexed="8"/>
      </bottom>
      <diagonal/>
    </border>
    <border>
      <left style="thin">
        <color indexed="64"/>
      </left>
      <right/>
      <top style="thin">
        <color indexed="8"/>
      </top>
      <bottom style="thin">
        <color indexed="8"/>
      </bottom>
      <diagonal/>
    </border>
    <border>
      <left style="thin">
        <color indexed="8"/>
      </left>
      <right style="thin">
        <color indexed="8"/>
      </right>
      <top/>
      <bottom style="double">
        <color indexed="8"/>
      </bottom>
      <diagonal/>
    </border>
    <border>
      <left style="thin">
        <color indexed="64"/>
      </left>
      <right style="thin">
        <color indexed="8"/>
      </right>
      <top/>
      <bottom/>
      <diagonal/>
    </border>
    <border>
      <left/>
      <right style="medium">
        <color indexed="64"/>
      </right>
      <top/>
      <bottom/>
      <diagonal/>
    </border>
    <border>
      <left style="medium">
        <color indexed="64"/>
      </left>
      <right/>
      <top style="medium">
        <color indexed="64"/>
      </top>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medium">
        <color indexed="64"/>
      </left>
      <right style="thin">
        <color indexed="8"/>
      </right>
      <top/>
      <bottom/>
      <diagonal/>
    </border>
    <border>
      <left style="thin">
        <color indexed="64"/>
      </left>
      <right style="thin">
        <color indexed="64"/>
      </right>
      <top/>
      <bottom/>
      <diagonal/>
    </border>
    <border>
      <left style="medium">
        <color indexed="64"/>
      </left>
      <right/>
      <top/>
      <bottom style="thin">
        <color indexed="8"/>
      </bottom>
      <diagonal/>
    </border>
    <border>
      <left style="thin">
        <color indexed="64"/>
      </left>
      <right style="thin">
        <color indexed="64"/>
      </right>
      <top/>
      <bottom style="thin">
        <color indexed="8"/>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8"/>
      </top>
      <bottom/>
      <diagonal/>
    </border>
    <border>
      <left/>
      <right style="medium">
        <color indexed="64"/>
      </right>
      <top style="thin">
        <color indexed="8"/>
      </top>
      <bottom/>
      <diagonal/>
    </border>
    <border>
      <left style="medium">
        <color indexed="64"/>
      </left>
      <right/>
      <top/>
      <bottom style="thin">
        <color indexed="64"/>
      </bottom>
      <diagonal/>
    </border>
    <border>
      <left style="medium">
        <color indexed="64"/>
      </left>
      <right style="thin">
        <color indexed="8"/>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8"/>
      </left>
      <right style="thin">
        <color indexed="8"/>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8"/>
      </right>
      <top/>
      <bottom style="thin">
        <color indexed="8"/>
      </bottom>
      <diagonal/>
    </border>
    <border>
      <left/>
      <right style="thin">
        <color indexed="64"/>
      </right>
      <top/>
      <bottom style="thin">
        <color indexed="8"/>
      </bottom>
      <diagonal/>
    </border>
    <border>
      <left style="thin">
        <color indexed="64"/>
      </left>
      <right style="medium">
        <color indexed="64"/>
      </right>
      <top/>
      <bottom style="thin">
        <color indexed="8"/>
      </bottom>
      <diagonal/>
    </border>
    <border>
      <left/>
      <right style="medium">
        <color indexed="64"/>
      </right>
      <top/>
      <bottom style="thin">
        <color indexed="8"/>
      </bottom>
      <diagonal/>
    </border>
    <border>
      <left/>
      <right style="medium">
        <color indexed="64"/>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8"/>
      </right>
      <top style="thin">
        <color indexed="8"/>
      </top>
      <bottom style="thin">
        <color indexed="64"/>
      </bottom>
      <diagonal/>
    </border>
    <border>
      <left/>
      <right style="thin">
        <color indexed="64"/>
      </right>
      <top style="thin">
        <color indexed="8"/>
      </top>
      <bottom style="thin">
        <color indexed="64"/>
      </bottom>
      <diagonal/>
    </border>
    <border>
      <left/>
      <right style="medium">
        <color indexed="64"/>
      </right>
      <top style="thin">
        <color indexed="8"/>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8"/>
      </top>
      <bottom style="thin">
        <color indexed="8"/>
      </bottom>
      <diagonal/>
    </border>
    <border>
      <left/>
      <right/>
      <top style="thin">
        <color indexed="8"/>
      </top>
      <bottom style="double">
        <color indexed="8"/>
      </bottom>
      <diagonal/>
    </border>
    <border>
      <left style="thin">
        <color indexed="64"/>
      </left>
      <right style="thin">
        <color indexed="64"/>
      </right>
      <top style="thin">
        <color indexed="8"/>
      </top>
      <bottom style="double">
        <color indexed="8"/>
      </bottom>
      <diagonal/>
    </border>
    <border>
      <left/>
      <right style="thin">
        <color indexed="64"/>
      </right>
      <top style="thin">
        <color indexed="64"/>
      </top>
      <bottom style="thin">
        <color indexed="64"/>
      </bottom>
      <diagonal/>
    </border>
    <border>
      <left style="medium">
        <color indexed="8"/>
      </left>
      <right style="medium">
        <color indexed="8"/>
      </right>
      <top style="thin">
        <color indexed="8"/>
      </top>
      <bottom style="thin">
        <color indexed="8"/>
      </bottom>
      <diagonal/>
    </border>
    <border>
      <left/>
      <right style="medium">
        <color indexed="64"/>
      </right>
      <top style="thin">
        <color indexed="64"/>
      </top>
      <bottom style="thin">
        <color indexed="64"/>
      </bottom>
      <diagonal/>
    </border>
    <border>
      <left style="thin">
        <color theme="1"/>
      </left>
      <right style="thin">
        <color indexed="8"/>
      </right>
      <top/>
      <bottom/>
      <diagonal/>
    </border>
    <border>
      <left/>
      <right/>
      <top style="thin">
        <color indexed="64"/>
      </top>
      <bottom style="double">
        <color indexed="64"/>
      </bottom>
      <diagonal/>
    </border>
    <border>
      <left style="medium">
        <color theme="1"/>
      </left>
      <right/>
      <top style="medium">
        <color theme="1"/>
      </top>
      <bottom/>
      <diagonal/>
    </border>
    <border>
      <left/>
      <right/>
      <top style="medium">
        <color theme="1"/>
      </top>
      <bottom/>
      <diagonal/>
    </border>
    <border>
      <left style="thin">
        <color indexed="8"/>
      </left>
      <right/>
      <top style="medium">
        <color theme="1"/>
      </top>
      <bottom/>
      <diagonal/>
    </border>
    <border>
      <left style="thin">
        <color indexed="8"/>
      </left>
      <right style="medium">
        <color theme="1"/>
      </right>
      <top style="medium">
        <color theme="1"/>
      </top>
      <bottom/>
      <diagonal/>
    </border>
    <border>
      <left style="medium">
        <color theme="1"/>
      </left>
      <right/>
      <top/>
      <bottom/>
      <diagonal/>
    </border>
    <border>
      <left style="thin">
        <color indexed="8"/>
      </left>
      <right style="medium">
        <color theme="1"/>
      </right>
      <top/>
      <bottom/>
      <diagonal/>
    </border>
    <border>
      <left style="thin">
        <color indexed="8"/>
      </left>
      <right style="medium">
        <color theme="1"/>
      </right>
      <top/>
      <bottom style="thin">
        <color indexed="8"/>
      </bottom>
      <diagonal/>
    </border>
    <border>
      <left style="medium">
        <color theme="1"/>
      </left>
      <right/>
      <top style="thin">
        <color indexed="8"/>
      </top>
      <bottom style="thin">
        <color indexed="8"/>
      </bottom>
      <diagonal/>
    </border>
    <border>
      <left style="thin">
        <color indexed="8"/>
      </left>
      <right style="medium">
        <color theme="1"/>
      </right>
      <top style="thin">
        <color indexed="8"/>
      </top>
      <bottom style="thin">
        <color indexed="8"/>
      </bottom>
      <diagonal/>
    </border>
    <border>
      <left/>
      <right style="medium">
        <color theme="1"/>
      </right>
      <top/>
      <bottom/>
      <diagonal/>
    </border>
    <border>
      <left style="medium">
        <color theme="1"/>
      </left>
      <right/>
      <top style="thin">
        <color indexed="8"/>
      </top>
      <bottom/>
      <diagonal/>
    </border>
    <border>
      <left style="thin">
        <color indexed="8"/>
      </left>
      <right style="medium">
        <color theme="1"/>
      </right>
      <top style="thin">
        <color indexed="8"/>
      </top>
      <bottom/>
      <diagonal/>
    </border>
    <border>
      <left style="medium">
        <color theme="1"/>
      </left>
      <right style="thin">
        <color indexed="8"/>
      </right>
      <top style="thin">
        <color indexed="8"/>
      </top>
      <bottom/>
      <diagonal/>
    </border>
    <border>
      <left style="medium">
        <color theme="1"/>
      </left>
      <right style="thin">
        <color indexed="8"/>
      </right>
      <top/>
      <bottom/>
      <diagonal/>
    </border>
    <border>
      <left style="medium">
        <color theme="1"/>
      </left>
      <right/>
      <top style="thin">
        <color indexed="8"/>
      </top>
      <bottom style="medium">
        <color theme="1"/>
      </bottom>
      <diagonal/>
    </border>
    <border>
      <left style="thin">
        <color indexed="8"/>
      </left>
      <right/>
      <top style="thin">
        <color indexed="8"/>
      </top>
      <bottom style="medium">
        <color theme="1"/>
      </bottom>
      <diagonal/>
    </border>
    <border>
      <left style="thin">
        <color indexed="8"/>
      </left>
      <right style="medium">
        <color theme="1"/>
      </right>
      <top style="thin">
        <color indexed="8"/>
      </top>
      <bottom style="medium">
        <color theme="1"/>
      </bottom>
      <diagonal/>
    </border>
    <border>
      <left style="thick">
        <color theme="1"/>
      </left>
      <right/>
      <top style="thick">
        <color theme="1"/>
      </top>
      <bottom/>
      <diagonal/>
    </border>
    <border>
      <left/>
      <right/>
      <top style="thick">
        <color theme="1"/>
      </top>
      <bottom/>
      <diagonal/>
    </border>
    <border>
      <left/>
      <right style="thin">
        <color indexed="8"/>
      </right>
      <top style="thick">
        <color theme="1"/>
      </top>
      <bottom/>
      <diagonal/>
    </border>
    <border>
      <left style="medium">
        <color indexed="8"/>
      </left>
      <right/>
      <top style="thick">
        <color theme="1"/>
      </top>
      <bottom/>
      <diagonal/>
    </border>
    <border>
      <left/>
      <right style="medium">
        <color indexed="8"/>
      </right>
      <top style="thick">
        <color theme="1"/>
      </top>
      <bottom/>
      <diagonal/>
    </border>
    <border>
      <left style="medium">
        <color indexed="8"/>
      </left>
      <right style="medium">
        <color indexed="8"/>
      </right>
      <top style="thick">
        <color theme="1"/>
      </top>
      <bottom/>
      <diagonal/>
    </border>
    <border>
      <left/>
      <right style="thick">
        <color theme="1"/>
      </right>
      <top style="thick">
        <color theme="1"/>
      </top>
      <bottom/>
      <diagonal/>
    </border>
    <border>
      <left style="thick">
        <color theme="1"/>
      </left>
      <right/>
      <top/>
      <bottom/>
      <diagonal/>
    </border>
    <border>
      <left/>
      <right style="thick">
        <color theme="1"/>
      </right>
      <top/>
      <bottom/>
      <diagonal/>
    </border>
    <border>
      <left style="thick">
        <color theme="1"/>
      </left>
      <right/>
      <top/>
      <bottom style="medium">
        <color indexed="8"/>
      </bottom>
      <diagonal/>
    </border>
    <border>
      <left/>
      <right style="thick">
        <color theme="1"/>
      </right>
      <top/>
      <bottom style="thin">
        <color indexed="8"/>
      </bottom>
      <diagonal/>
    </border>
    <border>
      <left style="thick">
        <color theme="1"/>
      </left>
      <right/>
      <top style="thin">
        <color indexed="8"/>
      </top>
      <bottom/>
      <diagonal/>
    </border>
    <border>
      <left style="thin">
        <color indexed="8"/>
      </left>
      <right style="thick">
        <color theme="1"/>
      </right>
      <top style="thin">
        <color indexed="8"/>
      </top>
      <bottom/>
      <diagonal/>
    </border>
    <border>
      <left style="thin">
        <color indexed="8"/>
      </left>
      <right style="thick">
        <color theme="1"/>
      </right>
      <top/>
      <bottom/>
      <diagonal/>
    </border>
    <border>
      <left style="thick">
        <color theme="1"/>
      </left>
      <right/>
      <top/>
      <bottom style="thin">
        <color indexed="8"/>
      </bottom>
      <diagonal/>
    </border>
    <border>
      <left style="thin">
        <color indexed="8"/>
      </left>
      <right style="thick">
        <color theme="1"/>
      </right>
      <top/>
      <bottom style="thin">
        <color indexed="8"/>
      </bottom>
      <diagonal/>
    </border>
    <border>
      <left style="thick">
        <color theme="1"/>
      </left>
      <right/>
      <top/>
      <bottom style="thick">
        <color theme="1"/>
      </bottom>
      <diagonal/>
    </border>
    <border>
      <left/>
      <right/>
      <top/>
      <bottom style="thick">
        <color theme="1"/>
      </bottom>
      <diagonal/>
    </border>
    <border>
      <left/>
      <right style="thick">
        <color theme="1"/>
      </right>
      <top/>
      <bottom style="thick">
        <color theme="1"/>
      </bottom>
      <diagonal/>
    </border>
    <border>
      <left style="thin">
        <color indexed="8"/>
      </left>
      <right/>
      <top style="thick">
        <color theme="1"/>
      </top>
      <bottom/>
      <diagonal/>
    </border>
    <border>
      <left/>
      <right style="thick">
        <color theme="1"/>
      </right>
      <top style="thin">
        <color indexed="8"/>
      </top>
      <bottom/>
      <diagonal/>
    </border>
    <border>
      <left style="thick">
        <color theme="1"/>
      </left>
      <right style="thin">
        <color indexed="8"/>
      </right>
      <top/>
      <bottom/>
      <diagonal/>
    </border>
    <border>
      <left style="thick">
        <color theme="1"/>
      </left>
      <right style="thin">
        <color indexed="8"/>
      </right>
      <top/>
      <bottom style="thin">
        <color indexed="8"/>
      </bottom>
      <diagonal/>
    </border>
    <border>
      <left style="medium">
        <color indexed="8"/>
      </left>
      <right style="thick">
        <color theme="1"/>
      </right>
      <top/>
      <bottom style="thin">
        <color indexed="8"/>
      </bottom>
      <diagonal/>
    </border>
    <border>
      <left style="thin">
        <color indexed="8"/>
      </left>
      <right style="thick">
        <color theme="1"/>
      </right>
      <top style="thick">
        <color theme="1"/>
      </top>
      <bottom/>
      <diagonal/>
    </border>
    <border>
      <left style="thick">
        <color theme="1"/>
      </left>
      <right style="thin">
        <color indexed="8"/>
      </right>
      <top style="thin">
        <color indexed="8"/>
      </top>
      <bottom/>
      <diagonal/>
    </border>
    <border>
      <left/>
      <right style="thick">
        <color theme="1"/>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thin">
        <color theme="1"/>
      </left>
      <right style="thin">
        <color theme="1"/>
      </right>
      <top style="thin">
        <color theme="1"/>
      </top>
      <bottom/>
      <diagonal/>
    </border>
    <border>
      <left style="thin">
        <color theme="1"/>
      </left>
      <right style="thin">
        <color theme="1"/>
      </right>
      <top/>
      <bottom/>
      <diagonal/>
    </border>
    <border>
      <left/>
      <right style="medium">
        <color theme="1"/>
      </right>
      <top style="medium">
        <color theme="1"/>
      </top>
      <bottom/>
      <diagonal/>
    </border>
    <border>
      <left style="medium">
        <color theme="1"/>
      </left>
      <right/>
      <top/>
      <bottom style="thin">
        <color indexed="8"/>
      </bottom>
      <diagonal/>
    </border>
    <border>
      <left/>
      <right style="medium">
        <color theme="1"/>
      </right>
      <top/>
      <bottom style="thin">
        <color indexed="8"/>
      </bottom>
      <diagonal/>
    </border>
    <border>
      <left/>
      <right style="medium">
        <color theme="1"/>
      </right>
      <top style="thin">
        <color indexed="8"/>
      </top>
      <bottom/>
      <diagonal/>
    </border>
    <border>
      <left style="medium">
        <color theme="1"/>
      </left>
      <right style="thin">
        <color indexed="8"/>
      </right>
      <top/>
      <bottom style="medium">
        <color theme="1"/>
      </bottom>
      <diagonal/>
    </border>
    <border>
      <left/>
      <right/>
      <top/>
      <bottom style="medium">
        <color theme="1"/>
      </bottom>
      <diagonal/>
    </border>
    <border>
      <left style="thin">
        <color indexed="8"/>
      </left>
      <right style="thin">
        <color indexed="8"/>
      </right>
      <top/>
      <bottom style="medium">
        <color theme="1"/>
      </bottom>
      <diagonal/>
    </border>
    <border>
      <left/>
      <right style="medium">
        <color theme="1"/>
      </right>
      <top/>
      <bottom style="medium">
        <color theme="1"/>
      </bottom>
      <diagonal/>
    </border>
    <border>
      <left/>
      <right style="thin">
        <color indexed="8"/>
      </right>
      <top/>
      <bottom style="medium">
        <color theme="1"/>
      </bottom>
      <diagonal/>
    </border>
    <border>
      <left style="thin">
        <color indexed="8"/>
      </left>
      <right style="medium">
        <color theme="1"/>
      </right>
      <top/>
      <bottom style="medium">
        <color theme="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1"/>
      </left>
      <right/>
      <top/>
      <bottom style="medium">
        <color theme="1"/>
      </bottom>
      <diagonal/>
    </border>
    <border>
      <left/>
      <right style="thin">
        <color indexed="8"/>
      </right>
      <top style="medium">
        <color theme="1"/>
      </top>
      <bottom/>
      <diagonal/>
    </border>
    <border>
      <left style="medium">
        <color theme="1"/>
      </left>
      <right/>
      <top/>
      <bottom style="thin">
        <color theme="1"/>
      </bottom>
      <diagonal/>
    </border>
    <border>
      <left style="thin">
        <color indexed="64"/>
      </left>
      <right style="medium">
        <color indexed="8"/>
      </right>
      <top style="thin">
        <color indexed="64"/>
      </top>
      <bottom style="thin">
        <color indexed="64"/>
      </bottom>
      <diagonal/>
    </border>
    <border>
      <left/>
      <right/>
      <top/>
      <bottom style="thin">
        <color theme="1"/>
      </bottom>
      <diagonal/>
    </border>
    <border>
      <left style="thin">
        <color indexed="8"/>
      </left>
      <right style="thin">
        <color indexed="8"/>
      </right>
      <top style="medium">
        <color theme="1"/>
      </top>
      <bottom/>
      <diagonal/>
    </border>
    <border>
      <left style="medium">
        <color indexed="8"/>
      </left>
      <right style="medium">
        <color theme="1"/>
      </right>
      <top style="medium">
        <color theme="1"/>
      </top>
      <bottom/>
      <diagonal/>
    </border>
    <border>
      <left style="medium">
        <color indexed="8"/>
      </left>
      <right style="medium">
        <color theme="1"/>
      </right>
      <top/>
      <bottom/>
      <diagonal/>
    </border>
    <border>
      <left style="medium">
        <color indexed="8"/>
      </left>
      <right style="medium">
        <color theme="1"/>
      </right>
      <top/>
      <bottom style="medium">
        <color theme="1"/>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style="thin">
        <color theme="1"/>
      </left>
      <right/>
      <top style="thin">
        <color theme="1"/>
      </top>
      <bottom/>
      <diagonal/>
    </border>
    <border>
      <left style="thin">
        <color theme="1"/>
      </left>
      <right/>
      <top/>
      <bottom/>
      <diagonal/>
    </border>
    <border>
      <left/>
      <right/>
      <top style="thin">
        <color theme="1"/>
      </top>
      <bottom/>
      <diagonal/>
    </border>
    <border>
      <left style="thin">
        <color theme="1"/>
      </left>
      <right/>
      <top/>
      <bottom style="thin">
        <color theme="1"/>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style="double">
        <color indexed="64"/>
      </left>
      <right/>
      <top/>
      <bottom style="hair">
        <color indexed="64"/>
      </bottom>
      <diagonal/>
    </border>
    <border>
      <left style="medium">
        <color indexed="12"/>
      </left>
      <right style="medium">
        <color indexed="12"/>
      </right>
      <top style="medium">
        <color indexed="12"/>
      </top>
      <bottom style="medium">
        <color indexed="12"/>
      </bottom>
      <diagonal/>
    </border>
    <border>
      <left/>
      <right style="thick">
        <color indexed="9"/>
      </right>
      <top/>
      <bottom/>
      <diagonal/>
    </border>
    <border>
      <left style="hair">
        <color indexed="64"/>
      </left>
      <right style="hair">
        <color indexed="64"/>
      </right>
      <top style="hair">
        <color indexed="64"/>
      </top>
      <bottom style="hair">
        <color indexed="64"/>
      </bottom>
      <diagonal/>
    </border>
    <border>
      <left/>
      <right/>
      <top/>
      <bottom style="medium">
        <color indexed="24"/>
      </bottom>
      <diagonal/>
    </border>
    <border>
      <left style="hair">
        <color indexed="8"/>
      </left>
      <right style="hair">
        <color indexed="8"/>
      </right>
      <top style="hair">
        <color indexed="8"/>
      </top>
      <bottom style="hair">
        <color indexed="8"/>
      </bottom>
      <diagonal/>
    </border>
    <border>
      <left style="thin">
        <color indexed="64"/>
      </left>
      <right/>
      <top style="hair">
        <color indexed="8"/>
      </top>
      <bottom style="thin">
        <color indexed="64"/>
      </bottom>
      <diagonal/>
    </border>
    <border>
      <left/>
      <right style="thin">
        <color indexed="64"/>
      </right>
      <top/>
      <bottom style="thin">
        <color indexed="64"/>
      </bottom>
      <diagonal/>
    </border>
    <border>
      <left/>
      <right/>
      <top style="double">
        <color indexed="64"/>
      </top>
      <bottom style="double">
        <color indexed="64"/>
      </bottom>
      <diagonal/>
    </border>
    <border>
      <left style="thin">
        <color indexed="9"/>
      </left>
      <right style="thin">
        <color indexed="9"/>
      </right>
      <top style="thin">
        <color indexed="9"/>
      </top>
      <bottom style="thin">
        <color indexed="9"/>
      </bottom>
      <diagonal/>
    </border>
    <border>
      <left/>
      <right/>
      <top style="thin">
        <color indexed="9"/>
      </top>
      <bottom style="thin">
        <color indexed="8"/>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medium">
        <color indexed="64"/>
      </top>
      <bottom/>
      <diagonal/>
    </border>
    <border>
      <left/>
      <right/>
      <top/>
      <bottom style="dotted">
        <color indexed="64"/>
      </bottom>
      <diagonal/>
    </border>
    <border>
      <left style="double">
        <color indexed="64"/>
      </left>
      <right style="double">
        <color indexed="64"/>
      </right>
      <top style="double">
        <color indexed="64"/>
      </top>
      <bottom style="double">
        <color indexed="64"/>
      </bottom>
      <diagonal/>
    </border>
    <border>
      <left style="medium">
        <color indexed="64"/>
      </left>
      <right style="hair">
        <color indexed="64"/>
      </right>
      <top style="medium">
        <color indexed="64"/>
      </top>
      <bottom style="hair">
        <color indexed="64"/>
      </bottom>
      <diagonal/>
    </border>
    <border>
      <left style="hair">
        <color indexed="49"/>
      </left>
      <right style="hair">
        <color indexed="49"/>
      </right>
      <top style="hair">
        <color indexed="49"/>
      </top>
      <bottom style="hair">
        <color indexed="49"/>
      </bottom>
      <diagonal/>
    </border>
    <border>
      <left style="thin">
        <color indexed="64"/>
      </left>
      <right/>
      <top/>
      <bottom/>
      <diagonal/>
    </border>
    <border>
      <left style="thin">
        <color indexed="64"/>
      </left>
      <right/>
      <top style="dotted">
        <color indexed="64"/>
      </top>
      <bottom/>
      <diagonal/>
    </border>
    <border>
      <left style="thin">
        <color indexed="64"/>
      </left>
      <right/>
      <top/>
      <bottom style="dotted">
        <color indexed="64"/>
      </bottom>
      <diagonal/>
    </border>
    <border>
      <left style="thin">
        <color indexed="15"/>
      </left>
      <right style="thin">
        <color indexed="15"/>
      </right>
      <top style="thin">
        <color indexed="15"/>
      </top>
      <bottom style="thin">
        <color indexed="15"/>
      </bottom>
      <diagonal/>
    </border>
    <border>
      <left/>
      <right/>
      <top style="dotted">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n">
        <color indexed="39"/>
      </bottom>
      <diagonal/>
    </border>
    <border>
      <left/>
      <right/>
      <top style="hair">
        <color indexed="39"/>
      </top>
      <bottom/>
      <diagonal/>
    </border>
    <border>
      <left style="thin">
        <color indexed="64"/>
      </left>
      <right/>
      <top style="thin">
        <color indexed="64"/>
      </top>
      <bottom/>
      <diagonal/>
    </border>
    <border>
      <left/>
      <right/>
      <top style="double">
        <color indexed="64"/>
      </top>
      <bottom/>
      <diagonal/>
    </border>
    <border>
      <left style="thin">
        <color indexed="64"/>
      </left>
      <right style="thin">
        <color indexed="64"/>
      </right>
      <top style="thin">
        <color indexed="64"/>
      </top>
      <bottom style="hair">
        <color indexed="62"/>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style="thin">
        <color indexed="64"/>
      </bottom>
      <diagonal/>
    </border>
    <border>
      <left style="thin">
        <color theme="1"/>
      </left>
      <right style="thin">
        <color theme="1"/>
      </right>
      <top style="thin">
        <color theme="1"/>
      </top>
      <bottom style="thin">
        <color theme="1"/>
      </bottom>
      <diagonal/>
    </border>
    <border>
      <left/>
      <right style="medium">
        <color theme="1"/>
      </right>
      <top style="thin">
        <color indexed="8"/>
      </top>
      <bottom style="thin">
        <color indexed="8"/>
      </bottom>
      <diagonal/>
    </border>
    <border>
      <left style="medium">
        <color theme="1"/>
      </left>
      <right/>
      <top style="thin">
        <color indexed="64"/>
      </top>
      <bottom/>
      <diagonal/>
    </border>
    <border>
      <left style="thin">
        <color indexed="8"/>
      </left>
      <right style="medium">
        <color theme="1"/>
      </right>
      <top style="thin">
        <color indexed="64"/>
      </top>
      <bottom/>
      <diagonal/>
    </border>
    <border>
      <left style="thin">
        <color indexed="8"/>
      </left>
      <right style="medium">
        <color theme="1"/>
      </right>
      <top/>
      <bottom style="medium">
        <color indexed="8"/>
      </bottom>
      <diagonal/>
    </border>
    <border>
      <left style="thin">
        <color indexed="8"/>
      </left>
      <right/>
      <top/>
      <bottom style="medium">
        <color theme="1"/>
      </bottom>
      <diagonal/>
    </border>
    <border>
      <left style="thin">
        <color indexed="8"/>
      </left>
      <right/>
      <top style="thin">
        <color theme="1"/>
      </top>
      <bottom style="thin">
        <color theme="1"/>
      </bottom>
      <diagonal/>
    </border>
    <border>
      <left style="thin">
        <color indexed="8"/>
      </left>
      <right style="medium">
        <color indexed="8"/>
      </right>
      <top/>
      <bottom style="medium">
        <color theme="1"/>
      </bottom>
      <diagonal/>
    </border>
    <border>
      <left style="thin">
        <color theme="1"/>
      </left>
      <right style="medium">
        <color theme="1"/>
      </right>
      <top style="thin">
        <color theme="1"/>
      </top>
      <bottom/>
      <diagonal/>
    </border>
    <border>
      <left style="thin">
        <color theme="1"/>
      </left>
      <right style="medium">
        <color theme="1"/>
      </right>
      <top/>
      <bottom/>
      <diagonal/>
    </border>
    <border>
      <left style="medium">
        <color theme="1"/>
      </left>
      <right style="thin">
        <color indexed="8"/>
      </right>
      <top/>
      <bottom style="thin">
        <color indexed="8"/>
      </bottom>
      <diagonal/>
    </border>
    <border>
      <left style="thin">
        <color theme="1"/>
      </left>
      <right style="medium">
        <color theme="1"/>
      </right>
      <top/>
      <bottom style="thin">
        <color theme="1"/>
      </bottom>
      <diagonal/>
    </border>
    <border>
      <left style="medium">
        <color theme="1"/>
      </left>
      <right style="thin">
        <color indexed="8"/>
      </right>
      <top style="thin">
        <color indexed="8"/>
      </top>
      <bottom style="medium">
        <color theme="1"/>
      </bottom>
      <diagonal/>
    </border>
    <border>
      <left/>
      <right/>
      <top style="thin">
        <color indexed="8"/>
      </top>
      <bottom style="medium">
        <color theme="1"/>
      </bottom>
      <diagonal/>
    </border>
    <border>
      <left style="thin">
        <color indexed="8"/>
      </left>
      <right style="medium">
        <color indexed="8"/>
      </right>
      <top style="thin">
        <color indexed="8"/>
      </top>
      <bottom style="medium">
        <color theme="1"/>
      </bottom>
      <diagonal/>
    </border>
    <border>
      <left style="medium">
        <color theme="1"/>
      </left>
      <right/>
      <top style="thin">
        <color theme="1"/>
      </top>
      <bottom style="thin">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style="medium">
        <color theme="1"/>
      </left>
      <right style="thin">
        <color indexed="8"/>
      </right>
      <top style="thin">
        <color theme="1"/>
      </top>
      <bottom/>
      <diagonal/>
    </border>
    <border>
      <left style="thin">
        <color indexed="8"/>
      </left>
      <right/>
      <top style="thin">
        <color theme="1"/>
      </top>
      <bottom/>
      <diagonal/>
    </border>
    <border>
      <left style="thin">
        <color indexed="8"/>
      </left>
      <right style="medium">
        <color theme="1"/>
      </right>
      <top style="thin">
        <color theme="1"/>
      </top>
      <bottom/>
      <diagonal/>
    </border>
    <border>
      <left style="medium">
        <color theme="1"/>
      </left>
      <right style="thin">
        <color indexed="8"/>
      </right>
      <top/>
      <bottom style="thin">
        <color theme="1"/>
      </bottom>
      <diagonal/>
    </border>
    <border>
      <left style="thin">
        <color indexed="8"/>
      </left>
      <right/>
      <top/>
      <bottom style="thin">
        <color theme="1"/>
      </bottom>
      <diagonal/>
    </border>
    <border>
      <left style="thin">
        <color indexed="8"/>
      </left>
      <right style="medium">
        <color theme="1"/>
      </right>
      <top/>
      <bottom style="thin">
        <color theme="1"/>
      </bottom>
      <diagonal/>
    </border>
    <border>
      <left style="thin">
        <color indexed="8"/>
      </left>
      <right style="thin">
        <color indexed="8"/>
      </right>
      <top style="thin">
        <color theme="1"/>
      </top>
      <bottom style="thin">
        <color indexed="8"/>
      </bottom>
      <diagonal/>
    </border>
    <border>
      <left style="thin">
        <color indexed="8"/>
      </left>
      <right/>
      <top style="thin">
        <color theme="1"/>
      </top>
      <bottom style="thin">
        <color indexed="8"/>
      </bottom>
      <diagonal/>
    </border>
    <border>
      <left/>
      <right/>
      <top style="thin">
        <color theme="1"/>
      </top>
      <bottom style="thin">
        <color indexed="8"/>
      </bottom>
      <diagonal/>
    </border>
    <border>
      <left style="medium">
        <color theme="1"/>
      </left>
      <right style="thin">
        <color indexed="8"/>
      </right>
      <top style="thin">
        <color theme="1"/>
      </top>
      <bottom style="medium">
        <color theme="1"/>
      </bottom>
      <diagonal/>
    </border>
    <border>
      <left style="medium">
        <color theme="1"/>
      </left>
      <right style="thin">
        <color indexed="8"/>
      </right>
      <top style="thin">
        <color theme="1"/>
      </top>
      <bottom style="thin">
        <color theme="1"/>
      </bottom>
      <diagonal/>
    </border>
    <border>
      <left/>
      <right/>
      <top style="thin">
        <color theme="1"/>
      </top>
      <bottom style="double">
        <color theme="1"/>
      </bottom>
      <diagonal/>
    </border>
  </borders>
  <cellStyleXfs count="47746">
    <xf numFmtId="0" fontId="0" fillId="0" borderId="0"/>
    <xf numFmtId="0" fontId="61" fillId="2" borderId="0" applyNumberFormat="0" applyBorder="0" applyAlignment="0" applyProtection="0"/>
    <xf numFmtId="0" fontId="61" fillId="3" borderId="0" applyNumberFormat="0" applyBorder="0" applyAlignment="0" applyProtection="0"/>
    <xf numFmtId="0" fontId="61" fillId="4" borderId="0" applyNumberFormat="0" applyBorder="0" applyAlignment="0" applyProtection="0"/>
    <xf numFmtId="0" fontId="61" fillId="5" borderId="0" applyNumberFormat="0" applyBorder="0" applyAlignment="0" applyProtection="0"/>
    <xf numFmtId="0" fontId="61" fillId="6" borderId="0" applyNumberFormat="0" applyBorder="0" applyAlignment="0" applyProtection="0"/>
    <xf numFmtId="0" fontId="61" fillId="7" borderId="0" applyNumberFormat="0" applyBorder="0" applyAlignment="0" applyProtection="0"/>
    <xf numFmtId="0" fontId="61" fillId="8"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5" borderId="0" applyNumberFormat="0" applyBorder="0" applyAlignment="0" applyProtection="0"/>
    <xf numFmtId="0" fontId="61" fillId="8" borderId="0" applyNumberFormat="0" applyBorder="0" applyAlignment="0" applyProtection="0"/>
    <xf numFmtId="0" fontId="61" fillId="11" borderId="0" applyNumberFormat="0" applyBorder="0" applyAlignment="0" applyProtection="0"/>
    <xf numFmtId="0" fontId="62" fillId="12"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6" borderId="0" applyNumberFormat="0" applyBorder="0" applyAlignment="0" applyProtection="0"/>
    <xf numFmtId="0" fontId="62" fillId="17" borderId="0" applyNumberFormat="0" applyBorder="0" applyAlignment="0" applyProtection="0"/>
    <xf numFmtId="0" fontId="62" fillId="18"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9" borderId="0" applyNumberFormat="0" applyBorder="0" applyAlignment="0" applyProtection="0"/>
    <xf numFmtId="0" fontId="63" fillId="3" borderId="0" applyNumberFormat="0" applyBorder="0" applyAlignment="0" applyProtection="0"/>
    <xf numFmtId="0" fontId="64" fillId="20" borderId="1" applyNumberFormat="0" applyAlignment="0" applyProtection="0"/>
    <xf numFmtId="0" fontId="65" fillId="21" borderId="2" applyNumberFormat="0" applyAlignment="0" applyProtection="0"/>
    <xf numFmtId="43" fontId="28" fillId="0" borderId="0" applyFont="0" applyFill="0" applyBorder="0" applyAlignment="0" applyProtection="0"/>
    <xf numFmtId="43" fontId="37" fillId="0" borderId="0" applyFont="0" applyFill="0" applyBorder="0" applyAlignment="0" applyProtection="0"/>
    <xf numFmtId="44" fontId="28" fillId="0" borderId="0" applyFont="0" applyFill="0" applyBorder="0" applyAlignment="0" applyProtection="0"/>
    <xf numFmtId="0" fontId="66" fillId="0" borderId="0" applyNumberFormat="0" applyFill="0" applyBorder="0" applyAlignment="0" applyProtection="0"/>
    <xf numFmtId="0" fontId="67" fillId="4" borderId="0" applyNumberFormat="0" applyBorder="0" applyAlignment="0" applyProtection="0"/>
    <xf numFmtId="0" fontId="68" fillId="0" borderId="3" applyNumberFormat="0" applyFill="0" applyAlignment="0" applyProtection="0"/>
    <xf numFmtId="0" fontId="69" fillId="0" borderId="4" applyNumberFormat="0" applyFill="0" applyAlignment="0" applyProtection="0"/>
    <xf numFmtId="0" fontId="70" fillId="0" borderId="5" applyNumberFormat="0" applyFill="0" applyAlignment="0" applyProtection="0"/>
    <xf numFmtId="0" fontId="70" fillId="0" borderId="0" applyNumberFormat="0" applyFill="0" applyBorder="0" applyAlignment="0" applyProtection="0"/>
    <xf numFmtId="0" fontId="71" fillId="7" borderId="1" applyNumberFormat="0" applyAlignment="0" applyProtection="0"/>
    <xf numFmtId="0" fontId="72" fillId="0" borderId="6" applyNumberFormat="0" applyFill="0" applyAlignment="0" applyProtection="0"/>
    <xf numFmtId="0" fontId="73" fillId="22" borderId="0" applyNumberFormat="0" applyBorder="0" applyAlignment="0" applyProtection="0"/>
    <xf numFmtId="0" fontId="31" fillId="0" borderId="0"/>
    <xf numFmtId="0" fontId="56" fillId="0" borderId="0"/>
    <xf numFmtId="37" fontId="56" fillId="0" borderId="0"/>
    <xf numFmtId="0" fontId="56" fillId="0" borderId="0"/>
    <xf numFmtId="0" fontId="27" fillId="0" borderId="0"/>
    <xf numFmtId="0" fontId="57" fillId="0" borderId="0"/>
    <xf numFmtId="0" fontId="31" fillId="0" borderId="0"/>
    <xf numFmtId="0" fontId="57" fillId="0" borderId="0"/>
    <xf numFmtId="0" fontId="27" fillId="0" borderId="0"/>
    <xf numFmtId="0" fontId="57" fillId="0" borderId="0"/>
    <xf numFmtId="37" fontId="58" fillId="0" borderId="0"/>
    <xf numFmtId="0" fontId="57" fillId="0" borderId="0"/>
    <xf numFmtId="0" fontId="27" fillId="0" borderId="0"/>
    <xf numFmtId="37" fontId="58" fillId="0" borderId="0"/>
    <xf numFmtId="0" fontId="57" fillId="0" borderId="0"/>
    <xf numFmtId="0" fontId="57" fillId="0" borderId="0"/>
    <xf numFmtId="0" fontId="61" fillId="23" borderId="7" applyNumberFormat="0" applyFont="0" applyAlignment="0" applyProtection="0"/>
    <xf numFmtId="0" fontId="74" fillId="20" borderId="8" applyNumberFormat="0" applyAlignment="0" applyProtection="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0" fontId="58" fillId="0" borderId="0"/>
    <xf numFmtId="43" fontId="27" fillId="0" borderId="0" applyFont="0" applyFill="0" applyBorder="0" applyAlignment="0" applyProtection="0"/>
    <xf numFmtId="0" fontId="27" fillId="0" borderId="0"/>
    <xf numFmtId="43" fontId="27" fillId="0" borderId="0" applyNumberFormat="0" applyFill="0" applyBorder="0" applyAlignment="0" applyProtection="0"/>
    <xf numFmtId="39" fontId="58" fillId="0" borderId="0"/>
    <xf numFmtId="43" fontId="26"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58" fillId="0" borderId="0"/>
    <xf numFmtId="0" fontId="27" fillId="0" borderId="0"/>
    <xf numFmtId="0" fontId="27" fillId="0" borderId="0"/>
    <xf numFmtId="0" fontId="26" fillId="0" borderId="0"/>
    <xf numFmtId="0" fontId="26" fillId="0" borderId="0"/>
    <xf numFmtId="0" fontId="26" fillId="0" borderId="0"/>
    <xf numFmtId="0" fontId="26" fillId="0" borderId="0"/>
    <xf numFmtId="0" fontId="25" fillId="0" borderId="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38" fontId="51" fillId="47" borderId="0" applyNumberFormat="0" applyBorder="0" applyAlignment="0" applyProtection="0"/>
    <xf numFmtId="0" fontId="93" fillId="0" borderId="0" applyNumberFormat="0" applyFill="0" applyBorder="0" applyAlignment="0" applyProtection="0">
      <alignment vertical="top"/>
      <protection locked="0"/>
    </xf>
    <xf numFmtId="10" fontId="51" fillId="50" borderId="82" applyNumberFormat="0" applyBorder="0" applyAlignment="0" applyProtection="0"/>
    <xf numFmtId="173" fontId="94" fillId="0" borderId="0"/>
    <xf numFmtId="0" fontId="27" fillId="0" borderId="0"/>
    <xf numFmtId="10" fontId="27" fillId="0" borderId="0" applyFont="0" applyFill="0" applyBorder="0" applyAlignment="0" applyProtection="0"/>
    <xf numFmtId="9" fontId="2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0" fontId="95" fillId="0" borderId="0"/>
    <xf numFmtId="0" fontId="27" fillId="0" borderId="0"/>
    <xf numFmtId="0" fontId="27" fillId="0" borderId="0"/>
    <xf numFmtId="0" fontId="24" fillId="0" borderId="0"/>
    <xf numFmtId="43" fontId="24" fillId="0" borderId="0" applyFont="0" applyFill="0" applyBorder="0" applyAlignment="0" applyProtection="0"/>
    <xf numFmtId="0" fontId="101" fillId="0" borderId="0" applyNumberFormat="0" applyFill="0" applyBorder="0" applyAlignment="0" applyProtection="0"/>
    <xf numFmtId="0" fontId="102" fillId="0" borderId="202" applyNumberFormat="0" applyFill="0" applyAlignment="0" applyProtection="0"/>
    <xf numFmtId="0" fontId="103" fillId="0" borderId="203" applyNumberFormat="0" applyFill="0" applyAlignment="0" applyProtection="0"/>
    <xf numFmtId="0" fontId="104" fillId="0" borderId="204" applyNumberFormat="0" applyFill="0" applyAlignment="0" applyProtection="0"/>
    <xf numFmtId="0" fontId="104" fillId="0" borderId="0" applyNumberFormat="0" applyFill="0" applyBorder="0" applyAlignment="0" applyProtection="0"/>
    <xf numFmtId="0" fontId="105" fillId="53" borderId="0" applyNumberFormat="0" applyBorder="0" applyAlignment="0" applyProtection="0"/>
    <xf numFmtId="0" fontId="106" fillId="54" borderId="0" applyNumberFormat="0" applyBorder="0" applyAlignment="0" applyProtection="0"/>
    <xf numFmtId="0" fontId="107" fillId="55" borderId="0" applyNumberFormat="0" applyBorder="0" applyAlignment="0" applyProtection="0"/>
    <xf numFmtId="0" fontId="108" fillId="56" borderId="205" applyNumberFormat="0" applyAlignment="0" applyProtection="0"/>
    <xf numFmtId="0" fontId="109" fillId="57" borderId="206" applyNumberFormat="0" applyAlignment="0" applyProtection="0"/>
    <xf numFmtId="0" fontId="110" fillId="57" borderId="205" applyNumberFormat="0" applyAlignment="0" applyProtection="0"/>
    <xf numFmtId="0" fontId="111" fillId="0" borderId="207" applyNumberFormat="0" applyFill="0" applyAlignment="0" applyProtection="0"/>
    <xf numFmtId="0" fontId="112" fillId="58" borderId="208" applyNumberFormat="0" applyAlignment="0" applyProtection="0"/>
    <xf numFmtId="0" fontId="113" fillId="0" borderId="0" applyNumberFormat="0" applyFill="0" applyBorder="0" applyAlignment="0" applyProtection="0"/>
    <xf numFmtId="0" fontId="24" fillId="59" borderId="209" applyNumberFormat="0" applyFont="0" applyAlignment="0" applyProtection="0"/>
    <xf numFmtId="0" fontId="114" fillId="0" borderId="0" applyNumberFormat="0" applyFill="0" applyBorder="0" applyAlignment="0" applyProtection="0"/>
    <xf numFmtId="0" fontId="92" fillId="0" borderId="210" applyNumberFormat="0" applyFill="0" applyAlignment="0" applyProtection="0"/>
    <xf numFmtId="0" fontId="115" fillId="60" borderId="0" applyNumberFormat="0" applyBorder="0" applyAlignment="0" applyProtection="0"/>
    <xf numFmtId="0" fontId="24" fillId="61" borderId="0" applyNumberFormat="0" applyBorder="0" applyAlignment="0" applyProtection="0"/>
    <xf numFmtId="0" fontId="24" fillId="62" borderId="0" applyNumberFormat="0" applyBorder="0" applyAlignment="0" applyProtection="0"/>
    <xf numFmtId="0" fontId="115" fillId="63" borderId="0" applyNumberFormat="0" applyBorder="0" applyAlignment="0" applyProtection="0"/>
    <xf numFmtId="0" fontId="115" fillId="64"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115" fillId="67" borderId="0" applyNumberFormat="0" applyBorder="0" applyAlignment="0" applyProtection="0"/>
    <xf numFmtId="0" fontId="115" fillId="68" borderId="0" applyNumberFormat="0" applyBorder="0" applyAlignment="0" applyProtection="0"/>
    <xf numFmtId="0" fontId="24" fillId="69" borderId="0" applyNumberFormat="0" applyBorder="0" applyAlignment="0" applyProtection="0"/>
    <xf numFmtId="0" fontId="24" fillId="70" borderId="0" applyNumberFormat="0" applyBorder="0" applyAlignment="0" applyProtection="0"/>
    <xf numFmtId="0" fontId="115" fillId="71" borderId="0" applyNumberFormat="0" applyBorder="0" applyAlignment="0" applyProtection="0"/>
    <xf numFmtId="0" fontId="115" fillId="72" borderId="0" applyNumberFormat="0" applyBorder="0" applyAlignment="0" applyProtection="0"/>
    <xf numFmtId="0" fontId="24" fillId="73" borderId="0" applyNumberFormat="0" applyBorder="0" applyAlignment="0" applyProtection="0"/>
    <xf numFmtId="0" fontId="24" fillId="74" borderId="0" applyNumberFormat="0" applyBorder="0" applyAlignment="0" applyProtection="0"/>
    <xf numFmtId="0" fontId="115" fillId="75" borderId="0" applyNumberFormat="0" applyBorder="0" applyAlignment="0" applyProtection="0"/>
    <xf numFmtId="0" fontId="115" fillId="76" borderId="0" applyNumberFormat="0" applyBorder="0" applyAlignment="0" applyProtection="0"/>
    <xf numFmtId="0" fontId="24" fillId="77" borderId="0" applyNumberFormat="0" applyBorder="0" applyAlignment="0" applyProtection="0"/>
    <xf numFmtId="0" fontId="24" fillId="78" borderId="0" applyNumberFormat="0" applyBorder="0" applyAlignment="0" applyProtection="0"/>
    <xf numFmtId="0" fontId="115" fillId="79" borderId="0" applyNumberFormat="0" applyBorder="0" applyAlignment="0" applyProtection="0"/>
    <xf numFmtId="0" fontId="115" fillId="80" borderId="0" applyNumberFormat="0" applyBorder="0" applyAlignment="0" applyProtection="0"/>
    <xf numFmtId="0" fontId="24" fillId="81" borderId="0" applyNumberFormat="0" applyBorder="0" applyAlignment="0" applyProtection="0"/>
    <xf numFmtId="0" fontId="24" fillId="82" borderId="0" applyNumberFormat="0" applyBorder="0" applyAlignment="0" applyProtection="0"/>
    <xf numFmtId="0" fontId="115" fillId="83" borderId="0" applyNumberFormat="0" applyBorder="0" applyAlignment="0" applyProtection="0"/>
    <xf numFmtId="0" fontId="24" fillId="0" borderId="0"/>
    <xf numFmtId="0" fontId="108" fillId="56" borderId="205" applyNumberFormat="0" applyAlignment="0" applyProtection="0"/>
    <xf numFmtId="0" fontId="31" fillId="0" borderId="0"/>
    <xf numFmtId="0" fontId="23" fillId="0" borderId="0"/>
    <xf numFmtId="0" fontId="120" fillId="0" borderId="0"/>
    <xf numFmtId="43" fontId="12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9" fontId="27"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20" fillId="0" borderId="0"/>
    <xf numFmtId="0" fontId="23" fillId="0" borderId="0"/>
    <xf numFmtId="0" fontId="120" fillId="0" borderId="0"/>
    <xf numFmtId="0" fontId="22" fillId="0" borderId="0"/>
    <xf numFmtId="0" fontId="31" fillId="0" borderId="0"/>
    <xf numFmtId="0" fontId="22" fillId="61" borderId="0" applyNumberFormat="0" applyBorder="0" applyAlignment="0" applyProtection="0"/>
    <xf numFmtId="0" fontId="122" fillId="61"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5" borderId="0" applyNumberFormat="0" applyBorder="0" applyAlignment="0" applyProtection="0"/>
    <xf numFmtId="0" fontId="122" fillId="65" borderId="0" applyNumberFormat="0" applyBorder="0" applyAlignment="0" applyProtection="0"/>
    <xf numFmtId="0" fontId="22" fillId="65" borderId="0" applyNumberFormat="0" applyBorder="0" applyAlignment="0" applyProtection="0"/>
    <xf numFmtId="0" fontId="22" fillId="65" borderId="0" applyNumberFormat="0" applyBorder="0" applyAlignment="0" applyProtection="0"/>
    <xf numFmtId="0" fontId="22" fillId="65" borderId="0" applyNumberFormat="0" applyBorder="0" applyAlignment="0" applyProtection="0"/>
    <xf numFmtId="0" fontId="22" fillId="65" borderId="0" applyNumberFormat="0" applyBorder="0" applyAlignment="0" applyProtection="0"/>
    <xf numFmtId="0" fontId="22" fillId="65" borderId="0" applyNumberFormat="0" applyBorder="0" applyAlignment="0" applyProtection="0"/>
    <xf numFmtId="0" fontId="22" fillId="69" borderId="0" applyNumberFormat="0" applyBorder="0" applyAlignment="0" applyProtection="0"/>
    <xf numFmtId="0" fontId="1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73" borderId="0" applyNumberFormat="0" applyBorder="0" applyAlignment="0" applyProtection="0"/>
    <xf numFmtId="0" fontId="122" fillId="73" borderId="0" applyNumberFormat="0" applyBorder="0" applyAlignment="0" applyProtection="0"/>
    <xf numFmtId="0" fontId="22" fillId="73" borderId="0" applyNumberFormat="0" applyBorder="0" applyAlignment="0" applyProtection="0"/>
    <xf numFmtId="0" fontId="22" fillId="73" borderId="0" applyNumberFormat="0" applyBorder="0" applyAlignment="0" applyProtection="0"/>
    <xf numFmtId="0" fontId="22" fillId="73" borderId="0" applyNumberFormat="0" applyBorder="0" applyAlignment="0" applyProtection="0"/>
    <xf numFmtId="0" fontId="22" fillId="73" borderId="0" applyNumberFormat="0" applyBorder="0" applyAlignment="0" applyProtection="0"/>
    <xf numFmtId="0" fontId="22" fillId="73" borderId="0" applyNumberFormat="0" applyBorder="0" applyAlignment="0" applyProtection="0"/>
    <xf numFmtId="0" fontId="22" fillId="77" borderId="0" applyNumberFormat="0" applyBorder="0" applyAlignment="0" applyProtection="0"/>
    <xf numFmtId="0" fontId="122" fillId="77" borderId="0" applyNumberFormat="0" applyBorder="0" applyAlignment="0" applyProtection="0"/>
    <xf numFmtId="0" fontId="22" fillId="77" borderId="0" applyNumberFormat="0" applyBorder="0" applyAlignment="0" applyProtection="0"/>
    <xf numFmtId="0" fontId="22" fillId="77" borderId="0" applyNumberFormat="0" applyBorder="0" applyAlignment="0" applyProtection="0"/>
    <xf numFmtId="0" fontId="22" fillId="77" borderId="0" applyNumberFormat="0" applyBorder="0" applyAlignment="0" applyProtection="0"/>
    <xf numFmtId="0" fontId="22" fillId="77" borderId="0" applyNumberFormat="0" applyBorder="0" applyAlignment="0" applyProtection="0"/>
    <xf numFmtId="0" fontId="22" fillId="77" borderId="0" applyNumberFormat="0" applyBorder="0" applyAlignment="0" applyProtection="0"/>
    <xf numFmtId="0" fontId="22" fillId="81" borderId="0" applyNumberFormat="0" applyBorder="0" applyAlignment="0" applyProtection="0"/>
    <xf numFmtId="0" fontId="122" fillId="81" borderId="0" applyNumberFormat="0" applyBorder="0" applyAlignment="0" applyProtection="0"/>
    <xf numFmtId="0" fontId="22" fillId="81" borderId="0" applyNumberFormat="0" applyBorder="0" applyAlignment="0" applyProtection="0"/>
    <xf numFmtId="0" fontId="22" fillId="81" borderId="0" applyNumberFormat="0" applyBorder="0" applyAlignment="0" applyProtection="0"/>
    <xf numFmtId="0" fontId="22" fillId="81" borderId="0" applyNumberFormat="0" applyBorder="0" applyAlignment="0" applyProtection="0"/>
    <xf numFmtId="0" fontId="22" fillId="81" borderId="0" applyNumberFormat="0" applyBorder="0" applyAlignment="0" applyProtection="0"/>
    <xf numFmtId="0" fontId="22" fillId="81" borderId="0" applyNumberFormat="0" applyBorder="0" applyAlignment="0" applyProtection="0"/>
    <xf numFmtId="0" fontId="22" fillId="62" borderId="0" applyNumberFormat="0" applyBorder="0" applyAlignment="0" applyProtection="0"/>
    <xf numFmtId="0" fontId="1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6" borderId="0" applyNumberFormat="0" applyBorder="0" applyAlignment="0" applyProtection="0"/>
    <xf numFmtId="0" fontId="122" fillId="66"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70" borderId="0" applyNumberFormat="0" applyBorder="0" applyAlignment="0" applyProtection="0"/>
    <xf numFmtId="0" fontId="122" fillId="70"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4" borderId="0" applyNumberFormat="0" applyBorder="0" applyAlignment="0" applyProtection="0"/>
    <xf numFmtId="0" fontId="122" fillId="74" borderId="0" applyNumberFormat="0" applyBorder="0" applyAlignment="0" applyProtection="0"/>
    <xf numFmtId="0" fontId="22" fillId="74" borderId="0" applyNumberFormat="0" applyBorder="0" applyAlignment="0" applyProtection="0"/>
    <xf numFmtId="0" fontId="22" fillId="74" borderId="0" applyNumberFormat="0" applyBorder="0" applyAlignment="0" applyProtection="0"/>
    <xf numFmtId="0" fontId="22" fillId="74" borderId="0" applyNumberFormat="0" applyBorder="0" applyAlignment="0" applyProtection="0"/>
    <xf numFmtId="0" fontId="22" fillId="74" borderId="0" applyNumberFormat="0" applyBorder="0" applyAlignment="0" applyProtection="0"/>
    <xf numFmtId="0" fontId="22" fillId="74" borderId="0" applyNumberFormat="0" applyBorder="0" applyAlignment="0" applyProtection="0"/>
    <xf numFmtId="0" fontId="22" fillId="78" borderId="0" applyNumberFormat="0" applyBorder="0" applyAlignment="0" applyProtection="0"/>
    <xf numFmtId="0" fontId="1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82" borderId="0" applyNumberFormat="0" applyBorder="0" applyAlignment="0" applyProtection="0"/>
    <xf numFmtId="0" fontId="122" fillId="82" borderId="0" applyNumberFormat="0" applyBorder="0" applyAlignment="0" applyProtection="0"/>
    <xf numFmtId="0" fontId="22" fillId="82" borderId="0" applyNumberFormat="0" applyBorder="0" applyAlignment="0" applyProtection="0"/>
    <xf numFmtId="0" fontId="22" fillId="82" borderId="0" applyNumberFormat="0" applyBorder="0" applyAlignment="0" applyProtection="0"/>
    <xf numFmtId="0" fontId="22" fillId="82" borderId="0" applyNumberFormat="0" applyBorder="0" applyAlignment="0" applyProtection="0"/>
    <xf numFmtId="0" fontId="22" fillId="82" borderId="0" applyNumberFormat="0" applyBorder="0" applyAlignment="0" applyProtection="0"/>
    <xf numFmtId="0" fontId="22" fillId="82" borderId="0" applyNumberFormat="0" applyBorder="0" applyAlignment="0" applyProtection="0"/>
    <xf numFmtId="0" fontId="123" fillId="63" borderId="0" applyNumberFormat="0" applyBorder="0" applyAlignment="0" applyProtection="0"/>
    <xf numFmtId="0" fontId="123" fillId="67" borderId="0" applyNumberFormat="0" applyBorder="0" applyAlignment="0" applyProtection="0"/>
    <xf numFmtId="0" fontId="123" fillId="71" borderId="0" applyNumberFormat="0" applyBorder="0" applyAlignment="0" applyProtection="0"/>
    <xf numFmtId="0" fontId="123" fillId="75" borderId="0" applyNumberFormat="0" applyBorder="0" applyAlignment="0" applyProtection="0"/>
    <xf numFmtId="0" fontId="123" fillId="79" borderId="0" applyNumberFormat="0" applyBorder="0" applyAlignment="0" applyProtection="0"/>
    <xf numFmtId="0" fontId="123" fillId="83" borderId="0" applyNumberFormat="0" applyBorder="0" applyAlignment="0" applyProtection="0"/>
    <xf numFmtId="0" fontId="123" fillId="60" borderId="0" applyNumberFormat="0" applyBorder="0" applyAlignment="0" applyProtection="0"/>
    <xf numFmtId="0" fontId="123" fillId="64" borderId="0" applyNumberFormat="0" applyBorder="0" applyAlignment="0" applyProtection="0"/>
    <xf numFmtId="0" fontId="123" fillId="68" borderId="0" applyNumberFormat="0" applyBorder="0" applyAlignment="0" applyProtection="0"/>
    <xf numFmtId="0" fontId="123" fillId="72" borderId="0" applyNumberFormat="0" applyBorder="0" applyAlignment="0" applyProtection="0"/>
    <xf numFmtId="0" fontId="123" fillId="76" borderId="0" applyNumberFormat="0" applyBorder="0" applyAlignment="0" applyProtection="0"/>
    <xf numFmtId="0" fontId="123" fillId="80" borderId="0" applyNumberFormat="0" applyBorder="0" applyAlignment="0" applyProtection="0"/>
    <xf numFmtId="0" fontId="124" fillId="54" borderId="0" applyNumberFormat="0" applyBorder="0" applyAlignment="0" applyProtection="0"/>
    <xf numFmtId="0" fontId="125" fillId="57" borderId="205" applyNumberFormat="0" applyAlignment="0" applyProtection="0"/>
    <xf numFmtId="0" fontId="126" fillId="58" borderId="208" applyNumberFormat="0" applyAlignment="0" applyProtection="0"/>
    <xf numFmtId="43" fontId="27" fillId="0" borderId="0" applyFont="0" applyFill="0" applyBorder="0" applyAlignment="0" applyProtection="0"/>
    <xf numFmtId="0" fontId="127" fillId="0" borderId="0" applyNumberFormat="0" applyFill="0" applyBorder="0" applyAlignment="0" applyProtection="0"/>
    <xf numFmtId="0" fontId="128" fillId="53" borderId="0" applyNumberFormat="0" applyBorder="0" applyAlignment="0" applyProtection="0"/>
    <xf numFmtId="0" fontId="129" fillId="0" borderId="202" applyNumberFormat="0" applyFill="0" applyAlignment="0" applyProtection="0"/>
    <xf numFmtId="0" fontId="130" fillId="0" borderId="203" applyNumberFormat="0" applyFill="0" applyAlignment="0" applyProtection="0"/>
    <xf numFmtId="0" fontId="131" fillId="0" borderId="204" applyNumberFormat="0" applyFill="0" applyAlignment="0" applyProtection="0"/>
    <xf numFmtId="0" fontId="131" fillId="0" borderId="0" applyNumberFormat="0" applyFill="0" applyBorder="0" applyAlignment="0" applyProtection="0"/>
    <xf numFmtId="0" fontId="132" fillId="0" borderId="0" applyNumberFormat="0" applyFill="0" applyBorder="0" applyAlignment="0" applyProtection="0">
      <alignment vertical="top"/>
      <protection locked="0"/>
    </xf>
    <xf numFmtId="0" fontId="133" fillId="56" borderId="205" applyNumberFormat="0" applyAlignment="0" applyProtection="0"/>
    <xf numFmtId="0" fontId="134" fillId="0" borderId="207" applyNumberFormat="0" applyFill="0" applyAlignment="0" applyProtection="0"/>
    <xf numFmtId="0" fontId="135" fillId="55" borderId="0" applyNumberFormat="0" applyBorder="0" applyAlignment="0" applyProtection="0"/>
    <xf numFmtId="0" fontId="27" fillId="0" borderId="0"/>
    <xf numFmtId="0" fontId="27" fillId="0" borderId="0"/>
    <xf numFmtId="0" fontId="56" fillId="0" borderId="0"/>
    <xf numFmtId="0" fontId="98" fillId="0" borderId="0"/>
    <xf numFmtId="0" fontId="98" fillId="0" borderId="0"/>
    <xf numFmtId="0" fontId="136" fillId="0" borderId="0"/>
    <xf numFmtId="0" fontId="122" fillId="0" borderId="0"/>
    <xf numFmtId="0" fontId="22" fillId="0" borderId="0"/>
    <xf numFmtId="0" fontId="27" fillId="0" borderId="0"/>
    <xf numFmtId="0" fontId="88" fillId="0" borderId="0"/>
    <xf numFmtId="0" fontId="22" fillId="0" borderId="0"/>
    <xf numFmtId="0" fontId="22" fillId="0" borderId="0"/>
    <xf numFmtId="0" fontId="22" fillId="0" borderId="0"/>
    <xf numFmtId="0" fontId="22" fillId="0" borderId="0"/>
    <xf numFmtId="0" fontId="31" fillId="0" borderId="0"/>
    <xf numFmtId="0" fontId="22" fillId="59" borderId="209" applyNumberFormat="0" applyFont="0" applyAlignment="0" applyProtection="0"/>
    <xf numFmtId="0" fontId="122" fillId="59" borderId="209" applyNumberFormat="0" applyFont="0" applyAlignment="0" applyProtection="0"/>
    <xf numFmtId="0" fontId="22" fillId="59" borderId="209" applyNumberFormat="0" applyFont="0" applyAlignment="0" applyProtection="0"/>
    <xf numFmtId="0" fontId="22" fillId="59" borderId="209" applyNumberFormat="0" applyFont="0" applyAlignment="0" applyProtection="0"/>
    <xf numFmtId="0" fontId="22" fillId="59" borderId="209" applyNumberFormat="0" applyFont="0" applyAlignment="0" applyProtection="0"/>
    <xf numFmtId="0" fontId="22" fillId="59" borderId="209" applyNumberFormat="0" applyFont="0" applyAlignment="0" applyProtection="0"/>
    <xf numFmtId="0" fontId="22" fillId="59" borderId="209" applyNumberFormat="0" applyFont="0" applyAlignment="0" applyProtection="0"/>
    <xf numFmtId="0" fontId="22" fillId="59" borderId="209" applyNumberFormat="0" applyFont="0" applyAlignment="0" applyProtection="0"/>
    <xf numFmtId="0" fontId="137" fillId="57" borderId="206" applyNumberFormat="0" applyAlignment="0" applyProtection="0"/>
    <xf numFmtId="9" fontId="31"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88" fillId="0" borderId="0" applyFont="0" applyFill="0" applyBorder="0" applyAlignment="0" applyProtection="0"/>
    <xf numFmtId="0" fontId="138" fillId="0" borderId="210" applyNumberFormat="0" applyFill="0" applyAlignment="0" applyProtection="0"/>
    <xf numFmtId="0" fontId="100" fillId="0" borderId="0" applyNumberFormat="0" applyFill="0" applyBorder="0" applyAlignment="0" applyProtection="0"/>
    <xf numFmtId="0" fontId="31" fillId="0" borderId="0"/>
    <xf numFmtId="0" fontId="31" fillId="0" borderId="0"/>
    <xf numFmtId="0" fontId="21" fillId="0" borderId="0"/>
    <xf numFmtId="0" fontId="108" fillId="56" borderId="205" applyNumberFormat="0" applyAlignment="0" applyProtection="0"/>
    <xf numFmtId="0" fontId="21" fillId="59" borderId="209" applyNumberFormat="0" applyFont="0" applyAlignment="0" applyProtection="0"/>
    <xf numFmtId="0" fontId="21" fillId="61" borderId="0" applyNumberFormat="0" applyBorder="0" applyAlignment="0" applyProtection="0"/>
    <xf numFmtId="0" fontId="21" fillId="62" borderId="0" applyNumberFormat="0" applyBorder="0" applyAlignment="0" applyProtection="0"/>
    <xf numFmtId="0" fontId="21" fillId="65" borderId="0" applyNumberFormat="0" applyBorder="0" applyAlignment="0" applyProtection="0"/>
    <xf numFmtId="0" fontId="21" fillId="66" borderId="0" applyNumberFormat="0" applyBorder="0" applyAlignment="0" applyProtection="0"/>
    <xf numFmtId="0" fontId="21" fillId="69" borderId="0" applyNumberFormat="0" applyBorder="0" applyAlignment="0" applyProtection="0"/>
    <xf numFmtId="0" fontId="21" fillId="70" borderId="0" applyNumberFormat="0" applyBorder="0" applyAlignment="0" applyProtection="0"/>
    <xf numFmtId="0" fontId="21" fillId="73" borderId="0" applyNumberFormat="0" applyBorder="0" applyAlignment="0" applyProtection="0"/>
    <xf numFmtId="0" fontId="21" fillId="74" borderId="0" applyNumberFormat="0" applyBorder="0" applyAlignment="0" applyProtection="0"/>
    <xf numFmtId="0" fontId="21" fillId="77" borderId="0" applyNumberFormat="0" applyBorder="0" applyAlignment="0" applyProtection="0"/>
    <xf numFmtId="0" fontId="21" fillId="78" borderId="0" applyNumberFormat="0" applyBorder="0" applyAlignment="0" applyProtection="0"/>
    <xf numFmtId="0" fontId="21" fillId="81" borderId="0" applyNumberFormat="0" applyBorder="0" applyAlignment="0" applyProtection="0"/>
    <xf numFmtId="0" fontId="21" fillId="82" borderId="0" applyNumberFormat="0" applyBorder="0" applyAlignment="0" applyProtection="0"/>
    <xf numFmtId="0" fontId="31" fillId="0" borderId="0"/>
    <xf numFmtId="0" fontId="61" fillId="2" borderId="0" applyNumberFormat="0" applyBorder="0" applyAlignment="0" applyProtection="0"/>
    <xf numFmtId="0" fontId="61" fillId="3" borderId="0" applyNumberFormat="0" applyBorder="0" applyAlignment="0" applyProtection="0"/>
    <xf numFmtId="0" fontId="61" fillId="4" borderId="0" applyNumberFormat="0" applyBorder="0" applyAlignment="0" applyProtection="0"/>
    <xf numFmtId="0" fontId="61" fillId="5" borderId="0" applyNumberFormat="0" applyBorder="0" applyAlignment="0" applyProtection="0"/>
    <xf numFmtId="0" fontId="61" fillId="6" borderId="0" applyNumberFormat="0" applyBorder="0" applyAlignment="0" applyProtection="0"/>
    <xf numFmtId="0" fontId="61" fillId="7" borderId="0" applyNumberFormat="0" applyBorder="0" applyAlignment="0" applyProtection="0"/>
    <xf numFmtId="0" fontId="61" fillId="8"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5" borderId="0" applyNumberFormat="0" applyBorder="0" applyAlignment="0" applyProtection="0"/>
    <xf numFmtId="0" fontId="61" fillId="8" borderId="0" applyNumberFormat="0" applyBorder="0" applyAlignment="0" applyProtection="0"/>
    <xf numFmtId="0" fontId="61" fillId="11" borderId="0" applyNumberFormat="0" applyBorder="0" applyAlignment="0" applyProtection="0"/>
    <xf numFmtId="0" fontId="62" fillId="12"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6" borderId="0" applyNumberFormat="0" applyBorder="0" applyAlignment="0" applyProtection="0"/>
    <xf numFmtId="0" fontId="62" fillId="17" borderId="0" applyNumberFormat="0" applyBorder="0" applyAlignment="0" applyProtection="0"/>
    <xf numFmtId="0" fontId="62" fillId="18"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9" borderId="0" applyNumberFormat="0" applyBorder="0" applyAlignment="0" applyProtection="0"/>
    <xf numFmtId="0" fontId="63" fillId="3" borderId="0" applyNumberFormat="0" applyBorder="0" applyAlignment="0" applyProtection="0"/>
    <xf numFmtId="0" fontId="64" fillId="20" borderId="1" applyNumberFormat="0" applyAlignment="0" applyProtection="0"/>
    <xf numFmtId="0" fontId="65" fillId="21" borderId="2" applyNumberFormat="0" applyAlignment="0" applyProtection="0"/>
    <xf numFmtId="43" fontId="27" fillId="0" borderId="0" applyFont="0" applyFill="0" applyBorder="0" applyAlignment="0" applyProtection="0"/>
    <xf numFmtId="44" fontId="27" fillId="0" borderId="0" applyFont="0" applyFill="0" applyBorder="0" applyAlignment="0" applyProtection="0"/>
    <xf numFmtId="0" fontId="66" fillId="0" borderId="0" applyNumberFormat="0" applyFill="0" applyBorder="0" applyAlignment="0" applyProtection="0"/>
    <xf numFmtId="0" fontId="67" fillId="4" borderId="0" applyNumberFormat="0" applyBorder="0" applyAlignment="0" applyProtection="0"/>
    <xf numFmtId="0" fontId="68" fillId="0" borderId="3" applyNumberFormat="0" applyFill="0" applyAlignment="0" applyProtection="0"/>
    <xf numFmtId="0" fontId="69" fillId="0" borderId="4" applyNumberFormat="0" applyFill="0" applyAlignment="0" applyProtection="0"/>
    <xf numFmtId="0" fontId="70" fillId="0" borderId="5" applyNumberFormat="0" applyFill="0" applyAlignment="0" applyProtection="0"/>
    <xf numFmtId="0" fontId="70" fillId="0" borderId="0" applyNumberFormat="0" applyFill="0" applyBorder="0" applyAlignment="0" applyProtection="0"/>
    <xf numFmtId="0" fontId="71" fillId="7" borderId="1" applyNumberFormat="0" applyAlignment="0" applyProtection="0"/>
    <xf numFmtId="0" fontId="72" fillId="0" borderId="6" applyNumberFormat="0" applyFill="0" applyAlignment="0" applyProtection="0"/>
    <xf numFmtId="0" fontId="73" fillId="22" borderId="0" applyNumberFormat="0" applyBorder="0" applyAlignment="0" applyProtection="0"/>
    <xf numFmtId="0" fontId="61" fillId="23" borderId="7" applyNumberFormat="0" applyFont="0" applyAlignment="0" applyProtection="0"/>
    <xf numFmtId="0" fontId="74" fillId="20" borderId="8" applyNumberFormat="0" applyAlignment="0" applyProtection="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108" fillId="56" borderId="205" applyNumberFormat="0" applyAlignment="0" applyProtection="0"/>
    <xf numFmtId="0" fontId="21" fillId="0" borderId="0"/>
    <xf numFmtId="43" fontId="21" fillId="0" borderId="0" applyFont="0" applyFill="0" applyBorder="0" applyAlignment="0" applyProtection="0"/>
    <xf numFmtId="0" fontId="21" fillId="59" borderId="209" applyNumberFormat="0" applyFont="0" applyAlignment="0" applyProtection="0"/>
    <xf numFmtId="0" fontId="21" fillId="61" borderId="0" applyNumberFormat="0" applyBorder="0" applyAlignment="0" applyProtection="0"/>
    <xf numFmtId="0" fontId="21" fillId="62" borderId="0" applyNumberFormat="0" applyBorder="0" applyAlignment="0" applyProtection="0"/>
    <xf numFmtId="0" fontId="21" fillId="65" borderId="0" applyNumberFormat="0" applyBorder="0" applyAlignment="0" applyProtection="0"/>
    <xf numFmtId="0" fontId="21" fillId="66" borderId="0" applyNumberFormat="0" applyBorder="0" applyAlignment="0" applyProtection="0"/>
    <xf numFmtId="0" fontId="21" fillId="69" borderId="0" applyNumberFormat="0" applyBorder="0" applyAlignment="0" applyProtection="0"/>
    <xf numFmtId="0" fontId="21" fillId="70" borderId="0" applyNumberFormat="0" applyBorder="0" applyAlignment="0" applyProtection="0"/>
    <xf numFmtId="0" fontId="21" fillId="73" borderId="0" applyNumberFormat="0" applyBorder="0" applyAlignment="0" applyProtection="0"/>
    <xf numFmtId="0" fontId="21" fillId="74" borderId="0" applyNumberFormat="0" applyBorder="0" applyAlignment="0" applyProtection="0"/>
    <xf numFmtId="0" fontId="21" fillId="77" borderId="0" applyNumberFormat="0" applyBorder="0" applyAlignment="0" applyProtection="0"/>
    <xf numFmtId="0" fontId="21" fillId="78" borderId="0" applyNumberFormat="0" applyBorder="0" applyAlignment="0" applyProtection="0"/>
    <xf numFmtId="0" fontId="21" fillId="81" borderId="0" applyNumberFormat="0" applyBorder="0" applyAlignment="0" applyProtection="0"/>
    <xf numFmtId="0" fontId="21" fillId="82" borderId="0" applyNumberFormat="0" applyBorder="0" applyAlignment="0" applyProtection="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5" borderId="0" applyNumberFormat="0" applyBorder="0" applyAlignment="0" applyProtection="0"/>
    <xf numFmtId="0" fontId="21" fillId="65" borderId="0" applyNumberFormat="0" applyBorder="0" applyAlignment="0" applyProtection="0"/>
    <xf numFmtId="0" fontId="21" fillId="65" borderId="0" applyNumberFormat="0" applyBorder="0" applyAlignment="0" applyProtection="0"/>
    <xf numFmtId="0" fontId="21" fillId="65" borderId="0" applyNumberFormat="0" applyBorder="0" applyAlignment="0" applyProtection="0"/>
    <xf numFmtId="0" fontId="21" fillId="65" borderId="0" applyNumberFormat="0" applyBorder="0" applyAlignment="0" applyProtection="0"/>
    <xf numFmtId="0" fontId="21" fillId="65" borderId="0" applyNumberFormat="0" applyBorder="0" applyAlignment="0" applyProtection="0"/>
    <xf numFmtId="0" fontId="21" fillId="69" borderId="0" applyNumberFormat="0" applyBorder="0" applyAlignment="0" applyProtection="0"/>
    <xf numFmtId="0" fontId="21" fillId="69" borderId="0" applyNumberFormat="0" applyBorder="0" applyAlignment="0" applyProtection="0"/>
    <xf numFmtId="0" fontId="21" fillId="69" borderId="0" applyNumberFormat="0" applyBorder="0" applyAlignment="0" applyProtection="0"/>
    <xf numFmtId="0" fontId="21" fillId="69" borderId="0" applyNumberFormat="0" applyBorder="0" applyAlignment="0" applyProtection="0"/>
    <xf numFmtId="0" fontId="21" fillId="69" borderId="0" applyNumberFormat="0" applyBorder="0" applyAlignment="0" applyProtection="0"/>
    <xf numFmtId="0" fontId="21" fillId="69"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21" fillId="77" borderId="0" applyNumberFormat="0" applyBorder="0" applyAlignment="0" applyProtection="0"/>
    <xf numFmtId="0" fontId="21" fillId="77" borderId="0" applyNumberFormat="0" applyBorder="0" applyAlignment="0" applyProtection="0"/>
    <xf numFmtId="0" fontId="21" fillId="77" borderId="0" applyNumberFormat="0" applyBorder="0" applyAlignment="0" applyProtection="0"/>
    <xf numFmtId="0" fontId="21" fillId="77" borderId="0" applyNumberFormat="0" applyBorder="0" applyAlignment="0" applyProtection="0"/>
    <xf numFmtId="0" fontId="21" fillId="77" borderId="0" applyNumberFormat="0" applyBorder="0" applyAlignment="0" applyProtection="0"/>
    <xf numFmtId="0" fontId="21" fillId="77" borderId="0" applyNumberFormat="0" applyBorder="0" applyAlignment="0" applyProtection="0"/>
    <xf numFmtId="0" fontId="21" fillId="81" borderId="0" applyNumberFormat="0" applyBorder="0" applyAlignment="0" applyProtection="0"/>
    <xf numFmtId="0" fontId="21" fillId="81" borderId="0" applyNumberFormat="0" applyBorder="0" applyAlignment="0" applyProtection="0"/>
    <xf numFmtId="0" fontId="21" fillId="81" borderId="0" applyNumberFormat="0" applyBorder="0" applyAlignment="0" applyProtection="0"/>
    <xf numFmtId="0" fontId="21" fillId="81" borderId="0" applyNumberFormat="0" applyBorder="0" applyAlignment="0" applyProtection="0"/>
    <xf numFmtId="0" fontId="21" fillId="81" borderId="0" applyNumberFormat="0" applyBorder="0" applyAlignment="0" applyProtection="0"/>
    <xf numFmtId="0" fontId="21" fillId="81"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4" borderId="0" applyNumberFormat="0" applyBorder="0" applyAlignment="0" applyProtection="0"/>
    <xf numFmtId="0" fontId="21" fillId="74" borderId="0" applyNumberFormat="0" applyBorder="0" applyAlignment="0" applyProtection="0"/>
    <xf numFmtId="0" fontId="21" fillId="74" borderId="0" applyNumberFormat="0" applyBorder="0" applyAlignment="0" applyProtection="0"/>
    <xf numFmtId="0" fontId="21" fillId="74" borderId="0" applyNumberFormat="0" applyBorder="0" applyAlignment="0" applyProtection="0"/>
    <xf numFmtId="0" fontId="21" fillId="74" borderId="0" applyNumberFormat="0" applyBorder="0" applyAlignment="0" applyProtection="0"/>
    <xf numFmtId="0" fontId="21" fillId="74"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82" borderId="0" applyNumberFormat="0" applyBorder="0" applyAlignment="0" applyProtection="0"/>
    <xf numFmtId="0" fontId="21" fillId="82" borderId="0" applyNumberFormat="0" applyBorder="0" applyAlignment="0" applyProtection="0"/>
    <xf numFmtId="0" fontId="21" fillId="82" borderId="0" applyNumberFormat="0" applyBorder="0" applyAlignment="0" applyProtection="0"/>
    <xf numFmtId="0" fontId="21" fillId="82" borderId="0" applyNumberFormat="0" applyBorder="0" applyAlignment="0" applyProtection="0"/>
    <xf numFmtId="0" fontId="21" fillId="82" borderId="0" applyNumberFormat="0" applyBorder="0" applyAlignment="0" applyProtection="0"/>
    <xf numFmtId="0" fontId="21" fillId="82"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59" borderId="209" applyNumberFormat="0" applyFont="0" applyAlignment="0" applyProtection="0"/>
    <xf numFmtId="0" fontId="21" fillId="59" borderId="209" applyNumberFormat="0" applyFont="0" applyAlignment="0" applyProtection="0"/>
    <xf numFmtId="0" fontId="21" fillId="59" borderId="209" applyNumberFormat="0" applyFont="0" applyAlignment="0" applyProtection="0"/>
    <xf numFmtId="0" fontId="21" fillId="59" borderId="209" applyNumberFormat="0" applyFont="0" applyAlignment="0" applyProtection="0"/>
    <xf numFmtId="0" fontId="21" fillId="59" borderId="209" applyNumberFormat="0" applyFont="0" applyAlignment="0" applyProtection="0"/>
    <xf numFmtId="0" fontId="21" fillId="59" borderId="209" applyNumberFormat="0" applyFont="0" applyAlignment="0" applyProtection="0"/>
    <xf numFmtId="0" fontId="21" fillId="59" borderId="209" applyNumberFormat="0" applyFont="0" applyAlignment="0" applyProtection="0"/>
    <xf numFmtId="0" fontId="21" fillId="0" borderId="0"/>
    <xf numFmtId="43" fontId="27" fillId="0" borderId="0" applyFont="0" applyFill="0" applyBorder="0" applyAlignment="0" applyProtection="0"/>
    <xf numFmtId="0" fontId="31" fillId="0" borderId="0"/>
    <xf numFmtId="0" fontId="20" fillId="0" borderId="0"/>
    <xf numFmtId="0" fontId="20" fillId="61" borderId="0" applyNumberFormat="0" applyBorder="0" applyAlignment="0" applyProtection="0"/>
    <xf numFmtId="0" fontId="20" fillId="65" borderId="0" applyNumberFormat="0" applyBorder="0" applyAlignment="0" applyProtection="0"/>
    <xf numFmtId="0" fontId="20" fillId="69" borderId="0" applyNumberFormat="0" applyBorder="0" applyAlignment="0" applyProtection="0"/>
    <xf numFmtId="0" fontId="20" fillId="73" borderId="0" applyNumberFormat="0" applyBorder="0" applyAlignment="0" applyProtection="0"/>
    <xf numFmtId="0" fontId="20" fillId="77" borderId="0" applyNumberFormat="0" applyBorder="0" applyAlignment="0" applyProtection="0"/>
    <xf numFmtId="0" fontId="20" fillId="81" borderId="0" applyNumberFormat="0" applyBorder="0" applyAlignment="0" applyProtection="0"/>
    <xf numFmtId="0" fontId="20" fillId="62" borderId="0" applyNumberFormat="0" applyBorder="0" applyAlignment="0" applyProtection="0"/>
    <xf numFmtId="0" fontId="20" fillId="66" borderId="0" applyNumberFormat="0" applyBorder="0" applyAlignment="0" applyProtection="0"/>
    <xf numFmtId="0" fontId="20" fillId="70" borderId="0" applyNumberFormat="0" applyBorder="0" applyAlignment="0" applyProtection="0"/>
    <xf numFmtId="0" fontId="20" fillId="74" borderId="0" applyNumberFormat="0" applyBorder="0" applyAlignment="0" applyProtection="0"/>
    <xf numFmtId="0" fontId="20" fillId="78" borderId="0" applyNumberFormat="0" applyBorder="0" applyAlignment="0" applyProtection="0"/>
    <xf numFmtId="0" fontId="20" fillId="82"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59" borderId="209" applyNumberFormat="0" applyFont="0" applyAlignment="0" applyProtection="0"/>
    <xf numFmtId="9" fontId="20" fillId="0" borderId="0" applyFont="0" applyFill="0" applyBorder="0" applyAlignment="0" applyProtection="0"/>
    <xf numFmtId="0" fontId="20" fillId="0" borderId="0"/>
    <xf numFmtId="0" fontId="20" fillId="0" borderId="0"/>
    <xf numFmtId="0" fontId="19" fillId="0" borderId="0"/>
    <xf numFmtId="0" fontId="31" fillId="0" borderId="0"/>
    <xf numFmtId="0" fontId="19" fillId="61" borderId="0" applyNumberFormat="0" applyBorder="0" applyAlignment="0" applyProtection="0"/>
    <xf numFmtId="0" fontId="19" fillId="65" borderId="0" applyNumberFormat="0" applyBorder="0" applyAlignment="0" applyProtection="0"/>
    <xf numFmtId="0" fontId="19" fillId="69" borderId="0" applyNumberFormat="0" applyBorder="0" applyAlignment="0" applyProtection="0"/>
    <xf numFmtId="0" fontId="19" fillId="73" borderId="0" applyNumberFormat="0" applyBorder="0" applyAlignment="0" applyProtection="0"/>
    <xf numFmtId="0" fontId="19" fillId="77" borderId="0" applyNumberFormat="0" applyBorder="0" applyAlignment="0" applyProtection="0"/>
    <xf numFmtId="0" fontId="19" fillId="81" borderId="0" applyNumberFormat="0" applyBorder="0" applyAlignment="0" applyProtection="0"/>
    <xf numFmtId="0" fontId="19" fillId="62" borderId="0" applyNumberFormat="0" applyBorder="0" applyAlignment="0" applyProtection="0"/>
    <xf numFmtId="0" fontId="19" fillId="66" borderId="0" applyNumberFormat="0" applyBorder="0" applyAlignment="0" applyProtection="0"/>
    <xf numFmtId="0" fontId="19" fillId="70" borderId="0" applyNumberFormat="0" applyBorder="0" applyAlignment="0" applyProtection="0"/>
    <xf numFmtId="0" fontId="19" fillId="74" borderId="0" applyNumberFormat="0" applyBorder="0" applyAlignment="0" applyProtection="0"/>
    <xf numFmtId="0" fontId="19" fillId="78" borderId="0" applyNumberFormat="0" applyBorder="0" applyAlignment="0" applyProtection="0"/>
    <xf numFmtId="0" fontId="19" fillId="82"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59" borderId="209" applyNumberFormat="0" applyFont="0" applyAlignment="0" applyProtection="0"/>
    <xf numFmtId="9" fontId="19" fillId="0" borderId="0" applyFont="0" applyFill="0" applyBorder="0" applyAlignment="0" applyProtection="0"/>
    <xf numFmtId="0" fontId="31" fillId="0" borderId="0"/>
    <xf numFmtId="0" fontId="19" fillId="0" borderId="0"/>
    <xf numFmtId="0" fontId="19" fillId="0" borderId="0"/>
    <xf numFmtId="0" fontId="31" fillId="0" borderId="0"/>
    <xf numFmtId="0" fontId="18" fillId="0" borderId="0"/>
    <xf numFmtId="0" fontId="18" fillId="0" borderId="0"/>
    <xf numFmtId="0" fontId="106" fillId="3" borderId="0" applyNumberFormat="0" applyBorder="0" applyAlignment="0" applyProtection="0"/>
    <xf numFmtId="43" fontId="120" fillId="0" borderId="0" applyFont="0" applyFill="0" applyBorder="0" applyAlignment="0" applyProtection="0"/>
    <xf numFmtId="43" fontId="27" fillId="0" borderId="0" applyFont="0" applyFill="0" applyBorder="0" applyAlignment="0" applyProtection="0"/>
    <xf numFmtId="43" fontId="13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27" fillId="0" borderId="0" applyFont="0" applyFill="0" applyBorder="0" applyAlignment="0" applyProtection="0"/>
    <xf numFmtId="0" fontId="105" fillId="4" borderId="0" applyNumberFormat="0" applyBorder="0" applyAlignment="0" applyProtection="0"/>
    <xf numFmtId="0" fontId="18" fillId="0" borderId="0"/>
    <xf numFmtId="0" fontId="88" fillId="0" borderId="0"/>
    <xf numFmtId="0" fontId="120" fillId="0" borderId="0"/>
    <xf numFmtId="0" fontId="58" fillId="0" borderId="0"/>
    <xf numFmtId="0" fontId="27" fillId="0" borderId="0"/>
    <xf numFmtId="0" fontId="27" fillId="0" borderId="0"/>
    <xf numFmtId="0" fontId="27" fillId="0" borderId="0"/>
    <xf numFmtId="0" fontId="18" fillId="0" borderId="0"/>
    <xf numFmtId="0" fontId="18" fillId="0" borderId="0"/>
    <xf numFmtId="0" fontId="18" fillId="0" borderId="0"/>
    <xf numFmtId="0" fontId="27" fillId="0" borderId="0"/>
    <xf numFmtId="0" fontId="18" fillId="0" borderId="0"/>
    <xf numFmtId="0" fontId="18" fillId="0" borderId="0"/>
    <xf numFmtId="0" fontId="27" fillId="0" borderId="0"/>
    <xf numFmtId="0" fontId="122" fillId="0" borderId="0"/>
    <xf numFmtId="0" fontId="18" fillId="0" borderId="0"/>
    <xf numFmtId="0" fontId="18" fillId="0" borderId="0"/>
    <xf numFmtId="9" fontId="122" fillId="0" borderId="0" applyFont="0" applyFill="0" applyBorder="0" applyAlignment="0" applyProtection="0"/>
    <xf numFmtId="0" fontId="140" fillId="0" borderId="0" applyNumberFormat="0" applyFont="0" applyFill="0" applyBorder="0" applyAlignment="0" applyProtection="0">
      <alignment horizontal="left"/>
    </xf>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2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43" fontId="136" fillId="0" borderId="0" applyFont="0" applyFill="0" applyBorder="0" applyAlignment="0" applyProtection="0"/>
    <xf numFmtId="0" fontId="15" fillId="61" borderId="0" applyNumberFormat="0" applyBorder="0" applyAlignment="0" applyProtection="0"/>
    <xf numFmtId="0" fontId="15" fillId="61" borderId="0" applyNumberFormat="0" applyBorder="0" applyAlignment="0" applyProtection="0"/>
    <xf numFmtId="0" fontId="15" fillId="61" borderId="0" applyNumberFormat="0" applyBorder="0" applyAlignment="0" applyProtection="0"/>
    <xf numFmtId="0" fontId="15" fillId="61" borderId="0" applyNumberFormat="0" applyBorder="0" applyAlignment="0" applyProtection="0"/>
    <xf numFmtId="0" fontId="15" fillId="61" borderId="0" applyNumberFormat="0" applyBorder="0" applyAlignment="0" applyProtection="0"/>
    <xf numFmtId="0" fontId="15" fillId="61"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7" borderId="0" applyNumberFormat="0" applyBorder="0" applyAlignment="0" applyProtection="0"/>
    <xf numFmtId="0" fontId="15" fillId="77" borderId="0" applyNumberFormat="0" applyBorder="0" applyAlignment="0" applyProtection="0"/>
    <xf numFmtId="0" fontId="15" fillId="77" borderId="0" applyNumberFormat="0" applyBorder="0" applyAlignment="0" applyProtection="0"/>
    <xf numFmtId="0" fontId="15" fillId="77" borderId="0" applyNumberFormat="0" applyBorder="0" applyAlignment="0" applyProtection="0"/>
    <xf numFmtId="0" fontId="15" fillId="77" borderId="0" applyNumberFormat="0" applyBorder="0" applyAlignment="0" applyProtection="0"/>
    <xf numFmtId="0" fontId="15" fillId="77" borderId="0" applyNumberFormat="0" applyBorder="0" applyAlignment="0" applyProtection="0"/>
    <xf numFmtId="0" fontId="15" fillId="81" borderId="0" applyNumberFormat="0" applyBorder="0" applyAlignment="0" applyProtection="0"/>
    <xf numFmtId="0" fontId="15" fillId="81" borderId="0" applyNumberFormat="0" applyBorder="0" applyAlignment="0" applyProtection="0"/>
    <xf numFmtId="0" fontId="15" fillId="81" borderId="0" applyNumberFormat="0" applyBorder="0" applyAlignment="0" applyProtection="0"/>
    <xf numFmtId="0" fontId="15" fillId="81" borderId="0" applyNumberFormat="0" applyBorder="0" applyAlignment="0" applyProtection="0"/>
    <xf numFmtId="0" fontId="15" fillId="81" borderId="0" applyNumberFormat="0" applyBorder="0" applyAlignment="0" applyProtection="0"/>
    <xf numFmtId="0" fontId="15" fillId="81"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8" borderId="0" applyNumberFormat="0" applyBorder="0" applyAlignment="0" applyProtection="0"/>
    <xf numFmtId="0" fontId="15" fillId="78" borderId="0" applyNumberFormat="0" applyBorder="0" applyAlignment="0" applyProtection="0"/>
    <xf numFmtId="0" fontId="15" fillId="78" borderId="0" applyNumberFormat="0" applyBorder="0" applyAlignment="0" applyProtection="0"/>
    <xf numFmtId="0" fontId="15" fillId="78" borderId="0" applyNumberFormat="0" applyBorder="0" applyAlignment="0" applyProtection="0"/>
    <xf numFmtId="0" fontId="15" fillId="78" borderId="0" applyNumberFormat="0" applyBorder="0" applyAlignment="0" applyProtection="0"/>
    <xf numFmtId="0" fontId="15" fillId="78" borderId="0" applyNumberFormat="0" applyBorder="0" applyAlignment="0" applyProtection="0"/>
    <xf numFmtId="0" fontId="15" fillId="82" borderId="0" applyNumberFormat="0" applyBorder="0" applyAlignment="0" applyProtection="0"/>
    <xf numFmtId="0" fontId="15" fillId="82" borderId="0" applyNumberFormat="0" applyBorder="0" applyAlignment="0" applyProtection="0"/>
    <xf numFmtId="0" fontId="15" fillId="82" borderId="0" applyNumberFormat="0" applyBorder="0" applyAlignment="0" applyProtection="0"/>
    <xf numFmtId="0" fontId="15" fillId="82" borderId="0" applyNumberFormat="0" applyBorder="0" applyAlignment="0" applyProtection="0"/>
    <xf numFmtId="0" fontId="15" fillId="82" borderId="0" applyNumberFormat="0" applyBorder="0" applyAlignment="0" applyProtection="0"/>
    <xf numFmtId="0" fontId="15" fillId="82"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59" borderId="209" applyNumberFormat="0" applyFont="0" applyAlignment="0" applyProtection="0"/>
    <xf numFmtId="0" fontId="15" fillId="59" borderId="209" applyNumberFormat="0" applyFont="0" applyAlignment="0" applyProtection="0"/>
    <xf numFmtId="0" fontId="15" fillId="59" borderId="209" applyNumberFormat="0" applyFont="0" applyAlignment="0" applyProtection="0"/>
    <xf numFmtId="0" fontId="15" fillId="59" borderId="209" applyNumberFormat="0" applyFont="0" applyAlignment="0" applyProtection="0"/>
    <xf numFmtId="0" fontId="15" fillId="59" borderId="209" applyNumberFormat="0" applyFont="0" applyAlignment="0" applyProtection="0"/>
    <xf numFmtId="0" fontId="15" fillId="59" borderId="209" applyNumberFormat="0" applyFont="0" applyAlignment="0" applyProtection="0"/>
    <xf numFmtId="0" fontId="15" fillId="59" borderId="209" applyNumberFormat="0" applyFont="0" applyAlignment="0" applyProtection="0"/>
    <xf numFmtId="0" fontId="14" fillId="0" borderId="0"/>
    <xf numFmtId="0" fontId="14" fillId="0" borderId="0"/>
    <xf numFmtId="0" fontId="14" fillId="65" borderId="0" applyNumberFormat="0" applyBorder="0" applyAlignment="0" applyProtection="0"/>
    <xf numFmtId="0" fontId="14" fillId="65"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5" borderId="0" applyNumberFormat="0" applyBorder="0" applyAlignment="0" applyProtection="0"/>
    <xf numFmtId="0" fontId="14" fillId="65" borderId="0" applyNumberFormat="0" applyBorder="0" applyAlignment="0" applyProtection="0"/>
    <xf numFmtId="0" fontId="14" fillId="65" borderId="0" applyNumberFormat="0" applyBorder="0" applyAlignment="0" applyProtection="0"/>
    <xf numFmtId="0" fontId="14" fillId="65"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7" borderId="0" applyNumberFormat="0" applyBorder="0" applyAlignment="0" applyProtection="0"/>
    <xf numFmtId="0" fontId="14" fillId="77" borderId="0" applyNumberFormat="0" applyBorder="0" applyAlignment="0" applyProtection="0"/>
    <xf numFmtId="0" fontId="14" fillId="77" borderId="0" applyNumberFormat="0" applyBorder="0" applyAlignment="0" applyProtection="0"/>
    <xf numFmtId="0" fontId="14" fillId="77" borderId="0" applyNumberFormat="0" applyBorder="0" applyAlignment="0" applyProtection="0"/>
    <xf numFmtId="0" fontId="14" fillId="77" borderId="0" applyNumberFormat="0" applyBorder="0" applyAlignment="0" applyProtection="0"/>
    <xf numFmtId="0" fontId="14" fillId="77" borderId="0" applyNumberFormat="0" applyBorder="0" applyAlignment="0" applyProtection="0"/>
    <xf numFmtId="0" fontId="14" fillId="81" borderId="0" applyNumberFormat="0" applyBorder="0" applyAlignment="0" applyProtection="0"/>
    <xf numFmtId="0" fontId="14" fillId="81" borderId="0" applyNumberFormat="0" applyBorder="0" applyAlignment="0" applyProtection="0"/>
    <xf numFmtId="0" fontId="14" fillId="81" borderId="0" applyNumberFormat="0" applyBorder="0" applyAlignment="0" applyProtection="0"/>
    <xf numFmtId="0" fontId="14" fillId="81" borderId="0" applyNumberFormat="0" applyBorder="0" applyAlignment="0" applyProtection="0"/>
    <xf numFmtId="0" fontId="14" fillId="81" borderId="0" applyNumberFormat="0" applyBorder="0" applyAlignment="0" applyProtection="0"/>
    <xf numFmtId="0" fontId="14" fillId="81"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70" borderId="0" applyNumberFormat="0" applyBorder="0" applyAlignment="0" applyProtection="0"/>
    <xf numFmtId="0" fontId="14" fillId="70" borderId="0" applyNumberFormat="0" applyBorder="0" applyAlignment="0" applyProtection="0"/>
    <xf numFmtId="0" fontId="14" fillId="70" borderId="0" applyNumberFormat="0" applyBorder="0" applyAlignment="0" applyProtection="0"/>
    <xf numFmtId="0" fontId="14" fillId="70" borderId="0" applyNumberFormat="0" applyBorder="0" applyAlignment="0" applyProtection="0"/>
    <xf numFmtId="0" fontId="14" fillId="70" borderId="0" applyNumberFormat="0" applyBorder="0" applyAlignment="0" applyProtection="0"/>
    <xf numFmtId="0" fontId="14" fillId="70"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36" fillId="0" borderId="0"/>
    <xf numFmtId="0" fontId="14" fillId="0" borderId="0"/>
    <xf numFmtId="0" fontId="14" fillId="0" borderId="0"/>
    <xf numFmtId="0" fontId="14" fillId="0" borderId="0"/>
    <xf numFmtId="0" fontId="14" fillId="0" borderId="0"/>
    <xf numFmtId="0" fontId="14" fillId="59" borderId="209" applyNumberFormat="0" applyFont="0" applyAlignment="0" applyProtection="0"/>
    <xf numFmtId="0" fontId="14" fillId="59" borderId="209" applyNumberFormat="0" applyFont="0" applyAlignment="0" applyProtection="0"/>
    <xf numFmtId="0" fontId="14" fillId="59" borderId="209" applyNumberFormat="0" applyFont="0" applyAlignment="0" applyProtection="0"/>
    <xf numFmtId="0" fontId="14" fillId="59" borderId="209" applyNumberFormat="0" applyFont="0" applyAlignment="0" applyProtection="0"/>
    <xf numFmtId="0" fontId="14" fillId="59" borderId="209" applyNumberFormat="0" applyFont="0" applyAlignment="0" applyProtection="0"/>
    <xf numFmtId="0" fontId="14" fillId="59" borderId="209" applyNumberFormat="0" applyFont="0" applyAlignment="0" applyProtection="0"/>
    <xf numFmtId="0" fontId="14" fillId="59" borderId="209"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27" fillId="0" borderId="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61" fillId="2"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61" fillId="7"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61" fillId="2"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61" fillId="3"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61" fillId="9"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61" fillId="3"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61" fillId="4"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61" fillId="23"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61" fillId="4"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61" fillId="5"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61" fillId="7"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61" fillId="5"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61" fillId="6"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61" fillId="7"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61" fillId="23"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61" fillId="7"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81"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61" fillId="8"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61" fillId="20"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61" fillId="8"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61" fillId="9"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61" fillId="1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61" fillId="22"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61" fillId="1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61" fillId="5"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61" fillId="20"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61" fillId="5"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61" fillId="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61" fillId="11"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61" fillId="2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61" fillId="11"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62" fillId="6" borderId="0" applyNumberFormat="0" applyBorder="0" applyAlignment="0" applyProtection="0"/>
    <xf numFmtId="0" fontId="62" fillId="12" borderId="0" applyNumberFormat="0" applyBorder="0" applyAlignment="0" applyProtection="0"/>
    <xf numFmtId="0" fontId="62" fillId="19" borderId="0" applyNumberFormat="0" applyBorder="0" applyAlignment="0" applyProtection="0"/>
    <xf numFmtId="0" fontId="62" fillId="9" borderId="0" applyNumberFormat="0" applyBorder="0" applyAlignment="0" applyProtection="0"/>
    <xf numFmtId="0" fontId="62" fillId="11" borderId="0" applyNumberFormat="0" applyBorder="0" applyAlignment="0" applyProtection="0"/>
    <xf numFmtId="0" fontId="62" fillId="10" borderId="0" applyNumberFormat="0" applyBorder="0" applyAlignment="0" applyProtection="0"/>
    <xf numFmtId="0" fontId="62" fillId="3" borderId="0" applyNumberFormat="0" applyBorder="0" applyAlignment="0" applyProtection="0"/>
    <xf numFmtId="0" fontId="62" fillId="13" borderId="0" applyNumberFormat="0" applyBorder="0" applyAlignment="0" applyProtection="0"/>
    <xf numFmtId="0" fontId="62" fillId="6" borderId="0" applyNumberFormat="0" applyBorder="0" applyAlignment="0" applyProtection="0"/>
    <xf numFmtId="0" fontId="62" fillId="14" borderId="0" applyNumberFormat="0" applyBorder="0" applyAlignment="0" applyProtection="0"/>
    <xf numFmtId="0" fontId="62" fillId="9" borderId="0" applyNumberFormat="0" applyBorder="0" applyAlignment="0" applyProtection="0"/>
    <xf numFmtId="0" fontId="62" fillId="15" borderId="0" applyNumberFormat="0" applyBorder="0" applyAlignment="0" applyProtection="0"/>
    <xf numFmtId="0" fontId="62" fillId="84" borderId="0" applyNumberFormat="0" applyBorder="0" applyAlignment="0" applyProtection="0"/>
    <xf numFmtId="0" fontId="62" fillId="16" borderId="0" applyNumberFormat="0" applyBorder="0" applyAlignment="0" applyProtection="0"/>
    <xf numFmtId="0" fontId="62" fillId="19" borderId="0" applyNumberFormat="0" applyBorder="0" applyAlignment="0" applyProtection="0"/>
    <xf numFmtId="0" fontId="62" fillId="17" borderId="0" applyNumberFormat="0" applyBorder="0" applyAlignment="0" applyProtection="0"/>
    <xf numFmtId="0" fontId="62" fillId="11" borderId="0" applyNumberFormat="0" applyBorder="0" applyAlignment="0" applyProtection="0"/>
    <xf numFmtId="0" fontId="62" fillId="18" borderId="0" applyNumberFormat="0" applyBorder="0" applyAlignment="0" applyProtection="0"/>
    <xf numFmtId="0" fontId="62" fillId="85"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7" borderId="0" applyNumberFormat="0" applyBorder="0" applyAlignment="0" applyProtection="0"/>
    <xf numFmtId="0" fontId="62" fillId="19" borderId="0" applyNumberFormat="0" applyBorder="0" applyAlignment="0" applyProtection="0"/>
    <xf numFmtId="0" fontId="63" fillId="5" borderId="0" applyNumberFormat="0" applyBorder="0" applyAlignment="0" applyProtection="0"/>
    <xf numFmtId="0" fontId="63" fillId="3" borderId="0" applyNumberFormat="0" applyBorder="0" applyAlignment="0" applyProtection="0"/>
    <xf numFmtId="0" fontId="141" fillId="86" borderId="1" applyNumberFormat="0" applyAlignment="0" applyProtection="0"/>
    <xf numFmtId="0" fontId="64" fillId="20" borderId="1" applyNumberFormat="0" applyAlignment="0" applyProtection="0"/>
    <xf numFmtId="0" fontId="65" fillId="21" borderId="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2"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1" fillId="0" borderId="0" applyFont="0" applyFill="0" applyBorder="0" applyAlignment="0" applyProtection="0"/>
    <xf numFmtId="43" fontId="1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6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2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61" fillId="0" borderId="0" applyFont="0" applyFill="0" applyBorder="0" applyAlignment="0" applyProtection="0"/>
    <xf numFmtId="44" fontId="27" fillId="0" borderId="0" applyFont="0" applyFill="0" applyBorder="0" applyAlignment="0" applyProtection="0"/>
    <xf numFmtId="44" fontId="61" fillId="0" borderId="0" applyFont="0" applyFill="0" applyBorder="0" applyAlignment="0" applyProtection="0"/>
    <xf numFmtId="44" fontId="2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81" fontId="27" fillId="0" borderId="0" applyFont="0" applyFill="0" applyBorder="0" applyAlignment="0" applyProtection="0"/>
    <xf numFmtId="181" fontId="27" fillId="0" borderId="0" applyFont="0" applyFill="0" applyBorder="0" applyAlignment="0" applyProtection="0"/>
    <xf numFmtId="0" fontId="66"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4" fillId="53" borderId="0" applyNumberFormat="0" applyBorder="0" applyAlignment="0" applyProtection="0"/>
    <xf numFmtId="38" fontId="51" fillId="47" borderId="0" applyNumberFormat="0" applyBorder="0" applyAlignment="0" applyProtection="0"/>
    <xf numFmtId="38" fontId="51" fillId="47" borderId="0" applyNumberFormat="0" applyBorder="0" applyAlignment="0" applyProtection="0"/>
    <xf numFmtId="38" fontId="51" fillId="47" borderId="0" applyNumberFormat="0" applyBorder="0" applyAlignment="0" applyProtection="0"/>
    <xf numFmtId="38" fontId="51" fillId="47" borderId="0" applyNumberFormat="0" applyBorder="0" applyAlignment="0" applyProtection="0"/>
    <xf numFmtId="0" fontId="145" fillId="0" borderId="220" applyNumberFormat="0" applyFill="0" applyAlignment="0" applyProtection="0"/>
    <xf numFmtId="0" fontId="68" fillId="0" borderId="3" applyNumberFormat="0" applyFill="0" applyAlignment="0" applyProtection="0"/>
    <xf numFmtId="0" fontId="146" fillId="0" borderId="221" applyNumberFormat="0" applyFill="0" applyAlignment="0" applyProtection="0"/>
    <xf numFmtId="0" fontId="69" fillId="0" borderId="4" applyNumberFormat="0" applyFill="0" applyAlignment="0" applyProtection="0"/>
    <xf numFmtId="0" fontId="147" fillId="0" borderId="222" applyNumberFormat="0" applyFill="0" applyAlignment="0" applyProtection="0"/>
    <xf numFmtId="0" fontId="70" fillId="0" borderId="5" applyNumberFormat="0" applyFill="0" applyAlignment="0" applyProtection="0"/>
    <xf numFmtId="0" fontId="147" fillId="0" borderId="0" applyNumberFormat="0" applyFill="0" applyBorder="0" applyAlignment="0" applyProtection="0"/>
    <xf numFmtId="0" fontId="70" fillId="0" borderId="0" applyNumberFormat="0" applyFill="0" applyBorder="0" applyAlignment="0" applyProtection="0"/>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horizontal="justify" vertical="top" wrapText="1"/>
    </xf>
    <xf numFmtId="0" fontId="27" fillId="0" borderId="0" applyNumberFormat="0" applyFill="0" applyBorder="0" applyProtection="0">
      <alignment horizontal="justify" vertical="top" wrapText="1"/>
    </xf>
    <xf numFmtId="0" fontId="148"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49" fillId="0" borderId="0" applyNumberFormat="0" applyFill="0" applyBorder="0" applyAlignment="0" applyProtection="0">
      <alignment vertical="top"/>
      <protection locked="0"/>
    </xf>
    <xf numFmtId="0" fontId="148" fillId="0" borderId="0" applyNumberFormat="0" applyFill="0" applyBorder="0" applyAlignment="0" applyProtection="0"/>
    <xf numFmtId="0" fontId="93" fillId="0" borderId="0" applyNumberFormat="0" applyFill="0" applyBorder="0" applyAlignment="0" applyProtection="0">
      <alignment vertical="top"/>
      <protection locked="0"/>
    </xf>
    <xf numFmtId="0" fontId="148" fillId="0" borderId="0" applyNumberFormat="0" applyFill="0" applyBorder="0" applyAlignment="0" applyProtection="0"/>
    <xf numFmtId="10" fontId="51" fillId="50" borderId="82" applyNumberFormat="0" applyBorder="0" applyAlignment="0" applyProtection="0"/>
    <xf numFmtId="10" fontId="51" fillId="50" borderId="82" applyNumberFormat="0" applyBorder="0" applyAlignment="0" applyProtection="0"/>
    <xf numFmtId="10" fontId="51" fillId="50" borderId="82" applyNumberFormat="0" applyBorder="0" applyAlignment="0" applyProtection="0"/>
    <xf numFmtId="10" fontId="51" fillId="50" borderId="82" applyNumberFormat="0" applyBorder="0" applyAlignment="0" applyProtection="0"/>
    <xf numFmtId="0" fontId="71" fillId="22" borderId="1" applyNumberFormat="0" applyAlignment="0" applyProtection="0"/>
    <xf numFmtId="0" fontId="71" fillId="7" borderId="1" applyNumberFormat="0" applyAlignment="0" applyProtection="0"/>
    <xf numFmtId="0" fontId="71" fillId="7" borderId="1" applyNumberFormat="0" applyAlignment="0" applyProtection="0"/>
    <xf numFmtId="0" fontId="77" fillId="0" borderId="223" applyNumberFormat="0" applyFill="0" applyAlignment="0" applyProtection="0"/>
    <xf numFmtId="0" fontId="72" fillId="0" borderId="6" applyNumberFormat="0" applyFill="0" applyAlignment="0" applyProtection="0"/>
    <xf numFmtId="0" fontId="150" fillId="22" borderId="0" applyNumberFormat="0" applyBorder="0" applyAlignment="0" applyProtection="0"/>
    <xf numFmtId="0" fontId="73" fillId="2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27" fillId="0" borderId="0"/>
    <xf numFmtId="0" fontId="27" fillId="0" borderId="0"/>
    <xf numFmtId="0" fontId="27" fillId="0" borderId="0"/>
    <xf numFmtId="0" fontId="12" fillId="0" borderId="0"/>
    <xf numFmtId="0" fontId="12" fillId="0" borderId="0"/>
    <xf numFmtId="0" fontId="12" fillId="0" borderId="0"/>
    <xf numFmtId="0" fontId="12" fillId="0" borderId="0"/>
    <xf numFmtId="37" fontId="5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3" fontId="151" fillId="0" borderId="0"/>
    <xf numFmtId="37" fontId="58" fillId="0" borderId="0"/>
    <xf numFmtId="0" fontId="122" fillId="0" borderId="0"/>
    <xf numFmtId="37" fontId="5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22" fillId="0" borderId="0"/>
    <xf numFmtId="0" fontId="122" fillId="0" borderId="0"/>
    <xf numFmtId="0" fontId="27" fillId="0" borderId="0"/>
    <xf numFmtId="0" fontId="122" fillId="0" borderId="0"/>
    <xf numFmtId="0" fontId="122" fillId="0" borderId="0"/>
    <xf numFmtId="0" fontId="122" fillId="0" borderId="0"/>
    <xf numFmtId="0" fontId="12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27" fillId="0" borderId="0"/>
    <xf numFmtId="0" fontId="27" fillId="0" borderId="0"/>
    <xf numFmtId="0" fontId="31" fillId="86"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 fontId="151" fillId="0" borderId="0"/>
    <xf numFmtId="0" fontId="12" fillId="0" borderId="0"/>
    <xf numFmtId="0" fontId="12" fillId="0" borderId="0"/>
    <xf numFmtId="3" fontId="151" fillId="0" borderId="0"/>
    <xf numFmtId="0" fontId="12" fillId="0" borderId="0"/>
    <xf numFmtId="0" fontId="12" fillId="0" borderId="0"/>
    <xf numFmtId="0" fontId="12" fillId="0" borderId="0"/>
    <xf numFmtId="0" fontId="12" fillId="0" borderId="0"/>
    <xf numFmtId="0" fontId="27" fillId="0" borderId="0"/>
    <xf numFmtId="0" fontId="27" fillId="0" borderId="0"/>
    <xf numFmtId="0" fontId="39"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27" fillId="0" borderId="0"/>
    <xf numFmtId="0" fontId="15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27" fillId="0" borderId="0"/>
    <xf numFmtId="0" fontId="27" fillId="0" borderId="0"/>
    <xf numFmtId="0" fontId="27" fillId="0" borderId="0"/>
    <xf numFmtId="0" fontId="12" fillId="0" borderId="0"/>
    <xf numFmtId="0" fontId="12" fillId="0" borderId="0"/>
    <xf numFmtId="0" fontId="9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1"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12" fillId="0" borderId="0"/>
    <xf numFmtId="0" fontId="12" fillId="0" borderId="0"/>
    <xf numFmtId="0" fontId="12" fillId="0" borderId="0"/>
    <xf numFmtId="0" fontId="27" fillId="0" borderId="0"/>
    <xf numFmtId="0" fontId="27" fillId="0" borderId="0"/>
    <xf numFmtId="0" fontId="154"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154" fillId="0" borderId="0"/>
    <xf numFmtId="0" fontId="155" fillId="0" borderId="0"/>
    <xf numFmtId="0" fontId="152" fillId="0" borderId="0"/>
    <xf numFmtId="0" fontId="154" fillId="0" borderId="0"/>
    <xf numFmtId="0" fontId="27" fillId="0" borderId="0"/>
    <xf numFmtId="0" fontId="120"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59" borderId="209" applyNumberFormat="0" applyFont="0" applyAlignment="0" applyProtection="0"/>
    <xf numFmtId="0" fontId="98" fillId="23" borderId="7"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98" fillId="23" borderId="7"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27" fillId="23" borderId="7"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27" fillId="23" borderId="7"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27" fillId="23" borderId="7"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12" fillId="59" borderId="209" applyNumberFormat="0" applyFont="0" applyAlignment="0" applyProtection="0"/>
    <xf numFmtId="0" fontId="74" fillId="86" borderId="8" applyNumberFormat="0" applyAlignment="0" applyProtection="0"/>
    <xf numFmtId="0" fontId="74" fillId="20" borderId="8" applyNumberFormat="0" applyAlignment="0" applyProtection="0"/>
    <xf numFmtId="9" fontId="154" fillId="0" borderId="0" applyFont="0" applyFill="0" applyBorder="0" applyAlignment="0" applyProtection="0"/>
    <xf numFmtId="9" fontId="122" fillId="0" borderId="0" applyFont="0" applyFill="0" applyBorder="0" applyAlignment="0" applyProtection="0"/>
    <xf numFmtId="9" fontId="6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7"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56" fillId="87" borderId="0" applyNumberFormat="0" applyAlignment="0">
      <alignment horizontal="left"/>
    </xf>
    <xf numFmtId="0" fontId="157" fillId="88" borderId="0" applyNumberFormat="0" applyBorder="0" applyAlignment="0" applyProtection="0"/>
    <xf numFmtId="0" fontId="30" fillId="0" borderId="0" applyNumberFormat="0" applyFill="0" applyBorder="0" applyAlignment="0" applyProtection="0"/>
    <xf numFmtId="0" fontId="158" fillId="88" borderId="0" applyNumberFormat="0" applyBorder="0" applyAlignment="0" applyProtection="0"/>
    <xf numFmtId="0" fontId="32" fillId="0" borderId="0" applyNumberFormat="0" applyFill="0" applyBorder="0" applyAlignment="0" applyProtection="0"/>
    <xf numFmtId="0" fontId="45" fillId="0" borderId="0" applyNumberFormat="0" applyFill="0" applyBorder="0" applyAlignment="0" applyProtection="0"/>
    <xf numFmtId="0" fontId="159" fillId="42" borderId="0" applyNumberFormat="0" applyBorder="0" applyAlignment="0" applyProtection="0"/>
    <xf numFmtId="0" fontId="159" fillId="42" borderId="0" applyNumberFormat="0" applyBorder="0" applyAlignment="0" applyProtection="0"/>
    <xf numFmtId="0" fontId="159" fillId="42" borderId="0" applyNumberFormat="0" applyBorder="0" applyProtection="0">
      <alignment horizontal="center"/>
    </xf>
    <xf numFmtId="0" fontId="160" fillId="42" borderId="0" applyNumberFormat="0" applyBorder="0" applyAlignment="0" applyProtection="0"/>
    <xf numFmtId="0" fontId="27" fillId="0" borderId="0" applyNumberFormat="0" applyFont="0" applyFill="0" applyBorder="0" applyProtection="0">
      <alignment horizontal="right"/>
    </xf>
    <xf numFmtId="0" fontId="27" fillId="0" borderId="0" applyNumberFormat="0" applyFont="0" applyFill="0" applyBorder="0" applyProtection="0">
      <alignment horizontal="right"/>
    </xf>
    <xf numFmtId="0" fontId="27" fillId="0" borderId="0" applyNumberFormat="0" applyFont="0" applyFill="0" applyBorder="0" applyProtection="0">
      <alignment horizontal="left"/>
    </xf>
    <xf numFmtId="0" fontId="27" fillId="0" borderId="0" applyNumberFormat="0" applyFont="0" applyFill="0" applyBorder="0" applyProtection="0">
      <alignment horizontal="left"/>
    </xf>
    <xf numFmtId="0" fontId="51" fillId="0" borderId="0" applyNumberFormat="0" applyFill="0" applyBorder="0" applyAlignment="0" applyProtection="0"/>
    <xf numFmtId="0" fontId="161" fillId="0" borderId="0" applyNumberFormat="0" applyFill="0" applyBorder="0" applyAlignment="0" applyProtection="0"/>
    <xf numFmtId="0" fontId="27" fillId="89" borderId="0" applyNumberFormat="0" applyFont="0" applyBorder="0" applyAlignment="0" applyProtection="0"/>
    <xf numFmtId="0" fontId="27" fillId="89" borderId="0" applyNumberFormat="0" applyFont="0" applyBorder="0" applyAlignment="0" applyProtection="0"/>
    <xf numFmtId="182" fontId="27" fillId="0" borderId="0" applyFont="0" applyFill="0" applyBorder="0" applyAlignment="0" applyProtection="0"/>
    <xf numFmtId="18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178" fontId="27" fillId="0" borderId="0" applyFont="0" applyFill="0" applyBorder="0" applyAlignment="0" applyProtection="0"/>
    <xf numFmtId="178" fontId="27" fillId="0" borderId="0" applyFont="0" applyFill="0" applyBorder="0" applyAlignment="0" applyProtection="0"/>
    <xf numFmtId="0" fontId="27" fillId="0" borderId="83" applyNumberFormat="0" applyFont="0" applyFill="0" applyAlignment="0" applyProtection="0"/>
    <xf numFmtId="0" fontId="27" fillId="0" borderId="83" applyNumberFormat="0" applyFont="0" applyFill="0" applyAlignment="0" applyProtection="0"/>
    <xf numFmtId="0" fontId="162" fillId="0" borderId="0" applyNumberFormat="0" applyFill="0" applyBorder="0" applyAlignment="0" applyProtection="0"/>
    <xf numFmtId="0" fontId="75" fillId="0" borderId="0" applyNumberFormat="0" applyFill="0" applyBorder="0" applyAlignment="0" applyProtection="0"/>
    <xf numFmtId="0" fontId="12" fillId="0" borderId="0"/>
    <xf numFmtId="0" fontId="76" fillId="0" borderId="224" applyNumberFormat="0" applyFill="0" applyAlignment="0" applyProtection="0"/>
    <xf numFmtId="0" fontId="76" fillId="0" borderId="9" applyNumberFormat="0" applyFill="0" applyAlignment="0" applyProtection="0"/>
    <xf numFmtId="0" fontId="77" fillId="0" borderId="0" applyNumberFormat="0" applyFill="0" applyBorder="0" applyAlignment="0" applyProtection="0"/>
    <xf numFmtId="0" fontId="12" fillId="61" borderId="0" applyNumberFormat="0" applyBorder="0" applyAlignment="0" applyProtection="0"/>
    <xf numFmtId="0" fontId="12" fillId="65" borderId="0" applyNumberFormat="0" applyBorder="0" applyAlignment="0" applyProtection="0"/>
    <xf numFmtId="0" fontId="12" fillId="69" borderId="0" applyNumberFormat="0" applyBorder="0" applyAlignment="0" applyProtection="0"/>
    <xf numFmtId="0" fontId="12" fillId="73" borderId="0" applyNumberFormat="0" applyBorder="0" applyAlignment="0" applyProtection="0"/>
    <xf numFmtId="0" fontId="12" fillId="77" borderId="0" applyNumberFormat="0" applyBorder="0" applyAlignment="0" applyProtection="0"/>
    <xf numFmtId="0" fontId="12" fillId="81" borderId="0" applyNumberFormat="0" applyBorder="0" applyAlignment="0" applyProtection="0"/>
    <xf numFmtId="0" fontId="12" fillId="62" borderId="0" applyNumberFormat="0" applyBorder="0" applyAlignment="0" applyProtection="0"/>
    <xf numFmtId="0" fontId="12" fillId="66" borderId="0" applyNumberFormat="0" applyBorder="0" applyAlignment="0" applyProtection="0"/>
    <xf numFmtId="0" fontId="12" fillId="70" borderId="0" applyNumberFormat="0" applyBorder="0" applyAlignment="0" applyProtection="0"/>
    <xf numFmtId="0" fontId="12" fillId="74" borderId="0" applyNumberFormat="0" applyBorder="0" applyAlignment="0" applyProtection="0"/>
    <xf numFmtId="0" fontId="12" fillId="78" borderId="0" applyNumberFormat="0" applyBorder="0" applyAlignment="0" applyProtection="0"/>
    <xf numFmtId="0" fontId="12" fillId="8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59" borderId="209" applyNumberFormat="0" applyFont="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58" fillId="0" borderId="0"/>
    <xf numFmtId="44" fontId="27" fillId="0" borderId="0" applyFont="0" applyFill="0" applyBorder="0" applyAlignment="0" applyProtection="0"/>
    <xf numFmtId="0" fontId="12" fillId="0" borderId="0"/>
    <xf numFmtId="0" fontId="27" fillId="0" borderId="0"/>
    <xf numFmtId="0" fontId="27" fillId="0" borderId="0"/>
    <xf numFmtId="0" fontId="27" fillId="0" borderId="0"/>
    <xf numFmtId="0" fontId="11" fillId="0" borderId="0"/>
    <xf numFmtId="0" fontId="31" fillId="0" borderId="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0" fontId="11" fillId="59" borderId="209"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31" fillId="0" borderId="0" applyFont="0" applyFill="0" applyBorder="0" applyAlignment="0" applyProtection="0"/>
    <xf numFmtId="0" fontId="31" fillId="0" borderId="0"/>
    <xf numFmtId="0" fontId="11" fillId="0" borderId="0"/>
    <xf numFmtId="0" fontId="31" fillId="0" borderId="0"/>
    <xf numFmtId="0" fontId="10" fillId="0" borderId="0"/>
    <xf numFmtId="0" fontId="108" fillId="56" borderId="205" applyNumberFormat="0" applyAlignment="0" applyProtection="0"/>
    <xf numFmtId="0" fontId="108" fillId="56" borderId="205" applyNumberFormat="0" applyAlignment="0" applyProtection="0"/>
    <xf numFmtId="0" fontId="10" fillId="0" borderId="0"/>
    <xf numFmtId="0" fontId="10" fillId="59" borderId="209" applyNumberFormat="0" applyFont="0" applyAlignment="0" applyProtection="0"/>
    <xf numFmtId="0" fontId="10" fillId="61" borderId="0" applyNumberFormat="0" applyBorder="0" applyAlignment="0" applyProtection="0"/>
    <xf numFmtId="0" fontId="10" fillId="62" borderId="0" applyNumberFormat="0" applyBorder="0" applyAlignment="0" applyProtection="0"/>
    <xf numFmtId="0" fontId="10" fillId="65" borderId="0" applyNumberFormat="0" applyBorder="0" applyAlignment="0" applyProtection="0"/>
    <xf numFmtId="0" fontId="10" fillId="66" borderId="0" applyNumberFormat="0" applyBorder="0" applyAlignment="0" applyProtection="0"/>
    <xf numFmtId="0" fontId="10" fillId="69" borderId="0" applyNumberFormat="0" applyBorder="0" applyAlignment="0" applyProtection="0"/>
    <xf numFmtId="0" fontId="10" fillId="70" borderId="0" applyNumberFormat="0" applyBorder="0" applyAlignment="0" applyProtection="0"/>
    <xf numFmtId="0" fontId="10" fillId="73" borderId="0" applyNumberFormat="0" applyBorder="0" applyAlignment="0" applyProtection="0"/>
    <xf numFmtId="0" fontId="10" fillId="74" borderId="0" applyNumberFormat="0" applyBorder="0" applyAlignment="0" applyProtection="0"/>
    <xf numFmtId="0" fontId="10" fillId="77" borderId="0" applyNumberFormat="0" applyBorder="0" applyAlignment="0" applyProtection="0"/>
    <xf numFmtId="0" fontId="10" fillId="78" borderId="0" applyNumberFormat="0" applyBorder="0" applyAlignment="0" applyProtection="0"/>
    <xf numFmtId="0" fontId="10" fillId="81" borderId="0" applyNumberFormat="0" applyBorder="0" applyAlignment="0" applyProtection="0"/>
    <xf numFmtId="0" fontId="10" fillId="82" borderId="0" applyNumberFormat="0" applyBorder="0" applyAlignment="0" applyProtection="0"/>
    <xf numFmtId="0" fontId="163" fillId="0" borderId="0" applyNumberFormat="0" applyFill="0" applyBorder="0" applyAlignment="0" applyProtection="0"/>
    <xf numFmtId="0" fontId="164" fillId="0" borderId="0" applyNumberFormat="0" applyFill="0" applyBorder="0" applyAlignment="0" applyProtection="0"/>
    <xf numFmtId="0" fontId="9" fillId="0" borderId="0"/>
    <xf numFmtId="0" fontId="120"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37" fontId="166" fillId="0" borderId="0">
      <alignment horizontal="fill"/>
    </xf>
    <xf numFmtId="0" fontId="98" fillId="0" borderId="0" applyNumberFormat="0" applyFill="0" applyBorder="0" applyAlignment="0" applyProtection="0"/>
    <xf numFmtId="3" fontId="27" fillId="0" borderId="0"/>
    <xf numFmtId="0" fontId="27" fillId="0" borderId="0"/>
    <xf numFmtId="0" fontId="27" fillId="0" borderId="0"/>
    <xf numFmtId="0" fontId="27" fillId="0" borderId="0"/>
    <xf numFmtId="0" fontId="167" fillId="0" borderId="0"/>
    <xf numFmtId="44" fontId="27" fillId="0" borderId="0" applyFont="0" applyFill="0" applyBorder="0" applyAlignment="0" applyProtection="0"/>
    <xf numFmtId="183" fontId="27" fillId="0" borderId="0" applyFont="0" applyFill="0" applyBorder="0" applyAlignment="0" applyProtection="0"/>
    <xf numFmtId="184" fontId="27" fillId="0" borderId="0" applyFont="0" applyFill="0" applyBorder="0" applyAlignment="0" applyProtection="0"/>
    <xf numFmtId="5" fontId="140" fillId="0" borderId="0" applyFont="0" applyFill="0" applyBorder="0" applyAlignment="0" applyProtection="0">
      <alignment vertical="top"/>
    </xf>
    <xf numFmtId="185" fontId="27" fillId="0" borderId="0" applyFont="0" applyFill="0" applyBorder="0" applyAlignment="0" applyProtection="0"/>
    <xf numFmtId="0" fontId="168"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169" fillId="0" borderId="0" applyNumberFormat="0" applyFill="0" applyBorder="0" applyAlignment="0" applyProtection="0"/>
    <xf numFmtId="0" fontId="169" fillId="0" borderId="0" applyNumberFormat="0" applyFill="0" applyBorder="0" applyAlignment="0" applyProtection="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156" fillId="90" borderId="0"/>
    <xf numFmtId="0" fontId="170" fillId="91" borderId="0"/>
    <xf numFmtId="0" fontId="171" fillId="92" borderId="0"/>
    <xf numFmtId="0" fontId="172" fillId="0" borderId="0"/>
    <xf numFmtId="0" fontId="47" fillId="0" borderId="0"/>
    <xf numFmtId="0" fontId="51"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0" fontId="27" fillId="0" borderId="0"/>
    <xf numFmtId="0" fontId="169" fillId="0" borderId="0" applyNumberFormat="0" applyFill="0" applyBorder="0" applyAlignment="0" applyProtection="0"/>
    <xf numFmtId="0" fontId="169" fillId="0" borderId="0" applyNumberFormat="0" applyFill="0" applyBorder="0" applyAlignment="0" applyProtection="0"/>
    <xf numFmtId="0" fontId="173" fillId="93" borderId="0"/>
    <xf numFmtId="0" fontId="167" fillId="0" borderId="0"/>
    <xf numFmtId="0" fontId="167" fillId="0"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156" fillId="90" borderId="0"/>
    <xf numFmtId="0" fontId="170" fillId="91" borderId="0"/>
    <xf numFmtId="0" fontId="171" fillId="92" borderId="0"/>
    <xf numFmtId="0" fontId="172" fillId="0" borderId="0"/>
    <xf numFmtId="0" fontId="47" fillId="0" borderId="0"/>
    <xf numFmtId="0" fontId="51" fillId="0" borderId="0"/>
    <xf numFmtId="0" fontId="51"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186" fontId="27" fillId="0" borderId="0" applyFont="0" applyFill="0" applyBorder="0" applyAlignment="0" applyProtection="0"/>
    <xf numFmtId="187" fontId="27" fillId="0" borderId="0" applyFont="0" applyFill="0" applyBorder="0" applyAlignment="0" applyProtection="0"/>
    <xf numFmtId="0" fontId="54"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74" fillId="0" borderId="0"/>
    <xf numFmtId="1" fontId="140" fillId="0" borderId="0"/>
    <xf numFmtId="1" fontId="140" fillId="0" borderId="0"/>
    <xf numFmtId="0" fontId="61" fillId="2" borderId="0" applyNumberFormat="0" applyBorder="0" applyAlignment="0" applyProtection="0"/>
    <xf numFmtId="0" fontId="61" fillId="3" borderId="0" applyNumberFormat="0" applyBorder="0" applyAlignment="0" applyProtection="0"/>
    <xf numFmtId="0" fontId="61" fillId="4" borderId="0" applyNumberFormat="0" applyBorder="0" applyAlignment="0" applyProtection="0"/>
    <xf numFmtId="0" fontId="61" fillId="5" borderId="0" applyNumberFormat="0" applyBorder="0" applyAlignment="0" applyProtection="0"/>
    <xf numFmtId="0" fontId="61" fillId="6" borderId="0" applyNumberFormat="0" applyBorder="0" applyAlignment="0" applyProtection="0"/>
    <xf numFmtId="0" fontId="61" fillId="7"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7" fillId="61"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7" fillId="8"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7" fillId="61"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7" fillId="65"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7" fillId="9"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7" fillId="65"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7" fillId="69"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23" borderId="0" applyNumberFormat="0" applyBorder="0" applyAlignment="0" applyProtection="0"/>
    <xf numFmtId="0" fontId="61" fillId="23"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7" fillId="23"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7" fillId="69"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23" borderId="0" applyNumberFormat="0" applyBorder="0" applyAlignment="0" applyProtection="0"/>
    <xf numFmtId="0" fontId="61" fillId="23"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7" fillId="73"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7" fillId="7"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7" fillId="73"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7" fillId="77"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7" fillId="77"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7" fillId="81"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23" borderId="0" applyNumberFormat="0" applyBorder="0" applyAlignment="0" applyProtection="0"/>
    <xf numFmtId="0" fontId="61" fillId="23"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7" fillId="23"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7" fillId="81"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23" borderId="0" applyNumberFormat="0" applyBorder="0" applyAlignment="0" applyProtection="0"/>
    <xf numFmtId="0" fontId="61" fillId="23"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2" borderId="0" applyNumberFormat="0" applyBorder="0" applyAlignment="0" applyProtection="0"/>
    <xf numFmtId="0" fontId="61" fillId="3" borderId="0" applyNumberFormat="0" applyBorder="0" applyAlignment="0" applyProtection="0"/>
    <xf numFmtId="0" fontId="61" fillId="4" borderId="0" applyNumberFormat="0" applyBorder="0" applyAlignment="0" applyProtection="0"/>
    <xf numFmtId="0" fontId="61" fillId="5" borderId="0" applyNumberFormat="0" applyBorder="0" applyAlignment="0" applyProtection="0"/>
    <xf numFmtId="0" fontId="61" fillId="6" borderId="0" applyNumberFormat="0" applyBorder="0" applyAlignment="0" applyProtection="0"/>
    <xf numFmtId="0" fontId="61" fillId="7" borderId="0" applyNumberFormat="0" applyBorder="0" applyAlignment="0" applyProtection="0"/>
    <xf numFmtId="0" fontId="61" fillId="2" borderId="0" applyNumberFormat="0" applyBorder="0" applyAlignment="0" applyProtection="0"/>
    <xf numFmtId="0" fontId="61" fillId="3" borderId="0" applyNumberFormat="0" applyBorder="0" applyAlignment="0" applyProtection="0"/>
    <xf numFmtId="0" fontId="61" fillId="4" borderId="0" applyNumberFormat="0" applyBorder="0" applyAlignment="0" applyProtection="0"/>
    <xf numFmtId="0" fontId="61" fillId="5" borderId="0" applyNumberFormat="0" applyBorder="0" applyAlignment="0" applyProtection="0"/>
    <xf numFmtId="0" fontId="61" fillId="6" borderId="0" applyNumberFormat="0" applyBorder="0" applyAlignment="0" applyProtection="0"/>
    <xf numFmtId="0" fontId="61" fillId="7" borderId="0" applyNumberFormat="0" applyBorder="0" applyAlignment="0" applyProtection="0"/>
    <xf numFmtId="188" fontId="27" fillId="0" borderId="0" applyFont="0" applyFill="0" applyBorder="0" applyAlignment="0" applyProtection="0"/>
    <xf numFmtId="189" fontId="27" fillId="0" borderId="0" applyFont="0" applyFill="0" applyBorder="0" applyAlignment="0" applyProtection="0"/>
    <xf numFmtId="0" fontId="61" fillId="8"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5" borderId="0" applyNumberFormat="0" applyBorder="0" applyAlignment="0" applyProtection="0"/>
    <xf numFmtId="0" fontId="61" fillId="8" borderId="0" applyNumberFormat="0" applyBorder="0" applyAlignment="0" applyProtection="0"/>
    <xf numFmtId="0" fontId="61" fillId="11"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7" fillId="62"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7" fillId="6"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7" fillId="62"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7" fillId="66"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7" fillId="66"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7" fillId="7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7" fillId="22"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7" fillId="7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7" fillId="74"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7" fillId="3"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7" fillId="74"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7" fillId="7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7" fillId="6"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7" fillId="7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7" fillId="82"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23" borderId="0" applyNumberFormat="0" applyBorder="0" applyAlignment="0" applyProtection="0"/>
    <xf numFmtId="0" fontId="61" fillId="23"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7" fillId="23"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7" fillId="82"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23" borderId="0" applyNumberFormat="0" applyBorder="0" applyAlignment="0" applyProtection="0"/>
    <xf numFmtId="0" fontId="61" fillId="23"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8"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5" borderId="0" applyNumberFormat="0" applyBorder="0" applyAlignment="0" applyProtection="0"/>
    <xf numFmtId="0" fontId="61" fillId="8" borderId="0" applyNumberFormat="0" applyBorder="0" applyAlignment="0" applyProtection="0"/>
    <xf numFmtId="0" fontId="61" fillId="11" borderId="0" applyNumberFormat="0" applyBorder="0" applyAlignment="0" applyProtection="0"/>
    <xf numFmtId="0" fontId="61" fillId="8"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5" borderId="0" applyNumberFormat="0" applyBorder="0" applyAlignment="0" applyProtection="0"/>
    <xf numFmtId="0" fontId="61" fillId="8" borderId="0" applyNumberFormat="0" applyBorder="0" applyAlignment="0" applyProtection="0"/>
    <xf numFmtId="0" fontId="61" fillId="11" borderId="0" applyNumberFormat="0" applyBorder="0" applyAlignment="0" applyProtection="0"/>
    <xf numFmtId="0" fontId="62" fillId="12"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6" borderId="0" applyNumberFormat="0" applyBorder="0" applyAlignment="0" applyProtection="0"/>
    <xf numFmtId="0" fontId="62" fillId="6"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175" fillId="63"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6" borderId="0" applyNumberFormat="0" applyBorder="0" applyAlignment="0" applyProtection="0"/>
    <xf numFmtId="0" fontId="62" fillId="6"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175" fillId="67"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1" borderId="0" applyNumberFormat="0" applyBorder="0" applyAlignment="0" applyProtection="0"/>
    <xf numFmtId="0" fontId="62" fillId="11"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175" fillId="71"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1" borderId="0" applyNumberFormat="0" applyBorder="0" applyAlignment="0" applyProtection="0"/>
    <xf numFmtId="0" fontId="62" fillId="11"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175" fillId="75"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6" borderId="0" applyNumberFormat="0" applyBorder="0" applyAlignment="0" applyProtection="0"/>
    <xf numFmtId="0" fontId="62" fillId="6"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175" fillId="79"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6" borderId="0" applyNumberFormat="0" applyBorder="0" applyAlignment="0" applyProtection="0"/>
    <xf numFmtId="0" fontId="62" fillId="6"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175" fillId="83"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2"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2"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176" fillId="0" borderId="78" applyNumberFormat="0" applyAlignment="0">
      <alignment horizontal="left"/>
    </xf>
    <xf numFmtId="0" fontId="176" fillId="0" borderId="78" applyNumberFormat="0" applyAlignment="0">
      <alignment horizontal="left"/>
    </xf>
    <xf numFmtId="0" fontId="51" fillId="0" borderId="0"/>
    <xf numFmtId="0" fontId="58" fillId="0" borderId="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0" fontId="61" fillId="94" borderId="0" applyNumberFormat="0" applyBorder="0" applyAlignment="0" applyProtection="0"/>
    <xf numFmtId="0" fontId="61" fillId="95" borderId="0" applyNumberFormat="0" applyBorder="0" applyAlignment="0" applyProtection="0"/>
    <xf numFmtId="0" fontId="62" fillId="9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84" borderId="0" applyNumberFormat="0" applyBorder="0" applyAlignment="0" applyProtection="0"/>
    <xf numFmtId="0" fontId="62" fillId="84"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84" borderId="0" applyNumberFormat="0" applyBorder="0" applyAlignment="0" applyProtection="0"/>
    <xf numFmtId="0" fontId="62" fillId="16" borderId="0" applyNumberFormat="0" applyBorder="0" applyAlignment="0" applyProtection="0"/>
    <xf numFmtId="0" fontId="62" fillId="84"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84" borderId="0" applyNumberFormat="0" applyBorder="0" applyAlignment="0" applyProtection="0"/>
    <xf numFmtId="0" fontId="62" fillId="16" borderId="0" applyNumberFormat="0" applyBorder="0" applyAlignment="0" applyProtection="0"/>
    <xf numFmtId="0" fontId="62" fillId="84"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84"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175" fillId="60"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84" borderId="0" applyNumberFormat="0" applyBorder="0" applyAlignment="0" applyProtection="0"/>
    <xf numFmtId="0" fontId="62" fillId="84"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1" fillId="37" borderId="0" applyNumberFormat="0" applyBorder="0" applyAlignment="0" applyProtection="0"/>
    <xf numFmtId="0" fontId="61" fillId="34" borderId="0" applyNumberFormat="0" applyBorder="0" applyAlignment="0" applyProtection="0"/>
    <xf numFmtId="0" fontId="62" fillId="28"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175" fillId="64"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1" fillId="97" borderId="0" applyNumberFormat="0" applyBorder="0" applyAlignment="0" applyProtection="0"/>
    <xf numFmtId="0" fontId="61" fillId="98" borderId="0" applyNumberFormat="0" applyBorder="0" applyAlignment="0" applyProtection="0"/>
    <xf numFmtId="0" fontId="62" fillId="30"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1" borderId="0" applyNumberFormat="0" applyBorder="0" applyAlignment="0" applyProtection="0"/>
    <xf numFmtId="0" fontId="62" fillId="11"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175" fillId="6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1" borderId="0" applyNumberFormat="0" applyBorder="0" applyAlignment="0" applyProtection="0"/>
    <xf numFmtId="0" fontId="62" fillId="11"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1" fillId="98" borderId="0" applyNumberFormat="0" applyBorder="0" applyAlignment="0" applyProtection="0"/>
    <xf numFmtId="0" fontId="61" fillId="30" borderId="0" applyNumberFormat="0" applyBorder="0" applyAlignment="0" applyProtection="0"/>
    <xf numFmtId="0" fontId="62" fillId="30"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85" borderId="0" applyNumberFormat="0" applyBorder="0" applyAlignment="0" applyProtection="0"/>
    <xf numFmtId="0" fontId="62" fillId="85"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175" fillId="72"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85" borderId="0" applyNumberFormat="0" applyBorder="0" applyAlignment="0" applyProtection="0"/>
    <xf numFmtId="0" fontId="62" fillId="85"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1" fillId="94" borderId="0" applyNumberFormat="0" applyBorder="0" applyAlignment="0" applyProtection="0"/>
    <xf numFmtId="0" fontId="61" fillId="95" borderId="0" applyNumberFormat="0" applyBorder="0" applyAlignment="0" applyProtection="0"/>
    <xf numFmtId="0" fontId="62" fillId="95"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175" fillId="76"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1" fillId="99" borderId="0" applyNumberFormat="0" applyBorder="0" applyAlignment="0" applyProtection="0"/>
    <xf numFmtId="0" fontId="61" fillId="34" borderId="0" applyNumberFormat="0" applyBorder="0" applyAlignment="0" applyProtection="0"/>
    <xf numFmtId="0" fontId="62" fillId="100"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175" fillId="80"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177" fillId="0" borderId="0" applyBorder="0"/>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191" fontId="27" fillId="101" borderId="232">
      <alignment horizontal="center" vertical="center"/>
    </xf>
    <xf numFmtId="0" fontId="178" fillId="0" borderId="0">
      <alignment horizontal="center" wrapText="1"/>
      <protection locked="0"/>
    </xf>
    <xf numFmtId="0" fontId="179" fillId="0" borderId="100">
      <protection hidden="1"/>
    </xf>
    <xf numFmtId="0" fontId="180" fillId="20" borderId="100" applyNumberFormat="0" applyFont="0" applyBorder="0" applyAlignment="0" applyProtection="0">
      <protection hidden="1"/>
    </xf>
    <xf numFmtId="0" fontId="27" fillId="0" borderId="0"/>
    <xf numFmtId="0" fontId="77" fillId="0" borderId="0" applyNumberFormat="0" applyFill="0" applyBorder="0" applyAlignment="0" applyProtection="0"/>
    <xf numFmtId="0" fontId="27" fillId="20" borderId="0" applyNumberFormat="0" applyFont="0" applyAlignment="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181" fillId="54"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182" fillId="0" borderId="0" applyNumberFormat="0" applyFill="0" applyBorder="0" applyAlignment="0" applyProtection="0">
      <alignment vertical="top"/>
      <protection locked="0"/>
    </xf>
    <xf numFmtId="3" fontId="54" fillId="0" borderId="0"/>
    <xf numFmtId="177" fontId="39" fillId="0" borderId="233" applyNumberFormat="0" applyFont="0" applyFill="0" applyAlignment="0" applyProtection="0"/>
    <xf numFmtId="0" fontId="183" fillId="102" borderId="234">
      <alignment horizontal="centerContinuous"/>
    </xf>
    <xf numFmtId="41" fontId="184" fillId="103" borderId="100" applyNumberFormat="0" applyFont="0" applyBorder="0" applyAlignment="0"/>
    <xf numFmtId="0" fontId="185" fillId="0" borderId="0" applyNumberFormat="0" applyFill="0" applyBorder="0" applyAlignment="0" applyProtection="0"/>
    <xf numFmtId="0" fontId="67" fillId="4" borderId="0" applyNumberFormat="0" applyBorder="0" applyAlignment="0" applyProtection="0"/>
    <xf numFmtId="37" fontId="51" fillId="0" borderId="235">
      <alignment horizontal="center" vertical="center" wrapText="1"/>
    </xf>
    <xf numFmtId="49" fontId="186" fillId="0" borderId="0" applyFont="0" applyFill="0" applyBorder="0" applyAlignment="0" applyProtection="0">
      <alignment horizontal="left"/>
    </xf>
    <xf numFmtId="192" fontId="60" fillId="0" borderId="0" applyAlignment="0" applyProtection="0"/>
    <xf numFmtId="174" fontId="51" fillId="0" borderId="0" applyFill="0" applyBorder="0" applyAlignment="0" applyProtection="0"/>
    <xf numFmtId="49" fontId="51" fillId="0" borderId="0" applyNumberFormat="0" applyAlignment="0" applyProtection="0">
      <alignment horizontal="left"/>
    </xf>
    <xf numFmtId="49" fontId="187" fillId="0" borderId="236" applyNumberFormat="0" applyAlignment="0" applyProtection="0">
      <alignment horizontal="left" wrapText="1"/>
    </xf>
    <xf numFmtId="49" fontId="187" fillId="0" borderId="0" applyNumberFormat="0" applyAlignment="0" applyProtection="0">
      <alignment horizontal="left" wrapText="1"/>
    </xf>
    <xf numFmtId="49" fontId="188" fillId="0" borderId="0" applyAlignment="0" applyProtection="0">
      <alignment horizontal="left"/>
    </xf>
    <xf numFmtId="15" fontId="27" fillId="0" borderId="134" applyNumberFormat="0" applyFont="0" applyFill="0" applyAlignment="0"/>
    <xf numFmtId="15" fontId="27" fillId="0" borderId="134" applyNumberFormat="0" applyFont="0" applyFill="0" applyAlignment="0"/>
    <xf numFmtId="0" fontId="67" fillId="4" borderId="0" applyNumberFormat="0" applyBorder="0" applyAlignment="0" applyProtection="0"/>
    <xf numFmtId="0" fontId="189" fillId="0" borderId="0" applyNumberFormat="0" applyFill="0" applyBorder="0" applyAlignment="0" applyProtection="0"/>
    <xf numFmtId="0" fontId="190" fillId="0" borderId="0" applyNumberFormat="0" applyFill="0" applyBorder="0" applyAlignment="0" applyProtection="0"/>
    <xf numFmtId="193" fontId="27" fillId="93" borderId="237" applyAlignment="0"/>
    <xf numFmtId="193" fontId="27" fillId="104" borderId="237" applyAlignment="0"/>
    <xf numFmtId="193" fontId="27" fillId="44" borderId="237" applyAlignment="0"/>
    <xf numFmtId="193" fontId="27" fillId="44" borderId="237" applyBorder="0">
      <alignment horizontal="right"/>
    </xf>
    <xf numFmtId="193" fontId="27" fillId="105" borderId="0" applyBorder="0">
      <alignment horizontal="right"/>
    </xf>
    <xf numFmtId="37" fontId="27" fillId="93" borderId="237" applyNumberFormat="0" applyAlignment="0"/>
    <xf numFmtId="37" fontId="27" fillId="104" borderId="0" applyNumberFormat="0" applyBorder="0" applyAlignment="0"/>
    <xf numFmtId="0" fontId="191" fillId="86" borderId="237" applyNumberFormat="0" applyFont="0" applyBorder="0" applyAlignment="0">
      <alignment horizontal="centerContinuous"/>
    </xf>
    <xf numFmtId="0" fontId="27" fillId="104" borderId="0"/>
    <xf numFmtId="0" fontId="191" fillId="86" borderId="237" applyNumberFormat="0" applyFont="0" applyAlignment="0">
      <alignment horizontal="centerContinuous"/>
    </xf>
    <xf numFmtId="37" fontId="27" fillId="44" borderId="237" applyBorder="0" applyAlignment="0"/>
    <xf numFmtId="37" fontId="51" fillId="44" borderId="238" applyNumberFormat="0" applyBorder="0" applyAlignment="0"/>
    <xf numFmtId="37" fontId="51" fillId="44" borderId="238" applyNumberFormat="0" applyBorder="0" applyAlignment="0"/>
    <xf numFmtId="37" fontId="51" fillId="44" borderId="238" applyNumberFormat="0" applyBorder="0" applyAlignment="0"/>
    <xf numFmtId="37" fontId="51" fillId="44" borderId="238" applyNumberFormat="0" applyBorder="0" applyAlignment="0"/>
    <xf numFmtId="193" fontId="27" fillId="47" borderId="79" applyBorder="0">
      <alignment horizontal="right"/>
    </xf>
    <xf numFmtId="193" fontId="27" fillId="47" borderId="79" applyBorder="0">
      <alignment horizontal="right"/>
    </xf>
    <xf numFmtId="193" fontId="27" fillId="104" borderId="0" applyBorder="0">
      <alignment horizontal="right"/>
    </xf>
    <xf numFmtId="37" fontId="27" fillId="47" borderId="0" applyBorder="0" applyAlignment="0">
      <alignment wrapText="1"/>
    </xf>
    <xf numFmtId="37" fontId="27" fillId="104" borderId="0" applyBorder="0">
      <alignment wrapText="1"/>
    </xf>
    <xf numFmtId="5" fontId="51" fillId="0" borderId="239" applyNumberFormat="0" applyFont="0" applyFill="0" applyBorder="0" applyAlignment="0" applyProtection="0"/>
    <xf numFmtId="5" fontId="51" fillId="0" borderId="239" applyNumberFormat="0" applyFont="0" applyFill="0" applyBorder="0" applyAlignment="0" applyProtection="0"/>
    <xf numFmtId="5" fontId="51" fillId="0" borderId="239" applyNumberFormat="0" applyFont="0" applyFill="0" applyBorder="0" applyAlignment="0" applyProtection="0"/>
    <xf numFmtId="194" fontId="27" fillId="0" borderId="0" applyFill="0" applyBorder="0" applyAlignment="0"/>
    <xf numFmtId="0" fontId="39" fillId="0" borderId="0" applyFill="0" applyBorder="0" applyAlignment="0"/>
    <xf numFmtId="0" fontId="39" fillId="0" borderId="0" applyFill="0" applyBorder="0" applyAlignment="0"/>
    <xf numFmtId="0" fontId="39" fillId="0" borderId="0" applyFill="0" applyBorder="0" applyAlignment="0"/>
    <xf numFmtId="0" fontId="39"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141" fillId="86" borderId="1" applyNumberFormat="0" applyAlignment="0" applyProtection="0"/>
    <xf numFmtId="0" fontId="141" fillId="86" borderId="1" applyNumberFormat="0" applyAlignment="0" applyProtection="0"/>
    <xf numFmtId="0" fontId="141" fillId="86" borderId="1" applyNumberFormat="0" applyAlignment="0" applyProtection="0"/>
    <xf numFmtId="0" fontId="141" fillId="86"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192" fillId="57" borderId="205"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141" fillId="86" borderId="1" applyNumberFormat="0" applyAlignment="0" applyProtection="0"/>
    <xf numFmtId="0" fontId="141" fillId="86" borderId="1" applyNumberFormat="0" applyAlignment="0" applyProtection="0"/>
    <xf numFmtId="0" fontId="141" fillId="86" borderId="1" applyNumberFormat="0" applyAlignment="0" applyProtection="0"/>
    <xf numFmtId="0" fontId="141" fillId="86"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193" fillId="0" borderId="0"/>
    <xf numFmtId="0" fontId="65" fillId="21" borderId="2" applyNumberFormat="0" applyAlignment="0" applyProtection="0"/>
    <xf numFmtId="0" fontId="72" fillId="0" borderId="6" applyNumberFormat="0" applyFill="0" applyAlignment="0" applyProtection="0"/>
    <xf numFmtId="0" fontId="72" fillId="0" borderId="6" applyNumberFormat="0" applyFill="0" applyAlignment="0" applyProtection="0"/>
    <xf numFmtId="0" fontId="65" fillId="21" borderId="2" applyNumberFormat="0" applyAlignment="0" applyProtection="0"/>
    <xf numFmtId="0" fontId="72" fillId="0" borderId="6" applyNumberFormat="0" applyFill="0" applyAlignment="0" applyProtection="0"/>
    <xf numFmtId="49" fontId="194" fillId="0" borderId="0" applyFont="0">
      <alignment horizontal="centerContinuous" wrapText="1"/>
    </xf>
    <xf numFmtId="49" fontId="155" fillId="0" borderId="0">
      <alignment horizontal="centerContinuous" wrapText="1"/>
    </xf>
    <xf numFmtId="37" fontId="51" fillId="0" borderId="235">
      <alignment horizontal="centerContinuous"/>
    </xf>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195" fillId="58" borderId="208"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41" fontId="196" fillId="0" borderId="0" applyFont="0" applyFill="0" applyBorder="0" applyAlignment="0" applyProtection="0"/>
    <xf numFmtId="49" fontId="197" fillId="0" borderId="0">
      <alignment horizontal="center" wrapText="1"/>
    </xf>
    <xf numFmtId="49" fontId="197" fillId="0" borderId="0">
      <alignment horizontal="centerContinuous" wrapText="1"/>
    </xf>
    <xf numFmtId="0" fontId="161" fillId="0" borderId="112">
      <alignment horizontal="center"/>
    </xf>
    <xf numFmtId="0" fontId="159" fillId="106" borderId="0">
      <alignment horizontal="left"/>
    </xf>
    <xf numFmtId="0" fontId="198" fillId="106" borderId="0">
      <alignment horizontal="right"/>
    </xf>
    <xf numFmtId="0" fontId="199" fillId="86" borderId="0">
      <alignment horizontal="center"/>
    </xf>
    <xf numFmtId="37" fontId="45" fillId="0" borderId="235">
      <alignment horizontal="center" wrapText="1"/>
    </xf>
    <xf numFmtId="0" fontId="198" fillId="106" borderId="0">
      <alignment horizontal="right"/>
    </xf>
    <xf numFmtId="0" fontId="200" fillId="86" borderId="0">
      <alignment horizontal="left"/>
    </xf>
    <xf numFmtId="201" fontId="27" fillId="0" borderId="0" applyFill="0" applyBorder="0">
      <alignment horizontal="center" wrapText="1"/>
    </xf>
    <xf numFmtId="37" fontId="201" fillId="107" borderId="0" applyNumberFormat="0" applyFont="0" applyBorder="0" applyAlignment="0"/>
    <xf numFmtId="0" fontId="191" fillId="86" borderId="237" applyNumberFormat="0" applyFont="0" applyBorder="0" applyAlignment="0">
      <alignment horizontal="centerContinuous"/>
    </xf>
    <xf numFmtId="0" fontId="202" fillId="0" borderId="34"/>
    <xf numFmtId="202" fontId="203" fillId="0" borderId="0"/>
    <xf numFmtId="202" fontId="203" fillId="0" borderId="0"/>
    <xf numFmtId="202" fontId="203" fillId="0" borderId="0"/>
    <xf numFmtId="202" fontId="203" fillId="0" borderId="0"/>
    <xf numFmtId="202" fontId="203" fillId="0" borderId="0"/>
    <xf numFmtId="202" fontId="203" fillId="0" borderId="0"/>
    <xf numFmtId="202" fontId="203" fillId="0" borderId="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191" fillId="86" borderId="237" applyFont="0" applyFill="0" applyBorder="0" applyAlignment="0" applyProtection="0">
      <alignment horizontal="centerContinuous"/>
    </xf>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203"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42" fillId="0" borderId="0" applyFont="0" applyFill="0" applyBorder="0" applyAlignment="0" applyProtection="0"/>
    <xf numFmtId="43" fontId="3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51"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61" fillId="0" borderId="0" applyFont="0" applyFill="0" applyBorder="0" applyAlignment="0" applyProtection="0"/>
    <xf numFmtId="43" fontId="61"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61"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122" fillId="0" borderId="0" applyFont="0" applyFill="0" applyBorder="0" applyAlignment="0" applyProtection="0"/>
    <xf numFmtId="18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1"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184"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184" fontId="27" fillId="0" borderId="0" applyFont="0" applyFill="0" applyBorder="0" applyAlignment="0" applyProtection="0"/>
    <xf numFmtId="184"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43" fontId="122" fillId="0" borderId="0" applyFont="0" applyFill="0" applyBorder="0" applyAlignment="0" applyProtection="0"/>
    <xf numFmtId="43" fontId="39" fillId="0" borderId="0" applyFont="0" applyFill="0" applyBorder="0" applyAlignment="0" applyProtection="0">
      <alignment vertical="top"/>
    </xf>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122" fillId="0" borderId="0" applyFont="0" applyFill="0" applyBorder="0" applyAlignment="0" applyProtection="0"/>
    <xf numFmtId="43" fontId="61"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61" fillId="0" borderId="0" applyFont="0" applyFill="0" applyBorder="0" applyAlignment="0" applyProtection="0"/>
    <xf numFmtId="43" fontId="61"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1" fillId="0" borderId="0" applyFont="0" applyFill="0" applyBorder="0" applyAlignment="0" applyProtection="0"/>
    <xf numFmtId="43" fontId="31" fillId="0" borderId="0" applyFont="0" applyFill="0" applyBorder="0" applyAlignment="0" applyProtection="0"/>
    <xf numFmtId="43" fontId="2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1"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184"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4"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122"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1"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98" fillId="0" borderId="0"/>
    <xf numFmtId="43" fontId="191" fillId="86" borderId="237" applyFont="0" applyFill="0" applyBorder="0" applyAlignment="0" applyProtection="0">
      <alignment horizontal="centerContinuous"/>
    </xf>
    <xf numFmtId="40" fontId="140" fillId="0" borderId="0" applyFont="0" applyFill="0" applyBorder="0" applyAlignment="0" applyProtection="0"/>
    <xf numFmtId="37" fontId="27" fillId="0" borderId="0" applyFill="0" applyBorder="0" applyAlignment="0" applyProtection="0"/>
    <xf numFmtId="0" fontId="202" fillId="0" borderId="0"/>
    <xf numFmtId="0" fontId="202" fillId="0" borderId="0"/>
    <xf numFmtId="0" fontId="202" fillId="0" borderId="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 fontId="31" fillId="0" borderId="0" applyFill="0" applyBorder="0" applyAlignment="0" applyProtection="0"/>
    <xf numFmtId="0" fontId="202" fillId="0" borderId="0"/>
    <xf numFmtId="0" fontId="202"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174" fontId="204" fillId="0" borderId="0" applyNumberFormat="0" applyFill="0" applyAlignment="0" applyProtection="0"/>
    <xf numFmtId="0" fontId="205" fillId="0" borderId="0" applyNumberFormat="0" applyAlignment="0">
      <alignment horizontal="left"/>
    </xf>
    <xf numFmtId="0" fontId="58" fillId="0" borderId="0" applyNumberFormat="0" applyAlignment="0"/>
    <xf numFmtId="0" fontId="202" fillId="0" borderId="34"/>
    <xf numFmtId="0" fontId="202" fillId="0" borderId="0"/>
    <xf numFmtId="205" fontId="27" fillId="0" borderId="0">
      <alignment horizontal="center"/>
    </xf>
    <xf numFmtId="42" fontId="191" fillId="86" borderId="237" applyFont="0" applyFill="0" applyBorder="0" applyAlignment="0" applyProtection="0">
      <alignment horizontal="centerContinuous"/>
      <protection hidden="1"/>
    </xf>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206" fontId="27" fillId="0" borderId="0" applyFont="0" applyFill="0" applyBorder="0" applyAlignment="0" applyProtection="0"/>
    <xf numFmtId="44" fontId="27" fillId="0" borderId="0" applyFont="0" applyFill="0" applyBorder="0" applyAlignment="0" applyProtection="0"/>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7" fillId="0" borderId="0" applyFont="0" applyFill="0" applyBorder="0" applyAlignment="0" applyProtection="0"/>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7" fillId="0" borderId="0" applyFont="0" applyFill="0" applyBorder="0" applyAlignment="0" applyProtection="0"/>
    <xf numFmtId="44" fontId="27" fillId="0" borderId="0" applyFont="0" applyFill="0" applyBorder="0" applyAlignment="0" applyProtection="0"/>
    <xf numFmtId="44" fontId="61" fillId="0" borderId="0" applyFont="0" applyFill="0" applyBorder="0" applyAlignment="0" applyProtection="0"/>
    <xf numFmtId="44" fontId="31" fillId="0" borderId="0" applyFont="0" applyFill="0" applyBorder="0" applyAlignment="0" applyProtection="0"/>
    <xf numFmtId="44" fontId="9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54" fillId="0" borderId="0" applyFont="0" applyFill="0" applyBorder="0" applyAlignment="0" applyProtection="0"/>
    <xf numFmtId="44" fontId="191" fillId="86" borderId="237" applyFont="0" applyFill="0" applyBorder="0" applyAlignment="0" applyProtection="0">
      <alignment horizontal="centerContinuous"/>
      <protection hidden="1"/>
    </xf>
    <xf numFmtId="207" fontId="27" fillId="0" borderId="0" applyFont="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0" fontId="98" fillId="0" borderId="0"/>
    <xf numFmtId="208" fontId="27" fillId="47" borderId="0" applyFont="0" applyBorder="0"/>
    <xf numFmtId="0" fontId="45" fillId="47" borderId="0" applyNumberFormat="0" applyFont="0" applyFill="0" applyBorder="0" applyProtection="0">
      <alignment horizontal="left"/>
    </xf>
    <xf numFmtId="209" fontId="206" fillId="47" borderId="0"/>
    <xf numFmtId="193" fontId="27" fillId="47" borderId="237"/>
    <xf numFmtId="37" fontId="27" fillId="47" borderId="0" applyNumberFormat="0" applyAlignment="0"/>
    <xf numFmtId="37" fontId="27" fillId="108" borderId="0" applyNumberFormat="0" applyBorder="0" applyAlignment="0"/>
    <xf numFmtId="42" fontId="191" fillId="86" borderId="0" applyNumberFormat="0" applyFont="0" applyBorder="0" applyAlignment="0">
      <alignment horizontal="centerContinuous"/>
    </xf>
    <xf numFmtId="37" fontId="27" fillId="108" borderId="0" applyNumberFormat="0" applyFont="0" applyBorder="0" applyAlignment="0"/>
    <xf numFmtId="42" fontId="191" fillId="86" borderId="0" applyNumberFormat="0" applyFont="0" applyAlignment="0">
      <alignment horizontal="centerContinuous"/>
    </xf>
    <xf numFmtId="37" fontId="27" fillId="47" borderId="237" applyNumberFormat="0" applyBorder="0"/>
    <xf numFmtId="37" fontId="27" fillId="47" borderId="237">
      <alignment wrapText="1"/>
    </xf>
    <xf numFmtId="10" fontId="27" fillId="47" borderId="235"/>
    <xf numFmtId="5" fontId="27" fillId="47" borderId="0" applyAlignment="0"/>
    <xf numFmtId="5" fontId="27" fillId="108" borderId="0" applyBorder="0" applyAlignment="0"/>
    <xf numFmtId="5" fontId="191" fillId="86" borderId="0" applyFont="0" applyBorder="0" applyAlignment="0">
      <alignment horizontal="centerContinuous"/>
    </xf>
    <xf numFmtId="5" fontId="27" fillId="108" borderId="0" applyFont="0" applyBorder="0" applyAlignment="0"/>
    <xf numFmtId="5" fontId="39" fillId="86" borderId="0" applyAlignment="0"/>
    <xf numFmtId="5" fontId="39" fillId="86" borderId="0" applyAlignment="0"/>
    <xf numFmtId="5" fontId="39" fillId="86" borderId="0" applyAlignment="0"/>
    <xf numFmtId="5" fontId="39" fillId="86" borderId="0" applyAlignment="0"/>
    <xf numFmtId="5" fontId="39" fillId="86" borderId="0" applyAlignment="0"/>
    <xf numFmtId="5" fontId="27" fillId="47" borderId="0" applyFont="0" applyAlignment="0"/>
    <xf numFmtId="14" fontId="207" fillId="0" borderId="0" applyFont="0" applyFill="0" applyBorder="0" applyAlignment="0" applyProtection="0">
      <alignment horizontal="center"/>
    </xf>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14" fontId="27" fillId="0" borderId="0" applyFont="0" applyFill="0" applyBorder="0" applyAlignment="0" applyProtection="0"/>
    <xf numFmtId="14" fontId="27" fillId="0" borderId="0" applyFont="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14" fontId="27" fillId="0" borderId="0" applyFont="0" applyFill="0" applyBorder="0" applyAlignment="0" applyProtection="0"/>
    <xf numFmtId="210" fontId="27" fillId="0" borderId="0" applyFill="0" applyBorder="0" applyAlignment="0" applyProtection="0"/>
    <xf numFmtId="210" fontId="27" fillId="0" borderId="0" applyFill="0" applyBorder="0" applyAlignment="0" applyProtection="0"/>
    <xf numFmtId="14" fontId="27" fillId="0" borderId="0" applyFont="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14" fontId="27" fillId="0" borderId="0" applyFont="0" applyFill="0" applyBorder="0" applyAlignment="0" applyProtection="0"/>
    <xf numFmtId="210" fontId="27" fillId="0" borderId="0" applyFill="0" applyBorder="0" applyAlignment="0" applyProtection="0"/>
    <xf numFmtId="210" fontId="27" fillId="0" borderId="0" applyFill="0" applyBorder="0" applyAlignment="0" applyProtection="0"/>
    <xf numFmtId="14" fontId="27" fillId="0" borderId="0" applyFont="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14" fontId="39" fillId="0" borderId="0" applyFill="0" applyBorder="0" applyAlignment="0"/>
    <xf numFmtId="14" fontId="39" fillId="0" borderId="0" applyFill="0" applyBorder="0" applyAlignment="0"/>
    <xf numFmtId="14" fontId="39" fillId="0" borderId="0" applyFill="0" applyBorder="0" applyAlignment="0"/>
    <xf numFmtId="14" fontId="39" fillId="0" borderId="0" applyFill="0" applyBorder="0" applyAlignment="0"/>
    <xf numFmtId="14" fontId="39" fillId="0" borderId="0" applyFill="0" applyBorder="0" applyAlignment="0"/>
    <xf numFmtId="211" fontId="208" fillId="0" borderId="0">
      <protection locked="0"/>
    </xf>
    <xf numFmtId="0" fontId="140" fillId="0" borderId="0"/>
    <xf numFmtId="0" fontId="151" fillId="0" borderId="0"/>
    <xf numFmtId="212" fontId="98" fillId="0" borderId="0" applyFill="0" applyBorder="0" applyProtection="0"/>
    <xf numFmtId="38" fontId="140" fillId="0" borderId="240">
      <alignment vertical="center"/>
    </xf>
    <xf numFmtId="213" fontId="27" fillId="0" borderId="0" applyFont="0" applyFill="0" applyBorder="0" applyAlignment="0" applyProtection="0"/>
    <xf numFmtId="214" fontId="27" fillId="0" borderId="0" applyFont="0" applyFill="0" applyBorder="0" applyAlignment="0" applyProtection="0"/>
    <xf numFmtId="0" fontId="208" fillId="0" borderId="0">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15" fontId="209" fillId="0" borderId="0">
      <alignment horizontal="left"/>
    </xf>
    <xf numFmtId="43" fontId="210" fillId="0" borderId="0">
      <alignment horizontal="right" vertical="top" wrapText="1"/>
    </xf>
    <xf numFmtId="43" fontId="210" fillId="0" borderId="0">
      <alignment horizontal="right" vertical="top" wrapText="1"/>
    </xf>
    <xf numFmtId="43" fontId="210" fillId="0" borderId="0">
      <alignment horizontal="right" vertical="top" wrapText="1"/>
    </xf>
    <xf numFmtId="43" fontId="210" fillId="0" borderId="0">
      <alignment horizontal="right" vertical="top" wrapText="1"/>
    </xf>
    <xf numFmtId="43" fontId="210" fillId="0" borderId="0">
      <alignment horizontal="right" vertical="top" wrapText="1"/>
    </xf>
    <xf numFmtId="43" fontId="210" fillId="0" borderId="0">
      <alignment horizontal="right" vertical="top" wrapText="1"/>
    </xf>
    <xf numFmtId="0" fontId="56" fillId="0" borderId="0"/>
    <xf numFmtId="0" fontId="56" fillId="0" borderId="0"/>
    <xf numFmtId="0" fontId="76" fillId="109" borderId="0" applyNumberFormat="0" applyBorder="0" applyAlignment="0" applyProtection="0"/>
    <xf numFmtId="0" fontId="76" fillId="110" borderId="0" applyNumberFormat="0" applyBorder="0" applyAlignment="0" applyProtection="0"/>
    <xf numFmtId="0" fontId="76" fillId="111" borderId="0" applyNumberFormat="0" applyBorder="0" applyAlignment="0" applyProtection="0"/>
    <xf numFmtId="216" fontId="211" fillId="0" borderId="0">
      <protection locked="0"/>
    </xf>
    <xf numFmtId="216" fontId="211" fillId="0" borderId="0">
      <protection locked="0"/>
    </xf>
    <xf numFmtId="0" fontId="5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70" fillId="0" borderId="0" applyNumberFormat="0" applyFill="0" applyBorder="0" applyAlignment="0" applyProtection="0"/>
    <xf numFmtId="0" fontId="62" fillId="16" borderId="0" applyNumberFormat="0" applyBorder="0" applyAlignment="0" applyProtection="0"/>
    <xf numFmtId="0" fontId="62" fillId="17" borderId="0" applyNumberFormat="0" applyBorder="0" applyAlignment="0" applyProtection="0"/>
    <xf numFmtId="0" fontId="62" fillId="18"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9" borderId="0" applyNumberFormat="0" applyBorder="0" applyAlignment="0" applyProtection="0"/>
    <xf numFmtId="0" fontId="62" fillId="16" borderId="0" applyNumberFormat="0" applyBorder="0" applyAlignment="0" applyProtection="0"/>
    <xf numFmtId="0" fontId="62" fillId="17" borderId="0" applyNumberFormat="0" applyBorder="0" applyAlignment="0" applyProtection="0"/>
    <xf numFmtId="0" fontId="62" fillId="18"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9" borderId="0" applyNumberFormat="0" applyBorder="0" applyAlignment="0" applyProtection="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212" fillId="0" borderId="0" applyNumberFormat="0" applyAlignment="0">
      <alignment horizontal="left"/>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181"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8" fontId="27" fillId="0" borderId="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213"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14" fontId="27" fillId="112" borderId="241" applyFont="0" applyAlignment="0"/>
    <xf numFmtId="0" fontId="208" fillId="0" borderId="0">
      <protection locked="0"/>
    </xf>
    <xf numFmtId="0" fontId="208" fillId="0" borderId="0">
      <protection locked="0"/>
    </xf>
    <xf numFmtId="0" fontId="214" fillId="0" borderId="0">
      <protection locked="0"/>
    </xf>
    <xf numFmtId="0" fontId="208" fillId="0" borderId="0">
      <protection locked="0"/>
    </xf>
    <xf numFmtId="0" fontId="208" fillId="0" borderId="0">
      <protection locked="0"/>
    </xf>
    <xf numFmtId="0" fontId="208" fillId="0" borderId="0">
      <protection locked="0"/>
    </xf>
    <xf numFmtId="0" fontId="214" fillId="0" borderId="0">
      <protection locked="0"/>
    </xf>
    <xf numFmtId="0" fontId="215" fillId="0" borderId="0" applyFont="0" applyFill="0" applyBorder="0" applyAlignment="0" applyProtection="0"/>
    <xf numFmtId="2" fontId="215" fillId="0" borderId="0" applyFont="0" applyFill="0" applyBorder="0" applyAlignment="0" applyProtection="0"/>
    <xf numFmtId="219" fontId="27" fillId="0" borderId="0" applyFont="0" applyFill="0" applyBorder="0" applyAlignment="0" applyProtection="0"/>
    <xf numFmtId="220" fontId="216"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21" fontId="27" fillId="0" borderId="0" applyFont="0" applyFill="0" applyBorder="0" applyAlignment="0" applyProtection="0"/>
    <xf numFmtId="222" fontId="208" fillId="0" borderId="0">
      <protection locked="0"/>
    </xf>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23" fontId="217" fillId="0" borderId="0" applyFont="0" applyFill="0" applyBorder="0" applyAlignment="0" applyProtection="0"/>
    <xf numFmtId="0" fontId="159" fillId="88" borderId="0"/>
    <xf numFmtId="209" fontId="206" fillId="47" borderId="0"/>
    <xf numFmtId="209" fontId="39" fillId="86" borderId="0"/>
    <xf numFmtId="209" fontId="39" fillId="86" borderId="0"/>
    <xf numFmtId="209" fontId="39" fillId="86" borderId="0"/>
    <xf numFmtId="209" fontId="39" fillId="86" borderId="0"/>
    <xf numFmtId="209" fontId="39" fillId="86" borderId="0"/>
    <xf numFmtId="209" fontId="206" fillId="47" borderId="0" applyBorder="0">
      <alignment wrapText="1"/>
    </xf>
    <xf numFmtId="224" fontId="27" fillId="47" borderId="91" applyNumberFormat="0" applyFill="0" applyBorder="0" applyAlignment="0" applyProtection="0"/>
    <xf numFmtId="209" fontId="39" fillId="86" borderId="0" applyNumberFormat="0" applyFont="0" applyFill="0" applyBorder="0" applyAlignment="0" applyProtection="0"/>
    <xf numFmtId="209" fontId="39" fillId="86" borderId="0" applyNumberFormat="0" applyFont="0" applyFill="0" applyBorder="0" applyAlignment="0" applyProtection="0"/>
    <xf numFmtId="209" fontId="39" fillId="86" borderId="0" applyNumberFormat="0" applyFont="0" applyFill="0" applyBorder="0" applyAlignment="0" applyProtection="0"/>
    <xf numFmtId="209" fontId="39" fillId="86" borderId="0" applyNumberFormat="0" applyFont="0" applyFill="0" applyBorder="0" applyAlignment="0" applyProtection="0"/>
    <xf numFmtId="224" fontId="27" fillId="47" borderId="91" applyNumberFormat="0" applyFont="0" applyFill="0" applyBorder="0" applyAlignment="0" applyProtection="0"/>
    <xf numFmtId="0" fontId="39" fillId="113" borderId="235" applyNumberFormat="0" applyAlignment="0">
      <alignment horizontal="left"/>
    </xf>
    <xf numFmtId="0" fontId="39" fillId="113" borderId="235" applyNumberFormat="0" applyAlignment="0">
      <alignment horizontal="left"/>
    </xf>
    <xf numFmtId="0" fontId="39" fillId="113" borderId="235" applyNumberFormat="0" applyAlignment="0">
      <alignment horizontal="left"/>
    </xf>
    <xf numFmtId="0" fontId="39" fillId="113" borderId="235" applyNumberFormat="0" applyAlignment="0">
      <alignment horizontal="left"/>
    </xf>
    <xf numFmtId="209" fontId="39" fillId="86" borderId="235" applyNumberFormat="0" applyFont="0" applyAlignment="0"/>
    <xf numFmtId="209" fontId="39" fillId="86" borderId="235" applyNumberFormat="0" applyFont="0" applyAlignment="0"/>
    <xf numFmtId="209" fontId="39" fillId="86" borderId="235" applyNumberFormat="0" applyFont="0" applyAlignment="0"/>
    <xf numFmtId="209" fontId="39" fillId="86" borderId="235" applyNumberFormat="0" applyFont="0" applyAlignment="0"/>
    <xf numFmtId="0" fontId="39" fillId="113" borderId="235" applyNumberFormat="0" applyAlignment="0">
      <alignment horizontal="left"/>
    </xf>
    <xf numFmtId="0" fontId="218" fillId="86" borderId="0"/>
    <xf numFmtId="37" fontId="206" fillId="47" borderId="0" applyNumberFormat="0">
      <alignment wrapText="1"/>
    </xf>
    <xf numFmtId="209" fontId="39" fillId="86" borderId="0" applyNumberFormat="0">
      <alignment wrapText="1"/>
    </xf>
    <xf numFmtId="209" fontId="39" fillId="86" borderId="0" applyNumberFormat="0">
      <alignment wrapText="1"/>
    </xf>
    <xf numFmtId="209" fontId="39" fillId="86" borderId="0" applyNumberFormat="0">
      <alignment wrapText="1"/>
    </xf>
    <xf numFmtId="209" fontId="39" fillId="86" borderId="0" applyNumberFormat="0">
      <alignment wrapText="1"/>
    </xf>
    <xf numFmtId="209" fontId="39" fillId="86" borderId="0" applyNumberFormat="0">
      <alignment wrapText="1"/>
    </xf>
    <xf numFmtId="0" fontId="206" fillId="47" borderId="0" applyBorder="0">
      <alignment wrapText="1"/>
    </xf>
    <xf numFmtId="0" fontId="206" fillId="47" borderId="0" applyNumberFormat="0">
      <alignment wrapText="1"/>
    </xf>
    <xf numFmtId="37" fontId="27" fillId="114" borderId="0"/>
    <xf numFmtId="37" fontId="39" fillId="86" borderId="0"/>
    <xf numFmtId="37" fontId="39" fillId="86" borderId="0"/>
    <xf numFmtId="37" fontId="39" fillId="86" borderId="0"/>
    <xf numFmtId="37" fontId="39" fillId="86" borderId="0"/>
    <xf numFmtId="37" fontId="39" fillId="86" borderId="0"/>
    <xf numFmtId="37" fontId="27" fillId="115" borderId="0"/>
    <xf numFmtId="37" fontId="39" fillId="86" borderId="0"/>
    <xf numFmtId="37" fontId="39" fillId="86" borderId="0"/>
    <xf numFmtId="37" fontId="39" fillId="86" borderId="0"/>
    <xf numFmtId="37" fontId="39" fillId="86" borderId="0"/>
    <xf numFmtId="37" fontId="39" fillId="86" borderId="0"/>
    <xf numFmtId="37" fontId="27" fillId="116" borderId="0"/>
    <xf numFmtId="37" fontId="39" fillId="86" borderId="0"/>
    <xf numFmtId="37" fontId="39" fillId="86" borderId="0"/>
    <xf numFmtId="37" fontId="39" fillId="86" borderId="0"/>
    <xf numFmtId="37" fontId="39" fillId="86" borderId="0"/>
    <xf numFmtId="37" fontId="39" fillId="86" borderId="0"/>
    <xf numFmtId="0" fontId="159" fillId="117" borderId="0">
      <alignment horizontal="centerContinuous" wrapText="1"/>
    </xf>
    <xf numFmtId="0" fontId="198" fillId="117" borderId="127" applyBorder="0" applyAlignment="0">
      <alignment horizontal="center"/>
    </xf>
    <xf numFmtId="0" fontId="199" fillId="86" borderId="0" applyBorder="0" applyAlignment="0"/>
    <xf numFmtId="224" fontId="159" fillId="118" borderId="0">
      <alignment horizontal="left" wrapText="1"/>
    </xf>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27" fillId="119" borderId="0"/>
    <xf numFmtId="3" fontId="39" fillId="86" borderId="0"/>
    <xf numFmtId="3" fontId="39" fillId="86" borderId="0"/>
    <xf numFmtId="3" fontId="39" fillId="86" borderId="0"/>
    <xf numFmtId="3" fontId="39" fillId="86" borderId="0"/>
    <xf numFmtId="3" fontId="39" fillId="86" borderId="0"/>
    <xf numFmtId="225" fontId="39" fillId="120" borderId="235"/>
    <xf numFmtId="37" fontId="27" fillId="121" borderId="0"/>
    <xf numFmtId="37" fontId="39" fillId="86" borderId="0"/>
    <xf numFmtId="37" fontId="39" fillId="86" borderId="0"/>
    <xf numFmtId="37" fontId="39" fillId="86" borderId="0"/>
    <xf numFmtId="37" fontId="39" fillId="86" borderId="0"/>
    <xf numFmtId="37" fontId="39" fillId="86" borderId="0"/>
    <xf numFmtId="37" fontId="27" fillId="47" borderId="0"/>
    <xf numFmtId="0" fontId="206" fillId="47" borderId="0">
      <alignment horizontal="center"/>
    </xf>
    <xf numFmtId="37" fontId="27" fillId="47" borderId="0" applyNumberFormat="0">
      <alignment wrapText="1"/>
    </xf>
    <xf numFmtId="37" fontId="27" fillId="47" borderId="129" applyAlignment="0">
      <alignment wrapText="1"/>
    </xf>
    <xf numFmtId="5" fontId="27" fillId="47" borderId="129" applyAlignment="0">
      <alignment wrapText="1"/>
    </xf>
    <xf numFmtId="10" fontId="27" fillId="47" borderId="129" applyAlignment="0"/>
    <xf numFmtId="10" fontId="27" fillId="47" borderId="129" applyAlignment="0"/>
    <xf numFmtId="207" fontId="27" fillId="47" borderId="129" applyAlignment="0"/>
    <xf numFmtId="38" fontId="47" fillId="47" borderId="242" applyNumberFormat="0" applyFont="0" applyAlignment="0"/>
    <xf numFmtId="38" fontId="47" fillId="47" borderId="242" applyNumberFormat="0" applyFont="0" applyAlignment="0"/>
    <xf numFmtId="37" fontId="39" fillId="86" borderId="242" applyNumberFormat="0" applyFont="0" applyAlignment="0"/>
    <xf numFmtId="37" fontId="39" fillId="86" borderId="242" applyNumberFormat="0" applyFont="0" applyAlignment="0"/>
    <xf numFmtId="37" fontId="39" fillId="86" borderId="242" applyNumberFormat="0" applyFont="0" applyAlignment="0"/>
    <xf numFmtId="37" fontId="39" fillId="86" borderId="242" applyNumberFormat="0" applyFont="0" applyAlignment="0"/>
    <xf numFmtId="37" fontId="39" fillId="86" borderId="242" applyNumberFormat="0" applyFont="0" applyAlignment="0"/>
    <xf numFmtId="37" fontId="39" fillId="86" borderId="242" applyNumberFormat="0" applyFont="0" applyAlignment="0"/>
    <xf numFmtId="37" fontId="39" fillId="86" borderId="242" applyNumberFormat="0" applyFont="0" applyAlignment="0"/>
    <xf numFmtId="37" fontId="39" fillId="86" borderId="242" applyNumberFormat="0" applyFont="0" applyAlignment="0"/>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27" fillId="47" borderId="237"/>
    <xf numFmtId="226" fontId="39" fillId="86" borderId="237"/>
    <xf numFmtId="226" fontId="39" fillId="86" borderId="237"/>
    <xf numFmtId="226" fontId="39" fillId="86" borderId="237"/>
    <xf numFmtId="226" fontId="39" fillId="86" borderId="237"/>
    <xf numFmtId="226" fontId="39" fillId="86" borderId="237"/>
    <xf numFmtId="37" fontId="27" fillId="47" borderId="0" applyNumberFormat="0" applyBorder="0" applyAlignment="0"/>
    <xf numFmtId="226" fontId="39" fillId="86" borderId="237" applyNumberFormat="0" applyFont="0" applyBorder="0" applyAlignment="0"/>
    <xf numFmtId="226" fontId="39" fillId="86" borderId="237" applyNumberFormat="0" applyFont="0" applyBorder="0" applyAlignment="0"/>
    <xf numFmtId="226" fontId="39" fillId="86" borderId="237" applyNumberFormat="0" applyFont="0" applyBorder="0" applyAlignment="0"/>
    <xf numFmtId="226" fontId="39" fillId="86" borderId="237" applyNumberFormat="0" applyFont="0" applyBorder="0" applyAlignment="0"/>
    <xf numFmtId="37" fontId="27" fillId="47" borderId="0" applyNumberFormat="0" applyFont="0" applyBorder="0" applyAlignment="0"/>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27" fillId="47" borderId="237"/>
    <xf numFmtId="0" fontId="39" fillId="86" borderId="237"/>
    <xf numFmtId="0" fontId="39" fillId="86" borderId="237"/>
    <xf numFmtId="0" fontId="39" fillId="86" borderId="237"/>
    <xf numFmtId="0" fontId="39" fillId="86" borderId="237"/>
    <xf numFmtId="0" fontId="39" fillId="86" borderId="237"/>
    <xf numFmtId="37" fontId="159" fillId="118" borderId="0" applyNumberFormat="0">
      <alignment horizontal="center"/>
    </xf>
    <xf numFmtId="0" fontId="218" fillId="86" borderId="0" applyNumberFormat="0">
      <alignment horizontal="center" wrapText="1"/>
    </xf>
    <xf numFmtId="37" fontId="159" fillId="118" borderId="0" applyNumberFormat="0">
      <alignment horizontal="center" wrapText="1"/>
    </xf>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39" fillId="86" borderId="83"/>
    <xf numFmtId="0" fontId="39" fillId="86" borderId="83"/>
    <xf numFmtId="0" fontId="39" fillId="86" borderId="83"/>
    <xf numFmtId="0" fontId="39" fillId="86" borderId="83"/>
    <xf numFmtId="0" fontId="39" fillId="86" borderId="83"/>
    <xf numFmtId="224" fontId="27" fillId="47" borderId="0"/>
    <xf numFmtId="224" fontId="39" fillId="86" borderId="0"/>
    <xf numFmtId="224" fontId="39" fillId="86" borderId="0"/>
    <xf numFmtId="224" fontId="39" fillId="86" borderId="0"/>
    <xf numFmtId="224" fontId="39" fillId="86" borderId="0"/>
    <xf numFmtId="224" fontId="39" fillId="86" borderId="0"/>
    <xf numFmtId="224" fontId="183" fillId="118" borderId="0" applyNumberFormat="0">
      <alignment wrapText="1"/>
    </xf>
    <xf numFmtId="224" fontId="191" fillId="86" borderId="0" applyNumberFormat="0">
      <alignment wrapText="1"/>
    </xf>
    <xf numFmtId="224" fontId="183" fillId="118" borderId="0">
      <alignment wrapText="1"/>
    </xf>
    <xf numFmtId="224" fontId="191" fillId="86" borderId="0">
      <alignment wrapText="1"/>
    </xf>
    <xf numFmtId="37" fontId="183" fillId="118" borderId="0">
      <alignment wrapText="1"/>
    </xf>
    <xf numFmtId="37" fontId="191" fillId="86" borderId="0">
      <alignment wrapText="1"/>
    </xf>
    <xf numFmtId="37" fontId="27" fillId="47" borderId="183"/>
    <xf numFmtId="37" fontId="39" fillId="86" borderId="183"/>
    <xf numFmtId="37" fontId="39" fillId="86" borderId="183"/>
    <xf numFmtId="37" fontId="39" fillId="86" borderId="183"/>
    <xf numFmtId="37" fontId="39" fillId="86" borderId="183"/>
    <xf numFmtId="37" fontId="39" fillId="86" borderId="183"/>
    <xf numFmtId="37" fontId="159" fillId="118" borderId="0">
      <alignment wrapText="1"/>
    </xf>
    <xf numFmtId="37" fontId="218" fillId="86" borderId="0">
      <alignment wrapText="1"/>
    </xf>
    <xf numFmtId="10" fontId="27" fillId="47" borderId="235"/>
    <xf numFmtId="10" fontId="27" fillId="47" borderId="0"/>
    <xf numFmtId="10" fontId="39" fillId="86" borderId="0"/>
    <xf numFmtId="10" fontId="39" fillId="86" borderId="0"/>
    <xf numFmtId="10" fontId="39" fillId="86" borderId="0"/>
    <xf numFmtId="10" fontId="39" fillId="86" borderId="0"/>
    <xf numFmtId="10" fontId="39" fillId="86" borderId="0"/>
    <xf numFmtId="207" fontId="27" fillId="47" borderId="0"/>
    <xf numFmtId="207" fontId="39" fillId="86" borderId="0"/>
    <xf numFmtId="207" fontId="39" fillId="86" borderId="0"/>
    <xf numFmtId="207" fontId="39" fillId="86" borderId="0"/>
    <xf numFmtId="207" fontId="39" fillId="86" borderId="0"/>
    <xf numFmtId="207" fontId="39" fillId="86" borderId="0"/>
    <xf numFmtId="37" fontId="27" fillId="47" borderId="0" applyNumberFormat="0">
      <alignment wrapText="1"/>
    </xf>
    <xf numFmtId="207" fontId="39" fillId="86" borderId="0" applyNumberFormat="0" applyFont="0">
      <alignment wrapText="1"/>
    </xf>
    <xf numFmtId="207" fontId="39" fillId="86" borderId="0" applyNumberFormat="0" applyFont="0">
      <alignment wrapText="1"/>
    </xf>
    <xf numFmtId="207" fontId="39" fillId="86" borderId="0" applyNumberFormat="0" applyFont="0">
      <alignment wrapText="1"/>
    </xf>
    <xf numFmtId="207" fontId="39" fillId="86" borderId="0" applyNumberFormat="0" applyFont="0">
      <alignment wrapText="1"/>
    </xf>
    <xf numFmtId="37" fontId="27" fillId="47" borderId="0" applyNumberFormat="0" applyFont="0">
      <alignment wrapText="1"/>
    </xf>
    <xf numFmtId="182" fontId="27" fillId="47" borderId="0"/>
    <xf numFmtId="182" fontId="39" fillId="86" borderId="0"/>
    <xf numFmtId="182" fontId="39" fillId="86" borderId="0"/>
    <xf numFmtId="182" fontId="39" fillId="86" borderId="0"/>
    <xf numFmtId="182" fontId="39" fillId="86" borderId="0"/>
    <xf numFmtId="182" fontId="39" fillId="86" borderId="0"/>
    <xf numFmtId="37" fontId="183" fillId="118" borderId="0" applyNumberFormat="0">
      <alignment wrapText="1"/>
    </xf>
    <xf numFmtId="182" fontId="191" fillId="86" borderId="0" applyNumberFormat="0">
      <alignment wrapText="1"/>
    </xf>
    <xf numFmtId="37" fontId="183" fillId="118" borderId="0" applyNumberFormat="0">
      <alignment wrapText="1"/>
    </xf>
    <xf numFmtId="37" fontId="159" fillId="122" borderId="0" applyNumberFormat="0">
      <alignment wrapText="1"/>
    </xf>
    <xf numFmtId="182" fontId="218" fillId="86" borderId="0" applyNumberFormat="0">
      <alignment wrapText="1"/>
    </xf>
    <xf numFmtId="37" fontId="219" fillId="122" borderId="0">
      <alignment wrapText="1"/>
    </xf>
    <xf numFmtId="37" fontId="191" fillId="86" borderId="0">
      <alignment wrapText="1"/>
    </xf>
    <xf numFmtId="37" fontId="156" fillId="115" borderId="0"/>
    <xf numFmtId="37" fontId="156" fillId="115" borderId="0"/>
    <xf numFmtId="37" fontId="156" fillId="115" borderId="0"/>
    <xf numFmtId="37" fontId="39" fillId="86" borderId="0"/>
    <xf numFmtId="37" fontId="39" fillId="86" borderId="0"/>
    <xf numFmtId="37" fontId="39" fillId="86" borderId="0"/>
    <xf numFmtId="37" fontId="39" fillId="86" borderId="0"/>
    <xf numFmtId="37" fontId="39" fillId="86" borderId="0"/>
    <xf numFmtId="37" fontId="156" fillId="115" borderId="0"/>
    <xf numFmtId="37" fontId="220" fillId="116" borderId="0"/>
    <xf numFmtId="5" fontId="221" fillId="116" borderId="0">
      <alignment wrapText="1"/>
    </xf>
    <xf numFmtId="5" fontId="39" fillId="86" borderId="0">
      <alignment wrapText="1"/>
    </xf>
    <xf numFmtId="5" fontId="39" fillId="86" borderId="0">
      <alignment wrapText="1"/>
    </xf>
    <xf numFmtId="5" fontId="39" fillId="86" borderId="0">
      <alignment wrapText="1"/>
    </xf>
    <xf numFmtId="5" fontId="39" fillId="86" borderId="0">
      <alignment wrapText="1"/>
    </xf>
    <xf numFmtId="5" fontId="39" fillId="86" borderId="0">
      <alignment wrapText="1"/>
    </xf>
    <xf numFmtId="37" fontId="222" fillId="86" borderId="0"/>
    <xf numFmtId="37" fontId="219" fillId="88" borderId="243"/>
    <xf numFmtId="5" fontId="219" fillId="88" borderId="243"/>
    <xf numFmtId="5" fontId="191" fillId="86" borderId="243"/>
    <xf numFmtId="37" fontId="191" fillId="86" borderId="243"/>
    <xf numFmtId="5" fontId="27" fillId="47" borderId="0"/>
    <xf numFmtId="5" fontId="39" fillId="86" borderId="0"/>
    <xf numFmtId="5" fontId="39" fillId="86" borderId="0"/>
    <xf numFmtId="5" fontId="39" fillId="86" borderId="0"/>
    <xf numFmtId="5" fontId="39" fillId="86" borderId="0"/>
    <xf numFmtId="5" fontId="39" fillId="86" borderId="0"/>
    <xf numFmtId="224" fontId="218" fillId="47" borderId="0">
      <alignment wrapText="1"/>
    </xf>
    <xf numFmtId="0" fontId="223" fillId="90" borderId="244" applyNumberFormat="0" applyBorder="0" applyAlignment="0"/>
    <xf numFmtId="5" fontId="199" fillId="86" borderId="0" applyNumberFormat="0" applyBorder="0" applyAlignment="0"/>
    <xf numFmtId="224" fontId="27" fillId="47" borderId="0"/>
    <xf numFmtId="224" fontId="39" fillId="86" borderId="0"/>
    <xf numFmtId="224" fontId="39" fillId="86" borderId="0"/>
    <xf numFmtId="224" fontId="39" fillId="86" borderId="0"/>
    <xf numFmtId="224" fontId="39" fillId="86" borderId="0"/>
    <xf numFmtId="224" fontId="39" fillId="86" borderId="0"/>
    <xf numFmtId="37" fontId="27" fillId="47" borderId="79" applyAlignment="0">
      <alignment wrapText="1"/>
    </xf>
    <xf numFmtId="37" fontId="27" fillId="47" borderId="79" applyAlignment="0">
      <alignment wrapText="1"/>
    </xf>
    <xf numFmtId="5" fontId="27" fillId="47" borderId="79" applyAlignment="0">
      <alignment wrapText="1"/>
    </xf>
    <xf numFmtId="5" fontId="27" fillId="47" borderId="79" applyAlignment="0">
      <alignment wrapText="1"/>
    </xf>
    <xf numFmtId="10" fontId="27" fillId="47" borderId="79" applyAlignment="0">
      <alignment wrapText="1"/>
    </xf>
    <xf numFmtId="10" fontId="27" fillId="47" borderId="79" applyAlignment="0">
      <alignment wrapText="1"/>
    </xf>
    <xf numFmtId="9" fontId="27" fillId="47" borderId="79" applyAlignment="0">
      <alignment wrapText="1"/>
    </xf>
    <xf numFmtId="9" fontId="27" fillId="47" borderId="79" applyAlignment="0">
      <alignment wrapText="1"/>
    </xf>
    <xf numFmtId="207" fontId="27" fillId="47" borderId="79" applyAlignment="0"/>
    <xf numFmtId="207" fontId="27" fillId="47" borderId="79" applyAlignment="0"/>
    <xf numFmtId="37" fontId="27" fillId="47" borderId="79" applyAlignment="0">
      <alignment wrapText="1"/>
    </xf>
    <xf numFmtId="37" fontId="27" fillId="47" borderId="79" applyAlignment="0">
      <alignment wrapText="1"/>
    </xf>
    <xf numFmtId="168" fontId="27" fillId="47" borderId="79" applyAlignment="0">
      <alignment wrapText="1"/>
    </xf>
    <xf numFmtId="168" fontId="27" fillId="47" borderId="79" applyAlignment="0">
      <alignment wrapText="1"/>
    </xf>
    <xf numFmtId="0" fontId="164" fillId="0" borderId="0" applyNumberFormat="0" applyFill="0" applyBorder="0" applyAlignment="0" applyProtection="0"/>
    <xf numFmtId="0" fontId="27" fillId="0" borderId="0" applyFill="0" applyBorder="0" applyAlignment="0" applyProtection="0"/>
    <xf numFmtId="0" fontId="27" fillId="0" borderId="0" applyFill="0" applyBorder="0" applyAlignment="0" applyProtection="0"/>
    <xf numFmtId="0" fontId="45" fillId="0" borderId="0" applyFill="0" applyBorder="0" applyAlignment="0" applyProtection="0"/>
    <xf numFmtId="0" fontId="31" fillId="0" borderId="0" applyFill="0" applyBorder="0" applyAlignment="0" applyProtection="0"/>
    <xf numFmtId="0" fontId="32" fillId="0" borderId="0" applyFill="0" applyBorder="0" applyAlignment="0" applyProtection="0"/>
    <xf numFmtId="0" fontId="36" fillId="0" borderId="0" applyFill="0" applyBorder="0" applyAlignment="0" applyProtection="0"/>
    <xf numFmtId="0" fontId="30" fillId="0" borderId="0" applyFill="0" applyBorder="0" applyAlignment="0" applyProtection="0"/>
    <xf numFmtId="0" fontId="52" fillId="0" borderId="0" applyFill="0" applyBorder="0" applyAlignment="0" applyProtection="0"/>
    <xf numFmtId="0" fontId="224" fillId="0" borderId="0" applyFill="0" applyBorder="0" applyAlignment="0" applyProtection="0"/>
    <xf numFmtId="0" fontId="225" fillId="0" borderId="0" applyFill="0" applyBorder="0" applyAlignment="0" applyProtection="0"/>
    <xf numFmtId="0" fontId="48" fillId="0" borderId="0" applyFill="0" applyBorder="0" applyAlignment="0" applyProtection="0"/>
    <xf numFmtId="0" fontId="226" fillId="0" borderId="0" applyFill="0" applyBorder="0" applyAlignment="0" applyProtection="0"/>
    <xf numFmtId="0" fontId="44" fillId="0" borderId="0" applyFill="0" applyBorder="0" applyAlignment="0" applyProtection="0"/>
    <xf numFmtId="0" fontId="227" fillId="0" borderId="0" applyFill="0" applyBorder="0" applyAlignment="0" applyProtection="0"/>
    <xf numFmtId="0" fontId="161" fillId="0" borderId="0" applyFill="0" applyBorder="0" applyAlignment="0" applyProtection="0"/>
    <xf numFmtId="0" fontId="60" fillId="0" borderId="0" applyFill="0" applyBorder="0" applyAlignment="0" applyProtection="0"/>
    <xf numFmtId="0" fontId="47" fillId="0" borderId="245" applyFill="0" applyBorder="0" applyAlignment="0" applyProtection="0">
      <alignment horizontal="center"/>
      <protection locked="0"/>
    </xf>
    <xf numFmtId="0" fontId="228" fillId="0" borderId="0"/>
    <xf numFmtId="0" fontId="229" fillId="0" borderId="0" applyNumberFormat="0" applyFill="0" applyBorder="0" applyAlignment="0" applyProtection="0">
      <alignment horizontal="right"/>
    </xf>
    <xf numFmtId="0" fontId="230" fillId="86" borderId="0" applyNumberFormat="0" applyFill="0" applyBorder="0" applyAlignment="0" applyProtection="0"/>
    <xf numFmtId="37" fontId="51" fillId="48" borderId="0"/>
    <xf numFmtId="37" fontId="51" fillId="48" borderId="0"/>
    <xf numFmtId="37" fontId="51" fillId="48" borderId="0"/>
    <xf numFmtId="37" fontId="51" fillId="48" borderId="0"/>
    <xf numFmtId="37" fontId="60" fillId="0" borderId="0" applyNumberFormat="0" applyFill="0" applyBorder="0" applyAlignment="0" applyProtection="0"/>
    <xf numFmtId="37" fontId="60" fillId="0" borderId="0" applyNumberFormat="0" applyFill="0" applyBorder="0" applyAlignment="0" applyProtection="0"/>
    <xf numFmtId="37" fontId="60" fillId="0" borderId="0" applyNumberFormat="0" applyFill="0" applyBorder="0" applyAlignment="0" applyProtection="0"/>
    <xf numFmtId="37" fontId="60" fillId="0" borderId="0" applyNumberFormat="0" applyFill="0" applyBorder="0" applyAlignment="0" applyProtection="0"/>
    <xf numFmtId="41" fontId="231" fillId="22" borderId="0" applyNumberFormat="0" applyFont="0">
      <protection locked="0"/>
    </xf>
    <xf numFmtId="0" fontId="27" fillId="0" borderId="0" applyFont="0" applyFill="0" applyBorder="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144" fillId="53"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144" fillId="53"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3" fontId="232" fillId="0" borderId="0"/>
    <xf numFmtId="38" fontId="51" fillId="47" borderId="0" applyNumberFormat="0" applyBorder="0" applyAlignment="0" applyProtection="0"/>
    <xf numFmtId="0" fontId="233" fillId="0" borderId="0">
      <protection locked="0"/>
    </xf>
    <xf numFmtId="0" fontId="233" fillId="0" borderId="0">
      <protection locked="0"/>
    </xf>
    <xf numFmtId="0" fontId="234" fillId="0" borderId="0" applyNumberFormat="0" applyFill="0" applyBorder="0" applyAlignment="0" applyProtection="0"/>
    <xf numFmtId="0" fontId="32" fillId="0" borderId="189" applyNumberFormat="0" applyAlignment="0" applyProtection="0">
      <alignment horizontal="left" vertical="center"/>
    </xf>
    <xf numFmtId="0" fontId="32" fillId="0" borderId="78">
      <alignment horizontal="left" vertical="center"/>
    </xf>
    <xf numFmtId="0" fontId="32" fillId="0" borderId="78">
      <alignment horizontal="left" vertical="center"/>
    </xf>
    <xf numFmtId="14" fontId="45" fillId="93" borderId="83">
      <alignment horizontal="center" vertical="center" wrapText="1"/>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45" fillId="0" borderId="220" applyNumberFormat="0" applyFill="0" applyAlignment="0" applyProtection="0"/>
    <xf numFmtId="0" fontId="145" fillId="0" borderId="220" applyNumberFormat="0" applyFill="0" applyAlignment="0" applyProtection="0"/>
    <xf numFmtId="0" fontId="68" fillId="0" borderId="3" applyNumberFormat="0" applyFill="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29" fillId="0" borderId="202" applyNumberFormat="0" applyFill="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45" fillId="0" borderId="220" applyNumberFormat="0" applyFill="0" applyAlignment="0" applyProtection="0"/>
    <xf numFmtId="0" fontId="145" fillId="0" borderId="220" applyNumberFormat="0" applyFill="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69" fillId="0" borderId="4"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30" fillId="0" borderId="203"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46" fillId="0" borderId="221" applyNumberFormat="0" applyFill="0" applyAlignment="0" applyProtection="0"/>
    <xf numFmtId="0" fontId="146" fillId="0" borderId="221"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147" fillId="0" borderId="222" applyNumberFormat="0" applyFill="0" applyAlignment="0" applyProtection="0"/>
    <xf numFmtId="0" fontId="147" fillId="0" borderId="222"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131" fillId="0" borderId="204"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147" fillId="0" borderId="222" applyNumberFormat="0" applyFill="0" applyAlignment="0" applyProtection="0"/>
    <xf numFmtId="0" fontId="147" fillId="0" borderId="222"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13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0" fontId="235" fillId="0" borderId="0"/>
    <xf numFmtId="49" fontId="236" fillId="50" borderId="82">
      <alignment horizontal="centerContinuous" vertical="center"/>
    </xf>
    <xf numFmtId="49" fontId="236" fillId="50" borderId="82">
      <alignment horizontal="centerContinuous" vertical="center"/>
    </xf>
    <xf numFmtId="38" fontId="176" fillId="50" borderId="0"/>
    <xf numFmtId="0" fontId="210" fillId="0" borderId="83">
      <alignment horizontal="center"/>
    </xf>
    <xf numFmtId="0" fontId="210" fillId="0" borderId="0">
      <alignment horizontal="center"/>
    </xf>
    <xf numFmtId="37" fontId="98" fillId="47" borderId="0" applyNumberFormat="0" applyFont="0" applyBorder="0" applyAlignment="0" applyProtection="0"/>
    <xf numFmtId="225" fontId="27" fillId="0" borderId="0"/>
    <xf numFmtId="225" fontId="27" fillId="0" borderId="0"/>
    <xf numFmtId="225" fontId="27" fillId="0" borderId="0"/>
    <xf numFmtId="0" fontId="230" fillId="86" borderId="0" applyNumberFormat="0" applyFont="0" applyBorder="0" applyAlignment="0" applyProtection="0"/>
    <xf numFmtId="225" fontId="27" fillId="0" borderId="0"/>
    <xf numFmtId="0" fontId="237" fillId="0" borderId="0" applyNumberFormat="0" applyFill="0" applyBorder="0" applyAlignment="0" applyProtection="0"/>
    <xf numFmtId="0" fontId="169" fillId="86" borderId="0" applyNumberFormat="0" applyFill="0" applyBorder="0" applyAlignment="0" applyProtection="0"/>
    <xf numFmtId="0" fontId="169" fillId="86" borderId="0" applyNumberFormat="0" applyFill="0" applyBorder="0" applyAlignment="0" applyProtection="0"/>
    <xf numFmtId="0" fontId="169" fillId="86" borderId="0" applyNumberFormat="0" applyFill="0" applyBorder="0" applyAlignment="0" applyProtection="0"/>
    <xf numFmtId="0" fontId="169" fillId="86" borderId="0" applyNumberFormat="0" applyFill="0" applyBorder="0" applyAlignment="0" applyProtection="0"/>
    <xf numFmtId="175" fontId="238" fillId="0" borderId="0" applyNumberFormat="0" applyFill="0" applyBorder="0" applyAlignment="0">
      <protection locked="0" hidden="1"/>
    </xf>
    <xf numFmtId="0" fontId="239" fillId="0" borderId="246" applyNumberFormat="0" applyFill="0" applyAlignment="0" applyProtection="0"/>
    <xf numFmtId="0" fontId="240" fillId="0" borderId="0" applyNumberFormat="0" applyFill="0" applyBorder="0" applyAlignment="0" applyProtection="0">
      <alignment vertical="top"/>
      <protection locked="0"/>
    </xf>
    <xf numFmtId="0" fontId="241"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242" fillId="0" borderId="0" applyNumberFormat="0" applyFill="0" applyBorder="0" applyAlignment="0" applyProtection="0">
      <alignment vertical="top"/>
      <protection locked="0"/>
    </xf>
    <xf numFmtId="0" fontId="242" fillId="0" borderId="0" applyNumberFormat="0" applyFill="0" applyBorder="0" applyAlignment="0" applyProtection="0">
      <alignment vertical="top"/>
      <protection locked="0"/>
    </xf>
    <xf numFmtId="0" fontId="163" fillId="0" borderId="0" applyNumberFormat="0" applyFill="0" applyBorder="0" applyAlignment="0" applyProtection="0"/>
    <xf numFmtId="228" fontId="27" fillId="0" borderId="0" applyBorder="0" applyAlignment="0" applyProtection="0"/>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63" fillId="3" borderId="0" applyNumberFormat="0" applyBorder="0" applyAlignment="0" applyProtection="0"/>
    <xf numFmtId="0" fontId="63" fillId="3" borderId="0" applyNumberFormat="0" applyBorder="0" applyAlignment="0" applyProtection="0"/>
    <xf numFmtId="0" fontId="203" fillId="50" borderId="0">
      <alignment horizontal="left" wrapText="1"/>
    </xf>
    <xf numFmtId="37" fontId="206" fillId="50" borderId="237" applyNumberFormat="0" applyAlignment="0"/>
    <xf numFmtId="0" fontId="39" fillId="86" borderId="237" applyNumberFormat="0" applyAlignment="0"/>
    <xf numFmtId="0" fontId="39" fillId="86" borderId="237" applyNumberFormat="0" applyAlignment="0"/>
    <xf numFmtId="0" fontId="39" fillId="86" borderId="237" applyNumberFormat="0" applyAlignment="0"/>
    <xf numFmtId="0" fontId="39" fillId="86" borderId="237" applyNumberFormat="0" applyAlignment="0"/>
    <xf numFmtId="0" fontId="39" fillId="86" borderId="237" applyNumberFormat="0" applyAlignment="0"/>
    <xf numFmtId="193" fontId="27" fillId="114" borderId="237" applyAlignment="0">
      <protection locked="0"/>
    </xf>
    <xf numFmtId="182" fontId="27" fillId="50" borderId="237" applyAlignment="0">
      <protection locked="0"/>
    </xf>
    <xf numFmtId="229" fontId="39" fillId="86" borderId="237" applyFont="0" applyAlignment="0">
      <protection locked="0"/>
    </xf>
    <xf numFmtId="229" fontId="39" fillId="86" borderId="237" applyFont="0" applyAlignment="0">
      <protection locked="0"/>
    </xf>
    <xf numFmtId="229" fontId="39" fillId="86" borderId="237" applyFont="0" applyAlignment="0">
      <protection locked="0"/>
    </xf>
    <xf numFmtId="229" fontId="39" fillId="86" borderId="237" applyFont="0" applyAlignment="0">
      <protection locked="0"/>
    </xf>
    <xf numFmtId="193" fontId="27" fillId="50" borderId="237" applyAlignment="0">
      <protection locked="0"/>
    </xf>
    <xf numFmtId="37" fontId="27" fillId="114" borderId="237">
      <alignment horizontal="center"/>
      <protection locked="0"/>
    </xf>
    <xf numFmtId="229" fontId="39" fillId="86" borderId="237" applyNumberFormat="0" applyFont="0" applyAlignment="0">
      <protection locked="0"/>
    </xf>
    <xf numFmtId="229" fontId="39" fillId="86" borderId="237" applyNumberFormat="0" applyFont="0" applyAlignment="0">
      <protection locked="0"/>
    </xf>
    <xf numFmtId="229" fontId="39" fillId="86" borderId="237" applyNumberFormat="0" applyFont="0" applyAlignment="0">
      <protection locked="0"/>
    </xf>
    <xf numFmtId="229" fontId="39" fillId="86" borderId="237" applyNumberFormat="0" applyFont="0" applyAlignment="0">
      <protection locked="0"/>
    </xf>
    <xf numFmtId="0" fontId="27" fillId="50" borderId="237" applyAlignment="0">
      <protection locked="0"/>
    </xf>
    <xf numFmtId="37" fontId="27" fillId="47" borderId="0" applyBorder="0"/>
    <xf numFmtId="37" fontId="221" fillId="123" borderId="235">
      <alignment wrapText="1"/>
    </xf>
    <xf numFmtId="37" fontId="27" fillId="47" borderId="247" applyBorder="0"/>
    <xf numFmtId="225" fontId="27" fillId="47" borderId="0">
      <alignment wrapText="1"/>
    </xf>
    <xf numFmtId="37" fontId="27" fillId="114" borderId="237" applyNumberFormat="0" applyAlignment="0">
      <protection locked="0"/>
    </xf>
    <xf numFmtId="229" fontId="39" fillId="86" borderId="237" applyNumberFormat="0" applyFont="0" applyAlignment="0">
      <protection locked="0"/>
    </xf>
    <xf numFmtId="229" fontId="39" fillId="86" borderId="237" applyNumberFormat="0" applyFont="0" applyAlignment="0">
      <protection locked="0"/>
    </xf>
    <xf numFmtId="229" fontId="39" fillId="86" borderId="237" applyNumberFormat="0" applyFont="0" applyAlignment="0">
      <protection locked="0"/>
    </xf>
    <xf numFmtId="229" fontId="39" fillId="86" borderId="237" applyNumberFormat="0" applyFont="0" applyAlignment="0">
      <protection locked="0"/>
    </xf>
    <xf numFmtId="37" fontId="27" fillId="50" borderId="237" applyNumberFormat="0" applyAlignment="0">
      <protection locked="0"/>
    </xf>
    <xf numFmtId="10" fontId="27" fillId="124" borderId="0" applyBorder="0" applyAlignment="0">
      <protection locked="0"/>
    </xf>
    <xf numFmtId="10" fontId="39" fillId="86" borderId="237" applyFont="0" applyBorder="0" applyAlignment="0">
      <protection locked="0"/>
    </xf>
    <xf numFmtId="10" fontId="39" fillId="86" borderId="237" applyFont="0" applyBorder="0" applyAlignment="0">
      <protection locked="0"/>
    </xf>
    <xf numFmtId="10" fontId="39" fillId="86" borderId="237" applyFont="0" applyBorder="0" applyAlignment="0">
      <protection locked="0"/>
    </xf>
    <xf numFmtId="10" fontId="39" fillId="86" borderId="237" applyFont="0" applyBorder="0" applyAlignment="0">
      <protection locked="0"/>
    </xf>
    <xf numFmtId="10" fontId="27" fillId="50" borderId="0" applyBorder="0" applyAlignment="0">
      <protection locked="0"/>
    </xf>
    <xf numFmtId="37" fontId="27" fillId="47" borderId="79" applyNumberFormat="0" applyBorder="0" applyAlignment="0"/>
    <xf numFmtId="37" fontId="27" fillId="47" borderId="79" applyNumberFormat="0" applyBorder="0" applyAlignment="0"/>
    <xf numFmtId="5" fontId="27" fillId="50" borderId="237" applyAlignment="0">
      <protection locked="0"/>
    </xf>
    <xf numFmtId="5" fontId="39" fillId="86" borderId="237" applyFont="0" applyAlignment="0">
      <protection locked="0"/>
    </xf>
    <xf numFmtId="5" fontId="39" fillId="86" borderId="237" applyFont="0" applyAlignment="0">
      <protection locked="0"/>
    </xf>
    <xf numFmtId="5" fontId="39" fillId="86" borderId="237" applyFont="0" applyAlignment="0">
      <protection locked="0"/>
    </xf>
    <xf numFmtId="5" fontId="39" fillId="86" borderId="237" applyFont="0" applyAlignment="0">
      <protection locked="0"/>
    </xf>
    <xf numFmtId="5" fontId="27" fillId="50" borderId="237" applyFont="0" applyAlignment="0">
      <protection locked="0"/>
    </xf>
    <xf numFmtId="37" fontId="27" fillId="50" borderId="237" applyNumberFormat="0" applyAlignment="0">
      <protection locked="0"/>
    </xf>
    <xf numFmtId="5" fontId="39" fillId="86" borderId="237" applyNumberFormat="0" applyFont="0" applyAlignment="0">
      <protection locked="0"/>
    </xf>
    <xf numFmtId="5" fontId="39" fillId="86" borderId="237" applyNumberFormat="0" applyFont="0" applyAlignment="0">
      <protection locked="0"/>
    </xf>
    <xf numFmtId="5" fontId="39" fillId="86" borderId="237" applyNumberFormat="0" applyFont="0" applyAlignment="0">
      <protection locked="0"/>
    </xf>
    <xf numFmtId="5" fontId="39" fillId="86" borderId="237" applyNumberFormat="0" applyFont="0" applyAlignment="0">
      <protection locked="0"/>
    </xf>
    <xf numFmtId="37" fontId="27" fillId="50" borderId="237" applyNumberFormat="0">
      <alignment horizontal="right"/>
      <protection locked="0"/>
    </xf>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0" fontId="51" fillId="50" borderId="82" applyNumberFormat="0" applyBorder="0" applyAlignment="0" applyProtection="0"/>
    <xf numFmtId="10" fontId="51" fillId="50" borderId="82" applyNumberFormat="0" applyBorder="0" applyAlignment="0" applyProtection="0"/>
    <xf numFmtId="10" fontId="51" fillId="50" borderId="82" applyNumberFormat="0" applyBorder="0" applyAlignment="0" applyProtection="0"/>
    <xf numFmtId="10" fontId="51" fillId="50" borderId="82" applyNumberFormat="0" applyBorder="0" applyAlignment="0" applyProtection="0"/>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0" fontId="71" fillId="22" borderId="1" applyNumberFormat="0" applyAlignment="0" applyProtection="0"/>
    <xf numFmtId="0" fontId="71" fillId="22" borderId="1" applyNumberFormat="0" applyAlignment="0" applyProtection="0"/>
    <xf numFmtId="0" fontId="71" fillId="22" borderId="1" applyNumberFormat="0" applyAlignment="0" applyProtection="0"/>
    <xf numFmtId="0" fontId="71" fillId="22" borderId="1" applyNumberFormat="0" applyAlignment="0" applyProtection="0"/>
    <xf numFmtId="0" fontId="71" fillId="7" borderId="1" applyNumberFormat="0" applyAlignment="0" applyProtection="0"/>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0" fontId="243" fillId="56" borderId="205" applyNumberFormat="0" applyAlignment="0" applyProtection="0"/>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0" fontId="71" fillId="22" borderId="1" applyNumberFormat="0" applyAlignment="0" applyProtection="0"/>
    <xf numFmtId="0" fontId="71" fillId="22" borderId="1" applyNumberFormat="0" applyAlignment="0" applyProtection="0"/>
    <xf numFmtId="0" fontId="71" fillId="22" borderId="1" applyNumberFormat="0" applyAlignment="0" applyProtection="0"/>
    <xf numFmtId="0" fontId="71" fillId="22" borderId="1" applyNumberFormat="0" applyAlignment="0" applyProtection="0"/>
    <xf numFmtId="0" fontId="71" fillId="7" borderId="1" applyNumberFormat="0" applyAlignment="0" applyProtection="0"/>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0" fontId="216" fillId="125" borderId="248" applyNumberFormat="0" applyAlignment="0" applyProtection="0">
      <alignment vertical="center"/>
    </xf>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231" fontId="27" fillId="126" borderId="0"/>
    <xf numFmtId="37" fontId="244" fillId="0" borderId="34" applyNumberFormat="0" applyBorder="0"/>
    <xf numFmtId="0" fontId="245" fillId="0" borderId="0" applyNumberFormat="0" applyFill="0" applyBorder="0" applyAlignment="0" applyProtection="0"/>
    <xf numFmtId="0" fontId="246" fillId="0" borderId="0" applyNumberFormat="0" applyAlignment="0"/>
    <xf numFmtId="0" fontId="63" fillId="3" borderId="0" applyNumberFormat="0" applyBorder="0" applyAlignment="0" applyProtection="0"/>
    <xf numFmtId="232" fontId="247" fillId="0" borderId="249"/>
    <xf numFmtId="232" fontId="247" fillId="0" borderId="249"/>
    <xf numFmtId="232" fontId="247" fillId="0" borderId="249"/>
    <xf numFmtId="232" fontId="247" fillId="0" borderId="249"/>
    <xf numFmtId="233" fontId="247" fillId="0" borderId="249"/>
    <xf numFmtId="233" fontId="247" fillId="0" borderId="249"/>
    <xf numFmtId="233" fontId="247" fillId="0" borderId="249"/>
    <xf numFmtId="233" fontId="247" fillId="0" borderId="249"/>
    <xf numFmtId="234" fontId="247" fillId="0" borderId="249" applyFill="0" applyBorder="0"/>
    <xf numFmtId="234" fontId="247" fillId="0" borderId="249" applyFill="0" applyBorder="0"/>
    <xf numFmtId="234" fontId="247" fillId="0" borderId="249" applyFill="0" applyBorder="0"/>
    <xf numFmtId="234" fontId="247" fillId="0" borderId="249" applyFill="0" applyBorder="0"/>
    <xf numFmtId="235" fontId="247" fillId="0" borderId="249"/>
    <xf numFmtId="235" fontId="247" fillId="0" borderId="249"/>
    <xf numFmtId="235" fontId="247" fillId="0" borderId="249"/>
    <xf numFmtId="235" fontId="247" fillId="0" borderId="249"/>
    <xf numFmtId="236" fontId="247" fillId="0" borderId="249"/>
    <xf numFmtId="236" fontId="247" fillId="0" borderId="249"/>
    <xf numFmtId="236" fontId="247" fillId="0" borderId="249"/>
    <xf numFmtId="236" fontId="247" fillId="0" borderId="249"/>
    <xf numFmtId="237" fontId="247" fillId="0" borderId="249"/>
    <xf numFmtId="237" fontId="247" fillId="0" borderId="249"/>
    <xf numFmtId="237" fontId="247" fillId="0" borderId="249"/>
    <xf numFmtId="237" fontId="247" fillId="0" borderId="249"/>
    <xf numFmtId="238" fontId="247" fillId="0" borderId="250"/>
    <xf numFmtId="238" fontId="247" fillId="0" borderId="250"/>
    <xf numFmtId="238" fontId="247" fillId="0" borderId="250"/>
    <xf numFmtId="238" fontId="247" fillId="0" borderId="250"/>
    <xf numFmtId="239" fontId="247" fillId="0" borderId="249"/>
    <xf numFmtId="239" fontId="247" fillId="0" borderId="249"/>
    <xf numFmtId="239" fontId="247" fillId="0" borderId="249"/>
    <xf numFmtId="239" fontId="247" fillId="0" borderId="249"/>
    <xf numFmtId="240" fontId="247" fillId="0" borderId="249">
      <alignment horizontal="right"/>
    </xf>
    <xf numFmtId="240" fontId="247" fillId="0" borderId="249">
      <alignment horizontal="right"/>
    </xf>
    <xf numFmtId="240" fontId="247" fillId="0" borderId="249">
      <alignment horizontal="right"/>
    </xf>
    <xf numFmtId="240" fontId="247" fillId="0" borderId="249">
      <alignment horizontal="right"/>
    </xf>
    <xf numFmtId="241" fontId="247" fillId="0" borderId="249">
      <alignment horizontal="right"/>
    </xf>
    <xf numFmtId="241" fontId="247" fillId="0" borderId="249">
      <alignment horizontal="right"/>
    </xf>
    <xf numFmtId="241" fontId="247" fillId="0" borderId="249">
      <alignment horizontal="right"/>
    </xf>
    <xf numFmtId="241" fontId="247" fillId="0" borderId="249">
      <alignment horizontal="right"/>
    </xf>
    <xf numFmtId="242" fontId="247" fillId="0" borderId="249"/>
    <xf numFmtId="242" fontId="247" fillId="0" borderId="249"/>
    <xf numFmtId="242" fontId="247" fillId="0" borderId="249"/>
    <xf numFmtId="242" fontId="247" fillId="0" borderId="249"/>
    <xf numFmtId="0" fontId="27" fillId="42" borderId="0"/>
    <xf numFmtId="0" fontId="27" fillId="0" borderId="249">
      <alignment horizontal="left"/>
    </xf>
    <xf numFmtId="243" fontId="247" fillId="0" borderId="249"/>
    <xf numFmtId="243" fontId="247" fillId="0" borderId="249"/>
    <xf numFmtId="243" fontId="247" fillId="0" borderId="249"/>
    <xf numFmtId="243" fontId="247" fillId="0" borderId="249"/>
    <xf numFmtId="244" fontId="247" fillId="0" borderId="249"/>
    <xf numFmtId="244" fontId="247" fillId="0" borderId="249"/>
    <xf numFmtId="244" fontId="247" fillId="0" borderId="249"/>
    <xf numFmtId="244" fontId="247" fillId="0" borderId="249"/>
    <xf numFmtId="245" fontId="247" fillId="0" borderId="249"/>
    <xf numFmtId="245" fontId="247" fillId="0" borderId="249"/>
    <xf numFmtId="245" fontId="247" fillId="0" borderId="249"/>
    <xf numFmtId="245" fontId="247" fillId="0" borderId="249"/>
    <xf numFmtId="0" fontId="45" fillId="0" borderId="251"/>
    <xf numFmtId="0" fontId="45" fillId="0" borderId="251"/>
    <xf numFmtId="0" fontId="45" fillId="0" borderId="251"/>
    <xf numFmtId="0" fontId="45" fillId="0" borderId="251"/>
    <xf numFmtId="213" fontId="27" fillId="0" borderId="0" applyFont="0" applyFill="0" applyBorder="0" applyAlignment="0" applyProtection="0"/>
    <xf numFmtId="214" fontId="27" fillId="0" borderId="0" applyFont="0" applyFill="0" applyBorder="0" applyAlignment="0" applyProtection="0"/>
    <xf numFmtId="0" fontId="201" fillId="0" borderId="0" applyFill="0" applyBorder="0" applyAlignment="0"/>
    <xf numFmtId="246" fontId="155" fillId="0" borderId="0">
      <alignment vertical="center"/>
    </xf>
    <xf numFmtId="49" fontId="194" fillId="0" borderId="0"/>
    <xf numFmtId="0" fontId="159" fillId="106" borderId="0">
      <alignment horizontal="left"/>
    </xf>
    <xf numFmtId="0" fontId="218" fillId="86" borderId="0">
      <alignment horizontal="left"/>
    </xf>
    <xf numFmtId="0" fontId="51" fillId="47" borderId="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7" fillId="0" borderId="223" applyNumberFormat="0" applyFill="0" applyAlignment="0" applyProtection="0"/>
    <xf numFmtId="0" fontId="77" fillId="0" borderId="223"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248" fillId="0" borderId="207"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7" fillId="0" borderId="223" applyNumberFormat="0" applyFill="0" applyAlignment="0" applyProtection="0"/>
    <xf numFmtId="0" fontId="77" fillId="0" borderId="223"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31" fontId="27" fillId="106" borderId="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0" fontId="39" fillId="0" borderId="100">
      <alignment horizontal="left"/>
      <protection locked="0"/>
    </xf>
    <xf numFmtId="0" fontId="39" fillId="0" borderId="100">
      <alignment horizontal="left"/>
      <protection locked="0"/>
    </xf>
    <xf numFmtId="0" fontId="39" fillId="0" borderId="100">
      <alignment horizontal="left"/>
      <protection locked="0"/>
    </xf>
    <xf numFmtId="0" fontId="39" fillId="0" borderId="100">
      <alignment horizontal="left"/>
      <protection locked="0"/>
    </xf>
    <xf numFmtId="0" fontId="249" fillId="86" borderId="100">
      <alignment horizontal="left"/>
      <protection locked="0"/>
    </xf>
    <xf numFmtId="0" fontId="39" fillId="0" borderId="100">
      <alignment horizontal="left"/>
      <protection locked="0"/>
    </xf>
    <xf numFmtId="177" fontId="95" fillId="127" borderId="82"/>
    <xf numFmtId="177" fontId="95" fillId="127" borderId="82"/>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38" fontId="140" fillId="0" borderId="0" applyFont="0" applyFill="0" applyBorder="0" applyAlignment="0" applyProtection="0"/>
    <xf numFmtId="186" fontId="27" fillId="0" borderId="0" applyFont="0" applyFill="0" applyBorder="0" applyAlignment="0" applyProtection="0"/>
    <xf numFmtId="43" fontId="27" fillId="0" borderId="0" applyFont="0" applyFill="0" applyBorder="0" applyAlignment="0" applyProtection="0"/>
    <xf numFmtId="248" fontId="140" fillId="0" borderId="0" applyFont="0" applyFill="0" applyBorder="0" applyAlignment="0" applyProtection="0"/>
    <xf numFmtId="43" fontId="250" fillId="0" borderId="0" applyFont="0" applyFill="0" applyBorder="0" applyAlignment="0" applyProtection="0"/>
    <xf numFmtId="249" fontId="27" fillId="0" borderId="0" applyFont="0" applyFill="0" applyBorder="0" applyAlignment="0" applyProtection="0"/>
    <xf numFmtId="250" fontId="27" fillId="0" borderId="0" applyFont="0" applyFill="0" applyBorder="0" applyAlignment="0" applyProtection="0"/>
    <xf numFmtId="0" fontId="251" fillId="0" borderId="83"/>
    <xf numFmtId="251" fontId="27" fillId="0" borderId="0" applyFont="0" applyFill="0" applyBorder="0" applyAlignment="0" applyProtection="0"/>
    <xf numFmtId="252" fontId="27" fillId="0" borderId="0" applyFont="0" applyFill="0" applyBorder="0" applyAlignment="0" applyProtection="0"/>
    <xf numFmtId="0" fontId="252" fillId="0" borderId="0" applyFont="0" applyFill="0" applyBorder="0" applyAlignment="0" applyProtection="0"/>
    <xf numFmtId="0" fontId="252" fillId="0" borderId="0" applyFont="0" applyFill="0" applyBorder="0" applyAlignment="0" applyProtection="0"/>
    <xf numFmtId="253" fontId="140" fillId="0" borderId="0" applyFont="0" applyFill="0" applyBorder="0" applyAlignment="0" applyProtection="0"/>
    <xf numFmtId="44"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54" fontId="27" fillId="0" borderId="0" applyFont="0" applyFill="0" applyBorder="0" applyAlignment="0" applyProtection="0"/>
    <xf numFmtId="255" fontId="27" fillId="0" borderId="0" applyFont="0" applyFill="0" applyBorder="0" applyAlignment="0" applyProtection="0"/>
    <xf numFmtId="256" fontId="208" fillId="0" borderId="0">
      <protection locked="0"/>
    </xf>
    <xf numFmtId="257" fontId="215"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9" fontId="140" fillId="0" borderId="0" applyFont="0" applyFill="0" applyBorder="0" applyAlignment="0" applyProtection="0"/>
    <xf numFmtId="260" fontId="140"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150" fillId="22" borderId="0" applyNumberFormat="0" applyBorder="0" applyAlignment="0" applyProtection="0"/>
    <xf numFmtId="0" fontId="150"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253" fillId="55"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150" fillId="22" borderId="0" applyNumberFormat="0" applyBorder="0" applyAlignment="0" applyProtection="0"/>
    <xf numFmtId="0" fontId="150"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98" fillId="0" borderId="0"/>
    <xf numFmtId="37" fontId="204" fillId="0" borderId="0"/>
    <xf numFmtId="37" fontId="204" fillId="0" borderId="0"/>
    <xf numFmtId="37" fontId="204" fillId="0" borderId="0"/>
    <xf numFmtId="37" fontId="204" fillId="0" borderId="0"/>
    <xf numFmtId="37" fontId="204" fillId="0" borderId="0"/>
    <xf numFmtId="0" fontId="58" fillId="0" borderId="0"/>
    <xf numFmtId="0" fontId="58" fillId="0" borderId="0"/>
    <xf numFmtId="0" fontId="58" fillId="0" borderId="0"/>
    <xf numFmtId="0" fontId="58" fillId="0" borderId="0"/>
    <xf numFmtId="37" fontId="51" fillId="0" borderId="79" applyNumberFormat="0" applyFont="0" applyFill="0" applyBorder="0" applyAlignment="0" applyProtection="0"/>
    <xf numFmtId="37" fontId="51" fillId="0" borderId="79" applyNumberFormat="0" applyFont="0" applyFill="0" applyBorder="0" applyAlignment="0" applyProtection="0"/>
    <xf numFmtId="37" fontId="51" fillId="0" borderId="79" applyNumberFormat="0" applyFont="0" applyFill="0" applyBorder="0" applyAlignment="0" applyProtection="0"/>
    <xf numFmtId="37" fontId="51" fillId="0" borderId="79" applyNumberFormat="0" applyFont="0" applyFill="0" applyBorder="0" applyAlignment="0" applyProtection="0"/>
    <xf numFmtId="0" fontId="58" fillId="0" borderId="0"/>
    <xf numFmtId="0" fontId="27" fillId="0" borderId="0"/>
    <xf numFmtId="262"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27" fillId="0" borderId="0"/>
    <xf numFmtId="0" fontId="27" fillId="0" borderId="0"/>
    <xf numFmtId="0" fontId="7" fillId="0" borderId="0"/>
    <xf numFmtId="0" fontId="27" fillId="0" borderId="0"/>
    <xf numFmtId="0" fontId="7" fillId="0" borderId="0"/>
    <xf numFmtId="0" fontId="27" fillId="0" borderId="0"/>
    <xf numFmtId="0" fontId="7" fillId="0" borderId="0"/>
    <xf numFmtId="0" fontId="27" fillId="0" borderId="0"/>
    <xf numFmtId="0" fontId="27" fillId="0" borderId="0"/>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7" fillId="0" borderId="0"/>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7" fillId="0" borderId="0"/>
    <xf numFmtId="0" fontId="27" fillId="0" borderId="0"/>
    <xf numFmtId="0" fontId="7" fillId="0" borderId="0"/>
    <xf numFmtId="0" fontId="7" fillId="0" borderId="0"/>
    <xf numFmtId="0" fontId="7" fillId="0" borderId="0"/>
    <xf numFmtId="0" fontId="27" fillId="0" borderId="0" applyFont="0" applyAlignment="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37" fontId="58"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37" fontId="58"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3" fontId="151" fillId="0" borderId="0"/>
    <xf numFmtId="0" fontId="39" fillId="0" borderId="0">
      <alignment vertical="top"/>
    </xf>
    <xf numFmtId="0" fontId="27" fillId="0" borderId="0"/>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37" fontId="58"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27" fillId="0" borderId="0"/>
    <xf numFmtId="0" fontId="39" fillId="0" borderId="0">
      <alignment vertical="top"/>
    </xf>
    <xf numFmtId="0" fontId="27" fillId="0" borderId="0"/>
    <xf numFmtId="0" fontId="27" fillId="0" borderId="0"/>
    <xf numFmtId="0" fontId="39" fillId="0" borderId="0">
      <alignment vertical="top"/>
    </xf>
    <xf numFmtId="0" fontId="27" fillId="0" borderId="0"/>
    <xf numFmtId="0" fontId="27" fillId="0" borderId="0"/>
    <xf numFmtId="0" fontId="27" fillId="0" borderId="0"/>
    <xf numFmtId="0" fontId="39" fillId="0" borderId="0">
      <alignment vertical="top"/>
    </xf>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39" fillId="0" borderId="0">
      <alignment vertical="top"/>
    </xf>
    <xf numFmtId="0" fontId="27" fillId="0" borderId="0"/>
    <xf numFmtId="0" fontId="27" fillId="0" borderId="0"/>
    <xf numFmtId="0" fontId="39" fillId="0" borderId="0">
      <alignment vertical="top"/>
    </xf>
    <xf numFmtId="0" fontId="27" fillId="0" borderId="0"/>
    <xf numFmtId="0" fontId="27" fillId="0" borderId="0"/>
    <xf numFmtId="0" fontId="27" fillId="0" borderId="0"/>
    <xf numFmtId="0" fontId="39" fillId="0" borderId="0">
      <alignment vertical="top"/>
    </xf>
    <xf numFmtId="0" fontId="39" fillId="0" borderId="0">
      <alignment vertical="top"/>
    </xf>
    <xf numFmtId="0" fontId="27" fillId="0" borderId="0"/>
    <xf numFmtId="0" fontId="27" fillId="0" borderId="0"/>
    <xf numFmtId="0" fontId="39" fillId="0" borderId="0">
      <alignment vertical="top"/>
    </xf>
    <xf numFmtId="0" fontId="27" fillId="0" borderId="0"/>
    <xf numFmtId="0" fontId="27" fillId="0" borderId="0"/>
    <xf numFmtId="0" fontId="39" fillId="0" borderId="0">
      <alignment vertical="top"/>
    </xf>
    <xf numFmtId="0" fontId="27" fillId="0" borderId="0"/>
    <xf numFmtId="0" fontId="27" fillId="0" borderId="0"/>
    <xf numFmtId="0" fontId="27" fillId="0" borderId="0"/>
    <xf numFmtId="0" fontId="39" fillId="0" borderId="0">
      <alignment vertical="top"/>
    </xf>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27" fillId="0" borderId="0"/>
    <xf numFmtId="0" fontId="39" fillId="0" borderId="0">
      <alignment vertical="top"/>
    </xf>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58"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54" fillId="0" borderId="0"/>
    <xf numFmtId="0" fontId="27" fillId="0" borderId="0"/>
    <xf numFmtId="0" fontId="27" fillId="0" borderId="0"/>
    <xf numFmtId="0" fontId="27" fillId="0" borderId="0"/>
    <xf numFmtId="0" fontId="2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54"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54"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54"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54"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54"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98" fillId="0" borderId="0"/>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27" fillId="0" borderId="0"/>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27" fillId="0" borderId="0"/>
    <xf numFmtId="0" fontId="27" fillId="0" borderId="0"/>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255"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55" fillId="0" borderId="0"/>
    <xf numFmtId="0" fontId="255" fillId="0" borderId="0"/>
    <xf numFmtId="0" fontId="39" fillId="0" borderId="0">
      <alignment vertical="top"/>
    </xf>
    <xf numFmtId="0" fontId="27" fillId="0" borderId="0"/>
    <xf numFmtId="0" fontId="39" fillId="0" borderId="0">
      <alignment vertical="top"/>
    </xf>
    <xf numFmtId="0" fontId="256" fillId="0" borderId="0"/>
    <xf numFmtId="0" fontId="256" fillId="0" borderId="0"/>
    <xf numFmtId="0" fontId="256" fillId="0" borderId="0"/>
    <xf numFmtId="0" fontId="27"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7" fillId="0" borderId="0"/>
    <xf numFmtId="0" fontId="256" fillId="0" borderId="0"/>
    <xf numFmtId="41" fontId="51" fillId="0" borderId="0"/>
    <xf numFmtId="0" fontId="256" fillId="0" borderId="0"/>
    <xf numFmtId="0" fontId="256" fillId="0" borderId="0"/>
    <xf numFmtId="41" fontId="51" fillId="0" borderId="0"/>
    <xf numFmtId="0" fontId="3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56" fillId="0" borderId="0"/>
    <xf numFmtId="41" fontId="51" fillId="0" borderId="0"/>
    <xf numFmtId="0" fontId="256" fillId="0" borderId="0"/>
    <xf numFmtId="0" fontId="256" fillId="0" borderId="0"/>
    <xf numFmtId="41" fontId="51" fillId="0" borderId="0"/>
    <xf numFmtId="0" fontId="27" fillId="0" borderId="0"/>
    <xf numFmtId="0" fontId="27" fillId="0" borderId="0"/>
    <xf numFmtId="0" fontId="27" fillId="0" borderId="0"/>
    <xf numFmtId="0" fontId="256" fillId="0" borderId="0"/>
    <xf numFmtId="0" fontId="256" fillId="0" borderId="0"/>
    <xf numFmtId="0" fontId="27" fillId="0" borderId="0"/>
    <xf numFmtId="0" fontId="58" fillId="0" borderId="0"/>
    <xf numFmtId="0" fontId="122" fillId="0" borderId="0"/>
    <xf numFmtId="0" fontId="122" fillId="0" borderId="0"/>
    <xf numFmtId="0" fontId="7" fillId="0" borderId="0"/>
    <xf numFmtId="0" fontId="7" fillId="0" borderId="0"/>
    <xf numFmtId="0" fontId="256" fillId="0" borderId="0"/>
    <xf numFmtId="41" fontId="51" fillId="0" borderId="0"/>
    <xf numFmtId="0" fontId="256" fillId="0" borderId="0"/>
    <xf numFmtId="0" fontId="256" fillId="0" borderId="0"/>
    <xf numFmtId="41" fontId="51" fillId="0" borderId="0"/>
    <xf numFmtId="0" fontId="27" fillId="0" borderId="0"/>
    <xf numFmtId="0" fontId="7" fillId="0" borderId="0"/>
    <xf numFmtId="0" fontId="256" fillId="0" borderId="0"/>
    <xf numFmtId="41" fontId="51" fillId="0" borderId="0"/>
    <xf numFmtId="0" fontId="256" fillId="0" borderId="0"/>
    <xf numFmtId="0" fontId="256" fillId="0" borderId="0"/>
    <xf numFmtId="41" fontId="51" fillId="0" borderId="0"/>
    <xf numFmtId="0" fontId="256" fillId="0" borderId="0"/>
    <xf numFmtId="0" fontId="7" fillId="0" borderId="0"/>
    <xf numFmtId="0" fontId="256" fillId="0" borderId="0"/>
    <xf numFmtId="0" fontId="27" fillId="0" borderId="0"/>
    <xf numFmtId="0" fontId="256" fillId="0" borderId="0"/>
    <xf numFmtId="0" fontId="256" fillId="0" borderId="0"/>
    <xf numFmtId="0" fontId="27" fillId="0" borderId="0"/>
    <xf numFmtId="0" fontId="256" fillId="0" borderId="0"/>
    <xf numFmtId="0" fontId="256" fillId="0" borderId="0"/>
    <xf numFmtId="0" fontId="256"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152" fillId="0" borderId="0"/>
    <xf numFmtId="0" fontId="39" fillId="0" borderId="0">
      <alignment vertical="top"/>
    </xf>
    <xf numFmtId="0" fontId="2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153"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7" fillId="0" borderId="0"/>
    <xf numFmtId="0" fontId="27" fillId="0" borderId="0"/>
    <xf numFmtId="0" fontId="58" fillId="0" borderId="0"/>
    <xf numFmtId="0" fontId="39"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39" fillId="0" borderId="0">
      <alignment vertical="top"/>
    </xf>
    <xf numFmtId="0" fontId="31" fillId="0" borderId="0"/>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39" fillId="0" borderId="0">
      <alignment vertical="top"/>
    </xf>
    <xf numFmtId="0" fontId="98" fillId="0" borderId="0"/>
    <xf numFmtId="0" fontId="39" fillId="0" borderId="0">
      <alignment vertical="top"/>
    </xf>
    <xf numFmtId="41" fontId="51" fillId="0" borderId="0"/>
    <xf numFmtId="0" fontId="39" fillId="0" borderId="0">
      <alignment vertical="top"/>
    </xf>
    <xf numFmtId="0" fontId="39" fillId="0" borderId="0">
      <alignment vertical="top"/>
    </xf>
    <xf numFmtId="41" fontId="51" fillId="0" borderId="0"/>
    <xf numFmtId="41" fontId="51" fillId="0" borderId="0"/>
    <xf numFmtId="41" fontId="51" fillId="0" borderId="0"/>
    <xf numFmtId="41" fontId="51" fillId="0" borderId="0"/>
    <xf numFmtId="0" fontId="27" fillId="0" borderId="0"/>
    <xf numFmtId="0" fontId="27" fillId="0" borderId="0"/>
    <xf numFmtId="0" fontId="39" fillId="0" borderId="0">
      <alignment vertical="top"/>
    </xf>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7" fillId="0" borderId="0"/>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154" fillId="0" borderId="0"/>
    <xf numFmtId="0" fontId="257" fillId="0" borderId="0"/>
    <xf numFmtId="37" fontId="58" fillId="0" borderId="0"/>
    <xf numFmtId="0" fontId="257" fillId="0" borderId="0"/>
    <xf numFmtId="0" fontId="27" fillId="0" borderId="0"/>
    <xf numFmtId="0" fontId="7" fillId="0" borderId="0"/>
    <xf numFmtId="0" fontId="7" fillId="0" borderId="0"/>
    <xf numFmtId="0" fontId="7" fillId="0" borderId="0"/>
    <xf numFmtId="0" fontId="27" fillId="0" borderId="0"/>
    <xf numFmtId="0" fontId="7" fillId="0" borderId="0"/>
    <xf numFmtId="0" fontId="27" fillId="0" borderId="0"/>
    <xf numFmtId="0" fontId="27" fillId="0" borderId="0"/>
    <xf numFmtId="0" fontId="27" fillId="0" borderId="0"/>
    <xf numFmtId="0" fontId="27" fillId="0" borderId="0"/>
    <xf numFmtId="0" fontId="122"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154" fillId="0" borderId="0"/>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27" fillId="0" borderId="0"/>
    <xf numFmtId="0" fontId="7" fillId="0" borderId="0"/>
    <xf numFmtId="0" fontId="27" fillId="0" borderId="0"/>
    <xf numFmtId="0" fontId="122" fillId="0" borderId="0"/>
    <xf numFmtId="0" fontId="122" fillId="0" borderId="0"/>
    <xf numFmtId="0" fontId="7" fillId="0" borderId="0"/>
    <xf numFmtId="0" fontId="122" fillId="0" borderId="0"/>
    <xf numFmtId="0" fontId="122" fillId="0" borderId="0"/>
    <xf numFmtId="0" fontId="27" fillId="0" borderId="0"/>
    <xf numFmtId="0" fontId="27" fillId="0" borderId="0"/>
    <xf numFmtId="0" fontId="27" fillId="0" borderId="0"/>
    <xf numFmtId="0" fontId="1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2" fillId="0" borderId="0"/>
    <xf numFmtId="0" fontId="27" fillId="0" borderId="0"/>
    <xf numFmtId="0" fontId="27" fillId="0" borderId="0"/>
    <xf numFmtId="0" fontId="27" fillId="0" borderId="0"/>
    <xf numFmtId="0" fontId="27" fillId="0" borderId="0"/>
    <xf numFmtId="0" fontId="27" fillId="0" borderId="0"/>
    <xf numFmtId="0" fontId="169" fillId="0" borderId="0"/>
    <xf numFmtId="0" fontId="169"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27" fillId="0" borderId="0"/>
    <xf numFmtId="0" fontId="7" fillId="0" borderId="0"/>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7" fillId="0" borderId="0"/>
    <xf numFmtId="0" fontId="39" fillId="0" borderId="0">
      <alignment vertical="top"/>
    </xf>
    <xf numFmtId="0" fontId="31" fillId="0" borderId="0"/>
    <xf numFmtId="0" fontId="39" fillId="0" borderId="0">
      <alignment vertical="top"/>
    </xf>
    <xf numFmtId="0" fontId="7" fillId="0"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49" fillId="86" borderId="100" applyNumberFormat="0" applyFont="0" applyBorder="0" applyAlignment="0">
      <alignment horizontal="left"/>
    </xf>
    <xf numFmtId="0" fontId="258" fillId="0" borderId="0"/>
    <xf numFmtId="0" fontId="27" fillId="0" borderId="0"/>
    <xf numFmtId="264" fontId="161" fillId="50" borderId="0"/>
    <xf numFmtId="264" fontId="161" fillId="50" borderId="0"/>
    <xf numFmtId="0" fontId="27"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2"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2" fillId="0" borderId="0"/>
    <xf numFmtId="0" fontId="122" fillId="0" borderId="0"/>
    <xf numFmtId="0" fontId="122"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59" borderId="209"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2" fillId="0" borderId="0"/>
    <xf numFmtId="0" fontId="27" fillId="23" borderId="7" applyNumberFormat="0" applyFont="0" applyAlignment="0" applyProtection="0"/>
    <xf numFmtId="0" fontId="122" fillId="0" borderId="0"/>
    <xf numFmtId="0" fontId="122" fillId="0" borderId="0"/>
    <xf numFmtId="0" fontId="122"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27" fillId="23" borderId="7" applyNumberFormat="0" applyFont="0" applyAlignment="0" applyProtection="0"/>
    <xf numFmtId="0" fontId="122" fillId="0" borderId="0"/>
    <xf numFmtId="0" fontId="122" fillId="0" borderId="0"/>
    <xf numFmtId="0" fontId="122"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27" fillId="23" borderId="7" applyNumberFormat="0" applyFont="0" applyAlignment="0" applyProtection="0"/>
    <xf numFmtId="0" fontId="122" fillId="0" borderId="0"/>
    <xf numFmtId="0" fontId="122" fillId="0" borderId="0"/>
    <xf numFmtId="0" fontId="122"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27" fillId="23" borderId="7" applyNumberFormat="0" applyFont="0" applyAlignment="0" applyProtection="0"/>
    <xf numFmtId="0" fontId="122" fillId="0" borderId="0"/>
    <xf numFmtId="0" fontId="122"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2" fillId="0" borderId="0"/>
    <xf numFmtId="0" fontId="122" fillId="0" borderId="0"/>
    <xf numFmtId="0" fontId="122" fillId="0" borderId="0"/>
    <xf numFmtId="0" fontId="122" fillId="0" borderId="0"/>
    <xf numFmtId="0" fontId="122" fillId="0" borderId="0"/>
    <xf numFmtId="0" fontId="27" fillId="23" borderId="7"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122" fillId="0" borderId="0"/>
    <xf numFmtId="0" fontId="122" fillId="0" borderId="0"/>
    <xf numFmtId="0" fontId="98" fillId="23" borderId="7"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27" fillId="23" borderId="7"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27" fillId="23" borderId="7"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59" borderId="209" applyNumberFormat="0" applyFont="0" applyAlignment="0" applyProtection="0"/>
    <xf numFmtId="0" fontId="61" fillId="59" borderId="209" applyNumberFormat="0" applyFont="0" applyAlignment="0" applyProtection="0"/>
    <xf numFmtId="0" fontId="61" fillId="59" borderId="209" applyNumberFormat="0" applyFont="0" applyAlignment="0" applyProtection="0"/>
    <xf numFmtId="0" fontId="61" fillId="59" borderId="209" applyNumberFormat="0" applyFont="0" applyAlignment="0" applyProtection="0"/>
    <xf numFmtId="0" fontId="61" fillId="59" borderId="209" applyNumberFormat="0" applyFont="0" applyAlignment="0" applyProtection="0"/>
    <xf numFmtId="0" fontId="61" fillId="59" borderId="209" applyNumberFormat="0" applyFont="0" applyAlignment="0" applyProtection="0"/>
    <xf numFmtId="0" fontId="61" fillId="59" borderId="209" applyNumberFormat="0" applyFont="0" applyAlignment="0" applyProtection="0"/>
    <xf numFmtId="0" fontId="61" fillId="59" borderId="209" applyNumberFormat="0" applyFont="0" applyAlignment="0" applyProtection="0"/>
    <xf numFmtId="0" fontId="122" fillId="0" borderId="0"/>
    <xf numFmtId="0" fontId="27" fillId="23" borderId="7" applyNumberFormat="0" applyFont="0" applyAlignment="0" applyProtection="0"/>
    <xf numFmtId="0" fontId="122" fillId="0" borderId="0"/>
    <xf numFmtId="0" fontId="122" fillId="0" borderId="0"/>
    <xf numFmtId="0" fontId="122"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27" fillId="23" borderId="7" applyNumberFormat="0" applyFont="0" applyAlignment="0" applyProtection="0"/>
    <xf numFmtId="0" fontId="122" fillId="0" borderId="0"/>
    <xf numFmtId="0" fontId="122" fillId="0" borderId="0"/>
    <xf numFmtId="0" fontId="122"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27" fillId="23" borderId="7" applyNumberFormat="0" applyFont="0" applyAlignment="0" applyProtection="0"/>
    <xf numFmtId="0" fontId="122" fillId="0" borderId="0"/>
    <xf numFmtId="0" fontId="122" fillId="0" borderId="0"/>
    <xf numFmtId="0" fontId="122"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27" fillId="23" borderId="7" applyNumberFormat="0" applyFont="0" applyAlignment="0" applyProtection="0"/>
    <xf numFmtId="0" fontId="122" fillId="0" borderId="0"/>
    <xf numFmtId="0" fontId="122"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59" borderId="209" applyNumberFormat="0" applyFont="0" applyAlignment="0" applyProtection="0"/>
    <xf numFmtId="0" fontId="27" fillId="23" borderId="7" applyNumberFormat="0" applyFont="0" applyAlignment="0" applyProtection="0"/>
    <xf numFmtId="0" fontId="7" fillId="59" borderId="209"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265" fontId="209" fillId="0" borderId="0"/>
    <xf numFmtId="0" fontId="259" fillId="0" borderId="0"/>
    <xf numFmtId="265" fontId="194" fillId="0" borderId="0"/>
    <xf numFmtId="265" fontId="260" fillId="0" borderId="0"/>
    <xf numFmtId="215" fontId="194" fillId="0" borderId="0"/>
    <xf numFmtId="215" fontId="197" fillId="0" borderId="0"/>
    <xf numFmtId="3" fontId="258" fillId="50" borderId="0" applyBorder="0" applyProtection="0">
      <alignment vertical="center"/>
    </xf>
    <xf numFmtId="3" fontId="261" fillId="50" borderId="0" applyNumberFormat="0" applyFont="0" applyFill="0" applyBorder="0" applyAlignment="0" applyProtection="0">
      <alignment horizontal="left"/>
    </xf>
    <xf numFmtId="3" fontId="261" fillId="50" borderId="0" applyNumberFormat="0" applyFont="0" applyFill="0" applyBorder="0" applyAlignment="0" applyProtection="0">
      <alignment horizontal="left"/>
    </xf>
    <xf numFmtId="0" fontId="56" fillId="0" borderId="0"/>
    <xf numFmtId="0" fontId="152" fillId="0" borderId="245" applyFill="0" applyBorder="0" applyAlignment="0" applyProtection="0">
      <alignment horizontal="center"/>
      <protection locked="0"/>
    </xf>
    <xf numFmtId="187" fontId="27" fillId="0" borderId="0" applyFont="0" applyFill="0" applyBorder="0" applyAlignment="0" applyProtection="0"/>
    <xf numFmtId="186" fontId="27" fillId="0" borderId="0" applyFont="0" applyFill="0" applyBorder="0" applyAlignment="0" applyProtection="0"/>
    <xf numFmtId="40" fontId="262" fillId="0" borderId="0" applyFont="0" applyFill="0" applyBorder="0" applyAlignment="0" applyProtection="0"/>
    <xf numFmtId="38" fontId="262" fillId="0" borderId="0" applyFont="0" applyFill="0" applyBorder="0" applyAlignment="0" applyProtection="0"/>
    <xf numFmtId="177" fontId="263" fillId="0" borderId="0" applyNumberFormat="0" applyFill="0" applyBorder="0" applyAlignment="0" applyProtection="0"/>
    <xf numFmtId="266" fontId="264" fillId="128" borderId="0" applyNumberFormat="0" applyFont="0" applyBorder="0" applyAlignment="0" applyProtection="0"/>
    <xf numFmtId="0" fontId="265" fillId="0" borderId="0"/>
    <xf numFmtId="198" fontId="266" fillId="0" borderId="80" applyNumberFormat="0" applyFill="0" applyBorder="0" applyAlignment="0" applyProtection="0"/>
    <xf numFmtId="0" fontId="265" fillId="0" borderId="0"/>
    <xf numFmtId="9" fontId="265" fillId="0" borderId="0" applyNumberFormat="0" applyFill="0" applyBorder="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122" fillId="0" borderId="0"/>
    <xf numFmtId="0" fontId="122" fillId="0" borderId="0"/>
    <xf numFmtId="0" fontId="122" fillId="0" borderId="0"/>
    <xf numFmtId="0" fontId="122" fillId="0" borderId="0"/>
    <xf numFmtId="0" fontId="74" fillId="86" borderId="8" applyNumberFormat="0" applyAlignment="0" applyProtection="0"/>
    <xf numFmtId="0" fontId="74" fillId="86" borderId="8" applyNumberFormat="0" applyAlignment="0" applyProtection="0"/>
    <xf numFmtId="0" fontId="74" fillId="86" borderId="8" applyNumberFormat="0" applyAlignment="0" applyProtection="0"/>
    <xf numFmtId="0" fontId="74" fillId="86" borderId="8" applyNumberFormat="0" applyAlignment="0" applyProtection="0"/>
    <xf numFmtId="0" fontId="74" fillId="20" borderId="8" applyNumberFormat="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267" fillId="57" borderId="206" applyNumberFormat="0" applyAlignment="0" applyProtection="0"/>
    <xf numFmtId="0" fontId="122" fillId="0" borderId="0"/>
    <xf numFmtId="0" fontId="122" fillId="0" borderId="0"/>
    <xf numFmtId="0" fontId="122" fillId="0" borderId="0"/>
    <xf numFmtId="0" fontId="122" fillId="0" borderId="0"/>
    <xf numFmtId="0" fontId="74" fillId="86" borderId="8" applyNumberFormat="0" applyAlignment="0" applyProtection="0"/>
    <xf numFmtId="0" fontId="74" fillId="86" borderId="8" applyNumberFormat="0" applyAlignment="0" applyProtection="0"/>
    <xf numFmtId="0" fontId="74" fillId="86" borderId="8" applyNumberFormat="0" applyAlignment="0" applyProtection="0"/>
    <xf numFmtId="0" fontId="74" fillId="86" borderId="8" applyNumberFormat="0" applyAlignment="0" applyProtection="0"/>
    <xf numFmtId="0" fontId="74" fillId="20" borderId="8" applyNumberFormat="0" applyAlignment="0" applyProtection="0"/>
    <xf numFmtId="0" fontId="74" fillId="20" borderId="8" applyNumberFormat="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40" fontId="268"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0" fontId="122" fillId="0" borderId="0"/>
    <xf numFmtId="0" fontId="122" fillId="0" borderId="0"/>
    <xf numFmtId="40" fontId="39" fillId="48" borderId="0">
      <alignment horizontal="right"/>
    </xf>
    <xf numFmtId="40" fontId="39" fillId="48" borderId="0">
      <alignment horizontal="right"/>
    </xf>
    <xf numFmtId="0" fontId="122" fillId="0" borderId="0"/>
    <xf numFmtId="0" fontId="122" fillId="0" borderId="0"/>
    <xf numFmtId="0" fontId="122" fillId="0" borderId="0"/>
    <xf numFmtId="0" fontId="122" fillId="0" borderId="0"/>
    <xf numFmtId="0" fontId="122" fillId="0" borderId="0"/>
    <xf numFmtId="0" fontId="122" fillId="0" borderId="0"/>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6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39" fillId="48" borderId="0">
      <alignment horizontal="right"/>
    </xf>
    <xf numFmtId="40" fontId="26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69" fillId="48" borderId="0">
      <alignment horizontal="right"/>
    </xf>
    <xf numFmtId="40" fontId="268" fillId="48" borderId="0">
      <alignment horizontal="right"/>
    </xf>
    <xf numFmtId="40" fontId="268" fillId="48" borderId="0">
      <alignment horizontal="right"/>
    </xf>
    <xf numFmtId="40" fontId="269" fillId="48" borderId="0">
      <alignment horizontal="right"/>
    </xf>
    <xf numFmtId="40" fontId="269" fillId="48" borderId="0">
      <alignment horizontal="right"/>
    </xf>
    <xf numFmtId="40" fontId="39" fillId="48" borderId="0">
      <alignment horizontal="right"/>
    </xf>
    <xf numFmtId="40" fontId="39" fillId="48" borderId="0">
      <alignment horizontal="right"/>
    </xf>
    <xf numFmtId="40" fontId="269"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3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268"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0" fontId="122"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0" fontId="122"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0" fontId="122"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0" fontId="122"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0" fontId="122"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0" fontId="122" fillId="0" borderId="0"/>
    <xf numFmtId="0" fontId="122" fillId="0" borderId="0"/>
    <xf numFmtId="40" fontId="39" fillId="48" borderId="0">
      <alignment horizontal="right"/>
    </xf>
    <xf numFmtId="40" fontId="39" fillId="48" borderId="0">
      <alignment horizontal="right"/>
    </xf>
    <xf numFmtId="0" fontId="122" fillId="0" borderId="0"/>
    <xf numFmtId="0" fontId="122" fillId="0" borderId="0"/>
    <xf numFmtId="0" fontId="122" fillId="0" borderId="0"/>
    <xf numFmtId="0" fontId="122" fillId="0" borderId="0"/>
    <xf numFmtId="0" fontId="122" fillId="0" borderId="0"/>
    <xf numFmtId="0" fontId="122" fillId="0" borderId="0"/>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26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68" fillId="48" borderId="0">
      <alignment horizontal="right"/>
    </xf>
    <xf numFmtId="0" fontId="270" fillId="50" borderId="0">
      <alignment horizontal="center"/>
    </xf>
    <xf numFmtId="0" fontId="271" fillId="48" borderId="0">
      <alignment horizontal="right"/>
    </xf>
    <xf numFmtId="0" fontId="271" fillId="48" borderId="0">
      <alignment horizontal="right"/>
    </xf>
    <xf numFmtId="0" fontId="159" fillId="129" borderId="80"/>
    <xf numFmtId="0" fontId="272" fillId="48" borderId="80"/>
    <xf numFmtId="0" fontId="272" fillId="48" borderId="80"/>
    <xf numFmtId="0" fontId="272" fillId="48" borderId="80"/>
    <xf numFmtId="0" fontId="273" fillId="0" borderId="0" applyBorder="0">
      <alignment horizontal="centerContinuous"/>
    </xf>
    <xf numFmtId="0" fontId="272" fillId="0" borderId="0" applyBorder="0">
      <alignment horizontal="centerContinuous"/>
    </xf>
    <xf numFmtId="0" fontId="272" fillId="0" borderId="0" applyBorder="0">
      <alignment horizontal="centerContinuous"/>
    </xf>
    <xf numFmtId="0" fontId="274" fillId="0" borderId="0" applyBorder="0">
      <alignment horizontal="centerContinuous"/>
    </xf>
    <xf numFmtId="0" fontId="275" fillId="0" borderId="0" applyBorder="0">
      <alignment horizontal="centerContinuous"/>
    </xf>
    <xf numFmtId="0" fontId="275" fillId="0" borderId="0" applyBorder="0">
      <alignment horizontal="centerContinuous"/>
    </xf>
    <xf numFmtId="0" fontId="276" fillId="130" borderId="0"/>
    <xf numFmtId="37" fontId="277" fillId="108" borderId="252" applyNumberFormat="0" applyFont="0" applyBorder="0" applyAlignment="0"/>
    <xf numFmtId="37" fontId="278" fillId="0" borderId="0" applyNumberFormat="0" applyFill="0" applyBorder="0" applyAlignment="0" applyProtection="0"/>
    <xf numFmtId="37" fontId="278" fillId="0" borderId="0" applyNumberFormat="0" applyFill="0" applyBorder="0" applyAlignment="0" applyProtection="0"/>
    <xf numFmtId="37" fontId="278" fillId="0" borderId="0" applyNumberFormat="0" applyFill="0" applyBorder="0" applyAlignment="0" applyProtection="0"/>
    <xf numFmtId="37" fontId="277" fillId="108" borderId="252" applyNumberFormat="0" applyFont="0" applyBorder="0" applyAlignment="0"/>
    <xf numFmtId="0" fontId="39" fillId="86" borderId="0" applyNumberFormat="0" applyFont="0" applyBorder="0" applyAlignment="0"/>
    <xf numFmtId="0" fontId="39" fillId="86" borderId="0" applyNumberFormat="0" applyFont="0" applyBorder="0" applyAlignment="0"/>
    <xf numFmtId="0" fontId="122" fillId="0" borderId="0"/>
    <xf numFmtId="0" fontId="122" fillId="0" borderId="0"/>
    <xf numFmtId="0" fontId="39" fillId="86" borderId="0" applyNumberFormat="0" applyFont="0" applyBorder="0" applyAlignment="0"/>
    <xf numFmtId="0" fontId="122" fillId="0" borderId="0"/>
    <xf numFmtId="0" fontId="122" fillId="0" borderId="0"/>
    <xf numFmtId="0" fontId="39" fillId="86" borderId="0" applyNumberFormat="0" applyFont="0" applyBorder="0" applyAlignment="0"/>
    <xf numFmtId="37" fontId="278" fillId="0" borderId="0" applyNumberFormat="0" applyFill="0" applyBorder="0" applyAlignment="0" applyProtection="0"/>
    <xf numFmtId="6" fontId="140" fillId="0" borderId="0" applyFont="0" applyFill="0" applyBorder="0" applyAlignment="0" applyProtection="0"/>
    <xf numFmtId="37" fontId="27" fillId="93" borderId="0" applyNumberFormat="0" applyBorder="0"/>
    <xf numFmtId="0" fontId="27" fillId="131" borderId="0"/>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122" fillId="0" borderId="0"/>
    <xf numFmtId="0" fontId="122" fillId="0" borderId="0"/>
    <xf numFmtId="0" fontId="122" fillId="0" borderId="0"/>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39" fillId="86" borderId="0" applyNumberFormat="0" applyFont="0" applyBorder="0" applyAlignment="0"/>
    <xf numFmtId="0" fontId="39" fillId="86" borderId="0" applyNumberFormat="0" applyFont="0" applyBorder="0" applyAlignment="0"/>
    <xf numFmtId="0" fontId="122" fillId="0" borderId="0"/>
    <xf numFmtId="0" fontId="122" fillId="0" borderId="0"/>
    <xf numFmtId="0" fontId="39" fillId="86" borderId="0" applyNumberFormat="0" applyFont="0" applyBorder="0" applyAlignment="0"/>
    <xf numFmtId="0" fontId="122" fillId="0" borderId="0"/>
    <xf numFmtId="0" fontId="122" fillId="0" borderId="0"/>
    <xf numFmtId="0" fontId="39" fillId="86" borderId="0" applyNumberFormat="0" applyFont="0" applyBorder="0" applyAlignment="0"/>
    <xf numFmtId="37" fontId="27" fillId="50" borderId="0" applyNumberFormat="0" applyBorder="0"/>
    <xf numFmtId="37" fontId="27" fillId="124" borderId="0" applyNumberFormat="0">
      <alignment horizontal="left"/>
      <protection locked="0"/>
    </xf>
    <xf numFmtId="0" fontId="279" fillId="116" borderId="0"/>
    <xf numFmtId="37" fontId="27" fillId="124" borderId="100">
      <protection locked="0"/>
    </xf>
    <xf numFmtId="0" fontId="280" fillId="115" borderId="249" applyBorder="0"/>
    <xf numFmtId="0" fontId="281" fillId="115" borderId="0"/>
    <xf numFmtId="0" fontId="282" fillId="115" borderId="253"/>
    <xf numFmtId="0" fontId="45" fillId="125" borderId="0">
      <alignment horizontal="center" vertical="center"/>
    </xf>
    <xf numFmtId="14" fontId="178" fillId="0" borderId="0">
      <alignment horizontal="center" wrapText="1"/>
      <protection locked="0"/>
    </xf>
    <xf numFmtId="0" fontId="202" fillId="0" borderId="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0" fontId="122" fillId="0" borderId="0"/>
    <xf numFmtId="0" fontId="122" fillId="0" borderId="0"/>
    <xf numFmtId="0" fontId="122" fillId="0" borderId="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0" fontId="122" fillId="0" borderId="0"/>
    <xf numFmtId="0" fontId="122" fillId="0" borderId="0"/>
    <xf numFmtId="0" fontId="122" fillId="0" borderId="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268" fontId="27" fillId="0" borderId="0" applyFont="0" applyFill="0" applyBorder="0" applyAlignment="0" applyProtection="0"/>
    <xf numFmtId="269"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0" fontId="122" fillId="0" borderId="0"/>
    <xf numFmtId="0" fontId="122" fillId="0" borderId="0"/>
    <xf numFmtId="0" fontId="122" fillId="0" borderId="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9" fontId="27" fillId="0" borderId="0" applyFont="0" applyFill="0" applyBorder="0" applyAlignment="0" applyProtection="0"/>
    <xf numFmtId="9" fontId="154"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2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22"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7"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83"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0" fontId="122" fillId="0" borderId="0"/>
    <xf numFmtId="0" fontId="122" fillId="0" borderId="0"/>
    <xf numFmtId="0" fontId="122"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40" fillId="0" borderId="0" applyFont="0" applyFill="0" applyBorder="0" applyAlignment="0" applyProtection="0"/>
    <xf numFmtId="10" fontId="140"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9" fontId="140" fillId="0" borderId="94" applyNumberFormat="0" applyBorder="0"/>
    <xf numFmtId="9" fontId="140" fillId="0" borderId="94" applyNumberFormat="0" applyBorder="0"/>
    <xf numFmtId="9" fontId="140" fillId="0" borderId="94" applyNumberFormat="0" applyBorder="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0" fontId="122" fillId="0" borderId="0"/>
    <xf numFmtId="0" fontId="122" fillId="0" borderId="0"/>
    <xf numFmtId="0" fontId="122" fillId="0" borderId="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9" fontId="140" fillId="0" borderId="94" applyNumberFormat="0" applyBorder="0"/>
    <xf numFmtId="174" fontId="284" fillId="0" borderId="0" applyFont="0" applyFill="0" applyBorder="0" applyAlignment="0" applyProtection="0"/>
    <xf numFmtId="271" fontId="208" fillId="0" borderId="0">
      <protection locked="0"/>
    </xf>
    <xf numFmtId="9" fontId="27" fillId="0" borderId="0" applyFont="0" applyFill="0" applyBorder="0" applyAlignment="0" applyProtection="0"/>
    <xf numFmtId="174" fontId="284" fillId="0" borderId="0" applyFont="0" applyFill="0" applyBorder="0" applyAlignment="0" applyProtection="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0" fontId="122" fillId="0" borderId="0"/>
    <xf numFmtId="0" fontId="122" fillId="0" borderId="0"/>
    <xf numFmtId="0" fontId="122" fillId="0" borderId="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122" fillId="0" borderId="0"/>
    <xf numFmtId="0" fontId="122" fillId="0" borderId="0"/>
    <xf numFmtId="0" fontId="122" fillId="0" borderId="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0" fontId="122" fillId="0" borderId="0"/>
    <xf numFmtId="0" fontId="122" fillId="0" borderId="0"/>
    <xf numFmtId="0" fontId="122" fillId="0" borderId="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0" fontId="122" fillId="0" borderId="0"/>
    <xf numFmtId="0" fontId="122" fillId="0" borderId="0"/>
    <xf numFmtId="0" fontId="122" fillId="0" borderId="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122" fillId="0" borderId="0"/>
    <xf numFmtId="0" fontId="122" fillId="0" borderId="0"/>
    <xf numFmtId="0" fontId="122" fillId="0" borderId="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0" fontId="122" fillId="0" borderId="0"/>
    <xf numFmtId="0" fontId="122" fillId="0" borderId="0"/>
    <xf numFmtId="0" fontId="122" fillId="0" borderId="0"/>
    <xf numFmtId="213" fontId="27" fillId="0" borderId="0"/>
    <xf numFmtId="213" fontId="27" fillId="0" borderId="0"/>
    <xf numFmtId="213" fontId="27" fillId="0" borderId="0"/>
    <xf numFmtId="213" fontId="27"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0" fontId="51" fillId="132" borderId="0" applyNumberFormat="0" applyFont="0" applyBorder="0" applyAlignment="0">
      <protection locked="0"/>
    </xf>
    <xf numFmtId="0" fontId="140" fillId="0" borderId="0" applyNumberFormat="0" applyFont="0" applyFill="0" applyBorder="0" applyAlignment="0" applyProtection="0">
      <alignment horizontal="left"/>
    </xf>
    <xf numFmtId="0" fontId="140" fillId="0" borderId="0" applyNumberFormat="0" applyFont="0" applyFill="0" applyBorder="0" applyAlignment="0" applyProtection="0">
      <alignment horizontal="left"/>
    </xf>
    <xf numFmtId="0" fontId="140" fillId="0" borderId="0" applyNumberFormat="0" applyFont="0" applyFill="0" applyBorder="0" applyAlignment="0" applyProtection="0">
      <alignment horizontal="left"/>
    </xf>
    <xf numFmtId="0" fontId="140" fillId="0" borderId="0" applyNumberFormat="0" applyFont="0" applyFill="0" applyBorder="0" applyAlignment="0" applyProtection="0">
      <alignment horizontal="left"/>
    </xf>
    <xf numFmtId="15" fontId="140" fillId="0" borderId="0" applyFont="0" applyFill="0" applyBorder="0" applyAlignment="0" applyProtection="0"/>
    <xf numFmtId="4" fontId="140" fillId="0" borderId="0" applyFont="0" applyFill="0" applyBorder="0" applyAlignment="0" applyProtection="0"/>
    <xf numFmtId="0" fontId="285" fillId="0" borderId="83">
      <alignment horizontal="center"/>
    </xf>
    <xf numFmtId="0" fontId="285" fillId="0" borderId="83">
      <alignment horizontal="center"/>
    </xf>
    <xf numFmtId="0" fontId="285" fillId="0" borderId="83">
      <alignment horizontal="center"/>
    </xf>
    <xf numFmtId="0" fontId="285" fillId="0" borderId="83">
      <alignment horizontal="center"/>
    </xf>
    <xf numFmtId="3" fontId="140" fillId="0" borderId="0" applyFont="0" applyFill="0" applyBorder="0" applyAlignment="0" applyProtection="0"/>
    <xf numFmtId="0" fontId="140" fillId="133" borderId="0" applyNumberFormat="0" applyFont="0" applyBorder="0" applyAlignment="0" applyProtection="0"/>
    <xf numFmtId="0" fontId="140" fillId="133" borderId="0" applyNumberFormat="0" applyFont="0" applyBorder="0" applyAlignment="0" applyProtection="0"/>
    <xf numFmtId="0" fontId="140" fillId="133" borderId="0" applyNumberFormat="0" applyFont="0" applyBorder="0" applyAlignment="0" applyProtection="0"/>
    <xf numFmtId="0" fontId="140" fillId="133" borderId="0" applyNumberFormat="0" applyFont="0" applyBorder="0" applyAlignment="0" applyProtection="0"/>
    <xf numFmtId="0" fontId="140" fillId="133" borderId="0" applyNumberFormat="0" applyFont="0" applyBorder="0" applyAlignment="0" applyProtection="0"/>
    <xf numFmtId="2" fontId="286" fillId="134" borderId="0" applyAlignment="0"/>
    <xf numFmtId="2" fontId="39" fillId="86" borderId="0" applyBorder="0" applyAlignment="0"/>
    <xf numFmtId="2" fontId="39" fillId="86" borderId="0" applyBorder="0" applyAlignment="0"/>
    <xf numFmtId="0" fontId="122" fillId="0" borderId="0"/>
    <xf numFmtId="0" fontId="122" fillId="0" borderId="0"/>
    <xf numFmtId="2" fontId="39" fillId="86" borderId="0" applyBorder="0" applyAlignment="0"/>
    <xf numFmtId="0" fontId="122" fillId="0" borderId="0"/>
    <xf numFmtId="0" fontId="122" fillId="0" borderId="0"/>
    <xf numFmtId="2" fontId="39" fillId="86" borderId="0" applyBorder="0" applyAlignment="0"/>
    <xf numFmtId="2" fontId="39" fillId="86" borderId="0" applyBorder="0" applyAlignment="0"/>
    <xf numFmtId="2" fontId="286" fillId="134" borderId="0" applyBorder="0">
      <alignment horizontal="left"/>
    </xf>
    <xf numFmtId="2" fontId="278" fillId="134" borderId="0">
      <alignment horizontal="left"/>
    </xf>
    <xf numFmtId="2" fontId="278" fillId="134" borderId="0">
      <alignment horizontal="left"/>
    </xf>
    <xf numFmtId="2" fontId="278" fillId="134" borderId="0">
      <alignment horizontal="left"/>
    </xf>
    <xf numFmtId="2" fontId="278" fillId="134" borderId="0">
      <alignment horizontal="left"/>
    </xf>
    <xf numFmtId="272" fontId="27" fillId="0" borderId="0" applyFill="0" applyBorder="0" applyAlignment="0" applyProtection="0"/>
    <xf numFmtId="3" fontId="215" fillId="0" borderId="0" applyFont="0" applyFill="0" applyBorder="0" applyAlignment="0" applyProtection="0"/>
    <xf numFmtId="37" fontId="54" fillId="0" borderId="0"/>
    <xf numFmtId="273" fontId="51" fillId="0" borderId="0">
      <alignment horizontal="right"/>
    </xf>
    <xf numFmtId="273" fontId="51" fillId="0" borderId="0">
      <alignment horizontal="right"/>
    </xf>
    <xf numFmtId="273" fontId="51" fillId="0" borderId="0">
      <alignment horizontal="right"/>
    </xf>
    <xf numFmtId="273" fontId="287" fillId="86" borderId="0">
      <alignment horizontal="right"/>
    </xf>
    <xf numFmtId="273" fontId="51" fillId="0" borderId="0">
      <alignment horizontal="right"/>
    </xf>
    <xf numFmtId="0" fontId="288" fillId="0" borderId="100" applyNumberFormat="0" applyFill="0" applyBorder="0" applyAlignment="0" applyProtection="0">
      <protection hidden="1"/>
    </xf>
    <xf numFmtId="273" fontId="169" fillId="86" borderId="0" applyNumberFormat="0" applyFill="0" applyBorder="0" applyAlignment="0" applyProtection="0">
      <alignment horizontal="right"/>
    </xf>
    <xf numFmtId="273" fontId="169" fillId="86" borderId="0" applyNumberFormat="0" applyFill="0" applyBorder="0" applyAlignment="0" applyProtection="0">
      <alignment horizontal="right"/>
    </xf>
    <xf numFmtId="273" fontId="169" fillId="86" borderId="0" applyNumberFormat="0" applyFill="0" applyBorder="0" applyAlignment="0" applyProtection="0">
      <alignment horizontal="right"/>
    </xf>
    <xf numFmtId="273" fontId="169" fillId="86" borderId="0" applyNumberFormat="0" applyFill="0" applyBorder="0" applyAlignment="0" applyProtection="0">
      <alignment horizontal="right"/>
    </xf>
    <xf numFmtId="0" fontId="288" fillId="0" borderId="100" applyNumberFormat="0" applyFill="0" applyBorder="0" applyAlignment="0" applyProtection="0">
      <protection hidden="1"/>
    </xf>
    <xf numFmtId="37" fontId="289" fillId="0" borderId="0">
      <alignment horizontal="left"/>
    </xf>
    <xf numFmtId="0" fontId="290" fillId="135" borderId="0" applyNumberFormat="0" applyFont="0" applyBorder="0" applyAlignment="0">
      <alignment horizontal="center"/>
    </xf>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122" fillId="0" borderId="0"/>
    <xf numFmtId="0" fontId="122" fillId="0" borderId="0"/>
    <xf numFmtId="0" fontId="122" fillId="0" borderId="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0" fontId="27" fillId="136" borderId="0" applyNumberFormat="0" applyFont="0" applyBorder="0" applyAlignment="0"/>
    <xf numFmtId="273" fontId="169" fillId="86" borderId="0" applyNumberFormat="0" applyFont="0" applyBorder="0" applyAlignment="0">
      <alignment horizontal="right"/>
    </xf>
    <xf numFmtId="273" fontId="169" fillId="86" borderId="0" applyNumberFormat="0" applyFont="0" applyBorder="0" applyAlignment="0">
      <alignment horizontal="right"/>
    </xf>
    <xf numFmtId="273" fontId="169" fillId="86" borderId="0" applyNumberFormat="0" applyFont="0" applyBorder="0" applyAlignment="0">
      <alignment horizontal="right"/>
    </xf>
    <xf numFmtId="0" fontId="218" fillId="22" borderId="0">
      <alignment horizontal="center"/>
    </xf>
    <xf numFmtId="49" fontId="291" fillId="86" borderId="0">
      <alignment horizontal="center"/>
    </xf>
    <xf numFmtId="49" fontId="291" fillId="86" borderId="0">
      <alignment horizontal="center"/>
    </xf>
    <xf numFmtId="14" fontId="27" fillId="84" borderId="241" applyFont="0" applyAlignment="0">
      <protection locked="0"/>
    </xf>
    <xf numFmtId="37" fontId="292" fillId="0" borderId="0" applyNumberFormat="0" applyFill="0" applyBorder="0" applyAlignment="0" applyProtection="0"/>
    <xf numFmtId="0" fontId="166" fillId="0" borderId="0" applyNumberFormat="0" applyFill="0" applyBorder="0" applyAlignment="0" applyProtection="0">
      <alignment horizontal="left"/>
    </xf>
    <xf numFmtId="14" fontId="166" fillId="0" borderId="0" applyNumberFormat="0" applyFill="0" applyBorder="0" applyAlignment="0" applyProtection="0">
      <alignment horizontal="lef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0" fontId="122" fillId="0" borderId="0"/>
    <xf numFmtId="0" fontId="122" fillId="0" borderId="0"/>
    <xf numFmtId="0" fontId="122" fillId="0" borderId="0"/>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14" fontId="27" fillId="137" borderId="241" applyFont="0" applyAlignment="0"/>
    <xf numFmtId="274" fontId="155" fillId="0" borderId="0"/>
    <xf numFmtId="0" fontId="27" fillId="0" borderId="0"/>
    <xf numFmtId="0" fontId="198" fillId="106" borderId="0">
      <alignment horizontal="center"/>
    </xf>
    <xf numFmtId="0" fontId="198" fillId="106" borderId="0">
      <alignment horizontal="centerContinuous"/>
    </xf>
    <xf numFmtId="0" fontId="287" fillId="86" borderId="0">
      <alignment horizontal="left"/>
    </xf>
    <xf numFmtId="49" fontId="287" fillId="86" borderId="0">
      <alignment horizontal="center"/>
    </xf>
    <xf numFmtId="0" fontId="159" fillId="106" borderId="0">
      <alignment horizontal="left"/>
    </xf>
    <xf numFmtId="49" fontId="287" fillId="86" borderId="0">
      <alignment horizontal="left"/>
    </xf>
    <xf numFmtId="0" fontId="159" fillId="106" borderId="0">
      <alignment horizontal="centerContinuous"/>
    </xf>
    <xf numFmtId="0" fontId="159" fillId="106" borderId="0">
      <alignment horizontal="right"/>
    </xf>
    <xf numFmtId="49" fontId="218" fillId="86" borderId="0">
      <alignment horizontal="left"/>
    </xf>
    <xf numFmtId="0" fontId="198" fillId="106" borderId="0">
      <alignment horizontal="right"/>
    </xf>
    <xf numFmtId="0" fontId="45" fillId="0" borderId="0" applyNumberFormat="0" applyFill="0" applyBorder="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287" fillId="7" borderId="0">
      <alignment horizontal="center"/>
    </xf>
    <xf numFmtId="0" fontId="207" fillId="7" borderId="0">
      <alignment horizontal="center"/>
    </xf>
    <xf numFmtId="4" fontId="218" fillId="22" borderId="254" applyNumberFormat="0" applyProtection="0">
      <alignment vertical="center"/>
    </xf>
    <xf numFmtId="4" fontId="218" fillId="22" borderId="254" applyNumberFormat="0" applyProtection="0">
      <alignment vertical="center"/>
    </xf>
    <xf numFmtId="4" fontId="293" fillId="22" borderId="254" applyNumberFormat="0" applyProtection="0">
      <alignment vertical="center"/>
    </xf>
    <xf numFmtId="4" fontId="293" fillId="22" borderId="254" applyNumberFormat="0" applyProtection="0">
      <alignment vertical="center"/>
    </xf>
    <xf numFmtId="4" fontId="218" fillId="22" borderId="254" applyNumberFormat="0" applyProtection="0">
      <alignment horizontal="left" vertical="center" indent="1"/>
    </xf>
    <xf numFmtId="4" fontId="218" fillId="22" borderId="254" applyNumberFormat="0" applyProtection="0">
      <alignment horizontal="left" vertical="center" indent="1"/>
    </xf>
    <xf numFmtId="0" fontId="218" fillId="22" borderId="254" applyNumberFormat="0" applyProtection="0">
      <alignment horizontal="left" vertical="top" indent="1"/>
    </xf>
    <xf numFmtId="0" fontId="218" fillId="22" borderId="254" applyNumberFormat="0" applyProtection="0">
      <alignment horizontal="left" vertical="top" indent="1"/>
    </xf>
    <xf numFmtId="4" fontId="218" fillId="138" borderId="0" applyNumberFormat="0" applyProtection="0">
      <alignment horizontal="left" vertical="center" indent="1"/>
    </xf>
    <xf numFmtId="4" fontId="39" fillId="3" borderId="254" applyNumberFormat="0" applyProtection="0">
      <alignment horizontal="right" vertical="center"/>
    </xf>
    <xf numFmtId="4" fontId="39" fillId="3" borderId="254" applyNumberFormat="0" applyProtection="0">
      <alignment horizontal="right" vertical="center"/>
    </xf>
    <xf numFmtId="0" fontId="122" fillId="0" borderId="0"/>
    <xf numFmtId="4" fontId="39" fillId="3" borderId="254" applyNumberFormat="0" applyProtection="0">
      <alignment horizontal="right" vertical="center"/>
    </xf>
    <xf numFmtId="0" fontId="122" fillId="0" borderId="0"/>
    <xf numFmtId="4" fontId="39" fillId="3" borderId="254" applyNumberFormat="0" applyProtection="0">
      <alignment horizontal="right" vertical="center"/>
    </xf>
    <xf numFmtId="0" fontId="122" fillId="0" borderId="0"/>
    <xf numFmtId="0" fontId="122" fillId="0" borderId="0"/>
    <xf numFmtId="4" fontId="39" fillId="3" borderId="254" applyNumberFormat="0" applyProtection="0">
      <alignment horizontal="right" vertical="center"/>
    </xf>
    <xf numFmtId="4" fontId="39" fillId="3" borderId="254" applyNumberFormat="0" applyProtection="0">
      <alignment horizontal="right" vertical="center"/>
    </xf>
    <xf numFmtId="4" fontId="39" fillId="3" borderId="254" applyNumberFormat="0" applyProtection="0">
      <alignment horizontal="right" vertical="center"/>
    </xf>
    <xf numFmtId="4" fontId="39" fillId="3" borderId="254" applyNumberFormat="0" applyProtection="0">
      <alignment horizontal="right" vertical="center"/>
    </xf>
    <xf numFmtId="4" fontId="39" fillId="3" borderId="254" applyNumberFormat="0" applyProtection="0">
      <alignment horizontal="right" vertical="center"/>
    </xf>
    <xf numFmtId="4" fontId="39" fillId="9" borderId="254" applyNumberFormat="0" applyProtection="0">
      <alignment horizontal="right" vertical="center"/>
    </xf>
    <xf numFmtId="4" fontId="39" fillId="9" borderId="254" applyNumberFormat="0" applyProtection="0">
      <alignment horizontal="right" vertical="center"/>
    </xf>
    <xf numFmtId="0" fontId="122" fillId="0" borderId="0"/>
    <xf numFmtId="4" fontId="39" fillId="9" borderId="254" applyNumberFormat="0" applyProtection="0">
      <alignment horizontal="right" vertical="center"/>
    </xf>
    <xf numFmtId="0" fontId="122" fillId="0" borderId="0"/>
    <xf numFmtId="4" fontId="39" fillId="9" borderId="254" applyNumberFormat="0" applyProtection="0">
      <alignment horizontal="right" vertical="center"/>
    </xf>
    <xf numFmtId="0" fontId="122" fillId="0" borderId="0"/>
    <xf numFmtId="0" fontId="122" fillId="0" borderId="0"/>
    <xf numFmtId="4" fontId="39" fillId="9" borderId="254" applyNumberFormat="0" applyProtection="0">
      <alignment horizontal="right" vertical="center"/>
    </xf>
    <xf numFmtId="4" fontId="39" fillId="9" borderId="254" applyNumberFormat="0" applyProtection="0">
      <alignment horizontal="right" vertical="center"/>
    </xf>
    <xf numFmtId="4" fontId="39" fillId="9" borderId="254" applyNumberFormat="0" applyProtection="0">
      <alignment horizontal="right" vertical="center"/>
    </xf>
    <xf numFmtId="4" fontId="39" fillId="9" borderId="254" applyNumberFormat="0" applyProtection="0">
      <alignment horizontal="right" vertical="center"/>
    </xf>
    <xf numFmtId="4" fontId="39" fillId="9" borderId="254" applyNumberFormat="0" applyProtection="0">
      <alignment horizontal="right" vertical="center"/>
    </xf>
    <xf numFmtId="4" fontId="39" fillId="17" borderId="254" applyNumberFormat="0" applyProtection="0">
      <alignment horizontal="right" vertical="center"/>
    </xf>
    <xf numFmtId="4" fontId="39" fillId="17" borderId="254" applyNumberFormat="0" applyProtection="0">
      <alignment horizontal="right" vertical="center"/>
    </xf>
    <xf numFmtId="0" fontId="122" fillId="0" borderId="0"/>
    <xf numFmtId="4" fontId="39" fillId="17" borderId="254" applyNumberFormat="0" applyProtection="0">
      <alignment horizontal="right" vertical="center"/>
    </xf>
    <xf numFmtId="0" fontId="122" fillId="0" borderId="0"/>
    <xf numFmtId="4" fontId="39" fillId="17" borderId="254" applyNumberFormat="0" applyProtection="0">
      <alignment horizontal="right" vertical="center"/>
    </xf>
    <xf numFmtId="0" fontId="122" fillId="0" borderId="0"/>
    <xf numFmtId="0" fontId="122" fillId="0" borderId="0"/>
    <xf numFmtId="4" fontId="39" fillId="17" borderId="254" applyNumberFormat="0" applyProtection="0">
      <alignment horizontal="right" vertical="center"/>
    </xf>
    <xf numFmtId="4" fontId="39" fillId="17" borderId="254" applyNumberFormat="0" applyProtection="0">
      <alignment horizontal="right" vertical="center"/>
    </xf>
    <xf numFmtId="4" fontId="39" fillId="17" borderId="254" applyNumberFormat="0" applyProtection="0">
      <alignment horizontal="right" vertical="center"/>
    </xf>
    <xf numFmtId="4" fontId="39" fillId="17" borderId="254" applyNumberFormat="0" applyProtection="0">
      <alignment horizontal="right" vertical="center"/>
    </xf>
    <xf numFmtId="4" fontId="39" fillId="17" borderId="254" applyNumberFormat="0" applyProtection="0">
      <alignment horizontal="right" vertical="center"/>
    </xf>
    <xf numFmtId="4" fontId="39" fillId="11" borderId="254" applyNumberFormat="0" applyProtection="0">
      <alignment horizontal="right" vertical="center"/>
    </xf>
    <xf numFmtId="4" fontId="39" fillId="11" borderId="254" applyNumberFormat="0" applyProtection="0">
      <alignment horizontal="right" vertical="center"/>
    </xf>
    <xf numFmtId="0" fontId="122" fillId="0" borderId="0"/>
    <xf numFmtId="4" fontId="39" fillId="11" borderId="254" applyNumberFormat="0" applyProtection="0">
      <alignment horizontal="right" vertical="center"/>
    </xf>
    <xf numFmtId="0" fontId="122" fillId="0" borderId="0"/>
    <xf numFmtId="4" fontId="39" fillId="11" borderId="254" applyNumberFormat="0" applyProtection="0">
      <alignment horizontal="right" vertical="center"/>
    </xf>
    <xf numFmtId="0" fontId="122" fillId="0" borderId="0"/>
    <xf numFmtId="0" fontId="122" fillId="0" borderId="0"/>
    <xf numFmtId="4" fontId="39" fillId="11" borderId="254" applyNumberFormat="0" applyProtection="0">
      <alignment horizontal="right" vertical="center"/>
    </xf>
    <xf numFmtId="4" fontId="39" fillId="11" borderId="254" applyNumberFormat="0" applyProtection="0">
      <alignment horizontal="right" vertical="center"/>
    </xf>
    <xf numFmtId="4" fontId="39" fillId="11" borderId="254" applyNumberFormat="0" applyProtection="0">
      <alignment horizontal="right" vertical="center"/>
    </xf>
    <xf numFmtId="4" fontId="39" fillId="11" borderId="254" applyNumberFormat="0" applyProtection="0">
      <alignment horizontal="right" vertical="center"/>
    </xf>
    <xf numFmtId="4" fontId="39" fillId="11" borderId="254" applyNumberFormat="0" applyProtection="0">
      <alignment horizontal="right" vertical="center"/>
    </xf>
    <xf numFmtId="4" fontId="39" fillId="15" borderId="254" applyNumberFormat="0" applyProtection="0">
      <alignment horizontal="right" vertical="center"/>
    </xf>
    <xf numFmtId="4" fontId="39" fillId="15" borderId="254" applyNumberFormat="0" applyProtection="0">
      <alignment horizontal="right" vertical="center"/>
    </xf>
    <xf numFmtId="0" fontId="122" fillId="0" borderId="0"/>
    <xf numFmtId="4" fontId="39" fillId="15" borderId="254" applyNumberFormat="0" applyProtection="0">
      <alignment horizontal="right" vertical="center"/>
    </xf>
    <xf numFmtId="0" fontId="122" fillId="0" borderId="0"/>
    <xf numFmtId="4" fontId="39" fillId="15" borderId="254" applyNumberFormat="0" applyProtection="0">
      <alignment horizontal="right" vertical="center"/>
    </xf>
    <xf numFmtId="0" fontId="122" fillId="0" borderId="0"/>
    <xf numFmtId="0" fontId="122" fillId="0" borderId="0"/>
    <xf numFmtId="4" fontId="39" fillId="15" borderId="254" applyNumberFormat="0" applyProtection="0">
      <alignment horizontal="right" vertical="center"/>
    </xf>
    <xf numFmtId="4" fontId="39" fillId="15" borderId="254" applyNumberFormat="0" applyProtection="0">
      <alignment horizontal="right" vertical="center"/>
    </xf>
    <xf numFmtId="4" fontId="39" fillId="15" borderId="254" applyNumberFormat="0" applyProtection="0">
      <alignment horizontal="right" vertical="center"/>
    </xf>
    <xf numFmtId="4" fontId="39" fillId="15" borderId="254" applyNumberFormat="0" applyProtection="0">
      <alignment horizontal="right" vertical="center"/>
    </xf>
    <xf numFmtId="4" fontId="39" fillId="15" borderId="254" applyNumberFormat="0" applyProtection="0">
      <alignment horizontal="right" vertical="center"/>
    </xf>
    <xf numFmtId="4" fontId="39" fillId="19" borderId="254" applyNumberFormat="0" applyProtection="0">
      <alignment horizontal="right" vertical="center"/>
    </xf>
    <xf numFmtId="4" fontId="39" fillId="19" borderId="254" applyNumberFormat="0" applyProtection="0">
      <alignment horizontal="right" vertical="center"/>
    </xf>
    <xf numFmtId="0" fontId="122" fillId="0" borderId="0"/>
    <xf numFmtId="4" fontId="39" fillId="19" borderId="254" applyNumberFormat="0" applyProtection="0">
      <alignment horizontal="right" vertical="center"/>
    </xf>
    <xf numFmtId="0" fontId="122" fillId="0" borderId="0"/>
    <xf numFmtId="4" fontId="39" fillId="19" borderId="254" applyNumberFormat="0" applyProtection="0">
      <alignment horizontal="right" vertical="center"/>
    </xf>
    <xf numFmtId="0" fontId="122" fillId="0" borderId="0"/>
    <xf numFmtId="0" fontId="122" fillId="0" borderId="0"/>
    <xf numFmtId="4" fontId="39" fillId="19" borderId="254" applyNumberFormat="0" applyProtection="0">
      <alignment horizontal="right" vertical="center"/>
    </xf>
    <xf numFmtId="4" fontId="39" fillId="19" borderId="254" applyNumberFormat="0" applyProtection="0">
      <alignment horizontal="right" vertical="center"/>
    </xf>
    <xf numFmtId="4" fontId="39" fillId="19" borderId="254" applyNumberFormat="0" applyProtection="0">
      <alignment horizontal="right" vertical="center"/>
    </xf>
    <xf numFmtId="4" fontId="39" fillId="19" borderId="254" applyNumberFormat="0" applyProtection="0">
      <alignment horizontal="right" vertical="center"/>
    </xf>
    <xf numFmtId="4" fontId="39" fillId="19" borderId="254" applyNumberFormat="0" applyProtection="0">
      <alignment horizontal="right" vertical="center"/>
    </xf>
    <xf numFmtId="4" fontId="39" fillId="18" borderId="254" applyNumberFormat="0" applyProtection="0">
      <alignment horizontal="right" vertical="center"/>
    </xf>
    <xf numFmtId="4" fontId="39" fillId="18" borderId="254" applyNumberFormat="0" applyProtection="0">
      <alignment horizontal="right" vertical="center"/>
    </xf>
    <xf numFmtId="0" fontId="122" fillId="0" borderId="0"/>
    <xf numFmtId="4" fontId="39" fillId="18" borderId="254" applyNumberFormat="0" applyProtection="0">
      <alignment horizontal="right" vertical="center"/>
    </xf>
    <xf numFmtId="0" fontId="122" fillId="0" borderId="0"/>
    <xf numFmtId="4" fontId="39" fillId="18" borderId="254" applyNumberFormat="0" applyProtection="0">
      <alignment horizontal="right" vertical="center"/>
    </xf>
    <xf numFmtId="0" fontId="122" fillId="0" borderId="0"/>
    <xf numFmtId="0" fontId="122" fillId="0" borderId="0"/>
    <xf numFmtId="4" fontId="39" fillId="18" borderId="254" applyNumberFormat="0" applyProtection="0">
      <alignment horizontal="right" vertical="center"/>
    </xf>
    <xf numFmtId="4" fontId="39" fillId="18" borderId="254" applyNumberFormat="0" applyProtection="0">
      <alignment horizontal="right" vertical="center"/>
    </xf>
    <xf numFmtId="4" fontId="39" fillId="18" borderId="254" applyNumberFormat="0" applyProtection="0">
      <alignment horizontal="right" vertical="center"/>
    </xf>
    <xf numFmtId="4" fontId="39" fillId="18" borderId="254" applyNumberFormat="0" applyProtection="0">
      <alignment horizontal="right" vertical="center"/>
    </xf>
    <xf numFmtId="4" fontId="39" fillId="18" borderId="254" applyNumberFormat="0" applyProtection="0">
      <alignment horizontal="right" vertical="center"/>
    </xf>
    <xf numFmtId="4" fontId="39" fillId="139" borderId="254" applyNumberFormat="0" applyProtection="0">
      <alignment horizontal="right" vertical="center"/>
    </xf>
    <xf numFmtId="4" fontId="39" fillId="139" borderId="254" applyNumberFormat="0" applyProtection="0">
      <alignment horizontal="right" vertical="center"/>
    </xf>
    <xf numFmtId="0" fontId="122" fillId="0" borderId="0"/>
    <xf numFmtId="4" fontId="39" fillId="139" borderId="254" applyNumberFormat="0" applyProtection="0">
      <alignment horizontal="right" vertical="center"/>
    </xf>
    <xf numFmtId="0" fontId="122" fillId="0" borderId="0"/>
    <xf numFmtId="4" fontId="39" fillId="139" borderId="254" applyNumberFormat="0" applyProtection="0">
      <alignment horizontal="right" vertical="center"/>
    </xf>
    <xf numFmtId="0" fontId="122" fillId="0" borderId="0"/>
    <xf numFmtId="0" fontId="122" fillId="0" borderId="0"/>
    <xf numFmtId="4" fontId="39" fillId="139" borderId="254" applyNumberFormat="0" applyProtection="0">
      <alignment horizontal="right" vertical="center"/>
    </xf>
    <xf numFmtId="4" fontId="39" fillId="139" borderId="254" applyNumberFormat="0" applyProtection="0">
      <alignment horizontal="right" vertical="center"/>
    </xf>
    <xf numFmtId="4" fontId="39" fillId="139" borderId="254" applyNumberFormat="0" applyProtection="0">
      <alignment horizontal="right" vertical="center"/>
    </xf>
    <xf numFmtId="4" fontId="39" fillId="139" borderId="254" applyNumberFormat="0" applyProtection="0">
      <alignment horizontal="right" vertical="center"/>
    </xf>
    <xf numFmtId="4" fontId="39" fillId="139" borderId="254" applyNumberFormat="0" applyProtection="0">
      <alignment horizontal="right" vertical="center"/>
    </xf>
    <xf numFmtId="4" fontId="39" fillId="10" borderId="254" applyNumberFormat="0" applyProtection="0">
      <alignment horizontal="right" vertical="center"/>
    </xf>
    <xf numFmtId="4" fontId="39" fillId="10" borderId="254" applyNumberFormat="0" applyProtection="0">
      <alignment horizontal="right" vertical="center"/>
    </xf>
    <xf numFmtId="0" fontId="122" fillId="0" borderId="0"/>
    <xf numFmtId="4" fontId="39" fillId="10" borderId="254" applyNumberFormat="0" applyProtection="0">
      <alignment horizontal="right" vertical="center"/>
    </xf>
    <xf numFmtId="0" fontId="122" fillId="0" borderId="0"/>
    <xf numFmtId="4" fontId="39" fillId="10" borderId="254" applyNumberFormat="0" applyProtection="0">
      <alignment horizontal="right" vertical="center"/>
    </xf>
    <xf numFmtId="0" fontId="122" fillId="0" borderId="0"/>
    <xf numFmtId="0" fontId="122" fillId="0" borderId="0"/>
    <xf numFmtId="4" fontId="39" fillId="10" borderId="254" applyNumberFormat="0" applyProtection="0">
      <alignment horizontal="right" vertical="center"/>
    </xf>
    <xf numFmtId="4" fontId="39" fillId="10" borderId="254" applyNumberFormat="0" applyProtection="0">
      <alignment horizontal="right" vertical="center"/>
    </xf>
    <xf numFmtId="4" fontId="39" fillId="10" borderId="254" applyNumberFormat="0" applyProtection="0">
      <alignment horizontal="right" vertical="center"/>
    </xf>
    <xf numFmtId="4" fontId="39" fillId="10" borderId="254" applyNumberFormat="0" applyProtection="0">
      <alignment horizontal="right" vertical="center"/>
    </xf>
    <xf numFmtId="4" fontId="39" fillId="10" borderId="254" applyNumberFormat="0" applyProtection="0">
      <alignment horizontal="right" vertical="center"/>
    </xf>
    <xf numFmtId="4" fontId="218" fillId="140" borderId="255" applyNumberFormat="0" applyProtection="0">
      <alignment horizontal="left" vertical="center" indent="1"/>
    </xf>
    <xf numFmtId="4" fontId="39" fillId="141" borderId="0" applyNumberFormat="0" applyProtection="0">
      <alignment horizontal="left" vertical="center" indent="1"/>
    </xf>
    <xf numFmtId="4" fontId="39" fillId="141" borderId="0" applyNumberFormat="0" applyProtection="0">
      <alignment horizontal="left" vertical="center" indent="1"/>
    </xf>
    <xf numFmtId="0" fontId="122" fillId="0" borderId="0"/>
    <xf numFmtId="0" fontId="122" fillId="0" borderId="0"/>
    <xf numFmtId="4" fontId="39" fillId="141" borderId="0" applyNumberFormat="0" applyProtection="0">
      <alignment horizontal="left" vertical="center" indent="1"/>
    </xf>
    <xf numFmtId="0" fontId="122" fillId="0" borderId="0"/>
    <xf numFmtId="0" fontId="122" fillId="0" borderId="0"/>
    <xf numFmtId="4" fontId="39" fillId="141" borderId="0" applyNumberFormat="0" applyProtection="0">
      <alignment horizontal="left" vertical="center" indent="1"/>
    </xf>
    <xf numFmtId="4" fontId="39" fillId="141" borderId="0" applyNumberFormat="0" applyProtection="0">
      <alignment horizontal="left" vertical="center" indent="1"/>
    </xf>
    <xf numFmtId="4" fontId="291" fillId="85" borderId="0" applyNumberFormat="0" applyProtection="0">
      <alignment horizontal="left" vertical="center" indent="1"/>
    </xf>
    <xf numFmtId="4" fontId="39" fillId="138" borderId="254" applyNumberFormat="0" applyProtection="0">
      <alignment horizontal="right" vertical="center"/>
    </xf>
    <xf numFmtId="4" fontId="39" fillId="138" borderId="254" applyNumberFormat="0" applyProtection="0">
      <alignment horizontal="right" vertical="center"/>
    </xf>
    <xf numFmtId="0" fontId="122" fillId="0" borderId="0"/>
    <xf numFmtId="4" fontId="39" fillId="138" borderId="254" applyNumberFormat="0" applyProtection="0">
      <alignment horizontal="right" vertical="center"/>
    </xf>
    <xf numFmtId="0" fontId="122" fillId="0" borderId="0"/>
    <xf numFmtId="4" fontId="39" fillId="138" borderId="254" applyNumberFormat="0" applyProtection="0">
      <alignment horizontal="right" vertical="center"/>
    </xf>
    <xf numFmtId="0" fontId="122" fillId="0" borderId="0"/>
    <xf numFmtId="0" fontId="122" fillId="0" borderId="0"/>
    <xf numFmtId="4" fontId="39" fillId="138" borderId="254" applyNumberFormat="0" applyProtection="0">
      <alignment horizontal="right" vertical="center"/>
    </xf>
    <xf numFmtId="4" fontId="39" fillId="138" borderId="254" applyNumberFormat="0" applyProtection="0">
      <alignment horizontal="right" vertical="center"/>
    </xf>
    <xf numFmtId="4" fontId="39" fillId="138" borderId="254" applyNumberFormat="0" applyProtection="0">
      <alignment horizontal="right" vertical="center"/>
    </xf>
    <xf numFmtId="4" fontId="39" fillId="138" borderId="254" applyNumberFormat="0" applyProtection="0">
      <alignment horizontal="right" vertical="center"/>
    </xf>
    <xf numFmtId="4" fontId="39" fillId="138" borderId="254" applyNumberFormat="0" applyProtection="0">
      <alignment horizontal="right" vertical="center"/>
    </xf>
    <xf numFmtId="4" fontId="39" fillId="141" borderId="0" applyNumberFormat="0" applyProtection="0">
      <alignment horizontal="left" vertical="center" indent="1"/>
    </xf>
    <xf numFmtId="4" fontId="39" fillId="141" borderId="0" applyNumberFormat="0" applyProtection="0">
      <alignment horizontal="left" vertical="center" indent="1"/>
    </xf>
    <xf numFmtId="0" fontId="122" fillId="0" borderId="0"/>
    <xf numFmtId="0" fontId="122" fillId="0" borderId="0"/>
    <xf numFmtId="4" fontId="39" fillId="141" borderId="0" applyNumberFormat="0" applyProtection="0">
      <alignment horizontal="left" vertical="center" indent="1"/>
    </xf>
    <xf numFmtId="0" fontId="122" fillId="0" borderId="0"/>
    <xf numFmtId="0" fontId="122" fillId="0" borderId="0"/>
    <xf numFmtId="4" fontId="39" fillId="141" borderId="0" applyNumberFormat="0" applyProtection="0">
      <alignment horizontal="left" vertical="center" indent="1"/>
    </xf>
    <xf numFmtId="4" fontId="39" fillId="141" borderId="0" applyNumberFormat="0" applyProtection="0">
      <alignment horizontal="left" vertical="center" indent="1"/>
    </xf>
    <xf numFmtId="4" fontId="39" fillId="138" borderId="0" applyNumberFormat="0" applyProtection="0">
      <alignment horizontal="left" vertical="center" indent="1"/>
    </xf>
    <xf numFmtId="4" fontId="39" fillId="138" borderId="0" applyNumberFormat="0" applyProtection="0">
      <alignment horizontal="left" vertical="center" indent="1"/>
    </xf>
    <xf numFmtId="0" fontId="122" fillId="0" borderId="0"/>
    <xf numFmtId="0" fontId="122" fillId="0" borderId="0"/>
    <xf numFmtId="4" fontId="39" fillId="138" borderId="0" applyNumberFormat="0" applyProtection="0">
      <alignment horizontal="left" vertical="center" indent="1"/>
    </xf>
    <xf numFmtId="0" fontId="122" fillId="0" borderId="0"/>
    <xf numFmtId="0" fontId="122" fillId="0" borderId="0"/>
    <xf numFmtId="4" fontId="39" fillId="138" borderId="0" applyNumberFormat="0" applyProtection="0">
      <alignment horizontal="left" vertical="center" indent="1"/>
    </xf>
    <xf numFmtId="4" fontId="39" fillId="138" borderId="0"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122" fillId="0" borderId="0"/>
    <xf numFmtId="0" fontId="122" fillId="0" borderId="0"/>
    <xf numFmtId="0" fontId="122" fillId="0" borderId="0"/>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center"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122" fillId="0" borderId="0"/>
    <xf numFmtId="0" fontId="122" fillId="0" borderId="0"/>
    <xf numFmtId="0" fontId="122" fillId="0" borderId="0"/>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85" borderId="254" applyNumberFormat="0" applyProtection="0">
      <alignment horizontal="left" vertical="top"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122" fillId="0" borderId="0"/>
    <xf numFmtId="0" fontId="122" fillId="0" borderId="0"/>
    <xf numFmtId="0" fontId="122" fillId="0" borderId="0"/>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center"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122" fillId="0" borderId="0"/>
    <xf numFmtId="0" fontId="122" fillId="0" borderId="0"/>
    <xf numFmtId="0" fontId="122" fillId="0" borderId="0"/>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138" borderId="254" applyNumberFormat="0" applyProtection="0">
      <alignment horizontal="left" vertical="top"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122" fillId="0" borderId="0"/>
    <xf numFmtId="0" fontId="122" fillId="0" borderId="0"/>
    <xf numFmtId="0" fontId="122" fillId="0" borderId="0"/>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center"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122" fillId="0" borderId="0"/>
    <xf numFmtId="0" fontId="122" fillId="0" borderId="0"/>
    <xf numFmtId="0" fontId="122" fillId="0" borderId="0"/>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8" borderId="254" applyNumberFormat="0" applyProtection="0">
      <alignment horizontal="left" vertical="top"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122" fillId="0" borderId="0"/>
    <xf numFmtId="0" fontId="122" fillId="0" borderId="0"/>
    <xf numFmtId="0" fontId="122" fillId="0" borderId="0"/>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center"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122" fillId="0" borderId="0"/>
    <xf numFmtId="0" fontId="122" fillId="0" borderId="0"/>
    <xf numFmtId="0" fontId="122" fillId="0" borderId="0"/>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141" borderId="254" applyNumberFormat="0" applyProtection="0">
      <alignment horizontal="left" vertical="top" indent="1"/>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122" fillId="0" borderId="0"/>
    <xf numFmtId="0" fontId="122" fillId="0" borderId="0"/>
    <xf numFmtId="0" fontId="122" fillId="0" borderId="0"/>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0" fontId="27" fillId="86" borderId="82" applyNumberFormat="0">
      <protection locked="0"/>
    </xf>
    <xf numFmtId="4" fontId="39" fillId="23" borderId="254" applyNumberFormat="0" applyProtection="0">
      <alignment vertical="center"/>
    </xf>
    <xf numFmtId="4" fontId="39" fillId="23" borderId="254" applyNumberFormat="0" applyProtection="0">
      <alignment vertical="center"/>
    </xf>
    <xf numFmtId="0" fontId="122" fillId="0" borderId="0"/>
    <xf numFmtId="4" fontId="39" fillId="23" borderId="254" applyNumberFormat="0" applyProtection="0">
      <alignment vertical="center"/>
    </xf>
    <xf numFmtId="0" fontId="122" fillId="0" borderId="0"/>
    <xf numFmtId="4" fontId="39" fillId="23" borderId="254" applyNumberFormat="0" applyProtection="0">
      <alignment vertical="center"/>
    </xf>
    <xf numFmtId="0" fontId="122" fillId="0" borderId="0"/>
    <xf numFmtId="0" fontId="122" fillId="0" borderId="0"/>
    <xf numFmtId="4" fontId="39" fillId="23" borderId="254" applyNumberFormat="0" applyProtection="0">
      <alignment vertical="center"/>
    </xf>
    <xf numFmtId="4" fontId="39" fillId="23" borderId="254" applyNumberFormat="0" applyProtection="0">
      <alignment vertical="center"/>
    </xf>
    <xf numFmtId="4" fontId="39" fillId="23" borderId="254" applyNumberFormat="0" applyProtection="0">
      <alignment vertical="center"/>
    </xf>
    <xf numFmtId="4" fontId="39" fillId="23" borderId="254" applyNumberFormat="0" applyProtection="0">
      <alignment vertical="center"/>
    </xf>
    <xf numFmtId="4" fontId="39" fillId="23" borderId="254" applyNumberFormat="0" applyProtection="0">
      <alignment vertical="center"/>
    </xf>
    <xf numFmtId="4" fontId="294" fillId="23" borderId="254" applyNumberFormat="0" applyProtection="0">
      <alignment vertical="center"/>
    </xf>
    <xf numFmtId="4" fontId="294" fillId="23" borderId="254" applyNumberFormat="0" applyProtection="0">
      <alignment vertical="center"/>
    </xf>
    <xf numFmtId="4" fontId="39" fillId="23" borderId="254" applyNumberFormat="0" applyProtection="0">
      <alignment horizontal="left" vertical="center" indent="1"/>
    </xf>
    <xf numFmtId="4" fontId="39" fillId="23" borderId="254" applyNumberFormat="0" applyProtection="0">
      <alignment horizontal="left" vertical="center" indent="1"/>
    </xf>
    <xf numFmtId="0" fontId="122" fillId="0" borderId="0"/>
    <xf numFmtId="4" fontId="39" fillId="23" borderId="254" applyNumberFormat="0" applyProtection="0">
      <alignment horizontal="left" vertical="center" indent="1"/>
    </xf>
    <xf numFmtId="0" fontId="122" fillId="0" borderId="0"/>
    <xf numFmtId="4" fontId="39" fillId="23" borderId="254" applyNumberFormat="0" applyProtection="0">
      <alignment horizontal="left" vertical="center" indent="1"/>
    </xf>
    <xf numFmtId="0" fontId="122" fillId="0" borderId="0"/>
    <xf numFmtId="0" fontId="122" fillId="0" borderId="0"/>
    <xf numFmtId="4" fontId="39" fillId="23" borderId="254" applyNumberFormat="0" applyProtection="0">
      <alignment horizontal="left" vertical="center" indent="1"/>
    </xf>
    <xf numFmtId="4" fontId="39" fillId="23" borderId="254" applyNumberFormat="0" applyProtection="0">
      <alignment horizontal="left" vertical="center" indent="1"/>
    </xf>
    <xf numFmtId="4" fontId="39" fillId="23" borderId="254" applyNumberFormat="0" applyProtection="0">
      <alignment horizontal="left" vertical="center" indent="1"/>
    </xf>
    <xf numFmtId="4" fontId="39" fillId="23" borderId="254" applyNumberFormat="0" applyProtection="0">
      <alignment horizontal="left" vertical="center" indent="1"/>
    </xf>
    <xf numFmtId="4" fontId="39" fillId="23" borderId="254" applyNumberFormat="0" applyProtection="0">
      <alignment horizontal="left" vertical="center" indent="1"/>
    </xf>
    <xf numFmtId="0" fontId="39" fillId="23" borderId="254" applyNumberFormat="0" applyProtection="0">
      <alignment horizontal="left" vertical="top" indent="1"/>
    </xf>
    <xf numFmtId="0" fontId="39" fillId="23" borderId="254" applyNumberFormat="0" applyProtection="0">
      <alignment horizontal="left" vertical="top" indent="1"/>
    </xf>
    <xf numFmtId="0" fontId="122" fillId="0" borderId="0"/>
    <xf numFmtId="0" fontId="39" fillId="23" borderId="254" applyNumberFormat="0" applyProtection="0">
      <alignment horizontal="left" vertical="top" indent="1"/>
    </xf>
    <xf numFmtId="0" fontId="122" fillId="0" borderId="0"/>
    <xf numFmtId="0" fontId="39" fillId="23" borderId="254" applyNumberFormat="0" applyProtection="0">
      <alignment horizontal="left" vertical="top" indent="1"/>
    </xf>
    <xf numFmtId="0" fontId="122" fillId="0" borderId="0"/>
    <xf numFmtId="0" fontId="122" fillId="0" borderId="0"/>
    <xf numFmtId="0" fontId="39" fillId="23" borderId="254" applyNumberFormat="0" applyProtection="0">
      <alignment horizontal="left" vertical="top" indent="1"/>
    </xf>
    <xf numFmtId="0" fontId="39" fillId="23" borderId="254" applyNumberFormat="0" applyProtection="0">
      <alignment horizontal="left" vertical="top" indent="1"/>
    </xf>
    <xf numFmtId="0" fontId="39" fillId="23" borderId="254" applyNumberFormat="0" applyProtection="0">
      <alignment horizontal="left" vertical="top" indent="1"/>
    </xf>
    <xf numFmtId="0" fontId="39" fillId="23" borderId="254" applyNumberFormat="0" applyProtection="0">
      <alignment horizontal="left" vertical="top" indent="1"/>
    </xf>
    <xf numFmtId="0" fontId="39" fillId="23" borderId="254" applyNumberFormat="0" applyProtection="0">
      <alignment horizontal="left" vertical="top" indent="1"/>
    </xf>
    <xf numFmtId="4" fontId="39" fillId="141" borderId="254" applyNumberFormat="0" applyProtection="0">
      <alignment horizontal="right" vertical="center"/>
    </xf>
    <xf numFmtId="4" fontId="39" fillId="141" borderId="254" applyNumberFormat="0" applyProtection="0">
      <alignment horizontal="right" vertical="center"/>
    </xf>
    <xf numFmtId="0" fontId="122" fillId="0" borderId="0"/>
    <xf numFmtId="4" fontId="39" fillId="141" borderId="254" applyNumberFormat="0" applyProtection="0">
      <alignment horizontal="right" vertical="center"/>
    </xf>
    <xf numFmtId="0" fontId="122" fillId="0" borderId="0"/>
    <xf numFmtId="4" fontId="39" fillId="141" borderId="254" applyNumberFormat="0" applyProtection="0">
      <alignment horizontal="right" vertical="center"/>
    </xf>
    <xf numFmtId="0" fontId="122" fillId="0" borderId="0"/>
    <xf numFmtId="0" fontId="122" fillId="0" borderId="0"/>
    <xf numFmtId="4" fontId="39" fillId="141" borderId="254" applyNumberFormat="0" applyProtection="0">
      <alignment horizontal="right" vertical="center"/>
    </xf>
    <xf numFmtId="4" fontId="39" fillId="141" borderId="254" applyNumberFormat="0" applyProtection="0">
      <alignment horizontal="right" vertical="center"/>
    </xf>
    <xf numFmtId="4" fontId="39" fillId="141" borderId="254" applyNumberFormat="0" applyProtection="0">
      <alignment horizontal="right" vertical="center"/>
    </xf>
    <xf numFmtId="4" fontId="39" fillId="141" borderId="254" applyNumberFormat="0" applyProtection="0">
      <alignment horizontal="right" vertical="center"/>
    </xf>
    <xf numFmtId="4" fontId="39" fillId="141" borderId="254" applyNumberFormat="0" applyProtection="0">
      <alignment horizontal="right" vertical="center"/>
    </xf>
    <xf numFmtId="4" fontId="294" fillId="141" borderId="254" applyNumberFormat="0" applyProtection="0">
      <alignment horizontal="right" vertical="center"/>
    </xf>
    <xf numFmtId="4" fontId="294" fillId="141" borderId="254" applyNumberFormat="0" applyProtection="0">
      <alignment horizontal="right" vertical="center"/>
    </xf>
    <xf numFmtId="4" fontId="39" fillId="138" borderId="254" applyNumberFormat="0" applyProtection="0">
      <alignment horizontal="left" vertical="center" indent="1"/>
    </xf>
    <xf numFmtId="4" fontId="39" fillId="138" borderId="254" applyNumberFormat="0" applyProtection="0">
      <alignment horizontal="left" vertical="center" indent="1"/>
    </xf>
    <xf numFmtId="0" fontId="122" fillId="0" borderId="0"/>
    <xf numFmtId="4" fontId="39" fillId="138" borderId="254" applyNumberFormat="0" applyProtection="0">
      <alignment horizontal="left" vertical="center" indent="1"/>
    </xf>
    <xf numFmtId="0" fontId="122" fillId="0" borderId="0"/>
    <xf numFmtId="4" fontId="39" fillId="138" borderId="254" applyNumberFormat="0" applyProtection="0">
      <alignment horizontal="left" vertical="center" indent="1"/>
    </xf>
    <xf numFmtId="0" fontId="122" fillId="0" borderId="0"/>
    <xf numFmtId="0" fontId="122" fillId="0" borderId="0"/>
    <xf numFmtId="4" fontId="39" fillId="138" borderId="254" applyNumberFormat="0" applyProtection="0">
      <alignment horizontal="left" vertical="center" indent="1"/>
    </xf>
    <xf numFmtId="4" fontId="39" fillId="138" borderId="254" applyNumberFormat="0" applyProtection="0">
      <alignment horizontal="left" vertical="center" indent="1"/>
    </xf>
    <xf numFmtId="4" fontId="39" fillId="138" borderId="254" applyNumberFormat="0" applyProtection="0">
      <alignment horizontal="left" vertical="center" indent="1"/>
    </xf>
    <xf numFmtId="4" fontId="39" fillId="138" borderId="254" applyNumberFormat="0" applyProtection="0">
      <alignment horizontal="left" vertical="center" indent="1"/>
    </xf>
    <xf numFmtId="4" fontId="39" fillId="138" borderId="254" applyNumberFormat="0" applyProtection="0">
      <alignment horizontal="left" vertical="center" indent="1"/>
    </xf>
    <xf numFmtId="0" fontId="39" fillId="138" borderId="254" applyNumberFormat="0" applyProtection="0">
      <alignment horizontal="left" vertical="top" indent="1"/>
    </xf>
    <xf numFmtId="0" fontId="39" fillId="138" borderId="254" applyNumberFormat="0" applyProtection="0">
      <alignment horizontal="left" vertical="top" indent="1"/>
    </xf>
    <xf numFmtId="0" fontId="122" fillId="0" borderId="0"/>
    <xf numFmtId="0" fontId="39" fillId="138" borderId="254" applyNumberFormat="0" applyProtection="0">
      <alignment horizontal="left" vertical="top" indent="1"/>
    </xf>
    <xf numFmtId="0" fontId="122" fillId="0" borderId="0"/>
    <xf numFmtId="0" fontId="39" fillId="138" borderId="254" applyNumberFormat="0" applyProtection="0">
      <alignment horizontal="left" vertical="top" indent="1"/>
    </xf>
    <xf numFmtId="0" fontId="122" fillId="0" borderId="0"/>
    <xf numFmtId="0" fontId="122" fillId="0" borderId="0"/>
    <xf numFmtId="0" fontId="39" fillId="138" borderId="254" applyNumberFormat="0" applyProtection="0">
      <alignment horizontal="left" vertical="top" indent="1"/>
    </xf>
    <xf numFmtId="0" fontId="39" fillId="138" borderId="254" applyNumberFormat="0" applyProtection="0">
      <alignment horizontal="left" vertical="top" indent="1"/>
    </xf>
    <xf numFmtId="0" fontId="39" fillId="138" borderId="254" applyNumberFormat="0" applyProtection="0">
      <alignment horizontal="left" vertical="top" indent="1"/>
    </xf>
    <xf numFmtId="0" fontId="39" fillId="138" borderId="254" applyNumberFormat="0" applyProtection="0">
      <alignment horizontal="left" vertical="top" indent="1"/>
    </xf>
    <xf numFmtId="0" fontId="39" fillId="138" borderId="254" applyNumberFormat="0" applyProtection="0">
      <alignment horizontal="left" vertical="top" indent="1"/>
    </xf>
    <xf numFmtId="4" fontId="295" fillId="126" borderId="0" applyNumberFormat="0" applyProtection="0">
      <alignment horizontal="left" vertical="center" indent="1"/>
    </xf>
    <xf numFmtId="4" fontId="247" fillId="141" borderId="254" applyNumberFormat="0" applyProtection="0">
      <alignment horizontal="right" vertical="center"/>
    </xf>
    <xf numFmtId="4" fontId="247" fillId="141" borderId="254" applyNumberFormat="0" applyProtection="0">
      <alignment horizontal="right" vertical="center"/>
    </xf>
    <xf numFmtId="4" fontId="247" fillId="141" borderId="254" applyNumberFormat="0" applyProtection="0">
      <alignment horizontal="right" vertical="center"/>
    </xf>
    <xf numFmtId="4" fontId="247" fillId="141" borderId="254" applyNumberFormat="0" applyProtection="0">
      <alignment horizontal="right" vertical="center"/>
    </xf>
    <xf numFmtId="4" fontId="247" fillId="141" borderId="254" applyNumberFormat="0" applyProtection="0">
      <alignment horizontal="right" vertical="center"/>
    </xf>
    <xf numFmtId="4" fontId="247" fillId="141" borderId="254" applyNumberFormat="0" applyProtection="0">
      <alignment horizontal="right" vertical="center"/>
    </xf>
    <xf numFmtId="4" fontId="247" fillId="141" borderId="254" applyNumberFormat="0" applyProtection="0">
      <alignment horizontal="right" vertical="center"/>
    </xf>
    <xf numFmtId="0" fontId="67" fillId="4" borderId="0" applyNumberFormat="0" applyBorder="0" applyAlignment="0" applyProtection="0"/>
    <xf numFmtId="38" fontId="98" fillId="0" borderId="0" applyNumberFormat="0" applyFont="0" applyFill="0" applyBorder="0" applyAlignment="0"/>
    <xf numFmtId="37" fontId="201" fillId="104" borderId="0" applyNumberFormat="0" applyBorder="0" applyAlignment="0">
      <alignment horizontal="left"/>
    </xf>
    <xf numFmtId="273" fontId="296" fillId="86" borderId="0" applyNumberFormat="0" applyBorder="0" applyAlignment="0">
      <alignment horizontal="right"/>
    </xf>
    <xf numFmtId="37" fontId="201" fillId="104" borderId="0" applyNumberFormat="0" applyBorder="0" applyAlignment="0">
      <alignment horizontal="left"/>
    </xf>
    <xf numFmtId="38" fontId="140" fillId="0" borderId="0" applyFont="0" applyFill="0" applyBorder="0" applyAlignment="0" applyProtection="0"/>
    <xf numFmtId="40" fontId="140" fillId="0" borderId="0" applyFont="0" applyFill="0" applyBorder="0" applyAlignment="0" applyProtection="0"/>
    <xf numFmtId="0" fontId="151" fillId="0" borderId="0"/>
    <xf numFmtId="0" fontId="290" fillId="1" borderId="78" applyNumberFormat="0" applyFont="0" applyAlignment="0">
      <alignment horizontal="center"/>
    </xf>
    <xf numFmtId="0" fontId="290" fillId="1" borderId="78" applyNumberFormat="0" applyFont="0" applyAlignment="0">
      <alignment horizontal="center"/>
    </xf>
    <xf numFmtId="0" fontId="162" fillId="0" borderId="0" applyNumberForma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0" fontId="122" fillId="0" borderId="0"/>
    <xf numFmtId="0" fontId="122" fillId="0" borderId="0"/>
    <xf numFmtId="0" fontId="122" fillId="0" borderId="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0" fontId="74" fillId="20" borderId="8" applyNumberFormat="0" applyAlignment="0" applyProtection="0"/>
    <xf numFmtId="0" fontId="74" fillId="20" borderId="8" applyNumberFormat="0" applyAlignment="0" applyProtection="0"/>
    <xf numFmtId="0" fontId="297" fillId="0" borderId="0" applyNumberFormat="0" applyFill="0" applyBorder="0" applyAlignment="0">
      <alignment horizontal="center"/>
    </xf>
    <xf numFmtId="0" fontId="169" fillId="0" borderId="0"/>
    <xf numFmtId="260" fontId="140" fillId="0" borderId="0">
      <alignment horizontal="center"/>
    </xf>
    <xf numFmtId="266" fontId="298" fillId="142" borderId="94" applyNumberFormat="0" applyFill="0" applyBorder="0" applyProtection="0">
      <alignment horizontal="centerContinuous"/>
    </xf>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7" fillId="0" borderId="0" applyNumberFormat="0" applyFill="0" applyBorder="0" applyAlignment="0" applyProtection="0"/>
    <xf numFmtId="0" fontId="27" fillId="0" borderId="0" applyNumberFormat="0" applyFill="0" applyBorder="0" applyAlignment="0" applyProtection="0"/>
    <xf numFmtId="0" fontId="299" fillId="0" borderId="0"/>
    <xf numFmtId="0" fontId="56" fillId="0" borderId="0"/>
    <xf numFmtId="0" fontId="56" fillId="0" borderId="0"/>
    <xf numFmtId="0" fontId="56" fillId="0" borderId="0"/>
    <xf numFmtId="0" fontId="56" fillId="0" borderId="0"/>
    <xf numFmtId="0" fontId="56" fillId="0" borderId="0"/>
    <xf numFmtId="0" fontId="251" fillId="0" borderId="0"/>
    <xf numFmtId="0" fontId="300" fillId="50" borderId="0">
      <alignment wrapText="1"/>
    </xf>
    <xf numFmtId="185" fontId="45" fillId="0" borderId="0" applyFill="0" applyBorder="0" applyProtection="0">
      <alignment horizontal="center"/>
    </xf>
    <xf numFmtId="40" fontId="301" fillId="0" borderId="0" applyBorder="0">
      <alignment horizontal="right"/>
    </xf>
    <xf numFmtId="40" fontId="302" fillId="0" borderId="40" applyFont="0"/>
    <xf numFmtId="40" fontId="302" fillId="0" borderId="40" applyFont="0"/>
    <xf numFmtId="40" fontId="302" fillId="0" borderId="40" applyFont="0"/>
    <xf numFmtId="40" fontId="302" fillId="0" borderId="40" applyFont="0"/>
    <xf numFmtId="40" fontId="302" fillId="0" borderId="40" applyFont="0"/>
    <xf numFmtId="40" fontId="302" fillId="0" borderId="40" applyFont="0"/>
    <xf numFmtId="37" fontId="27" fillId="143" borderId="0" applyAlignment="0">
      <alignment wrapText="1"/>
    </xf>
    <xf numFmtId="266" fontId="216" fillId="142" borderId="256" applyNumberFormat="0" applyFont="0" applyFill="0" applyAlignment="0" applyProtection="0"/>
    <xf numFmtId="266" fontId="216" fillId="142" borderId="0" applyNumberFormat="0" applyFont="0" applyBorder="0" applyAlignment="0" applyProtection="0"/>
    <xf numFmtId="266" fontId="216" fillId="0" borderId="257" applyNumberFormat="0" applyFont="0" applyFill="0" applyAlignment="0" applyProtection="0"/>
    <xf numFmtId="266" fontId="216" fillId="142" borderId="94" applyNumberFormat="0" applyFont="0" applyFill="0" applyAlignment="0" applyProtection="0"/>
    <xf numFmtId="274" fontId="155" fillId="0" borderId="0"/>
    <xf numFmtId="276" fontId="31" fillId="0" borderId="0" applyFill="0" applyBorder="0" applyAlignment="0" applyProtection="0"/>
    <xf numFmtId="276" fontId="31" fillId="0" borderId="0" applyFill="0" applyBorder="0" applyAlignment="0" applyProtection="0"/>
    <xf numFmtId="276" fontId="31" fillId="0" borderId="0" applyFill="0" applyBorder="0" applyAlignment="0" applyProtection="0"/>
    <xf numFmtId="276" fontId="31" fillId="0" borderId="0" applyFill="0" applyBorder="0" applyAlignment="0" applyProtection="0"/>
    <xf numFmtId="49" fontId="27" fillId="0" borderId="0" applyFont="0" applyAlignment="0"/>
    <xf numFmtId="49" fontId="27" fillId="0" borderId="0" applyFont="0" applyAlignment="0"/>
    <xf numFmtId="49" fontId="194" fillId="0" borderId="0">
      <alignment horizontal="left" indent="2"/>
    </xf>
    <xf numFmtId="49" fontId="194" fillId="0" borderId="0">
      <alignment horizontal="left" indent="4"/>
    </xf>
    <xf numFmtId="49" fontId="194" fillId="0" borderId="0">
      <alignment horizontal="left" indent="6"/>
    </xf>
    <xf numFmtId="49" fontId="194" fillId="0" borderId="0">
      <alignment horizontal="left" indent="8"/>
    </xf>
    <xf numFmtId="49" fontId="194" fillId="0" borderId="0">
      <alignment horizontal="left"/>
    </xf>
    <xf numFmtId="49" fontId="303" fillId="0" borderId="0">
      <alignment horizontal="left" indent="4"/>
    </xf>
    <xf numFmtId="49" fontId="155" fillId="0" borderId="0" applyFont="0">
      <alignment horizontal="left" indent="10"/>
    </xf>
    <xf numFmtId="49" fontId="39" fillId="0" borderId="0" applyFill="0" applyBorder="0" applyAlignment="0"/>
    <xf numFmtId="49" fontId="39" fillId="0" borderId="0" applyFill="0" applyBorder="0" applyAlignment="0"/>
    <xf numFmtId="0" fontId="122" fillId="0" borderId="0"/>
    <xf numFmtId="0" fontId="122" fillId="0" borderId="0"/>
    <xf numFmtId="49" fontId="39" fillId="0" borderId="0" applyFill="0" applyBorder="0" applyAlignment="0"/>
    <xf numFmtId="0" fontId="122" fillId="0" borderId="0"/>
    <xf numFmtId="0" fontId="122" fillId="0" borderId="0"/>
    <xf numFmtId="49" fontId="39" fillId="0" borderId="0" applyFill="0" applyBorder="0" applyAlignment="0"/>
    <xf numFmtId="49" fontId="39"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0" fontId="122" fillId="0" borderId="0"/>
    <xf numFmtId="0" fontId="122" fillId="0" borderId="0"/>
    <xf numFmtId="0" fontId="122" fillId="0" borderId="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0" fontId="122" fillId="0" borderId="0"/>
    <xf numFmtId="0" fontId="122" fillId="0" borderId="0"/>
    <xf numFmtId="0" fontId="122" fillId="0" borderId="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49" fontId="27" fillId="0" borderId="0" applyFont="0" applyAlignment="0"/>
    <xf numFmtId="177" fontId="27" fillId="0" borderId="258" applyBorder="0">
      <alignment wrapText="1"/>
    </xf>
    <xf numFmtId="177" fontId="27" fillId="0" borderId="258" applyBorder="0">
      <alignment wrapText="1"/>
    </xf>
    <xf numFmtId="0" fontId="66"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66" fillId="0" borderId="0" applyNumberFormat="0" applyFill="0" applyBorder="0" applyAlignment="0" applyProtection="0"/>
    <xf numFmtId="0" fontId="278" fillId="0" borderId="0" applyFill="0" applyBorder="0" applyProtection="0">
      <alignment horizontal="left" vertical="top"/>
    </xf>
    <xf numFmtId="20" fontId="140" fillId="0" borderId="0"/>
    <xf numFmtId="20" fontId="140"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122" fillId="0" borderId="0"/>
    <xf numFmtId="0" fontId="122" fillId="0" borderId="0"/>
    <xf numFmtId="0" fontId="122" fillId="0" borderId="0"/>
    <xf numFmtId="0" fontId="122" fillId="0" borderId="0"/>
    <xf numFmtId="0" fontId="162" fillId="0" borderId="0" applyNumberFormat="0" applyFill="0" applyBorder="0" applyAlignment="0" applyProtection="0"/>
    <xf numFmtId="0" fontId="162" fillId="0" borderId="0" applyNumberForma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62" fillId="0" borderId="0" applyNumberFormat="0" applyFill="0" applyBorder="0" applyAlignment="0" applyProtection="0"/>
    <xf numFmtId="0" fontId="162" fillId="0" borderId="0" applyNumberFormat="0" applyFill="0" applyBorder="0" applyAlignment="0" applyProtection="0"/>
    <xf numFmtId="0" fontId="75" fillId="0" borderId="0" applyNumberForma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68" fillId="0" borderId="3" applyNumberFormat="0" applyFill="0" applyAlignment="0" applyProtection="0"/>
    <xf numFmtId="0" fontId="69" fillId="0" borderId="4" applyNumberFormat="0" applyFill="0" applyAlignment="0" applyProtection="0"/>
    <xf numFmtId="0" fontId="70" fillId="0" borderId="5" applyNumberFormat="0" applyFill="0" applyAlignment="0" applyProtection="0"/>
    <xf numFmtId="0" fontId="70" fillId="0" borderId="0" applyNumberFormat="0" applyFill="0" applyBorder="0" applyAlignment="0" applyProtection="0"/>
    <xf numFmtId="0" fontId="75" fillId="0" borderId="0" applyNumberFormat="0" applyFill="0" applyBorder="0" applyAlignment="0" applyProtection="0"/>
    <xf numFmtId="0" fontId="68" fillId="0" borderId="3" applyNumberFormat="0" applyFill="0" applyAlignment="0" applyProtection="0"/>
    <xf numFmtId="0" fontId="69" fillId="0" borderId="4" applyNumberFormat="0" applyFill="0" applyAlignment="0" applyProtection="0"/>
    <xf numFmtId="0" fontId="70" fillId="0" borderId="5" applyNumberFormat="0" applyFill="0" applyAlignment="0" applyProtection="0"/>
    <xf numFmtId="0" fontId="70" fillId="0" borderId="0" applyNumberFormat="0" applyFill="0" applyBorder="0" applyAlignment="0" applyProtection="0"/>
    <xf numFmtId="0" fontId="166" fillId="20" borderId="100"/>
    <xf numFmtId="0" fontId="249" fillId="86" borderId="100"/>
    <xf numFmtId="166" fontId="193" fillId="0" borderId="132"/>
    <xf numFmtId="166" fontId="193" fillId="0" borderId="132"/>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27" fillId="0" borderId="259" applyNumberFormat="0" applyFill="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76" fillId="0" borderId="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304" fillId="0" borderId="210" applyNumberFormat="0" applyFill="0" applyAlignment="0" applyProtection="0"/>
    <xf numFmtId="0" fontId="27" fillId="0" borderId="259" applyNumberFormat="0" applyFill="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27" fillId="0" borderId="259" applyNumberFormat="0" applyFill="0" applyAlignment="0" applyProtection="0"/>
    <xf numFmtId="0" fontId="27" fillId="0" borderId="259" applyNumberFormat="0" applyFill="0" applyAlignment="0" applyProtection="0"/>
    <xf numFmtId="0" fontId="76" fillId="0" borderId="224" applyNumberFormat="0" applyFill="0" applyAlignment="0" applyProtection="0"/>
    <xf numFmtId="0" fontId="76" fillId="0" borderId="224" applyNumberFormat="0" applyFill="0" applyAlignment="0" applyProtection="0"/>
    <xf numFmtId="0" fontId="76" fillId="0" borderId="224" applyNumberFormat="0" applyFill="0" applyAlignment="0" applyProtection="0"/>
    <xf numFmtId="0" fontId="76" fillId="0" borderId="224"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76" fillId="0" borderId="224" applyNumberFormat="0" applyFill="0" applyAlignment="0" applyProtection="0"/>
    <xf numFmtId="0" fontId="76" fillId="0" borderId="224" applyNumberFormat="0" applyFill="0" applyAlignment="0" applyProtection="0"/>
    <xf numFmtId="0" fontId="27" fillId="0" borderId="259" applyNumberFormat="0" applyFill="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0" fontId="27" fillId="0" borderId="259" applyNumberFormat="0" applyFill="0" applyAlignment="0" applyProtection="0"/>
    <xf numFmtId="186" fontId="27" fillId="0" borderId="0" applyFont="0" applyFill="0" applyBorder="0" applyAlignment="0" applyProtection="0"/>
    <xf numFmtId="187" fontId="27" fillId="0" borderId="0" applyFont="0" applyFill="0" applyBorder="0" applyAlignment="0" applyProtection="0"/>
    <xf numFmtId="279" fontId="305" fillId="0" borderId="0" applyNumberFormat="0" applyFill="0" applyBorder="0" applyAlignment="0"/>
    <xf numFmtId="3" fontId="60" fillId="0" borderId="0" applyBorder="0" applyAlignment="0">
      <protection locked="0"/>
    </xf>
    <xf numFmtId="3" fontId="45" fillId="0" borderId="0" applyBorder="0" applyAlignment="0">
      <protection locked="0"/>
    </xf>
    <xf numFmtId="37" fontId="51" fillId="114" borderId="0" applyNumberFormat="0" applyBorder="0" applyAlignment="0" applyProtection="0"/>
    <xf numFmtId="37" fontId="51" fillId="114" borderId="0" applyNumberFormat="0" applyBorder="0" applyAlignment="0" applyProtection="0"/>
    <xf numFmtId="37" fontId="51" fillId="114" borderId="0" applyNumberFormat="0" applyBorder="0" applyAlignment="0" applyProtection="0"/>
    <xf numFmtId="37" fontId="51" fillId="0" borderId="0"/>
    <xf numFmtId="37" fontId="51" fillId="114" borderId="0" applyNumberFormat="0" applyBorder="0" applyAlignment="0" applyProtection="0"/>
    <xf numFmtId="3" fontId="207" fillId="0" borderId="246" applyProtection="0"/>
    <xf numFmtId="0" fontId="306" fillId="0" borderId="0">
      <alignment vertical="top"/>
    </xf>
    <xf numFmtId="0" fontId="307" fillId="86" borderId="0">
      <alignment horizontal="center"/>
    </xf>
    <xf numFmtId="0" fontId="41" fillId="42" borderId="260"/>
    <xf numFmtId="0" fontId="41" fillId="42" borderId="26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0" fontId="122" fillId="0" borderId="0"/>
    <xf numFmtId="0" fontId="122" fillId="0" borderId="0"/>
    <xf numFmtId="0" fontId="122" fillId="0" borderId="0"/>
    <xf numFmtId="280" fontId="27" fillId="0" borderId="0"/>
    <xf numFmtId="280" fontId="27" fillId="0" borderId="0"/>
    <xf numFmtId="280" fontId="27" fillId="0" borderId="0"/>
    <xf numFmtId="280" fontId="27"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1" fontId="166" fillId="0" borderId="0"/>
    <xf numFmtId="6" fontId="140" fillId="0" borderId="0" applyFont="0" applyFill="0" applyBorder="0" applyAlignment="0" applyProtection="0"/>
    <xf numFmtId="282" fontId="27" fillId="0" borderId="0" applyFont="0" applyFill="0" applyBorder="0" applyAlignment="0" applyProtection="0"/>
    <xf numFmtId="44" fontId="27" fillId="0" borderId="0" applyFont="0" applyFill="0" applyBorder="0" applyAlignment="0" applyProtection="0"/>
    <xf numFmtId="263" fontId="161" fillId="0" borderId="0">
      <alignment horizontal="center"/>
    </xf>
    <xf numFmtId="0" fontId="65" fillId="21" borderId="2" applyNumberFormat="0" applyAlignment="0" applyProtection="0"/>
    <xf numFmtId="0" fontId="308" fillId="0" borderId="0" applyFill="0" applyBorder="0" applyProtection="0"/>
    <xf numFmtId="0" fontId="309" fillId="86" borderId="100" applyFill="0" applyBorder="0" applyProtection="0"/>
    <xf numFmtId="42" fontId="27" fillId="0" borderId="0" applyFont="0" applyFill="0" applyBorder="0" applyAlignment="0" applyProtection="0"/>
    <xf numFmtId="44" fontId="27" fillId="0" borderId="0" applyFon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310" fillId="0" borderId="0" applyNumberFormat="0" applyFill="0" applyBorder="0" applyAlignment="0" applyProtection="0"/>
    <xf numFmtId="0" fontId="122" fillId="0" borderId="0"/>
    <xf numFmtId="0" fontId="122" fillId="0" borderId="0"/>
    <xf numFmtId="0" fontId="122" fillId="0" borderId="0"/>
    <xf numFmtId="0" fontId="122" fillId="0" borderId="0"/>
    <xf numFmtId="0" fontId="77" fillId="0" borderId="0" applyNumberForma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45" fillId="0" borderId="0">
      <alignment horizontal="left"/>
    </xf>
    <xf numFmtId="49" fontId="311" fillId="0" borderId="0" applyFill="0" applyBorder="0" applyAlignment="0" applyProtection="0"/>
    <xf numFmtId="37" fontId="79" fillId="44" borderId="261">
      <alignment horizontal="centerContinuous"/>
    </xf>
    <xf numFmtId="3" fontId="60" fillId="0" borderId="0" applyBorder="0" applyAlignment="0"/>
    <xf numFmtId="3" fontId="45" fillId="0" borderId="0" applyBorder="0" applyAlignment="0"/>
    <xf numFmtId="0" fontId="60" fillId="0" borderId="0" applyNumberFormat="0" applyFill="0" applyBorder="0" applyAlignment="0"/>
    <xf numFmtId="277" fontId="244" fillId="144" borderId="262" applyFont="0" applyFill="0" applyBorder="0" applyAlignment="0" applyProtection="0"/>
    <xf numFmtId="0" fontId="312" fillId="0" borderId="0">
      <alignment horizontal="left"/>
    </xf>
    <xf numFmtId="283" fontId="313" fillId="0" borderId="0" applyFont="0" applyFill="0" applyBorder="0" applyAlignment="0" applyProtection="0"/>
    <xf numFmtId="284" fontId="313" fillId="0" borderId="0" applyFont="0" applyFill="0" applyBorder="0" applyAlignment="0" applyProtection="0">
      <alignment vertical="top"/>
    </xf>
    <xf numFmtId="285" fontId="313" fillId="0" borderId="0" applyFont="0" applyFill="0" applyBorder="0" applyAlignment="0" applyProtection="0"/>
    <xf numFmtId="9" fontId="314" fillId="0" borderId="0" applyFont="0" applyFill="0" applyBorder="0" applyAlignment="0" applyProtection="0"/>
    <xf numFmtId="0" fontId="315" fillId="0" borderId="0"/>
    <xf numFmtId="186" fontId="315" fillId="0" borderId="0" applyFont="0" applyFill="0" applyBorder="0" applyAlignment="0" applyProtection="0"/>
    <xf numFmtId="187" fontId="315" fillId="0" borderId="0" applyFont="0" applyFill="0" applyBorder="0" applyAlignment="0" applyProtection="0"/>
    <xf numFmtId="0" fontId="316" fillId="0" borderId="0"/>
    <xf numFmtId="0" fontId="317" fillId="0" borderId="0" applyNumberFormat="0" applyFont="0" applyFill="0" applyBorder="0">
      <alignment horizontal="left" vertical="top" wrapText="1"/>
    </xf>
    <xf numFmtId="43" fontId="27" fillId="0" borderId="0" applyFont="0" applyFill="0" applyBorder="0" applyAlignment="0" applyProtection="0"/>
    <xf numFmtId="38" fontId="314" fillId="0" borderId="0" applyFont="0" applyFill="0" applyBorder="0" applyAlignment="0" applyProtection="0"/>
    <xf numFmtId="0" fontId="27" fillId="0" borderId="0"/>
    <xf numFmtId="0" fontId="318" fillId="0" borderId="0" applyFill="0" applyBorder="0" applyProtection="0"/>
    <xf numFmtId="188" fontId="315" fillId="0" borderId="0" applyFont="0" applyFill="0" applyBorder="0" applyAlignment="0" applyProtection="0"/>
    <xf numFmtId="189" fontId="315" fillId="0" borderId="0" applyFont="0" applyFill="0" applyBorder="0" applyAlignment="0" applyProtection="0"/>
    <xf numFmtId="189" fontId="315" fillId="0" borderId="0" applyFont="0" applyFill="0" applyBorder="0" applyAlignment="0" applyProtection="0"/>
    <xf numFmtId="188" fontId="315" fillId="0" borderId="0" applyFont="0" applyFill="0" applyBorder="0" applyAlignment="0" applyProtection="0"/>
    <xf numFmtId="0" fontId="58" fillId="0" borderId="0"/>
    <xf numFmtId="0" fontId="27" fillId="0" borderId="0"/>
    <xf numFmtId="0" fontId="7" fillId="61" borderId="0" applyNumberFormat="0" applyBorder="0" applyAlignment="0" applyProtection="0"/>
    <xf numFmtId="0" fontId="7" fillId="65" borderId="0" applyNumberFormat="0" applyBorder="0" applyAlignment="0" applyProtection="0"/>
    <xf numFmtId="0" fontId="7" fillId="69" borderId="0" applyNumberFormat="0" applyBorder="0" applyAlignment="0" applyProtection="0"/>
    <xf numFmtId="0" fontId="7" fillId="73" borderId="0" applyNumberFormat="0" applyBorder="0" applyAlignment="0" applyProtection="0"/>
    <xf numFmtId="0" fontId="7" fillId="81" borderId="0" applyNumberFormat="0" applyBorder="0" applyAlignment="0" applyProtection="0"/>
    <xf numFmtId="0" fontId="7" fillId="62" borderId="0" applyNumberFormat="0" applyBorder="0" applyAlignment="0" applyProtection="0"/>
    <xf numFmtId="0" fontId="7" fillId="70" borderId="0" applyNumberFormat="0" applyBorder="0" applyAlignment="0" applyProtection="0"/>
    <xf numFmtId="0" fontId="7" fillId="74" borderId="0" applyNumberFormat="0" applyBorder="0" applyAlignment="0" applyProtection="0"/>
    <xf numFmtId="0" fontId="7" fillId="78" borderId="0" applyNumberFormat="0" applyBorder="0" applyAlignment="0" applyProtection="0"/>
    <xf numFmtId="0" fontId="7" fillId="82" borderId="0" applyNumberFormat="0" applyBorder="0" applyAlignment="0" applyProtection="0"/>
    <xf numFmtId="43" fontId="120"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0" fontId="58" fillId="0" borderId="0"/>
    <xf numFmtId="0" fontId="58" fillId="0" borderId="0"/>
    <xf numFmtId="0" fontId="58" fillId="0" borderId="0"/>
    <xf numFmtId="0" fontId="7" fillId="0" borderId="0"/>
    <xf numFmtId="0" fontId="108" fillId="56" borderId="205" applyNumberFormat="0" applyAlignment="0" applyProtection="0"/>
    <xf numFmtId="0" fontId="7" fillId="59" borderId="209" applyNumberFormat="0" applyFont="0" applyAlignment="0" applyProtection="0"/>
    <xf numFmtId="0" fontId="7" fillId="61" borderId="0" applyNumberFormat="0" applyBorder="0" applyAlignment="0" applyProtection="0"/>
    <xf numFmtId="0" fontId="7" fillId="62" borderId="0" applyNumberFormat="0" applyBorder="0" applyAlignment="0" applyProtection="0"/>
    <xf numFmtId="0" fontId="7" fillId="65" borderId="0" applyNumberFormat="0" applyBorder="0" applyAlignment="0" applyProtection="0"/>
    <xf numFmtId="0" fontId="7" fillId="66" borderId="0" applyNumberFormat="0" applyBorder="0" applyAlignment="0" applyProtection="0"/>
    <xf numFmtId="0" fontId="7" fillId="69" borderId="0" applyNumberFormat="0" applyBorder="0" applyAlignment="0" applyProtection="0"/>
    <xf numFmtId="0" fontId="7" fillId="70" borderId="0" applyNumberFormat="0" applyBorder="0" applyAlignment="0" applyProtection="0"/>
    <xf numFmtId="0" fontId="7" fillId="73" borderId="0" applyNumberFormat="0" applyBorder="0" applyAlignment="0" applyProtection="0"/>
    <xf numFmtId="0" fontId="7" fillId="74" borderId="0" applyNumberFormat="0" applyBorder="0" applyAlignment="0" applyProtection="0"/>
    <xf numFmtId="0" fontId="7" fillId="77" borderId="0" applyNumberFormat="0" applyBorder="0" applyAlignment="0" applyProtection="0"/>
    <xf numFmtId="0" fontId="7" fillId="78" borderId="0" applyNumberFormat="0" applyBorder="0" applyAlignment="0" applyProtection="0"/>
    <xf numFmtId="0" fontId="7" fillId="81" borderId="0" applyNumberFormat="0" applyBorder="0" applyAlignment="0" applyProtection="0"/>
    <xf numFmtId="0" fontId="7" fillId="82" borderId="0" applyNumberFormat="0" applyBorder="0" applyAlignment="0" applyProtection="0"/>
    <xf numFmtId="0" fontId="27" fillId="0" borderId="0" applyNumberFormat="0" applyFill="0" applyBorder="0" applyAlignment="0" applyProtection="0"/>
    <xf numFmtId="184"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58" fillId="0" borderId="0"/>
    <xf numFmtId="0" fontId="7" fillId="0" borderId="0"/>
    <xf numFmtId="0" fontId="7" fillId="0" borderId="0"/>
    <xf numFmtId="0" fontId="7" fillId="0" borderId="0"/>
    <xf numFmtId="0" fontId="7" fillId="0" borderId="0"/>
    <xf numFmtId="263" fontId="151" fillId="0" borderId="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61" fillId="23" borderId="7"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27" fillId="0" borderId="0"/>
    <xf numFmtId="0" fontId="7" fillId="0" borderId="0"/>
    <xf numFmtId="0" fontId="7" fillId="0" borderId="0"/>
    <xf numFmtId="0" fontId="7" fillId="0" borderId="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43" fontId="7" fillId="0" borderId="0" applyFont="0" applyFill="0" applyBorder="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0" fontId="7" fillId="59" borderId="209" applyNumberFormat="0" applyFont="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6" fillId="0" borderId="0"/>
    <xf numFmtId="0" fontId="27" fillId="0" borderId="0"/>
    <xf numFmtId="0" fontId="5" fillId="0" borderId="0"/>
    <xf numFmtId="0" fontId="4" fillId="0" borderId="0"/>
    <xf numFmtId="0" fontId="27" fillId="0" borderId="0"/>
    <xf numFmtId="43" fontId="2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19" fillId="0" borderId="0" applyFont="0" applyFill="0" applyBorder="0" applyAlignment="0" applyProtection="0"/>
    <xf numFmtId="43" fontId="319" fillId="0" borderId="0" applyFont="0" applyFill="0" applyBorder="0" applyAlignment="0" applyProtection="0"/>
    <xf numFmtId="43" fontId="4" fillId="0" borderId="0" applyFont="0" applyFill="0" applyBorder="0" applyAlignment="0" applyProtection="0"/>
    <xf numFmtId="44" fontId="5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4" fillId="0" borderId="0"/>
    <xf numFmtId="0" fontId="202" fillId="0" borderId="0"/>
    <xf numFmtId="0" fontId="202" fillId="0" borderId="0"/>
    <xf numFmtId="0" fontId="202" fillId="0" borderId="0"/>
    <xf numFmtId="0" fontId="202" fillId="0" borderId="0"/>
    <xf numFmtId="0" fontId="202" fillId="0" borderId="0"/>
    <xf numFmtId="0" fontId="27" fillId="0" borderId="0" applyNumberFormat="0" applyFont="0" applyFill="0" applyBorder="0" applyAlignment="0" applyProtection="0"/>
    <xf numFmtId="0" fontId="4"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 fillId="0" borderId="0"/>
    <xf numFmtId="0" fontId="154" fillId="0" borderId="0"/>
    <xf numFmtId="0" fontId="154" fillId="0" borderId="0"/>
    <xf numFmtId="0" fontId="319" fillId="0" borderId="0"/>
    <xf numFmtId="0" fontId="122" fillId="0" borderId="0"/>
    <xf numFmtId="0" fontId="122" fillId="0" borderId="0"/>
    <xf numFmtId="0" fontId="319" fillId="0" borderId="0"/>
    <xf numFmtId="0" fontId="4" fillId="0" borderId="0"/>
    <xf numFmtId="44" fontId="27" fillId="0" borderId="0" applyFont="0" applyFill="0" applyBorder="0" applyAlignment="0" applyProtection="0"/>
    <xf numFmtId="0" fontId="4" fillId="0" borderId="0"/>
    <xf numFmtId="0" fontId="27" fillId="0" borderId="0"/>
    <xf numFmtId="0" fontId="31" fillId="0" borderId="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0" fontId="4" fillId="59" borderId="209"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2" fillId="0" borderId="0"/>
    <xf numFmtId="0" fontId="2" fillId="61" borderId="0" applyNumberFormat="0" applyBorder="0" applyAlignment="0" applyProtection="0"/>
    <xf numFmtId="0" fontId="2" fillId="65" borderId="0" applyNumberFormat="0" applyBorder="0" applyAlignment="0" applyProtection="0"/>
    <xf numFmtId="0" fontId="2" fillId="69" borderId="0" applyNumberFormat="0" applyBorder="0" applyAlignment="0" applyProtection="0"/>
    <xf numFmtId="0" fontId="2" fillId="73" borderId="0" applyNumberFormat="0" applyBorder="0" applyAlignment="0" applyProtection="0"/>
    <xf numFmtId="0" fontId="2" fillId="77" borderId="0" applyNumberFormat="0" applyBorder="0" applyAlignment="0" applyProtection="0"/>
    <xf numFmtId="0" fontId="2" fillId="81" borderId="0" applyNumberFormat="0" applyBorder="0" applyAlignment="0" applyProtection="0"/>
    <xf numFmtId="0" fontId="2" fillId="62" borderId="0" applyNumberFormat="0" applyBorder="0" applyAlignment="0" applyProtection="0"/>
    <xf numFmtId="0" fontId="2" fillId="66" borderId="0" applyNumberFormat="0" applyBorder="0" applyAlignment="0" applyProtection="0"/>
    <xf numFmtId="0" fontId="2" fillId="70" borderId="0" applyNumberFormat="0" applyBorder="0" applyAlignment="0" applyProtection="0"/>
    <xf numFmtId="0" fontId="2" fillId="74" borderId="0" applyNumberFormat="0" applyBorder="0" applyAlignment="0" applyProtection="0"/>
    <xf numFmtId="0" fontId="2" fillId="78" borderId="0" applyNumberFormat="0" applyBorder="0" applyAlignment="0" applyProtection="0"/>
    <xf numFmtId="0" fontId="2" fillId="8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9" borderId="209" applyNumberFormat="0" applyFont="0" applyAlignment="0" applyProtection="0"/>
    <xf numFmtId="9" fontId="2" fillId="0" borderId="0" applyFont="0" applyFill="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81"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0" fontId="2" fillId="59" borderId="209"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31" fillId="0" borderId="0"/>
    <xf numFmtId="0" fontId="2" fillId="0" borderId="0"/>
    <xf numFmtId="0" fontId="31" fillId="0" borderId="0"/>
    <xf numFmtId="0" fontId="31" fillId="0" borderId="0"/>
    <xf numFmtId="0" fontId="1" fillId="0" borderId="0"/>
    <xf numFmtId="0" fontId="27" fillId="0" borderId="0"/>
    <xf numFmtId="43" fontId="27" fillId="0" borderId="0" applyFont="0" applyFill="0" applyBorder="0" applyAlignment="0" applyProtection="0"/>
    <xf numFmtId="44" fontId="27" fillId="0" borderId="0" applyFont="0" applyFill="0" applyBorder="0" applyAlignment="0" applyProtection="0"/>
    <xf numFmtId="0" fontId="31" fillId="0" borderId="0"/>
    <xf numFmtId="44" fontId="27" fillId="0" borderId="0" applyFont="0" applyFill="0" applyBorder="0" applyAlignment="0" applyProtection="0"/>
    <xf numFmtId="0" fontId="31" fillId="0" borderId="0"/>
    <xf numFmtId="43" fontId="27" fillId="0" borderId="0" applyFont="0" applyFill="0" applyBorder="0" applyAlignment="0" applyProtection="0"/>
    <xf numFmtId="0" fontId="27" fillId="0" borderId="0"/>
    <xf numFmtId="0" fontId="31" fillId="0" borderId="0"/>
    <xf numFmtId="0" fontId="31" fillId="0" borderId="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0" fontId="27" fillId="0" borderId="0"/>
    <xf numFmtId="44"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4" fontId="27" fillId="0" borderId="0" applyFont="0" applyFill="0" applyBorder="0" applyAlignment="0" applyProtection="0"/>
    <xf numFmtId="43" fontId="27" fillId="0" borderId="0" applyFont="0" applyFill="0" applyBorder="0" applyAlignment="0" applyProtection="0"/>
    <xf numFmtId="0" fontId="27" fillId="0" borderId="0"/>
    <xf numFmtId="44" fontId="27" fillId="0" borderId="0" applyFont="0" applyFill="0" applyBorder="0" applyAlignment="0" applyProtection="0"/>
    <xf numFmtId="43" fontId="27" fillId="0" borderId="0" applyFont="0" applyFill="0" applyBorder="0" applyAlignment="0" applyProtection="0"/>
    <xf numFmtId="0" fontId="27" fillId="0" borderId="0"/>
    <xf numFmtId="44" fontId="27" fillId="0" borderId="0" applyFont="0" applyFill="0" applyBorder="0" applyAlignment="0" applyProtection="0"/>
    <xf numFmtId="43" fontId="27" fillId="0" borderId="0" applyFont="0" applyFill="0" applyBorder="0" applyAlignment="0" applyProtection="0"/>
    <xf numFmtId="0" fontId="27" fillId="0" borderId="0"/>
    <xf numFmtId="44" fontId="27" fillId="0" borderId="0" applyFont="0" applyFill="0" applyBorder="0" applyAlignment="0" applyProtection="0"/>
    <xf numFmtId="43" fontId="27" fillId="0" borderId="0" applyFont="0" applyFill="0" applyBorder="0" applyAlignment="0" applyProtection="0"/>
    <xf numFmtId="0" fontId="27" fillId="0" borderId="0"/>
    <xf numFmtId="44" fontId="27" fillId="0" borderId="0" applyFont="0" applyFill="0" applyBorder="0" applyAlignment="0" applyProtection="0"/>
    <xf numFmtId="43" fontId="27" fillId="0" borderId="0" applyFont="0" applyFill="0" applyBorder="0" applyAlignment="0" applyProtection="0"/>
    <xf numFmtId="0" fontId="27" fillId="0" borderId="0"/>
    <xf numFmtId="0" fontId="31" fillId="0" borderId="0"/>
    <xf numFmtId="0" fontId="31" fillId="0" borderId="0"/>
    <xf numFmtId="0" fontId="31" fillId="0" borderId="0"/>
    <xf numFmtId="0" fontId="31" fillId="0" borderId="0"/>
    <xf numFmtId="0" fontId="31" fillId="0" borderId="0"/>
    <xf numFmtId="0" fontId="3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cellStyleXfs>
  <cellXfs count="3718">
    <xf numFmtId="0" fontId="0" fillId="0" borderId="0" xfId="0"/>
    <xf numFmtId="0" fontId="30" fillId="0" borderId="0" xfId="0" applyFont="1" applyAlignment="1">
      <alignment horizontal="centerContinuous"/>
    </xf>
    <xf numFmtId="0" fontId="31" fillId="0" borderId="0" xfId="0" applyFont="1" applyAlignment="1">
      <alignment horizontal="centerContinuous" wrapText="1"/>
    </xf>
    <xf numFmtId="0" fontId="32" fillId="0" borderId="0" xfId="0" applyFont="1" applyAlignment="1">
      <alignment horizontal="centerContinuous" wrapText="1"/>
    </xf>
    <xf numFmtId="0" fontId="31" fillId="0" borderId="0" xfId="0" applyFont="1"/>
    <xf numFmtId="0" fontId="34" fillId="0" borderId="0" xfId="0" applyFont="1" applyAlignment="1">
      <alignment horizontal="left"/>
    </xf>
    <xf numFmtId="0" fontId="34" fillId="0" borderId="0" xfId="0" applyFont="1" applyAlignment="1">
      <alignment horizontal="centerContinuous"/>
    </xf>
    <xf numFmtId="0" fontId="31" fillId="0" borderId="0" xfId="0" applyFont="1" applyAlignment="1">
      <alignment horizontal="centerContinuous"/>
    </xf>
    <xf numFmtId="0" fontId="35" fillId="24" borderId="0" xfId="0" applyFont="1" applyFill="1" applyAlignment="1" applyProtection="1">
      <alignment horizontal="centerContinuous"/>
    </xf>
    <xf numFmtId="0" fontId="36" fillId="24" borderId="10" xfId="0" applyFont="1" applyFill="1" applyBorder="1" applyAlignment="1" applyProtection="1">
      <alignment horizontal="centerContinuous"/>
    </xf>
    <xf numFmtId="0" fontId="31" fillId="0" borderId="0" xfId="0" applyFont="1" applyAlignment="1" applyProtection="1">
      <alignment horizontal="centerContinuous" wrapText="1"/>
    </xf>
    <xf numFmtId="0" fontId="31" fillId="0" borderId="0" xfId="0" applyFont="1" applyProtection="1"/>
    <xf numFmtId="0" fontId="38" fillId="0" borderId="13" xfId="0" applyFont="1" applyBorder="1" applyAlignment="1" applyProtection="1">
      <alignment horizontal="centerContinuous"/>
    </xf>
    <xf numFmtId="0" fontId="31" fillId="0" borderId="17" xfId="0" applyFont="1" applyBorder="1" applyProtection="1"/>
    <xf numFmtId="0" fontId="29" fillId="0" borderId="0" xfId="0" applyFont="1" applyProtection="1"/>
    <xf numFmtId="0" fontId="29" fillId="0" borderId="18" xfId="0" applyFont="1" applyBorder="1" applyAlignment="1" applyProtection="1">
      <alignment horizontal="centerContinuous"/>
    </xf>
    <xf numFmtId="0" fontId="29" fillId="0" borderId="19" xfId="0" applyFont="1" applyBorder="1" applyAlignment="1" applyProtection="1">
      <alignment horizontal="centerContinuous"/>
    </xf>
    <xf numFmtId="0" fontId="29" fillId="0" borderId="20" xfId="0" applyFont="1" applyBorder="1" applyAlignment="1" applyProtection="1">
      <alignment horizontal="centerContinuous"/>
    </xf>
    <xf numFmtId="0" fontId="29" fillId="0" borderId="13" xfId="0" applyFont="1" applyBorder="1" applyProtection="1"/>
    <xf numFmtId="0" fontId="29" fillId="0" borderId="0" xfId="0" applyFont="1" applyAlignment="1" applyProtection="1">
      <alignment horizontal="centerContinuous"/>
    </xf>
    <xf numFmtId="0" fontId="29" fillId="0" borderId="18" xfId="0" applyFont="1" applyBorder="1" applyProtection="1"/>
    <xf numFmtId="0" fontId="29" fillId="0" borderId="19" xfId="0" applyFont="1" applyBorder="1" applyProtection="1"/>
    <xf numFmtId="0" fontId="29" fillId="0" borderId="14" xfId="0" applyFont="1" applyBorder="1" applyProtection="1"/>
    <xf numFmtId="0" fontId="29" fillId="0" borderId="15" xfId="0" applyFont="1" applyBorder="1" applyProtection="1"/>
    <xf numFmtId="0" fontId="29" fillId="0" borderId="10" xfId="0" applyFont="1" applyBorder="1" applyProtection="1"/>
    <xf numFmtId="0" fontId="29" fillId="0" borderId="10" xfId="0" applyFont="1" applyBorder="1" applyAlignment="1" applyProtection="1">
      <alignment horizontal="centerContinuous"/>
    </xf>
    <xf numFmtId="0" fontId="29" fillId="0" borderId="17" xfId="0" applyFont="1" applyBorder="1" applyProtection="1"/>
    <xf numFmtId="0" fontId="29" fillId="0" borderId="21" xfId="0" applyFont="1" applyBorder="1" applyProtection="1"/>
    <xf numFmtId="0" fontId="29" fillId="0" borderId="22" xfId="0" applyFont="1" applyBorder="1" applyProtection="1"/>
    <xf numFmtId="0" fontId="29" fillId="0" borderId="24" xfId="0" applyFont="1" applyBorder="1" applyProtection="1"/>
    <xf numFmtId="0" fontId="29" fillId="0" borderId="25" xfId="0" applyFont="1" applyBorder="1" applyProtection="1"/>
    <xf numFmtId="0" fontId="29" fillId="0" borderId="27" xfId="0" applyFont="1" applyBorder="1" applyProtection="1"/>
    <xf numFmtId="0" fontId="29" fillId="0" borderId="28" xfId="0" applyFont="1" applyBorder="1" applyAlignment="1" applyProtection="1">
      <alignment horizontal="centerContinuous"/>
    </xf>
    <xf numFmtId="0" fontId="29" fillId="0" borderId="29" xfId="0" applyFont="1" applyBorder="1" applyProtection="1"/>
    <xf numFmtId="0" fontId="29" fillId="0" borderId="30" xfId="0" applyFont="1" applyBorder="1" applyAlignment="1" applyProtection="1">
      <alignment horizontal="centerContinuous"/>
    </xf>
    <xf numFmtId="0" fontId="29" fillId="0" borderId="28" xfId="0" applyFont="1" applyBorder="1" applyProtection="1"/>
    <xf numFmtId="0" fontId="29" fillId="0" borderId="33" xfId="0" applyFont="1" applyBorder="1" applyProtection="1"/>
    <xf numFmtId="0" fontId="29" fillId="0" borderId="12" xfId="0" applyFont="1" applyBorder="1" applyProtection="1"/>
    <xf numFmtId="0" fontId="29" fillId="0" borderId="24" xfId="0" applyFont="1" applyBorder="1" applyAlignment="1" applyProtection="1">
      <alignment horizontal="centerContinuous"/>
    </xf>
    <xf numFmtId="0" fontId="29" fillId="0" borderId="35" xfId="0" applyFont="1" applyBorder="1" applyAlignment="1" applyProtection="1">
      <alignment horizontal="centerContinuous"/>
    </xf>
    <xf numFmtId="0" fontId="29" fillId="0" borderId="34" xfId="0" applyFont="1" applyBorder="1" applyProtection="1"/>
    <xf numFmtId="0" fontId="31" fillId="0" borderId="11" xfId="0" applyFont="1" applyBorder="1" applyProtection="1"/>
    <xf numFmtId="0" fontId="31" fillId="0" borderId="12" xfId="0" applyFont="1" applyBorder="1" applyProtection="1"/>
    <xf numFmtId="0" fontId="32" fillId="0" borderId="13" xfId="0" applyFont="1" applyBorder="1" applyAlignment="1" applyProtection="1">
      <alignment horizontal="centerContinuous"/>
    </xf>
    <xf numFmtId="0" fontId="31" fillId="0" borderId="0" xfId="0" applyFont="1" applyAlignment="1" applyProtection="1">
      <alignment horizontal="centerContinuous"/>
    </xf>
    <xf numFmtId="0" fontId="31" fillId="0" borderId="14" xfId="0" applyFont="1" applyBorder="1" applyAlignment="1" applyProtection="1">
      <alignment horizontal="centerContinuous"/>
    </xf>
    <xf numFmtId="0" fontId="32" fillId="0" borderId="0" xfId="0" applyFont="1" applyAlignment="1" applyProtection="1">
      <alignment horizontal="centerContinuous"/>
    </xf>
    <xf numFmtId="0" fontId="31" fillId="0" borderId="13" xfId="0" applyFont="1" applyBorder="1" applyProtection="1"/>
    <xf numFmtId="0" fontId="31" fillId="0" borderId="14" xfId="0" applyFont="1" applyBorder="1" applyProtection="1"/>
    <xf numFmtId="0" fontId="31" fillId="0" borderId="18" xfId="0" applyFont="1" applyBorder="1" applyProtection="1"/>
    <xf numFmtId="0" fontId="31" fillId="0" borderId="19" xfId="0" applyFont="1" applyBorder="1" applyAlignment="1" applyProtection="1">
      <alignment horizontal="centerContinuous"/>
    </xf>
    <xf numFmtId="0" fontId="31" fillId="0" borderId="20" xfId="0" applyFont="1" applyBorder="1" applyProtection="1"/>
    <xf numFmtId="0" fontId="31" fillId="0" borderId="19" xfId="0" applyFont="1" applyBorder="1" applyProtection="1"/>
    <xf numFmtId="0" fontId="31" fillId="0" borderId="24" xfId="0" applyFont="1" applyBorder="1" applyProtection="1"/>
    <xf numFmtId="0" fontId="31" fillId="0" borderId="28" xfId="0" applyFont="1" applyBorder="1" applyAlignment="1" applyProtection="1">
      <alignment horizontal="centerContinuous"/>
    </xf>
    <xf numFmtId="0" fontId="31" fillId="0" borderId="27" xfId="0" applyFont="1" applyBorder="1" applyProtection="1"/>
    <xf numFmtId="0" fontId="31" fillId="0" borderId="34" xfId="0" applyFont="1" applyBorder="1" applyProtection="1"/>
    <xf numFmtId="0" fontId="31" fillId="0" borderId="36" xfId="0" applyFont="1" applyBorder="1" applyProtection="1"/>
    <xf numFmtId="0" fontId="31" fillId="0" borderId="25" xfId="0" applyFont="1" applyBorder="1" applyProtection="1"/>
    <xf numFmtId="0" fontId="31" fillId="0" borderId="37" xfId="0" applyFont="1" applyBorder="1" applyProtection="1"/>
    <xf numFmtId="0" fontId="31" fillId="0" borderId="38" xfId="0" applyFont="1" applyBorder="1" applyProtection="1"/>
    <xf numFmtId="0" fontId="31" fillId="0" borderId="26" xfId="0" applyFont="1" applyBorder="1" applyProtection="1"/>
    <xf numFmtId="0" fontId="31" fillId="0" borderId="39" xfId="0" applyFont="1" applyBorder="1" applyProtection="1"/>
    <xf numFmtId="0" fontId="31" fillId="0" borderId="40" xfId="0" applyFont="1" applyBorder="1" applyProtection="1"/>
    <xf numFmtId="0" fontId="31" fillId="0" borderId="41" xfId="0" applyFont="1" applyBorder="1" applyProtection="1"/>
    <xf numFmtId="0" fontId="31" fillId="0" borderId="42" xfId="0" applyFont="1" applyBorder="1" applyProtection="1"/>
    <xf numFmtId="0" fontId="31" fillId="0" borderId="28" xfId="0" applyFont="1" applyBorder="1" applyProtection="1"/>
    <xf numFmtId="37" fontId="31" fillId="0" borderId="27" xfId="0" applyNumberFormat="1" applyFont="1" applyBorder="1" applyProtection="1"/>
    <xf numFmtId="37" fontId="31" fillId="25" borderId="0" xfId="0" applyNumberFormat="1" applyFont="1" applyFill="1" applyProtection="1"/>
    <xf numFmtId="0" fontId="31" fillId="0" borderId="30" xfId="0" applyFont="1" applyBorder="1" applyProtection="1"/>
    <xf numFmtId="37" fontId="31" fillId="0" borderId="29" xfId="0" applyNumberFormat="1" applyFont="1" applyBorder="1" applyProtection="1"/>
    <xf numFmtId="0" fontId="31" fillId="0" borderId="31" xfId="0" applyFont="1" applyBorder="1" applyProtection="1"/>
    <xf numFmtId="0" fontId="31" fillId="0" borderId="15" xfId="0" applyFont="1" applyBorder="1" applyProtection="1"/>
    <xf numFmtId="0" fontId="31" fillId="0" borderId="10" xfId="0" applyFont="1" applyBorder="1" applyProtection="1"/>
    <xf numFmtId="0" fontId="31" fillId="0" borderId="16" xfId="0" applyFont="1" applyBorder="1" applyProtection="1"/>
    <xf numFmtId="0" fontId="32" fillId="0" borderId="0" xfId="0" applyFont="1" applyProtection="1"/>
    <xf numFmtId="0" fontId="29" fillId="0" borderId="30" xfId="0" applyFont="1" applyBorder="1" applyProtection="1"/>
    <xf numFmtId="0" fontId="31" fillId="0" borderId="35" xfId="0" applyFont="1" applyBorder="1" applyProtection="1"/>
    <xf numFmtId="0" fontId="29" fillId="0" borderId="13" xfId="0" applyFont="1" applyBorder="1" applyAlignment="1" applyProtection="1">
      <alignment horizontal="centerContinuous"/>
    </xf>
    <xf numFmtId="0" fontId="39" fillId="0" borderId="0" xfId="0" applyFont="1" applyAlignment="1" applyProtection="1">
      <alignment horizontal="left"/>
    </xf>
    <xf numFmtId="0" fontId="39" fillId="0" borderId="0" xfId="0" applyFont="1" applyAlignment="1" applyProtection="1">
      <alignment horizontal="centerContinuous"/>
    </xf>
    <xf numFmtId="0" fontId="39" fillId="0" borderId="19" xfId="0" applyFont="1" applyBorder="1" applyAlignment="1" applyProtection="1">
      <alignment horizontal="left"/>
    </xf>
    <xf numFmtId="0" fontId="39" fillId="0" borderId="14" xfId="0" applyFont="1" applyBorder="1" applyProtection="1"/>
    <xf numFmtId="0" fontId="39" fillId="0" borderId="20" xfId="0" applyFont="1" applyBorder="1" applyProtection="1"/>
    <xf numFmtId="0" fontId="29" fillId="0" borderId="20" xfId="0" applyFont="1" applyBorder="1" applyProtection="1"/>
    <xf numFmtId="0" fontId="29" fillId="0" borderId="31" xfId="0" applyFont="1" applyBorder="1" applyProtection="1"/>
    <xf numFmtId="0" fontId="31" fillId="0" borderId="29" xfId="0" applyFont="1" applyBorder="1" applyProtection="1"/>
    <xf numFmtId="37" fontId="29" fillId="0" borderId="0" xfId="0" applyNumberFormat="1" applyFont="1" applyProtection="1"/>
    <xf numFmtId="37" fontId="29" fillId="0" borderId="10" xfId="0" applyNumberFormat="1" applyFont="1" applyBorder="1" applyProtection="1"/>
    <xf numFmtId="37" fontId="29" fillId="0" borderId="0" xfId="0" applyNumberFormat="1" applyFont="1" applyAlignment="1" applyProtection="1">
      <alignment horizontal="centerContinuous"/>
    </xf>
    <xf numFmtId="0" fontId="31" fillId="0" borderId="18" xfId="0" applyFont="1" applyBorder="1" applyAlignment="1" applyProtection="1">
      <alignment horizontal="centerContinuous"/>
    </xf>
    <xf numFmtId="0" fontId="29" fillId="0" borderId="27" xfId="0" applyFont="1" applyBorder="1" applyAlignment="1" applyProtection="1">
      <alignment horizontal="center"/>
    </xf>
    <xf numFmtId="37" fontId="29" fillId="0" borderId="26" xfId="0" applyNumberFormat="1" applyFont="1" applyBorder="1" applyProtection="1"/>
    <xf numFmtId="0" fontId="29" fillId="0" borderId="16" xfId="0" applyFont="1" applyBorder="1" applyProtection="1"/>
    <xf numFmtId="0" fontId="29" fillId="0" borderId="25" xfId="0" applyFont="1" applyBorder="1" applyAlignment="1" applyProtection="1">
      <alignment horizontal="center"/>
    </xf>
    <xf numFmtId="0" fontId="29" fillId="29" borderId="13" xfId="0" applyFont="1" applyFill="1" applyBorder="1" applyProtection="1"/>
    <xf numFmtId="0" fontId="29" fillId="29" borderId="18" xfId="0" applyFont="1" applyFill="1" applyBorder="1" applyAlignment="1" applyProtection="1">
      <alignment horizontal="centerContinuous"/>
    </xf>
    <xf numFmtId="0" fontId="29" fillId="29" borderId="35" xfId="0" applyFont="1" applyFill="1" applyBorder="1" applyAlignment="1" applyProtection="1">
      <alignment horizontal="centerContinuous"/>
    </xf>
    <xf numFmtId="37" fontId="29" fillId="0" borderId="26" xfId="0" applyNumberFormat="1" applyFont="1" applyBorder="1" applyAlignment="1" applyProtection="1">
      <alignment horizontal="centerContinuous"/>
    </xf>
    <xf numFmtId="0" fontId="29" fillId="0" borderId="47" xfId="0" applyFont="1" applyBorder="1" applyProtection="1"/>
    <xf numFmtId="0" fontId="29" fillId="0" borderId="24" xfId="0" applyFont="1" applyBorder="1" applyProtection="1">
      <protection locked="0"/>
    </xf>
    <xf numFmtId="0" fontId="29" fillId="0" borderId="14" xfId="0" applyFont="1" applyBorder="1" applyProtection="1">
      <protection locked="0"/>
    </xf>
    <xf numFmtId="0" fontId="29" fillId="0" borderId="25" xfId="0" applyFont="1" applyBorder="1" applyAlignment="1" applyProtection="1">
      <alignment horizontal="right"/>
    </xf>
    <xf numFmtId="0" fontId="29" fillId="0" borderId="19" xfId="0" applyFont="1" applyBorder="1" applyProtection="1">
      <protection locked="0"/>
    </xf>
    <xf numFmtId="0" fontId="29" fillId="0" borderId="26" xfId="0" applyFont="1" applyBorder="1" applyProtection="1">
      <protection locked="0"/>
    </xf>
    <xf numFmtId="0" fontId="39" fillId="0" borderId="13" xfId="0" applyFont="1" applyBorder="1" applyProtection="1"/>
    <xf numFmtId="0" fontId="39" fillId="0" borderId="18" xfId="0" applyFont="1" applyBorder="1" applyProtection="1"/>
    <xf numFmtId="39" fontId="39" fillId="0" borderId="19" xfId="0" applyNumberFormat="1" applyFont="1" applyBorder="1" applyAlignment="1" applyProtection="1">
      <alignment horizontal="centerContinuous"/>
    </xf>
    <xf numFmtId="39" fontId="29" fillId="0" borderId="19" xfId="0" applyNumberFormat="1" applyFont="1" applyBorder="1" applyAlignment="1" applyProtection="1">
      <alignment horizontal="centerContinuous"/>
    </xf>
    <xf numFmtId="0" fontId="40" fillId="0" borderId="34" xfId="0" applyFont="1" applyBorder="1" applyProtection="1"/>
    <xf numFmtId="0" fontId="29" fillId="0" borderId="42" xfId="0" applyFont="1" applyBorder="1" applyProtection="1"/>
    <xf numFmtId="37" fontId="29" fillId="0" borderId="24" xfId="0" applyNumberFormat="1" applyFont="1" applyBorder="1" applyAlignment="1" applyProtection="1">
      <alignment horizontal="centerContinuous"/>
    </xf>
    <xf numFmtId="5" fontId="29" fillId="0" borderId="26" xfId="0" applyNumberFormat="1" applyFont="1" applyBorder="1" applyAlignment="1" applyProtection="1">
      <alignment horizontal="centerContinuous"/>
      <protection locked="0"/>
    </xf>
    <xf numFmtId="5" fontId="29" fillId="0" borderId="20" xfId="0" applyNumberFormat="1" applyFont="1" applyBorder="1" applyProtection="1">
      <protection locked="0"/>
    </xf>
    <xf numFmtId="5" fontId="29" fillId="29" borderId="13" xfId="0" applyNumberFormat="1" applyFont="1" applyFill="1" applyBorder="1" applyProtection="1"/>
    <xf numFmtId="37" fontId="29" fillId="0" borderId="26" xfId="0" applyNumberFormat="1" applyFont="1" applyBorder="1" applyProtection="1">
      <protection locked="0"/>
    </xf>
    <xf numFmtId="0" fontId="29" fillId="29" borderId="13" xfId="0" applyFont="1" applyFill="1" applyBorder="1" applyAlignment="1" applyProtection="1">
      <alignment horizontal="centerContinuous"/>
    </xf>
    <xf numFmtId="0" fontId="29" fillId="29" borderId="25" xfId="0" applyFont="1" applyFill="1" applyBorder="1" applyProtection="1"/>
    <xf numFmtId="37" fontId="29" fillId="29" borderId="34" xfId="0" applyNumberFormat="1" applyFont="1" applyFill="1" applyBorder="1" applyProtection="1"/>
    <xf numFmtId="37" fontId="29" fillId="29" borderId="30" xfId="0" applyNumberFormat="1" applyFont="1" applyFill="1" applyBorder="1" applyProtection="1"/>
    <xf numFmtId="0" fontId="29" fillId="29" borderId="20" xfId="0" applyFont="1" applyFill="1" applyBorder="1" applyProtection="1"/>
    <xf numFmtId="37" fontId="29" fillId="29" borderId="19" xfId="0" applyNumberFormat="1" applyFont="1" applyFill="1" applyBorder="1" applyProtection="1"/>
    <xf numFmtId="0" fontId="29" fillId="29" borderId="18" xfId="0" applyFont="1" applyFill="1" applyBorder="1" applyProtection="1"/>
    <xf numFmtId="37" fontId="29" fillId="29" borderId="35" xfId="0" applyNumberFormat="1" applyFont="1" applyFill="1" applyBorder="1" applyProtection="1"/>
    <xf numFmtId="37" fontId="29" fillId="0" borderId="20" xfId="0" applyNumberFormat="1" applyFont="1" applyBorder="1" applyProtection="1">
      <protection locked="0"/>
    </xf>
    <xf numFmtId="5" fontId="29" fillId="0" borderId="24" xfId="0" applyNumberFormat="1" applyFont="1" applyBorder="1" applyProtection="1"/>
    <xf numFmtId="5" fontId="29" fillId="29" borderId="13" xfId="0" applyNumberFormat="1" applyFont="1" applyFill="1" applyBorder="1" applyAlignment="1" applyProtection="1">
      <alignment horizontal="centerContinuous"/>
    </xf>
    <xf numFmtId="5" fontId="29" fillId="29" borderId="34" xfId="0" applyNumberFormat="1" applyFont="1" applyFill="1" applyBorder="1" applyProtection="1"/>
    <xf numFmtId="0" fontId="31" fillId="0" borderId="21" xfId="0" applyFont="1" applyBorder="1" applyProtection="1"/>
    <xf numFmtId="0" fontId="31" fillId="0" borderId="22" xfId="0" applyFont="1" applyBorder="1" applyProtection="1"/>
    <xf numFmtId="0" fontId="31" fillId="0" borderId="33" xfId="0" applyFont="1" applyBorder="1" applyProtection="1"/>
    <xf numFmtId="0" fontId="31" fillId="0" borderId="48" xfId="0" applyFont="1" applyBorder="1" applyAlignment="1" applyProtection="1">
      <alignment horizontal="centerContinuous"/>
    </xf>
    <xf numFmtId="0" fontId="31" fillId="0" borderId="49" xfId="0" applyFont="1" applyBorder="1" applyAlignment="1" applyProtection="1">
      <alignment horizontal="centerContinuous"/>
    </xf>
    <xf numFmtId="0" fontId="31" fillId="0" borderId="50" xfId="0" applyFont="1" applyBorder="1" applyAlignment="1" applyProtection="1">
      <alignment horizontal="centerContinuous"/>
    </xf>
    <xf numFmtId="0" fontId="41" fillId="0" borderId="13" xfId="0" applyFont="1" applyBorder="1" applyProtection="1"/>
    <xf numFmtId="0" fontId="41" fillId="0" borderId="0" xfId="0" applyFont="1" applyProtection="1"/>
    <xf numFmtId="0" fontId="41" fillId="0" borderId="14" xfId="0" applyFont="1" applyBorder="1" applyProtection="1"/>
    <xf numFmtId="0" fontId="31" fillId="0" borderId="25" xfId="0" applyFont="1" applyBorder="1" applyAlignment="1" applyProtection="1">
      <alignment horizontal="center"/>
    </xf>
    <xf numFmtId="0" fontId="31" fillId="0" borderId="31" xfId="0" applyFont="1" applyBorder="1" applyAlignment="1" applyProtection="1">
      <alignment horizontal="center"/>
    </xf>
    <xf numFmtId="0" fontId="31" fillId="0" borderId="51" xfId="0" applyFont="1" applyBorder="1" applyAlignment="1" applyProtection="1">
      <alignment horizontal="center"/>
    </xf>
    <xf numFmtId="0" fontId="31" fillId="0" borderId="52" xfId="0" applyFont="1" applyBorder="1" applyProtection="1"/>
    <xf numFmtId="0" fontId="31" fillId="29" borderId="52" xfId="0" applyFont="1" applyFill="1" applyBorder="1" applyProtection="1"/>
    <xf numFmtId="0" fontId="31" fillId="29" borderId="50" xfId="0" applyFont="1" applyFill="1" applyBorder="1" applyProtection="1"/>
    <xf numFmtId="5" fontId="31" fillId="0" borderId="53" xfId="0" applyNumberFormat="1" applyFont="1" applyBorder="1" applyProtection="1"/>
    <xf numFmtId="5" fontId="31" fillId="0" borderId="50" xfId="0" applyNumberFormat="1" applyFont="1" applyBorder="1" applyProtection="1"/>
    <xf numFmtId="5" fontId="31" fillId="0" borderId="51" xfId="0" applyNumberFormat="1" applyFont="1" applyBorder="1" applyProtection="1"/>
    <xf numFmtId="5" fontId="31" fillId="0" borderId="54" xfId="0" applyNumberFormat="1" applyFont="1" applyBorder="1" applyProtection="1"/>
    <xf numFmtId="37" fontId="31" fillId="0" borderId="51" xfId="0" applyNumberFormat="1" applyFont="1" applyBorder="1" applyProtection="1"/>
    <xf numFmtId="37" fontId="31" fillId="0" borderId="54" xfId="0" applyNumberFormat="1" applyFont="1" applyBorder="1" applyProtection="1"/>
    <xf numFmtId="37" fontId="31" fillId="0" borderId="53" xfId="0" applyNumberFormat="1" applyFont="1" applyBorder="1" applyProtection="1"/>
    <xf numFmtId="37" fontId="31" fillId="29" borderId="50" xfId="0" applyNumberFormat="1" applyFont="1" applyFill="1" applyBorder="1" applyProtection="1"/>
    <xf numFmtId="0" fontId="31" fillId="0" borderId="55" xfId="0" applyFont="1" applyBorder="1" applyAlignment="1" applyProtection="1">
      <alignment horizontal="center"/>
    </xf>
    <xf numFmtId="0" fontId="31" fillId="0" borderId="56" xfId="0" applyFont="1" applyBorder="1" applyProtection="1"/>
    <xf numFmtId="0" fontId="31" fillId="0" borderId="57" xfId="0" applyFont="1" applyBorder="1" applyProtection="1"/>
    <xf numFmtId="5" fontId="31" fillId="0" borderId="58" xfId="0" applyNumberFormat="1" applyFont="1" applyBorder="1" applyProtection="1"/>
    <xf numFmtId="0" fontId="31" fillId="0" borderId="44" xfId="0" applyFont="1" applyBorder="1" applyProtection="1"/>
    <xf numFmtId="0" fontId="31" fillId="0" borderId="45" xfId="0" applyFont="1" applyBorder="1" applyAlignment="1" applyProtection="1">
      <alignment horizontal="center"/>
    </xf>
    <xf numFmtId="37" fontId="31" fillId="0" borderId="40" xfId="0" applyNumberFormat="1" applyFont="1" applyBorder="1" applyProtection="1"/>
    <xf numFmtId="0" fontId="31" fillId="0" borderId="23" xfId="0" applyFont="1" applyBorder="1" applyProtection="1"/>
    <xf numFmtId="0" fontId="31" fillId="0" borderId="48" xfId="0" applyFont="1" applyBorder="1" applyProtection="1"/>
    <xf numFmtId="0" fontId="31" fillId="0" borderId="49" xfId="0" applyFont="1" applyBorder="1" applyProtection="1"/>
    <xf numFmtId="0" fontId="31" fillId="0" borderId="50" xfId="0" applyFont="1" applyBorder="1" applyProtection="1"/>
    <xf numFmtId="5" fontId="31" fillId="0" borderId="59" xfId="0" applyNumberFormat="1" applyFont="1" applyBorder="1" applyProtection="1"/>
    <xf numFmtId="5" fontId="31" fillId="0" borderId="52" xfId="0" applyNumberFormat="1" applyFont="1" applyBorder="1" applyProtection="1"/>
    <xf numFmtId="0" fontId="31" fillId="0" borderId="59" xfId="0" applyFont="1" applyBorder="1" applyAlignment="1" applyProtection="1">
      <alignment horizontal="center"/>
    </xf>
    <xf numFmtId="37" fontId="31" fillId="0" borderId="59" xfId="0" applyNumberFormat="1" applyFont="1" applyBorder="1" applyProtection="1"/>
    <xf numFmtId="37" fontId="31" fillId="0" borderId="52" xfId="0" applyNumberFormat="1" applyFont="1" applyBorder="1" applyProtection="1"/>
    <xf numFmtId="37" fontId="31" fillId="0" borderId="49" xfId="0" applyNumberFormat="1" applyFont="1" applyBorder="1" applyProtection="1"/>
    <xf numFmtId="0" fontId="31" fillId="0" borderId="53" xfId="0" applyFont="1" applyBorder="1" applyProtection="1"/>
    <xf numFmtId="5" fontId="31" fillId="0" borderId="60" xfId="0" applyNumberFormat="1" applyFont="1" applyBorder="1" applyProtection="1"/>
    <xf numFmtId="5" fontId="31" fillId="0" borderId="61" xfId="0" applyNumberFormat="1" applyFont="1" applyBorder="1" applyProtection="1"/>
    <xf numFmtId="5" fontId="31" fillId="0" borderId="56" xfId="0" applyNumberFormat="1" applyFont="1" applyBorder="1" applyProtection="1"/>
    <xf numFmtId="0" fontId="31" fillId="0" borderId="61" xfId="0" applyFont="1" applyBorder="1" applyProtection="1"/>
    <xf numFmtId="0" fontId="31" fillId="0" borderId="60" xfId="0" applyFont="1" applyBorder="1" applyAlignment="1" applyProtection="1">
      <alignment horizontal="center"/>
    </xf>
    <xf numFmtId="0" fontId="31" fillId="0" borderId="0" xfId="0" applyFont="1" applyAlignment="1" applyProtection="1">
      <alignment horizontal="right"/>
    </xf>
    <xf numFmtId="0" fontId="31" fillId="0" borderId="27" xfId="0" applyFont="1" applyBorder="1" applyAlignment="1" applyProtection="1">
      <alignment horizontal="center"/>
    </xf>
    <xf numFmtId="0" fontId="31" fillId="0" borderId="29" xfId="0" applyFont="1" applyBorder="1" applyAlignment="1" applyProtection="1">
      <alignment horizontal="center"/>
    </xf>
    <xf numFmtId="5" fontId="31" fillId="0" borderId="25" xfId="0" applyNumberFormat="1" applyFont="1" applyBorder="1" applyProtection="1"/>
    <xf numFmtId="37" fontId="31" fillId="0" borderId="25" xfId="0" applyNumberFormat="1" applyFont="1" applyBorder="1" applyProtection="1"/>
    <xf numFmtId="37" fontId="31" fillId="0" borderId="31" xfId="0" applyNumberFormat="1" applyFont="1" applyBorder="1" applyProtection="1"/>
    <xf numFmtId="0" fontId="31" fillId="0" borderId="32" xfId="0" applyFont="1" applyBorder="1" applyAlignment="1" applyProtection="1">
      <alignment horizontal="center"/>
    </xf>
    <xf numFmtId="0" fontId="31" fillId="29" borderId="46" xfId="0" applyFont="1" applyFill="1" applyBorder="1" applyProtection="1"/>
    <xf numFmtId="0" fontId="31" fillId="29" borderId="10" xfId="0" applyFont="1" applyFill="1" applyBorder="1" applyProtection="1"/>
    <xf numFmtId="5" fontId="31" fillId="0" borderId="45" xfId="0" applyNumberFormat="1" applyFont="1" applyBorder="1" applyProtection="1"/>
    <xf numFmtId="0" fontId="34" fillId="0" borderId="0" xfId="0" applyFont="1" applyProtection="1"/>
    <xf numFmtId="0" fontId="32" fillId="0" borderId="0" xfId="0" applyFont="1" applyAlignment="1" applyProtection="1">
      <alignment horizontal="right"/>
    </xf>
    <xf numFmtId="0" fontId="32" fillId="0" borderId="13" xfId="0" applyFont="1" applyBorder="1" applyProtection="1"/>
    <xf numFmtId="37" fontId="31" fillId="0" borderId="42" xfId="0" applyNumberFormat="1" applyFont="1" applyBorder="1" applyProtection="1"/>
    <xf numFmtId="37" fontId="31" fillId="0" borderId="45" xfId="0" applyNumberFormat="1" applyFont="1" applyBorder="1" applyProtection="1"/>
    <xf numFmtId="0" fontId="34" fillId="0" borderId="28" xfId="0" applyFont="1" applyBorder="1" applyProtection="1"/>
    <xf numFmtId="0" fontId="31" fillId="0" borderId="62" xfId="0" applyFont="1" applyBorder="1" applyProtection="1"/>
    <xf numFmtId="0" fontId="41" fillId="0" borderId="19" xfId="0" applyFont="1" applyBorder="1" applyProtection="1"/>
    <xf numFmtId="0" fontId="41" fillId="0" borderId="20" xfId="0" applyFont="1" applyBorder="1" applyProtection="1"/>
    <xf numFmtId="0" fontId="31" fillId="29" borderId="42" xfId="0" applyFont="1" applyFill="1" applyBorder="1" applyProtection="1"/>
    <xf numFmtId="0" fontId="31" fillId="29" borderId="31" xfId="0" applyFont="1" applyFill="1" applyBorder="1" applyProtection="1"/>
    <xf numFmtId="0" fontId="31" fillId="29" borderId="59" xfId="0" applyFont="1" applyFill="1" applyBorder="1" applyProtection="1"/>
    <xf numFmtId="37" fontId="31" fillId="0" borderId="41" xfId="0" applyNumberFormat="1" applyFont="1" applyBorder="1" applyProtection="1"/>
    <xf numFmtId="37" fontId="31" fillId="0" borderId="30" xfId="0" applyNumberFormat="1" applyFont="1" applyBorder="1" applyProtection="1"/>
    <xf numFmtId="5" fontId="31" fillId="0" borderId="42" xfId="0" applyNumberFormat="1" applyFont="1" applyBorder="1" applyProtection="1"/>
    <xf numFmtId="37" fontId="31" fillId="0" borderId="0" xfId="0" applyNumberFormat="1" applyFont="1" applyProtection="1"/>
    <xf numFmtId="37" fontId="31" fillId="0" borderId="28" xfId="0" applyNumberFormat="1" applyFont="1" applyBorder="1" applyProtection="1"/>
    <xf numFmtId="5" fontId="31" fillId="0" borderId="46" xfId="0" applyNumberFormat="1" applyFont="1" applyBorder="1" applyProtection="1"/>
    <xf numFmtId="0" fontId="31" fillId="0" borderId="13" xfId="0" applyFont="1" applyBorder="1" applyAlignment="1" applyProtection="1">
      <alignment horizontal="centerContinuous"/>
    </xf>
    <xf numFmtId="0" fontId="32" fillId="0" borderId="14" xfId="0" applyFont="1" applyBorder="1" applyAlignment="1" applyProtection="1">
      <alignment horizontal="centerContinuous"/>
    </xf>
    <xf numFmtId="37" fontId="31" fillId="0" borderId="14" xfId="0" applyNumberFormat="1" applyFont="1" applyBorder="1" applyProtection="1"/>
    <xf numFmtId="5" fontId="31" fillId="0" borderId="28" xfId="0" applyNumberFormat="1" applyFont="1" applyBorder="1" applyProtection="1"/>
    <xf numFmtId="0" fontId="31" fillId="0" borderId="30" xfId="0" applyFont="1" applyBorder="1" applyAlignment="1" applyProtection="1">
      <alignment horizontal="centerContinuous"/>
    </xf>
    <xf numFmtId="0" fontId="31" fillId="0" borderId="35" xfId="0" applyFont="1" applyBorder="1" applyAlignment="1" applyProtection="1">
      <alignment horizontal="centerContinuous"/>
    </xf>
    <xf numFmtId="5" fontId="31" fillId="0" borderId="24" xfId="0" applyNumberFormat="1" applyFont="1" applyBorder="1" applyProtection="1"/>
    <xf numFmtId="5" fontId="31" fillId="0" borderId="14" xfId="0" applyNumberFormat="1" applyFont="1" applyBorder="1" applyProtection="1"/>
    <xf numFmtId="37" fontId="31" fillId="0" borderId="24" xfId="0" applyNumberFormat="1" applyFont="1" applyBorder="1" applyProtection="1"/>
    <xf numFmtId="37" fontId="31" fillId="0" borderId="26" xfId="0" applyNumberFormat="1" applyFont="1" applyBorder="1" applyProtection="1"/>
    <xf numFmtId="37" fontId="31" fillId="0" borderId="20" xfId="0" applyNumberFormat="1" applyFont="1" applyBorder="1" applyProtection="1"/>
    <xf numFmtId="5" fontId="31" fillId="0" borderId="30" xfId="0" applyNumberFormat="1" applyFont="1" applyBorder="1" applyProtection="1"/>
    <xf numFmtId="0" fontId="31" fillId="29" borderId="26" xfId="0" applyFont="1" applyFill="1" applyBorder="1" applyProtection="1"/>
    <xf numFmtId="5" fontId="31" fillId="0" borderId="35" xfId="0" applyNumberFormat="1" applyFont="1" applyBorder="1" applyProtection="1"/>
    <xf numFmtId="5" fontId="31" fillId="0" borderId="20" xfId="0" applyNumberFormat="1" applyFont="1" applyBorder="1" applyProtection="1"/>
    <xf numFmtId="0" fontId="31" fillId="0" borderId="46" xfId="0" applyFont="1" applyBorder="1" applyProtection="1"/>
    <xf numFmtId="5" fontId="31" fillId="0" borderId="43" xfId="0" applyNumberFormat="1" applyFont="1" applyBorder="1" applyProtection="1"/>
    <xf numFmtId="5" fontId="31" fillId="0" borderId="16" xfId="0" applyNumberFormat="1" applyFont="1" applyBorder="1" applyProtection="1"/>
    <xf numFmtId="0" fontId="31" fillId="0" borderId="30" xfId="0" applyFont="1" applyBorder="1" applyAlignment="1" applyProtection="1">
      <alignment horizontal="center"/>
    </xf>
    <xf numFmtId="0" fontId="31" fillId="0" borderId="62" xfId="0" applyFont="1" applyBorder="1" applyAlignment="1" applyProtection="1">
      <alignment horizontal="center"/>
    </xf>
    <xf numFmtId="0" fontId="31" fillId="0" borderId="52" xfId="0" applyFont="1" applyBorder="1" applyAlignment="1" applyProtection="1">
      <alignment horizontal="centerContinuous"/>
    </xf>
    <xf numFmtId="0" fontId="31" fillId="0" borderId="42" xfId="0" applyFont="1" applyBorder="1" applyAlignment="1" applyProtection="1">
      <alignment horizontal="center"/>
    </xf>
    <xf numFmtId="0" fontId="31" fillId="29" borderId="53" xfId="0" applyFont="1" applyFill="1" applyBorder="1" applyProtection="1"/>
    <xf numFmtId="0" fontId="31" fillId="0" borderId="15" xfId="0" applyFont="1" applyBorder="1" applyAlignment="1" applyProtection="1">
      <alignment horizontal="center"/>
    </xf>
    <xf numFmtId="0" fontId="31" fillId="0" borderId="58" xfId="0" applyFont="1" applyBorder="1" applyProtection="1"/>
    <xf numFmtId="0" fontId="31" fillId="29" borderId="61" xfId="0" applyFont="1" applyFill="1" applyBorder="1" applyProtection="1"/>
    <xf numFmtId="37" fontId="31" fillId="0" borderId="0" xfId="0" applyNumberFormat="1" applyFont="1" applyAlignment="1" applyProtection="1">
      <alignment horizontal="center"/>
    </xf>
    <xf numFmtId="37" fontId="31" fillId="0" borderId="24" xfId="0" applyNumberFormat="1" applyFont="1" applyBorder="1" applyAlignment="1" applyProtection="1">
      <alignment horizontal="center"/>
    </xf>
    <xf numFmtId="0" fontId="31" fillId="0" borderId="63" xfId="0" applyFont="1" applyBorder="1" applyAlignment="1" applyProtection="1">
      <alignment horizontal="center"/>
    </xf>
    <xf numFmtId="0" fontId="31" fillId="0" borderId="39" xfId="0" applyFont="1" applyBorder="1" applyAlignment="1" applyProtection="1">
      <alignment horizontal="centerContinuous"/>
    </xf>
    <xf numFmtId="0" fontId="31" fillId="0" borderId="40" xfId="0" applyFont="1" applyBorder="1" applyAlignment="1" applyProtection="1">
      <alignment horizontal="centerContinuous"/>
    </xf>
    <xf numFmtId="0" fontId="31" fillId="0" borderId="38" xfId="0" applyFont="1" applyBorder="1" applyAlignment="1" applyProtection="1">
      <alignment horizontal="centerContinuous"/>
    </xf>
    <xf numFmtId="37" fontId="31" fillId="0" borderId="16" xfId="0" applyNumberFormat="1" applyFont="1" applyBorder="1" applyProtection="1"/>
    <xf numFmtId="37" fontId="31" fillId="0" borderId="25" xfId="0" applyNumberFormat="1" applyFont="1" applyBorder="1" applyAlignment="1" applyProtection="1">
      <alignment horizontal="center"/>
    </xf>
    <xf numFmtId="7" fontId="31" fillId="0" borderId="24" xfId="0" applyNumberFormat="1" applyFont="1" applyBorder="1" applyProtection="1"/>
    <xf numFmtId="7" fontId="31" fillId="0" borderId="14" xfId="0" applyNumberFormat="1" applyFont="1" applyBorder="1" applyProtection="1"/>
    <xf numFmtId="37" fontId="31" fillId="0" borderId="13" xfId="0" applyNumberFormat="1" applyFont="1" applyBorder="1" applyProtection="1"/>
    <xf numFmtId="39" fontId="31" fillId="0" borderId="24" xfId="0" applyNumberFormat="1" applyFont="1" applyBorder="1" applyProtection="1"/>
    <xf numFmtId="39" fontId="31" fillId="0" borderId="14" xfId="0" applyNumberFormat="1" applyFont="1" applyBorder="1" applyProtection="1"/>
    <xf numFmtId="37" fontId="31" fillId="0" borderId="34" xfId="0" applyNumberFormat="1" applyFont="1" applyBorder="1" applyProtection="1"/>
    <xf numFmtId="37" fontId="31" fillId="0" borderId="48" xfId="0" applyNumberFormat="1" applyFont="1" applyBorder="1" applyProtection="1"/>
    <xf numFmtId="0" fontId="31" fillId="29" borderId="28" xfId="0" applyFont="1" applyFill="1" applyBorder="1" applyProtection="1"/>
    <xf numFmtId="37" fontId="31" fillId="29" borderId="28" xfId="0" applyNumberFormat="1" applyFont="1" applyFill="1" applyBorder="1" applyProtection="1"/>
    <xf numFmtId="37" fontId="31" fillId="29" borderId="24" xfId="0" applyNumberFormat="1" applyFont="1" applyFill="1" applyBorder="1" applyProtection="1"/>
    <xf numFmtId="39" fontId="31" fillId="29" borderId="14" xfId="0" applyNumberFormat="1" applyFont="1" applyFill="1" applyBorder="1" applyProtection="1"/>
    <xf numFmtId="37" fontId="31" fillId="29" borderId="13" xfId="0" applyNumberFormat="1" applyFont="1" applyFill="1" applyBorder="1" applyProtection="1"/>
    <xf numFmtId="37" fontId="31" fillId="29" borderId="0" xfId="0" applyNumberFormat="1" applyFont="1" applyFill="1" applyProtection="1"/>
    <xf numFmtId="39" fontId="31" fillId="29" borderId="43" xfId="0" applyNumberFormat="1" applyFont="1" applyFill="1" applyBorder="1" applyProtection="1"/>
    <xf numFmtId="39" fontId="31" fillId="29" borderId="16" xfId="0" applyNumberFormat="1" applyFont="1" applyFill="1" applyBorder="1" applyProtection="1"/>
    <xf numFmtId="0" fontId="31" fillId="29" borderId="15" xfId="0" applyFont="1" applyFill="1" applyBorder="1" applyProtection="1"/>
    <xf numFmtId="0" fontId="31" fillId="0" borderId="63" xfId="0" applyFont="1" applyBorder="1" applyProtection="1"/>
    <xf numFmtId="0" fontId="31" fillId="0" borderId="32" xfId="0" applyFont="1" applyBorder="1" applyProtection="1"/>
    <xf numFmtId="5" fontId="31" fillId="0" borderId="0" xfId="0" applyNumberFormat="1" applyFont="1" applyAlignment="1" applyProtection="1">
      <alignment horizontal="centerContinuous"/>
    </xf>
    <xf numFmtId="0" fontId="31" fillId="0" borderId="36" xfId="0" applyFont="1" applyBorder="1" applyAlignment="1" applyProtection="1">
      <alignment horizontal="centerContinuous"/>
    </xf>
    <xf numFmtId="0" fontId="34" fillId="0" borderId="40" xfId="0" applyFont="1" applyBorder="1" applyProtection="1"/>
    <xf numFmtId="5" fontId="31" fillId="0" borderId="34" xfId="0" applyNumberFormat="1" applyFont="1" applyBorder="1" applyProtection="1"/>
    <xf numFmtId="0" fontId="31" fillId="29" borderId="62" xfId="0" applyFont="1" applyFill="1" applyBorder="1" applyProtection="1"/>
    <xf numFmtId="5" fontId="31" fillId="29" borderId="61" xfId="0" applyNumberFormat="1" applyFont="1" applyFill="1" applyBorder="1" applyProtection="1"/>
    <xf numFmtId="0" fontId="31" fillId="0" borderId="45" xfId="0" applyFont="1" applyBorder="1" applyProtection="1"/>
    <xf numFmtId="0" fontId="31" fillId="0" borderId="17" xfId="0" applyFont="1" applyBorder="1" applyAlignment="1" applyProtection="1">
      <alignment horizontal="centerContinuous"/>
    </xf>
    <xf numFmtId="0" fontId="31" fillId="0" borderId="11" xfId="0" applyFont="1" applyBorder="1" applyAlignment="1" applyProtection="1">
      <alignment horizontal="centerContinuous"/>
    </xf>
    <xf numFmtId="0" fontId="31" fillId="0" borderId="12" xfId="0" applyFont="1" applyBorder="1" applyAlignment="1" applyProtection="1">
      <alignment horizontal="centerContinuous"/>
    </xf>
    <xf numFmtId="0" fontId="42" fillId="0" borderId="14" xfId="0" applyFont="1" applyBorder="1" applyProtection="1"/>
    <xf numFmtId="0" fontId="31" fillId="0" borderId="64" xfId="0" applyFont="1" applyBorder="1" applyAlignment="1" applyProtection="1">
      <alignment horizontal="center"/>
    </xf>
    <xf numFmtId="0" fontId="31" fillId="0" borderId="65" xfId="0" applyFont="1" applyBorder="1" applyAlignment="1" applyProtection="1">
      <alignment horizontal="center"/>
    </xf>
    <xf numFmtId="0" fontId="31" fillId="30" borderId="36" xfId="0" applyFont="1" applyFill="1" applyBorder="1" applyProtection="1"/>
    <xf numFmtId="0" fontId="31" fillId="30" borderId="38" xfId="0" applyFont="1" applyFill="1" applyBorder="1" applyProtection="1"/>
    <xf numFmtId="0" fontId="31" fillId="30" borderId="63" xfId="0" applyFont="1" applyFill="1" applyBorder="1" applyProtection="1"/>
    <xf numFmtId="0" fontId="31" fillId="30" borderId="40" xfId="0" applyFont="1" applyFill="1" applyBorder="1" applyProtection="1"/>
    <xf numFmtId="0" fontId="31" fillId="30" borderId="37" xfId="0" applyFont="1" applyFill="1" applyBorder="1" applyProtection="1"/>
    <xf numFmtId="0" fontId="31" fillId="30" borderId="34" xfId="0" applyFont="1" applyFill="1" applyBorder="1" applyProtection="1"/>
    <xf numFmtId="0" fontId="31" fillId="30" borderId="14" xfId="0" applyFont="1" applyFill="1" applyBorder="1" applyProtection="1"/>
    <xf numFmtId="0" fontId="31" fillId="30" borderId="27" xfId="0" applyFont="1" applyFill="1" applyBorder="1" applyProtection="1"/>
    <xf numFmtId="0" fontId="31" fillId="30" borderId="24" xfId="0" applyFont="1" applyFill="1" applyBorder="1" applyProtection="1"/>
    <xf numFmtId="0" fontId="31" fillId="0" borderId="25" xfId="0" applyFont="1" applyBorder="1" applyAlignment="1" applyProtection="1">
      <alignment horizontal="centerContinuous"/>
    </xf>
    <xf numFmtId="5" fontId="31" fillId="0" borderId="31" xfId="0" applyNumberFormat="1" applyFont="1" applyBorder="1" applyProtection="1"/>
    <xf numFmtId="0" fontId="31" fillId="0" borderId="10" xfId="0" applyFont="1" applyBorder="1" applyAlignment="1" applyProtection="1">
      <alignment horizontal="left"/>
    </xf>
    <xf numFmtId="0" fontId="42" fillId="0" borderId="13" xfId="0" applyFont="1" applyBorder="1" applyProtection="1"/>
    <xf numFmtId="5" fontId="31" fillId="0" borderId="13" xfId="0" applyNumberFormat="1" applyFont="1" applyBorder="1" applyProtection="1"/>
    <xf numFmtId="0" fontId="30" fillId="0" borderId="0" xfId="0" applyFont="1" applyAlignment="1" applyProtection="1">
      <alignment horizontal="left"/>
    </xf>
    <xf numFmtId="0" fontId="30" fillId="0" borderId="0" xfId="0" applyFont="1" applyAlignment="1" applyProtection="1">
      <alignment horizontal="centerContinuous"/>
    </xf>
    <xf numFmtId="5" fontId="31" fillId="0" borderId="0" xfId="0" applyNumberFormat="1" applyFont="1" applyProtection="1"/>
    <xf numFmtId="37" fontId="31" fillId="0" borderId="0" xfId="0" applyNumberFormat="1" applyFont="1" applyAlignment="1" applyProtection="1">
      <alignment horizontal="centerContinuous"/>
    </xf>
    <xf numFmtId="5" fontId="31" fillId="0" borderId="10" xfId="0" applyNumberFormat="1" applyFont="1" applyBorder="1" applyProtection="1"/>
    <xf numFmtId="0" fontId="31" fillId="0" borderId="16" xfId="0" applyFont="1" applyBorder="1" applyAlignment="1" applyProtection="1">
      <alignment horizontal="center"/>
    </xf>
    <xf numFmtId="0" fontId="31" fillId="0" borderId="23" xfId="0" applyFont="1" applyBorder="1" applyAlignment="1" applyProtection="1">
      <alignment horizontal="center"/>
    </xf>
    <xf numFmtId="0" fontId="31" fillId="0" borderId="34" xfId="0" applyFont="1" applyBorder="1" applyAlignment="1" applyProtection="1">
      <alignment horizontal="centerContinuous"/>
    </xf>
    <xf numFmtId="0" fontId="31" fillId="0" borderId="24" xfId="0" applyFont="1" applyBorder="1" applyAlignment="1" applyProtection="1">
      <alignment horizontal="centerContinuous"/>
    </xf>
    <xf numFmtId="0" fontId="31" fillId="0" borderId="35" xfId="0" applyFont="1" applyBorder="1" applyAlignment="1" applyProtection="1">
      <alignment horizontal="center"/>
    </xf>
    <xf numFmtId="37" fontId="31" fillId="31" borderId="19" xfId="0" applyNumberFormat="1" applyFont="1" applyFill="1" applyBorder="1" applyProtection="1"/>
    <xf numFmtId="0" fontId="31" fillId="31" borderId="19" xfId="0" applyFont="1" applyFill="1" applyBorder="1" applyProtection="1"/>
    <xf numFmtId="37" fontId="31" fillId="31" borderId="20" xfId="0" applyNumberFormat="1" applyFont="1" applyFill="1" applyBorder="1" applyProtection="1"/>
    <xf numFmtId="37" fontId="31" fillId="31" borderId="18" xfId="0" applyNumberFormat="1" applyFont="1" applyFill="1" applyBorder="1" applyProtection="1"/>
    <xf numFmtId="0" fontId="31" fillId="31" borderId="30" xfId="0" applyFont="1" applyFill="1" applyBorder="1" applyProtection="1"/>
    <xf numFmtId="0" fontId="31" fillId="25" borderId="28" xfId="0" applyFont="1" applyFill="1" applyBorder="1" applyProtection="1"/>
    <xf numFmtId="0" fontId="31" fillId="25" borderId="0" xfId="0" applyFont="1" applyFill="1" applyProtection="1"/>
    <xf numFmtId="0" fontId="31" fillId="0" borderId="34" xfId="0" applyFont="1" applyBorder="1" applyAlignment="1" applyProtection="1">
      <alignment horizontal="left"/>
    </xf>
    <xf numFmtId="5" fontId="31" fillId="0" borderId="48" xfId="0" applyNumberFormat="1" applyFont="1" applyBorder="1" applyProtection="1"/>
    <xf numFmtId="0" fontId="31" fillId="0" borderId="52" xfId="0" applyFont="1" applyBorder="1"/>
    <xf numFmtId="37" fontId="31" fillId="31" borderId="0" xfId="0" applyNumberFormat="1" applyFont="1" applyFill="1" applyProtection="1"/>
    <xf numFmtId="0" fontId="31" fillId="31" borderId="0" xfId="0" applyFont="1" applyFill="1" applyProtection="1"/>
    <xf numFmtId="37" fontId="31" fillId="31" borderId="14" xfId="0" applyNumberFormat="1" applyFont="1" applyFill="1" applyBorder="1" applyProtection="1"/>
    <xf numFmtId="37" fontId="31" fillId="31" borderId="13" xfId="0" applyNumberFormat="1" applyFont="1" applyFill="1" applyBorder="1" applyProtection="1"/>
    <xf numFmtId="0" fontId="31" fillId="31" borderId="28" xfId="0" applyFont="1" applyFill="1" applyBorder="1" applyProtection="1"/>
    <xf numFmtId="0" fontId="31" fillId="0" borderId="28" xfId="0" applyFont="1" applyBorder="1"/>
    <xf numFmtId="5" fontId="31" fillId="0" borderId="44" xfId="0" applyNumberFormat="1" applyFont="1" applyBorder="1" applyProtection="1"/>
    <xf numFmtId="0" fontId="31" fillId="0" borderId="43" xfId="0" applyFont="1" applyBorder="1" applyProtection="1"/>
    <xf numFmtId="5" fontId="31" fillId="0" borderId="62" xfId="0" applyNumberFormat="1" applyFont="1" applyBorder="1" applyProtection="1"/>
    <xf numFmtId="5" fontId="31" fillId="25" borderId="28" xfId="0" applyNumberFormat="1" applyFont="1" applyFill="1" applyBorder="1" applyProtection="1"/>
    <xf numFmtId="0" fontId="31" fillId="25" borderId="28" xfId="0" applyFont="1" applyFill="1" applyBorder="1"/>
    <xf numFmtId="5" fontId="31" fillId="25" borderId="25" xfId="0" applyNumberFormat="1" applyFont="1" applyFill="1" applyBorder="1" applyProtection="1"/>
    <xf numFmtId="37" fontId="31" fillId="25" borderId="28" xfId="0" applyNumberFormat="1" applyFont="1" applyFill="1" applyBorder="1" applyProtection="1"/>
    <xf numFmtId="37" fontId="31" fillId="25" borderId="25" xfId="0" applyNumberFormat="1" applyFont="1" applyFill="1" applyBorder="1" applyProtection="1"/>
    <xf numFmtId="37" fontId="31" fillId="31" borderId="30" xfId="0" applyNumberFormat="1" applyFont="1" applyFill="1" applyBorder="1" applyProtection="1"/>
    <xf numFmtId="37" fontId="31" fillId="31" borderId="35" xfId="0" applyNumberFormat="1" applyFont="1" applyFill="1" applyBorder="1" applyProtection="1"/>
    <xf numFmtId="0" fontId="31" fillId="0" borderId="53" xfId="0" applyFont="1" applyBorder="1"/>
    <xf numFmtId="37" fontId="31" fillId="31" borderId="52" xfId="0" applyNumberFormat="1" applyFont="1" applyFill="1" applyBorder="1" applyProtection="1"/>
    <xf numFmtId="37" fontId="31" fillId="31" borderId="49" xfId="0" applyNumberFormat="1" applyFont="1" applyFill="1" applyBorder="1" applyProtection="1"/>
    <xf numFmtId="37" fontId="31" fillId="31" borderId="50" xfId="0" applyNumberFormat="1" applyFont="1" applyFill="1" applyBorder="1" applyProtection="1"/>
    <xf numFmtId="37" fontId="31" fillId="31" borderId="48" xfId="0" applyNumberFormat="1" applyFont="1" applyFill="1" applyBorder="1" applyProtection="1"/>
    <xf numFmtId="0" fontId="31" fillId="31" borderId="49" xfId="0" applyFont="1" applyFill="1" applyBorder="1"/>
    <xf numFmtId="37" fontId="31" fillId="31" borderId="41" xfId="0" applyNumberFormat="1" applyFont="1" applyFill="1" applyBorder="1" applyProtection="1"/>
    <xf numFmtId="37" fontId="31" fillId="31" borderId="40" xfId="0" applyNumberFormat="1" applyFont="1" applyFill="1" applyBorder="1" applyProtection="1"/>
    <xf numFmtId="37" fontId="31" fillId="31" borderId="38" xfId="0" applyNumberFormat="1" applyFont="1" applyFill="1" applyBorder="1" applyProtection="1"/>
    <xf numFmtId="37" fontId="31" fillId="31" borderId="39" xfId="0" applyNumberFormat="1" applyFont="1" applyFill="1" applyBorder="1" applyProtection="1"/>
    <xf numFmtId="0" fontId="31" fillId="31" borderId="40" xfId="0" applyFont="1" applyFill="1" applyBorder="1"/>
    <xf numFmtId="37" fontId="31" fillId="31" borderId="36" xfId="0" applyNumberFormat="1" applyFont="1" applyFill="1" applyBorder="1" applyProtection="1"/>
    <xf numFmtId="0" fontId="31" fillId="31" borderId="19" xfId="0" applyFont="1" applyFill="1" applyBorder="1"/>
    <xf numFmtId="0" fontId="31" fillId="0" borderId="20" xfId="0" applyFont="1" applyBorder="1" applyAlignment="1" applyProtection="1">
      <alignment horizontal="centerContinuous"/>
    </xf>
    <xf numFmtId="37" fontId="31" fillId="25" borderId="13" xfId="0" applyNumberFormat="1" applyFont="1" applyFill="1" applyBorder="1" applyAlignment="1" applyProtection="1">
      <alignment horizontal="center"/>
    </xf>
    <xf numFmtId="37" fontId="31" fillId="25" borderId="0" xfId="0" applyNumberFormat="1" applyFont="1" applyFill="1" applyAlignment="1" applyProtection="1">
      <alignment horizontal="centerContinuous"/>
    </xf>
    <xf numFmtId="37" fontId="31" fillId="25" borderId="14" xfId="0" applyNumberFormat="1" applyFont="1" applyFill="1" applyBorder="1" applyAlignment="1" applyProtection="1">
      <alignment horizontal="centerContinuous"/>
    </xf>
    <xf numFmtId="37" fontId="31" fillId="25" borderId="13" xfId="0" applyNumberFormat="1" applyFont="1" applyFill="1" applyBorder="1" applyAlignment="1" applyProtection="1">
      <alignment horizontal="centerContinuous"/>
    </xf>
    <xf numFmtId="37" fontId="31" fillId="25" borderId="14" xfId="0" applyNumberFormat="1" applyFont="1" applyFill="1" applyBorder="1" applyAlignment="1" applyProtection="1">
      <alignment horizontal="center"/>
    </xf>
    <xf numFmtId="37" fontId="31" fillId="25" borderId="14" xfId="0" applyNumberFormat="1" applyFont="1" applyFill="1" applyBorder="1" applyProtection="1"/>
    <xf numFmtId="37" fontId="31" fillId="25" borderId="13" xfId="0" applyNumberFormat="1" applyFont="1" applyFill="1" applyBorder="1" applyProtection="1"/>
    <xf numFmtId="37" fontId="31" fillId="25" borderId="0" xfId="0" applyNumberFormat="1" applyFont="1" applyFill="1" applyAlignment="1" applyProtection="1">
      <alignment horizontal="center"/>
    </xf>
    <xf numFmtId="37" fontId="31" fillId="25" borderId="15" xfId="0" applyNumberFormat="1" applyFont="1" applyFill="1" applyBorder="1" applyProtection="1"/>
    <xf numFmtId="37" fontId="31" fillId="25" borderId="10" xfId="0" applyNumberFormat="1" applyFont="1" applyFill="1" applyBorder="1" applyProtection="1"/>
    <xf numFmtId="37" fontId="31" fillId="25" borderId="16" xfId="0" applyNumberFormat="1" applyFont="1" applyFill="1" applyBorder="1" applyProtection="1"/>
    <xf numFmtId="5" fontId="31" fillId="0" borderId="29" xfId="0" applyNumberFormat="1" applyFont="1" applyBorder="1" applyProtection="1"/>
    <xf numFmtId="0" fontId="31" fillId="0" borderId="26" xfId="0" applyFont="1" applyBorder="1"/>
    <xf numFmtId="5" fontId="31" fillId="0" borderId="19" xfId="0" applyNumberFormat="1" applyFont="1" applyBorder="1" applyProtection="1"/>
    <xf numFmtId="5" fontId="31" fillId="0" borderId="26" xfId="0" applyNumberFormat="1" applyFont="1" applyBorder="1" applyProtection="1"/>
    <xf numFmtId="37" fontId="31" fillId="0" borderId="35" xfId="0" applyNumberFormat="1" applyFont="1" applyBorder="1" applyProtection="1"/>
    <xf numFmtId="37" fontId="31" fillId="0" borderId="19" xfId="0" applyNumberFormat="1" applyFont="1" applyBorder="1" applyProtection="1"/>
    <xf numFmtId="5" fontId="31" fillId="31" borderId="41" xfId="0" applyNumberFormat="1" applyFont="1" applyFill="1" applyBorder="1" applyProtection="1"/>
    <xf numFmtId="5" fontId="31" fillId="31" borderId="40" xfId="0" applyNumberFormat="1" applyFont="1" applyFill="1" applyBorder="1" applyProtection="1"/>
    <xf numFmtId="5" fontId="31" fillId="31" borderId="38" xfId="0" applyNumberFormat="1" applyFont="1" applyFill="1" applyBorder="1" applyProtection="1"/>
    <xf numFmtId="5" fontId="31" fillId="31" borderId="39" xfId="0" applyNumberFormat="1" applyFont="1" applyFill="1" applyBorder="1" applyProtection="1"/>
    <xf numFmtId="5" fontId="31" fillId="31" borderId="36" xfId="0" applyNumberFormat="1" applyFont="1" applyFill="1" applyBorder="1" applyProtection="1"/>
    <xf numFmtId="37" fontId="31" fillId="0" borderId="14" xfId="0" applyNumberFormat="1" applyFont="1" applyBorder="1" applyAlignment="1" applyProtection="1">
      <alignment horizontal="centerContinuous"/>
    </xf>
    <xf numFmtId="37" fontId="31" fillId="0" borderId="13" xfId="0" applyNumberFormat="1" applyFont="1" applyBorder="1" applyAlignment="1" applyProtection="1">
      <alignment horizontal="centerContinuous"/>
    </xf>
    <xf numFmtId="37" fontId="31" fillId="0" borderId="15" xfId="0" applyNumberFormat="1" applyFont="1" applyBorder="1" applyProtection="1"/>
    <xf numFmtId="37" fontId="31" fillId="0" borderId="10" xfId="0" applyNumberFormat="1" applyFont="1" applyBorder="1" applyProtection="1"/>
    <xf numFmtId="5" fontId="31" fillId="0" borderId="18" xfId="0" applyNumberFormat="1" applyFont="1" applyBorder="1" applyProtection="1"/>
    <xf numFmtId="37" fontId="31" fillId="0" borderId="18" xfId="0" applyNumberFormat="1" applyFont="1" applyBorder="1" applyProtection="1"/>
    <xf numFmtId="5" fontId="31" fillId="31" borderId="54" xfId="0" applyNumberFormat="1" applyFont="1" applyFill="1" applyBorder="1" applyProtection="1"/>
    <xf numFmtId="0" fontId="31" fillId="0" borderId="30" xfId="0" applyFont="1" applyBorder="1"/>
    <xf numFmtId="0" fontId="44" fillId="0" borderId="0" xfId="0" applyFont="1" applyProtection="1"/>
    <xf numFmtId="0" fontId="31" fillId="0" borderId="56" xfId="0" applyFont="1" applyBorder="1"/>
    <xf numFmtId="37" fontId="31" fillId="0" borderId="56" xfId="0" applyNumberFormat="1" applyFont="1" applyBorder="1" applyProtection="1"/>
    <xf numFmtId="37" fontId="31" fillId="0" borderId="60" xfId="0" applyNumberFormat="1" applyFont="1" applyBorder="1" applyProtection="1"/>
    <xf numFmtId="37" fontId="31" fillId="0" borderId="62" xfId="0" applyNumberFormat="1" applyFont="1" applyBorder="1" applyProtection="1"/>
    <xf numFmtId="37" fontId="31" fillId="0" borderId="58" xfId="0" applyNumberFormat="1" applyFont="1" applyBorder="1" applyProtection="1"/>
    <xf numFmtId="0" fontId="30" fillId="0" borderId="0" xfId="0" applyFont="1" applyProtection="1"/>
    <xf numFmtId="0" fontId="36" fillId="0" borderId="0" xfId="0" applyFont="1" applyProtection="1"/>
    <xf numFmtId="0" fontId="36" fillId="0" borderId="0" xfId="0" applyFont="1" applyAlignment="1" applyProtection="1">
      <alignment horizontal="centerContinuous"/>
    </xf>
    <xf numFmtId="0" fontId="31" fillId="0" borderId="41" xfId="0" applyFont="1" applyBorder="1" applyAlignment="1" applyProtection="1">
      <alignment horizontal="centerContinuous"/>
    </xf>
    <xf numFmtId="0" fontId="31" fillId="30" borderId="35" xfId="0" applyFont="1" applyFill="1" applyBorder="1" applyProtection="1"/>
    <xf numFmtId="0" fontId="31" fillId="0" borderId="46" xfId="0" applyFont="1" applyBorder="1" applyAlignment="1" applyProtection="1">
      <alignment horizontal="centerContinuous"/>
    </xf>
    <xf numFmtId="0" fontId="31" fillId="0" borderId="44" xfId="0" applyFont="1" applyBorder="1" applyAlignment="1" applyProtection="1">
      <alignment horizontal="centerContinuous"/>
    </xf>
    <xf numFmtId="0" fontId="31" fillId="30" borderId="44" xfId="0" applyFont="1" applyFill="1" applyBorder="1" applyProtection="1"/>
    <xf numFmtId="37" fontId="31" fillId="0" borderId="32" xfId="0" applyNumberFormat="1" applyFont="1" applyBorder="1" applyProtection="1"/>
    <xf numFmtId="0" fontId="31" fillId="0" borderId="54" xfId="0" applyFont="1" applyBorder="1" applyAlignment="1" applyProtection="1">
      <alignment horizontal="centerContinuous"/>
    </xf>
    <xf numFmtId="37" fontId="31" fillId="0" borderId="44" xfId="0" applyNumberFormat="1" applyFont="1" applyBorder="1" applyProtection="1"/>
    <xf numFmtId="0" fontId="31" fillId="30" borderId="16" xfId="0" applyFont="1" applyFill="1" applyBorder="1" applyProtection="1"/>
    <xf numFmtId="0" fontId="41" fillId="0" borderId="63" xfId="0" applyFont="1" applyBorder="1" applyProtection="1"/>
    <xf numFmtId="0" fontId="41" fillId="0" borderId="36" xfId="0" applyFont="1" applyBorder="1" applyAlignment="1" applyProtection="1">
      <alignment horizontal="center"/>
    </xf>
    <xf numFmtId="0" fontId="41" fillId="0" borderId="36" xfId="0" applyFont="1" applyBorder="1" applyAlignment="1" applyProtection="1">
      <alignment horizontal="centerContinuous"/>
    </xf>
    <xf numFmtId="0" fontId="41" fillId="0" borderId="38" xfId="0" applyFont="1" applyBorder="1" applyProtection="1"/>
    <xf numFmtId="0" fontId="41" fillId="0" borderId="39" xfId="0" applyFont="1" applyBorder="1" applyAlignment="1" applyProtection="1">
      <alignment horizontal="centerContinuous"/>
    </xf>
    <xf numFmtId="0" fontId="41" fillId="0" borderId="40" xfId="0" applyFont="1" applyBorder="1" applyAlignment="1" applyProtection="1">
      <alignment horizontal="centerContinuous"/>
    </xf>
    <xf numFmtId="0" fontId="41" fillId="0" borderId="34" xfId="0" applyFont="1" applyBorder="1" applyAlignment="1" applyProtection="1">
      <alignment horizontal="centerContinuous"/>
    </xf>
    <xf numFmtId="0" fontId="41" fillId="0" borderId="48" xfId="0" applyFont="1" applyBorder="1" applyAlignment="1" applyProtection="1">
      <alignment horizontal="centerContinuous"/>
    </xf>
    <xf numFmtId="0" fontId="41" fillId="0" borderId="49" xfId="0" applyFont="1" applyBorder="1" applyAlignment="1" applyProtection="1">
      <alignment horizontal="centerContinuous"/>
    </xf>
    <xf numFmtId="0" fontId="41" fillId="0" borderId="20" xfId="0" applyFont="1" applyBorder="1" applyAlignment="1" applyProtection="1">
      <alignment horizontal="centerContinuous"/>
    </xf>
    <xf numFmtId="0" fontId="41" fillId="0" borderId="27" xfId="0" applyFont="1" applyBorder="1" applyProtection="1"/>
    <xf numFmtId="0" fontId="41" fillId="0" borderId="34" xfId="0" applyFont="1" applyBorder="1" applyAlignment="1" applyProtection="1">
      <alignment horizontal="center"/>
    </xf>
    <xf numFmtId="0" fontId="41" fillId="0" borderId="13" xfId="0" applyFont="1" applyBorder="1" applyAlignment="1" applyProtection="1">
      <alignment horizontal="centerContinuous"/>
    </xf>
    <xf numFmtId="0" fontId="41" fillId="0" borderId="14" xfId="0" applyFont="1" applyBorder="1" applyAlignment="1" applyProtection="1">
      <alignment horizontal="center"/>
    </xf>
    <xf numFmtId="0" fontId="41" fillId="0" borderId="35" xfId="0" applyFont="1" applyBorder="1" applyAlignment="1" applyProtection="1">
      <alignment horizontal="center"/>
    </xf>
    <xf numFmtId="0" fontId="41" fillId="0" borderId="35" xfId="0" applyFont="1" applyBorder="1" applyProtection="1"/>
    <xf numFmtId="0" fontId="41" fillId="0" borderId="18" xfId="0" applyFont="1" applyBorder="1" applyAlignment="1" applyProtection="1">
      <alignment horizontal="centerContinuous"/>
    </xf>
    <xf numFmtId="0" fontId="41" fillId="0" borderId="35" xfId="0" applyFont="1" applyBorder="1" applyAlignment="1" applyProtection="1">
      <alignment horizontal="centerContinuous"/>
    </xf>
    <xf numFmtId="0" fontId="41" fillId="0" borderId="20" xfId="0" applyFont="1" applyBorder="1" applyAlignment="1" applyProtection="1">
      <alignment horizontal="center"/>
    </xf>
    <xf numFmtId="0" fontId="31" fillId="30" borderId="20" xfId="0" applyFont="1" applyFill="1" applyBorder="1" applyProtection="1"/>
    <xf numFmtId="0" fontId="31" fillId="30" borderId="18" xfId="0" applyFont="1" applyFill="1" applyBorder="1" applyProtection="1"/>
    <xf numFmtId="0" fontId="31" fillId="0" borderId="15" xfId="0" applyFont="1" applyBorder="1" applyAlignment="1" applyProtection="1">
      <alignment horizontal="centerContinuous"/>
    </xf>
    <xf numFmtId="0" fontId="31" fillId="0" borderId="10" xfId="0" applyFont="1" applyBorder="1" applyAlignment="1" applyProtection="1">
      <alignment horizontal="centerContinuous"/>
    </xf>
    <xf numFmtId="0" fontId="31" fillId="0" borderId="16" xfId="0" applyFont="1" applyBorder="1" applyAlignment="1" applyProtection="1">
      <alignment horizontal="centerContinuous"/>
    </xf>
    <xf numFmtId="37" fontId="31" fillId="0" borderId="11" xfId="0" applyNumberFormat="1" applyFont="1" applyBorder="1" applyProtection="1"/>
    <xf numFmtId="37" fontId="31" fillId="0" borderId="17" xfId="0" applyNumberFormat="1" applyFont="1" applyBorder="1" applyProtection="1"/>
    <xf numFmtId="0" fontId="31" fillId="30" borderId="15" xfId="0" applyFont="1" applyFill="1" applyBorder="1" applyProtection="1"/>
    <xf numFmtId="0" fontId="41" fillId="0" borderId="36" xfId="0" applyFont="1" applyBorder="1" applyProtection="1"/>
    <xf numFmtId="0" fontId="41" fillId="0" borderId="40" xfId="0" applyFont="1" applyBorder="1" applyProtection="1"/>
    <xf numFmtId="0" fontId="41" fillId="0" borderId="34" xfId="0" applyFont="1" applyBorder="1" applyProtection="1"/>
    <xf numFmtId="0" fontId="41" fillId="0" borderId="0" xfId="0" applyFont="1" applyAlignment="1" applyProtection="1">
      <alignment horizontal="centerContinuous"/>
    </xf>
    <xf numFmtId="0" fontId="41" fillId="0" borderId="14" xfId="0" applyFont="1" applyBorder="1" applyAlignment="1" applyProtection="1">
      <alignment horizontal="centerContinuous"/>
    </xf>
    <xf numFmtId="0" fontId="41" fillId="0" borderId="27" xfId="0" applyFont="1" applyBorder="1" applyAlignment="1" applyProtection="1">
      <alignment horizontal="center"/>
    </xf>
    <xf numFmtId="0" fontId="41" fillId="0" borderId="25" xfId="0" applyFont="1" applyBorder="1" applyAlignment="1" applyProtection="1">
      <alignment horizontal="centerContinuous"/>
    </xf>
    <xf numFmtId="0" fontId="41" fillId="0" borderId="29" xfId="0" applyFont="1" applyBorder="1" applyAlignment="1" applyProtection="1">
      <alignment horizontal="center"/>
    </xf>
    <xf numFmtId="5" fontId="31" fillId="0" borderId="31" xfId="0" applyNumberFormat="1" applyFont="1" applyBorder="1" applyAlignment="1" applyProtection="1">
      <alignment horizontal="centerContinuous"/>
    </xf>
    <xf numFmtId="0" fontId="34" fillId="0" borderId="35" xfId="0" applyFont="1" applyBorder="1" applyProtection="1"/>
    <xf numFmtId="37" fontId="31" fillId="0" borderId="31" xfId="0" applyNumberFormat="1" applyFont="1" applyBorder="1" applyAlignment="1" applyProtection="1">
      <alignment horizontal="centerContinuous"/>
    </xf>
    <xf numFmtId="0" fontId="31" fillId="0" borderId="61" xfId="0" applyFont="1" applyBorder="1" applyAlignment="1" applyProtection="1">
      <alignment horizontal="center"/>
    </xf>
    <xf numFmtId="0" fontId="41" fillId="0" borderId="13" xfId="0" applyFont="1" applyBorder="1" applyAlignment="1" applyProtection="1">
      <alignment horizontal="center"/>
    </xf>
    <xf numFmtId="5" fontId="31" fillId="0" borderId="67" xfId="0" applyNumberFormat="1" applyFont="1" applyBorder="1" applyProtection="1"/>
    <xf numFmtId="0" fontId="32" fillId="0" borderId="48" xfId="0" applyFont="1" applyBorder="1" applyAlignment="1" applyProtection="1">
      <alignment horizontal="centerContinuous"/>
    </xf>
    <xf numFmtId="0" fontId="32" fillId="0" borderId="49" xfId="0" applyFont="1" applyBorder="1" applyAlignment="1" applyProtection="1">
      <alignment horizontal="centerContinuous"/>
    </xf>
    <xf numFmtId="0" fontId="42" fillId="0" borderId="24" xfId="0" applyFont="1" applyBorder="1" applyAlignment="1" applyProtection="1">
      <alignment horizontal="center"/>
    </xf>
    <xf numFmtId="0" fontId="42" fillId="0" borderId="35" xfId="0" applyFont="1" applyBorder="1" applyAlignment="1" applyProtection="1">
      <alignment horizontal="centerContinuous"/>
    </xf>
    <xf numFmtId="0" fontId="32" fillId="0" borderId="15" xfId="0" applyFont="1" applyBorder="1" applyAlignment="1" applyProtection="1">
      <alignment horizontal="centerContinuous"/>
    </xf>
    <xf numFmtId="0" fontId="32" fillId="0" borderId="10" xfId="0" applyFont="1" applyBorder="1" applyAlignment="1" applyProtection="1">
      <alignment horizontal="centerContinuous"/>
    </xf>
    <xf numFmtId="0" fontId="32" fillId="0" borderId="11" xfId="0" applyFont="1" applyBorder="1" applyAlignment="1" applyProtection="1">
      <alignment horizontal="centerContinuous"/>
    </xf>
    <xf numFmtId="0" fontId="42" fillId="0" borderId="0" xfId="0" applyFont="1" applyAlignment="1" applyProtection="1">
      <alignment horizontal="center"/>
    </xf>
    <xf numFmtId="0" fontId="31" fillId="0" borderId="33" xfId="0" applyFont="1" applyBorder="1" applyAlignment="1" applyProtection="1">
      <alignment horizontal="left"/>
    </xf>
    <xf numFmtId="0" fontId="31" fillId="0" borderId="11" xfId="0" applyFont="1" applyBorder="1" applyAlignment="1" applyProtection="1">
      <alignment horizontal="left"/>
    </xf>
    <xf numFmtId="0" fontId="31" fillId="0" borderId="11" xfId="0" applyFont="1" applyBorder="1" applyAlignment="1" applyProtection="1">
      <alignment horizontal="center"/>
    </xf>
    <xf numFmtId="0" fontId="41" fillId="0" borderId="10" xfId="0" applyFont="1" applyBorder="1" applyProtection="1"/>
    <xf numFmtId="0" fontId="42" fillId="0" borderId="14" xfId="0" applyFont="1" applyBorder="1" applyAlignment="1" applyProtection="1">
      <alignment horizontal="center"/>
    </xf>
    <xf numFmtId="0" fontId="32" fillId="0" borderId="0" xfId="0" applyFont="1" applyAlignment="1" applyProtection="1">
      <alignment horizontal="center"/>
    </xf>
    <xf numFmtId="0" fontId="31" fillId="0" borderId="37" xfId="0" applyFont="1" applyBorder="1" applyAlignment="1" applyProtection="1">
      <alignment horizontal="center"/>
    </xf>
    <xf numFmtId="0" fontId="31" fillId="0" borderId="24" xfId="0" applyFont="1" applyBorder="1" applyAlignment="1" applyProtection="1">
      <alignment horizontal="center"/>
    </xf>
    <xf numFmtId="0" fontId="29" fillId="0" borderId="34" xfId="0" applyFont="1" applyBorder="1" applyAlignment="1" applyProtection="1">
      <alignment horizontal="center"/>
    </xf>
    <xf numFmtId="0" fontId="29" fillId="0" borderId="35" xfId="0" applyFont="1" applyBorder="1" applyAlignment="1" applyProtection="1">
      <alignment horizontal="center"/>
    </xf>
    <xf numFmtId="0" fontId="29" fillId="0" borderId="20" xfId="0" applyFont="1" applyBorder="1" applyAlignment="1" applyProtection="1">
      <alignment horizontal="center"/>
    </xf>
    <xf numFmtId="0" fontId="29" fillId="0" borderId="13" xfId="0" applyFont="1" applyBorder="1" applyAlignment="1" applyProtection="1">
      <alignment horizontal="center"/>
    </xf>
    <xf numFmtId="0" fontId="29" fillId="0" borderId="14" xfId="0" applyFont="1" applyBorder="1" applyAlignment="1" applyProtection="1">
      <alignment horizontal="center"/>
    </xf>
    <xf numFmtId="0" fontId="31" fillId="0" borderId="26" xfId="0" applyFont="1" applyBorder="1" applyAlignment="1" applyProtection="1">
      <alignment horizontal="center"/>
    </xf>
    <xf numFmtId="0" fontId="31" fillId="0" borderId="44" xfId="0" applyFont="1" applyBorder="1" applyAlignment="1" applyProtection="1">
      <alignment horizontal="center"/>
    </xf>
    <xf numFmtId="0" fontId="31" fillId="0" borderId="41" xfId="0" applyFont="1" applyBorder="1" applyAlignment="1" applyProtection="1">
      <alignment horizontal="center"/>
    </xf>
    <xf numFmtId="0" fontId="31" fillId="0" borderId="71" xfId="0" applyFont="1" applyBorder="1" applyAlignment="1" applyProtection="1">
      <alignment horizontal="center"/>
    </xf>
    <xf numFmtId="0" fontId="31" fillId="0" borderId="54" xfId="0" applyFont="1" applyBorder="1" applyAlignment="1" applyProtection="1">
      <alignment horizontal="right"/>
    </xf>
    <xf numFmtId="0" fontId="31" fillId="0" borderId="57" xfId="0" applyFont="1" applyBorder="1" applyAlignment="1" applyProtection="1">
      <alignment horizontal="right"/>
    </xf>
    <xf numFmtId="0" fontId="41" fillId="0" borderId="0" xfId="0" applyFont="1" applyAlignment="1" applyProtection="1">
      <alignment horizontal="center"/>
    </xf>
    <xf numFmtId="0" fontId="41" fillId="0" borderId="25" xfId="0" applyFont="1" applyBorder="1" applyAlignment="1" applyProtection="1">
      <alignment horizontal="center"/>
    </xf>
    <xf numFmtId="0" fontId="41" fillId="0" borderId="19" xfId="0" applyFont="1" applyBorder="1" applyAlignment="1" applyProtection="1">
      <alignment horizontal="center"/>
    </xf>
    <xf numFmtId="0" fontId="41" fillId="0" borderId="31" xfId="0" applyFont="1" applyBorder="1" applyAlignment="1" applyProtection="1">
      <alignment horizontal="center"/>
    </xf>
    <xf numFmtId="0" fontId="36" fillId="0" borderId="0" xfId="0" applyFont="1"/>
    <xf numFmtId="0" fontId="35" fillId="0" borderId="0" xfId="0" applyFont="1"/>
    <xf numFmtId="0" fontId="31" fillId="34" borderId="0" xfId="0" applyFont="1" applyFill="1"/>
    <xf numFmtId="0" fontId="33" fillId="0" borderId="0" xfId="0" applyFont="1" applyProtection="1"/>
    <xf numFmtId="10" fontId="31" fillId="0" borderId="0" xfId="0" applyNumberFormat="1" applyFont="1" applyProtection="1"/>
    <xf numFmtId="164" fontId="31" fillId="0" borderId="19" xfId="0" applyNumberFormat="1" applyFont="1" applyBorder="1" applyAlignment="1" applyProtection="1">
      <alignment horizontal="center"/>
    </xf>
    <xf numFmtId="0" fontId="31" fillId="0" borderId="12" xfId="0" applyFont="1" applyBorder="1" applyAlignment="1" applyProtection="1">
      <alignment horizontal="center"/>
    </xf>
    <xf numFmtId="164" fontId="31" fillId="0" borderId="0" xfId="0" applyNumberFormat="1" applyFont="1" applyAlignment="1" applyProtection="1">
      <alignment horizontal="center"/>
    </xf>
    <xf numFmtId="165" fontId="31" fillId="0" borderId="0" xfId="0" applyNumberFormat="1" applyFont="1" applyProtection="1"/>
    <xf numFmtId="164" fontId="31" fillId="0" borderId="30" xfId="0" applyNumberFormat="1" applyFont="1" applyBorder="1" applyAlignment="1" applyProtection="1">
      <alignment horizontal="center"/>
    </xf>
    <xf numFmtId="0" fontId="31" fillId="0" borderId="28" xfId="0" applyFont="1" applyBorder="1" applyAlignment="1" applyProtection="1">
      <alignment horizontal="left"/>
    </xf>
    <xf numFmtId="164" fontId="31" fillId="0" borderId="26" xfId="0" applyNumberFormat="1" applyFont="1" applyBorder="1" applyAlignment="1" applyProtection="1">
      <alignment horizontal="center"/>
    </xf>
    <xf numFmtId="164" fontId="31" fillId="0" borderId="35" xfId="0" applyNumberFormat="1" applyFont="1" applyBorder="1" applyAlignment="1" applyProtection="1">
      <alignment horizontal="center"/>
    </xf>
    <xf numFmtId="37" fontId="31" fillId="0" borderId="37" xfId="0" applyNumberFormat="1" applyFont="1" applyBorder="1" applyProtection="1"/>
    <xf numFmtId="164" fontId="31" fillId="0" borderId="11" xfId="0" applyNumberFormat="1" applyFont="1" applyBorder="1" applyAlignment="1" applyProtection="1">
      <alignment horizontal="center"/>
    </xf>
    <xf numFmtId="37" fontId="31" fillId="0" borderId="36" xfId="0" applyNumberFormat="1" applyFont="1" applyBorder="1" applyProtection="1"/>
    <xf numFmtId="7" fontId="31" fillId="0" borderId="46" xfId="0" applyNumberFormat="1" applyFont="1" applyBorder="1" applyProtection="1"/>
    <xf numFmtId="0" fontId="31" fillId="0" borderId="53" xfId="0" applyFont="1" applyBorder="1" applyAlignment="1" applyProtection="1">
      <alignment horizontal="center"/>
    </xf>
    <xf numFmtId="37" fontId="31" fillId="29" borderId="53" xfId="0" applyNumberFormat="1" applyFont="1" applyFill="1" applyBorder="1" applyProtection="1"/>
    <xf numFmtId="0" fontId="31" fillId="29" borderId="37" xfId="0" applyFont="1" applyFill="1" applyBorder="1" applyProtection="1"/>
    <xf numFmtId="10" fontId="31" fillId="0" borderId="10" xfId="0" applyNumberFormat="1" applyFont="1" applyBorder="1" applyProtection="1"/>
    <xf numFmtId="0" fontId="32" fillId="0" borderId="18" xfId="0" applyFont="1" applyBorder="1" applyAlignment="1" applyProtection="1">
      <alignment horizontal="centerContinuous"/>
    </xf>
    <xf numFmtId="0" fontId="32" fillId="0" borderId="19" xfId="0" applyFont="1" applyBorder="1" applyAlignment="1" applyProtection="1">
      <alignment horizontal="centerContinuous"/>
    </xf>
    <xf numFmtId="0" fontId="32" fillId="0" borderId="20" xfId="0" applyFont="1" applyBorder="1" applyAlignment="1" applyProtection="1">
      <alignment horizontal="centerContinuous"/>
    </xf>
    <xf numFmtId="0" fontId="32" fillId="0" borderId="34" xfId="0" applyFont="1" applyBorder="1" applyAlignment="1" applyProtection="1">
      <alignment horizontal="center"/>
    </xf>
    <xf numFmtId="165" fontId="31" fillId="0" borderId="24" xfId="0" applyNumberFormat="1" applyFont="1" applyBorder="1" applyAlignment="1" applyProtection="1">
      <alignment horizontal="center"/>
    </xf>
    <xf numFmtId="165" fontId="31" fillId="0" borderId="13" xfId="0" applyNumberFormat="1" applyFont="1" applyBorder="1" applyAlignment="1" applyProtection="1">
      <alignment horizontal="center"/>
    </xf>
    <xf numFmtId="165" fontId="31" fillId="0" borderId="0" xfId="0" applyNumberFormat="1" applyFont="1" applyAlignment="1" applyProtection="1">
      <alignment horizontal="center"/>
    </xf>
    <xf numFmtId="0" fontId="33" fillId="0" borderId="14" xfId="0" applyFont="1" applyBorder="1" applyProtection="1"/>
    <xf numFmtId="165" fontId="31" fillId="0" borderId="15" xfId="0" applyNumberFormat="1" applyFont="1" applyBorder="1" applyAlignment="1" applyProtection="1">
      <alignment horizontal="center"/>
    </xf>
    <xf numFmtId="0" fontId="33" fillId="0" borderId="16" xfId="0" applyFont="1" applyBorder="1" applyProtection="1"/>
    <xf numFmtId="0" fontId="32" fillId="0" borderId="34" xfId="0" applyFont="1" applyBorder="1" applyProtection="1"/>
    <xf numFmtId="0" fontId="31" fillId="24" borderId="17" xfId="0" applyFont="1" applyFill="1" applyBorder="1" applyProtection="1"/>
    <xf numFmtId="0" fontId="31" fillId="24" borderId="11" xfId="0" applyFont="1" applyFill="1" applyBorder="1" applyProtection="1"/>
    <xf numFmtId="0" fontId="47" fillId="24" borderId="11" xfId="0" applyFont="1" applyFill="1" applyBorder="1" applyAlignment="1" applyProtection="1">
      <alignment horizontal="left"/>
    </xf>
    <xf numFmtId="0" fontId="48" fillId="24" borderId="11" xfId="0" applyFont="1" applyFill="1" applyBorder="1" applyProtection="1"/>
    <xf numFmtId="0" fontId="31" fillId="24" borderId="12" xfId="0" applyFont="1" applyFill="1" applyBorder="1" applyProtection="1"/>
    <xf numFmtId="0" fontId="31" fillId="24" borderId="13" xfId="0" applyFont="1" applyFill="1" applyBorder="1" applyProtection="1"/>
    <xf numFmtId="0" fontId="31" fillId="24" borderId="0" xfId="0" applyFont="1" applyFill="1" applyProtection="1"/>
    <xf numFmtId="0" fontId="31" fillId="24" borderId="14" xfId="0" applyFont="1" applyFill="1" applyBorder="1" applyProtection="1"/>
    <xf numFmtId="0" fontId="49" fillId="24" borderId="13" xfId="0" applyFont="1" applyFill="1" applyBorder="1" applyAlignment="1" applyProtection="1">
      <alignment horizontal="centerContinuous" vertical="center"/>
    </xf>
    <xf numFmtId="0" fontId="31" fillId="24" borderId="0" xfId="0" applyFont="1" applyFill="1" applyAlignment="1" applyProtection="1">
      <alignment horizontal="centerContinuous"/>
    </xf>
    <xf numFmtId="0" fontId="31" fillId="24" borderId="14" xfId="0" applyFont="1" applyFill="1" applyBorder="1" applyAlignment="1" applyProtection="1">
      <alignment horizontal="centerContinuous"/>
    </xf>
    <xf numFmtId="0" fontId="50" fillId="24" borderId="13" xfId="0" applyFont="1" applyFill="1" applyBorder="1" applyAlignment="1" applyProtection="1">
      <alignment horizontal="centerContinuous" vertical="center"/>
    </xf>
    <xf numFmtId="0" fontId="49" fillId="24" borderId="0" xfId="0" applyFont="1" applyFill="1" applyAlignment="1" applyProtection="1">
      <alignment horizontal="centerContinuous"/>
    </xf>
    <xf numFmtId="0" fontId="49" fillId="24" borderId="14" xfId="0" applyFont="1" applyFill="1" applyBorder="1" applyAlignment="1" applyProtection="1">
      <alignment horizontal="centerContinuous"/>
    </xf>
    <xf numFmtId="0" fontId="30" fillId="24" borderId="13" xfId="0" applyFont="1" applyFill="1" applyBorder="1" applyAlignment="1" applyProtection="1">
      <alignment horizontal="centerContinuous"/>
    </xf>
    <xf numFmtId="0" fontId="45" fillId="24" borderId="11" xfId="0" applyFont="1" applyFill="1" applyBorder="1" applyAlignment="1" applyProtection="1">
      <alignment horizontal="centerContinuous"/>
    </xf>
    <xf numFmtId="0" fontId="45" fillId="24" borderId="13" xfId="0" applyFont="1" applyFill="1" applyBorder="1" applyAlignment="1" applyProtection="1">
      <alignment horizontal="centerContinuous"/>
    </xf>
    <xf numFmtId="0" fontId="51" fillId="24" borderId="0" xfId="0" applyFont="1" applyFill="1" applyAlignment="1" applyProtection="1">
      <alignment horizontal="centerContinuous"/>
    </xf>
    <xf numFmtId="0" fontId="51" fillId="24" borderId="14" xfId="0" applyFont="1" applyFill="1" applyBorder="1" applyAlignment="1" applyProtection="1">
      <alignment horizontal="centerContinuous"/>
    </xf>
    <xf numFmtId="0" fontId="31" fillId="24" borderId="10" xfId="0" applyFont="1" applyFill="1" applyBorder="1" applyAlignment="1" applyProtection="1">
      <alignment horizontal="centerContinuous"/>
    </xf>
    <xf numFmtId="0" fontId="31" fillId="24" borderId="0" xfId="0" applyFont="1" applyFill="1" applyAlignment="1" applyProtection="1">
      <alignment horizontal="right"/>
    </xf>
    <xf numFmtId="0" fontId="30" fillId="24" borderId="0" xfId="0" applyFont="1" applyFill="1" applyAlignment="1" applyProtection="1">
      <alignment horizontal="centerContinuous"/>
    </xf>
    <xf numFmtId="0" fontId="52" fillId="24" borderId="0" xfId="0" applyFont="1" applyFill="1" applyAlignment="1" applyProtection="1">
      <alignment horizontal="centerContinuous"/>
    </xf>
    <xf numFmtId="0" fontId="34" fillId="24" borderId="0" xfId="0" applyFont="1" applyFill="1" applyAlignment="1" applyProtection="1">
      <alignment horizontal="centerContinuous"/>
    </xf>
    <xf numFmtId="0" fontId="45" fillId="24" borderId="74" xfId="0" applyFont="1" applyFill="1" applyBorder="1" applyAlignment="1" applyProtection="1">
      <alignment horizontal="centerContinuous"/>
    </xf>
    <xf numFmtId="0" fontId="31" fillId="24" borderId="74" xfId="0" applyFont="1" applyFill="1" applyBorder="1" applyAlignment="1" applyProtection="1">
      <alignment horizontal="centerContinuous"/>
    </xf>
    <xf numFmtId="0" fontId="31" fillId="24" borderId="15" xfId="0" applyFont="1" applyFill="1" applyBorder="1" applyProtection="1"/>
    <xf numFmtId="0" fontId="31" fillId="24" borderId="10" xfId="0" applyFont="1" applyFill="1" applyBorder="1" applyProtection="1"/>
    <xf numFmtId="0" fontId="31" fillId="24" borderId="16" xfId="0" applyFont="1" applyFill="1" applyBorder="1" applyProtection="1"/>
    <xf numFmtId="0" fontId="33" fillId="0" borderId="0" xfId="0" applyFont="1" applyAlignment="1">
      <alignment horizontal="left" wrapText="1"/>
    </xf>
    <xf numFmtId="0" fontId="33" fillId="0" borderId="0" xfId="0" applyFont="1" applyAlignment="1">
      <alignment horizontal="center"/>
    </xf>
    <xf numFmtId="0" fontId="32" fillId="0" borderId="0" xfId="0" applyFont="1" applyAlignment="1">
      <alignment horizontal="left"/>
    </xf>
    <xf numFmtId="0" fontId="33" fillId="0" borderId="0" xfId="0" applyFont="1" applyAlignment="1">
      <alignment horizontal="left"/>
    </xf>
    <xf numFmtId="0" fontId="36" fillId="0" borderId="17" xfId="0" applyFont="1" applyBorder="1" applyProtection="1"/>
    <xf numFmtId="0" fontId="36" fillId="0" borderId="11" xfId="0" applyFont="1" applyBorder="1" applyProtection="1"/>
    <xf numFmtId="0" fontId="36" fillId="0" borderId="12" xfId="0" applyFont="1" applyBorder="1" applyProtection="1"/>
    <xf numFmtId="0" fontId="36" fillId="0" borderId="13" xfId="0" applyFont="1" applyBorder="1" applyProtection="1"/>
    <xf numFmtId="0" fontId="36" fillId="0" borderId="14" xfId="0" applyFont="1" applyBorder="1" applyProtection="1"/>
    <xf numFmtId="0" fontId="36" fillId="0" borderId="75" xfId="0" applyFont="1" applyBorder="1" applyProtection="1"/>
    <xf numFmtId="0" fontId="36" fillId="0" borderId="64" xfId="0" applyFont="1" applyBorder="1" applyAlignment="1" applyProtection="1">
      <alignment horizontal="center"/>
    </xf>
    <xf numFmtId="0" fontId="53" fillId="0" borderId="0" xfId="0" applyFont="1" applyAlignment="1" applyProtection="1">
      <alignment horizontal="centerContinuous"/>
    </xf>
    <xf numFmtId="0" fontId="36" fillId="0" borderId="14" xfId="0" applyFont="1" applyBorder="1" applyAlignment="1" applyProtection="1">
      <alignment horizontal="center"/>
    </xf>
    <xf numFmtId="0" fontId="53" fillId="0" borderId="64" xfId="0" applyFont="1" applyBorder="1" applyAlignment="1" applyProtection="1">
      <alignment horizontal="center"/>
    </xf>
    <xf numFmtId="0" fontId="53" fillId="0" borderId="14" xfId="0" applyFont="1" applyBorder="1" applyAlignment="1" applyProtection="1">
      <alignment horizontal="center"/>
    </xf>
    <xf numFmtId="0" fontId="36" fillId="0" borderId="65" xfId="0" applyFont="1" applyBorder="1" applyProtection="1"/>
    <xf numFmtId="0" fontId="36" fillId="0" borderId="10" xfId="0" applyFont="1" applyBorder="1" applyProtection="1"/>
    <xf numFmtId="0" fontId="36" fillId="0" borderId="16" xfId="0" applyFont="1" applyBorder="1" applyProtection="1"/>
    <xf numFmtId="37" fontId="29" fillId="0" borderId="26" xfId="0" applyNumberFormat="1" applyFont="1" applyBorder="1" applyAlignment="1" applyProtection="1">
      <alignment horizontal="right"/>
    </xf>
    <xf numFmtId="5" fontId="29" fillId="0" borderId="26" xfId="0" applyNumberFormat="1" applyFont="1" applyBorder="1" applyAlignment="1" applyProtection="1">
      <alignment horizontal="right"/>
    </xf>
    <xf numFmtId="0" fontId="39" fillId="0" borderId="0" xfId="0" applyFont="1" applyAlignment="1" applyProtection="1"/>
    <xf numFmtId="0" fontId="31" fillId="0" borderId="0" xfId="0" applyFont="1" applyBorder="1" applyProtection="1"/>
    <xf numFmtId="0" fontId="32" fillId="0" borderId="0" xfId="0" applyFont="1" applyBorder="1" applyAlignment="1" applyProtection="1">
      <alignment horizontal="centerContinuous"/>
    </xf>
    <xf numFmtId="0" fontId="31" fillId="0" borderId="17" xfId="0" applyFont="1" applyBorder="1"/>
    <xf numFmtId="0" fontId="31" fillId="0" borderId="21" xfId="0" applyFont="1" applyBorder="1"/>
    <xf numFmtId="0" fontId="31" fillId="0" borderId="33" xfId="0" applyFont="1" applyBorder="1"/>
    <xf numFmtId="0" fontId="31" fillId="0" borderId="11" xfId="0" applyFont="1" applyBorder="1"/>
    <xf numFmtId="0" fontId="31" fillId="0" borderId="23" xfId="0" applyFont="1" applyBorder="1"/>
    <xf numFmtId="0" fontId="31" fillId="0" borderId="34" xfId="0" applyFont="1" applyBorder="1"/>
    <xf numFmtId="0" fontId="31" fillId="0" borderId="25" xfId="0" applyFont="1" applyBorder="1"/>
    <xf numFmtId="0" fontId="31" fillId="0" borderId="35" xfId="0" applyFont="1" applyBorder="1"/>
    <xf numFmtId="0" fontId="31" fillId="0" borderId="18" xfId="0" applyFont="1" applyBorder="1" applyAlignment="1">
      <alignment horizontal="centerContinuous"/>
    </xf>
    <xf numFmtId="0" fontId="31" fillId="0" borderId="19" xfId="0" applyFont="1" applyBorder="1" applyAlignment="1">
      <alignment horizontal="centerContinuous"/>
    </xf>
    <xf numFmtId="0" fontId="31" fillId="0" borderId="20" xfId="0" applyFont="1" applyBorder="1" applyAlignment="1">
      <alignment horizontal="centerContinuous"/>
    </xf>
    <xf numFmtId="0" fontId="31" fillId="0" borderId="14" xfId="0" applyFont="1" applyBorder="1" applyAlignment="1">
      <alignment horizontal="centerContinuous"/>
    </xf>
    <xf numFmtId="0" fontId="31" fillId="0" borderId="15" xfId="0" applyFont="1" applyBorder="1"/>
    <xf numFmtId="0" fontId="31" fillId="0" borderId="10" xfId="0" applyFont="1" applyBorder="1"/>
    <xf numFmtId="0" fontId="31" fillId="0" borderId="10" xfId="0" applyFont="1" applyBorder="1" applyAlignment="1">
      <alignment horizontal="centerContinuous"/>
    </xf>
    <xf numFmtId="0" fontId="31" fillId="0" borderId="16" xfId="0" applyFont="1" applyBorder="1" applyAlignment="1">
      <alignment horizontal="centerContinuous"/>
    </xf>
    <xf numFmtId="0" fontId="31" fillId="0" borderId="24" xfId="0" applyFont="1" applyBorder="1" applyAlignment="1" applyProtection="1">
      <alignment horizontal="left"/>
    </xf>
    <xf numFmtId="0" fontId="31" fillId="0" borderId="34" xfId="0" applyFont="1" applyBorder="1" applyAlignment="1" applyProtection="1">
      <alignment horizontal="right"/>
    </xf>
    <xf numFmtId="0" fontId="31" fillId="0" borderId="0" xfId="0" applyFont="1" applyBorder="1" applyAlignment="1" applyProtection="1">
      <alignment horizontal="centerContinuous" wrapText="1"/>
    </xf>
    <xf numFmtId="0" fontId="31" fillId="0" borderId="14" xfId="0" applyFont="1" applyBorder="1" applyAlignment="1" applyProtection="1">
      <alignment horizontal="centerContinuous" wrapText="1"/>
    </xf>
    <xf numFmtId="0" fontId="31" fillId="0" borderId="46" xfId="0" applyFont="1" applyBorder="1" applyAlignment="1" applyProtection="1">
      <alignment horizontal="left"/>
    </xf>
    <xf numFmtId="0" fontId="31" fillId="0" borderId="43" xfId="0" applyFont="1" applyBorder="1" applyAlignment="1" applyProtection="1">
      <alignment horizontal="left"/>
    </xf>
    <xf numFmtId="0" fontId="31" fillId="0" borderId="44" xfId="0" applyFont="1" applyBorder="1" applyAlignment="1" applyProtection="1">
      <alignment horizontal="right"/>
    </xf>
    <xf numFmtId="0" fontId="31" fillId="0" borderId="10" xfId="0" applyFont="1" applyBorder="1" applyAlignment="1" applyProtection="1">
      <alignment horizontal="centerContinuous" wrapText="1"/>
    </xf>
    <xf numFmtId="0" fontId="31" fillId="0" borderId="16" xfId="0" applyFont="1" applyBorder="1" applyAlignment="1" applyProtection="1">
      <alignment horizontal="centerContinuous" wrapText="1"/>
    </xf>
    <xf numFmtId="0" fontId="54" fillId="0" borderId="0" xfId="0" applyFont="1" applyProtection="1"/>
    <xf numFmtId="0" fontId="31" fillId="0" borderId="0" xfId="0" applyFont="1" applyBorder="1" applyAlignment="1" applyProtection="1">
      <alignment horizontal="centerContinuous"/>
    </xf>
    <xf numFmtId="37" fontId="31" fillId="0" borderId="0" xfId="0" applyNumberFormat="1" applyFont="1" applyBorder="1" applyProtection="1"/>
    <xf numFmtId="5" fontId="31" fillId="0" borderId="0" xfId="0" applyNumberFormat="1" applyFont="1" applyBorder="1" applyProtection="1"/>
    <xf numFmtId="0" fontId="55" fillId="0" borderId="0" xfId="0" applyFont="1" applyProtection="1"/>
    <xf numFmtId="0" fontId="55" fillId="0" borderId="0" xfId="0" applyFont="1" applyAlignment="1" applyProtection="1">
      <alignment horizontal="left"/>
    </xf>
    <xf numFmtId="0" fontId="31" fillId="38" borderId="0" xfId="0" applyFont="1" applyFill="1" applyBorder="1" applyProtection="1"/>
    <xf numFmtId="0" fontId="41" fillId="0" borderId="0" xfId="0" applyFont="1" applyAlignment="1" applyProtection="1">
      <alignment horizontal="centerContinuous" wrapText="1"/>
    </xf>
    <xf numFmtId="0" fontId="41" fillId="0" borderId="0" xfId="0" applyFont="1"/>
    <xf numFmtId="164" fontId="31" fillId="0" borderId="10" xfId="0" applyNumberFormat="1" applyFont="1" applyBorder="1" applyAlignment="1" applyProtection="1">
      <alignment horizontal="center"/>
    </xf>
    <xf numFmtId="0" fontId="31" fillId="0" borderId="0" xfId="0" applyFont="1" applyAlignment="1">
      <alignment horizontal="right"/>
    </xf>
    <xf numFmtId="0" fontId="31" fillId="0" borderId="12" xfId="0" applyFont="1" applyBorder="1"/>
    <xf numFmtId="0" fontId="32" fillId="0" borderId="0" xfId="0" applyFont="1" applyAlignment="1">
      <alignment horizontal="centerContinuous"/>
    </xf>
    <xf numFmtId="0" fontId="31" fillId="0" borderId="14" xfId="0" applyFont="1" applyBorder="1"/>
    <xf numFmtId="0" fontId="31" fillId="0" borderId="20" xfId="0" applyFont="1" applyBorder="1"/>
    <xf numFmtId="0" fontId="31" fillId="0" borderId="24" xfId="0" applyFont="1" applyBorder="1"/>
    <xf numFmtId="0" fontId="31" fillId="0" borderId="28" xfId="0" applyFont="1" applyBorder="1" applyAlignment="1">
      <alignment horizontal="centerContinuous"/>
    </xf>
    <xf numFmtId="0" fontId="31" fillId="0" borderId="27" xfId="0" applyFont="1" applyBorder="1"/>
    <xf numFmtId="0" fontId="31" fillId="0" borderId="36" xfId="0" applyFont="1" applyBorder="1"/>
    <xf numFmtId="0" fontId="31" fillId="0" borderId="37" xfId="0" applyFont="1" applyBorder="1" applyAlignment="1">
      <alignment horizontal="center"/>
    </xf>
    <xf numFmtId="0" fontId="31" fillId="0" borderId="38" xfId="0" applyFont="1" applyBorder="1" applyAlignment="1">
      <alignment horizontal="center"/>
    </xf>
    <xf numFmtId="0" fontId="31" fillId="0" borderId="27" xfId="0" applyFont="1" applyBorder="1" applyAlignment="1">
      <alignment horizontal="center"/>
    </xf>
    <xf numFmtId="0" fontId="31" fillId="0" borderId="25" xfId="0" applyFont="1" applyBorder="1" applyAlignment="1">
      <alignment horizontal="center"/>
    </xf>
    <xf numFmtId="0" fontId="31" fillId="0" borderId="24" xfId="0" applyFont="1" applyBorder="1" applyAlignment="1">
      <alignment horizontal="center"/>
    </xf>
    <xf numFmtId="0" fontId="31" fillId="0" borderId="14" xfId="0" applyFont="1" applyBorder="1" applyAlignment="1">
      <alignment horizontal="center"/>
    </xf>
    <xf numFmtId="0" fontId="31" fillId="0" borderId="40" xfId="0" applyFont="1" applyBorder="1"/>
    <xf numFmtId="0" fontId="31" fillId="0" borderId="41" xfId="0" applyFont="1" applyBorder="1"/>
    <xf numFmtId="0" fontId="31" fillId="0" borderId="42" xfId="0" applyFont="1" applyBorder="1" applyAlignment="1">
      <alignment horizontal="center"/>
    </xf>
    <xf numFmtId="0" fontId="31" fillId="0" borderId="31" xfId="0" applyFont="1" applyBorder="1" applyAlignment="1">
      <alignment horizontal="center"/>
    </xf>
    <xf numFmtId="0" fontId="31" fillId="0" borderId="16" xfId="0" applyFont="1" applyBorder="1"/>
    <xf numFmtId="0" fontId="32" fillId="0" borderId="0" xfId="0" applyFont="1"/>
    <xf numFmtId="0" fontId="32" fillId="0" borderId="0" xfId="0" applyFont="1" applyAlignment="1">
      <alignment horizontal="right"/>
    </xf>
    <xf numFmtId="0" fontId="29" fillId="0" borderId="19" xfId="0" applyFont="1" applyBorder="1" applyAlignment="1" applyProtection="1"/>
    <xf numFmtId="0" fontId="31" fillId="0" borderId="64" xfId="0" applyFont="1" applyBorder="1"/>
    <xf numFmtId="0" fontId="31" fillId="0" borderId="22" xfId="0" applyFont="1" applyBorder="1"/>
    <xf numFmtId="0" fontId="31" fillId="0" borderId="48" xfId="0" applyFont="1" applyBorder="1" applyAlignment="1">
      <alignment horizontal="centerContinuous"/>
    </xf>
    <xf numFmtId="0" fontId="31" fillId="0" borderId="49" xfId="0" applyFont="1" applyBorder="1" applyAlignment="1">
      <alignment horizontal="centerContinuous"/>
    </xf>
    <xf numFmtId="0" fontId="31" fillId="0" borderId="50" xfId="0" applyFont="1" applyBorder="1" applyAlignment="1">
      <alignment horizontal="centerContinuous"/>
    </xf>
    <xf numFmtId="0" fontId="31" fillId="0" borderId="39" xfId="0" applyFont="1" applyBorder="1"/>
    <xf numFmtId="0" fontId="31" fillId="0" borderId="63" xfId="0" applyFont="1" applyBorder="1"/>
    <xf numFmtId="0" fontId="31" fillId="0" borderId="37" xfId="0" applyFont="1" applyBorder="1"/>
    <xf numFmtId="0" fontId="31" fillId="0" borderId="40" xfId="0" applyFont="1" applyBorder="1" applyAlignment="1">
      <alignment horizontal="center"/>
    </xf>
    <xf numFmtId="0" fontId="31" fillId="0" borderId="64" xfId="0" applyFont="1" applyBorder="1" applyAlignment="1">
      <alignment horizontal="center"/>
    </xf>
    <xf numFmtId="0" fontId="31" fillId="0" borderId="41" xfId="0" applyFont="1" applyBorder="1" applyAlignment="1">
      <alignment horizontal="center"/>
    </xf>
    <xf numFmtId="0" fontId="31" fillId="0" borderId="42" xfId="0" applyFont="1" applyBorder="1"/>
    <xf numFmtId="0" fontId="31" fillId="0" borderId="34" xfId="0" applyFont="1" applyBorder="1" applyAlignment="1">
      <alignment horizontal="centerContinuous"/>
    </xf>
    <xf numFmtId="0" fontId="31" fillId="0" borderId="29" xfId="0" applyFont="1" applyBorder="1"/>
    <xf numFmtId="0" fontId="31" fillId="0" borderId="30" xfId="0" applyFont="1" applyBorder="1" applyAlignment="1">
      <alignment horizontal="centerContinuous"/>
    </xf>
    <xf numFmtId="0" fontId="31" fillId="0" borderId="35" xfId="0" applyFont="1" applyBorder="1" applyAlignment="1">
      <alignment horizontal="centerContinuous"/>
    </xf>
    <xf numFmtId="0" fontId="31" fillId="0" borderId="19" xfId="0" applyFont="1" applyBorder="1" applyAlignment="1">
      <alignment horizontal="center"/>
    </xf>
    <xf numFmtId="0" fontId="31" fillId="0" borderId="26" xfId="0" applyFont="1" applyBorder="1" applyAlignment="1">
      <alignment horizontal="center"/>
    </xf>
    <xf numFmtId="0" fontId="31" fillId="0" borderId="31" xfId="0" applyFont="1" applyBorder="1"/>
    <xf numFmtId="0" fontId="31" fillId="0" borderId="46" xfId="0" applyFont="1" applyBorder="1"/>
    <xf numFmtId="0" fontId="31" fillId="0" borderId="10" xfId="0" applyFont="1" applyBorder="1" applyAlignment="1">
      <alignment horizontal="center"/>
    </xf>
    <xf numFmtId="0" fontId="31" fillId="0" borderId="45" xfId="0" applyFont="1" applyBorder="1"/>
    <xf numFmtId="0" fontId="31" fillId="0" borderId="0" xfId="0" applyFont="1" applyBorder="1" applyAlignment="1">
      <alignment horizontal="centerContinuous"/>
    </xf>
    <xf numFmtId="0" fontId="31" fillId="0" borderId="13" xfId="0" applyFont="1" applyBorder="1" applyAlignment="1">
      <alignment horizontal="centerContinuous"/>
    </xf>
    <xf numFmtId="0" fontId="31" fillId="0" borderId="32" xfId="0" applyFont="1" applyBorder="1"/>
    <xf numFmtId="0" fontId="31" fillId="0" borderId="43" xfId="0" applyFont="1" applyBorder="1"/>
    <xf numFmtId="37" fontId="31" fillId="0" borderId="46" xfId="0" applyNumberFormat="1" applyFont="1" applyBorder="1" applyProtection="1"/>
    <xf numFmtId="0" fontId="31" fillId="0" borderId="13" xfId="0" applyFont="1" applyBorder="1" applyAlignment="1"/>
    <xf numFmtId="0" fontId="31" fillId="0" borderId="51" xfId="0" applyFont="1" applyBorder="1"/>
    <xf numFmtId="0" fontId="31" fillId="0" borderId="48" xfId="0" applyFont="1" applyBorder="1"/>
    <xf numFmtId="0" fontId="31" fillId="0" borderId="38" xfId="0" applyFont="1" applyBorder="1"/>
    <xf numFmtId="0" fontId="31" fillId="0" borderId="52" xfId="0" applyFont="1" applyBorder="1" applyAlignment="1">
      <alignment horizontal="centerContinuous"/>
    </xf>
    <xf numFmtId="0" fontId="31" fillId="0" borderId="54" xfId="0" applyFont="1" applyBorder="1" applyAlignment="1">
      <alignment horizontal="centerContinuous"/>
    </xf>
    <xf numFmtId="0" fontId="31" fillId="0" borderId="63" xfId="0" applyFont="1" applyBorder="1" applyAlignment="1">
      <alignment horizontal="center"/>
    </xf>
    <xf numFmtId="0" fontId="31" fillId="0" borderId="29" xfId="0" applyFont="1" applyBorder="1" applyAlignment="1">
      <alignment horizontal="center"/>
    </xf>
    <xf numFmtId="0" fontId="31" fillId="0" borderId="51" xfId="0" applyFont="1" applyBorder="1" applyAlignment="1">
      <alignment horizontal="center"/>
    </xf>
    <xf numFmtId="0" fontId="31" fillId="0" borderId="59" xfId="0" applyFont="1" applyBorder="1" applyAlignment="1">
      <alignment horizontal="center"/>
    </xf>
    <xf numFmtId="0" fontId="31" fillId="0" borderId="55" xfId="0" applyFont="1" applyBorder="1" applyAlignment="1">
      <alignment horizontal="center"/>
    </xf>
    <xf numFmtId="0" fontId="31" fillId="0" borderId="58" xfId="0" applyFont="1" applyBorder="1"/>
    <xf numFmtId="0" fontId="31" fillId="0" borderId="60" xfId="0" applyFont="1" applyBorder="1" applyAlignment="1">
      <alignment horizontal="center"/>
    </xf>
    <xf numFmtId="0" fontId="41" fillId="0" borderId="30" xfId="0" applyFont="1" applyBorder="1" applyAlignment="1">
      <alignment horizontal="center"/>
    </xf>
    <xf numFmtId="0" fontId="31" fillId="0" borderId="20" xfId="0" applyFont="1" applyBorder="1" applyAlignment="1">
      <alignment horizontal="center"/>
    </xf>
    <xf numFmtId="0" fontId="31" fillId="26" borderId="26" xfId="0" applyFont="1" applyFill="1" applyBorder="1"/>
    <xf numFmtId="0" fontId="41" fillId="0" borderId="28" xfId="0" applyFont="1" applyBorder="1" applyAlignment="1">
      <alignment horizontal="center"/>
    </xf>
    <xf numFmtId="0" fontId="31" fillId="0" borderId="46" xfId="0" applyFont="1" applyBorder="1" applyAlignment="1">
      <alignment horizontal="center"/>
    </xf>
    <xf numFmtId="0" fontId="31" fillId="26" borderId="46" xfId="0" applyFont="1" applyFill="1" applyBorder="1"/>
    <xf numFmtId="0" fontId="31" fillId="0" borderId="25" xfId="0" applyFont="1" applyBorder="1" applyAlignment="1">
      <alignment horizontal="centerContinuous"/>
    </xf>
    <xf numFmtId="0" fontId="31" fillId="0" borderId="62" xfId="0" applyFont="1" applyBorder="1" applyAlignment="1">
      <alignment horizontal="center"/>
    </xf>
    <xf numFmtId="0" fontId="31" fillId="39" borderId="56" xfId="0" applyFont="1" applyFill="1" applyBorder="1"/>
    <xf numFmtId="0" fontId="31" fillId="0" borderId="17" xfId="0" applyFont="1" applyBorder="1" applyAlignment="1">
      <alignment horizontal="centerContinuous"/>
    </xf>
    <xf numFmtId="0" fontId="31" fillId="0" borderId="11" xfId="0" applyFont="1" applyBorder="1" applyAlignment="1">
      <alignment horizontal="centerContinuous"/>
    </xf>
    <xf numFmtId="0" fontId="31" fillId="0" borderId="12" xfId="0" applyFont="1" applyBorder="1" applyAlignment="1">
      <alignment horizontal="centerContinuous"/>
    </xf>
    <xf numFmtId="0" fontId="31" fillId="0" borderId="42" xfId="0" applyFont="1" applyBorder="1" applyAlignment="1">
      <alignment horizontal="centerContinuous"/>
    </xf>
    <xf numFmtId="0" fontId="31" fillId="39" borderId="41" xfId="0" applyFont="1" applyFill="1" applyBorder="1"/>
    <xf numFmtId="0" fontId="31" fillId="39" borderId="40" xfId="0" applyFont="1" applyFill="1" applyBorder="1"/>
    <xf numFmtId="0" fontId="31" fillId="39" borderId="38" xfId="0" applyFont="1" applyFill="1" applyBorder="1"/>
    <xf numFmtId="0" fontId="31" fillId="39" borderId="39" xfId="0" applyFont="1" applyFill="1" applyBorder="1"/>
    <xf numFmtId="0" fontId="31" fillId="39" borderId="36" xfId="0" applyFont="1" applyFill="1" applyBorder="1"/>
    <xf numFmtId="37" fontId="31" fillId="39" borderId="30" xfId="0" applyNumberFormat="1" applyFont="1" applyFill="1" applyBorder="1" applyProtection="1"/>
    <xf numFmtId="37" fontId="31" fillId="39" borderId="19" xfId="0" applyNumberFormat="1" applyFont="1" applyFill="1" applyBorder="1" applyProtection="1"/>
    <xf numFmtId="37" fontId="31" fillId="39" borderId="20" xfId="0" applyNumberFormat="1" applyFont="1" applyFill="1" applyBorder="1" applyProtection="1"/>
    <xf numFmtId="37" fontId="31" fillId="39" borderId="18" xfId="0" applyNumberFormat="1" applyFont="1" applyFill="1" applyBorder="1" applyProtection="1"/>
    <xf numFmtId="0" fontId="31" fillId="39" borderId="19" xfId="0" applyFont="1" applyFill="1" applyBorder="1"/>
    <xf numFmtId="37" fontId="31" fillId="39" borderId="35" xfId="0" applyNumberFormat="1" applyFont="1" applyFill="1" applyBorder="1" applyProtection="1"/>
    <xf numFmtId="37" fontId="31" fillId="39" borderId="52" xfId="0" applyNumberFormat="1" applyFont="1" applyFill="1" applyBorder="1" applyProtection="1"/>
    <xf numFmtId="37" fontId="31" fillId="39" borderId="49" xfId="0" applyNumberFormat="1" applyFont="1" applyFill="1" applyBorder="1" applyProtection="1"/>
    <xf numFmtId="37" fontId="31" fillId="39" borderId="50" xfId="0" applyNumberFormat="1" applyFont="1" applyFill="1" applyBorder="1" applyProtection="1"/>
    <xf numFmtId="37" fontId="31" fillId="39" borderId="48" xfId="0" applyNumberFormat="1" applyFont="1" applyFill="1" applyBorder="1" applyProtection="1"/>
    <xf numFmtId="0" fontId="31" fillId="39" borderId="49" xfId="0" applyFont="1" applyFill="1" applyBorder="1" applyProtection="1"/>
    <xf numFmtId="37" fontId="31" fillId="39" borderId="54" xfId="0" applyNumberFormat="1" applyFont="1" applyFill="1" applyBorder="1" applyProtection="1"/>
    <xf numFmtId="37" fontId="31" fillId="39" borderId="41" xfId="0" applyNumberFormat="1" applyFont="1" applyFill="1" applyBorder="1" applyProtection="1"/>
    <xf numFmtId="37" fontId="31" fillId="39" borderId="40" xfId="0" applyNumberFormat="1" applyFont="1" applyFill="1" applyBorder="1" applyProtection="1"/>
    <xf numFmtId="37" fontId="31" fillId="39" borderId="38" xfId="0" applyNumberFormat="1" applyFont="1" applyFill="1" applyBorder="1" applyProtection="1"/>
    <xf numFmtId="37" fontId="31" fillId="39" borderId="39" xfId="0" applyNumberFormat="1" applyFont="1" applyFill="1" applyBorder="1" applyProtection="1"/>
    <xf numFmtId="0" fontId="31" fillId="39" borderId="40" xfId="0" applyFont="1" applyFill="1" applyBorder="1" applyProtection="1"/>
    <xf numFmtId="37" fontId="31" fillId="39" borderId="36" xfId="0" applyNumberFormat="1" applyFont="1" applyFill="1" applyBorder="1" applyProtection="1"/>
    <xf numFmtId="0" fontId="31" fillId="39" borderId="19" xfId="0" applyFont="1" applyFill="1" applyBorder="1" applyProtection="1"/>
    <xf numFmtId="0" fontId="41" fillId="0" borderId="13" xfId="0" applyFont="1" applyBorder="1"/>
    <xf numFmtId="0" fontId="41" fillId="0" borderId="14" xfId="0" applyFont="1" applyBorder="1"/>
    <xf numFmtId="0" fontId="31" fillId="0" borderId="24" xfId="0" applyFont="1" applyBorder="1" applyAlignment="1">
      <alignment horizontal="centerContinuous"/>
    </xf>
    <xf numFmtId="0" fontId="31" fillId="31" borderId="54" xfId="0" applyFont="1" applyFill="1" applyBorder="1"/>
    <xf numFmtId="0" fontId="31" fillId="31" borderId="36" xfId="0" applyFont="1" applyFill="1" applyBorder="1"/>
    <xf numFmtId="0" fontId="31" fillId="31" borderId="30" xfId="0" applyFont="1" applyFill="1" applyBorder="1"/>
    <xf numFmtId="0" fontId="31" fillId="31" borderId="20" xfId="0" applyFont="1" applyFill="1" applyBorder="1"/>
    <xf numFmtId="0" fontId="31" fillId="31" borderId="35" xfId="0" applyFont="1" applyFill="1" applyBorder="1"/>
    <xf numFmtId="0" fontId="44" fillId="0" borderId="13" xfId="0" applyFont="1" applyBorder="1"/>
    <xf numFmtId="0" fontId="44" fillId="0" borderId="0" xfId="0" applyFont="1"/>
    <xf numFmtId="0" fontId="44" fillId="0" borderId="14" xfId="0" applyFont="1" applyBorder="1"/>
    <xf numFmtId="0" fontId="44" fillId="0" borderId="15" xfId="0" applyFont="1" applyBorder="1"/>
    <xf numFmtId="0" fontId="44" fillId="0" borderId="10" xfId="0" applyFont="1" applyBorder="1"/>
    <xf numFmtId="0" fontId="44" fillId="0" borderId="16" xfId="0" applyFont="1" applyBorder="1"/>
    <xf numFmtId="0" fontId="44" fillId="0" borderId="0" xfId="0" applyFont="1" applyAlignment="1">
      <alignment horizontal="centerContinuous"/>
    </xf>
    <xf numFmtId="0" fontId="31" fillId="0" borderId="15" xfId="0" applyFont="1" applyBorder="1" applyAlignment="1">
      <alignment horizontal="center"/>
    </xf>
    <xf numFmtId="0" fontId="31" fillId="0" borderId="45" xfId="0" applyFont="1" applyBorder="1" applyAlignment="1">
      <alignment horizontal="center"/>
    </xf>
    <xf numFmtId="0" fontId="31" fillId="0" borderId="39" xfId="0" applyFont="1" applyBorder="1" applyAlignment="1">
      <alignment horizontal="centerContinuous"/>
    </xf>
    <xf numFmtId="0" fontId="31" fillId="0" borderId="40" xfId="0" applyFont="1" applyBorder="1" applyAlignment="1">
      <alignment horizontal="centerContinuous"/>
    </xf>
    <xf numFmtId="0" fontId="31" fillId="0" borderId="38" xfId="0" applyFont="1" applyBorder="1" applyAlignment="1">
      <alignment horizontal="centerContinuous"/>
    </xf>
    <xf numFmtId="0" fontId="31" fillId="0" borderId="56" xfId="0" applyFont="1" applyBorder="1" applyAlignment="1">
      <alignment horizontal="left"/>
    </xf>
    <xf numFmtId="0" fontId="31" fillId="0" borderId="17" xfId="0" applyFont="1" applyBorder="1" applyAlignment="1">
      <alignment horizontal="left"/>
    </xf>
    <xf numFmtId="0" fontId="31" fillId="0" borderId="75" xfId="0" applyFont="1" applyBorder="1" applyAlignment="1">
      <alignment horizontal="center"/>
    </xf>
    <xf numFmtId="0" fontId="31" fillId="0" borderId="12" xfId="0" applyFont="1" applyBorder="1" applyAlignment="1">
      <alignment horizontal="center"/>
    </xf>
    <xf numFmtId="0" fontId="32" fillId="0" borderId="15" xfId="0" applyFont="1" applyBorder="1" applyAlignment="1">
      <alignment horizontal="centerContinuous"/>
    </xf>
    <xf numFmtId="0" fontId="32" fillId="0" borderId="10" xfId="0" applyFont="1" applyBorder="1" applyAlignment="1">
      <alignment horizontal="centerContinuous"/>
    </xf>
    <xf numFmtId="0" fontId="31" fillId="0" borderId="69" xfId="0" applyFont="1" applyBorder="1" applyAlignment="1">
      <alignment horizontal="centerContinuous"/>
    </xf>
    <xf numFmtId="0" fontId="31" fillId="0" borderId="65" xfId="0" applyFont="1" applyBorder="1" applyAlignment="1">
      <alignment horizontal="center"/>
    </xf>
    <xf numFmtId="0" fontId="31" fillId="0" borderId="16" xfId="0" applyFont="1" applyBorder="1" applyAlignment="1">
      <alignment horizontal="center"/>
    </xf>
    <xf numFmtId="0" fontId="31" fillId="0" borderId="15" xfId="0" applyFont="1" applyBorder="1" applyAlignment="1">
      <alignment horizontal="centerContinuous"/>
    </xf>
    <xf numFmtId="0" fontId="42" fillId="0" borderId="14" xfId="0" applyFont="1" applyBorder="1" applyAlignment="1">
      <alignment horizontal="center"/>
    </xf>
    <xf numFmtId="0" fontId="42" fillId="0" borderId="0" xfId="0" applyFont="1" applyAlignment="1">
      <alignment horizontal="center"/>
    </xf>
    <xf numFmtId="0" fontId="31" fillId="0" borderId="64" xfId="0" applyFont="1" applyBorder="1" applyAlignment="1">
      <alignment horizontal="right"/>
    </xf>
    <xf numFmtId="0" fontId="31" fillId="0" borderId="65" xfId="0" applyFont="1" applyBorder="1"/>
    <xf numFmtId="0" fontId="32" fillId="0" borderId="70" xfId="0" applyFont="1" applyBorder="1" applyAlignment="1">
      <alignment horizontal="centerContinuous"/>
    </xf>
    <xf numFmtId="0" fontId="32" fillId="0" borderId="68" xfId="0" applyFont="1" applyBorder="1" applyAlignment="1">
      <alignment horizontal="centerContinuous"/>
    </xf>
    <xf numFmtId="0" fontId="31" fillId="0" borderId="68" xfId="0" applyFont="1" applyBorder="1" applyAlignment="1">
      <alignment horizontal="centerContinuous"/>
    </xf>
    <xf numFmtId="49" fontId="31" fillId="0" borderId="31" xfId="0" applyNumberFormat="1" applyFont="1" applyBorder="1" applyAlignment="1">
      <alignment horizontal="center"/>
    </xf>
    <xf numFmtId="49" fontId="31" fillId="0" borderId="31" xfId="0" applyNumberFormat="1" applyFont="1" applyBorder="1"/>
    <xf numFmtId="49" fontId="31" fillId="0" borderId="31" xfId="0" applyNumberFormat="1" applyFont="1" applyBorder="1" applyAlignment="1" applyProtection="1">
      <alignment horizontal="centerContinuous"/>
    </xf>
    <xf numFmtId="49" fontId="31" fillId="0" borderId="0" xfId="0" applyNumberFormat="1" applyFont="1" applyAlignment="1">
      <alignment horizontal="right"/>
    </xf>
    <xf numFmtId="49" fontId="31" fillId="0" borderId="31" xfId="0" applyNumberFormat="1" applyFont="1" applyBorder="1" applyAlignment="1" applyProtection="1">
      <alignment horizontal="center"/>
    </xf>
    <xf numFmtId="49" fontId="31" fillId="0" borderId="10" xfId="0" applyNumberFormat="1" applyFont="1" applyBorder="1"/>
    <xf numFmtId="49" fontId="31" fillId="0" borderId="30" xfId="0" applyNumberFormat="1" applyFont="1" applyBorder="1"/>
    <xf numFmtId="164" fontId="31" fillId="0" borderId="30" xfId="0" applyNumberFormat="1" applyFont="1" applyBorder="1" applyAlignment="1" applyProtection="1">
      <alignment horizontal="centerContinuous"/>
    </xf>
    <xf numFmtId="164" fontId="31" fillId="0" borderId="35" xfId="0" applyNumberFormat="1" applyFont="1" applyBorder="1" applyAlignment="1" applyProtection="1">
      <alignment horizontal="centerContinuous"/>
    </xf>
    <xf numFmtId="49" fontId="31" fillId="0" borderId="45" xfId="0" applyNumberFormat="1" applyFont="1" applyBorder="1" applyAlignment="1">
      <alignment horizontal="center"/>
    </xf>
    <xf numFmtId="0" fontId="29" fillId="0" borderId="28" xfId="0" applyFont="1" applyBorder="1" applyAlignment="1" applyProtection="1"/>
    <xf numFmtId="0" fontId="29" fillId="0" borderId="30" xfId="0" applyFont="1" applyBorder="1" applyAlignment="1" applyProtection="1"/>
    <xf numFmtId="0" fontId="29" fillId="0" borderId="0" xfId="0" applyFont="1" applyAlignment="1" applyProtection="1"/>
    <xf numFmtId="5" fontId="29" fillId="0" borderId="26" xfId="0" applyNumberFormat="1" applyFont="1" applyBorder="1" applyAlignment="1" applyProtection="1">
      <protection locked="0"/>
    </xf>
    <xf numFmtId="5" fontId="29" fillId="0" borderId="20" xfId="0" applyNumberFormat="1" applyFont="1" applyBorder="1" applyAlignment="1" applyProtection="1">
      <protection locked="0"/>
    </xf>
    <xf numFmtId="37" fontId="29" fillId="0" borderId="31" xfId="0" applyNumberFormat="1" applyFont="1" applyBorder="1" applyProtection="1">
      <protection locked="0"/>
    </xf>
    <xf numFmtId="37" fontId="29" fillId="29" borderId="31" xfId="0" applyNumberFormat="1" applyFont="1" applyFill="1" applyBorder="1" applyProtection="1"/>
    <xf numFmtId="37" fontId="29" fillId="29" borderId="14" xfId="0" applyNumberFormat="1" applyFont="1" applyFill="1" applyBorder="1" applyProtection="1"/>
    <xf numFmtId="37" fontId="29" fillId="29" borderId="20" xfId="0" applyNumberFormat="1" applyFont="1" applyFill="1" applyBorder="1" applyProtection="1"/>
    <xf numFmtId="37" fontId="29" fillId="0" borderId="24" xfId="0" applyNumberFormat="1" applyFont="1" applyBorder="1" applyAlignment="1" applyProtection="1"/>
    <xf numFmtId="37" fontId="29" fillId="0" borderId="26" xfId="0" applyNumberFormat="1" applyFont="1" applyBorder="1" applyAlignment="1" applyProtection="1">
      <protection locked="0"/>
    </xf>
    <xf numFmtId="0" fontId="29" fillId="0" borderId="18" xfId="0" applyFont="1" applyBorder="1" applyAlignment="1" applyProtection="1">
      <protection locked="0"/>
    </xf>
    <xf numFmtId="37" fontId="29" fillId="0" borderId="18" xfId="0" applyNumberFormat="1" applyFont="1" applyBorder="1" applyAlignment="1" applyProtection="1">
      <protection locked="0"/>
    </xf>
    <xf numFmtId="37" fontId="29" fillId="0" borderId="24" xfId="0" applyNumberFormat="1" applyFont="1" applyBorder="1" applyAlignment="1" applyProtection="1">
      <alignment horizontal="right"/>
    </xf>
    <xf numFmtId="37" fontId="29" fillId="0" borderId="26" xfId="0" applyNumberFormat="1" applyFont="1" applyBorder="1" applyAlignment="1" applyProtection="1"/>
    <xf numFmtId="5" fontId="29" fillId="0" borderId="24" xfId="0" applyNumberFormat="1" applyFont="1" applyBorder="1" applyAlignment="1" applyProtection="1"/>
    <xf numFmtId="37" fontId="31" fillId="0" borderId="55" xfId="0" applyNumberFormat="1" applyFont="1" applyBorder="1" applyProtection="1"/>
    <xf numFmtId="37" fontId="31" fillId="0" borderId="57" xfId="0" applyNumberFormat="1" applyFont="1" applyBorder="1" applyProtection="1"/>
    <xf numFmtId="37" fontId="31" fillId="0" borderId="24" xfId="0" applyNumberFormat="1" applyFont="1" applyBorder="1"/>
    <xf numFmtId="37" fontId="31" fillId="0" borderId="34" xfId="0" applyNumberFormat="1" applyFont="1" applyBorder="1"/>
    <xf numFmtId="37" fontId="31" fillId="0" borderId="25" xfId="0" applyNumberFormat="1" applyFont="1" applyBorder="1"/>
    <xf numFmtId="37" fontId="31" fillId="0" borderId="27" xfId="0" applyNumberFormat="1" applyFont="1" applyBorder="1"/>
    <xf numFmtId="37" fontId="31" fillId="0" borderId="54" xfId="0" applyNumberFormat="1" applyFont="1" applyBorder="1"/>
    <xf numFmtId="37" fontId="31" fillId="0" borderId="59" xfId="0" applyNumberFormat="1" applyFont="1" applyBorder="1"/>
    <xf numFmtId="37" fontId="31" fillId="0" borderId="51" xfId="0" applyNumberFormat="1" applyFont="1" applyBorder="1"/>
    <xf numFmtId="37" fontId="31" fillId="0" borderId="53" xfId="0" applyNumberFormat="1" applyFont="1" applyBorder="1"/>
    <xf numFmtId="37" fontId="31" fillId="0" borderId="37" xfId="0" applyNumberFormat="1" applyFont="1" applyBorder="1"/>
    <xf numFmtId="37" fontId="31" fillId="0" borderId="36" xfId="0" applyNumberFormat="1" applyFont="1" applyBorder="1"/>
    <xf numFmtId="37" fontId="31" fillId="0" borderId="42" xfId="0" applyNumberFormat="1" applyFont="1" applyBorder="1"/>
    <xf numFmtId="37" fontId="31" fillId="0" borderId="63" xfId="0" applyNumberFormat="1" applyFont="1" applyBorder="1"/>
    <xf numFmtId="37" fontId="31" fillId="0" borderId="26" xfId="0" applyNumberFormat="1" applyFont="1" applyBorder="1"/>
    <xf numFmtId="37" fontId="31" fillId="0" borderId="35" xfId="0" applyNumberFormat="1" applyFont="1" applyBorder="1"/>
    <xf numFmtId="37" fontId="31" fillId="0" borderId="31" xfId="0" applyNumberFormat="1" applyFont="1" applyBorder="1"/>
    <xf numFmtId="37" fontId="31" fillId="0" borderId="29" xfId="0" applyNumberFormat="1" applyFont="1" applyBorder="1"/>
    <xf numFmtId="37" fontId="31" fillId="41" borderId="41" xfId="0" applyNumberFormat="1" applyFont="1" applyFill="1" applyBorder="1"/>
    <xf numFmtId="37" fontId="31" fillId="41" borderId="40" xfId="0" applyNumberFormat="1" applyFont="1" applyFill="1" applyBorder="1"/>
    <xf numFmtId="37" fontId="31" fillId="41" borderId="38" xfId="0" applyNumberFormat="1" applyFont="1" applyFill="1" applyBorder="1"/>
    <xf numFmtId="37" fontId="31" fillId="41" borderId="39" xfId="0" applyNumberFormat="1" applyFont="1" applyFill="1" applyBorder="1"/>
    <xf numFmtId="37" fontId="31" fillId="41" borderId="36" xfId="0" applyNumberFormat="1" applyFont="1" applyFill="1" applyBorder="1"/>
    <xf numFmtId="49" fontId="31" fillId="0" borderId="0" xfId="0" applyNumberFormat="1" applyFont="1"/>
    <xf numFmtId="49" fontId="31" fillId="0" borderId="31" xfId="0" applyNumberFormat="1" applyFont="1" applyBorder="1" applyAlignment="1" applyProtection="1">
      <alignment horizontal="centerContinuous" wrapText="1"/>
    </xf>
    <xf numFmtId="49" fontId="41" fillId="0" borderId="31" xfId="0" applyNumberFormat="1" applyFont="1" applyBorder="1" applyProtection="1"/>
    <xf numFmtId="49" fontId="31" fillId="0" borderId="31" xfId="0" applyNumberFormat="1" applyFont="1" applyBorder="1" applyProtection="1"/>
    <xf numFmtId="0" fontId="54" fillId="0" borderId="10" xfId="0" applyFont="1" applyBorder="1" applyProtection="1"/>
    <xf numFmtId="176" fontId="56" fillId="0" borderId="35" xfId="30" applyNumberFormat="1" applyFont="1" applyFill="1" applyBorder="1" applyProtection="1"/>
    <xf numFmtId="0" fontId="31" fillId="0" borderId="0" xfId="0" quotePrefix="1" applyFont="1" applyAlignment="1">
      <alignment horizontal="left"/>
    </xf>
    <xf numFmtId="0" fontId="31" fillId="0" borderId="0" xfId="47" applyFont="1" applyProtection="1"/>
    <xf numFmtId="0" fontId="31" fillId="29" borderId="52" xfId="47" applyFont="1" applyFill="1" applyBorder="1" applyProtection="1"/>
    <xf numFmtId="0" fontId="31" fillId="29" borderId="49" xfId="47" applyFont="1" applyFill="1" applyBorder="1" applyProtection="1"/>
    <xf numFmtId="37" fontId="31" fillId="29" borderId="50" xfId="47" applyNumberFormat="1" applyFont="1" applyFill="1" applyBorder="1" applyProtection="1"/>
    <xf numFmtId="0" fontId="31" fillId="0" borderId="28" xfId="47" applyFont="1" applyBorder="1" applyAlignment="1" applyProtection="1">
      <alignment horizontal="center"/>
    </xf>
    <xf numFmtId="0" fontId="31" fillId="0" borderId="0" xfId="0" applyFont="1" applyFill="1" applyBorder="1" applyProtection="1"/>
    <xf numFmtId="41" fontId="31" fillId="0" borderId="28" xfId="0" applyNumberFormat="1" applyFont="1" applyBorder="1" applyProtection="1"/>
    <xf numFmtId="176" fontId="31" fillId="0" borderId="60" xfId="30" applyNumberFormat="1" applyFont="1" applyBorder="1" applyProtection="1"/>
    <xf numFmtId="176" fontId="31" fillId="0" borderId="19" xfId="30" applyNumberFormat="1" applyFont="1" applyBorder="1" applyProtection="1"/>
    <xf numFmtId="176" fontId="31" fillId="0" borderId="44" xfId="30" applyNumberFormat="1" applyFont="1" applyBorder="1" applyProtection="1"/>
    <xf numFmtId="5" fontId="31" fillId="0" borderId="28" xfId="0" applyNumberFormat="1" applyFont="1" applyBorder="1" applyAlignment="1" applyProtection="1">
      <alignment horizontal="center"/>
    </xf>
    <xf numFmtId="41" fontId="31" fillId="0" borderId="25" xfId="0" applyNumberFormat="1" applyFont="1" applyBorder="1" applyProtection="1"/>
    <xf numFmtId="42" fontId="31" fillId="0" borderId="25" xfId="0" applyNumberFormat="1" applyFont="1" applyBorder="1" applyProtection="1"/>
    <xf numFmtId="0" fontId="31" fillId="0" borderId="28" xfId="0" applyFont="1" applyBorder="1" applyProtection="1">
      <protection locked="0"/>
    </xf>
    <xf numFmtId="176" fontId="31" fillId="0" borderId="28" xfId="30" applyNumberFormat="1" applyFont="1" applyBorder="1" applyProtection="1">
      <protection locked="0"/>
    </xf>
    <xf numFmtId="0" fontId="31" fillId="0" borderId="28" xfId="0" applyFont="1" applyBorder="1" applyAlignment="1" applyProtection="1">
      <alignment horizontal="center"/>
      <protection locked="0"/>
    </xf>
    <xf numFmtId="37" fontId="31" fillId="0" borderId="28" xfId="0" applyNumberFormat="1" applyFont="1" applyBorder="1" applyProtection="1">
      <protection locked="0"/>
    </xf>
    <xf numFmtId="176" fontId="31" fillId="0" borderId="53" xfId="30" applyNumberFormat="1" applyFont="1" applyBorder="1" applyProtection="1"/>
    <xf numFmtId="176" fontId="31" fillId="0" borderId="59" xfId="30" applyNumberFormat="1" applyFont="1" applyBorder="1" applyProtection="1"/>
    <xf numFmtId="176" fontId="31" fillId="0" borderId="58" xfId="30" applyNumberFormat="1" applyFont="1" applyBorder="1" applyProtection="1"/>
    <xf numFmtId="0" fontId="31" fillId="0" borderId="13" xfId="0" applyFont="1" applyBorder="1" applyAlignment="1" applyProtection="1">
      <alignment horizontal="center" wrapText="1"/>
    </xf>
    <xf numFmtId="37" fontId="31" fillId="0" borderId="28" xfId="0" applyNumberFormat="1" applyFont="1" applyBorder="1" applyAlignment="1" applyProtection="1">
      <alignment wrapText="1"/>
    </xf>
    <xf numFmtId="39" fontId="31" fillId="0" borderId="24" xfId="0" applyNumberFormat="1" applyFont="1" applyBorder="1" applyAlignment="1" applyProtection="1">
      <alignment wrapText="1"/>
    </xf>
    <xf numFmtId="39" fontId="31" fillId="0" borderId="14" xfId="0" applyNumberFormat="1" applyFont="1" applyBorder="1" applyAlignment="1" applyProtection="1">
      <alignment wrapText="1"/>
    </xf>
    <xf numFmtId="37" fontId="31" fillId="0" borderId="13" xfId="0" applyNumberFormat="1" applyFont="1" applyBorder="1" applyAlignment="1" applyProtection="1">
      <alignment wrapText="1"/>
    </xf>
    <xf numFmtId="37" fontId="31" fillId="0" borderId="0" xfId="0" applyNumberFormat="1" applyFont="1" applyAlignment="1" applyProtection="1">
      <alignment wrapText="1"/>
    </xf>
    <xf numFmtId="37" fontId="31" fillId="0" borderId="25" xfId="0" applyNumberFormat="1" applyFont="1" applyBorder="1" applyAlignment="1" applyProtection="1">
      <alignment horizontal="center" wrapText="1"/>
    </xf>
    <xf numFmtId="14" fontId="31" fillId="0" borderId="27" xfId="0" applyNumberFormat="1" applyFont="1" applyBorder="1" applyProtection="1"/>
    <xf numFmtId="14" fontId="31" fillId="0" borderId="34" xfId="0" applyNumberFormat="1" applyFont="1" applyBorder="1" applyProtection="1"/>
    <xf numFmtId="0" fontId="43" fillId="0" borderId="14" xfId="44" applyFont="1" applyFill="1" applyBorder="1" applyProtection="1"/>
    <xf numFmtId="39" fontId="60" fillId="0" borderId="64" xfId="44" applyNumberFormat="1" applyFont="1" applyFill="1" applyBorder="1" applyProtection="1"/>
    <xf numFmtId="179" fontId="31" fillId="0" borderId="24" xfId="0" applyNumberFormat="1" applyFont="1" applyBorder="1"/>
    <xf numFmtId="179" fontId="31" fillId="0" borderId="26" xfId="0" applyNumberFormat="1" applyFont="1" applyBorder="1"/>
    <xf numFmtId="37" fontId="31" fillId="0" borderId="80" xfId="0" applyNumberFormat="1" applyFont="1" applyBorder="1" applyProtection="1"/>
    <xf numFmtId="38" fontId="31" fillId="0" borderId="28" xfId="30" applyNumberFormat="1" applyFont="1" applyBorder="1" applyProtection="1">
      <protection locked="0"/>
    </xf>
    <xf numFmtId="0" fontId="31" fillId="0" borderId="17" xfId="47" applyFont="1" applyBorder="1" applyProtection="1"/>
    <xf numFmtId="0" fontId="31" fillId="0" borderId="21" xfId="47" applyFont="1" applyBorder="1" applyProtection="1"/>
    <xf numFmtId="0" fontId="31" fillId="0" borderId="11" xfId="47" applyFont="1" applyBorder="1" applyProtection="1"/>
    <xf numFmtId="0" fontId="31" fillId="0" borderId="22" xfId="47" applyFont="1" applyBorder="1" applyProtection="1"/>
    <xf numFmtId="0" fontId="31" fillId="0" borderId="12" xfId="47" applyFont="1" applyBorder="1" applyProtection="1"/>
    <xf numFmtId="0" fontId="31" fillId="0" borderId="13" xfId="47" applyFont="1" applyBorder="1" applyProtection="1"/>
    <xf numFmtId="0" fontId="31" fillId="0" borderId="34" xfId="47" applyFont="1" applyBorder="1" applyProtection="1"/>
    <xf numFmtId="0" fontId="31" fillId="0" borderId="24" xfId="47" applyFont="1" applyBorder="1" applyProtection="1"/>
    <xf numFmtId="0" fontId="31" fillId="0" borderId="14" xfId="47" applyFont="1" applyBorder="1" applyProtection="1"/>
    <xf numFmtId="0" fontId="31" fillId="0" borderId="18" xfId="47" applyFont="1" applyBorder="1" applyProtection="1"/>
    <xf numFmtId="0" fontId="31" fillId="0" borderId="35" xfId="47" applyFont="1" applyBorder="1" applyProtection="1"/>
    <xf numFmtId="0" fontId="31" fillId="0" borderId="19" xfId="47" applyFont="1" applyBorder="1" applyProtection="1"/>
    <xf numFmtId="0" fontId="31" fillId="0" borderId="48" xfId="47" applyFont="1" applyBorder="1" applyProtection="1"/>
    <xf numFmtId="0" fontId="31" fillId="0" borderId="49" xfId="47" applyFont="1" applyBorder="1" applyProtection="1"/>
    <xf numFmtId="0" fontId="31" fillId="0" borderId="50" xfId="47" applyFont="1" applyBorder="1" applyProtection="1"/>
    <xf numFmtId="0" fontId="31" fillId="0" borderId="20" xfId="47" applyFont="1" applyBorder="1" applyProtection="1"/>
    <xf numFmtId="0" fontId="31" fillId="0" borderId="27" xfId="47" applyFont="1" applyBorder="1" applyProtection="1"/>
    <xf numFmtId="0" fontId="31" fillId="0" borderId="25" xfId="47" applyFont="1" applyBorder="1" applyAlignment="1" applyProtection="1">
      <alignment horizontal="center"/>
    </xf>
    <xf numFmtId="0" fontId="31" fillId="0" borderId="0" xfId="47" applyFont="1" applyAlignment="1" applyProtection="1">
      <alignment horizontal="center"/>
    </xf>
    <xf numFmtId="0" fontId="31" fillId="0" borderId="27" xfId="47" applyFont="1" applyBorder="1" applyAlignment="1" applyProtection="1">
      <alignment horizontal="center"/>
    </xf>
    <xf numFmtId="0" fontId="31" fillId="0" borderId="29" xfId="47" applyFont="1" applyBorder="1" applyAlignment="1" applyProtection="1">
      <alignment horizontal="center"/>
    </xf>
    <xf numFmtId="0" fontId="31" fillId="0" borderId="19" xfId="47" applyFont="1" applyBorder="1" applyAlignment="1" applyProtection="1">
      <alignment horizontal="center"/>
    </xf>
    <xf numFmtId="0" fontId="31" fillId="0" borderId="30" xfId="47" applyFont="1" applyBorder="1" applyAlignment="1" applyProtection="1">
      <alignment horizontal="center"/>
    </xf>
    <xf numFmtId="0" fontId="31" fillId="0" borderId="31" xfId="47" applyFont="1" applyBorder="1" applyAlignment="1" applyProtection="1">
      <alignment horizontal="center"/>
    </xf>
    <xf numFmtId="0" fontId="31" fillId="29" borderId="30" xfId="47" applyFont="1" applyFill="1" applyBorder="1" applyProtection="1"/>
    <xf numFmtId="0" fontId="31" fillId="29" borderId="19" xfId="47" applyFont="1" applyFill="1" applyBorder="1" applyProtection="1"/>
    <xf numFmtId="0" fontId="31" fillId="29" borderId="20" xfId="47" applyFont="1" applyFill="1" applyBorder="1" applyProtection="1"/>
    <xf numFmtId="0" fontId="31" fillId="0" borderId="0" xfId="47" quotePrefix="1" applyFont="1" applyAlignment="1" applyProtection="1">
      <alignment horizontal="left"/>
    </xf>
    <xf numFmtId="0" fontId="31" fillId="0" borderId="10" xfId="47" applyFont="1" applyBorder="1" applyAlignment="1" applyProtection="1">
      <alignment horizontal="center"/>
    </xf>
    <xf numFmtId="0" fontId="31" fillId="29" borderId="46" xfId="47" applyFont="1" applyFill="1" applyBorder="1" applyProtection="1"/>
    <xf numFmtId="0" fontId="31" fillId="29" borderId="10" xfId="47" applyFont="1" applyFill="1" applyBorder="1" applyProtection="1"/>
    <xf numFmtId="176" fontId="31" fillId="0" borderId="45" xfId="47" applyNumberFormat="1" applyFont="1" applyBorder="1" applyProtection="1"/>
    <xf numFmtId="0" fontId="31" fillId="0" borderId="0" xfId="47" applyFont="1" applyAlignment="1" applyProtection="1">
      <alignment horizontal="right"/>
    </xf>
    <xf numFmtId="0" fontId="31" fillId="0" borderId="0" xfId="47" applyFont="1" applyAlignment="1" applyProtection="1">
      <alignment horizontal="centerContinuous"/>
    </xf>
    <xf numFmtId="0" fontId="31" fillId="0" borderId="0" xfId="47" applyFont="1"/>
    <xf numFmtId="0" fontId="31" fillId="0" borderId="79" xfId="0" applyFont="1" applyBorder="1" applyProtection="1"/>
    <xf numFmtId="0" fontId="56" fillId="0" borderId="34" xfId="41" quotePrefix="1" applyFont="1" applyBorder="1" applyAlignment="1">
      <alignment horizontal="center"/>
    </xf>
    <xf numFmtId="37" fontId="56" fillId="0" borderId="34" xfId="41" quotePrefix="1" applyNumberFormat="1" applyFont="1" applyBorder="1" applyAlignment="1" applyProtection="1">
      <alignment horizontal="center"/>
    </xf>
    <xf numFmtId="37" fontId="56" fillId="0" borderId="35" xfId="41" applyNumberFormat="1" applyFont="1" applyBorder="1" applyAlignment="1" applyProtection="1">
      <alignment horizontal="right"/>
    </xf>
    <xf numFmtId="0" fontId="31" fillId="0" borderId="82" xfId="0" applyFont="1" applyBorder="1"/>
    <xf numFmtId="0" fontId="31" fillId="0" borderId="82" xfId="0" applyFont="1" applyBorder="1" applyProtection="1"/>
    <xf numFmtId="39" fontId="45" fillId="0" borderId="82" xfId="0" applyNumberFormat="1" applyFont="1" applyFill="1" applyBorder="1" applyAlignment="1" applyProtection="1">
      <alignment vertical="center"/>
    </xf>
    <xf numFmtId="37" fontId="45" fillId="0" borderId="82" xfId="0" applyNumberFormat="1" applyFont="1" applyFill="1" applyBorder="1" applyAlignment="1" applyProtection="1">
      <alignment vertical="center"/>
    </xf>
    <xf numFmtId="39" fontId="45" fillId="0" borderId="82" xfId="0" applyNumberFormat="1" applyFont="1" applyBorder="1" applyAlignment="1" applyProtection="1">
      <alignment vertical="center"/>
    </xf>
    <xf numFmtId="37" fontId="45" fillId="0" borderId="82" xfId="0" applyNumberFormat="1" applyFont="1" applyBorder="1" applyAlignment="1" applyProtection="1">
      <alignment vertical="center"/>
    </xf>
    <xf numFmtId="0" fontId="31" fillId="45" borderId="0" xfId="0" applyFont="1" applyFill="1"/>
    <xf numFmtId="177" fontId="31" fillId="0" borderId="0" xfId="28" applyNumberFormat="1" applyFont="1" applyBorder="1"/>
    <xf numFmtId="177" fontId="31" fillId="0" borderId="0" xfId="0" applyNumberFormat="1" applyFont="1" applyProtection="1"/>
    <xf numFmtId="42" fontId="31" fillId="0" borderId="0" xfId="0" applyNumberFormat="1" applyFont="1"/>
    <xf numFmtId="5" fontId="31" fillId="29" borderId="56" xfId="0" applyNumberFormat="1" applyFont="1" applyFill="1" applyBorder="1" applyAlignment="1" applyProtection="1">
      <alignment horizontal="center"/>
    </xf>
    <xf numFmtId="43" fontId="31" fillId="0" borderId="0" xfId="0" applyNumberFormat="1" applyFont="1"/>
    <xf numFmtId="177" fontId="31" fillId="0" borderId="28" xfId="28" applyNumberFormat="1" applyFont="1" applyBorder="1"/>
    <xf numFmtId="177" fontId="31" fillId="0" borderId="28" xfId="28" applyNumberFormat="1" applyFont="1" applyBorder="1" applyProtection="1"/>
    <xf numFmtId="177" fontId="31" fillId="0" borderId="25" xfId="28" applyNumberFormat="1" applyFont="1" applyBorder="1" applyProtection="1"/>
    <xf numFmtId="0" fontId="31" fillId="0" borderId="0" xfId="0" applyFont="1" applyBorder="1" applyAlignment="1">
      <alignment horizontal="left"/>
    </xf>
    <xf numFmtId="0" fontId="31" fillId="0" borderId="27" xfId="0" applyFont="1" applyFill="1" applyBorder="1"/>
    <xf numFmtId="0" fontId="31" fillId="0" borderId="0" xfId="0" applyFont="1" applyFill="1"/>
    <xf numFmtId="0" fontId="31" fillId="0" borderId="0" xfId="0" applyFont="1" applyFill="1" applyBorder="1"/>
    <xf numFmtId="37" fontId="31" fillId="0" borderId="25" xfId="0" applyNumberFormat="1" applyFont="1" applyFill="1" applyBorder="1" applyProtection="1"/>
    <xf numFmtId="37" fontId="31" fillId="0" borderId="13" xfId="0" applyNumberFormat="1" applyFont="1" applyFill="1" applyBorder="1" applyProtection="1"/>
    <xf numFmtId="37" fontId="31" fillId="0" borderId="34" xfId="0" applyNumberFormat="1" applyFont="1" applyFill="1" applyBorder="1" applyProtection="1"/>
    <xf numFmtId="37" fontId="31" fillId="0" borderId="28" xfId="0" applyNumberFormat="1" applyFont="1" applyFill="1" applyBorder="1" applyProtection="1"/>
    <xf numFmtId="37" fontId="31" fillId="0" borderId="0" xfId="0" applyNumberFormat="1" applyFont="1" applyFill="1" applyBorder="1" applyProtection="1"/>
    <xf numFmtId="0" fontId="31" fillId="0" borderId="25" xfId="0" applyFont="1" applyFill="1" applyBorder="1"/>
    <xf numFmtId="5" fontId="31" fillId="0" borderId="45" xfId="0" applyNumberFormat="1" applyFont="1" applyFill="1" applyBorder="1" applyProtection="1"/>
    <xf numFmtId="0" fontId="31" fillId="0" borderId="24" xfId="0" applyFont="1" applyFill="1" applyBorder="1"/>
    <xf numFmtId="37" fontId="31" fillId="0" borderId="0" xfId="0" applyNumberFormat="1" applyFont="1" applyFill="1" applyProtection="1"/>
    <xf numFmtId="0" fontId="45" fillId="24" borderId="74" xfId="0" applyFont="1" applyFill="1" applyBorder="1" applyProtection="1"/>
    <xf numFmtId="0" fontId="31" fillId="0" borderId="17" xfId="46" applyFont="1" applyBorder="1" applyProtection="1"/>
    <xf numFmtId="0" fontId="31" fillId="0" borderId="11" xfId="46" applyFont="1" applyBorder="1" applyProtection="1"/>
    <xf numFmtId="0" fontId="31" fillId="0" borderId="33" xfId="46" applyFont="1" applyBorder="1" applyProtection="1"/>
    <xf numFmtId="0" fontId="31" fillId="0" borderId="22" xfId="46" applyFont="1" applyBorder="1" applyAlignment="1" applyProtection="1">
      <alignment horizontal="center"/>
    </xf>
    <xf numFmtId="0" fontId="31" fillId="0" borderId="12" xfId="46" applyFont="1" applyBorder="1" applyAlignment="1" applyProtection="1">
      <alignment horizontal="center"/>
    </xf>
    <xf numFmtId="0" fontId="31" fillId="0" borderId="33" xfId="46" applyFont="1" applyBorder="1" applyAlignment="1" applyProtection="1">
      <alignment horizontal="center"/>
    </xf>
    <xf numFmtId="0" fontId="31" fillId="0" borderId="23" xfId="46" applyFont="1" applyBorder="1" applyAlignment="1" applyProtection="1">
      <alignment horizontal="center"/>
    </xf>
    <xf numFmtId="0" fontId="31" fillId="0" borderId="21" xfId="46" applyFont="1" applyBorder="1" applyProtection="1"/>
    <xf numFmtId="0" fontId="31" fillId="0" borderId="21" xfId="46" applyFont="1" applyBorder="1" applyAlignment="1" applyProtection="1">
      <alignment horizontal="center"/>
    </xf>
    <xf numFmtId="0" fontId="31" fillId="0" borderId="0" xfId="46" applyFont="1"/>
    <xf numFmtId="0" fontId="31" fillId="0" borderId="13" xfId="46" applyFont="1" applyBorder="1" applyProtection="1"/>
    <xf numFmtId="0" fontId="31" fillId="0" borderId="24" xfId="46" applyFont="1" applyBorder="1" applyAlignment="1" applyProtection="1">
      <alignment horizontal="center"/>
    </xf>
    <xf numFmtId="0" fontId="31" fillId="0" borderId="28" xfId="46" applyFont="1" applyBorder="1" applyAlignment="1" applyProtection="1">
      <alignment horizontal="center"/>
    </xf>
    <xf numFmtId="0" fontId="31" fillId="0" borderId="34" xfId="46" applyFont="1" applyBorder="1" applyAlignment="1" applyProtection="1">
      <alignment horizontal="center"/>
    </xf>
    <xf numFmtId="0" fontId="31" fillId="0" borderId="25" xfId="46" applyFont="1" applyBorder="1" applyAlignment="1" applyProtection="1">
      <alignment horizontal="center"/>
    </xf>
    <xf numFmtId="164" fontId="31" fillId="0" borderId="26" xfId="46" applyNumberFormat="1" applyFont="1" applyBorder="1" applyAlignment="1" applyProtection="1">
      <alignment horizontal="center"/>
    </xf>
    <xf numFmtId="14" fontId="31" fillId="0" borderId="31" xfId="46" applyNumberFormat="1" applyFont="1" applyBorder="1" applyAlignment="1" applyProtection="1">
      <alignment horizontal="center"/>
    </xf>
    <xf numFmtId="164" fontId="31" fillId="0" borderId="35" xfId="46" applyNumberFormat="1" applyFont="1" applyBorder="1" applyAlignment="1" applyProtection="1">
      <alignment horizontal="center"/>
    </xf>
    <xf numFmtId="164" fontId="31" fillId="0" borderId="31" xfId="46" applyNumberFormat="1" applyFont="1" applyBorder="1" applyAlignment="1" applyProtection="1">
      <alignment horizontal="center"/>
    </xf>
    <xf numFmtId="0" fontId="31" fillId="0" borderId="18" xfId="46" applyFont="1" applyBorder="1" applyAlignment="1" applyProtection="1">
      <alignment horizontal="centerContinuous"/>
    </xf>
    <xf numFmtId="0" fontId="31" fillId="0" borderId="19" xfId="46" applyFont="1" applyBorder="1" applyAlignment="1" applyProtection="1">
      <alignment horizontal="centerContinuous"/>
    </xf>
    <xf numFmtId="0" fontId="31" fillId="0" borderId="20" xfId="46" applyFont="1" applyBorder="1" applyAlignment="1" applyProtection="1">
      <alignment horizontal="centerContinuous"/>
    </xf>
    <xf numFmtId="0" fontId="31" fillId="0" borderId="48" xfId="46" applyFont="1" applyBorder="1" applyAlignment="1" applyProtection="1">
      <alignment horizontal="centerContinuous"/>
    </xf>
    <xf numFmtId="0" fontId="31" fillId="0" borderId="49" xfId="46" applyFont="1" applyBorder="1" applyAlignment="1" applyProtection="1">
      <alignment horizontal="centerContinuous"/>
    </xf>
    <xf numFmtId="0" fontId="31" fillId="0" borderId="50" xfId="46" applyFont="1" applyBorder="1" applyAlignment="1" applyProtection="1">
      <alignment horizontal="centerContinuous"/>
    </xf>
    <xf numFmtId="0" fontId="31" fillId="0" borderId="18" xfId="46" applyFont="1" applyBorder="1" applyProtection="1"/>
    <xf numFmtId="0" fontId="31" fillId="0" borderId="19" xfId="46" applyFont="1" applyBorder="1" applyProtection="1"/>
    <xf numFmtId="0" fontId="31" fillId="0" borderId="20" xfId="46" applyFont="1" applyBorder="1" applyProtection="1"/>
    <xf numFmtId="0" fontId="31" fillId="0" borderId="27" xfId="46" applyFont="1" applyBorder="1" applyAlignment="1" applyProtection="1">
      <alignment horizontal="center"/>
    </xf>
    <xf numFmtId="0" fontId="31" fillId="0" borderId="0" xfId="46" applyFont="1" applyBorder="1" applyProtection="1"/>
    <xf numFmtId="0" fontId="31" fillId="0" borderId="37" xfId="46" applyFont="1" applyBorder="1" applyAlignment="1" applyProtection="1">
      <alignment horizontal="center"/>
    </xf>
    <xf numFmtId="0" fontId="31" fillId="0" borderId="14" xfId="46" applyFont="1" applyBorder="1" applyAlignment="1" applyProtection="1">
      <alignment horizontal="center"/>
    </xf>
    <xf numFmtId="0" fontId="31" fillId="0" borderId="27" xfId="46" applyFont="1" applyBorder="1" applyProtection="1"/>
    <xf numFmtId="0" fontId="31" fillId="0" borderId="0" xfId="46" applyFont="1" applyBorder="1" applyAlignment="1" applyProtection="1">
      <alignment horizontal="centerContinuous"/>
    </xf>
    <xf numFmtId="0" fontId="31" fillId="0" borderId="34" xfId="46" applyFont="1" applyBorder="1" applyAlignment="1" applyProtection="1">
      <alignment horizontal="centerContinuous"/>
    </xf>
    <xf numFmtId="0" fontId="31" fillId="0" borderId="0" xfId="46" applyFont="1" applyBorder="1" applyAlignment="1" applyProtection="1">
      <alignment horizontal="center"/>
    </xf>
    <xf numFmtId="0" fontId="31" fillId="0" borderId="42" xfId="46" applyFont="1" applyBorder="1" applyAlignment="1" applyProtection="1">
      <alignment horizontal="center"/>
    </xf>
    <xf numFmtId="0" fontId="31" fillId="0" borderId="28" xfId="46" applyFont="1" applyBorder="1" applyProtection="1"/>
    <xf numFmtId="0" fontId="31" fillId="0" borderId="0" xfId="46" applyFont="1" applyProtection="1"/>
    <xf numFmtId="0" fontId="31" fillId="0" borderId="0" xfId="46" applyFont="1" applyAlignment="1" applyProtection="1">
      <alignment horizontal="centerContinuous"/>
    </xf>
    <xf numFmtId="0" fontId="31" fillId="0" borderId="13" xfId="46" applyFont="1" applyBorder="1" applyAlignment="1" applyProtection="1">
      <alignment horizontal="center"/>
    </xf>
    <xf numFmtId="0" fontId="31" fillId="0" borderId="29" xfId="46" applyFont="1" applyBorder="1" applyAlignment="1" applyProtection="1">
      <alignment horizontal="center"/>
    </xf>
    <xf numFmtId="0" fontId="31" fillId="0" borderId="26" xfId="46" applyFont="1" applyBorder="1" applyAlignment="1" applyProtection="1">
      <alignment horizontal="center"/>
    </xf>
    <xf numFmtId="0" fontId="31" fillId="0" borderId="20" xfId="46" applyFont="1" applyBorder="1" applyAlignment="1" applyProtection="1">
      <alignment horizontal="center"/>
    </xf>
    <xf numFmtId="0" fontId="31" fillId="0" borderId="35" xfId="46" applyFont="1" applyBorder="1" applyAlignment="1" applyProtection="1">
      <alignment horizontal="centerContinuous"/>
    </xf>
    <xf numFmtId="0" fontId="31" fillId="0" borderId="19" xfId="46" applyFont="1" applyBorder="1" applyAlignment="1" applyProtection="1">
      <alignment horizontal="center"/>
    </xf>
    <xf numFmtId="0" fontId="31" fillId="0" borderId="31" xfId="46" applyFont="1" applyBorder="1" applyAlignment="1" applyProtection="1">
      <alignment horizontal="center"/>
    </xf>
    <xf numFmtId="0" fontId="31" fillId="0" borderId="18" xfId="46" applyFont="1" applyBorder="1" applyAlignment="1" applyProtection="1">
      <alignment horizontal="center"/>
    </xf>
    <xf numFmtId="0" fontId="31" fillId="0" borderId="30" xfId="46" applyFont="1" applyBorder="1" applyProtection="1"/>
    <xf numFmtId="0" fontId="31" fillId="0" borderId="30" xfId="46" applyFont="1" applyBorder="1" applyAlignment="1" applyProtection="1">
      <alignment horizontal="center"/>
    </xf>
    <xf numFmtId="0" fontId="31" fillId="31" borderId="41" xfId="46" applyFont="1" applyFill="1" applyBorder="1" applyProtection="1"/>
    <xf numFmtId="0" fontId="31" fillId="31" borderId="38" xfId="46" applyFont="1" applyFill="1" applyBorder="1" applyProtection="1"/>
    <xf numFmtId="0" fontId="31" fillId="0" borderId="29" xfId="46" applyFont="1" applyBorder="1" applyProtection="1"/>
    <xf numFmtId="0" fontId="31" fillId="31" borderId="52" xfId="46" applyFont="1" applyFill="1" applyBorder="1" applyProtection="1"/>
    <xf numFmtId="0" fontId="31" fillId="31" borderId="59" xfId="46" applyFont="1" applyFill="1" applyBorder="1" applyProtection="1"/>
    <xf numFmtId="0" fontId="31" fillId="31" borderId="53" xfId="46" applyFont="1" applyFill="1" applyBorder="1" applyProtection="1"/>
    <xf numFmtId="0" fontId="31" fillId="31" borderId="50" xfId="46" applyFont="1" applyFill="1" applyBorder="1" applyProtection="1"/>
    <xf numFmtId="0" fontId="31" fillId="31" borderId="30" xfId="46" applyFont="1" applyFill="1" applyBorder="1" applyProtection="1"/>
    <xf numFmtId="0" fontId="31" fillId="31" borderId="20" xfId="46" applyFont="1" applyFill="1" applyBorder="1" applyProtection="1"/>
    <xf numFmtId="0" fontId="31" fillId="0" borderId="35" xfId="46" applyFont="1" applyBorder="1" applyProtection="1"/>
    <xf numFmtId="0" fontId="31" fillId="31" borderId="28" xfId="46" applyFont="1" applyFill="1" applyBorder="1" applyProtection="1"/>
    <xf numFmtId="0" fontId="31" fillId="31" borderId="14" xfId="46" applyFont="1" applyFill="1" applyBorder="1" applyProtection="1"/>
    <xf numFmtId="0" fontId="31" fillId="0" borderId="19" xfId="46" applyFont="1" applyBorder="1" applyAlignment="1" applyProtection="1">
      <alignment horizontal="left"/>
    </xf>
    <xf numFmtId="37" fontId="31" fillId="0" borderId="26" xfId="46" applyNumberFormat="1" applyFont="1" applyBorder="1" applyProtection="1"/>
    <xf numFmtId="37" fontId="31" fillId="0" borderId="20" xfId="46" applyNumberFormat="1" applyFont="1" applyBorder="1" applyProtection="1"/>
    <xf numFmtId="37" fontId="31" fillId="0" borderId="31" xfId="46" applyNumberFormat="1" applyFont="1" applyBorder="1" applyProtection="1"/>
    <xf numFmtId="37" fontId="31" fillId="31" borderId="41" xfId="46" applyNumberFormat="1" applyFont="1" applyFill="1" applyBorder="1" applyProtection="1"/>
    <xf numFmtId="37" fontId="31" fillId="31" borderId="38" xfId="46" applyNumberFormat="1" applyFont="1" applyFill="1" applyBorder="1" applyProtection="1"/>
    <xf numFmtId="37" fontId="31" fillId="31" borderId="30" xfId="46" applyNumberFormat="1" applyFont="1" applyFill="1" applyBorder="1" applyProtection="1"/>
    <xf numFmtId="37" fontId="31" fillId="31" borderId="20" xfId="46" applyNumberFormat="1" applyFont="1" applyFill="1" applyBorder="1" applyProtection="1"/>
    <xf numFmtId="37" fontId="31" fillId="0" borderId="35" xfId="46" applyNumberFormat="1" applyFont="1" applyBorder="1" applyProtection="1"/>
    <xf numFmtId="37" fontId="31" fillId="31" borderId="52" xfId="46" applyNumberFormat="1" applyFont="1" applyFill="1" applyBorder="1" applyProtection="1"/>
    <xf numFmtId="37" fontId="31" fillId="31" borderId="50" xfId="46" applyNumberFormat="1" applyFont="1" applyFill="1" applyBorder="1" applyProtection="1"/>
    <xf numFmtId="37" fontId="31" fillId="0" borderId="30" xfId="46" applyNumberFormat="1" applyFont="1" applyBorder="1" applyProtection="1"/>
    <xf numFmtId="5" fontId="31" fillId="0" borderId="24" xfId="46" applyNumberFormat="1" applyFont="1" applyBorder="1" applyProtection="1"/>
    <xf numFmtId="5" fontId="31" fillId="0" borderId="14" xfId="46" applyNumberFormat="1" applyFont="1" applyBorder="1" applyProtection="1"/>
    <xf numFmtId="5" fontId="31" fillId="0" borderId="30" xfId="46" applyNumberFormat="1" applyFont="1" applyBorder="1" applyProtection="1"/>
    <xf numFmtId="5" fontId="31" fillId="0" borderId="31" xfId="46" applyNumberFormat="1" applyFont="1" applyBorder="1" applyProtection="1"/>
    <xf numFmtId="0" fontId="31" fillId="0" borderId="14" xfId="46" applyFont="1" applyBorder="1" applyProtection="1"/>
    <xf numFmtId="37" fontId="31" fillId="31" borderId="28" xfId="46" applyNumberFormat="1" applyFont="1" applyFill="1" applyBorder="1" applyProtection="1"/>
    <xf numFmtId="37" fontId="31" fillId="31" borderId="14" xfId="46" applyNumberFormat="1" applyFont="1" applyFill="1" applyBorder="1" applyProtection="1"/>
    <xf numFmtId="0" fontId="31" fillId="0" borderId="32" xfId="46" applyFont="1" applyBorder="1" applyProtection="1"/>
    <xf numFmtId="0" fontId="31" fillId="0" borderId="10" xfId="46" applyFont="1" applyBorder="1" applyProtection="1"/>
    <xf numFmtId="0" fontId="31" fillId="0" borderId="44" xfId="46" applyFont="1" applyBorder="1" applyProtection="1"/>
    <xf numFmtId="0" fontId="31" fillId="0" borderId="15" xfId="46" applyFont="1" applyBorder="1" applyProtection="1"/>
    <xf numFmtId="0" fontId="31" fillId="0" borderId="16" xfId="46" applyFont="1" applyBorder="1" applyProtection="1"/>
    <xf numFmtId="0" fontId="31" fillId="0" borderId="32" xfId="46" applyFont="1" applyBorder="1" applyAlignment="1" applyProtection="1">
      <alignment horizontal="center"/>
    </xf>
    <xf numFmtId="5" fontId="31" fillId="0" borderId="46" xfId="46" applyNumberFormat="1" applyFont="1" applyBorder="1" applyProtection="1"/>
    <xf numFmtId="5" fontId="31" fillId="0" borderId="45" xfId="46" applyNumberFormat="1" applyFont="1" applyBorder="1" applyProtection="1"/>
    <xf numFmtId="37" fontId="31" fillId="46" borderId="41" xfId="46" applyNumberFormat="1" applyFont="1" applyFill="1" applyBorder="1" applyProtection="1"/>
    <xf numFmtId="37" fontId="31" fillId="46" borderId="38" xfId="46" applyNumberFormat="1" applyFont="1" applyFill="1" applyBorder="1" applyProtection="1"/>
    <xf numFmtId="37" fontId="31" fillId="46" borderId="30" xfId="46" applyNumberFormat="1" applyFont="1" applyFill="1" applyBorder="1" applyProtection="1"/>
    <xf numFmtId="37" fontId="31" fillId="46" borderId="20" xfId="46" applyNumberFormat="1" applyFont="1" applyFill="1" applyBorder="1" applyProtection="1"/>
    <xf numFmtId="0" fontId="31" fillId="0" borderId="0" xfId="46" applyFont="1" applyAlignment="1" applyProtection="1">
      <alignment horizontal="left"/>
    </xf>
    <xf numFmtId="0" fontId="31" fillId="0" borderId="0" xfId="46" applyFont="1" applyAlignment="1" applyProtection="1">
      <alignment horizontal="center"/>
    </xf>
    <xf numFmtId="0" fontId="31" fillId="0" borderId="0" xfId="46" applyFont="1" applyAlignment="1" applyProtection="1"/>
    <xf numFmtId="180" fontId="31" fillId="0" borderId="26" xfId="47" applyNumberFormat="1" applyFont="1" applyBorder="1" applyAlignment="1" applyProtection="1">
      <alignment horizontal="center"/>
    </xf>
    <xf numFmtId="0" fontId="31" fillId="0" borderId="53" xfId="0" quotePrefix="1" applyFont="1" applyBorder="1" applyAlignment="1">
      <alignment horizontal="center"/>
    </xf>
    <xf numFmtId="0" fontId="31" fillId="0" borderId="53" xfId="0" applyFont="1" applyBorder="1" applyAlignment="1">
      <alignment horizontal="center"/>
    </xf>
    <xf numFmtId="37" fontId="31" fillId="0" borderId="59" xfId="47" applyNumberFormat="1" applyFont="1" applyBorder="1" applyProtection="1"/>
    <xf numFmtId="0" fontId="31" fillId="0" borderId="53" xfId="47" applyFont="1" applyBorder="1" applyAlignment="1" applyProtection="1">
      <alignment horizontal="center"/>
    </xf>
    <xf numFmtId="0" fontId="31" fillId="0" borderId="0" xfId="47" applyFont="1" applyBorder="1" applyAlignment="1" applyProtection="1">
      <alignment horizontal="center"/>
    </xf>
    <xf numFmtId="176" fontId="31" fillId="0" borderId="0" xfId="47" applyNumberFormat="1" applyFont="1" applyBorder="1" applyProtection="1"/>
    <xf numFmtId="0" fontId="31" fillId="0" borderId="0" xfId="47" applyFont="1" applyFill="1" applyBorder="1" applyProtection="1"/>
    <xf numFmtId="0" fontId="31" fillId="0" borderId="0" xfId="47" applyFont="1" applyFill="1" applyProtection="1"/>
    <xf numFmtId="49" fontId="31" fillId="0" borderId="26" xfId="0" applyNumberFormat="1" applyFont="1" applyBorder="1"/>
    <xf numFmtId="49" fontId="31" fillId="0" borderId="34" xfId="0" applyNumberFormat="1" applyFont="1" applyBorder="1" applyProtection="1"/>
    <xf numFmtId="49" fontId="31" fillId="0" borderId="14" xfId="0" applyNumberFormat="1" applyFont="1" applyBorder="1" applyProtection="1"/>
    <xf numFmtId="0" fontId="31" fillId="0" borderId="17" xfId="45" applyFont="1" applyFill="1" applyBorder="1" applyProtection="1"/>
    <xf numFmtId="0" fontId="31" fillId="0" borderId="11" xfId="45" applyFont="1" applyFill="1" applyBorder="1" applyProtection="1"/>
    <xf numFmtId="0" fontId="31" fillId="0" borderId="17" xfId="45" applyFont="1" applyFill="1" applyBorder="1" applyAlignment="1" applyProtection="1">
      <alignment horizontal="left"/>
    </xf>
    <xf numFmtId="0" fontId="31" fillId="0" borderId="17" xfId="45" applyFont="1" applyFill="1" applyBorder="1" applyAlignment="1" applyProtection="1">
      <alignment horizontal="center"/>
    </xf>
    <xf numFmtId="0" fontId="31" fillId="0" borderId="13" xfId="52" applyFont="1" applyFill="1" applyBorder="1" applyProtection="1"/>
    <xf numFmtId="0" fontId="31" fillId="0" borderId="0" xfId="45" applyFont="1" applyFill="1" applyProtection="1">
      <protection locked="0"/>
    </xf>
    <xf numFmtId="0" fontId="31" fillId="0" borderId="13" xfId="45" applyFont="1" applyFill="1" applyBorder="1" applyProtection="1">
      <protection locked="0"/>
    </xf>
    <xf numFmtId="0" fontId="31" fillId="0" borderId="13" xfId="45" applyFont="1" applyFill="1" applyBorder="1" applyAlignment="1" applyProtection="1">
      <alignment horizontal="center"/>
    </xf>
    <xf numFmtId="0" fontId="31" fillId="0" borderId="15" xfId="45" applyFont="1" applyFill="1" applyBorder="1" applyProtection="1">
      <protection locked="0"/>
    </xf>
    <xf numFmtId="0" fontId="31" fillId="0" borderId="10" xfId="45" applyFont="1" applyFill="1" applyBorder="1" applyProtection="1">
      <protection locked="0"/>
    </xf>
    <xf numFmtId="164" fontId="31" fillId="0" borderId="65" xfId="45" applyNumberFormat="1" applyFont="1" applyFill="1" applyBorder="1" applyAlignment="1" applyProtection="1">
      <alignment horizontal="center"/>
    </xf>
    <xf numFmtId="0" fontId="32" fillId="0" borderId="15" xfId="45" applyFont="1" applyBorder="1" applyAlignment="1" applyProtection="1">
      <alignment horizontal="centerContinuous"/>
    </xf>
    <xf numFmtId="0" fontId="32" fillId="0" borderId="10" xfId="45" applyFont="1" applyBorder="1" applyAlignment="1" applyProtection="1">
      <alignment horizontal="centerContinuous"/>
    </xf>
    <xf numFmtId="0" fontId="31" fillId="0" borderId="10" xfId="45" applyFont="1" applyBorder="1" applyAlignment="1" applyProtection="1">
      <alignment horizontal="centerContinuous"/>
    </xf>
    <xf numFmtId="0" fontId="32" fillId="0" borderId="13" xfId="45" applyFont="1" applyBorder="1" applyAlignment="1" applyProtection="1">
      <alignment horizontal="centerContinuous"/>
    </xf>
    <xf numFmtId="0" fontId="32" fillId="0" borderId="0" xfId="45" applyFont="1" applyAlignment="1" applyProtection="1">
      <alignment horizontal="centerContinuous"/>
    </xf>
    <xf numFmtId="0" fontId="31" fillId="0" borderId="0" xfId="45" applyFont="1" applyAlignment="1" applyProtection="1">
      <alignment horizontal="centerContinuous"/>
    </xf>
    <xf numFmtId="0" fontId="31" fillId="0" borderId="13" xfId="45" applyFont="1" applyBorder="1" applyAlignment="1" applyProtection="1">
      <alignment horizontal="left"/>
    </xf>
    <xf numFmtId="0" fontId="32" fillId="0" borderId="13" xfId="45" applyFont="1" applyBorder="1" applyAlignment="1" applyProtection="1">
      <alignment horizontal="left"/>
    </xf>
    <xf numFmtId="0" fontId="31" fillId="0" borderId="13" xfId="45" applyFont="1" applyBorder="1" applyAlignment="1" applyProtection="1">
      <alignment horizontal="right"/>
      <protection locked="0"/>
    </xf>
    <xf numFmtId="0" fontId="33" fillId="0" borderId="0" xfId="45" applyFont="1" applyAlignment="1" applyProtection="1">
      <alignment horizontal="centerContinuous"/>
      <protection locked="0"/>
    </xf>
    <xf numFmtId="0" fontId="31" fillId="0" borderId="0" xfId="45" applyFont="1" applyAlignment="1" applyProtection="1">
      <alignment horizontal="centerContinuous"/>
      <protection locked="0"/>
    </xf>
    <xf numFmtId="0" fontId="31" fillId="0" borderId="0" xfId="45" applyFont="1" applyProtection="1">
      <protection locked="0"/>
    </xf>
    <xf numFmtId="0" fontId="31" fillId="0" borderId="0" xfId="45" applyFont="1" applyProtection="1"/>
    <xf numFmtId="0" fontId="31" fillId="0" borderId="13" xfId="45" applyFont="1" applyBorder="1" applyProtection="1">
      <protection locked="0"/>
    </xf>
    <xf numFmtId="0" fontId="31" fillId="0" borderId="15" xfId="45" applyFont="1" applyBorder="1" applyProtection="1">
      <protection locked="0"/>
    </xf>
    <xf numFmtId="0" fontId="31" fillId="0" borderId="10" xfId="45" applyFont="1" applyBorder="1" applyProtection="1"/>
    <xf numFmtId="0" fontId="31" fillId="0" borderId="10" xfId="45" applyFont="1" applyBorder="1" applyProtection="1">
      <protection locked="0"/>
    </xf>
    <xf numFmtId="0" fontId="31" fillId="0" borderId="0" xfId="45" applyFont="1" applyAlignment="1" applyProtection="1">
      <alignment horizontal="right"/>
    </xf>
    <xf numFmtId="0" fontId="31" fillId="0" borderId="17" xfId="54" applyFont="1" applyBorder="1" applyProtection="1"/>
    <xf numFmtId="0" fontId="31" fillId="0" borderId="11" xfId="54" applyFont="1" applyBorder="1" applyProtection="1"/>
    <xf numFmtId="0" fontId="31" fillId="0" borderId="21" xfId="54" applyFont="1" applyBorder="1" applyProtection="1"/>
    <xf numFmtId="0" fontId="31" fillId="0" borderId="33" xfId="54" applyFont="1" applyBorder="1" applyProtection="1"/>
    <xf numFmtId="0" fontId="31" fillId="0" borderId="12" xfId="54" applyFont="1" applyFill="1" applyBorder="1" applyProtection="1"/>
    <xf numFmtId="0" fontId="31" fillId="0" borderId="13" xfId="54" applyFont="1" applyBorder="1" applyProtection="1"/>
    <xf numFmtId="0" fontId="31" fillId="0" borderId="0" xfId="54" applyFont="1"/>
    <xf numFmtId="0" fontId="31" fillId="0" borderId="0" xfId="54" applyFont="1" applyProtection="1"/>
    <xf numFmtId="0" fontId="31" fillId="0" borderId="34" xfId="54" applyFont="1" applyBorder="1" applyProtection="1">
      <protection locked="0"/>
    </xf>
    <xf numFmtId="0" fontId="31" fillId="0" borderId="0" xfId="54" applyFont="1" applyProtection="1">
      <protection locked="0"/>
    </xf>
    <xf numFmtId="0" fontId="31" fillId="0" borderId="28" xfId="54" applyFont="1" applyBorder="1" applyProtection="1"/>
    <xf numFmtId="0" fontId="31" fillId="0" borderId="28" xfId="54" applyFont="1" applyFill="1" applyBorder="1" applyAlignment="1" applyProtection="1">
      <alignment horizontal="left"/>
      <protection locked="0"/>
    </xf>
    <xf numFmtId="0" fontId="31" fillId="0" borderId="14" xfId="54" applyFont="1" applyFill="1" applyBorder="1" applyProtection="1"/>
    <xf numFmtId="0" fontId="31" fillId="0" borderId="19" xfId="54" applyFont="1" applyBorder="1" applyProtection="1"/>
    <xf numFmtId="0" fontId="31" fillId="0" borderId="35" xfId="54" applyFont="1" applyBorder="1" applyProtection="1">
      <protection locked="0"/>
    </xf>
    <xf numFmtId="0" fontId="31" fillId="0" borderId="19" xfId="54" applyFont="1" applyBorder="1" applyProtection="1">
      <protection locked="0"/>
    </xf>
    <xf numFmtId="0" fontId="31" fillId="0" borderId="20" xfId="54" applyFont="1" applyFill="1" applyBorder="1" applyProtection="1"/>
    <xf numFmtId="0" fontId="31" fillId="0" borderId="48" xfId="54" applyFont="1" applyBorder="1" applyAlignment="1" applyProtection="1">
      <alignment horizontal="centerContinuous"/>
    </xf>
    <xf numFmtId="0" fontId="31" fillId="0" borderId="49" xfId="54" applyFont="1" applyBorder="1" applyAlignment="1" applyProtection="1">
      <alignment horizontal="centerContinuous"/>
    </xf>
    <xf numFmtId="0" fontId="31" fillId="0" borderId="19" xfId="54" applyFont="1" applyBorder="1" applyAlignment="1" applyProtection="1">
      <alignment horizontal="centerContinuous"/>
    </xf>
    <xf numFmtId="0" fontId="31" fillId="0" borderId="50" xfId="54" applyFont="1" applyBorder="1" applyAlignment="1" applyProtection="1">
      <alignment horizontal="centerContinuous"/>
    </xf>
    <xf numFmtId="0" fontId="31" fillId="0" borderId="14" xfId="54" applyFont="1" applyBorder="1" applyProtection="1"/>
    <xf numFmtId="0" fontId="41" fillId="0" borderId="0" xfId="54" applyFont="1" applyProtection="1"/>
    <xf numFmtId="0" fontId="41" fillId="0" borderId="14" xfId="54" applyFont="1" applyBorder="1" applyProtection="1"/>
    <xf numFmtId="0" fontId="31" fillId="0" borderId="18" xfId="54" applyFont="1" applyBorder="1" applyProtection="1"/>
    <xf numFmtId="0" fontId="31" fillId="0" borderId="20" xfId="54" applyFont="1" applyBorder="1" applyProtection="1"/>
    <xf numFmtId="0" fontId="31" fillId="0" borderId="48" xfId="54" applyFont="1" applyBorder="1" applyProtection="1"/>
    <xf numFmtId="0" fontId="31" fillId="0" borderId="49" xfId="54" applyFont="1" applyBorder="1" applyProtection="1"/>
    <xf numFmtId="0" fontId="31" fillId="0" borderId="28" xfId="54" applyFont="1" applyBorder="1" applyAlignment="1" applyProtection="1">
      <alignment horizontal="center"/>
    </xf>
    <xf numFmtId="0" fontId="31" fillId="0" borderId="25" xfId="54" applyFont="1" applyBorder="1" applyAlignment="1" applyProtection="1">
      <alignment horizontal="center"/>
    </xf>
    <xf numFmtId="0" fontId="31" fillId="0" borderId="0" xfId="54" applyFont="1" applyAlignment="1" applyProtection="1">
      <alignment horizontal="center"/>
    </xf>
    <xf numFmtId="0" fontId="31" fillId="0" borderId="30" xfId="54" applyFont="1" applyBorder="1" applyProtection="1"/>
    <xf numFmtId="0" fontId="31" fillId="0" borderId="19" xfId="54" applyFont="1" applyBorder="1" applyAlignment="1" applyProtection="1">
      <alignment horizontal="center"/>
    </xf>
    <xf numFmtId="0" fontId="31" fillId="0" borderId="30" xfId="54" applyFont="1" applyBorder="1" applyAlignment="1" applyProtection="1">
      <alignment horizontal="center"/>
    </xf>
    <xf numFmtId="0" fontId="31" fillId="0" borderId="31" xfId="54" applyFont="1" applyBorder="1" applyAlignment="1" applyProtection="1">
      <alignment horizontal="center"/>
    </xf>
    <xf numFmtId="0" fontId="31" fillId="0" borderId="52" xfId="54" applyFont="1" applyBorder="1" applyProtection="1"/>
    <xf numFmtId="5" fontId="31" fillId="0" borderId="52" xfId="54" applyNumberFormat="1" applyFont="1" applyFill="1" applyBorder="1" applyProtection="1"/>
    <xf numFmtId="5" fontId="31" fillId="0" borderId="59" xfId="54" applyNumberFormat="1" applyFont="1" applyBorder="1" applyProtection="1">
      <protection locked="0"/>
    </xf>
    <xf numFmtId="0" fontId="31" fillId="0" borderId="40" xfId="54" applyFont="1" applyBorder="1" applyProtection="1"/>
    <xf numFmtId="0" fontId="31" fillId="0" borderId="41" xfId="54" applyFont="1" applyBorder="1" applyProtection="1"/>
    <xf numFmtId="37" fontId="31" fillId="29" borderId="41" xfId="54" applyNumberFormat="1" applyFont="1" applyFill="1" applyBorder="1" applyProtection="1"/>
    <xf numFmtId="0" fontId="31" fillId="29" borderId="42" xfId="54" applyFont="1" applyFill="1" applyBorder="1" applyProtection="1"/>
    <xf numFmtId="0" fontId="31" fillId="29" borderId="30" xfId="54" applyFont="1" applyFill="1" applyBorder="1" applyProtection="1"/>
    <xf numFmtId="0" fontId="31" fillId="29" borderId="25" xfId="54" applyFont="1" applyFill="1" applyBorder="1" applyProtection="1"/>
    <xf numFmtId="0" fontId="31" fillId="0" borderId="54" xfId="54" applyFont="1" applyBorder="1" applyProtection="1"/>
    <xf numFmtId="37" fontId="31" fillId="0" borderId="52" xfId="54" applyNumberFormat="1" applyFont="1" applyBorder="1" applyProtection="1"/>
    <xf numFmtId="0" fontId="31" fillId="29" borderId="31" xfId="54" applyFont="1" applyFill="1" applyBorder="1" applyProtection="1"/>
    <xf numFmtId="0" fontId="31" fillId="0" borderId="39" xfId="54" applyFont="1" applyBorder="1" applyProtection="1"/>
    <xf numFmtId="0" fontId="31" fillId="0" borderId="36" xfId="54" applyFont="1" applyFill="1" applyBorder="1" applyProtection="1"/>
    <xf numFmtId="0" fontId="31" fillId="0" borderId="41" xfId="54" applyFont="1" applyFill="1" applyBorder="1" applyProtection="1"/>
    <xf numFmtId="0" fontId="31" fillId="0" borderId="0" xfId="54" applyFont="1" applyFill="1" applyBorder="1" applyProtection="1"/>
    <xf numFmtId="37" fontId="31" fillId="0" borderId="41" xfId="54" applyNumberFormat="1" applyFont="1" applyFill="1" applyBorder="1" applyProtection="1">
      <protection locked="0"/>
    </xf>
    <xf numFmtId="0" fontId="31" fillId="0" borderId="19" xfId="54" applyFont="1" applyFill="1" applyBorder="1" applyProtection="1"/>
    <xf numFmtId="0" fontId="31" fillId="0" borderId="30" xfId="54" applyFont="1" applyFill="1" applyBorder="1" applyProtection="1"/>
    <xf numFmtId="37" fontId="31" fillId="0" borderId="30" xfId="54" applyNumberFormat="1" applyFont="1" applyFill="1" applyBorder="1" applyProtection="1"/>
    <xf numFmtId="37" fontId="31" fillId="0" borderId="30" xfId="54" applyNumberFormat="1" applyFont="1" applyBorder="1" applyProtection="1"/>
    <xf numFmtId="0" fontId="31" fillId="0" borderId="59" xfId="54" applyFont="1" applyBorder="1" applyProtection="1">
      <protection locked="0"/>
    </xf>
    <xf numFmtId="37" fontId="31" fillId="0" borderId="52" xfId="54" applyNumberFormat="1" applyFont="1" applyFill="1" applyBorder="1" applyProtection="1"/>
    <xf numFmtId="0" fontId="31" fillId="29" borderId="59" xfId="54" applyFont="1" applyFill="1" applyBorder="1" applyProtection="1"/>
    <xf numFmtId="0" fontId="31" fillId="0" borderId="49" xfId="51" applyFont="1" applyBorder="1" applyProtection="1"/>
    <xf numFmtId="37" fontId="31" fillId="0" borderId="41" xfId="54" applyNumberFormat="1" applyFont="1" applyFill="1" applyBorder="1" applyProtection="1"/>
    <xf numFmtId="37" fontId="31" fillId="0" borderId="42" xfId="54" applyNumberFormat="1" applyFont="1" applyBorder="1" applyProtection="1"/>
    <xf numFmtId="0" fontId="31" fillId="0" borderId="31" xfId="54" applyFont="1" applyBorder="1" applyProtection="1"/>
    <xf numFmtId="37" fontId="31" fillId="29" borderId="52" xfId="54" applyNumberFormat="1" applyFont="1" applyFill="1" applyBorder="1" applyProtection="1"/>
    <xf numFmtId="0" fontId="31" fillId="0" borderId="49" xfId="49" applyFont="1" applyBorder="1" applyProtection="1"/>
    <xf numFmtId="0" fontId="31" fillId="0" borderId="49" xfId="54" applyFont="1" applyFill="1" applyBorder="1" applyProtection="1"/>
    <xf numFmtId="0" fontId="31" fillId="0" borderId="52" xfId="49" applyFont="1" applyFill="1" applyBorder="1" applyProtection="1"/>
    <xf numFmtId="0" fontId="31" fillId="0" borderId="87" xfId="49" applyFont="1" applyFill="1" applyBorder="1" applyProtection="1"/>
    <xf numFmtId="0" fontId="31" fillId="0" borderId="59" xfId="54" applyFont="1" applyFill="1" applyBorder="1" applyProtection="1">
      <protection locked="0"/>
    </xf>
    <xf numFmtId="0" fontId="31" fillId="0" borderId="0" xfId="54" applyFont="1" applyBorder="1" applyProtection="1"/>
    <xf numFmtId="0" fontId="31" fillId="0" borderId="35" xfId="54" applyFont="1" applyBorder="1" applyProtection="1"/>
    <xf numFmtId="37" fontId="31" fillId="0" borderId="0" xfId="54" applyNumberFormat="1" applyFont="1" applyProtection="1"/>
    <xf numFmtId="0" fontId="31" fillId="0" borderId="25" xfId="54" applyFont="1" applyBorder="1" applyProtection="1"/>
    <xf numFmtId="5" fontId="31" fillId="0" borderId="52" xfId="54" applyNumberFormat="1" applyFont="1" applyBorder="1" applyProtection="1"/>
    <xf numFmtId="0" fontId="31" fillId="0" borderId="42" xfId="54" applyFont="1" applyBorder="1" applyProtection="1">
      <protection locked="0"/>
    </xf>
    <xf numFmtId="0" fontId="31" fillId="0" borderId="56" xfId="54" applyFont="1" applyBorder="1" applyProtection="1"/>
    <xf numFmtId="0" fontId="31" fillId="0" borderId="61" xfId="54" applyFont="1" applyBorder="1" applyProtection="1"/>
    <xf numFmtId="5" fontId="31" fillId="0" borderId="56" xfId="54" applyNumberFormat="1" applyFont="1" applyBorder="1" applyProtection="1"/>
    <xf numFmtId="5" fontId="31" fillId="0" borderId="45" xfId="54" applyNumberFormat="1" applyFont="1" applyBorder="1" applyProtection="1"/>
    <xf numFmtId="0" fontId="31" fillId="0" borderId="0" xfId="54" applyFont="1" applyAlignment="1" applyProtection="1">
      <alignment horizontal="right"/>
    </xf>
    <xf numFmtId="0" fontId="31" fillId="0" borderId="12" xfId="54" applyFont="1" applyBorder="1" applyProtection="1"/>
    <xf numFmtId="0" fontId="31" fillId="0" borderId="28" xfId="54" applyFont="1" applyBorder="1" applyProtection="1">
      <protection locked="0"/>
    </xf>
    <xf numFmtId="0" fontId="32" fillId="0" borderId="13" xfId="54" applyFont="1" applyFill="1" applyBorder="1" applyAlignment="1" applyProtection="1">
      <alignment horizontal="centerContinuous"/>
    </xf>
    <xf numFmtId="0" fontId="32" fillId="0" borderId="0" xfId="54" applyFont="1" applyFill="1" applyAlignment="1" applyProtection="1">
      <alignment horizontal="centerContinuous"/>
    </xf>
    <xf numFmtId="0" fontId="32" fillId="0" borderId="14" xfId="54" applyFont="1" applyFill="1" applyBorder="1" applyAlignment="1" applyProtection="1">
      <alignment horizontal="centerContinuous"/>
    </xf>
    <xf numFmtId="0" fontId="31" fillId="0" borderId="13" xfId="54" applyFont="1" applyFill="1" applyBorder="1" applyProtection="1"/>
    <xf numFmtId="0" fontId="31" fillId="0" borderId="0" xfId="54" applyFont="1" applyFill="1" applyProtection="1"/>
    <xf numFmtId="5" fontId="31" fillId="0" borderId="0" xfId="54" applyNumberFormat="1" applyFont="1" applyFill="1" applyProtection="1"/>
    <xf numFmtId="0" fontId="34" fillId="0" borderId="0" xfId="51" applyFont="1" applyFill="1" applyProtection="1"/>
    <xf numFmtId="0" fontId="31" fillId="0" borderId="0" xfId="51" applyFont="1" applyFill="1" applyProtection="1"/>
    <xf numFmtId="37" fontId="31" fillId="0" borderId="0" xfId="51" applyNumberFormat="1" applyFont="1" applyFill="1" applyAlignment="1" applyProtection="1"/>
    <xf numFmtId="49" fontId="31" fillId="0" borderId="0" xfId="48" applyNumberFormat="1" applyFont="1" applyFill="1"/>
    <xf numFmtId="0" fontId="31" fillId="0" borderId="0" xfId="51" applyFont="1" applyFill="1" applyAlignment="1" applyProtection="1">
      <alignment horizontal="center"/>
    </xf>
    <xf numFmtId="0" fontId="31" fillId="0" borderId="0" xfId="48" applyFont="1" applyFill="1"/>
    <xf numFmtId="42" fontId="31" fillId="0" borderId="0" xfId="51" applyNumberFormat="1" applyFont="1" applyFill="1" applyAlignment="1" applyProtection="1"/>
    <xf numFmtId="41" fontId="31" fillId="0" borderId="0" xfId="51" applyNumberFormat="1" applyFont="1" applyFill="1" applyAlignment="1" applyProtection="1"/>
    <xf numFmtId="43" fontId="31" fillId="0" borderId="0" xfId="54" applyNumberFormat="1" applyFont="1" applyFill="1" applyProtection="1"/>
    <xf numFmtId="41" fontId="31" fillId="0" borderId="0" xfId="51" applyNumberFormat="1" applyFont="1" applyFill="1" applyBorder="1" applyAlignment="1" applyProtection="1"/>
    <xf numFmtId="0" fontId="31" fillId="0" borderId="0" xfId="51" applyFont="1" applyFill="1"/>
    <xf numFmtId="42" fontId="31" fillId="0" borderId="86" xfId="51" applyNumberFormat="1" applyFont="1" applyFill="1" applyBorder="1" applyAlignment="1" applyProtection="1"/>
    <xf numFmtId="177" fontId="31" fillId="0" borderId="0" xfId="28" applyNumberFormat="1" applyFont="1" applyFill="1"/>
    <xf numFmtId="43" fontId="31" fillId="0" borderId="0" xfId="28" applyFont="1" applyFill="1"/>
    <xf numFmtId="0" fontId="31" fillId="0" borderId="0" xfId="54" applyFont="1" applyFill="1"/>
    <xf numFmtId="37" fontId="31" fillId="0" borderId="14" xfId="54" applyNumberFormat="1" applyFont="1" applyFill="1" applyBorder="1" applyProtection="1"/>
    <xf numFmtId="0" fontId="31" fillId="0" borderId="15" xfId="54" applyFont="1" applyFill="1" applyBorder="1" applyProtection="1"/>
    <xf numFmtId="0" fontId="31" fillId="0" borderId="10" xfId="54" applyFont="1" applyFill="1" applyBorder="1" applyProtection="1"/>
    <xf numFmtId="0" fontId="31" fillId="0" borderId="16" xfId="54" applyFont="1" applyFill="1" applyBorder="1" applyProtection="1"/>
    <xf numFmtId="0" fontId="32" fillId="0" borderId="0" xfId="54" applyFont="1" applyFill="1" applyAlignment="1" applyProtection="1">
      <alignment horizontal="right"/>
    </xf>
    <xf numFmtId="0" fontId="31" fillId="0" borderId="0" xfId="54" applyFont="1" applyFill="1" applyAlignment="1" applyProtection="1">
      <alignment horizontal="right"/>
    </xf>
    <xf numFmtId="0" fontId="31" fillId="0" borderId="0" xfId="51" applyFont="1" applyProtection="1"/>
    <xf numFmtId="0" fontId="31" fillId="0" borderId="41" xfId="43" applyFont="1" applyFill="1" applyBorder="1"/>
    <xf numFmtId="0" fontId="31" fillId="0" borderId="36" xfId="43" applyFont="1" applyFill="1" applyBorder="1"/>
    <xf numFmtId="0" fontId="31" fillId="0" borderId="40" xfId="43" applyFont="1" applyFill="1" applyBorder="1"/>
    <xf numFmtId="0" fontId="31" fillId="0" borderId="0" xfId="43" applyFont="1" applyFill="1"/>
    <xf numFmtId="0" fontId="31" fillId="0" borderId="30" xfId="43" applyFont="1" applyFill="1" applyBorder="1"/>
    <xf numFmtId="0" fontId="31" fillId="0" borderId="35" xfId="43" applyFont="1" applyFill="1" applyBorder="1"/>
    <xf numFmtId="0" fontId="31" fillId="0" borderId="19" xfId="43" applyFont="1" applyFill="1" applyBorder="1"/>
    <xf numFmtId="0" fontId="31" fillId="0" borderId="19" xfId="43" quotePrefix="1" applyFont="1" applyFill="1" applyBorder="1" applyAlignment="1">
      <alignment horizontal="center"/>
    </xf>
    <xf numFmtId="0" fontId="31" fillId="0" borderId="0" xfId="43" applyFont="1" applyFill="1" applyBorder="1" applyAlignment="1">
      <alignment horizontal="centerContinuous"/>
    </xf>
    <xf numFmtId="0" fontId="31" fillId="0" borderId="80" xfId="43" applyFont="1" applyFill="1" applyBorder="1" applyAlignment="1">
      <alignment horizontal="centerContinuous"/>
    </xf>
    <xf numFmtId="0" fontId="31" fillId="0" borderId="30" xfId="43" applyFont="1" applyFill="1" applyBorder="1" applyAlignment="1">
      <alignment horizontal="centerContinuous"/>
    </xf>
    <xf numFmtId="0" fontId="31" fillId="0" borderId="19" xfId="43" applyFont="1" applyFill="1" applyBorder="1" applyAlignment="1">
      <alignment horizontal="centerContinuous"/>
    </xf>
    <xf numFmtId="0" fontId="31" fillId="0" borderId="35" xfId="43" applyFont="1" applyFill="1" applyBorder="1" applyAlignment="1">
      <alignment horizontal="centerContinuous"/>
    </xf>
    <xf numFmtId="0" fontId="31" fillId="0" borderId="24" xfId="43" applyFont="1" applyFill="1" applyBorder="1"/>
    <xf numFmtId="0" fontId="31" fillId="0" borderId="34" xfId="43" applyFont="1" applyFill="1" applyBorder="1"/>
    <xf numFmtId="0" fontId="31" fillId="0" borderId="34" xfId="43" applyFont="1" applyFill="1" applyBorder="1" applyAlignment="1">
      <alignment horizontal="center"/>
    </xf>
    <xf numFmtId="0" fontId="31" fillId="0" borderId="37" xfId="43" applyFont="1" applyFill="1" applyBorder="1"/>
    <xf numFmtId="0" fontId="31" fillId="0" borderId="24" xfId="43" applyFont="1" applyFill="1" applyBorder="1" applyAlignment="1">
      <alignment horizontal="center"/>
    </xf>
    <xf numFmtId="0" fontId="31" fillId="0" borderId="0" xfId="43" applyFont="1" applyFill="1" applyAlignment="1">
      <alignment horizontal="centerContinuous"/>
    </xf>
    <xf numFmtId="0" fontId="31" fillId="0" borderId="34" xfId="43" applyFont="1" applyFill="1" applyBorder="1" applyAlignment="1">
      <alignment horizontal="centerContinuous"/>
    </xf>
    <xf numFmtId="0" fontId="31" fillId="0" borderId="26" xfId="43" applyFont="1" applyFill="1" applyBorder="1" applyAlignment="1">
      <alignment horizontal="center"/>
    </xf>
    <xf numFmtId="0" fontId="31" fillId="0" borderId="35" xfId="43" applyFont="1" applyFill="1" applyBorder="1" applyAlignment="1">
      <alignment horizontal="center"/>
    </xf>
    <xf numFmtId="0" fontId="31" fillId="0" borderId="35" xfId="43" quotePrefix="1" applyFont="1" applyFill="1" applyBorder="1" applyAlignment="1">
      <alignment horizontal="center"/>
    </xf>
    <xf numFmtId="0" fontId="31" fillId="0" borderId="26" xfId="43" applyFont="1" applyFill="1" applyBorder="1"/>
    <xf numFmtId="5" fontId="31" fillId="0" borderId="35" xfId="43" applyNumberFormat="1" applyFont="1" applyFill="1" applyBorder="1" applyProtection="1"/>
    <xf numFmtId="5" fontId="31" fillId="0" borderId="26" xfId="43" applyNumberFormat="1" applyFont="1" applyFill="1" applyBorder="1" applyProtection="1"/>
    <xf numFmtId="37" fontId="31" fillId="0" borderId="35" xfId="43" applyNumberFormat="1" applyFont="1" applyFill="1" applyBorder="1" applyProtection="1"/>
    <xf numFmtId="176" fontId="31" fillId="0" borderId="35" xfId="30" applyNumberFormat="1" applyFont="1" applyFill="1" applyBorder="1" applyProtection="1"/>
    <xf numFmtId="42" fontId="31" fillId="0" borderId="35" xfId="30" applyNumberFormat="1" applyFont="1" applyFill="1" applyBorder="1" applyProtection="1"/>
    <xf numFmtId="176" fontId="31" fillId="0" borderId="26" xfId="30" applyNumberFormat="1" applyFont="1" applyFill="1" applyBorder="1" applyProtection="1"/>
    <xf numFmtId="176" fontId="31" fillId="0" borderId="19" xfId="30" applyNumberFormat="1" applyFont="1" applyFill="1" applyBorder="1"/>
    <xf numFmtId="177" fontId="31" fillId="0" borderId="35" xfId="28" applyNumberFormat="1" applyFont="1" applyFill="1" applyBorder="1" applyProtection="1"/>
    <xf numFmtId="41" fontId="31" fillId="0" borderId="35" xfId="43" applyNumberFormat="1" applyFont="1" applyFill="1" applyBorder="1" applyProtection="1"/>
    <xf numFmtId="37" fontId="31" fillId="0" borderId="26" xfId="43" applyNumberFormat="1" applyFont="1" applyFill="1" applyBorder="1" applyProtection="1"/>
    <xf numFmtId="0" fontId="31" fillId="0" borderId="19" xfId="43" applyFont="1" applyFill="1" applyBorder="1" applyAlignment="1">
      <alignment horizontal="left"/>
    </xf>
    <xf numFmtId="37" fontId="31" fillId="0" borderId="0" xfId="43" applyNumberFormat="1" applyFont="1" applyFill="1" applyProtection="1"/>
    <xf numFmtId="0" fontId="31" fillId="0" borderId="19" xfId="43" applyFont="1" applyFill="1" applyBorder="1" applyAlignment="1">
      <alignment horizontal="center"/>
    </xf>
    <xf numFmtId="0" fontId="31" fillId="0" borderId="19" xfId="43" quotePrefix="1" applyFont="1" applyFill="1" applyBorder="1"/>
    <xf numFmtId="177" fontId="31" fillId="0" borderId="19" xfId="28" applyNumberFormat="1" applyFont="1" applyFill="1" applyBorder="1"/>
    <xf numFmtId="37" fontId="32" fillId="0" borderId="0" xfId="43" applyNumberFormat="1" applyFont="1" applyFill="1" applyProtection="1"/>
    <xf numFmtId="177" fontId="31" fillId="0" borderId="19" xfId="28" quotePrefix="1" applyNumberFormat="1" applyFont="1" applyFill="1" applyBorder="1"/>
    <xf numFmtId="0" fontId="31" fillId="0" borderId="19" xfId="43" quotePrefix="1" applyFont="1" applyFill="1" applyBorder="1" applyAlignment="1">
      <alignment horizontal="left"/>
    </xf>
    <xf numFmtId="176" fontId="31" fillId="0" borderId="24" xfId="30" applyNumberFormat="1" applyFont="1" applyFill="1" applyBorder="1" applyProtection="1"/>
    <xf numFmtId="0" fontId="31" fillId="0" borderId="0" xfId="43" applyFont="1" applyFill="1" applyBorder="1"/>
    <xf numFmtId="37" fontId="31" fillId="0" borderId="36" xfId="43" applyNumberFormat="1" applyFont="1" applyFill="1" applyBorder="1" applyProtection="1"/>
    <xf numFmtId="0" fontId="31" fillId="0" borderId="0" xfId="43" applyFont="1" applyFill="1" applyBorder="1" applyAlignment="1">
      <alignment horizontal="center"/>
    </xf>
    <xf numFmtId="37" fontId="31" fillId="0" borderId="0" xfId="43" applyNumberFormat="1" applyFont="1" applyFill="1" applyBorder="1" applyProtection="1"/>
    <xf numFmtId="37" fontId="31" fillId="0" borderId="0" xfId="43" applyNumberFormat="1" applyFont="1" applyFill="1" applyBorder="1"/>
    <xf numFmtId="0" fontId="31" fillId="0" borderId="33" xfId="54" applyFont="1" applyFill="1" applyBorder="1" applyAlignment="1" applyProtection="1">
      <alignment horizontal="center"/>
    </xf>
    <xf numFmtId="38" fontId="31" fillId="0" borderId="24" xfId="0" applyNumberFormat="1" applyFont="1" applyBorder="1" applyProtection="1"/>
    <xf numFmtId="0" fontId="31" fillId="0" borderId="0" xfId="0" applyFont="1" applyFill="1" applyBorder="1" applyAlignment="1">
      <alignment horizontal="left"/>
    </xf>
    <xf numFmtId="0" fontId="31" fillId="0" borderId="34" xfId="40" applyFont="1" applyBorder="1" applyProtection="1"/>
    <xf numFmtId="0" fontId="31" fillId="0" borderId="99" xfId="40" applyFont="1" applyBorder="1" applyAlignment="1" applyProtection="1"/>
    <xf numFmtId="14" fontId="31" fillId="0" borderId="0" xfId="40" applyNumberFormat="1" applyFont="1" applyFill="1" applyBorder="1" applyAlignment="1" applyProtection="1">
      <alignment horizontal="center"/>
    </xf>
    <xf numFmtId="14" fontId="31" fillId="0" borderId="102" xfId="40" applyNumberFormat="1" applyFont="1" applyBorder="1" applyAlignment="1" applyProtection="1">
      <alignment horizontal="center"/>
    </xf>
    <xf numFmtId="14" fontId="31" fillId="0" borderId="103" xfId="40" applyNumberFormat="1" applyFont="1" applyBorder="1" applyAlignment="1" applyProtection="1">
      <alignment horizontal="center"/>
    </xf>
    <xf numFmtId="0" fontId="31" fillId="0" borderId="121" xfId="40" applyFont="1" applyBorder="1"/>
    <xf numFmtId="177" fontId="31" fillId="0" borderId="121" xfId="29" applyNumberFormat="1" applyFont="1" applyBorder="1"/>
    <xf numFmtId="0" fontId="31" fillId="0" borderId="115" xfId="40" applyFont="1" applyBorder="1"/>
    <xf numFmtId="0" fontId="31" fillId="0" borderId="0" xfId="40" applyFont="1" applyProtection="1"/>
    <xf numFmtId="0" fontId="31" fillId="0" borderId="0" xfId="40" applyFont="1" applyAlignment="1" applyProtection="1">
      <alignment horizontal="centerContinuous"/>
    </xf>
    <xf numFmtId="0" fontId="31" fillId="0" borderId="0" xfId="40" applyFont="1" applyFill="1" applyAlignment="1" applyProtection="1">
      <alignment horizontal="centerContinuous"/>
    </xf>
    <xf numFmtId="43" fontId="31" fillId="0" borderId="0" xfId="28" applyFont="1"/>
    <xf numFmtId="37" fontId="56" fillId="0" borderId="35" xfId="41" applyNumberFormat="1" applyFont="1" applyBorder="1" applyProtection="1"/>
    <xf numFmtId="37" fontId="56" fillId="0" borderId="26" xfId="41" applyNumberFormat="1" applyFont="1" applyBorder="1" applyProtection="1"/>
    <xf numFmtId="0" fontId="38" fillId="0" borderId="0" xfId="0" quotePrefix="1" applyFont="1" applyFill="1" applyBorder="1" applyAlignment="1" applyProtection="1">
      <alignment horizontal="left"/>
    </xf>
    <xf numFmtId="0" fontId="45" fillId="0" borderId="0" xfId="0" applyFont="1" applyFill="1"/>
    <xf numFmtId="0" fontId="38" fillId="0" borderId="0" xfId="0" applyFont="1" applyFill="1" applyAlignment="1" applyProtection="1">
      <alignment horizontal="left"/>
    </xf>
    <xf numFmtId="0" fontId="31" fillId="0" borderId="35" xfId="0" applyFont="1" applyFill="1" applyBorder="1" applyProtection="1"/>
    <xf numFmtId="0" fontId="31" fillId="0" borderId="19" xfId="0" applyFont="1" applyFill="1" applyBorder="1" applyProtection="1"/>
    <xf numFmtId="0" fontId="31" fillId="0" borderId="30" xfId="0" applyFont="1" applyFill="1" applyBorder="1" applyProtection="1"/>
    <xf numFmtId="0" fontId="31" fillId="0" borderId="31" xfId="0" applyFont="1" applyFill="1" applyBorder="1" applyProtection="1"/>
    <xf numFmtId="0" fontId="31" fillId="0" borderId="44" xfId="0" applyFont="1" applyFill="1" applyBorder="1" applyProtection="1"/>
    <xf numFmtId="0" fontId="31" fillId="0" borderId="10" xfId="0" applyFont="1" applyFill="1" applyBorder="1" applyProtection="1"/>
    <xf numFmtId="0" fontId="31" fillId="0" borderId="46" xfId="0" applyFont="1" applyFill="1" applyBorder="1" applyProtection="1"/>
    <xf numFmtId="0" fontId="31" fillId="0" borderId="45" xfId="0" applyFont="1" applyFill="1" applyBorder="1" applyProtection="1"/>
    <xf numFmtId="0" fontId="31" fillId="0" borderId="17" xfId="0" applyFont="1" applyBorder="1" applyAlignment="1" applyProtection="1">
      <alignment horizontal="left"/>
    </xf>
    <xf numFmtId="0" fontId="31" fillId="0" borderId="53" xfId="43" applyFont="1" applyFill="1" applyBorder="1"/>
    <xf numFmtId="0" fontId="31" fillId="0" borderId="53" xfId="43" applyFont="1" applyFill="1" applyBorder="1" applyAlignment="1">
      <alignment horizontal="center"/>
    </xf>
    <xf numFmtId="0" fontId="31" fillId="0" borderId="53" xfId="43" applyFont="1" applyFill="1" applyBorder="1" applyAlignment="1">
      <alignment horizontal="centerContinuous"/>
    </xf>
    <xf numFmtId="0" fontId="54" fillId="0" borderId="0" xfId="0" applyFont="1" applyBorder="1" applyProtection="1"/>
    <xf numFmtId="0" fontId="31" fillId="0" borderId="30" xfId="43" applyFont="1" applyFill="1" applyBorder="1" applyAlignment="1">
      <alignment horizontal="center"/>
    </xf>
    <xf numFmtId="176" fontId="31" fillId="0" borderId="53" xfId="30" applyNumberFormat="1" applyFont="1" applyFill="1" applyBorder="1" applyProtection="1"/>
    <xf numFmtId="176" fontId="31" fillId="0" borderId="54" xfId="30" applyNumberFormat="1" applyFont="1" applyFill="1" applyBorder="1" applyProtection="1"/>
    <xf numFmtId="37" fontId="31" fillId="0" borderId="54" xfId="43" applyNumberFormat="1" applyFont="1" applyFill="1" applyBorder="1" applyProtection="1"/>
    <xf numFmtId="37" fontId="31" fillId="0" borderId="53" xfId="43" applyNumberFormat="1" applyFont="1" applyFill="1" applyBorder="1" applyProtection="1"/>
    <xf numFmtId="177" fontId="31" fillId="0" borderId="53" xfId="28" applyNumberFormat="1" applyFont="1" applyFill="1" applyBorder="1" applyProtection="1"/>
    <xf numFmtId="37" fontId="31" fillId="0" borderId="30" xfId="43" applyNumberFormat="1" applyFont="1" applyFill="1" applyBorder="1" applyProtection="1"/>
    <xf numFmtId="177" fontId="31" fillId="0" borderId="53" xfId="28" quotePrefix="1" applyNumberFormat="1" applyFont="1" applyFill="1" applyBorder="1"/>
    <xf numFmtId="0" fontId="31" fillId="0" borderId="0" xfId="0" applyFont="1" applyBorder="1" applyAlignment="1">
      <alignment vertical="center"/>
    </xf>
    <xf numFmtId="37" fontId="31" fillId="0" borderId="24" xfId="0" applyNumberFormat="1" applyFont="1" applyFill="1" applyBorder="1" applyProtection="1"/>
    <xf numFmtId="164" fontId="31" fillId="0" borderId="30" xfId="51" quotePrefix="1" applyNumberFormat="1" applyFont="1" applyBorder="1" applyAlignment="1" applyProtection="1">
      <alignment horizontal="center"/>
    </xf>
    <xf numFmtId="39" fontId="45" fillId="0" borderId="82" xfId="0" applyNumberFormat="1" applyFont="1" applyBorder="1" applyAlignment="1" applyProtection="1">
      <alignment horizontal="center" vertical="center"/>
    </xf>
    <xf numFmtId="37" fontId="45" fillId="0" borderId="82" xfId="0" applyNumberFormat="1" applyFont="1" applyBorder="1" applyAlignment="1" applyProtection="1">
      <alignment horizontal="center" vertical="center"/>
    </xf>
    <xf numFmtId="0" fontId="45" fillId="0" borderId="131" xfId="0" applyFont="1" applyFill="1" applyBorder="1" applyAlignment="1">
      <alignment vertical="center"/>
    </xf>
    <xf numFmtId="39" fontId="45" fillId="0" borderId="131" xfId="0" applyNumberFormat="1" applyFont="1" applyBorder="1" applyAlignment="1" applyProtection="1">
      <alignment horizontal="center" vertical="center"/>
    </xf>
    <xf numFmtId="0" fontId="45" fillId="0" borderId="132" xfId="0" applyFont="1" applyFill="1" applyBorder="1" applyProtection="1"/>
    <xf numFmtId="0" fontId="32" fillId="0" borderId="132" xfId="0" applyFont="1" applyFill="1" applyBorder="1" applyProtection="1"/>
    <xf numFmtId="37" fontId="45" fillId="0" borderId="133" xfId="0" applyNumberFormat="1" applyFont="1" applyFill="1" applyBorder="1" applyAlignment="1" applyProtection="1">
      <alignment horizontal="center" vertical="center"/>
    </xf>
    <xf numFmtId="0" fontId="31" fillId="0" borderId="0" xfId="0" applyFont="1" applyAlignment="1">
      <alignment horizontal="left" vertical="center"/>
    </xf>
    <xf numFmtId="0" fontId="31" fillId="0" borderId="0" xfId="0" applyFont="1" applyAlignment="1">
      <alignment horizontal="centerContinuous" vertical="center"/>
    </xf>
    <xf numFmtId="0" fontId="31" fillId="0" borderId="17" xfId="0" applyFont="1" applyBorder="1" applyAlignment="1"/>
    <xf numFmtId="0" fontId="31" fillId="0" borderId="34" xfId="0" applyFont="1" applyBorder="1" applyAlignment="1" applyProtection="1">
      <alignment vertical="center"/>
    </xf>
    <xf numFmtId="0" fontId="31" fillId="0" borderId="34" xfId="0" applyFont="1" applyBorder="1" applyAlignment="1">
      <alignment vertical="center"/>
    </xf>
    <xf numFmtId="0" fontId="31" fillId="0" borderId="0" xfId="0" applyFont="1" applyAlignment="1" applyProtection="1">
      <alignment vertical="center"/>
    </xf>
    <xf numFmtId="0" fontId="31" fillId="0" borderId="13" xfId="0" applyFont="1" applyBorder="1" applyAlignment="1" applyProtection="1">
      <alignment vertical="center"/>
    </xf>
    <xf numFmtId="0" fontId="31" fillId="0" borderId="28" xfId="43" applyFont="1" applyFill="1" applyBorder="1"/>
    <xf numFmtId="0" fontId="31" fillId="0" borderId="24" xfId="43" applyFont="1" applyFill="1" applyBorder="1" applyAlignment="1">
      <alignment horizontal="left"/>
    </xf>
    <xf numFmtId="0" fontId="31" fillId="0" borderId="0" xfId="43" applyFont="1" applyFill="1" applyBorder="1" applyAlignment="1">
      <alignment horizontal="left"/>
    </xf>
    <xf numFmtId="14" fontId="31" fillId="0" borderId="19" xfId="43" quotePrefix="1" applyNumberFormat="1" applyFont="1" applyFill="1" applyBorder="1" applyAlignment="1">
      <alignment horizontal="center"/>
    </xf>
    <xf numFmtId="49" fontId="31" fillId="0" borderId="26" xfId="0" applyNumberFormat="1" applyFont="1" applyBorder="1" applyAlignment="1">
      <alignment horizontal="center"/>
    </xf>
    <xf numFmtId="14" fontId="31" fillId="0" borderId="26" xfId="43" quotePrefix="1" applyNumberFormat="1" applyFont="1" applyFill="1" applyBorder="1" applyAlignment="1">
      <alignment horizontal="center"/>
    </xf>
    <xf numFmtId="0" fontId="31" fillId="0" borderId="41" xfId="43" applyFont="1" applyFill="1" applyBorder="1" applyAlignment="1">
      <alignment horizontal="centerContinuous"/>
    </xf>
    <xf numFmtId="0" fontId="31" fillId="0" borderId="52" xfId="43" applyFont="1" applyFill="1" applyBorder="1" applyAlignment="1">
      <alignment horizontal="center"/>
    </xf>
    <xf numFmtId="0" fontId="31" fillId="0" borderId="49" xfId="43" applyFont="1" applyFill="1" applyBorder="1"/>
    <xf numFmtId="0" fontId="31" fillId="0" borderId="54" xfId="43" applyFont="1" applyFill="1" applyBorder="1"/>
    <xf numFmtId="41" fontId="31" fillId="0" borderId="53" xfId="43" applyNumberFormat="1" applyFont="1" applyFill="1" applyBorder="1" applyProtection="1"/>
    <xf numFmtId="0" fontId="31" fillId="0" borderId="37" xfId="43" applyFont="1" applyFill="1" applyBorder="1" applyAlignment="1">
      <alignment horizontal="center"/>
    </xf>
    <xf numFmtId="0" fontId="31" fillId="0" borderId="32" xfId="47" applyFont="1" applyBorder="1" applyAlignment="1" applyProtection="1">
      <alignment horizontal="center"/>
    </xf>
    <xf numFmtId="37" fontId="31" fillId="0" borderId="59" xfId="47" applyNumberFormat="1" applyFont="1" applyBorder="1" applyAlignment="1" applyProtection="1">
      <alignment horizontal="right"/>
    </xf>
    <xf numFmtId="14" fontId="31" fillId="0" borderId="30" xfId="51" applyNumberFormat="1" applyFont="1" applyFill="1" applyBorder="1" applyAlignment="1" applyProtection="1">
      <alignment horizontal="center"/>
    </xf>
    <xf numFmtId="5" fontId="31" fillId="0" borderId="59" xfId="54" applyNumberFormat="1" applyFont="1" applyBorder="1" applyProtection="1"/>
    <xf numFmtId="37" fontId="31" fillId="0" borderId="59" xfId="54" applyNumberFormat="1" applyFont="1" applyBorder="1" applyProtection="1"/>
    <xf numFmtId="5" fontId="31" fillId="0" borderId="0" xfId="54" applyNumberFormat="1" applyFont="1" applyBorder="1" applyProtection="1"/>
    <xf numFmtId="5" fontId="31" fillId="0" borderId="0" xfId="54" applyNumberFormat="1" applyFont="1" applyFill="1" applyBorder="1" applyProtection="1"/>
    <xf numFmtId="14" fontId="31" fillId="0" borderId="30" xfId="54" applyNumberFormat="1" applyFont="1" applyBorder="1" applyAlignment="1" applyProtection="1">
      <alignment horizontal="center"/>
    </xf>
    <xf numFmtId="0" fontId="31" fillId="0" borderId="33" xfId="54" applyFont="1" applyBorder="1" applyAlignment="1" applyProtection="1">
      <alignment horizontal="center"/>
    </xf>
    <xf numFmtId="37" fontId="31" fillId="0" borderId="43" xfId="0" applyNumberFormat="1" applyFont="1" applyBorder="1" applyProtection="1"/>
    <xf numFmtId="37" fontId="31" fillId="0" borderId="24" xfId="0" applyNumberFormat="1" applyFont="1" applyFill="1" applyBorder="1"/>
    <xf numFmtId="0" fontId="31" fillId="0" borderId="27" xfId="0" applyFont="1" applyBorder="1" applyAlignment="1">
      <alignment horizontal="centerContinuous"/>
    </xf>
    <xf numFmtId="37" fontId="31" fillId="0" borderId="26" xfId="0" applyNumberFormat="1" applyFont="1" applyBorder="1" applyProtection="1">
      <protection locked="0"/>
    </xf>
    <xf numFmtId="0" fontId="31" fillId="0" borderId="26" xfId="0" applyFont="1" applyBorder="1" applyProtection="1">
      <protection locked="0"/>
    </xf>
    <xf numFmtId="37" fontId="31" fillId="0" borderId="53" xfId="0" applyNumberFormat="1" applyFont="1" applyBorder="1" applyProtection="1">
      <protection locked="0"/>
    </xf>
    <xf numFmtId="0" fontId="31" fillId="0" borderId="53" xfId="0" applyFont="1" applyBorder="1" applyProtection="1">
      <protection locked="0"/>
    </xf>
    <xf numFmtId="49" fontId="31" fillId="0" borderId="20" xfId="0" applyNumberFormat="1" applyFont="1" applyBorder="1" applyAlignment="1">
      <alignment horizontal="center"/>
    </xf>
    <xf numFmtId="164" fontId="31" fillId="0" borderId="44" xfId="0" applyNumberFormat="1" applyFont="1" applyBorder="1" applyAlignment="1" applyProtection="1">
      <alignment horizontal="center"/>
    </xf>
    <xf numFmtId="0" fontId="31" fillId="0" borderId="10" xfId="0" applyFont="1" applyBorder="1" applyAlignment="1" applyProtection="1">
      <alignment horizontal="center"/>
    </xf>
    <xf numFmtId="164" fontId="31" fillId="0" borderId="43" xfId="0" applyNumberFormat="1" applyFont="1" applyBorder="1" applyAlignment="1" applyProtection="1">
      <alignment horizontal="center"/>
    </xf>
    <xf numFmtId="0" fontId="31" fillId="0" borderId="15" xfId="0" applyFont="1" applyBorder="1" applyAlignment="1" applyProtection="1">
      <alignment vertical="center"/>
    </xf>
    <xf numFmtId="49" fontId="31" fillId="0" borderId="31" xfId="0" quotePrefix="1" applyNumberFormat="1" applyFont="1" applyBorder="1" applyProtection="1"/>
    <xf numFmtId="41" fontId="31" fillId="0" borderId="28" xfId="0" applyNumberFormat="1" applyFont="1" applyBorder="1" applyProtection="1">
      <protection locked="0"/>
    </xf>
    <xf numFmtId="0" fontId="31" fillId="0" borderId="22" xfId="0" applyFont="1" applyBorder="1" applyAlignment="1" applyProtection="1">
      <alignment horizontal="center"/>
    </xf>
    <xf numFmtId="0" fontId="31" fillId="0" borderId="134" xfId="0" applyFont="1" applyBorder="1" applyProtection="1"/>
    <xf numFmtId="39" fontId="31" fillId="0" borderId="24" xfId="0" applyNumberFormat="1" applyFont="1" applyFill="1" applyBorder="1" applyProtection="1"/>
    <xf numFmtId="37" fontId="31" fillId="0" borderId="14" xfId="0" applyNumberFormat="1" applyFont="1" applyFill="1" applyBorder="1" applyProtection="1"/>
    <xf numFmtId="5" fontId="31" fillId="0" borderId="28" xfId="0" applyNumberFormat="1" applyFont="1" applyFill="1" applyBorder="1" applyProtection="1"/>
    <xf numFmtId="39" fontId="31" fillId="0" borderId="14" xfId="0" applyNumberFormat="1" applyFont="1" applyFill="1" applyBorder="1" applyProtection="1"/>
    <xf numFmtId="39" fontId="31" fillId="0" borderId="38" xfId="0" applyNumberFormat="1" applyFont="1" applyBorder="1" applyProtection="1"/>
    <xf numFmtId="39" fontId="31" fillId="0" borderId="37" xfId="0" applyNumberFormat="1" applyFont="1" applyBorder="1" applyProtection="1"/>
    <xf numFmtId="0" fontId="31" fillId="0" borderId="28" xfId="0" applyFont="1" applyBorder="1" applyAlignment="1" applyProtection="1">
      <alignment vertical="center" wrapText="1"/>
    </xf>
    <xf numFmtId="37" fontId="31" fillId="29" borderId="31" xfId="0" applyNumberFormat="1" applyFont="1" applyFill="1" applyBorder="1" applyProtection="1"/>
    <xf numFmtId="37" fontId="38" fillId="0" borderId="0" xfId="0" applyNumberFormat="1" applyFont="1" applyAlignment="1" applyProtection="1">
      <alignment horizontal="centerContinuous"/>
    </xf>
    <xf numFmtId="37" fontId="38" fillId="0" borderId="0" xfId="0" quotePrefix="1" applyNumberFormat="1" applyFont="1" applyAlignment="1" applyProtection="1">
      <alignment horizontal="centerContinuous"/>
    </xf>
    <xf numFmtId="37" fontId="38" fillId="0" borderId="0" xfId="0" applyNumberFormat="1" applyFont="1" applyAlignment="1" applyProtection="1">
      <alignment horizontal="left"/>
    </xf>
    <xf numFmtId="37" fontId="38" fillId="0" borderId="0" xfId="0" quotePrefix="1" applyNumberFormat="1" applyFont="1" applyAlignment="1" applyProtection="1">
      <alignment horizontal="left"/>
    </xf>
    <xf numFmtId="0" fontId="31" fillId="0" borderId="0" xfId="0" applyFont="1" applyAlignment="1" applyProtection="1">
      <alignment horizontal="centerContinuous" vertical="center"/>
    </xf>
    <xf numFmtId="0" fontId="31" fillId="0" borderId="23" xfId="0" applyFont="1" applyBorder="1" applyAlignment="1">
      <alignment horizontal="center"/>
    </xf>
    <xf numFmtId="0" fontId="31" fillId="0" borderId="33" xfId="0" applyFont="1" applyBorder="1" applyAlignment="1">
      <alignment horizontal="center"/>
    </xf>
    <xf numFmtId="0" fontId="31" fillId="0" borderId="41" xfId="0" applyFont="1" applyBorder="1" applyAlignment="1">
      <alignment horizontal="centerContinuous"/>
    </xf>
    <xf numFmtId="0" fontId="31" fillId="0" borderId="37" xfId="0" applyFont="1" applyBorder="1" applyAlignment="1">
      <alignment horizontal="centerContinuous"/>
    </xf>
    <xf numFmtId="49" fontId="31" fillId="0" borderId="30" xfId="0" applyNumberFormat="1" applyFont="1" applyBorder="1" applyAlignment="1">
      <alignment horizontal="center"/>
    </xf>
    <xf numFmtId="0" fontId="31" fillId="0" borderId="34" xfId="0" applyFont="1" applyBorder="1" applyAlignment="1">
      <alignment horizontal="center" vertical="center"/>
    </xf>
    <xf numFmtId="0" fontId="31" fillId="0" borderId="11" xfId="0" applyFont="1" applyBorder="1" applyAlignment="1">
      <alignment horizontal="center"/>
    </xf>
    <xf numFmtId="0" fontId="31" fillId="0" borderId="28" xfId="0" applyFont="1" applyBorder="1" applyAlignment="1">
      <alignment horizontal="center" vertical="center"/>
    </xf>
    <xf numFmtId="0" fontId="31" fillId="0" borderId="13" xfId="0" applyFont="1" applyBorder="1" applyAlignment="1">
      <alignment vertical="center"/>
    </xf>
    <xf numFmtId="177" fontId="31" fillId="0" borderId="0" xfId="28" applyNumberFormat="1" applyFont="1" applyFill="1" applyBorder="1" applyAlignment="1"/>
    <xf numFmtId="37" fontId="31" fillId="0" borderId="25" xfId="0" applyNumberFormat="1" applyFont="1" applyBorder="1" applyAlignment="1" applyProtection="1"/>
    <xf numFmtId="177" fontId="31" fillId="0" borderId="26" xfId="28" applyNumberFormat="1" applyFont="1" applyBorder="1" applyAlignment="1"/>
    <xf numFmtId="0" fontId="31" fillId="0" borderId="26" xfId="0" applyFont="1" applyBorder="1" applyAlignment="1"/>
    <xf numFmtId="177" fontId="31" fillId="0" borderId="26" xfId="28" applyNumberFormat="1" applyFont="1" applyFill="1" applyBorder="1" applyAlignment="1"/>
    <xf numFmtId="37" fontId="31" fillId="0" borderId="26" xfId="0" applyNumberFormat="1" applyFont="1" applyBorder="1" applyAlignment="1" applyProtection="1"/>
    <xf numFmtId="176" fontId="31" fillId="0" borderId="56" xfId="30" applyNumberFormat="1" applyFont="1" applyBorder="1" applyAlignment="1" applyProtection="1"/>
    <xf numFmtId="0" fontId="31" fillId="31" borderId="58" xfId="0" applyFont="1" applyFill="1" applyBorder="1" applyAlignment="1"/>
    <xf numFmtId="0" fontId="31" fillId="0" borderId="32" xfId="0" applyFont="1" applyBorder="1" applyAlignment="1">
      <alignment horizontal="center"/>
    </xf>
    <xf numFmtId="0" fontId="31" fillId="0" borderId="36" xfId="0" applyFont="1" applyBorder="1" applyAlignment="1">
      <alignment horizontal="centerContinuous"/>
    </xf>
    <xf numFmtId="0" fontId="31" fillId="0" borderId="54" xfId="46" applyFont="1" applyBorder="1" applyAlignment="1" applyProtection="1">
      <alignment horizontal="centerContinuous"/>
    </xf>
    <xf numFmtId="0" fontId="31" fillId="0" borderId="16" xfId="0" applyFont="1" applyFill="1" applyBorder="1" applyProtection="1"/>
    <xf numFmtId="164" fontId="31" fillId="0" borderId="77" xfId="0" applyNumberFormat="1" applyFont="1" applyBorder="1" applyAlignment="1" applyProtection="1">
      <alignment horizontal="center"/>
    </xf>
    <xf numFmtId="164" fontId="31" fillId="0" borderId="65" xfId="0" applyNumberFormat="1" applyFont="1" applyBorder="1" applyAlignment="1" applyProtection="1">
      <alignment horizontal="center"/>
    </xf>
    <xf numFmtId="49" fontId="31" fillId="0" borderId="65" xfId="0" applyNumberFormat="1" applyFont="1" applyBorder="1" applyAlignment="1">
      <alignment horizontal="center"/>
    </xf>
    <xf numFmtId="0" fontId="31" fillId="0" borderId="13" xfId="0" applyFont="1" applyBorder="1" applyProtection="1">
      <protection locked="0"/>
    </xf>
    <xf numFmtId="0" fontId="31" fillId="0" borderId="15" xfId="0" applyFont="1" applyBorder="1" applyProtection="1">
      <protection locked="0"/>
    </xf>
    <xf numFmtId="0" fontId="31" fillId="29" borderId="13" xfId="0" applyFont="1" applyFill="1" applyBorder="1" applyProtection="1"/>
    <xf numFmtId="0" fontId="31" fillId="29" borderId="14" xfId="0" applyFont="1" applyFill="1" applyBorder="1" applyProtection="1"/>
    <xf numFmtId="0" fontId="31" fillId="29" borderId="68" xfId="0" applyFont="1" applyFill="1" applyBorder="1" applyProtection="1"/>
    <xf numFmtId="0" fontId="31" fillId="29" borderId="0" xfId="0" applyFont="1" applyFill="1" applyProtection="1"/>
    <xf numFmtId="0" fontId="31" fillId="29" borderId="16" xfId="0" applyFont="1" applyFill="1" applyBorder="1" applyProtection="1"/>
    <xf numFmtId="0" fontId="31" fillId="29" borderId="11" xfId="0" applyFont="1" applyFill="1" applyBorder="1" applyProtection="1"/>
    <xf numFmtId="37" fontId="31" fillId="29" borderId="11" xfId="0" applyNumberFormat="1" applyFont="1" applyFill="1" applyBorder="1" applyProtection="1"/>
    <xf numFmtId="37" fontId="31" fillId="29" borderId="12" xfId="0" applyNumberFormat="1" applyFont="1" applyFill="1" applyBorder="1" applyProtection="1"/>
    <xf numFmtId="0" fontId="31" fillId="0" borderId="17" xfId="0" applyFont="1" applyBorder="1" applyAlignment="1" applyProtection="1">
      <alignment horizontal="center"/>
    </xf>
    <xf numFmtId="0" fontId="31" fillId="0" borderId="75" xfId="0" applyFont="1" applyBorder="1" applyAlignment="1" applyProtection="1">
      <alignment horizontal="center"/>
    </xf>
    <xf numFmtId="0" fontId="31" fillId="0" borderId="64" xfId="0" applyFont="1" applyBorder="1" applyProtection="1"/>
    <xf numFmtId="0" fontId="31" fillId="0" borderId="69" xfId="0" applyFont="1" applyBorder="1" applyAlignment="1" applyProtection="1">
      <alignment horizontal="centerContinuous"/>
    </xf>
    <xf numFmtId="0" fontId="31" fillId="29" borderId="17" xfId="0" applyFont="1" applyFill="1" applyBorder="1" applyProtection="1"/>
    <xf numFmtId="0" fontId="31" fillId="29" borderId="12" xfId="0" applyFont="1" applyFill="1" applyBorder="1" applyProtection="1"/>
    <xf numFmtId="37" fontId="31" fillId="29" borderId="70" xfId="0" applyNumberFormat="1" applyFont="1" applyFill="1" applyBorder="1" applyProtection="1"/>
    <xf numFmtId="0" fontId="31" fillId="29" borderId="69" xfId="0" applyFont="1" applyFill="1" applyBorder="1" applyProtection="1"/>
    <xf numFmtId="37" fontId="31" fillId="0" borderId="20" xfId="0" applyNumberFormat="1" applyFont="1" applyBorder="1" applyProtection="1">
      <protection locked="0"/>
    </xf>
    <xf numFmtId="37" fontId="31" fillId="0" borderId="14" xfId="0" applyNumberFormat="1" applyFont="1" applyBorder="1" applyProtection="1">
      <protection locked="0"/>
    </xf>
    <xf numFmtId="37" fontId="31" fillId="0" borderId="16" xfId="0" applyNumberFormat="1" applyFont="1" applyBorder="1" applyProtection="1">
      <protection locked="0"/>
    </xf>
    <xf numFmtId="0" fontId="31" fillId="0" borderId="48" xfId="0" applyFont="1" applyBorder="1" applyProtection="1">
      <protection locked="0"/>
    </xf>
    <xf numFmtId="37" fontId="31" fillId="0" borderId="50" xfId="0" applyNumberFormat="1" applyFont="1" applyBorder="1" applyProtection="1">
      <protection locked="0"/>
    </xf>
    <xf numFmtId="37" fontId="31" fillId="0" borderId="50" xfId="0" applyNumberFormat="1" applyFont="1" applyBorder="1" applyProtection="1"/>
    <xf numFmtId="164" fontId="31" fillId="0" borderId="10" xfId="0" applyNumberFormat="1" applyFont="1" applyBorder="1" applyAlignment="1" applyProtection="1">
      <alignment horizontal="centerContinuous"/>
    </xf>
    <xf numFmtId="0" fontId="31" fillId="0" borderId="0" xfId="0" applyFont="1" applyBorder="1" applyProtection="1">
      <protection locked="0"/>
    </xf>
    <xf numFmtId="37" fontId="31" fillId="0" borderId="36" xfId="42" applyFont="1" applyBorder="1"/>
    <xf numFmtId="37" fontId="31" fillId="0" borderId="0" xfId="42" applyFont="1"/>
    <xf numFmtId="37" fontId="31" fillId="0" borderId="28" xfId="42" applyFont="1" applyBorder="1"/>
    <xf numFmtId="37" fontId="31" fillId="0" borderId="0" xfId="42" applyFont="1" applyBorder="1"/>
    <xf numFmtId="37" fontId="31" fillId="0" borderId="34" xfId="42" applyFont="1" applyBorder="1"/>
    <xf numFmtId="37" fontId="31" fillId="0" borderId="10" xfId="42" applyFont="1" applyBorder="1"/>
    <xf numFmtId="37" fontId="31" fillId="0" borderId="41" xfId="42" applyFont="1" applyBorder="1"/>
    <xf numFmtId="37" fontId="31" fillId="0" borderId="36" xfId="42" applyFont="1" applyBorder="1" applyAlignment="1">
      <alignment horizontal="center"/>
    </xf>
    <xf numFmtId="37" fontId="31" fillId="0" borderId="40" xfId="42" applyFont="1" applyBorder="1" applyAlignment="1">
      <alignment horizontal="center"/>
    </xf>
    <xf numFmtId="37" fontId="31" fillId="0" borderId="34" xfId="42" applyFont="1" applyBorder="1" applyAlignment="1">
      <alignment horizontal="center"/>
    </xf>
    <xf numFmtId="37" fontId="31" fillId="0" borderId="34" xfId="42" quotePrefix="1" applyFont="1" applyBorder="1" applyAlignment="1">
      <alignment horizontal="center"/>
    </xf>
    <xf numFmtId="37" fontId="31" fillId="0" borderId="0" xfId="42" applyFont="1" applyBorder="1" applyAlignment="1">
      <alignment horizontal="center"/>
    </xf>
    <xf numFmtId="37" fontId="31" fillId="0" borderId="30" xfId="42" applyFont="1" applyBorder="1"/>
    <xf numFmtId="37" fontId="31" fillId="0" borderId="35" xfId="42" applyFont="1" applyBorder="1" applyAlignment="1">
      <alignment horizontal="center"/>
    </xf>
    <xf numFmtId="37" fontId="31" fillId="0" borderId="35" xfId="42" applyFont="1" applyBorder="1"/>
    <xf numFmtId="37" fontId="31" fillId="0" borderId="19" xfId="42" applyFont="1" applyBorder="1" applyAlignment="1">
      <alignment horizontal="center"/>
    </xf>
    <xf numFmtId="37" fontId="31" fillId="0" borderId="19" xfId="42" applyFont="1" applyBorder="1"/>
    <xf numFmtId="37" fontId="31" fillId="0" borderId="35" xfId="42" applyNumberFormat="1" applyFont="1" applyBorder="1" applyProtection="1"/>
    <xf numFmtId="39" fontId="31" fillId="0" borderId="0" xfId="42" applyNumberFormat="1" applyFont="1"/>
    <xf numFmtId="37" fontId="31" fillId="49" borderId="35" xfId="42" applyFont="1" applyFill="1" applyBorder="1"/>
    <xf numFmtId="5" fontId="31" fillId="0" borderId="35" xfId="42" applyNumberFormat="1" applyFont="1" applyBorder="1" applyProtection="1"/>
    <xf numFmtId="37" fontId="31" fillId="0" borderId="35" xfId="42" quotePrefix="1" applyFont="1" applyBorder="1" applyAlignment="1">
      <alignment horizontal="left"/>
    </xf>
    <xf numFmtId="173" fontId="31" fillId="0" borderId="35" xfId="42" applyNumberFormat="1" applyFont="1" applyBorder="1" applyProtection="1"/>
    <xf numFmtId="37" fontId="31" fillId="0" borderId="0" xfId="42" applyNumberFormat="1" applyFont="1" applyProtection="1"/>
    <xf numFmtId="37" fontId="31" fillId="0" borderId="64" xfId="42" applyFont="1" applyBorder="1"/>
    <xf numFmtId="37" fontId="31" fillId="0" borderId="37" xfId="42" applyFont="1" applyBorder="1"/>
    <xf numFmtId="37" fontId="31" fillId="0" borderId="84" xfId="42" applyFont="1" applyBorder="1"/>
    <xf numFmtId="37" fontId="31" fillId="0" borderId="26" xfId="42" applyFont="1" applyBorder="1"/>
    <xf numFmtId="37" fontId="31" fillId="0" borderId="24" xfId="42" applyFont="1" applyBorder="1" applyAlignment="1">
      <alignment horizontal="centerContinuous"/>
    </xf>
    <xf numFmtId="0" fontId="31" fillId="0" borderId="75" xfId="45" applyFont="1" applyFill="1" applyBorder="1" applyAlignment="1" applyProtection="1">
      <alignment horizontal="center"/>
    </xf>
    <xf numFmtId="0" fontId="31" fillId="0" borderId="64" xfId="45" applyFont="1" applyFill="1" applyBorder="1" applyProtection="1">
      <protection locked="0"/>
    </xf>
    <xf numFmtId="0" fontId="31" fillId="0" borderId="16" xfId="45" applyFont="1" applyBorder="1" applyAlignment="1" applyProtection="1">
      <alignment horizontal="centerContinuous"/>
    </xf>
    <xf numFmtId="0" fontId="31" fillId="0" borderId="14" xfId="45" applyFont="1" applyBorder="1" applyAlignment="1" applyProtection="1">
      <alignment horizontal="centerContinuous"/>
    </xf>
    <xf numFmtId="0" fontId="31" fillId="0" borderId="14" xfId="45" applyFont="1" applyBorder="1" applyProtection="1"/>
    <xf numFmtId="4" fontId="31" fillId="0" borderId="14" xfId="45" applyNumberFormat="1" applyFont="1" applyBorder="1" applyProtection="1"/>
    <xf numFmtId="5" fontId="31" fillId="0" borderId="14" xfId="45" applyNumberFormat="1" applyFont="1" applyBorder="1" applyProtection="1"/>
    <xf numFmtId="0" fontId="31" fillId="0" borderId="16" xfId="45" applyFont="1" applyBorder="1" applyProtection="1"/>
    <xf numFmtId="0" fontId="42" fillId="0" borderId="43" xfId="0" applyFont="1" applyBorder="1" applyAlignment="1" applyProtection="1">
      <alignment horizontal="center"/>
    </xf>
    <xf numFmtId="0" fontId="31" fillId="29" borderId="30" xfId="0" applyFont="1" applyFill="1" applyBorder="1" applyProtection="1"/>
    <xf numFmtId="37" fontId="31" fillId="0" borderId="28" xfId="0" applyNumberFormat="1" applyFont="1" applyBorder="1" applyAlignment="1" applyProtection="1">
      <alignment horizontal="center"/>
    </xf>
    <xf numFmtId="37" fontId="31" fillId="29" borderId="30" xfId="0" applyNumberFormat="1" applyFont="1" applyFill="1" applyBorder="1" applyProtection="1"/>
    <xf numFmtId="0" fontId="31" fillId="0" borderId="46" xfId="0" applyFont="1" applyBorder="1" applyAlignment="1" applyProtection="1">
      <alignment horizontal="center"/>
    </xf>
    <xf numFmtId="37" fontId="31" fillId="29" borderId="46" xfId="0" applyNumberFormat="1" applyFont="1" applyFill="1" applyBorder="1" applyProtection="1"/>
    <xf numFmtId="49" fontId="31" fillId="0" borderId="16" xfId="0" applyNumberFormat="1" applyFont="1" applyBorder="1" applyAlignment="1">
      <alignment horizontal="center"/>
    </xf>
    <xf numFmtId="0" fontId="31" fillId="0" borderId="0" xfId="0" applyFont="1" applyFill="1" applyAlignment="1" applyProtection="1">
      <alignment horizontal="centerContinuous"/>
    </xf>
    <xf numFmtId="0" fontId="45" fillId="0" borderId="0" xfId="0" applyFont="1"/>
    <xf numFmtId="0" fontId="31" fillId="0" borderId="98" xfId="0" applyFont="1" applyBorder="1" applyProtection="1"/>
    <xf numFmtId="0" fontId="31" fillId="0" borderId="127" xfId="0" applyFont="1" applyBorder="1" applyProtection="1"/>
    <xf numFmtId="0" fontId="42" fillId="0" borderId="0" xfId="0" applyFont="1" applyBorder="1" applyAlignment="1">
      <alignment horizontal="center"/>
    </xf>
    <xf numFmtId="14" fontId="31" fillId="0" borderId="28" xfId="0" applyNumberFormat="1" applyFont="1" applyFill="1" applyBorder="1"/>
    <xf numFmtId="0" fontId="31" fillId="0" borderId="28" xfId="0" applyFont="1" applyFill="1" applyBorder="1"/>
    <xf numFmtId="37" fontId="31" fillId="0" borderId="0" xfId="0" applyNumberFormat="1" applyFont="1"/>
    <xf numFmtId="39" fontId="31" fillId="0" borderId="0" xfId="0" applyNumberFormat="1" applyFont="1" applyBorder="1" applyAlignment="1" applyProtection="1">
      <alignment horizontal="centerContinuous"/>
    </xf>
    <xf numFmtId="5" fontId="31" fillId="0" borderId="30" xfId="0" applyNumberFormat="1" applyFont="1" applyBorder="1" applyAlignment="1" applyProtection="1"/>
    <xf numFmtId="0" fontId="32" fillId="0" borderId="19" xfId="0" applyFont="1" applyBorder="1" applyAlignment="1" applyProtection="1">
      <alignment horizontal="center"/>
    </xf>
    <xf numFmtId="0" fontId="31" fillId="26" borderId="30" xfId="0" applyFont="1" applyFill="1" applyBorder="1" applyProtection="1"/>
    <xf numFmtId="37" fontId="31" fillId="26" borderId="30" xfId="0" applyNumberFormat="1" applyFont="1" applyFill="1" applyBorder="1" applyProtection="1"/>
    <xf numFmtId="37" fontId="31" fillId="0" borderId="0" xfId="0" applyNumberFormat="1" applyFont="1" applyBorder="1" applyAlignment="1" applyProtection="1">
      <alignment horizontal="centerContinuous"/>
    </xf>
    <xf numFmtId="37" fontId="31" fillId="0" borderId="30" xfId="0" applyNumberFormat="1" applyFont="1" applyBorder="1" applyAlignment="1" applyProtection="1">
      <alignment horizontal="centerContinuous"/>
    </xf>
    <xf numFmtId="37" fontId="31" fillId="0" borderId="35" xfId="0" applyNumberFormat="1" applyFont="1" applyBorder="1" applyAlignment="1" applyProtection="1">
      <alignment horizontal="centerContinuous"/>
    </xf>
    <xf numFmtId="37" fontId="31" fillId="0" borderId="30" xfId="0" applyNumberFormat="1" applyFont="1" applyBorder="1" applyAlignment="1" applyProtection="1">
      <alignment horizontal="center"/>
    </xf>
    <xf numFmtId="37" fontId="31" fillId="0" borderId="26" xfId="0" applyNumberFormat="1" applyFont="1" applyBorder="1" applyAlignment="1" applyProtection="1">
      <alignment horizontal="center"/>
    </xf>
    <xf numFmtId="0" fontId="31" fillId="26" borderId="35" xfId="0" applyFont="1" applyFill="1" applyBorder="1" applyAlignment="1" applyProtection="1">
      <alignment horizontal="centerContinuous"/>
    </xf>
    <xf numFmtId="0" fontId="31" fillId="26" borderId="19" xfId="0" applyFont="1" applyFill="1" applyBorder="1" applyAlignment="1" applyProtection="1">
      <alignment horizontal="centerContinuous"/>
    </xf>
    <xf numFmtId="37" fontId="31" fillId="26" borderId="26" xfId="0" applyNumberFormat="1" applyFont="1" applyFill="1" applyBorder="1" applyProtection="1"/>
    <xf numFmtId="5" fontId="31" fillId="0" borderId="53" xfId="0" applyNumberFormat="1" applyFont="1" applyBorder="1" applyAlignment="1" applyProtection="1"/>
    <xf numFmtId="0" fontId="31" fillId="26" borderId="26" xfId="0" applyFont="1" applyFill="1" applyBorder="1" applyAlignment="1" applyProtection="1">
      <alignment horizontal="centerContinuous"/>
    </xf>
    <xf numFmtId="37" fontId="31" fillId="0" borderId="90" xfId="0" applyNumberFormat="1" applyFont="1" applyBorder="1" applyProtection="1"/>
    <xf numFmtId="0" fontId="31" fillId="0" borderId="83" xfId="0" applyFont="1" applyBorder="1" applyProtection="1"/>
    <xf numFmtId="0" fontId="31" fillId="0" borderId="83" xfId="0" applyFont="1" applyBorder="1" applyAlignment="1" applyProtection="1">
      <alignment horizontal="centerContinuous"/>
    </xf>
    <xf numFmtId="37" fontId="31" fillId="0" borderId="83" xfId="0" applyNumberFormat="1" applyFont="1" applyBorder="1" applyProtection="1"/>
    <xf numFmtId="37" fontId="31" fillId="0" borderId="128" xfId="0" applyNumberFormat="1" applyFont="1" applyBorder="1" applyProtection="1"/>
    <xf numFmtId="175" fontId="31" fillId="0" borderId="0" xfId="0" applyNumberFormat="1" applyFont="1" applyBorder="1" applyProtection="1"/>
    <xf numFmtId="37" fontId="31" fillId="0" borderId="31" xfId="0" applyNumberFormat="1" applyFont="1" applyBorder="1" applyAlignment="1" applyProtection="1">
      <alignment horizontal="center"/>
    </xf>
    <xf numFmtId="0" fontId="31" fillId="27" borderId="30" xfId="0" applyFont="1" applyFill="1" applyBorder="1" applyProtection="1"/>
    <xf numFmtId="37" fontId="31" fillId="27" borderId="31" xfId="0" applyNumberFormat="1" applyFont="1" applyFill="1" applyBorder="1" applyProtection="1"/>
    <xf numFmtId="0" fontId="31" fillId="28" borderId="30" xfId="0" applyFont="1" applyFill="1" applyBorder="1" applyProtection="1"/>
    <xf numFmtId="37" fontId="31" fillId="28" borderId="31" xfId="0" applyNumberFormat="1" applyFont="1" applyFill="1" applyBorder="1" applyProtection="1"/>
    <xf numFmtId="0" fontId="31" fillId="0" borderId="19" xfId="0" applyFont="1" applyBorder="1" applyAlignment="1" applyProtection="1">
      <alignment horizontal="right"/>
    </xf>
    <xf numFmtId="0" fontId="31" fillId="0" borderId="31" xfId="0" applyFont="1" applyBorder="1" applyAlignment="1" applyProtection="1">
      <alignment horizontal="centerContinuous"/>
    </xf>
    <xf numFmtId="37" fontId="31" fillId="0" borderId="20" xfId="0" applyNumberFormat="1" applyFont="1" applyBorder="1" applyAlignment="1" applyProtection="1">
      <alignment horizontal="centerContinuous"/>
    </xf>
    <xf numFmtId="37" fontId="31" fillId="20" borderId="31" xfId="0" applyNumberFormat="1" applyFont="1" applyFill="1" applyBorder="1" applyProtection="1"/>
    <xf numFmtId="37" fontId="31" fillId="0" borderId="31" xfId="0" applyNumberFormat="1" applyFont="1" applyFill="1" applyBorder="1" applyProtection="1"/>
    <xf numFmtId="0" fontId="31" fillId="0" borderId="13" xfId="0" quotePrefix="1" applyFont="1" applyBorder="1" applyAlignment="1" applyProtection="1">
      <alignment horizontal="right"/>
    </xf>
    <xf numFmtId="0" fontId="31" fillId="0" borderId="13" xfId="0" applyFont="1" applyBorder="1" applyAlignment="1" applyProtection="1">
      <alignment horizontal="right"/>
    </xf>
    <xf numFmtId="39" fontId="31" fillId="0" borderId="14" xfId="0" applyNumberFormat="1" applyFont="1" applyBorder="1" applyAlignment="1" applyProtection="1">
      <alignment horizontal="centerContinuous"/>
    </xf>
    <xf numFmtId="0" fontId="31" fillId="0" borderId="91" xfId="40" applyFont="1" applyBorder="1" applyProtection="1"/>
    <xf numFmtId="0" fontId="31" fillId="0" borderId="92" xfId="40" applyFont="1" applyBorder="1" applyProtection="1"/>
    <xf numFmtId="0" fontId="31" fillId="0" borderId="93" xfId="40" applyFont="1" applyBorder="1" applyProtection="1"/>
    <xf numFmtId="0" fontId="31" fillId="0" borderId="94" xfId="40" applyFont="1" applyBorder="1" applyProtection="1"/>
    <xf numFmtId="0" fontId="31" fillId="0" borderId="94" xfId="40" applyFont="1" applyBorder="1" applyAlignment="1" applyProtection="1">
      <alignment horizontal="center"/>
    </xf>
    <xf numFmtId="0" fontId="31" fillId="0" borderId="95" xfId="40" applyFont="1" applyBorder="1"/>
    <xf numFmtId="0" fontId="31" fillId="0" borderId="96" xfId="40" applyFont="1" applyBorder="1" applyAlignment="1" applyProtection="1"/>
    <xf numFmtId="0" fontId="31" fillId="0" borderId="94" xfId="40" applyFont="1" applyBorder="1"/>
    <xf numFmtId="0" fontId="31" fillId="0" borderId="93" xfId="40" applyFont="1" applyFill="1" applyBorder="1" applyProtection="1"/>
    <xf numFmtId="0" fontId="31" fillId="0" borderId="94" xfId="40" applyFont="1" applyFill="1" applyBorder="1" applyProtection="1"/>
    <xf numFmtId="0" fontId="31" fillId="0" borderId="97" xfId="40" applyFont="1" applyBorder="1" applyAlignment="1" applyProtection="1">
      <alignment horizontal="center"/>
    </xf>
    <xf numFmtId="0" fontId="31" fillId="0" borderId="95" xfId="40" applyFont="1" applyBorder="1" applyProtection="1"/>
    <xf numFmtId="0" fontId="31" fillId="0" borderId="0" xfId="40" applyFont="1"/>
    <xf numFmtId="0" fontId="31" fillId="0" borderId="98" xfId="40" applyFont="1" applyBorder="1" applyProtection="1"/>
    <xf numFmtId="0" fontId="31" fillId="0" borderId="28" xfId="40" applyFont="1" applyBorder="1" applyAlignment="1" applyProtection="1">
      <alignment horizontal="center"/>
    </xf>
    <xf numFmtId="0" fontId="31" fillId="0" borderId="0" xfId="40" applyFont="1" applyBorder="1" applyProtection="1"/>
    <xf numFmtId="0" fontId="31" fillId="0" borderId="0" xfId="40" applyFont="1" applyBorder="1" applyAlignment="1" applyProtection="1">
      <alignment horizontal="center"/>
    </xf>
    <xf numFmtId="0" fontId="31" fillId="0" borderId="28" xfId="40" applyFont="1" applyBorder="1" applyProtection="1"/>
    <xf numFmtId="0" fontId="31" fillId="0" borderId="28" xfId="40" applyFont="1" applyFill="1" applyBorder="1" applyAlignment="1" applyProtection="1">
      <alignment horizontal="left"/>
    </xf>
    <xf numFmtId="0" fontId="31" fillId="0" borderId="0" xfId="40" applyFont="1" applyFill="1" applyBorder="1" applyProtection="1"/>
    <xf numFmtId="0" fontId="31" fillId="0" borderId="100" xfId="40" applyFont="1" applyBorder="1" applyAlignment="1" applyProtection="1">
      <alignment horizontal="center"/>
    </xf>
    <xf numFmtId="0" fontId="31" fillId="0" borderId="90" xfId="40" applyFont="1" applyBorder="1" applyProtection="1"/>
    <xf numFmtId="49" fontId="31" fillId="0" borderId="28" xfId="40" applyNumberFormat="1" applyFont="1" applyBorder="1" applyAlignment="1" applyProtection="1">
      <alignment horizontal="center"/>
    </xf>
    <xf numFmtId="0" fontId="31" fillId="0" borderId="101" xfId="40" applyFont="1" applyBorder="1" applyProtection="1"/>
    <xf numFmtId="0" fontId="31" fillId="0" borderId="19" xfId="40" applyFont="1" applyBorder="1" applyProtection="1"/>
    <xf numFmtId="0" fontId="31" fillId="0" borderId="30" xfId="40" applyFont="1" applyFill="1" applyBorder="1" applyAlignment="1" applyProtection="1">
      <alignment horizontal="left"/>
    </xf>
    <xf numFmtId="0" fontId="31" fillId="0" borderId="19" xfId="40" applyFont="1" applyFill="1" applyBorder="1" applyProtection="1"/>
    <xf numFmtId="0" fontId="31" fillId="0" borderId="104" xfId="40" applyFont="1" applyBorder="1" applyAlignment="1" applyProtection="1">
      <alignment horizontal="centerContinuous"/>
    </xf>
    <xf numFmtId="0" fontId="31" fillId="0" borderId="101" xfId="40" applyFont="1" applyBorder="1" applyAlignment="1" applyProtection="1">
      <alignment horizontal="centerContinuous"/>
    </xf>
    <xf numFmtId="0" fontId="31" fillId="0" borderId="98" xfId="40" applyFont="1" applyBorder="1" applyAlignment="1" applyProtection="1">
      <alignment horizontal="centerContinuous"/>
    </xf>
    <xf numFmtId="0" fontId="31" fillId="0" borderId="0" xfId="40" applyFont="1" applyBorder="1" applyAlignment="1" applyProtection="1">
      <alignment horizontal="left"/>
    </xf>
    <xf numFmtId="0" fontId="31" fillId="0" borderId="0" xfId="40" applyFont="1" applyBorder="1" applyAlignment="1" applyProtection="1">
      <alignment horizontal="centerContinuous"/>
    </xf>
    <xf numFmtId="0" fontId="31" fillId="0" borderId="105" xfId="40" applyFont="1" applyBorder="1" applyAlignment="1" applyProtection="1">
      <alignment horizontal="centerContinuous"/>
    </xf>
    <xf numFmtId="0" fontId="31" fillId="0" borderId="40" xfId="40" applyFont="1" applyBorder="1" applyAlignment="1" applyProtection="1">
      <alignment horizontal="left"/>
    </xf>
    <xf numFmtId="0" fontId="31" fillId="0" borderId="40" xfId="40" applyFont="1" applyFill="1" applyBorder="1" applyAlignment="1" applyProtection="1">
      <alignment horizontal="centerContinuous"/>
    </xf>
    <xf numFmtId="0" fontId="31" fillId="0" borderId="40" xfId="40" applyFont="1" applyBorder="1" applyAlignment="1" applyProtection="1">
      <alignment horizontal="centerContinuous"/>
    </xf>
    <xf numFmtId="0" fontId="31" fillId="0" borderId="106" xfId="40" applyFont="1" applyBorder="1" applyAlignment="1" applyProtection="1">
      <alignment horizontal="centerContinuous"/>
    </xf>
    <xf numFmtId="0" fontId="31" fillId="0" borderId="103" xfId="40" applyFont="1" applyBorder="1"/>
    <xf numFmtId="0" fontId="31" fillId="0" borderId="107" xfId="40" applyFont="1" applyBorder="1" applyProtection="1"/>
    <xf numFmtId="0" fontId="31" fillId="0" borderId="108" xfId="40" applyFont="1" applyBorder="1" applyProtection="1"/>
    <xf numFmtId="0" fontId="31" fillId="0" borderId="109" xfId="40" applyFont="1" applyBorder="1" applyAlignment="1" applyProtection="1">
      <alignment horizontal="centerContinuous"/>
    </xf>
    <xf numFmtId="0" fontId="31" fillId="0" borderId="110" xfId="40" applyFont="1" applyBorder="1" applyAlignment="1" applyProtection="1">
      <alignment horizontal="centerContinuous"/>
    </xf>
    <xf numFmtId="0" fontId="31" fillId="0" borderId="109" xfId="40" applyFont="1" applyBorder="1" applyAlignment="1" applyProtection="1">
      <alignment horizontal="center"/>
    </xf>
    <xf numFmtId="37" fontId="31" fillId="0" borderId="111" xfId="40" applyNumberFormat="1" applyFont="1" applyBorder="1" applyAlignment="1" applyProtection="1">
      <alignment horizontal="center"/>
    </xf>
    <xf numFmtId="37" fontId="31" fillId="0" borderId="112" xfId="40" applyNumberFormat="1" applyFont="1" applyBorder="1" applyAlignment="1" applyProtection="1">
      <alignment horizontal="centerContinuous"/>
    </xf>
    <xf numFmtId="0" fontId="31" fillId="0" borderId="113" xfId="40" applyFont="1" applyBorder="1" applyAlignment="1">
      <alignment horizontal="center"/>
    </xf>
    <xf numFmtId="0" fontId="31" fillId="0" borderId="99" xfId="40" applyFont="1" applyBorder="1" applyProtection="1"/>
    <xf numFmtId="0" fontId="31" fillId="0" borderId="114" xfId="40" applyFont="1" applyBorder="1" applyAlignment="1" applyProtection="1">
      <alignment horizontal="center"/>
    </xf>
    <xf numFmtId="37" fontId="31" fillId="0" borderId="114" xfId="40" applyNumberFormat="1" applyFont="1" applyFill="1" applyBorder="1" applyAlignment="1" applyProtection="1">
      <alignment horizontal="center"/>
    </xf>
    <xf numFmtId="0" fontId="31" fillId="0" borderId="114" xfId="40" applyFont="1" applyFill="1" applyBorder="1" applyAlignment="1" applyProtection="1">
      <alignment horizontal="centerContinuous"/>
    </xf>
    <xf numFmtId="0" fontId="31" fillId="0" borderId="110" xfId="40" applyFont="1" applyBorder="1" applyAlignment="1" applyProtection="1">
      <alignment horizontal="center"/>
    </xf>
    <xf numFmtId="0" fontId="31" fillId="0" borderId="115" xfId="40" applyFont="1" applyBorder="1" applyAlignment="1" applyProtection="1">
      <alignment horizontal="center"/>
    </xf>
    <xf numFmtId="0" fontId="31" fillId="0" borderId="99" xfId="40" applyFont="1" applyBorder="1" applyAlignment="1" applyProtection="1">
      <alignment horizontal="center"/>
    </xf>
    <xf numFmtId="0" fontId="31" fillId="0" borderId="80" xfId="40" applyFont="1" applyBorder="1" applyAlignment="1" applyProtection="1">
      <alignment horizontal="centerContinuous"/>
    </xf>
    <xf numFmtId="0" fontId="31" fillId="0" borderId="34" xfId="40" applyFont="1" applyBorder="1" applyAlignment="1" applyProtection="1">
      <alignment horizontal="center"/>
    </xf>
    <xf numFmtId="37" fontId="31" fillId="0" borderId="28" xfId="40" applyNumberFormat="1" applyFont="1" applyBorder="1" applyAlignment="1" applyProtection="1">
      <alignment horizontal="center"/>
    </xf>
    <xf numFmtId="0" fontId="31" fillId="0" borderId="116" xfId="40" applyFont="1" applyBorder="1" applyAlignment="1">
      <alignment horizontal="center"/>
    </xf>
    <xf numFmtId="0" fontId="31" fillId="0" borderId="24" xfId="40" applyFont="1" applyBorder="1" applyAlignment="1" applyProtection="1">
      <alignment horizontal="center"/>
    </xf>
    <xf numFmtId="37" fontId="31" fillId="0" borderId="24" xfId="40" applyNumberFormat="1" applyFont="1" applyFill="1" applyBorder="1" applyAlignment="1" applyProtection="1">
      <alignment horizontal="center"/>
    </xf>
    <xf numFmtId="0" fontId="31" fillId="0" borderId="24" xfId="40" applyFont="1" applyFill="1" applyBorder="1" applyAlignment="1" applyProtection="1">
      <alignment horizontal="centerContinuous"/>
    </xf>
    <xf numFmtId="0" fontId="31" fillId="0" borderId="80" xfId="40" applyFont="1" applyBorder="1" applyAlignment="1" applyProtection="1">
      <alignment horizontal="center"/>
    </xf>
    <xf numFmtId="0" fontId="31" fillId="0" borderId="90" xfId="40" applyFont="1" applyBorder="1" applyAlignment="1" applyProtection="1">
      <alignment horizontal="center"/>
    </xf>
    <xf numFmtId="37" fontId="31" fillId="0" borderId="100" xfId="40" applyNumberFormat="1" applyFont="1" applyBorder="1" applyProtection="1"/>
    <xf numFmtId="0" fontId="31" fillId="0" borderId="116" xfId="40" applyFont="1" applyBorder="1"/>
    <xf numFmtId="0" fontId="31" fillId="0" borderId="80" xfId="40" applyFont="1" applyBorder="1" applyAlignment="1" applyProtection="1">
      <alignment horizontal="left"/>
    </xf>
    <xf numFmtId="0" fontId="31" fillId="0" borderId="117" xfId="40" applyFont="1" applyBorder="1" applyProtection="1"/>
    <xf numFmtId="0" fontId="31" fillId="0" borderId="19" xfId="40" applyFont="1" applyBorder="1" applyAlignment="1" applyProtection="1">
      <alignment horizontal="center"/>
    </xf>
    <xf numFmtId="0" fontId="31" fillId="0" borderId="19" xfId="40" applyFont="1" applyBorder="1" applyAlignment="1" applyProtection="1">
      <alignment horizontal="centerContinuous"/>
    </xf>
    <xf numFmtId="0" fontId="31" fillId="0" borderId="118" xfId="40" applyFont="1" applyBorder="1" applyAlignment="1" applyProtection="1">
      <alignment horizontal="centerContinuous"/>
    </xf>
    <xf numFmtId="37" fontId="31" fillId="0" borderId="30" xfId="40" applyNumberFormat="1" applyFont="1" applyBorder="1" applyAlignment="1" applyProtection="1">
      <alignment horizontal="center"/>
    </xf>
    <xf numFmtId="37" fontId="31" fillId="0" borderId="102" xfId="40" applyNumberFormat="1" applyFont="1" applyBorder="1" applyAlignment="1" applyProtection="1">
      <alignment horizontal="center"/>
    </xf>
    <xf numFmtId="0" fontId="31" fillId="0" borderId="119" xfId="40" applyFont="1" applyBorder="1" applyAlignment="1">
      <alignment horizontal="center"/>
    </xf>
    <xf numFmtId="0" fontId="31" fillId="0" borderId="26" xfId="40" applyFont="1" applyBorder="1" applyAlignment="1" applyProtection="1">
      <alignment horizontal="center"/>
    </xf>
    <xf numFmtId="37" fontId="31" fillId="0" borderId="26" xfId="40" applyNumberFormat="1" applyFont="1" applyFill="1" applyBorder="1" applyAlignment="1" applyProtection="1">
      <alignment horizontal="center"/>
    </xf>
    <xf numFmtId="0" fontId="31" fillId="0" borderId="26" xfId="40" applyFont="1" applyFill="1" applyBorder="1" applyAlignment="1" applyProtection="1">
      <alignment horizontal="centerContinuous"/>
    </xf>
    <xf numFmtId="0" fontId="31" fillId="0" borderId="118" xfId="40" applyFont="1" applyBorder="1" applyAlignment="1" applyProtection="1">
      <alignment horizontal="center"/>
    </xf>
    <xf numFmtId="0" fontId="31" fillId="0" borderId="120" xfId="40" applyFont="1" applyBorder="1" applyAlignment="1" applyProtection="1">
      <alignment horizontal="center"/>
    </xf>
    <xf numFmtId="0" fontId="31" fillId="0" borderId="19" xfId="40" applyFont="1" applyBorder="1" applyAlignment="1" applyProtection="1">
      <alignment horizontal="left"/>
    </xf>
    <xf numFmtId="177" fontId="31" fillId="0" borderId="54" xfId="29" applyNumberFormat="1" applyFont="1" applyBorder="1" applyAlignment="1" applyProtection="1">
      <alignment horizontal="center"/>
    </xf>
    <xf numFmtId="177" fontId="31" fillId="0" borderId="53" xfId="29" applyNumberFormat="1" applyFont="1" applyFill="1" applyBorder="1" applyProtection="1"/>
    <xf numFmtId="37" fontId="31" fillId="0" borderId="53" xfId="40" applyNumberFormat="1" applyFont="1" applyFill="1" applyBorder="1" applyProtection="1"/>
    <xf numFmtId="177" fontId="31" fillId="0" borderId="53" xfId="29" applyNumberFormat="1" applyFont="1" applyBorder="1" applyAlignment="1" applyProtection="1">
      <alignment horizontal="center"/>
    </xf>
    <xf numFmtId="177" fontId="31" fillId="0" borderId="24" xfId="29" applyNumberFormat="1" applyFont="1" applyFill="1" applyBorder="1" applyProtection="1"/>
    <xf numFmtId="177" fontId="31" fillId="0" borderId="26" xfId="29" applyNumberFormat="1" applyFont="1" applyFill="1" applyBorder="1" applyAlignment="1" applyProtection="1">
      <alignment horizontal="right"/>
    </xf>
    <xf numFmtId="0" fontId="31" fillId="47" borderId="118" xfId="40" applyFont="1" applyFill="1" applyBorder="1" applyAlignment="1" applyProtection="1">
      <alignment horizontal="centerContinuous"/>
    </xf>
    <xf numFmtId="177" fontId="31" fillId="47" borderId="121" xfId="29" applyNumberFormat="1" applyFont="1" applyFill="1" applyBorder="1" applyAlignment="1" applyProtection="1">
      <alignment horizontal="center"/>
    </xf>
    <xf numFmtId="177" fontId="31" fillId="0" borderId="35" xfId="29" applyNumberFormat="1" applyFont="1" applyBorder="1" applyAlignment="1" applyProtection="1">
      <alignment horizontal="center"/>
    </xf>
    <xf numFmtId="177" fontId="31" fillId="0" borderId="53" xfId="29" applyNumberFormat="1" applyFont="1" applyBorder="1" applyProtection="1"/>
    <xf numFmtId="5" fontId="31" fillId="0" borderId="53" xfId="40" applyNumberFormat="1" applyFont="1" applyBorder="1" applyProtection="1"/>
    <xf numFmtId="177" fontId="31" fillId="0" borderId="26" xfId="29" applyNumberFormat="1" applyFont="1" applyBorder="1" applyAlignment="1" applyProtection="1">
      <alignment horizontal="center"/>
    </xf>
    <xf numFmtId="177" fontId="31" fillId="47" borderId="120" xfId="29" applyNumberFormat="1" applyFont="1" applyFill="1" applyBorder="1" applyAlignment="1" applyProtection="1">
      <alignment horizontal="center"/>
    </xf>
    <xf numFmtId="177" fontId="31" fillId="0" borderId="19" xfId="29" applyNumberFormat="1" applyFont="1" applyBorder="1" applyAlignment="1" applyProtection="1">
      <alignment horizontal="center"/>
    </xf>
    <xf numFmtId="37" fontId="31" fillId="0" borderId="53" xfId="40" applyNumberFormat="1" applyFont="1" applyBorder="1" applyProtection="1"/>
    <xf numFmtId="177" fontId="31" fillId="0" borderId="26" xfId="29" applyNumberFormat="1" applyFont="1" applyFill="1" applyBorder="1" applyAlignment="1" applyProtection="1">
      <alignment horizontal="center"/>
    </xf>
    <xf numFmtId="177" fontId="31" fillId="0" borderId="120" xfId="29" applyNumberFormat="1" applyFont="1" applyFill="1" applyBorder="1" applyAlignment="1" applyProtection="1">
      <alignment horizontal="center"/>
    </xf>
    <xf numFmtId="177" fontId="31" fillId="0" borderId="26" xfId="29" applyNumberFormat="1" applyFont="1" applyBorder="1" applyProtection="1"/>
    <xf numFmtId="177" fontId="31" fillId="0" borderId="26" xfId="29" applyNumberFormat="1" applyFont="1" applyFill="1" applyBorder="1" applyProtection="1"/>
    <xf numFmtId="177" fontId="31" fillId="0" borderId="122" xfId="29" applyNumberFormat="1" applyFont="1" applyBorder="1" applyProtection="1"/>
    <xf numFmtId="0" fontId="31" fillId="0" borderId="52" xfId="40" applyFont="1" applyBorder="1" applyAlignment="1" applyProtection="1">
      <alignment horizontal="left"/>
    </xf>
    <xf numFmtId="0" fontId="31" fillId="0" borderId="49" xfId="40" applyFont="1" applyBorder="1" applyAlignment="1" applyProtection="1">
      <alignment horizontal="centerContinuous"/>
    </xf>
    <xf numFmtId="0" fontId="31" fillId="0" borderId="123" xfId="40" applyFont="1" applyBorder="1" applyAlignment="1" applyProtection="1">
      <alignment horizontal="centerContinuous"/>
    </xf>
    <xf numFmtId="177" fontId="31" fillId="0" borderId="124" xfId="29" applyNumberFormat="1" applyFont="1" applyBorder="1" applyAlignment="1" applyProtection="1">
      <alignment horizontal="center"/>
    </xf>
    <xf numFmtId="177" fontId="31" fillId="0" borderId="85" xfId="29" applyNumberFormat="1" applyFont="1" applyFill="1" applyBorder="1" applyAlignment="1" applyProtection="1">
      <alignment horizontal="right"/>
    </xf>
    <xf numFmtId="0" fontId="31" fillId="0" borderId="125" xfId="40" applyFont="1" applyBorder="1" applyAlignment="1" applyProtection="1">
      <alignment horizontal="centerContinuous"/>
    </xf>
    <xf numFmtId="177" fontId="31" fillId="0" borderId="126" xfId="29" applyNumberFormat="1" applyFont="1" applyBorder="1" applyAlignment="1" applyProtection="1">
      <alignment horizontal="center"/>
    </xf>
    <xf numFmtId="37" fontId="31" fillId="0" borderId="85" xfId="40" applyNumberFormat="1" applyFont="1" applyBorder="1" applyProtection="1"/>
    <xf numFmtId="177" fontId="31" fillId="0" borderId="26" xfId="29" applyNumberFormat="1" applyFont="1" applyFill="1" applyBorder="1" applyAlignment="1" applyProtection="1">
      <alignment horizontal="centerContinuous"/>
    </xf>
    <xf numFmtId="37" fontId="31" fillId="0" borderId="0" xfId="40" applyNumberFormat="1" applyFont="1" applyBorder="1" applyProtection="1"/>
    <xf numFmtId="0" fontId="31" fillId="0" borderId="0" xfId="40" applyFont="1" applyFill="1" applyBorder="1" applyAlignment="1" applyProtection="1">
      <alignment horizontal="centerContinuous"/>
    </xf>
    <xf numFmtId="0" fontId="31" fillId="0" borderId="98" xfId="40" applyFont="1" applyFill="1" applyBorder="1" applyProtection="1"/>
    <xf numFmtId="37" fontId="31" fillId="0" borderId="0" xfId="40" applyNumberFormat="1" applyFont="1" applyFill="1" applyBorder="1" applyProtection="1"/>
    <xf numFmtId="177" fontId="31" fillId="0" borderId="90" xfId="40" applyNumberFormat="1" applyFont="1" applyBorder="1" applyProtection="1"/>
    <xf numFmtId="0" fontId="31" fillId="0" borderId="127" xfId="40" applyFont="1" applyBorder="1" applyProtection="1"/>
    <xf numFmtId="0" fontId="31" fillId="0" borderId="83" xfId="40" applyFont="1" applyBorder="1" applyProtection="1"/>
    <xf numFmtId="0" fontId="31" fillId="0" borderId="83" xfId="40" applyFont="1" applyBorder="1" applyAlignment="1" applyProtection="1">
      <alignment horizontal="centerContinuous"/>
    </xf>
    <xf numFmtId="37" fontId="31" fillId="0" borderId="83" xfId="40" applyNumberFormat="1" applyFont="1" applyBorder="1" applyProtection="1"/>
    <xf numFmtId="0" fontId="31" fillId="0" borderId="128" xfId="40" applyFont="1" applyBorder="1"/>
    <xf numFmtId="0" fontId="31" fillId="0" borderId="83" xfId="40" applyFont="1" applyFill="1" applyBorder="1" applyAlignment="1" applyProtection="1">
      <alignment horizontal="centerContinuous"/>
    </xf>
    <xf numFmtId="0" fontId="31" fillId="0" borderId="128" xfId="40" applyFont="1" applyBorder="1" applyProtection="1"/>
    <xf numFmtId="37" fontId="31" fillId="0" borderId="0" xfId="40" applyNumberFormat="1" applyFont="1" applyProtection="1"/>
    <xf numFmtId="37" fontId="31" fillId="0" borderId="0" xfId="40" applyNumberFormat="1" applyFont="1" applyAlignment="1" applyProtection="1">
      <alignment horizontal="centerContinuous"/>
    </xf>
    <xf numFmtId="0" fontId="31" fillId="0" borderId="0" xfId="40" applyFont="1" applyFill="1"/>
    <xf numFmtId="0" fontId="56" fillId="0" borderId="41" xfId="41" applyFont="1" applyBorder="1"/>
    <xf numFmtId="0" fontId="56" fillId="0" borderId="40" xfId="41" applyFont="1" applyBorder="1"/>
    <xf numFmtId="0" fontId="56" fillId="0" borderId="36" xfId="41" applyFont="1" applyBorder="1"/>
    <xf numFmtId="0" fontId="56" fillId="0" borderId="37" xfId="41" applyFont="1" applyBorder="1" applyAlignment="1">
      <alignment horizontal="center"/>
    </xf>
    <xf numFmtId="0" fontId="56" fillId="0" borderId="0" xfId="41" applyFont="1"/>
    <xf numFmtId="0" fontId="56" fillId="0" borderId="40" xfId="41" applyFont="1" applyBorder="1" applyAlignment="1"/>
    <xf numFmtId="0" fontId="56" fillId="0" borderId="28" xfId="41" applyFont="1" applyBorder="1"/>
    <xf numFmtId="0" fontId="56" fillId="0" borderId="0" xfId="41" applyFont="1" applyBorder="1"/>
    <xf numFmtId="0" fontId="56" fillId="0" borderId="34" xfId="41" applyFont="1" applyBorder="1"/>
    <xf numFmtId="0" fontId="31" fillId="0" borderId="24" xfId="40" applyFont="1" applyFill="1" applyBorder="1" applyAlignment="1" applyProtection="1">
      <alignment horizontal="left"/>
    </xf>
    <xf numFmtId="0" fontId="56" fillId="0" borderId="24" xfId="41" applyFont="1" applyBorder="1"/>
    <xf numFmtId="0" fontId="56" fillId="0" borderId="30" xfId="41" applyFont="1" applyBorder="1"/>
    <xf numFmtId="0" fontId="56" fillId="0" borderId="19" xfId="41" applyFont="1" applyBorder="1"/>
    <xf numFmtId="0" fontId="56" fillId="0" borderId="35" xfId="41" applyFont="1" applyBorder="1"/>
    <xf numFmtId="0" fontId="31" fillId="0" borderId="26" xfId="40" applyFont="1" applyFill="1" applyBorder="1" applyAlignment="1" applyProtection="1">
      <alignment horizontal="left"/>
    </xf>
    <xf numFmtId="14" fontId="56" fillId="0" borderId="35" xfId="41" applyNumberFormat="1" applyFont="1" applyBorder="1" applyAlignment="1">
      <alignment horizontal="center"/>
    </xf>
    <xf numFmtId="0" fontId="56" fillId="0" borderId="34" xfId="41" applyFont="1" applyBorder="1" applyAlignment="1">
      <alignment horizontal="center"/>
    </xf>
    <xf numFmtId="0" fontId="56" fillId="0" borderId="37" xfId="41" applyFont="1" applyBorder="1"/>
    <xf numFmtId="0" fontId="56" fillId="0" borderId="36" xfId="41" applyFont="1" applyBorder="1" applyAlignment="1">
      <alignment horizontal="center"/>
    </xf>
    <xf numFmtId="0" fontId="56" fillId="0" borderId="24" xfId="41" applyFont="1" applyBorder="1" applyAlignment="1">
      <alignment horizontal="center"/>
    </xf>
    <xf numFmtId="0" fontId="56" fillId="0" borderId="0" xfId="41" applyFont="1" applyAlignment="1">
      <alignment horizontal="center"/>
    </xf>
    <xf numFmtId="0" fontId="56" fillId="0" borderId="26" xfId="41" applyFont="1" applyBorder="1" applyAlignment="1">
      <alignment horizontal="center"/>
    </xf>
    <xf numFmtId="0" fontId="56" fillId="0" borderId="19" xfId="41" applyFont="1" applyBorder="1" applyAlignment="1">
      <alignment horizontal="center"/>
    </xf>
    <xf numFmtId="0" fontId="56" fillId="0" borderId="35" xfId="41" applyFont="1" applyBorder="1" applyAlignment="1">
      <alignment horizontal="center"/>
    </xf>
    <xf numFmtId="0" fontId="56" fillId="0" borderId="19" xfId="41" applyFont="1" applyBorder="1" applyAlignment="1">
      <alignment horizontal="centerContinuous"/>
    </xf>
    <xf numFmtId="0" fontId="56" fillId="42" borderId="35" xfId="41" applyFont="1" applyFill="1" applyBorder="1"/>
    <xf numFmtId="0" fontId="56" fillId="42" borderId="26" xfId="41" applyFont="1" applyFill="1" applyBorder="1"/>
    <xf numFmtId="5" fontId="56" fillId="0" borderId="35" xfId="41" applyNumberFormat="1" applyFont="1" applyFill="1" applyBorder="1" applyProtection="1"/>
    <xf numFmtId="5" fontId="56" fillId="0" borderId="26" xfId="41" applyNumberFormat="1" applyFont="1" applyFill="1" applyBorder="1" applyProtection="1"/>
    <xf numFmtId="37" fontId="56" fillId="0" borderId="35" xfId="41" applyNumberFormat="1" applyFont="1" applyFill="1" applyBorder="1" applyProtection="1"/>
    <xf numFmtId="37" fontId="56" fillId="0" borderId="26" xfId="41" applyNumberFormat="1" applyFont="1" applyFill="1" applyBorder="1" applyProtection="1"/>
    <xf numFmtId="37" fontId="56" fillId="0" borderId="53" xfId="41" applyNumberFormat="1" applyFont="1" applyFill="1" applyBorder="1" applyProtection="1"/>
    <xf numFmtId="37" fontId="56" fillId="0" borderId="0" xfId="41" applyNumberFormat="1" applyFont="1" applyFill="1" applyBorder="1" applyProtection="1"/>
    <xf numFmtId="37" fontId="56" fillId="42" borderId="35" xfId="41" applyNumberFormat="1" applyFont="1" applyFill="1" applyBorder="1" applyProtection="1"/>
    <xf numFmtId="37" fontId="56" fillId="42" borderId="26" xfId="41" applyNumberFormat="1" applyFont="1" applyFill="1" applyBorder="1" applyProtection="1"/>
    <xf numFmtId="37" fontId="56" fillId="0" borderId="0" xfId="41" applyNumberFormat="1" applyFont="1" applyProtection="1"/>
    <xf numFmtId="0" fontId="56" fillId="0" borderId="19" xfId="41" quotePrefix="1" applyFont="1" applyBorder="1"/>
    <xf numFmtId="0" fontId="56" fillId="0" borderId="19" xfId="41" applyFont="1" applyBorder="1" applyAlignment="1">
      <alignment horizontal="left"/>
    </xf>
    <xf numFmtId="37" fontId="56" fillId="0" borderId="81" xfId="41" applyNumberFormat="1" applyFont="1" applyFill="1" applyBorder="1" applyProtection="1"/>
    <xf numFmtId="37" fontId="56" fillId="0" borderId="81" xfId="41" applyNumberFormat="1" applyFont="1" applyBorder="1" applyProtection="1"/>
    <xf numFmtId="37" fontId="56" fillId="43" borderId="35" xfId="41" applyNumberFormat="1" applyFont="1" applyFill="1" applyBorder="1" applyProtection="1"/>
    <xf numFmtId="0" fontId="56" fillId="0" borderId="0" xfId="41" applyFont="1" applyBorder="1" applyAlignment="1">
      <alignment horizontal="center"/>
    </xf>
    <xf numFmtId="37" fontId="56" fillId="0" borderId="0" xfId="41" applyNumberFormat="1" applyFont="1" applyBorder="1" applyProtection="1"/>
    <xf numFmtId="14" fontId="56" fillId="0" borderId="19" xfId="41" applyNumberFormat="1" applyFont="1" applyBorder="1" applyAlignment="1">
      <alignment horizontal="center"/>
    </xf>
    <xf numFmtId="37" fontId="56" fillId="0" borderId="26" xfId="41" quotePrefix="1" applyNumberFormat="1" applyFont="1" applyBorder="1" applyAlignment="1">
      <alignment horizontal="center"/>
    </xf>
    <xf numFmtId="37" fontId="56" fillId="0" borderId="36" xfId="41" applyNumberFormat="1" applyFont="1" applyBorder="1" applyAlignment="1" applyProtection="1">
      <alignment horizontal="center"/>
    </xf>
    <xf numFmtId="37" fontId="56" fillId="0" borderId="36" xfId="41" applyNumberFormat="1" applyFont="1" applyBorder="1" applyProtection="1"/>
    <xf numFmtId="37" fontId="56" fillId="0" borderId="37" xfId="41" applyNumberFormat="1" applyFont="1" applyBorder="1" applyProtection="1"/>
    <xf numFmtId="37" fontId="56" fillId="0" borderId="34" xfId="41" applyNumberFormat="1" applyFont="1" applyBorder="1" applyAlignment="1" applyProtection="1">
      <alignment horizontal="center"/>
    </xf>
    <xf numFmtId="37" fontId="56" fillId="0" borderId="24" xfId="41" applyNumberFormat="1" applyFont="1" applyBorder="1" applyAlignment="1" applyProtection="1">
      <alignment horizontal="center"/>
    </xf>
    <xf numFmtId="37" fontId="56" fillId="0" borderId="35" xfId="41" applyNumberFormat="1" applyFont="1" applyBorder="1" applyAlignment="1" applyProtection="1">
      <alignment horizontal="center"/>
    </xf>
    <xf numFmtId="37" fontId="56" fillId="0" borderId="26" xfId="41" applyNumberFormat="1" applyFont="1" applyBorder="1" applyAlignment="1" applyProtection="1">
      <alignment horizontal="center"/>
    </xf>
    <xf numFmtId="0" fontId="56" fillId="0" borderId="19" xfId="41" quotePrefix="1" applyFont="1" applyBorder="1" applyAlignment="1">
      <alignment horizontal="centerContinuous"/>
    </xf>
    <xf numFmtId="37" fontId="56" fillId="42" borderId="35" xfId="41" applyNumberFormat="1" applyFont="1" applyFill="1" applyBorder="1" applyAlignment="1" applyProtection="1">
      <alignment horizontal="center"/>
    </xf>
    <xf numFmtId="37" fontId="80" fillId="0" borderId="35" xfId="41" applyNumberFormat="1" applyFont="1" applyBorder="1" applyAlignment="1" applyProtection="1">
      <alignment horizontal="right"/>
    </xf>
    <xf numFmtId="37" fontId="80" fillId="0" borderId="0" xfId="41" applyNumberFormat="1" applyFont="1" applyProtection="1"/>
    <xf numFmtId="37" fontId="80" fillId="0" borderId="35" xfId="41" applyNumberFormat="1" applyFont="1" applyBorder="1" applyProtection="1"/>
    <xf numFmtId="0" fontId="56" fillId="0" borderId="35" xfId="41" quotePrefix="1" applyFont="1" applyBorder="1"/>
    <xf numFmtId="37" fontId="31" fillId="0" borderId="0" xfId="0" applyNumberFormat="1" applyFont="1" applyBorder="1"/>
    <xf numFmtId="0" fontId="31" fillId="0" borderId="14" xfId="0" applyFont="1" applyBorder="1" applyAlignment="1"/>
    <xf numFmtId="5" fontId="31" fillId="0" borderId="53" xfId="0" applyNumberFormat="1" applyFont="1" applyBorder="1" applyProtection="1">
      <protection locked="0"/>
    </xf>
    <xf numFmtId="0" fontId="31" fillId="0" borderId="59" xfId="0" applyFont="1" applyBorder="1" applyProtection="1">
      <protection locked="0"/>
    </xf>
    <xf numFmtId="0" fontId="31" fillId="0" borderId="31" xfId="0" applyFont="1" applyBorder="1" applyProtection="1">
      <protection locked="0"/>
    </xf>
    <xf numFmtId="164" fontId="31" fillId="0" borderId="0" xfId="0" applyNumberFormat="1" applyFont="1" applyBorder="1" applyAlignment="1" applyProtection="1">
      <alignment horizontal="center"/>
    </xf>
    <xf numFmtId="37" fontId="35" fillId="0" borderId="0" xfId="0" applyNumberFormat="1" applyFont="1" applyBorder="1" applyAlignment="1" applyProtection="1">
      <alignment horizontal="centerContinuous"/>
    </xf>
    <xf numFmtId="0" fontId="34" fillId="0" borderId="0" xfId="0" applyFont="1" applyBorder="1" applyProtection="1"/>
    <xf numFmtId="5" fontId="34" fillId="0" borderId="0" xfId="0" applyNumberFormat="1" applyFont="1" applyBorder="1" applyProtection="1"/>
    <xf numFmtId="0" fontId="30" fillId="0" borderId="0" xfId="0" applyFont="1" applyBorder="1" applyAlignment="1" applyProtection="1">
      <alignment horizontal="left"/>
    </xf>
    <xf numFmtId="0" fontId="27" fillId="0" borderId="0" xfId="61" applyFont="1" applyFill="1"/>
    <xf numFmtId="0" fontId="27" fillId="0" borderId="0" xfId="61" applyFont="1" applyFill="1" applyBorder="1"/>
    <xf numFmtId="37" fontId="32" fillId="0" borderId="53" xfId="0" applyNumberFormat="1" applyFont="1" applyBorder="1" applyAlignment="1" applyProtection="1">
      <alignment horizontal="center"/>
    </xf>
    <xf numFmtId="0" fontId="32" fillId="0" borderId="35" xfId="0" applyFont="1" applyBorder="1" applyAlignment="1" applyProtection="1">
      <alignment horizontal="center"/>
    </xf>
    <xf numFmtId="37" fontId="38" fillId="0" borderId="0" xfId="0" applyNumberFormat="1" applyFont="1" applyFill="1" applyAlignment="1" applyProtection="1">
      <alignment horizontal="left"/>
    </xf>
    <xf numFmtId="37" fontId="38" fillId="0" borderId="0" xfId="0" quotePrefix="1" applyNumberFormat="1" applyFont="1" applyFill="1" applyAlignment="1" applyProtection="1">
      <alignment horizontal="left"/>
    </xf>
    <xf numFmtId="37" fontId="27" fillId="0" borderId="0" xfId="0" applyNumberFormat="1" applyFont="1" applyFill="1" applyProtection="1"/>
    <xf numFmtId="0" fontId="27" fillId="0" borderId="0" xfId="0" applyFont="1" applyFill="1"/>
    <xf numFmtId="37" fontId="38" fillId="0" borderId="0" xfId="0" applyNumberFormat="1" applyFont="1" applyFill="1" applyAlignment="1" applyProtection="1">
      <alignment horizontal="centerContinuous"/>
    </xf>
    <xf numFmtId="37" fontId="27" fillId="0" borderId="0" xfId="0" applyNumberFormat="1" applyFont="1" applyFill="1" applyAlignment="1" applyProtection="1">
      <alignment horizontal="centerContinuous"/>
    </xf>
    <xf numFmtId="37" fontId="38" fillId="0" borderId="0" xfId="0" quotePrefix="1" applyNumberFormat="1" applyFont="1" applyFill="1" applyAlignment="1" applyProtection="1">
      <alignment horizontal="centerContinuous"/>
    </xf>
    <xf numFmtId="37" fontId="45" fillId="0" borderId="0" xfId="0" applyNumberFormat="1" applyFont="1" applyFill="1" applyAlignment="1" applyProtection="1">
      <alignment horizontal="left"/>
    </xf>
    <xf numFmtId="37" fontId="27" fillId="0" borderId="0" xfId="0" applyNumberFormat="1" applyFont="1" applyFill="1" applyAlignment="1" applyProtection="1">
      <alignment horizontal="left"/>
    </xf>
    <xf numFmtId="37" fontId="27" fillId="0" borderId="0" xfId="0" quotePrefix="1" applyNumberFormat="1" applyFont="1" applyFill="1" applyAlignment="1" applyProtection="1">
      <alignment horizontal="left"/>
    </xf>
    <xf numFmtId="0" fontId="27" fillId="0" borderId="0" xfId="0" applyFont="1" applyFill="1" applyAlignment="1" applyProtection="1">
      <alignment horizontal="left"/>
    </xf>
    <xf numFmtId="37" fontId="27" fillId="0" borderId="0" xfId="0" applyNumberFormat="1" applyFont="1" applyFill="1" applyBorder="1" applyProtection="1"/>
    <xf numFmtId="0" fontId="27" fillId="0" borderId="0" xfId="0" quotePrefix="1" applyFont="1" applyFill="1" applyAlignment="1" applyProtection="1">
      <alignment horizontal="left"/>
    </xf>
    <xf numFmtId="37" fontId="27" fillId="0" borderId="0" xfId="0" applyNumberFormat="1" applyFont="1" applyFill="1" applyBorder="1" applyAlignment="1" applyProtection="1">
      <alignment horizontal="centerContinuous"/>
    </xf>
    <xf numFmtId="0" fontId="27" fillId="0" borderId="0" xfId="0" applyFont="1" applyFill="1" applyBorder="1"/>
    <xf numFmtId="0" fontId="31" fillId="0" borderId="64" xfId="0" applyFont="1" applyBorder="1" applyAlignment="1" applyProtection="1">
      <alignment horizontal="centerContinuous"/>
    </xf>
    <xf numFmtId="0" fontId="31" fillId="0" borderId="77" xfId="0" applyFont="1" applyBorder="1" applyProtection="1"/>
    <xf numFmtId="37" fontId="31" fillId="0" borderId="77" xfId="0" applyNumberFormat="1" applyFont="1" applyBorder="1" applyProtection="1"/>
    <xf numFmtId="37" fontId="31" fillId="0" borderId="64" xfId="0" applyNumberFormat="1" applyFont="1" applyBorder="1" applyProtection="1"/>
    <xf numFmtId="37" fontId="31" fillId="0" borderId="135" xfId="0" applyNumberFormat="1" applyFont="1" applyBorder="1" applyProtection="1"/>
    <xf numFmtId="37" fontId="31" fillId="0" borderId="65" xfId="0" applyNumberFormat="1" applyFont="1" applyBorder="1" applyProtection="1"/>
    <xf numFmtId="37" fontId="31" fillId="25" borderId="59" xfId="0" applyNumberFormat="1" applyFont="1" applyFill="1" applyBorder="1" applyProtection="1"/>
    <xf numFmtId="0" fontId="31" fillId="0" borderId="0" xfId="0" applyFont="1" applyProtection="1">
      <protection locked="0"/>
    </xf>
    <xf numFmtId="0" fontId="31" fillId="0" borderId="25" xfId="0" applyFont="1" applyBorder="1" applyAlignment="1" applyProtection="1">
      <alignment horizontal="center"/>
      <protection locked="0"/>
    </xf>
    <xf numFmtId="37" fontId="31" fillId="0" borderId="25" xfId="0" applyNumberFormat="1" applyFont="1" applyBorder="1" applyProtection="1">
      <protection locked="0"/>
    </xf>
    <xf numFmtId="37" fontId="31" fillId="0" borderId="30" xfId="0" applyNumberFormat="1" applyFont="1" applyBorder="1" applyProtection="1">
      <protection locked="0"/>
    </xf>
    <xf numFmtId="37" fontId="31" fillId="0" borderId="31" xfId="0" applyNumberFormat="1" applyFont="1" applyBorder="1" applyProtection="1">
      <protection locked="0"/>
    </xf>
    <xf numFmtId="37" fontId="31" fillId="0" borderId="25" xfId="0" applyNumberFormat="1" applyFont="1" applyBorder="1" applyAlignment="1" applyProtection="1">
      <alignment horizontal="right"/>
      <protection locked="0"/>
    </xf>
    <xf numFmtId="0" fontId="31" fillId="0" borderId="30" xfId="0" applyFont="1" applyBorder="1" applyProtection="1">
      <protection locked="0"/>
    </xf>
    <xf numFmtId="0" fontId="81" fillId="0" borderId="0" xfId="0" applyFont="1" applyAlignment="1" applyProtection="1">
      <alignment horizontal="centerContinuous"/>
      <protection locked="0"/>
    </xf>
    <xf numFmtId="0" fontId="27" fillId="0" borderId="0" xfId="0" applyFont="1" applyAlignment="1" applyProtection="1">
      <alignment horizontal="centerContinuous"/>
      <protection locked="0"/>
    </xf>
    <xf numFmtId="0" fontId="27" fillId="0" borderId="0" xfId="0" applyFont="1" applyProtection="1">
      <protection locked="0"/>
    </xf>
    <xf numFmtId="0" fontId="82" fillId="0" borderId="0" xfId="0" applyFont="1" applyAlignment="1" applyProtection="1">
      <alignment horizontal="centerContinuous"/>
      <protection locked="0"/>
    </xf>
    <xf numFmtId="0" fontId="35" fillId="0" borderId="0" xfId="0" applyFont="1" applyAlignment="1" applyProtection="1">
      <alignment horizontal="centerContinuous"/>
      <protection locked="0"/>
    </xf>
    <xf numFmtId="0" fontId="83" fillId="0" borderId="0" xfId="0" applyFont="1" applyAlignment="1" applyProtection="1">
      <alignment horizontal="centerContinuous"/>
      <protection locked="0"/>
    </xf>
    <xf numFmtId="0" fontId="46" fillId="33" borderId="0" xfId="0" applyFont="1" applyFill="1" applyAlignment="1" applyProtection="1">
      <alignment horizontal="left"/>
      <protection locked="0"/>
    </xf>
    <xf numFmtId="0" fontId="46" fillId="0" borderId="0" xfId="0" applyFont="1" applyFill="1" applyAlignment="1" applyProtection="1">
      <alignment horizontal="left"/>
      <protection locked="0"/>
    </xf>
    <xf numFmtId="0" fontId="36" fillId="0" borderId="0" xfId="0" applyFont="1" applyAlignment="1" applyProtection="1">
      <alignment horizontal="centerContinuous"/>
      <protection locked="0"/>
    </xf>
    <xf numFmtId="0" fontId="36" fillId="0" borderId="0" xfId="0" applyFont="1" applyAlignment="1" applyProtection="1">
      <alignment horizontal="left"/>
      <protection locked="0"/>
    </xf>
    <xf numFmtId="0" fontId="31" fillId="0" borderId="0" xfId="0" applyFont="1" applyAlignment="1" applyProtection="1">
      <alignment horizontal="left" wrapText="1"/>
      <protection locked="0"/>
    </xf>
    <xf numFmtId="0" fontId="36" fillId="0" borderId="0" xfId="0" applyFont="1" applyAlignment="1" applyProtection="1">
      <alignment horizontal="left" wrapText="1"/>
      <protection locked="0"/>
    </xf>
    <xf numFmtId="0" fontId="36" fillId="0" borderId="0" xfId="0" applyFont="1" applyProtection="1">
      <protection locked="0"/>
    </xf>
    <xf numFmtId="0" fontId="36" fillId="0" borderId="0" xfId="0" applyFont="1" applyAlignment="1" applyProtection="1">
      <protection locked="0"/>
    </xf>
    <xf numFmtId="0" fontId="27" fillId="0" borderId="0" xfId="0" applyFont="1" applyAlignment="1" applyProtection="1">
      <alignment horizontal="left"/>
      <protection locked="0"/>
    </xf>
    <xf numFmtId="0" fontId="46" fillId="35" borderId="0" xfId="0" applyFont="1" applyFill="1" applyAlignment="1" applyProtection="1">
      <alignment horizontal="left"/>
      <protection locked="0"/>
    </xf>
    <xf numFmtId="0" fontId="31" fillId="0" borderId="0" xfId="0" applyFont="1" applyAlignment="1" applyProtection="1">
      <alignment horizontal="centerContinuous" wrapText="1"/>
      <protection locked="0"/>
    </xf>
    <xf numFmtId="0" fontId="84" fillId="0" borderId="0" xfId="0" applyFont="1" applyAlignment="1" applyProtection="1">
      <alignment horizontal="centerContinuous"/>
      <protection locked="0"/>
    </xf>
    <xf numFmtId="0" fontId="52" fillId="0" borderId="0" xfId="0" applyFont="1" applyFill="1" applyAlignment="1">
      <alignment horizontal="centerContinuous"/>
    </xf>
    <xf numFmtId="0" fontId="27" fillId="25" borderId="53" xfId="0" applyFont="1" applyFill="1" applyBorder="1" applyProtection="1">
      <protection locked="0"/>
    </xf>
    <xf numFmtId="0" fontId="30" fillId="33" borderId="0" xfId="0" applyFont="1" applyFill="1" applyAlignment="1" applyProtection="1">
      <alignment horizontal="center"/>
      <protection locked="0"/>
    </xf>
    <xf numFmtId="0" fontId="36" fillId="0" borderId="53" xfId="0" applyFont="1" applyBorder="1" applyProtection="1">
      <protection locked="0"/>
    </xf>
    <xf numFmtId="0" fontId="36" fillId="36" borderId="53" xfId="0" applyFont="1" applyFill="1" applyBorder="1" applyProtection="1">
      <protection locked="0"/>
    </xf>
    <xf numFmtId="0" fontId="36" fillId="37" borderId="53" xfId="0" applyFont="1" applyFill="1" applyBorder="1" applyProtection="1">
      <protection locked="0"/>
    </xf>
    <xf numFmtId="0" fontId="31" fillId="37" borderId="53" xfId="0" applyFont="1" applyFill="1" applyBorder="1" applyProtection="1">
      <protection locked="0"/>
    </xf>
    <xf numFmtId="0" fontId="31" fillId="36" borderId="53" xfId="0" applyFont="1" applyFill="1" applyBorder="1" applyProtection="1">
      <protection locked="0"/>
    </xf>
    <xf numFmtId="0" fontId="35" fillId="36" borderId="53" xfId="0" applyFont="1" applyFill="1" applyBorder="1" applyProtection="1">
      <protection locked="0"/>
    </xf>
    <xf numFmtId="0" fontId="35" fillId="0" borderId="0" xfId="0" applyFont="1" applyProtection="1">
      <protection locked="0"/>
    </xf>
    <xf numFmtId="0" fontId="27" fillId="36" borderId="53" xfId="0" applyFont="1" applyFill="1" applyBorder="1" applyProtection="1">
      <protection locked="0"/>
    </xf>
    <xf numFmtId="49" fontId="36" fillId="0" borderId="53" xfId="0" applyNumberFormat="1" applyFont="1" applyBorder="1" applyProtection="1">
      <protection locked="0"/>
    </xf>
    <xf numFmtId="49" fontId="31" fillId="0" borderId="0" xfId="0" applyNumberFormat="1" applyFont="1" applyAlignment="1" applyProtection="1">
      <alignment horizontal="left"/>
      <protection locked="0"/>
    </xf>
    <xf numFmtId="0" fontId="27" fillId="37" borderId="53" xfId="0" applyFont="1" applyFill="1" applyBorder="1" applyProtection="1">
      <protection locked="0"/>
    </xf>
    <xf numFmtId="0" fontId="27" fillId="0" borderId="0" xfId="0" applyFont="1" applyBorder="1" applyAlignment="1" applyProtection="1">
      <alignment horizontal="centerContinuous"/>
    </xf>
    <xf numFmtId="0" fontId="27" fillId="0" borderId="0" xfId="0" applyFont="1" applyBorder="1" applyAlignment="1" applyProtection="1">
      <alignment horizontal="left" vertical="justify" wrapText="1"/>
    </xf>
    <xf numFmtId="0" fontId="31" fillId="0" borderId="0" xfId="0" applyFont="1" applyBorder="1" applyAlignment="1">
      <alignment horizontal="left" vertical="justify"/>
    </xf>
    <xf numFmtId="0" fontId="31" fillId="0" borderId="0" xfId="0" applyFont="1" applyBorder="1" applyAlignment="1">
      <alignment horizontal="left" vertical="center"/>
    </xf>
    <xf numFmtId="0" fontId="31" fillId="0" borderId="0" xfId="0" applyFont="1" applyBorder="1" applyAlignment="1">
      <alignment horizontal="left" vertical="top"/>
    </xf>
    <xf numFmtId="0" fontId="31" fillId="0" borderId="0" xfId="0" applyFont="1" applyBorder="1" applyAlignment="1">
      <alignment horizontal="left" vertical="justify" wrapText="1"/>
    </xf>
    <xf numFmtId="0" fontId="27" fillId="0" borderId="0" xfId="0" applyFont="1" applyBorder="1" applyAlignment="1" applyProtection="1">
      <alignment horizontal="left" vertical="center"/>
    </xf>
    <xf numFmtId="0" fontId="31" fillId="0" borderId="14" xfId="0" applyFont="1" applyBorder="1" applyAlignment="1">
      <alignment horizontal="left" vertical="top" wrapText="1"/>
    </xf>
    <xf numFmtId="0" fontId="27" fillId="0" borderId="0" xfId="0" applyFont="1" applyBorder="1" applyAlignment="1" applyProtection="1">
      <alignment horizontal="left" vertical="top"/>
    </xf>
    <xf numFmtId="0" fontId="27" fillId="0" borderId="19" xfId="0" applyFont="1" applyBorder="1" applyAlignment="1" applyProtection="1">
      <alignment horizontal="centerContinuous"/>
    </xf>
    <xf numFmtId="37" fontId="31" fillId="0" borderId="10" xfId="0" applyNumberFormat="1" applyFont="1" applyBorder="1" applyAlignment="1" applyProtection="1">
      <alignment horizontal="centerContinuous"/>
    </xf>
    <xf numFmtId="0" fontId="32" fillId="0" borderId="19" xfId="0" applyFont="1" applyBorder="1" applyAlignment="1">
      <alignment horizontal="center"/>
    </xf>
    <xf numFmtId="0" fontId="31" fillId="40" borderId="30" xfId="0" applyFont="1" applyFill="1" applyBorder="1" applyAlignment="1">
      <alignment horizontal="centerContinuous"/>
    </xf>
    <xf numFmtId="0" fontId="31" fillId="0" borderId="19" xfId="0" applyFont="1" applyBorder="1" applyAlignment="1">
      <alignment horizontal="left"/>
    </xf>
    <xf numFmtId="0" fontId="31" fillId="0" borderId="30" xfId="0" applyFont="1" applyBorder="1" applyAlignment="1">
      <alignment horizontal="center" wrapText="1"/>
    </xf>
    <xf numFmtId="0" fontId="31" fillId="0" borderId="0" xfId="0" applyFont="1" applyBorder="1" applyAlignment="1">
      <alignment horizontal="centerContinuous" wrapText="1"/>
    </xf>
    <xf numFmtId="5" fontId="31" fillId="0" borderId="0" xfId="0" applyNumberFormat="1" applyFont="1" applyBorder="1" applyAlignment="1" applyProtection="1">
      <alignment horizontal="right"/>
    </xf>
    <xf numFmtId="0" fontId="32" fillId="0" borderId="19" xfId="0" applyFont="1" applyBorder="1" applyAlignment="1">
      <alignment horizontal="centerContinuous"/>
    </xf>
    <xf numFmtId="37" fontId="31" fillId="0" borderId="30" xfId="0" applyNumberFormat="1" applyFont="1" applyFill="1" applyBorder="1" applyProtection="1"/>
    <xf numFmtId="37" fontId="31" fillId="0" borderId="16" xfId="0" applyNumberFormat="1" applyFont="1" applyBorder="1" applyAlignment="1" applyProtection="1">
      <alignment horizontal="centerContinuous"/>
    </xf>
    <xf numFmtId="37" fontId="31" fillId="0" borderId="0" xfId="0" applyNumberFormat="1" applyFont="1" applyAlignment="1" applyProtection="1">
      <alignment horizontal="right"/>
    </xf>
    <xf numFmtId="0" fontId="32" fillId="0" borderId="0" xfId="0" applyFont="1" applyFill="1" applyAlignment="1" applyProtection="1">
      <alignment horizontal="centerContinuous"/>
    </xf>
    <xf numFmtId="0" fontId="32" fillId="0" borderId="0" xfId="0" applyFont="1" applyFill="1" applyProtection="1"/>
    <xf numFmtId="0" fontId="31" fillId="0" borderId="0" xfId="0" applyFont="1" applyFill="1" applyProtection="1"/>
    <xf numFmtId="0" fontId="46" fillId="0" borderId="0" xfId="0" applyFont="1" applyFill="1" applyAlignment="1" applyProtection="1">
      <alignment horizontal="centerContinuous"/>
    </xf>
    <xf numFmtId="0" fontId="30" fillId="0" borderId="0" xfId="0" applyFont="1" applyFill="1" applyAlignment="1" applyProtection="1">
      <alignment horizontal="centerContinuous"/>
    </xf>
    <xf numFmtId="0" fontId="32" fillId="0" borderId="0" xfId="0" applyFont="1" applyFill="1" applyAlignment="1" applyProtection="1">
      <alignment horizontal="center"/>
    </xf>
    <xf numFmtId="49" fontId="32" fillId="0" borderId="0" xfId="0" applyNumberFormat="1" applyFont="1" applyFill="1" applyAlignment="1" applyProtection="1">
      <alignment horizontal="center"/>
    </xf>
    <xf numFmtId="41" fontId="31" fillId="0" borderId="0" xfId="0" applyNumberFormat="1" applyFont="1" applyFill="1" applyProtection="1"/>
    <xf numFmtId="5" fontId="31" fillId="0" borderId="0" xfId="0" applyNumberFormat="1" applyFont="1" applyFill="1"/>
    <xf numFmtId="5" fontId="32" fillId="0" borderId="0" xfId="0" applyNumberFormat="1" applyFont="1" applyFill="1" applyProtection="1"/>
    <xf numFmtId="37" fontId="31" fillId="0" borderId="0" xfId="0" applyNumberFormat="1" applyFont="1" applyFill="1"/>
    <xf numFmtId="177" fontId="31" fillId="0" borderId="0" xfId="28" applyNumberFormat="1" applyFont="1" applyFill="1" applyProtection="1"/>
    <xf numFmtId="177" fontId="31" fillId="0" borderId="0" xfId="0" applyNumberFormat="1" applyFont="1" applyFill="1"/>
    <xf numFmtId="177" fontId="32" fillId="0" borderId="0" xfId="0" applyNumberFormat="1" applyFont="1" applyFill="1" applyProtection="1"/>
    <xf numFmtId="5" fontId="30" fillId="0" borderId="0" xfId="0" applyNumberFormat="1" applyFont="1" applyFill="1" applyProtection="1"/>
    <xf numFmtId="5" fontId="30" fillId="0" borderId="10" xfId="0" applyNumberFormat="1" applyFont="1" applyFill="1" applyBorder="1" applyProtection="1"/>
    <xf numFmtId="5" fontId="31" fillId="0" borderId="0" xfId="0" applyNumberFormat="1" applyFont="1" applyFill="1" applyProtection="1"/>
    <xf numFmtId="37" fontId="31" fillId="0" borderId="49" xfId="0" applyNumberFormat="1" applyFont="1" applyFill="1" applyBorder="1" applyProtection="1"/>
    <xf numFmtId="37" fontId="31" fillId="0" borderId="0" xfId="0" applyNumberFormat="1" applyFont="1" applyFill="1" applyAlignment="1" applyProtection="1">
      <alignment horizontal="centerContinuous"/>
    </xf>
    <xf numFmtId="7" fontId="31" fillId="0" borderId="0" xfId="0" applyNumberFormat="1" applyFont="1" applyFill="1" applyProtection="1"/>
    <xf numFmtId="39" fontId="31" fillId="0" borderId="0" xfId="0" applyNumberFormat="1" applyFont="1" applyFill="1" applyProtection="1"/>
    <xf numFmtId="0" fontId="30" fillId="0" borderId="0" xfId="0" applyFont="1" applyFill="1" applyProtection="1"/>
    <xf numFmtId="0" fontId="36" fillId="0" borderId="0" xfId="0" applyFont="1" applyFill="1" applyProtection="1"/>
    <xf numFmtId="172" fontId="31" fillId="0" borderId="0" xfId="0" applyNumberFormat="1" applyFont="1" applyFill="1" applyProtection="1"/>
    <xf numFmtId="173" fontId="31" fillId="0" borderId="0" xfId="0" applyNumberFormat="1" applyFont="1" applyFill="1" applyProtection="1"/>
    <xf numFmtId="0" fontId="33" fillId="0" borderId="0" xfId="0" applyFont="1" applyFill="1" applyProtection="1"/>
    <xf numFmtId="168" fontId="31" fillId="0" borderId="0" xfId="0" applyNumberFormat="1" applyFont="1" applyFill="1" applyProtection="1"/>
    <xf numFmtId="42" fontId="32" fillId="0" borderId="0" xfId="0" applyNumberFormat="1" applyFont="1" applyFill="1" applyProtection="1"/>
    <xf numFmtId="0" fontId="31" fillId="0" borderId="0" xfId="0" applyFont="1" applyFill="1" applyAlignment="1" applyProtection="1">
      <alignment horizontal="left"/>
    </xf>
    <xf numFmtId="0" fontId="34" fillId="0" borderId="0" xfId="0" applyFont="1" applyFill="1" applyProtection="1"/>
    <xf numFmtId="174" fontId="31" fillId="0" borderId="0" xfId="0" applyNumberFormat="1" applyFont="1" applyFill="1" applyProtection="1"/>
    <xf numFmtId="10" fontId="31" fillId="0" borderId="0" xfId="0" applyNumberFormat="1" applyFont="1" applyFill="1" applyProtection="1"/>
    <xf numFmtId="0" fontId="85" fillId="0" borderId="0" xfId="0" applyFont="1" applyFill="1" applyAlignment="1">
      <alignment vertical="center"/>
    </xf>
    <xf numFmtId="0" fontId="85" fillId="0" borderId="0" xfId="0" applyFont="1" applyFill="1" applyAlignment="1">
      <alignment horizontal="left" vertical="center"/>
    </xf>
    <xf numFmtId="39" fontId="85" fillId="0" borderId="0" xfId="0" applyNumberFormat="1" applyFont="1" applyFill="1" applyAlignment="1">
      <alignment vertical="center"/>
    </xf>
    <xf numFmtId="39" fontId="27" fillId="0" borderId="0" xfId="0" applyNumberFormat="1" applyFont="1" applyFill="1" applyAlignment="1">
      <alignment vertical="center"/>
    </xf>
    <xf numFmtId="0" fontId="27" fillId="0" borderId="0" xfId="0" applyFont="1" applyFill="1" applyAlignment="1">
      <alignment vertical="center"/>
    </xf>
    <xf numFmtId="43" fontId="85" fillId="0" borderId="0" xfId="62" applyFont="1" applyFill="1" applyAlignment="1">
      <alignment vertical="center"/>
    </xf>
    <xf numFmtId="43" fontId="27" fillId="0" borderId="0" xfId="62" applyFont="1" applyFill="1" applyAlignment="1">
      <alignment vertical="center"/>
    </xf>
    <xf numFmtId="0" fontId="86" fillId="0" borderId="0" xfId="0" applyFont="1" applyFill="1" applyAlignment="1">
      <alignment vertical="center"/>
    </xf>
    <xf numFmtId="0" fontId="86" fillId="0" borderId="0" xfId="0" applyFont="1" applyFill="1" applyAlignment="1">
      <alignment horizontal="left" vertical="center"/>
    </xf>
    <xf numFmtId="39" fontId="86" fillId="0" borderId="0" xfId="0" applyNumberFormat="1" applyFont="1" applyFill="1" applyAlignment="1" applyProtection="1">
      <alignment horizontal="center" vertical="center"/>
    </xf>
    <xf numFmtId="39" fontId="45" fillId="0" borderId="0" xfId="0" applyNumberFormat="1" applyFont="1" applyFill="1" applyAlignment="1" applyProtection="1">
      <alignment horizontal="center" vertical="center"/>
    </xf>
    <xf numFmtId="39" fontId="86" fillId="0" borderId="0" xfId="0" applyNumberFormat="1" applyFont="1" applyFill="1" applyAlignment="1" applyProtection="1">
      <alignment horizontal="left" vertical="center"/>
    </xf>
    <xf numFmtId="43" fontId="86" fillId="0" borderId="0" xfId="62" applyFont="1" applyFill="1" applyAlignment="1">
      <alignment horizontal="left" vertical="center"/>
    </xf>
    <xf numFmtId="43" fontId="45" fillId="0" borderId="0" xfId="62" applyFont="1" applyFill="1" applyAlignment="1">
      <alignment horizontal="left" vertical="center"/>
    </xf>
    <xf numFmtId="0" fontId="86" fillId="0" borderId="0" xfId="0" quotePrefix="1" applyFont="1" applyFill="1" applyAlignment="1">
      <alignment horizontal="left" vertical="center"/>
    </xf>
    <xf numFmtId="39" fontId="86" fillId="0" borderId="79" xfId="0" applyNumberFormat="1" applyFont="1" applyFill="1" applyBorder="1" applyAlignment="1" applyProtection="1">
      <alignment horizontal="center" vertical="center"/>
    </xf>
    <xf numFmtId="39" fontId="45" fillId="0" borderId="79" xfId="0" applyNumberFormat="1" applyFont="1" applyFill="1" applyBorder="1" applyAlignment="1" applyProtection="1">
      <alignment horizontal="center" vertical="center"/>
    </xf>
    <xf numFmtId="0" fontId="45" fillId="0" borderId="0" xfId="0" applyFont="1" applyFill="1" applyAlignment="1">
      <alignment vertical="center"/>
    </xf>
    <xf numFmtId="43" fontId="86" fillId="0" borderId="79" xfId="62" applyFont="1" applyFill="1" applyBorder="1" applyAlignment="1">
      <alignment horizontal="center" vertical="center"/>
    </xf>
    <xf numFmtId="43" fontId="45" fillId="0" borderId="0" xfId="62" applyFont="1" applyFill="1" applyAlignment="1">
      <alignment vertical="center"/>
    </xf>
    <xf numFmtId="0" fontId="85" fillId="0" borderId="0" xfId="0" applyFont="1" applyFill="1" applyAlignment="1" applyProtection="1">
      <alignment horizontal="left" vertical="center"/>
    </xf>
    <xf numFmtId="0" fontId="85" fillId="0" borderId="0" xfId="0" quotePrefix="1" applyFont="1" applyFill="1" applyAlignment="1">
      <alignment horizontal="left" vertical="center"/>
    </xf>
    <xf numFmtId="39" fontId="85" fillId="0" borderId="0" xfId="0" applyNumberFormat="1" applyFont="1" applyFill="1" applyAlignment="1" applyProtection="1">
      <alignment vertical="center"/>
    </xf>
    <xf numFmtId="39" fontId="27" fillId="0" borderId="0" xfId="0" applyNumberFormat="1" applyFont="1" applyFill="1" applyAlignment="1" applyProtection="1">
      <alignment vertical="center"/>
    </xf>
    <xf numFmtId="39" fontId="85" fillId="0" borderId="0" xfId="65" applyFont="1" applyFill="1" applyAlignment="1" applyProtection="1">
      <alignment horizontal="left"/>
    </xf>
    <xf numFmtId="39" fontId="86" fillId="0" borderId="78" xfId="0" applyNumberFormat="1" applyFont="1" applyFill="1" applyBorder="1" applyAlignment="1" applyProtection="1">
      <alignment vertical="center"/>
    </xf>
    <xf numFmtId="39" fontId="45" fillId="0" borderId="78" xfId="0" applyNumberFormat="1" applyFont="1" applyFill="1" applyBorder="1" applyAlignment="1" applyProtection="1">
      <alignment vertical="center"/>
    </xf>
    <xf numFmtId="0" fontId="86" fillId="0" borderId="0" xfId="0" applyFont="1" applyFill="1" applyAlignment="1">
      <alignment horizontal="center" vertical="center"/>
    </xf>
    <xf numFmtId="0" fontId="27" fillId="0" borderId="0" xfId="61" applyFont="1" applyFill="1" applyAlignment="1">
      <alignment vertical="center"/>
    </xf>
    <xf numFmtId="39" fontId="27" fillId="0" borderId="0" xfId="61" applyNumberFormat="1" applyFont="1" applyFill="1" applyAlignment="1">
      <alignment vertical="center"/>
    </xf>
    <xf numFmtId="0" fontId="27" fillId="0" borderId="0" xfId="61" applyFont="1" applyFill="1" applyAlignment="1">
      <alignment horizontal="left" vertical="center"/>
    </xf>
    <xf numFmtId="0" fontId="31" fillId="0" borderId="0" xfId="0" applyFont="1" applyAlignment="1">
      <alignment horizontal="left" wrapText="1"/>
    </xf>
    <xf numFmtId="0" fontId="31" fillId="0" borderId="0" xfId="0" applyFont="1" applyAlignment="1">
      <alignment horizontal="left" vertical="top" wrapText="1"/>
    </xf>
    <xf numFmtId="0" fontId="31" fillId="0" borderId="14" xfId="0" applyFont="1" applyBorder="1" applyAlignment="1">
      <alignment wrapText="1"/>
    </xf>
    <xf numFmtId="0" fontId="31" fillId="0" borderId="0" xfId="0" applyFont="1" applyBorder="1"/>
    <xf numFmtId="0" fontId="31" fillId="0" borderId="13" xfId="0" applyFont="1" applyBorder="1"/>
    <xf numFmtId="0" fontId="31" fillId="0" borderId="18" xfId="0" applyFont="1" applyBorder="1"/>
    <xf numFmtId="0" fontId="31" fillId="0" borderId="19" xfId="0" applyFont="1" applyBorder="1"/>
    <xf numFmtId="0" fontId="31" fillId="0" borderId="40" xfId="0" applyFont="1" applyBorder="1" applyAlignment="1" applyProtection="1">
      <alignment horizontal="left" wrapText="1"/>
    </xf>
    <xf numFmtId="0" fontId="31" fillId="0" borderId="19" xfId="0" applyFont="1" applyBorder="1" applyAlignment="1">
      <alignment wrapText="1"/>
    </xf>
    <xf numFmtId="0" fontId="31" fillId="0" borderId="0" xfId="0" applyFont="1" applyAlignment="1">
      <alignment wrapText="1"/>
    </xf>
    <xf numFmtId="0" fontId="31" fillId="0" borderId="0" xfId="0" applyFont="1" applyAlignment="1"/>
    <xf numFmtId="0" fontId="31" fillId="0" borderId="0" xfId="0" applyFont="1" applyAlignment="1" applyProtection="1">
      <alignment horizontal="left" wrapText="1"/>
    </xf>
    <xf numFmtId="0" fontId="31" fillId="0" borderId="28" xfId="0" applyFont="1" applyBorder="1" applyAlignment="1" applyProtection="1">
      <alignment horizontal="center"/>
    </xf>
    <xf numFmtId="0" fontId="31" fillId="0" borderId="0" xfId="0" applyFont="1" applyAlignment="1">
      <alignment horizontal="center"/>
    </xf>
    <xf numFmtId="0" fontId="31" fillId="0" borderId="34" xfId="0" applyFont="1" applyBorder="1" applyAlignment="1">
      <alignment horizontal="center"/>
    </xf>
    <xf numFmtId="0" fontId="31" fillId="0" borderId="0" xfId="0" applyFont="1" applyAlignment="1" applyProtection="1">
      <alignment horizontal="center" wrapText="1"/>
    </xf>
    <xf numFmtId="0" fontId="31" fillId="0" borderId="0" xfId="0" applyFont="1" applyAlignment="1">
      <alignment horizontal="center" wrapText="1"/>
    </xf>
    <xf numFmtId="0" fontId="31" fillId="0" borderId="0" xfId="40" applyFont="1" applyBorder="1"/>
    <xf numFmtId="0" fontId="31" fillId="0" borderId="90" xfId="40" applyFont="1" applyBorder="1"/>
    <xf numFmtId="0" fontId="31" fillId="0" borderId="0" xfId="0" applyFont="1" applyAlignment="1" applyProtection="1">
      <alignment wrapText="1"/>
    </xf>
    <xf numFmtId="0" fontId="31" fillId="0" borderId="40" xfId="43" applyFont="1" applyFill="1" applyBorder="1" applyAlignment="1">
      <alignment horizontal="center"/>
    </xf>
    <xf numFmtId="0" fontId="31" fillId="0" borderId="36" xfId="43" applyFont="1" applyFill="1" applyBorder="1" applyAlignment="1">
      <alignment horizontal="center"/>
    </xf>
    <xf numFmtId="0" fontId="31" fillId="0" borderId="0" xfId="0" applyFont="1" applyAlignment="1" applyProtection="1">
      <alignment horizontal="center"/>
    </xf>
    <xf numFmtId="0" fontId="31" fillId="0" borderId="34" xfId="0" applyFont="1" applyBorder="1" applyAlignment="1" applyProtection="1">
      <alignment horizontal="center"/>
    </xf>
    <xf numFmtId="0" fontId="41" fillId="0" borderId="0" xfId="0" applyFont="1" applyAlignment="1" applyProtection="1">
      <alignment horizontal="left"/>
    </xf>
    <xf numFmtId="0" fontId="41" fillId="0" borderId="19" xfId="0" applyFont="1" applyBorder="1" applyAlignment="1" applyProtection="1">
      <alignment horizontal="left"/>
    </xf>
    <xf numFmtId="0" fontId="31" fillId="0" borderId="13" xfId="0" applyFont="1" applyBorder="1" applyAlignment="1" applyProtection="1">
      <alignment horizontal="left"/>
    </xf>
    <xf numFmtId="0" fontId="31" fillId="0" borderId="0" xfId="0" applyFont="1" applyAlignment="1" applyProtection="1">
      <alignment horizontal="left"/>
    </xf>
    <xf numFmtId="0" fontId="31" fillId="0" borderId="14" xfId="0" applyFont="1" applyBorder="1" applyAlignment="1" applyProtection="1">
      <alignment horizontal="left"/>
    </xf>
    <xf numFmtId="0" fontId="31" fillId="0" borderId="13" xfId="0" applyFont="1" applyBorder="1" applyAlignment="1">
      <alignment wrapText="1"/>
    </xf>
    <xf numFmtId="0" fontId="31" fillId="0" borderId="18" xfId="0" applyFont="1" applyBorder="1" applyAlignment="1">
      <alignment wrapText="1"/>
    </xf>
    <xf numFmtId="0" fontId="31" fillId="0" borderId="18" xfId="0" applyFont="1" applyBorder="1" applyAlignment="1">
      <alignment horizontal="center"/>
    </xf>
    <xf numFmtId="0" fontId="31" fillId="0" borderId="35" xfId="0" applyFont="1" applyBorder="1" applyAlignment="1">
      <alignment horizontal="center"/>
    </xf>
    <xf numFmtId="0" fontId="31" fillId="0" borderId="30" xfId="0" applyFont="1" applyBorder="1" applyAlignment="1">
      <alignment horizontal="center"/>
    </xf>
    <xf numFmtId="0" fontId="31" fillId="0" borderId="39" xfId="0" applyFont="1" applyBorder="1" applyAlignment="1">
      <alignment horizontal="center"/>
    </xf>
    <xf numFmtId="0" fontId="31" fillId="0" borderId="36" xfId="0" applyFont="1" applyBorder="1" applyAlignment="1">
      <alignment horizontal="center"/>
    </xf>
    <xf numFmtId="0" fontId="31" fillId="0" borderId="13" xfId="0" applyFont="1" applyBorder="1" applyAlignment="1">
      <alignment horizontal="center"/>
    </xf>
    <xf numFmtId="0" fontId="31" fillId="0" borderId="28" xfId="0" applyFont="1" applyBorder="1" applyAlignment="1">
      <alignment horizontal="center"/>
    </xf>
    <xf numFmtId="0" fontId="31" fillId="0" borderId="52" xfId="0" applyFont="1" applyBorder="1" applyAlignment="1" applyProtection="1">
      <alignment horizontal="center"/>
    </xf>
    <xf numFmtId="0" fontId="31" fillId="0" borderId="0" xfId="0" applyFont="1" applyBorder="1" applyAlignment="1">
      <alignment horizontal="center"/>
    </xf>
    <xf numFmtId="0" fontId="31" fillId="0" borderId="39" xfId="0" applyFont="1" applyBorder="1" applyAlignment="1" applyProtection="1">
      <alignment horizontal="center"/>
    </xf>
    <xf numFmtId="0" fontId="31" fillId="0" borderId="40" xfId="0" applyFont="1" applyBorder="1" applyAlignment="1" applyProtection="1">
      <alignment horizontal="center"/>
    </xf>
    <xf numFmtId="0" fontId="31" fillId="0" borderId="36" xfId="0" applyFont="1" applyBorder="1" applyAlignment="1" applyProtection="1">
      <alignment horizontal="center"/>
    </xf>
    <xf numFmtId="0" fontId="31" fillId="0" borderId="13" xfId="0" applyFont="1" applyBorder="1" applyAlignment="1" applyProtection="1">
      <alignment horizontal="center"/>
    </xf>
    <xf numFmtId="0" fontId="31" fillId="0" borderId="38" xfId="0" applyFont="1" applyBorder="1" applyAlignment="1" applyProtection="1">
      <alignment horizontal="center"/>
    </xf>
    <xf numFmtId="0" fontId="31" fillId="0" borderId="0" xfId="0" applyFont="1" applyBorder="1" applyAlignment="1" applyProtection="1">
      <alignment horizontal="center"/>
    </xf>
    <xf numFmtId="0" fontId="31" fillId="0" borderId="14" xfId="0" applyFont="1" applyBorder="1" applyAlignment="1" applyProtection="1">
      <alignment horizontal="center"/>
    </xf>
    <xf numFmtId="0" fontId="31" fillId="0" borderId="18" xfId="0" applyFont="1" applyBorder="1" applyAlignment="1" applyProtection="1">
      <alignment horizontal="center"/>
    </xf>
    <xf numFmtId="0" fontId="31" fillId="0" borderId="19" xfId="0" applyFont="1" applyBorder="1" applyAlignment="1" applyProtection="1">
      <alignment horizontal="center"/>
    </xf>
    <xf numFmtId="0" fontId="31" fillId="0" borderId="20" xfId="0" applyFont="1" applyBorder="1" applyAlignment="1" applyProtection="1">
      <alignment horizontal="center"/>
    </xf>
    <xf numFmtId="0" fontId="31" fillId="0" borderId="0" xfId="0" applyFont="1" applyBorder="1" applyAlignment="1" applyProtection="1">
      <alignment horizontal="left"/>
    </xf>
    <xf numFmtId="0" fontId="31" fillId="0" borderId="19" xfId="0" applyFont="1" applyBorder="1" applyAlignment="1" applyProtection="1">
      <alignment horizontal="left"/>
    </xf>
    <xf numFmtId="0" fontId="31" fillId="0" borderId="0" xfId="0" applyFont="1" applyAlignment="1" applyProtection="1"/>
    <xf numFmtId="0" fontId="31" fillId="0" borderId="14" xfId="0" applyFont="1" applyBorder="1" applyAlignment="1" applyProtection="1"/>
    <xf numFmtId="0" fontId="31" fillId="0" borderId="0" xfId="0" applyFont="1" applyAlignment="1">
      <alignment horizontal="left"/>
    </xf>
    <xf numFmtId="0" fontId="31" fillId="0" borderId="33" xfId="0" applyFont="1" applyBorder="1" applyAlignment="1" applyProtection="1">
      <alignment horizontal="center"/>
    </xf>
    <xf numFmtId="0" fontId="31" fillId="0" borderId="21" xfId="0" applyFont="1" applyBorder="1" applyAlignment="1" applyProtection="1">
      <alignment horizontal="center"/>
    </xf>
    <xf numFmtId="164" fontId="31" fillId="0" borderId="30" xfId="0" applyNumberFormat="1" applyFont="1" applyBorder="1" applyAlignment="1" applyProtection="1">
      <alignment horizontal="center"/>
    </xf>
    <xf numFmtId="164" fontId="31" fillId="0" borderId="35" xfId="0" applyNumberFormat="1" applyFont="1" applyBorder="1" applyAlignment="1" applyProtection="1">
      <alignment horizontal="center"/>
    </xf>
    <xf numFmtId="0" fontId="41" fillId="0" borderId="0" xfId="0" applyFont="1" applyAlignment="1" applyProtection="1">
      <alignment horizontal="left" wrapText="1"/>
    </xf>
    <xf numFmtId="5" fontId="31" fillId="0" borderId="0" xfId="0" applyNumberFormat="1" applyFont="1"/>
    <xf numFmtId="0" fontId="31" fillId="0" borderId="14" xfId="0" applyFont="1" applyBorder="1" applyAlignment="1" applyProtection="1">
      <alignment horizontal="center" wrapText="1"/>
    </xf>
    <xf numFmtId="0" fontId="32" fillId="0" borderId="19" xfId="0" applyFont="1" applyBorder="1" applyProtection="1"/>
    <xf numFmtId="0" fontId="31" fillId="25" borderId="13" xfId="0" applyFont="1" applyFill="1" applyBorder="1" applyProtection="1"/>
    <xf numFmtId="0" fontId="27" fillId="0" borderId="13" xfId="0" applyFont="1" applyBorder="1" applyProtection="1"/>
    <xf numFmtId="0" fontId="27" fillId="0" borderId="0" xfId="0" applyFont="1" applyProtection="1"/>
    <xf numFmtId="0" fontId="27" fillId="0" borderId="0" xfId="0" applyFont="1" applyAlignment="1" applyProtection="1">
      <alignment horizontal="left"/>
    </xf>
    <xf numFmtId="0" fontId="27" fillId="0" borderId="0" xfId="0" applyFont="1" applyAlignment="1" applyProtection="1">
      <alignment horizontal="centerContinuous"/>
    </xf>
    <xf numFmtId="0" fontId="27" fillId="0" borderId="14" xfId="0" applyFont="1" applyBorder="1" applyAlignment="1" applyProtection="1">
      <alignment horizontal="centerContinuous"/>
    </xf>
    <xf numFmtId="0" fontId="27" fillId="0" borderId="19" xfId="0" applyFont="1" applyBorder="1" applyProtection="1"/>
    <xf numFmtId="0" fontId="27" fillId="0" borderId="14" xfId="0" applyFont="1" applyBorder="1" applyProtection="1"/>
    <xf numFmtId="0" fontId="27" fillId="0" borderId="20" xfId="0" applyFont="1" applyBorder="1" applyProtection="1"/>
    <xf numFmtId="0" fontId="27" fillId="0" borderId="0" xfId="0" applyFont="1" applyFill="1" applyAlignment="1" applyProtection="1">
      <alignment horizontal="centerContinuous"/>
    </xf>
    <xf numFmtId="0" fontId="27" fillId="0" borderId="0" xfId="0" applyFont="1" applyFill="1" applyProtection="1"/>
    <xf numFmtId="0" fontId="27" fillId="0" borderId="0" xfId="0" applyFont="1"/>
    <xf numFmtId="0" fontId="31" fillId="0" borderId="77" xfId="0" applyFont="1" applyBorder="1" applyAlignment="1" applyProtection="1">
      <alignment horizontal="right"/>
    </xf>
    <xf numFmtId="0" fontId="31" fillId="0" borderId="64" xfId="0" applyFont="1" applyBorder="1" applyAlignment="1" applyProtection="1">
      <alignment horizontal="right"/>
    </xf>
    <xf numFmtId="0" fontId="31" fillId="0" borderId="65" xfId="0" applyFont="1" applyBorder="1" applyProtection="1"/>
    <xf numFmtId="0" fontId="31" fillId="0" borderId="75" xfId="0" applyFont="1" applyBorder="1" applyProtection="1"/>
    <xf numFmtId="0" fontId="31" fillId="0" borderId="68" xfId="0" applyFont="1" applyBorder="1" applyAlignment="1" applyProtection="1">
      <alignment horizontal="centerContinuous"/>
    </xf>
    <xf numFmtId="0" fontId="31" fillId="0" borderId="75" xfId="0" applyFont="1" applyBorder="1" applyAlignment="1" applyProtection="1">
      <alignment horizontal="left"/>
    </xf>
    <xf numFmtId="39" fontId="27" fillId="0" borderId="64" xfId="44" applyNumberFormat="1" applyFont="1" applyFill="1" applyBorder="1" applyProtection="1"/>
    <xf numFmtId="0" fontId="27" fillId="0" borderId="0" xfId="44" quotePrefix="1" applyFont="1" applyFill="1" applyAlignment="1" applyProtection="1">
      <alignment horizontal="left"/>
    </xf>
    <xf numFmtId="0" fontId="27" fillId="0" borderId="14" xfId="44" applyFont="1" applyFill="1" applyBorder="1" applyProtection="1"/>
    <xf numFmtId="39" fontId="27" fillId="0" borderId="14" xfId="44" applyNumberFormat="1" applyFont="1" applyFill="1" applyBorder="1" applyAlignment="1" applyProtection="1"/>
    <xf numFmtId="39" fontId="27" fillId="0" borderId="0" xfId="44" applyNumberFormat="1" applyFont="1" applyFill="1" applyAlignment="1" applyProtection="1"/>
    <xf numFmtId="3" fontId="27" fillId="0" borderId="64" xfId="44" applyNumberFormat="1" applyFont="1" applyFill="1" applyBorder="1" applyAlignment="1" applyProtection="1"/>
    <xf numFmtId="0" fontId="27" fillId="0" borderId="14" xfId="44" applyFont="1" applyFill="1" applyBorder="1" applyAlignment="1" applyProtection="1">
      <alignment horizontal="right"/>
    </xf>
    <xf numFmtId="3" fontId="27" fillId="0" borderId="64" xfId="44" applyNumberFormat="1" applyFont="1" applyFill="1" applyBorder="1" applyProtection="1"/>
    <xf numFmtId="39" fontId="27" fillId="0" borderId="14" xfId="44" applyNumberFormat="1" applyFont="1" applyFill="1" applyBorder="1" applyAlignment="1" applyProtection="1">
      <alignment horizontal="center"/>
    </xf>
    <xf numFmtId="3" fontId="27" fillId="0" borderId="64" xfId="44" applyNumberFormat="1" applyFont="1" applyFill="1" applyBorder="1" applyAlignment="1" applyProtection="1">
      <alignment horizontal="right"/>
    </xf>
    <xf numFmtId="37" fontId="27" fillId="0" borderId="14" xfId="44" applyNumberFormat="1" applyFont="1" applyFill="1" applyBorder="1" applyAlignment="1" applyProtection="1">
      <alignment horizontal="right"/>
    </xf>
    <xf numFmtId="0" fontId="27" fillId="0" borderId="0" xfId="44" applyFont="1" applyFill="1" applyProtection="1"/>
    <xf numFmtId="40" fontId="27" fillId="0" borderId="0" xfId="44" applyNumberFormat="1" applyFont="1" applyFill="1" applyAlignment="1" applyProtection="1">
      <alignment horizontal="center"/>
    </xf>
    <xf numFmtId="37" fontId="27" fillId="0" borderId="14" xfId="44" applyNumberFormat="1" applyFont="1" applyFill="1" applyBorder="1" applyAlignment="1" applyProtection="1"/>
    <xf numFmtId="37" fontId="27" fillId="0" borderId="0" xfId="44" applyNumberFormat="1" applyFont="1" applyFill="1" applyAlignment="1" applyProtection="1"/>
    <xf numFmtId="37" fontId="31" fillId="0" borderId="14" xfId="0" applyNumberFormat="1" applyFont="1" applyBorder="1" applyAlignment="1" applyProtection="1">
      <alignment horizontal="right"/>
    </xf>
    <xf numFmtId="0" fontId="31" fillId="0" borderId="75" xfId="0" applyFont="1" applyBorder="1" applyAlignment="1" applyProtection="1">
      <alignment horizontal="centerContinuous"/>
    </xf>
    <xf numFmtId="0" fontId="31" fillId="0" borderId="14" xfId="0" applyFont="1" applyBorder="1" applyAlignment="1" applyProtection="1">
      <alignment horizontal="right"/>
    </xf>
    <xf numFmtId="0" fontId="31" fillId="0" borderId="70" xfId="0" applyFont="1" applyBorder="1" applyProtection="1"/>
    <xf numFmtId="0" fontId="31" fillId="0" borderId="68" xfId="0" applyFont="1" applyBorder="1" applyProtection="1"/>
    <xf numFmtId="0" fontId="31" fillId="0" borderId="12" xfId="0" applyFont="1" applyBorder="1" applyAlignment="1" applyProtection="1">
      <alignment horizontal="left"/>
    </xf>
    <xf numFmtId="164" fontId="31" fillId="0" borderId="16" xfId="0" applyNumberFormat="1" applyFont="1" applyBorder="1" applyAlignment="1" applyProtection="1">
      <alignment horizontal="center"/>
    </xf>
    <xf numFmtId="37" fontId="31" fillId="0" borderId="64" xfId="0" applyNumberFormat="1" applyFont="1" applyBorder="1" applyAlignment="1" applyProtection="1">
      <alignment horizontal="right"/>
    </xf>
    <xf numFmtId="37" fontId="31" fillId="0" borderId="16" xfId="0" applyNumberFormat="1" applyFont="1" applyBorder="1" applyAlignment="1" applyProtection="1">
      <alignment horizontal="center"/>
    </xf>
    <xf numFmtId="49" fontId="31" fillId="0" borderId="20" xfId="0" applyNumberFormat="1" applyFont="1" applyBorder="1" applyProtection="1"/>
    <xf numFmtId="0" fontId="31" fillId="0" borderId="18" xfId="0" applyFont="1" applyBorder="1" applyAlignment="1" applyProtection="1">
      <alignment horizontal="right"/>
    </xf>
    <xf numFmtId="0" fontId="31" fillId="0" borderId="20" xfId="0" applyFont="1" applyBorder="1" applyAlignment="1" applyProtection="1">
      <alignment horizontal="right"/>
    </xf>
    <xf numFmtId="37" fontId="31" fillId="0" borderId="18" xfId="0" applyNumberFormat="1" applyFont="1" applyBorder="1" applyAlignment="1" applyProtection="1">
      <alignment horizontal="right"/>
    </xf>
    <xf numFmtId="37" fontId="31" fillId="0" borderId="20" xfId="0" applyNumberFormat="1" applyFont="1" applyBorder="1" applyAlignment="1" applyProtection="1">
      <alignment horizontal="right"/>
    </xf>
    <xf numFmtId="167" fontId="31" fillId="0" borderId="19" xfId="0" applyNumberFormat="1" applyFont="1" applyBorder="1" applyProtection="1"/>
    <xf numFmtId="167" fontId="31" fillId="0" borderId="20" xfId="0" applyNumberFormat="1" applyFont="1" applyBorder="1" applyProtection="1"/>
    <xf numFmtId="167" fontId="31" fillId="0" borderId="0" xfId="0" applyNumberFormat="1" applyFont="1" applyProtection="1"/>
    <xf numFmtId="167" fontId="31" fillId="0" borderId="18" xfId="0" applyNumberFormat="1" applyFont="1" applyBorder="1" applyProtection="1"/>
    <xf numFmtId="164" fontId="31" fillId="0" borderId="15" xfId="0" applyNumberFormat="1" applyFont="1" applyBorder="1" applyAlignment="1" applyProtection="1">
      <alignment horizontal="centerContinuous"/>
    </xf>
    <xf numFmtId="0" fontId="31" fillId="0" borderId="11" xfId="0" applyFont="1" applyBorder="1" applyAlignment="1" applyProtection="1">
      <alignment horizontal="right"/>
    </xf>
    <xf numFmtId="0" fontId="31" fillId="0" borderId="17" xfId="0" applyFont="1" applyBorder="1" applyAlignment="1" applyProtection="1">
      <alignment horizontal="right"/>
    </xf>
    <xf numFmtId="165" fontId="31" fillId="0" borderId="19" xfId="0" applyNumberFormat="1" applyFont="1" applyBorder="1" applyProtection="1"/>
    <xf numFmtId="165" fontId="31" fillId="0" borderId="20" xfId="0" applyNumberFormat="1" applyFont="1" applyBorder="1" applyAlignment="1" applyProtection="1">
      <alignment horizontal="center"/>
    </xf>
    <xf numFmtId="165" fontId="31" fillId="0" borderId="19" xfId="0" applyNumberFormat="1" applyFont="1" applyBorder="1" applyAlignment="1" applyProtection="1">
      <alignment horizontal="center"/>
    </xf>
    <xf numFmtId="165" fontId="31" fillId="0" borderId="20" xfId="0" applyNumberFormat="1" applyFont="1" applyBorder="1" applyProtection="1"/>
    <xf numFmtId="165" fontId="31" fillId="0" borderId="18" xfId="0" applyNumberFormat="1" applyFont="1" applyBorder="1" applyProtection="1"/>
    <xf numFmtId="165" fontId="31" fillId="0" borderId="18" xfId="0" applyNumberFormat="1" applyFont="1" applyBorder="1" applyAlignment="1" applyProtection="1">
      <alignment horizontal="right"/>
    </xf>
    <xf numFmtId="165" fontId="31" fillId="0" borderId="14" xfId="0" applyNumberFormat="1" applyFont="1" applyBorder="1" applyProtection="1"/>
    <xf numFmtId="165" fontId="31" fillId="0" borderId="13" xfId="0" applyNumberFormat="1" applyFont="1" applyBorder="1" applyAlignment="1" applyProtection="1">
      <alignment horizontal="right"/>
    </xf>
    <xf numFmtId="5" fontId="31" fillId="0" borderId="18" xfId="0" applyNumberFormat="1" applyFont="1" applyBorder="1" applyAlignment="1" applyProtection="1">
      <alignment horizontal="right"/>
    </xf>
    <xf numFmtId="168" fontId="31" fillId="0" borderId="19" xfId="0" applyNumberFormat="1" applyFont="1" applyBorder="1" applyProtection="1"/>
    <xf numFmtId="168" fontId="31" fillId="0" borderId="20" xfId="0" applyNumberFormat="1" applyFont="1" applyBorder="1" applyProtection="1"/>
    <xf numFmtId="168" fontId="31" fillId="0" borderId="18" xfId="0" applyNumberFormat="1" applyFont="1" applyBorder="1" applyProtection="1"/>
    <xf numFmtId="170" fontId="31" fillId="0" borderId="0" xfId="0" applyNumberFormat="1" applyFont="1" applyProtection="1"/>
    <xf numFmtId="170" fontId="31" fillId="0" borderId="14" xfId="0" applyNumberFormat="1" applyFont="1" applyBorder="1" applyProtection="1"/>
    <xf numFmtId="170" fontId="31" fillId="0" borderId="13" xfId="0" applyNumberFormat="1" applyFont="1" applyBorder="1" applyProtection="1"/>
    <xf numFmtId="0" fontId="31" fillId="0" borderId="69" xfId="0" applyFont="1" applyBorder="1" applyProtection="1"/>
    <xf numFmtId="171" fontId="31" fillId="0" borderId="14" xfId="0" applyNumberFormat="1" applyFont="1" applyBorder="1" applyProtection="1"/>
    <xf numFmtId="171" fontId="31" fillId="0" borderId="64" xfId="0" applyNumberFormat="1" applyFont="1" applyBorder="1" applyProtection="1"/>
    <xf numFmtId="171" fontId="31" fillId="0" borderId="0" xfId="0" applyNumberFormat="1" applyFont="1" applyProtection="1"/>
    <xf numFmtId="171" fontId="31" fillId="0" borderId="20" xfId="0" applyNumberFormat="1" applyFont="1" applyBorder="1" applyProtection="1"/>
    <xf numFmtId="171" fontId="31" fillId="0" borderId="77" xfId="0" applyNumberFormat="1" applyFont="1" applyBorder="1" applyProtection="1"/>
    <xf numFmtId="171" fontId="31" fillId="0" borderId="19" xfId="0" applyNumberFormat="1" applyFont="1" applyBorder="1" applyProtection="1"/>
    <xf numFmtId="0" fontId="31" fillId="25" borderId="11" xfId="0" applyFont="1" applyFill="1" applyBorder="1" applyProtection="1"/>
    <xf numFmtId="0" fontId="32" fillId="25" borderId="52" xfId="0" applyFont="1" applyFill="1" applyBorder="1" applyAlignment="1" applyProtection="1">
      <alignment horizontal="centerContinuous"/>
    </xf>
    <xf numFmtId="0" fontId="31" fillId="25" borderId="53" xfId="0" applyFont="1" applyFill="1" applyBorder="1" applyAlignment="1" applyProtection="1">
      <alignment horizontal="centerContinuous"/>
    </xf>
    <xf numFmtId="0" fontId="31" fillId="25" borderId="34" xfId="0" applyFont="1" applyFill="1" applyBorder="1" applyProtection="1"/>
    <xf numFmtId="0" fontId="31" fillId="25" borderId="28" xfId="0" applyFont="1" applyFill="1" applyBorder="1" applyAlignment="1" applyProtection="1">
      <alignment horizontal="center"/>
    </xf>
    <xf numFmtId="0" fontId="34" fillId="0" borderId="37" xfId="0" applyFont="1" applyBorder="1" applyAlignment="1" applyProtection="1">
      <alignment horizontal="center"/>
    </xf>
    <xf numFmtId="0" fontId="31" fillId="0" borderId="43" xfId="0" applyFont="1" applyBorder="1" applyAlignment="1" applyProtection="1">
      <alignment horizontal="center"/>
    </xf>
    <xf numFmtId="0" fontId="31" fillId="25" borderId="37" xfId="0" applyFont="1" applyFill="1" applyBorder="1" applyAlignment="1" applyProtection="1">
      <alignment horizontal="center"/>
    </xf>
    <xf numFmtId="4" fontId="31" fillId="0" borderId="28" xfId="0" applyNumberFormat="1" applyFont="1" applyBorder="1" applyProtection="1"/>
    <xf numFmtId="4" fontId="31" fillId="0" borderId="24" xfId="0" applyNumberFormat="1" applyFont="1" applyBorder="1" applyProtection="1"/>
    <xf numFmtId="0" fontId="31" fillId="25" borderId="24" xfId="0" applyFont="1" applyFill="1" applyBorder="1" applyAlignment="1" applyProtection="1">
      <alignment horizontal="center"/>
    </xf>
    <xf numFmtId="0" fontId="31" fillId="0" borderId="0" xfId="0" applyFont="1" applyBorder="1" applyAlignment="1" applyProtection="1">
      <alignment wrapText="1"/>
    </xf>
    <xf numFmtId="177" fontId="31" fillId="0" borderId="24" xfId="28" applyNumberFormat="1" applyFont="1" applyBorder="1" applyProtection="1"/>
    <xf numFmtId="0" fontId="31" fillId="25" borderId="24" xfId="0" applyFont="1" applyFill="1" applyBorder="1" applyProtection="1"/>
    <xf numFmtId="0" fontId="31" fillId="25" borderId="30" xfId="0" applyFont="1" applyFill="1" applyBorder="1" applyProtection="1"/>
    <xf numFmtId="37" fontId="31" fillId="25" borderId="30" xfId="0" applyNumberFormat="1" applyFont="1" applyFill="1" applyBorder="1" applyProtection="1"/>
    <xf numFmtId="0" fontId="31" fillId="25" borderId="26" xfId="0" applyFont="1" applyFill="1" applyBorder="1" applyProtection="1"/>
    <xf numFmtId="0" fontId="31" fillId="25" borderId="56" xfId="0" applyFont="1" applyFill="1" applyBorder="1" applyAlignment="1" applyProtection="1">
      <alignment horizontal="center"/>
    </xf>
    <xf numFmtId="5" fontId="31" fillId="25" borderId="56" xfId="0" applyNumberFormat="1" applyFont="1" applyFill="1" applyBorder="1" applyProtection="1"/>
    <xf numFmtId="5" fontId="31" fillId="25" borderId="58" xfId="0" applyNumberFormat="1" applyFont="1" applyFill="1" applyBorder="1" applyProtection="1"/>
    <xf numFmtId="37" fontId="31" fillId="0" borderId="0" xfId="42" quotePrefix="1" applyFont="1" applyBorder="1" applyAlignment="1" applyProtection="1">
      <alignment horizontal="left"/>
      <protection locked="0"/>
    </xf>
    <xf numFmtId="37" fontId="31" fillId="0" borderId="65" xfId="42" quotePrefix="1" applyFont="1" applyBorder="1" applyAlignment="1" applyProtection="1">
      <alignment horizontal="center"/>
      <protection locked="0"/>
    </xf>
    <xf numFmtId="37" fontId="31" fillId="0" borderId="13" xfId="42" quotePrefix="1" applyFont="1" applyBorder="1" applyAlignment="1" applyProtection="1">
      <alignment horizontal="left"/>
      <protection locked="0"/>
    </xf>
    <xf numFmtId="5" fontId="31" fillId="0" borderId="35" xfId="42" applyNumberFormat="1" applyFont="1" applyBorder="1" applyProtection="1">
      <protection locked="0"/>
    </xf>
    <xf numFmtId="5" fontId="31" fillId="0" borderId="53" xfId="42" applyNumberFormat="1" applyFont="1" applyBorder="1" applyProtection="1">
      <protection locked="0"/>
    </xf>
    <xf numFmtId="37" fontId="31" fillId="0" borderId="35" xfId="42" applyFont="1" applyBorder="1" applyProtection="1">
      <protection locked="0"/>
    </xf>
    <xf numFmtId="37" fontId="31" fillId="0" borderId="35" xfId="42" applyNumberFormat="1" applyFont="1" applyBorder="1" applyProtection="1">
      <protection locked="0"/>
    </xf>
    <xf numFmtId="172" fontId="31" fillId="0" borderId="35" xfId="42" applyNumberFormat="1" applyFont="1" applyBorder="1" applyProtection="1">
      <protection locked="0"/>
    </xf>
    <xf numFmtId="0" fontId="58" fillId="0" borderId="0" xfId="0" applyFont="1" applyProtection="1">
      <protection locked="0"/>
    </xf>
    <xf numFmtId="0" fontId="58" fillId="0" borderId="14" xfId="0" applyFont="1" applyBorder="1" applyAlignment="1" applyProtection="1">
      <alignment horizontal="center"/>
      <protection locked="0"/>
    </xf>
    <xf numFmtId="0" fontId="58" fillId="0" borderId="15" xfId="0" applyFont="1" applyBorder="1" applyProtection="1">
      <protection locked="0"/>
    </xf>
    <xf numFmtId="0" fontId="58" fillId="0" borderId="10" xfId="0" applyFont="1" applyBorder="1" applyProtection="1">
      <protection locked="0"/>
    </xf>
    <xf numFmtId="0" fontId="31" fillId="0" borderId="77" xfId="0" applyFont="1" applyBorder="1" applyAlignment="1" applyProtection="1">
      <alignment horizontal="center"/>
    </xf>
    <xf numFmtId="0" fontId="58" fillId="0" borderId="50" xfId="0" applyFont="1" applyBorder="1" applyProtection="1">
      <protection locked="0"/>
    </xf>
    <xf numFmtId="0" fontId="58" fillId="0" borderId="14" xfId="0" applyFont="1" applyBorder="1" applyProtection="1">
      <protection locked="0"/>
    </xf>
    <xf numFmtId="0" fontId="27" fillId="0" borderId="68" xfId="0" applyFont="1" applyBorder="1" applyAlignment="1" applyProtection="1">
      <alignment horizontal="centerContinuous"/>
    </xf>
    <xf numFmtId="0" fontId="31" fillId="0" borderId="14" xfId="0" applyFont="1" applyBorder="1" applyAlignment="1" applyProtection="1">
      <alignment wrapText="1"/>
    </xf>
    <xf numFmtId="0" fontId="31" fillId="0" borderId="0" xfId="0" applyFont="1" applyFill="1" applyBorder="1" applyAlignment="1" applyProtection="1">
      <alignment horizontal="centerContinuous"/>
    </xf>
    <xf numFmtId="5" fontId="31" fillId="0" borderId="76" xfId="0" applyNumberFormat="1" applyFont="1" applyBorder="1" applyProtection="1"/>
    <xf numFmtId="0" fontId="27" fillId="0" borderId="69" xfId="0" applyFont="1" applyBorder="1" applyAlignment="1" applyProtection="1">
      <alignment horizontal="centerContinuous"/>
    </xf>
    <xf numFmtId="0" fontId="31" fillId="0" borderId="50" xfId="0" applyFont="1" applyBorder="1" applyAlignment="1" applyProtection="1">
      <alignment horizontal="center"/>
    </xf>
    <xf numFmtId="0" fontId="31" fillId="25" borderId="25" xfId="0" applyFont="1" applyFill="1" applyBorder="1" applyAlignment="1" applyProtection="1">
      <alignment horizontal="center"/>
    </xf>
    <xf numFmtId="0" fontId="31" fillId="25" borderId="31" xfId="0" applyFont="1" applyFill="1" applyBorder="1" applyAlignment="1" applyProtection="1">
      <alignment horizontal="center"/>
    </xf>
    <xf numFmtId="3" fontId="31" fillId="0" borderId="28" xfId="0" applyNumberFormat="1" applyFont="1" applyBorder="1" applyProtection="1"/>
    <xf numFmtId="0" fontId="31" fillId="0" borderId="28" xfId="0" applyFont="1" applyBorder="1" applyAlignment="1" applyProtection="1">
      <alignment horizontal="right"/>
    </xf>
    <xf numFmtId="0" fontId="31" fillId="31" borderId="56" xfId="0" applyFont="1" applyFill="1" applyBorder="1" applyProtection="1"/>
    <xf numFmtId="49" fontId="31" fillId="48" borderId="28" xfId="0" applyNumberFormat="1" applyFont="1" applyFill="1" applyBorder="1" applyAlignment="1">
      <alignment horizontal="left" vertical="center"/>
    </xf>
    <xf numFmtId="0" fontId="31" fillId="48" borderId="28" xfId="0" applyFont="1" applyFill="1" applyBorder="1" applyProtection="1"/>
    <xf numFmtId="49" fontId="31" fillId="48" borderId="0" xfId="0" applyNumberFormat="1" applyFont="1" applyFill="1" applyAlignment="1">
      <alignment horizontal="left" vertical="center"/>
    </xf>
    <xf numFmtId="49" fontId="27" fillId="48" borderId="0" xfId="0" applyNumberFormat="1" applyFont="1" applyFill="1" applyAlignment="1">
      <alignment horizontal="left" vertical="center"/>
    </xf>
    <xf numFmtId="0" fontId="34" fillId="0" borderId="0" xfId="0" applyFont="1" applyAlignment="1" applyProtection="1">
      <alignment horizontal="center"/>
    </xf>
    <xf numFmtId="49" fontId="31" fillId="48" borderId="0" xfId="0" applyNumberFormat="1" applyFont="1" applyFill="1" applyAlignment="1" applyProtection="1">
      <alignment horizontal="left" vertical="center"/>
    </xf>
    <xf numFmtId="0" fontId="27" fillId="0" borderId="13" xfId="0" applyFont="1" applyBorder="1" applyAlignment="1" applyProtection="1">
      <alignment horizontal="center"/>
    </xf>
    <xf numFmtId="0" fontId="31" fillId="0" borderId="0" xfId="0" quotePrefix="1" applyFont="1" applyAlignment="1" applyProtection="1">
      <alignment horizontal="center"/>
    </xf>
    <xf numFmtId="0" fontId="31" fillId="0" borderId="0" xfId="0" quotePrefix="1" applyFont="1" applyAlignment="1">
      <alignment horizontal="center"/>
    </xf>
    <xf numFmtId="0" fontId="31" fillId="0" borderId="0" xfId="46" applyFont="1" applyProtection="1">
      <protection locked="0"/>
    </xf>
    <xf numFmtId="0" fontId="31" fillId="0" borderId="28" xfId="46" applyFont="1" applyBorder="1" applyProtection="1">
      <protection locked="0"/>
    </xf>
    <xf numFmtId="0" fontId="31" fillId="0" borderId="14" xfId="46" applyFont="1" applyBorder="1" applyAlignment="1" applyProtection="1">
      <alignment horizontal="center"/>
      <protection locked="0"/>
    </xf>
    <xf numFmtId="0" fontId="31" fillId="0" borderId="0" xfId="46" applyFont="1" applyBorder="1" applyProtection="1">
      <protection locked="0"/>
    </xf>
    <xf numFmtId="0" fontId="31" fillId="0" borderId="25" xfId="46" applyFont="1" applyBorder="1" applyAlignment="1" applyProtection="1">
      <alignment horizontal="center"/>
      <protection locked="0"/>
    </xf>
    <xf numFmtId="0" fontId="31" fillId="0" borderId="34" xfId="46" applyFont="1" applyBorder="1" applyProtection="1">
      <protection locked="0"/>
    </xf>
    <xf numFmtId="0" fontId="31" fillId="0" borderId="18" xfId="46" applyFont="1" applyBorder="1" applyProtection="1">
      <protection locked="0"/>
    </xf>
    <xf numFmtId="0" fontId="31" fillId="0" borderId="19" xfId="46" applyFont="1" applyBorder="1" applyProtection="1">
      <protection locked="0"/>
    </xf>
    <xf numFmtId="0" fontId="31" fillId="0" borderId="30" xfId="46" applyFont="1" applyBorder="1" applyProtection="1">
      <protection locked="0"/>
    </xf>
    <xf numFmtId="0" fontId="31" fillId="0" borderId="35" xfId="46" applyFont="1" applyBorder="1" applyProtection="1">
      <protection locked="0"/>
    </xf>
    <xf numFmtId="5" fontId="31" fillId="0" borderId="35" xfId="46" applyNumberFormat="1" applyFont="1" applyBorder="1" applyProtection="1">
      <protection locked="0"/>
    </xf>
    <xf numFmtId="5" fontId="31" fillId="0" borderId="30" xfId="46" applyNumberFormat="1" applyFont="1" applyBorder="1" applyProtection="1">
      <protection locked="0"/>
    </xf>
    <xf numFmtId="37" fontId="31" fillId="0" borderId="26" xfId="46" applyNumberFormat="1" applyFont="1" applyBorder="1" applyProtection="1">
      <protection locked="0"/>
    </xf>
    <xf numFmtId="37" fontId="31" fillId="0" borderId="20" xfId="46" applyNumberFormat="1" applyFont="1" applyBorder="1" applyProtection="1">
      <protection locked="0"/>
    </xf>
    <xf numFmtId="37" fontId="31" fillId="0" borderId="35" xfId="46" applyNumberFormat="1" applyFont="1" applyBorder="1" applyProtection="1">
      <protection locked="0"/>
    </xf>
    <xf numFmtId="37" fontId="31" fillId="0" borderId="30" xfId="46" applyNumberFormat="1" applyFont="1" applyBorder="1" applyProtection="1">
      <protection locked="0"/>
    </xf>
    <xf numFmtId="5" fontId="31" fillId="0" borderId="30" xfId="46" applyNumberFormat="1" applyFont="1" applyFill="1" applyBorder="1" applyProtection="1">
      <protection locked="0"/>
    </xf>
    <xf numFmtId="5" fontId="31" fillId="0" borderId="31" xfId="46" applyNumberFormat="1" applyFont="1" applyBorder="1" applyProtection="1">
      <protection locked="0"/>
    </xf>
    <xf numFmtId="37" fontId="31" fillId="0" borderId="31" xfId="46" applyNumberFormat="1" applyFont="1" applyBorder="1" applyProtection="1">
      <protection locked="0"/>
    </xf>
    <xf numFmtId="37" fontId="31" fillId="0" borderId="26" xfId="46" applyNumberFormat="1" applyFont="1" applyFill="1" applyBorder="1" applyProtection="1">
      <protection locked="0"/>
    </xf>
    <xf numFmtId="14" fontId="31" fillId="0" borderId="19" xfId="46" applyNumberFormat="1" applyFont="1" applyBorder="1" applyProtection="1">
      <protection locked="0"/>
    </xf>
    <xf numFmtId="0" fontId="31" fillId="0" borderId="20" xfId="46" applyFont="1" applyBorder="1" applyProtection="1">
      <protection locked="0"/>
    </xf>
    <xf numFmtId="37" fontId="31" fillId="0" borderId="19" xfId="46" applyNumberFormat="1" applyFont="1" applyBorder="1" applyProtection="1">
      <protection locked="0"/>
    </xf>
    <xf numFmtId="177" fontId="31" fillId="0" borderId="44" xfId="28" applyNumberFormat="1" applyFont="1" applyBorder="1" applyProtection="1">
      <protection locked="0"/>
    </xf>
    <xf numFmtId="37" fontId="31" fillId="0" borderId="43" xfId="46" applyNumberFormat="1" applyFont="1" applyBorder="1" applyProtection="1">
      <protection locked="0"/>
    </xf>
    <xf numFmtId="0" fontId="31" fillId="0" borderId="21" xfId="0" applyFont="1" applyBorder="1" applyAlignment="1" applyProtection="1">
      <alignment horizontal="centerContinuous"/>
    </xf>
    <xf numFmtId="0" fontId="31" fillId="0" borderId="21" xfId="0" applyFont="1" applyBorder="1" applyAlignment="1" applyProtection="1">
      <alignment horizontal="left"/>
    </xf>
    <xf numFmtId="0" fontId="31" fillId="0" borderId="30" xfId="0" applyFont="1" applyBorder="1" applyAlignment="1" applyProtection="1">
      <alignment horizontal="left"/>
    </xf>
    <xf numFmtId="0" fontId="27" fillId="0" borderId="38" xfId="0" applyFont="1" applyBorder="1" applyProtection="1"/>
    <xf numFmtId="0" fontId="31" fillId="0" borderId="42" xfId="0" applyFont="1" applyBorder="1" applyAlignment="1" applyProtection="1">
      <alignment horizontal="centerContinuous"/>
    </xf>
    <xf numFmtId="5" fontId="31" fillId="0" borderId="37" xfId="0" applyNumberFormat="1" applyFont="1" applyBorder="1" applyProtection="1"/>
    <xf numFmtId="167" fontId="31" fillId="0" borderId="14" xfId="0" applyNumberFormat="1" applyFont="1" applyBorder="1" applyProtection="1"/>
    <xf numFmtId="168" fontId="31" fillId="0" borderId="14" xfId="0" applyNumberFormat="1" applyFont="1" applyBorder="1" applyProtection="1"/>
    <xf numFmtId="168" fontId="31" fillId="0" borderId="50" xfId="0" applyNumberFormat="1" applyFont="1" applyBorder="1" applyProtection="1"/>
    <xf numFmtId="168" fontId="31" fillId="0" borderId="76" xfId="0" applyNumberFormat="1" applyFont="1" applyBorder="1" applyProtection="1"/>
    <xf numFmtId="5" fontId="31" fillId="0" borderId="57" xfId="0" applyNumberFormat="1" applyFont="1" applyBorder="1" applyProtection="1"/>
    <xf numFmtId="0" fontId="27" fillId="0" borderId="48" xfId="0" applyFont="1" applyBorder="1" applyAlignment="1" applyProtection="1">
      <alignment horizontal="centerContinuous"/>
    </xf>
    <xf numFmtId="5" fontId="31" fillId="25" borderId="14" xfId="0" applyNumberFormat="1" applyFont="1" applyFill="1" applyBorder="1" applyProtection="1"/>
    <xf numFmtId="0" fontId="27" fillId="0" borderId="0" xfId="0" applyFont="1" applyFill="1" applyAlignment="1" applyProtection="1">
      <alignment horizontal="fill"/>
    </xf>
    <xf numFmtId="0" fontId="27" fillId="0" borderId="0" xfId="0" quotePrefix="1" applyFont="1" applyFill="1" applyAlignment="1">
      <alignment horizontal="left"/>
    </xf>
    <xf numFmtId="0" fontId="27" fillId="0" borderId="0" xfId="0" applyFont="1" applyFill="1" applyBorder="1" applyAlignment="1" applyProtection="1">
      <alignment horizontal="left"/>
    </xf>
    <xf numFmtId="37" fontId="27" fillId="0" borderId="0" xfId="0" applyNumberFormat="1" applyFont="1" applyAlignment="1" applyProtection="1">
      <alignment horizontal="centerContinuous"/>
    </xf>
    <xf numFmtId="37" fontId="27" fillId="0" borderId="0" xfId="0" applyNumberFormat="1" applyFont="1" applyBorder="1" applyProtection="1"/>
    <xf numFmtId="37" fontId="27" fillId="0" borderId="0" xfId="0" applyNumberFormat="1" applyFont="1" applyProtection="1"/>
    <xf numFmtId="37" fontId="27" fillId="0" borderId="0" xfId="0" applyNumberFormat="1" applyFont="1" applyAlignment="1" applyProtection="1">
      <alignment horizontal="left"/>
    </xf>
    <xf numFmtId="0" fontId="27" fillId="0" borderId="0" xfId="0" quotePrefix="1" applyFont="1" applyAlignment="1" applyProtection="1">
      <alignment horizontal="left"/>
    </xf>
    <xf numFmtId="0" fontId="31" fillId="25" borderId="10" xfId="0" applyFont="1" applyFill="1" applyBorder="1" applyProtection="1"/>
    <xf numFmtId="0" fontId="31" fillId="25" borderId="16" xfId="0" applyFont="1" applyFill="1" applyBorder="1" applyProtection="1"/>
    <xf numFmtId="0" fontId="56" fillId="0" borderId="13" xfId="41" applyFont="1" applyBorder="1"/>
    <xf numFmtId="0" fontId="45" fillId="0" borderId="82" xfId="0" applyFont="1" applyBorder="1" applyAlignment="1">
      <alignment vertical="center"/>
    </xf>
    <xf numFmtId="0" fontId="27" fillId="0" borderId="82" xfId="0" applyFont="1" applyBorder="1" applyAlignment="1">
      <alignment vertical="center"/>
    </xf>
    <xf numFmtId="39" fontId="45" fillId="0" borderId="82" xfId="0" applyNumberFormat="1" applyFont="1" applyBorder="1" applyAlignment="1">
      <alignment vertical="center"/>
    </xf>
    <xf numFmtId="0" fontId="45" fillId="0" borderId="82" xfId="0" applyFont="1" applyBorder="1" applyAlignment="1" applyProtection="1">
      <alignment horizontal="center" vertical="center"/>
    </xf>
    <xf numFmtId="0" fontId="45" fillId="0" borderId="82" xfId="0" applyFont="1" applyFill="1" applyBorder="1" applyAlignment="1">
      <alignment vertical="center"/>
    </xf>
    <xf numFmtId="39" fontId="45" fillId="0" borderId="82" xfId="0" applyNumberFormat="1" applyFont="1" applyFill="1" applyBorder="1" applyAlignment="1" applyProtection="1">
      <alignment horizontal="fill" vertical="center"/>
    </xf>
    <xf numFmtId="0" fontId="45" fillId="0" borderId="82" xfId="0" applyFont="1" applyFill="1" applyBorder="1" applyAlignment="1" applyProtection="1">
      <alignment horizontal="center" vertical="center"/>
    </xf>
    <xf numFmtId="39" fontId="45" fillId="0" borderId="82" xfId="0" applyNumberFormat="1" applyFont="1" applyFill="1" applyBorder="1" applyAlignment="1" applyProtection="1">
      <alignment horizontal="center" vertical="center"/>
    </xf>
    <xf numFmtId="39" fontId="45" fillId="0" borderId="82" xfId="0" applyNumberFormat="1" applyFont="1" applyBorder="1" applyAlignment="1" applyProtection="1">
      <alignment horizontal="fill" vertical="center"/>
    </xf>
    <xf numFmtId="37" fontId="27" fillId="0" borderId="82" xfId="0" applyNumberFormat="1" applyFont="1" applyFill="1" applyBorder="1" applyAlignment="1" applyProtection="1">
      <alignment vertical="center"/>
    </xf>
    <xf numFmtId="39" fontId="27" fillId="0" borderId="82" xfId="0" applyNumberFormat="1" applyFont="1" applyFill="1" applyBorder="1" applyAlignment="1" applyProtection="1">
      <alignment vertical="center"/>
    </xf>
    <xf numFmtId="37" fontId="27" fillId="0" borderId="82" xfId="0" quotePrefix="1" applyNumberFormat="1" applyFont="1" applyFill="1" applyBorder="1" applyAlignment="1" applyProtection="1">
      <alignment horizontal="center" vertical="center"/>
    </xf>
    <xf numFmtId="39" fontId="27" fillId="44" borderId="82" xfId="0" applyNumberFormat="1" applyFont="1" applyFill="1" applyBorder="1" applyAlignment="1" applyProtection="1">
      <alignment vertical="center"/>
    </xf>
    <xf numFmtId="0" fontId="27" fillId="0" borderId="82" xfId="0" applyFont="1" applyFill="1" applyBorder="1" applyAlignment="1">
      <alignment horizontal="center" vertical="center"/>
    </xf>
    <xf numFmtId="37" fontId="27" fillId="0" borderId="82" xfId="0" applyNumberFormat="1" applyFont="1" applyFill="1" applyBorder="1" applyAlignment="1" applyProtection="1">
      <alignment horizontal="center" vertical="center"/>
    </xf>
    <xf numFmtId="37" fontId="27" fillId="0" borderId="82" xfId="0" applyNumberFormat="1" applyFont="1" applyFill="1" applyBorder="1" applyAlignment="1" applyProtection="1">
      <alignment horizontal="right" vertical="center"/>
    </xf>
    <xf numFmtId="0" fontId="27" fillId="0" borderId="82" xfId="0" applyFont="1" applyFill="1" applyBorder="1" applyAlignment="1" applyProtection="1">
      <alignment horizontal="left" vertical="center"/>
    </xf>
    <xf numFmtId="0" fontId="27" fillId="0" borderId="82" xfId="0" quotePrefix="1" applyFont="1" applyFill="1" applyBorder="1" applyAlignment="1">
      <alignment horizontal="center" vertical="center"/>
    </xf>
    <xf numFmtId="39" fontId="27" fillId="0" borderId="82" xfId="0" applyNumberFormat="1" applyFont="1" applyFill="1" applyBorder="1" applyAlignment="1" applyProtection="1">
      <alignment horizontal="center" vertical="center"/>
    </xf>
    <xf numFmtId="0" fontId="27" fillId="0" borderId="112" xfId="0" applyFont="1" applyFill="1" applyBorder="1" applyAlignment="1" applyProtection="1">
      <alignment horizontal="left" vertical="center"/>
    </xf>
    <xf numFmtId="0" fontId="27" fillId="0" borderId="112" xfId="0" quotePrefix="1" applyFont="1" applyFill="1" applyBorder="1" applyAlignment="1">
      <alignment horizontal="center" vertical="center"/>
    </xf>
    <xf numFmtId="39" fontId="27" fillId="0" borderId="112" xfId="0" applyNumberFormat="1" applyFont="1" applyFill="1" applyBorder="1" applyAlignment="1" applyProtection="1">
      <alignment horizontal="center" vertical="center"/>
    </xf>
    <xf numFmtId="0" fontId="27" fillId="0" borderId="131" xfId="0" applyFont="1" applyBorder="1" applyAlignment="1">
      <alignment vertical="center"/>
    </xf>
    <xf numFmtId="0" fontId="27" fillId="0" borderId="130" xfId="0" applyFont="1" applyBorder="1" applyAlignment="1">
      <alignment vertical="center"/>
    </xf>
    <xf numFmtId="39" fontId="27" fillId="0" borderId="130" xfId="0" applyNumberFormat="1" applyFont="1" applyBorder="1" applyAlignment="1" applyProtection="1">
      <alignment horizontal="center" vertical="center"/>
    </xf>
    <xf numFmtId="37" fontId="27" fillId="0" borderId="82" xfId="0" applyNumberFormat="1" applyFont="1" applyBorder="1" applyAlignment="1" applyProtection="1">
      <alignment vertical="center"/>
    </xf>
    <xf numFmtId="39" fontId="27" fillId="0" borderId="82" xfId="0" applyNumberFormat="1" applyFont="1" applyBorder="1" applyAlignment="1" applyProtection="1">
      <alignment vertical="center"/>
    </xf>
    <xf numFmtId="0" fontId="45" fillId="0" borderId="82" xfId="0" applyFont="1" applyBorder="1" applyAlignment="1" applyProtection="1">
      <alignment horizontal="left" vertical="center"/>
    </xf>
    <xf numFmtId="39" fontId="27" fillId="0" borderId="82" xfId="0" applyNumberFormat="1" applyFont="1" applyBorder="1" applyAlignment="1">
      <alignment vertical="center"/>
    </xf>
    <xf numFmtId="0" fontId="31" fillId="0" borderId="24" xfId="0" applyFont="1" applyBorder="1" applyProtection="1">
      <protection locked="0"/>
    </xf>
    <xf numFmtId="37" fontId="31" fillId="0" borderId="41" xfId="0" applyNumberFormat="1" applyFont="1" applyBorder="1" applyProtection="1">
      <protection locked="0"/>
    </xf>
    <xf numFmtId="0" fontId="31" fillId="0" borderId="0" xfId="54" applyFont="1" applyAlignment="1" applyProtection="1">
      <alignment horizontal="left"/>
    </xf>
    <xf numFmtId="5" fontId="31" fillId="0" borderId="0" xfId="54" applyNumberFormat="1" applyFont="1" applyProtection="1"/>
    <xf numFmtId="39" fontId="31" fillId="0" borderId="0" xfId="54" applyNumberFormat="1" applyFont="1" applyProtection="1"/>
    <xf numFmtId="7" fontId="31" fillId="0" borderId="0" xfId="54" applyNumberFormat="1" applyFont="1" applyFill="1" applyProtection="1"/>
    <xf numFmtId="0" fontId="27" fillId="0" borderId="0" xfId="48" applyFont="1" applyFill="1"/>
    <xf numFmtId="5" fontId="27" fillId="0" borderId="53" xfId="0" applyNumberFormat="1" applyFont="1" applyBorder="1" applyProtection="1">
      <protection locked="0"/>
    </xf>
    <xf numFmtId="10" fontId="27" fillId="0" borderId="59" xfId="0" applyNumberFormat="1" applyFont="1" applyBorder="1" applyProtection="1">
      <protection locked="0"/>
    </xf>
    <xf numFmtId="37" fontId="27" fillId="0" borderId="53" xfId="0" applyNumberFormat="1" applyFont="1" applyBorder="1" applyProtection="1">
      <protection locked="0"/>
    </xf>
    <xf numFmtId="0" fontId="27" fillId="0" borderId="0" xfId="0" applyFont="1" applyBorder="1"/>
    <xf numFmtId="3" fontId="27" fillId="0" borderId="0" xfId="28" applyNumberFormat="1" applyFont="1" applyBorder="1" applyAlignment="1">
      <alignment horizontal="center"/>
    </xf>
    <xf numFmtId="3" fontId="27" fillId="0" borderId="0" xfId="30" applyNumberFormat="1" applyFont="1" applyBorder="1" applyAlignment="1">
      <alignment horizontal="center"/>
    </xf>
    <xf numFmtId="0" fontId="31" fillId="0" borderId="23" xfId="0" applyFont="1" applyBorder="1" applyAlignment="1" applyProtection="1">
      <alignment horizontal="centerContinuous"/>
    </xf>
    <xf numFmtId="0" fontId="27" fillId="0" borderId="31" xfId="0" applyFont="1" applyBorder="1" applyAlignment="1" applyProtection="1">
      <alignment horizontal="centerContinuous"/>
    </xf>
    <xf numFmtId="0" fontId="31" fillId="0" borderId="0" xfId="0" applyFont="1" applyAlignment="1" applyProtection="1">
      <alignment vertical="top" wrapText="1"/>
    </xf>
    <xf numFmtId="0" fontId="31" fillId="0" borderId="0" xfId="0" applyFont="1" applyAlignment="1">
      <alignment vertical="top" wrapText="1"/>
    </xf>
    <xf numFmtId="0" fontId="31" fillId="0" borderId="38" xfId="0" applyFont="1" applyBorder="1" applyAlignment="1">
      <alignment horizontal="left" vertical="top" wrapText="1"/>
    </xf>
    <xf numFmtId="9" fontId="31" fillId="0" borderId="28" xfId="0" applyNumberFormat="1" applyFont="1" applyBorder="1" applyAlignment="1" applyProtection="1">
      <alignment horizontal="center"/>
    </xf>
    <xf numFmtId="0" fontId="31" fillId="0" borderId="41" xfId="0" applyFont="1" applyBorder="1" applyAlignment="1" applyProtection="1">
      <alignment horizontal="centerContinuous" wrapText="1"/>
    </xf>
    <xf numFmtId="0" fontId="31" fillId="0" borderId="28" xfId="0" applyFont="1" applyBorder="1" applyAlignment="1" applyProtection="1">
      <alignment horizontal="centerContinuous" wrapText="1"/>
    </xf>
    <xf numFmtId="0" fontId="31" fillId="0" borderId="28" xfId="0" applyFont="1" applyBorder="1" applyAlignment="1" applyProtection="1">
      <alignment horizontal="left" vertical="center"/>
    </xf>
    <xf numFmtId="0" fontId="31" fillId="0" borderId="46" xfId="0" applyFont="1" applyBorder="1" applyAlignment="1" applyProtection="1">
      <alignment horizontal="right"/>
    </xf>
    <xf numFmtId="0" fontId="31" fillId="0" borderId="46" xfId="0" applyFont="1" applyBorder="1" applyAlignment="1" applyProtection="1">
      <alignment horizontal="centerContinuous" wrapText="1"/>
    </xf>
    <xf numFmtId="0" fontId="31" fillId="0" borderId="12" xfId="0" applyFont="1" applyBorder="1" applyAlignment="1" applyProtection="1">
      <alignment horizontal="centerContinuous" wrapText="1"/>
    </xf>
    <xf numFmtId="0" fontId="31" fillId="0" borderId="35" xfId="0" applyFont="1" applyBorder="1" applyAlignment="1" applyProtection="1">
      <alignment horizontal="left"/>
    </xf>
    <xf numFmtId="0" fontId="27" fillId="0" borderId="31" xfId="0" applyFont="1" applyBorder="1" applyAlignment="1" applyProtection="1">
      <alignment horizontal="centerContinuous" wrapText="1"/>
    </xf>
    <xf numFmtId="0" fontId="31" fillId="0" borderId="19" xfId="0" applyFont="1" applyBorder="1" applyAlignment="1" applyProtection="1">
      <alignment horizontal="centerContinuous" wrapText="1"/>
    </xf>
    <xf numFmtId="0" fontId="31" fillId="0" borderId="20" xfId="0" applyFont="1" applyBorder="1" applyAlignment="1" applyProtection="1">
      <alignment horizontal="centerContinuous" wrapText="1"/>
    </xf>
    <xf numFmtId="0" fontId="27" fillId="0" borderId="17" xfId="0" applyFont="1" applyBorder="1" applyAlignment="1" applyProtection="1">
      <alignment horizontal="left"/>
    </xf>
    <xf numFmtId="0" fontId="27" fillId="0" borderId="11" xfId="0" applyFont="1" applyBorder="1" applyProtection="1"/>
    <xf numFmtId="0" fontId="27" fillId="0" borderId="12" xfId="0" applyFont="1" applyBorder="1" applyProtection="1"/>
    <xf numFmtId="0" fontId="27" fillId="0" borderId="13" xfId="0" quotePrefix="1" applyFont="1" applyBorder="1" applyProtection="1"/>
    <xf numFmtId="0" fontId="27" fillId="0" borderId="15" xfId="0" applyFont="1" applyBorder="1" applyProtection="1"/>
    <xf numFmtId="0" fontId="27" fillId="0" borderId="10" xfId="0" applyFont="1" applyBorder="1" applyProtection="1"/>
    <xf numFmtId="0" fontId="27" fillId="0" borderId="16" xfId="0" applyFont="1" applyBorder="1" applyProtection="1"/>
    <xf numFmtId="0" fontId="27" fillId="0" borderId="0" xfId="0" applyFont="1" applyAlignment="1" applyProtection="1">
      <alignment horizontal="right"/>
    </xf>
    <xf numFmtId="0" fontId="27" fillId="0" borderId="64" xfId="0" applyFont="1" applyBorder="1" applyProtection="1">
      <protection locked="0"/>
    </xf>
    <xf numFmtId="0" fontId="27" fillId="0" borderId="72" xfId="0" applyFont="1" applyBorder="1" applyProtection="1">
      <protection locked="0"/>
    </xf>
    <xf numFmtId="0" fontId="27" fillId="0" borderId="14" xfId="0" applyFont="1" applyBorder="1" applyProtection="1">
      <protection locked="0"/>
    </xf>
    <xf numFmtId="0" fontId="27" fillId="0" borderId="65" xfId="0" applyFont="1" applyBorder="1" applyProtection="1">
      <protection locked="0"/>
    </xf>
    <xf numFmtId="0" fontId="27" fillId="0" borderId="10" xfId="0" applyFont="1" applyBorder="1" applyProtection="1">
      <protection locked="0"/>
    </xf>
    <xf numFmtId="0" fontId="27" fillId="0" borderId="73" xfId="0" applyFont="1" applyBorder="1" applyProtection="1">
      <protection locked="0"/>
    </xf>
    <xf numFmtId="0" fontId="27" fillId="0" borderId="16" xfId="0" applyFont="1" applyBorder="1" applyProtection="1">
      <protection locked="0"/>
    </xf>
    <xf numFmtId="0" fontId="27" fillId="24" borderId="13" xfId="0" applyFont="1" applyFill="1" applyBorder="1" applyProtection="1"/>
    <xf numFmtId="0" fontId="32" fillId="24" borderId="11" xfId="0" applyFont="1" applyFill="1" applyBorder="1" applyAlignment="1" applyProtection="1">
      <alignment horizontal="centerContinuous"/>
    </xf>
    <xf numFmtId="0" fontId="45" fillId="24" borderId="0" xfId="0" applyFont="1" applyFill="1" applyAlignment="1" applyProtection="1">
      <alignment horizontal="centerContinuous"/>
    </xf>
    <xf numFmtId="0" fontId="52" fillId="24" borderId="13" xfId="0" applyFont="1" applyFill="1" applyBorder="1" applyProtection="1"/>
    <xf numFmtId="0" fontId="27" fillId="25" borderId="0" xfId="0" applyFont="1" applyFill="1" applyAlignment="1" applyProtection="1">
      <alignment horizontal="right"/>
    </xf>
    <xf numFmtId="0" fontId="31" fillId="0" borderId="28" xfId="0" applyFont="1" applyBorder="1" applyAlignment="1" applyProtection="1">
      <alignment horizontal="center"/>
    </xf>
    <xf numFmtId="0" fontId="31" fillId="0" borderId="34" xfId="0" applyFont="1" applyBorder="1" applyAlignment="1" applyProtection="1">
      <alignment horizontal="center"/>
    </xf>
    <xf numFmtId="0" fontId="31" fillId="0" borderId="36" xfId="0" applyFont="1" applyBorder="1" applyAlignment="1" applyProtection="1">
      <alignment horizontal="center"/>
    </xf>
    <xf numFmtId="0" fontId="31" fillId="25" borderId="0" xfId="0" applyFont="1" applyFill="1" applyBorder="1" applyProtection="1"/>
    <xf numFmtId="0" fontId="32" fillId="25" borderId="49" xfId="0" applyFont="1" applyFill="1" applyBorder="1" applyAlignment="1" applyProtection="1">
      <alignment horizontal="centerContinuous"/>
    </xf>
    <xf numFmtId="0" fontId="32" fillId="25" borderId="0" xfId="0" applyFont="1" applyFill="1" applyBorder="1" applyAlignment="1" applyProtection="1">
      <alignment horizontal="centerContinuous"/>
    </xf>
    <xf numFmtId="0" fontId="31" fillId="25" borderId="49" xfId="0" applyFont="1" applyFill="1" applyBorder="1" applyAlignment="1" applyProtection="1">
      <alignment horizontal="centerContinuous"/>
    </xf>
    <xf numFmtId="0" fontId="31" fillId="25" borderId="0" xfId="0" applyFont="1" applyFill="1" applyBorder="1" applyAlignment="1" applyProtection="1">
      <alignment horizontal="center"/>
    </xf>
    <xf numFmtId="0" fontId="31" fillId="25" borderId="35" xfId="0" applyFont="1" applyFill="1" applyBorder="1" applyAlignment="1" applyProtection="1">
      <alignment horizontal="center"/>
    </xf>
    <xf numFmtId="0" fontId="31" fillId="31" borderId="57" xfId="0" applyFont="1" applyFill="1" applyBorder="1" applyProtection="1"/>
    <xf numFmtId="0" fontId="31" fillId="0" borderId="139" xfId="0" applyFont="1" applyBorder="1" applyProtection="1"/>
    <xf numFmtId="0" fontId="31" fillId="25" borderId="140" xfId="0" applyFont="1" applyFill="1" applyBorder="1" applyProtection="1"/>
    <xf numFmtId="0" fontId="31" fillId="0" borderId="141" xfId="0" applyFont="1" applyBorder="1" applyAlignment="1" applyProtection="1">
      <alignment horizontal="left"/>
    </xf>
    <xf numFmtId="0" fontId="31" fillId="0" borderId="140" xfId="0" applyFont="1" applyBorder="1" applyProtection="1"/>
    <xf numFmtId="0" fontId="31" fillId="0" borderId="141" xfId="0" applyFont="1" applyBorder="1" applyAlignment="1" applyProtection="1">
      <alignment horizontal="center"/>
    </xf>
    <xf numFmtId="0" fontId="31" fillId="0" borderId="142" xfId="0" applyFont="1" applyBorder="1" applyAlignment="1" applyProtection="1">
      <alignment horizontal="center"/>
    </xf>
    <xf numFmtId="0" fontId="31" fillId="0" borderId="143" xfId="0" applyFont="1" applyBorder="1" applyProtection="1"/>
    <xf numFmtId="0" fontId="31" fillId="25" borderId="144" xfId="0" applyFont="1" applyFill="1" applyBorder="1" applyProtection="1"/>
    <xf numFmtId="0" fontId="31" fillId="25" borderId="143" xfId="0" applyFont="1" applyFill="1" applyBorder="1" applyProtection="1"/>
    <xf numFmtId="49" fontId="31" fillId="0" borderId="145" xfId="0" applyNumberFormat="1" applyFont="1" applyBorder="1"/>
    <xf numFmtId="0" fontId="32" fillId="25" borderId="146" xfId="0" applyFont="1" applyFill="1" applyBorder="1" applyAlignment="1" applyProtection="1">
      <alignment horizontal="centerContinuous"/>
    </xf>
    <xf numFmtId="0" fontId="31" fillId="25" borderId="147" xfId="0" applyFont="1" applyFill="1" applyBorder="1" applyAlignment="1" applyProtection="1">
      <alignment horizontal="centerContinuous"/>
    </xf>
    <xf numFmtId="0" fontId="32" fillId="25" borderId="143" xfId="0" applyFont="1" applyFill="1" applyBorder="1" applyAlignment="1" applyProtection="1">
      <alignment horizontal="centerContinuous"/>
    </xf>
    <xf numFmtId="0" fontId="31" fillId="25" borderId="148" xfId="0" applyFont="1" applyFill="1" applyBorder="1" applyAlignment="1" applyProtection="1">
      <alignment horizontal="centerContinuous"/>
    </xf>
    <xf numFmtId="0" fontId="31" fillId="25" borderId="148" xfId="0" applyFont="1" applyFill="1" applyBorder="1" applyProtection="1"/>
    <xf numFmtId="0" fontId="31" fillId="25" borderId="149" xfId="0" applyFont="1" applyFill="1" applyBorder="1" applyAlignment="1" applyProtection="1">
      <alignment horizontal="center"/>
    </xf>
    <xf numFmtId="0" fontId="31" fillId="25" borderId="150" xfId="0" applyFont="1" applyFill="1" applyBorder="1" applyAlignment="1" applyProtection="1">
      <alignment horizontal="center"/>
    </xf>
    <xf numFmtId="0" fontId="31" fillId="25" borderId="143" xfId="0" applyFont="1" applyFill="1" applyBorder="1" applyAlignment="1" applyProtection="1">
      <alignment horizontal="center"/>
    </xf>
    <xf numFmtId="0" fontId="31" fillId="25" borderId="144" xfId="0" applyFont="1" applyFill="1" applyBorder="1" applyAlignment="1" applyProtection="1">
      <alignment horizontal="center"/>
    </xf>
    <xf numFmtId="0" fontId="31" fillId="25" borderId="145" xfId="0" applyFont="1" applyFill="1" applyBorder="1" applyAlignment="1" applyProtection="1">
      <alignment horizontal="center"/>
    </xf>
    <xf numFmtId="0" fontId="31" fillId="25" borderId="151" xfId="0" applyFont="1" applyFill="1" applyBorder="1" applyAlignment="1" applyProtection="1">
      <alignment horizontal="center"/>
    </xf>
    <xf numFmtId="37" fontId="31" fillId="0" borderId="144" xfId="0" applyNumberFormat="1" applyFont="1" applyBorder="1" applyProtection="1"/>
    <xf numFmtId="0" fontId="31" fillId="25" borderId="152" xfId="0" applyFont="1" applyFill="1" applyBorder="1" applyAlignment="1" applyProtection="1">
      <alignment horizontal="center"/>
    </xf>
    <xf numFmtId="37" fontId="31" fillId="25" borderId="144" xfId="0" applyNumberFormat="1" applyFont="1" applyFill="1" applyBorder="1" applyProtection="1"/>
    <xf numFmtId="0" fontId="31" fillId="0" borderId="152" xfId="0" applyFont="1" applyBorder="1" applyAlignment="1" applyProtection="1">
      <alignment horizontal="center"/>
    </xf>
    <xf numFmtId="37" fontId="31" fillId="25" borderId="145" xfId="0" applyNumberFormat="1" applyFont="1" applyFill="1" applyBorder="1" applyProtection="1"/>
    <xf numFmtId="0" fontId="31" fillId="25" borderId="153" xfId="0" applyFont="1" applyFill="1" applyBorder="1" applyAlignment="1" applyProtection="1">
      <alignment horizontal="center"/>
    </xf>
    <xf numFmtId="0" fontId="31" fillId="25" borderId="154" xfId="0" applyFont="1" applyFill="1" applyBorder="1" applyAlignment="1" applyProtection="1">
      <alignment horizontal="center"/>
    </xf>
    <xf numFmtId="5" fontId="31" fillId="25" borderId="154" xfId="0" applyNumberFormat="1" applyFont="1" applyFill="1" applyBorder="1" applyProtection="1"/>
    <xf numFmtId="5" fontId="31" fillId="25" borderId="155" xfId="0" applyNumberFormat="1" applyFont="1" applyFill="1" applyBorder="1" applyProtection="1"/>
    <xf numFmtId="37" fontId="31" fillId="0" borderId="156" xfId="42" applyFont="1" applyBorder="1" applyProtection="1">
      <protection locked="0"/>
    </xf>
    <xf numFmtId="37" fontId="31" fillId="0" borderId="157" xfId="42" applyFont="1" applyBorder="1"/>
    <xf numFmtId="37" fontId="31" fillId="0" borderId="158" xfId="42" applyFont="1" applyBorder="1"/>
    <xf numFmtId="0" fontId="31" fillId="0" borderId="159" xfId="0" applyFont="1" applyBorder="1" applyAlignment="1" applyProtection="1">
      <alignment horizontal="left"/>
    </xf>
    <xf numFmtId="0" fontId="31" fillId="0" borderId="160" xfId="0" applyFont="1" applyBorder="1" applyProtection="1"/>
    <xf numFmtId="37" fontId="31" fillId="0" borderId="161" xfId="42" applyFont="1" applyBorder="1"/>
    <xf numFmtId="37" fontId="31" fillId="0" borderId="161" xfId="42" applyFont="1" applyBorder="1" applyProtection="1">
      <protection locked="0"/>
    </xf>
    <xf numFmtId="37" fontId="31" fillId="0" borderId="159" xfId="42" applyFont="1" applyBorder="1" applyProtection="1">
      <protection locked="0"/>
    </xf>
    <xf numFmtId="37" fontId="31" fillId="0" borderId="163" xfId="42" applyFont="1" applyBorder="1"/>
    <xf numFmtId="37" fontId="31" fillId="0" borderId="164" xfId="42" quotePrefix="1" applyFont="1" applyBorder="1" applyAlignment="1" applyProtection="1">
      <alignment horizontal="left"/>
      <protection locked="0"/>
    </xf>
    <xf numFmtId="37" fontId="31" fillId="0" borderId="165" xfId="42" applyFont="1" applyBorder="1"/>
    <xf numFmtId="37" fontId="31" fillId="0" borderId="164" xfId="42" applyFont="1" applyBorder="1"/>
    <xf numFmtId="37" fontId="31" fillId="0" borderId="166" xfId="42" applyFont="1" applyBorder="1"/>
    <xf numFmtId="37" fontId="31" fillId="0" borderId="167" xfId="42" applyFont="1" applyBorder="1"/>
    <xf numFmtId="37" fontId="31" fillId="0" borderId="168" xfId="42" applyFont="1" applyBorder="1" applyAlignment="1">
      <alignment horizontal="centerContinuous"/>
    </xf>
    <xf numFmtId="37" fontId="31" fillId="0" borderId="169" xfId="42" quotePrefix="1" applyFont="1" applyBorder="1" applyAlignment="1">
      <alignment horizontal="center"/>
    </xf>
    <xf numFmtId="37" fontId="31" fillId="0" borderId="170" xfId="42" applyFont="1" applyBorder="1"/>
    <xf numFmtId="37" fontId="31" fillId="0" borderId="171" xfId="42" applyFont="1" applyBorder="1" applyAlignment="1">
      <alignment horizontal="center"/>
    </xf>
    <xf numFmtId="37" fontId="31" fillId="0" borderId="171" xfId="42" applyNumberFormat="1" applyFont="1" applyBorder="1" applyProtection="1"/>
    <xf numFmtId="37" fontId="31" fillId="49" borderId="171" xfId="42" applyFont="1" applyFill="1" applyBorder="1"/>
    <xf numFmtId="37" fontId="31" fillId="0" borderId="171" xfId="42" applyFont="1" applyBorder="1"/>
    <xf numFmtId="5" fontId="31" fillId="0" borderId="171" xfId="42" applyNumberFormat="1" applyFont="1" applyBorder="1" applyProtection="1"/>
    <xf numFmtId="37" fontId="31" fillId="0" borderId="169" xfId="42" applyFont="1" applyBorder="1"/>
    <xf numFmtId="37" fontId="31" fillId="0" borderId="172" xfId="42" applyFont="1" applyBorder="1" applyAlignment="1" applyProtection="1">
      <alignment horizontal="centerContinuous"/>
      <protection locked="0"/>
    </xf>
    <xf numFmtId="37" fontId="31" fillId="0" borderId="173" xfId="42" applyFont="1" applyBorder="1" applyAlignment="1">
      <alignment horizontal="centerContinuous"/>
    </xf>
    <xf numFmtId="37" fontId="31" fillId="0" borderId="174" xfId="42" applyFont="1" applyBorder="1" applyAlignment="1">
      <alignment horizontal="centerContinuous"/>
    </xf>
    <xf numFmtId="0" fontId="31" fillId="0" borderId="156" xfId="0" applyFont="1" applyBorder="1" applyProtection="1"/>
    <xf numFmtId="0" fontId="31" fillId="0" borderId="158" xfId="0" applyFont="1" applyBorder="1" applyProtection="1"/>
    <xf numFmtId="0" fontId="31" fillId="0" borderId="175" xfId="0" applyFont="1" applyBorder="1" applyProtection="1"/>
    <xf numFmtId="0" fontId="31" fillId="0" borderId="157" xfId="0" applyFont="1" applyBorder="1" applyProtection="1"/>
    <xf numFmtId="0" fontId="31" fillId="0" borderId="162" xfId="0" applyFont="1" applyBorder="1" applyProtection="1"/>
    <xf numFmtId="0" fontId="31" fillId="0" borderId="163" xfId="0" applyFont="1" applyBorder="1" applyProtection="1"/>
    <xf numFmtId="0" fontId="31" fillId="0" borderId="169" xfId="0" applyFont="1" applyBorder="1" applyAlignment="1" applyProtection="1">
      <alignment horizontal="center"/>
    </xf>
    <xf numFmtId="0" fontId="31" fillId="0" borderId="170" xfId="0" applyFont="1" applyBorder="1" applyProtection="1"/>
    <xf numFmtId="0" fontId="31" fillId="0" borderId="171" xfId="0" applyFont="1" applyBorder="1" applyAlignment="1" applyProtection="1">
      <alignment horizontal="center"/>
    </xf>
    <xf numFmtId="0" fontId="31" fillId="0" borderId="170" xfId="0" applyFont="1" applyBorder="1" applyAlignment="1" applyProtection="1">
      <alignment horizontal="centerContinuous"/>
    </xf>
    <xf numFmtId="0" fontId="31" fillId="0" borderId="166" xfId="0" applyFont="1" applyBorder="1" applyAlignment="1" applyProtection="1">
      <alignment horizontal="centerContinuous"/>
    </xf>
    <xf numFmtId="0" fontId="31" fillId="0" borderId="177" xfId="0" applyFont="1" applyBorder="1" applyProtection="1"/>
    <xf numFmtId="37" fontId="31" fillId="0" borderId="166" xfId="0" applyNumberFormat="1" applyFont="1" applyBorder="1" applyAlignment="1" applyProtection="1">
      <alignment horizontal="centerContinuous"/>
    </xf>
    <xf numFmtId="0" fontId="31" fillId="0" borderId="177" xfId="0" applyFont="1" applyBorder="1" applyAlignment="1" applyProtection="1">
      <alignment horizontal="center"/>
    </xf>
    <xf numFmtId="0" fontId="31" fillId="0" borderId="169" xfId="0" applyFont="1" applyBorder="1" applyProtection="1"/>
    <xf numFmtId="37" fontId="31" fillId="0" borderId="169" xfId="0" applyNumberFormat="1" applyFont="1" applyBorder="1" applyProtection="1"/>
    <xf numFmtId="0" fontId="31" fillId="0" borderId="178" xfId="0" applyFont="1" applyBorder="1" applyProtection="1"/>
    <xf numFmtId="37" fontId="31" fillId="0" borderId="171" xfId="0" applyNumberFormat="1" applyFont="1" applyBorder="1" applyAlignment="1" applyProtection="1">
      <alignment horizontal="center"/>
    </xf>
    <xf numFmtId="37" fontId="31" fillId="26" borderId="171" xfId="0" applyNumberFormat="1" applyFont="1" applyFill="1" applyBorder="1" applyProtection="1"/>
    <xf numFmtId="5" fontId="31" fillId="0" borderId="171" xfId="0" applyNumberFormat="1" applyFont="1" applyBorder="1" applyProtection="1"/>
    <xf numFmtId="37" fontId="31" fillId="0" borderId="179" xfId="0" applyNumberFormat="1" applyFont="1" applyBorder="1" applyProtection="1"/>
    <xf numFmtId="0" fontId="31" fillId="0" borderId="169" xfId="0" applyFont="1" applyBorder="1" applyAlignment="1" applyProtection="1">
      <alignment horizontal="centerContinuous"/>
    </xf>
    <xf numFmtId="37" fontId="31" fillId="0" borderId="164" xfId="0" applyNumberFormat="1" applyFont="1" applyBorder="1" applyProtection="1"/>
    <xf numFmtId="0" fontId="31" fillId="0" borderId="172" xfId="0" applyFont="1" applyBorder="1" applyProtection="1"/>
    <xf numFmtId="0" fontId="31" fillId="0" borderId="173" xfId="0" applyFont="1" applyBorder="1" applyProtection="1"/>
    <xf numFmtId="0" fontId="31" fillId="0" borderId="173" xfId="0" applyFont="1" applyBorder="1" applyAlignment="1" applyProtection="1">
      <alignment horizontal="centerContinuous"/>
    </xf>
    <xf numFmtId="37" fontId="31" fillId="0" borderId="173" xfId="0" applyNumberFormat="1" applyFont="1" applyBorder="1" applyProtection="1"/>
    <xf numFmtId="37" fontId="31" fillId="0" borderId="174" xfId="0" applyNumberFormat="1" applyFont="1" applyBorder="1" applyProtection="1"/>
    <xf numFmtId="0" fontId="31" fillId="0" borderId="164" xfId="0" applyFont="1" applyBorder="1" applyProtection="1"/>
    <xf numFmtId="0" fontId="31" fillId="0" borderId="166" xfId="0" applyFont="1" applyBorder="1" applyProtection="1"/>
    <xf numFmtId="0" fontId="31" fillId="0" borderId="176" xfId="0" applyFont="1" applyBorder="1" applyProtection="1"/>
    <xf numFmtId="0" fontId="31" fillId="0" borderId="171" xfId="0" applyFont="1" applyBorder="1" applyProtection="1"/>
    <xf numFmtId="5" fontId="31" fillId="0" borderId="178" xfId="0" applyNumberFormat="1" applyFont="1" applyBorder="1" applyAlignment="1" applyProtection="1"/>
    <xf numFmtId="37" fontId="31" fillId="0" borderId="178" xfId="0" applyNumberFormat="1" applyFont="1" applyBorder="1" applyAlignment="1" applyProtection="1"/>
    <xf numFmtId="0" fontId="31" fillId="0" borderId="177" xfId="0" applyFont="1" applyBorder="1" applyAlignment="1" applyProtection="1">
      <alignment horizontal="centerContinuous"/>
    </xf>
    <xf numFmtId="0" fontId="31" fillId="0" borderId="174" xfId="0" applyFont="1" applyBorder="1" applyProtection="1"/>
    <xf numFmtId="0" fontId="31" fillId="0" borderId="180" xfId="0" applyFont="1" applyBorder="1" applyProtection="1"/>
    <xf numFmtId="0" fontId="31" fillId="0" borderId="163" xfId="0" applyFont="1" applyBorder="1" applyAlignment="1" applyProtection="1">
      <alignment vertical="center"/>
    </xf>
    <xf numFmtId="0" fontId="31" fillId="0" borderId="163" xfId="0" applyFont="1" applyBorder="1" applyAlignment="1" applyProtection="1">
      <alignment horizontal="centerContinuous"/>
    </xf>
    <xf numFmtId="0" fontId="31" fillId="0" borderId="181" xfId="0" applyFont="1" applyBorder="1" applyProtection="1"/>
    <xf numFmtId="37" fontId="31" fillId="0" borderId="182" xfId="0" applyNumberFormat="1" applyFont="1" applyBorder="1" applyAlignment="1" applyProtection="1">
      <alignment horizontal="centerContinuous"/>
    </xf>
    <xf numFmtId="37" fontId="31" fillId="0" borderId="171" xfId="0" applyNumberFormat="1" applyFont="1" applyBorder="1" applyProtection="1"/>
    <xf numFmtId="0" fontId="31" fillId="0" borderId="162" xfId="0" applyFont="1" applyBorder="1" applyAlignment="1" applyProtection="1">
      <alignment horizontal="center"/>
    </xf>
    <xf numFmtId="0" fontId="31" fillId="0" borderId="164" xfId="0" applyFont="1" applyBorder="1" applyAlignment="1" applyProtection="1">
      <alignment horizontal="center"/>
    </xf>
    <xf numFmtId="49" fontId="31" fillId="0" borderId="171" xfId="0" applyNumberFormat="1" applyFont="1" applyBorder="1" applyAlignment="1">
      <alignment horizontal="center"/>
    </xf>
    <xf numFmtId="0" fontId="31" fillId="0" borderId="171" xfId="0" applyFont="1" applyBorder="1" applyAlignment="1" applyProtection="1">
      <alignment horizontal="centerContinuous"/>
    </xf>
    <xf numFmtId="5" fontId="31" fillId="0" borderId="171" xfId="0" applyNumberFormat="1" applyFont="1" applyBorder="1" applyAlignment="1" applyProtection="1"/>
    <xf numFmtId="0" fontId="31" fillId="26" borderId="171" xfId="0" applyFont="1" applyFill="1" applyBorder="1" applyProtection="1"/>
    <xf numFmtId="0" fontId="31" fillId="0" borderId="178" xfId="0" applyFont="1" applyBorder="1" applyAlignment="1" applyProtection="1">
      <alignment horizontal="right"/>
    </xf>
    <xf numFmtId="164" fontId="31" fillId="0" borderId="0" xfId="0" applyNumberFormat="1" applyFont="1"/>
    <xf numFmtId="37" fontId="31" fillId="0" borderId="31" xfId="47" quotePrefix="1" applyNumberFormat="1" applyFont="1" applyBorder="1" applyAlignment="1" applyProtection="1">
      <alignment horizontal="center"/>
    </xf>
    <xf numFmtId="14" fontId="31" fillId="0" borderId="20" xfId="0" quotePrefix="1" applyNumberFormat="1" applyFont="1" applyBorder="1" applyAlignment="1" applyProtection="1">
      <alignment horizontal="center"/>
    </xf>
    <xf numFmtId="14" fontId="31" fillId="0" borderId="31" xfId="0" applyNumberFormat="1" applyFont="1" applyBorder="1" applyProtection="1"/>
    <xf numFmtId="14" fontId="31" fillId="0" borderId="30" xfId="0" quotePrefix="1" applyNumberFormat="1" applyFont="1" applyBorder="1" applyProtection="1"/>
    <xf numFmtId="14" fontId="31" fillId="0" borderId="0" xfId="0" applyNumberFormat="1" applyFont="1" applyProtection="1"/>
    <xf numFmtId="0" fontId="31" fillId="0" borderId="0" xfId="0" applyFont="1"/>
    <xf numFmtId="0" fontId="31" fillId="0" borderId="24" xfId="47" applyFont="1" applyBorder="1" applyAlignment="1" applyProtection="1">
      <alignment horizontal="center"/>
    </xf>
    <xf numFmtId="37" fontId="32" fillId="0" borderId="42" xfId="47" applyNumberFormat="1" applyFont="1" applyBorder="1" applyAlignment="1" applyProtection="1">
      <alignment horizontal="right"/>
    </xf>
    <xf numFmtId="0" fontId="31" fillId="0" borderId="82" xfId="47" applyFont="1" applyBorder="1" applyProtection="1"/>
    <xf numFmtId="0" fontId="31" fillId="0" borderId="82" xfId="47" applyFont="1" applyBorder="1" applyAlignment="1" applyProtection="1">
      <alignment horizontal="center"/>
    </xf>
    <xf numFmtId="0" fontId="31" fillId="0" borderId="0" xfId="0" applyFont="1"/>
    <xf numFmtId="0" fontId="31" fillId="0" borderId="19" xfId="0" applyFont="1" applyBorder="1" applyAlignment="1" applyProtection="1">
      <alignment horizontal="left"/>
    </xf>
    <xf numFmtId="43" fontId="31" fillId="0" borderId="0" xfId="0" applyNumberFormat="1" applyFont="1" applyBorder="1" applyProtection="1"/>
    <xf numFmtId="49" fontId="31" fillId="0" borderId="19" xfId="0" applyNumberFormat="1" applyFont="1" applyBorder="1" applyProtection="1"/>
    <xf numFmtId="177" fontId="31" fillId="0" borderId="58" xfId="28" applyNumberFormat="1" applyFont="1" applyBorder="1" applyProtection="1"/>
    <xf numFmtId="177" fontId="31" fillId="29" borderId="56" xfId="28" applyNumberFormat="1" applyFont="1" applyFill="1" applyBorder="1" applyAlignment="1" applyProtection="1">
      <alignment horizontal="center"/>
    </xf>
    <xf numFmtId="177" fontId="31" fillId="0" borderId="60" xfId="28" applyNumberFormat="1" applyFont="1" applyBorder="1" applyProtection="1"/>
    <xf numFmtId="0" fontId="87" fillId="0" borderId="17" xfId="54" applyFont="1" applyFill="1" applyBorder="1" applyProtection="1"/>
    <xf numFmtId="0" fontId="87" fillId="0" borderId="11" xfId="54" applyFont="1" applyFill="1" applyBorder="1" applyProtection="1"/>
    <xf numFmtId="0" fontId="87" fillId="0" borderId="21" xfId="54" applyFont="1" applyFill="1" applyBorder="1" applyProtection="1"/>
    <xf numFmtId="0" fontId="87" fillId="0" borderId="33" xfId="54" applyFont="1" applyFill="1" applyBorder="1" applyProtection="1"/>
    <xf numFmtId="0" fontId="87" fillId="0" borderId="23" xfId="54" applyFont="1" applyFill="1" applyBorder="1" applyAlignment="1" applyProtection="1">
      <alignment horizontal="center"/>
    </xf>
    <xf numFmtId="0" fontId="87" fillId="0" borderId="0" xfId="54" applyFont="1" applyFill="1"/>
    <xf numFmtId="0" fontId="87" fillId="0" borderId="13" xfId="54" applyFont="1" applyFill="1" applyBorder="1" applyProtection="1"/>
    <xf numFmtId="0" fontId="87" fillId="0" borderId="0" xfId="54" applyFont="1" applyFill="1" applyProtection="1"/>
    <xf numFmtId="0" fontId="87" fillId="0" borderId="34" xfId="54" applyFont="1" applyFill="1" applyBorder="1" applyProtection="1"/>
    <xf numFmtId="0" fontId="87" fillId="0" borderId="28" xfId="54" applyFont="1" applyFill="1" applyBorder="1" applyProtection="1"/>
    <xf numFmtId="0" fontId="87" fillId="0" borderId="25" xfId="54" applyFont="1" applyFill="1" applyBorder="1" applyProtection="1"/>
    <xf numFmtId="0" fontId="87" fillId="0" borderId="18" xfId="54" applyFont="1" applyFill="1" applyBorder="1" applyProtection="1"/>
    <xf numFmtId="0" fontId="87" fillId="0" borderId="19" xfId="54" applyFont="1" applyFill="1" applyBorder="1" applyProtection="1"/>
    <xf numFmtId="0" fontId="87" fillId="0" borderId="35" xfId="54" applyFont="1" applyFill="1" applyBorder="1" applyProtection="1"/>
    <xf numFmtId="0" fontId="87" fillId="0" borderId="30" xfId="54" applyFont="1" applyFill="1" applyBorder="1" applyProtection="1"/>
    <xf numFmtId="164" fontId="87" fillId="0" borderId="26" xfId="54" applyNumberFormat="1" applyFont="1" applyFill="1" applyBorder="1" applyAlignment="1" applyProtection="1">
      <alignment horizontal="center"/>
    </xf>
    <xf numFmtId="14" fontId="87" fillId="0" borderId="20" xfId="54" quotePrefix="1" applyNumberFormat="1" applyFont="1" applyFill="1" applyBorder="1" applyAlignment="1" applyProtection="1">
      <alignment horizontal="center"/>
    </xf>
    <xf numFmtId="0" fontId="87" fillId="0" borderId="13" xfId="54" applyFont="1" applyFill="1" applyBorder="1" applyAlignment="1" applyProtection="1">
      <alignment horizontal="centerContinuous"/>
    </xf>
    <xf numFmtId="0" fontId="87" fillId="0" borderId="0" xfId="54" applyFont="1" applyFill="1" applyAlignment="1" applyProtection="1">
      <alignment horizontal="centerContinuous"/>
    </xf>
    <xf numFmtId="0" fontId="87" fillId="0" borderId="14" xfId="54" applyFont="1" applyFill="1" applyBorder="1" applyAlignment="1" applyProtection="1">
      <alignment horizontal="centerContinuous"/>
    </xf>
    <xf numFmtId="0" fontId="87" fillId="0" borderId="20" xfId="54" applyFont="1" applyFill="1" applyBorder="1" applyProtection="1"/>
    <xf numFmtId="0" fontId="88" fillId="0" borderId="13" xfId="54" applyFont="1" applyFill="1" applyBorder="1" applyAlignment="1" applyProtection="1">
      <alignment horizontal="center"/>
    </xf>
    <xf numFmtId="0" fontId="88" fillId="0" borderId="0" xfId="54" applyFont="1" applyFill="1" applyProtection="1"/>
    <xf numFmtId="0" fontId="88" fillId="0" borderId="14" xfId="54" applyFont="1" applyFill="1" applyBorder="1" applyProtection="1"/>
    <xf numFmtId="0" fontId="87" fillId="0" borderId="48" xfId="54" applyFont="1" applyFill="1" applyBorder="1" applyProtection="1"/>
    <xf numFmtId="0" fontId="87" fillId="0" borderId="49" xfId="54" applyFont="1" applyFill="1" applyBorder="1" applyProtection="1"/>
    <xf numFmtId="0" fontId="87" fillId="0" borderId="50" xfId="54" applyFont="1" applyFill="1" applyBorder="1" applyProtection="1"/>
    <xf numFmtId="0" fontId="87" fillId="0" borderId="13" xfId="54" applyFont="1" applyFill="1" applyBorder="1" applyAlignment="1" applyProtection="1">
      <alignment horizontal="center"/>
    </xf>
    <xf numFmtId="0" fontId="87" fillId="0" borderId="28" xfId="54" applyFont="1" applyFill="1" applyBorder="1" applyAlignment="1" applyProtection="1">
      <alignment horizontal="center"/>
    </xf>
    <xf numFmtId="0" fontId="87" fillId="0" borderId="0" xfId="54" applyFont="1" applyFill="1" applyAlignment="1" applyProtection="1">
      <alignment horizontal="center"/>
    </xf>
    <xf numFmtId="0" fontId="87" fillId="0" borderId="25" xfId="54" applyFont="1" applyFill="1" applyBorder="1" applyAlignment="1" applyProtection="1">
      <alignment horizontal="center"/>
    </xf>
    <xf numFmtId="0" fontId="87" fillId="0" borderId="18" xfId="54" applyFont="1" applyFill="1" applyBorder="1" applyAlignment="1" applyProtection="1">
      <alignment horizontal="center"/>
    </xf>
    <xf numFmtId="0" fontId="87" fillId="0" borderId="19" xfId="54" applyFont="1" applyFill="1" applyBorder="1" applyAlignment="1" applyProtection="1">
      <alignment horizontal="center"/>
    </xf>
    <xf numFmtId="0" fontId="87" fillId="0" borderId="30" xfId="54" applyFont="1" applyFill="1" applyBorder="1" applyAlignment="1" applyProtection="1">
      <alignment horizontal="center"/>
    </xf>
    <xf numFmtId="0" fontId="87" fillId="0" borderId="31" xfId="54" applyFont="1" applyFill="1" applyBorder="1" applyAlignment="1" applyProtection="1">
      <alignment horizontal="center"/>
    </xf>
    <xf numFmtId="0" fontId="87" fillId="0" borderId="48" xfId="54" applyFont="1" applyFill="1" applyBorder="1" applyAlignment="1" applyProtection="1">
      <alignment horizontal="center"/>
    </xf>
    <xf numFmtId="0" fontId="87" fillId="0" borderId="52" xfId="54" applyFont="1" applyFill="1" applyBorder="1" applyProtection="1"/>
    <xf numFmtId="5" fontId="87" fillId="0" borderId="52" xfId="54" applyNumberFormat="1" applyFont="1" applyFill="1" applyBorder="1" applyProtection="1">
      <protection locked="0"/>
    </xf>
    <xf numFmtId="177" fontId="87" fillId="0" borderId="52" xfId="54" applyNumberFormat="1" applyFont="1" applyFill="1" applyBorder="1" applyProtection="1">
      <protection locked="0"/>
    </xf>
    <xf numFmtId="5" fontId="87" fillId="0" borderId="59" xfId="54" applyNumberFormat="1" applyFont="1" applyFill="1" applyBorder="1" applyProtection="1"/>
    <xf numFmtId="37" fontId="87" fillId="0" borderId="52" xfId="54" applyNumberFormat="1" applyFont="1" applyFill="1" applyBorder="1" applyProtection="1">
      <protection locked="0"/>
    </xf>
    <xf numFmtId="37" fontId="87" fillId="0" borderId="59" xfId="54" applyNumberFormat="1" applyFont="1" applyFill="1" applyBorder="1" applyProtection="1"/>
    <xf numFmtId="5" fontId="87" fillId="0" borderId="0" xfId="54" applyNumberFormat="1" applyFont="1" applyFill="1"/>
    <xf numFmtId="0" fontId="87" fillId="0" borderId="49" xfId="54" applyFont="1" applyFill="1" applyBorder="1" applyAlignment="1" applyProtection="1">
      <alignment horizontal="center"/>
    </xf>
    <xf numFmtId="5" fontId="87" fillId="0" borderId="66" xfId="54" applyNumberFormat="1" applyFont="1" applyFill="1" applyBorder="1" applyProtection="1"/>
    <xf numFmtId="5" fontId="87" fillId="0" borderId="67" xfId="54" applyNumberFormat="1" applyFont="1" applyFill="1" applyBorder="1" applyProtection="1"/>
    <xf numFmtId="7" fontId="87" fillId="0" borderId="0" xfId="54" applyNumberFormat="1" applyFont="1" applyFill="1"/>
    <xf numFmtId="0" fontId="87" fillId="0" borderId="18" xfId="54" applyFont="1" applyFill="1" applyBorder="1" applyAlignment="1" applyProtection="1">
      <alignment horizontal="centerContinuous"/>
    </xf>
    <xf numFmtId="0" fontId="87" fillId="0" borderId="19" xfId="54" applyFont="1" applyFill="1" applyBorder="1" applyAlignment="1" applyProtection="1">
      <alignment horizontal="centerContinuous"/>
    </xf>
    <xf numFmtId="0" fontId="87" fillId="0" borderId="20" xfId="54" applyFont="1" applyFill="1" applyBorder="1" applyAlignment="1" applyProtection="1">
      <alignment horizontal="centerContinuous"/>
    </xf>
    <xf numFmtId="0" fontId="87" fillId="0" borderId="0" xfId="54" applyFont="1" applyFill="1" applyBorder="1" applyAlignment="1" applyProtection="1">
      <alignment horizontal="centerContinuous"/>
    </xf>
    <xf numFmtId="5" fontId="87" fillId="0" borderId="14" xfId="54" applyNumberFormat="1" applyFont="1" applyFill="1" applyBorder="1" applyProtection="1"/>
    <xf numFmtId="39" fontId="87" fillId="0" borderId="0" xfId="54" applyNumberFormat="1" applyFont="1" applyFill="1"/>
    <xf numFmtId="43" fontId="87" fillId="0" borderId="0" xfId="62" applyFont="1" applyFill="1"/>
    <xf numFmtId="0" fontId="87" fillId="0" borderId="0" xfId="54" applyFont="1" applyFill="1" applyBorder="1" applyProtection="1"/>
    <xf numFmtId="0" fontId="87" fillId="0" borderId="14" xfId="54" applyFont="1" applyFill="1" applyBorder="1" applyProtection="1"/>
    <xf numFmtId="0" fontId="87" fillId="0" borderId="14" xfId="54" applyFont="1" applyFill="1" applyBorder="1"/>
    <xf numFmtId="0" fontId="87" fillId="0" borderId="15" xfId="54" applyFont="1" applyFill="1" applyBorder="1" applyProtection="1"/>
    <xf numFmtId="0" fontId="87" fillId="0" borderId="10" xfId="54" applyFont="1" applyFill="1" applyBorder="1" applyProtection="1"/>
    <xf numFmtId="0" fontId="87" fillId="0" borderId="16" xfId="54" applyFont="1" applyFill="1" applyBorder="1" applyProtection="1"/>
    <xf numFmtId="0" fontId="89" fillId="0" borderId="0" xfId="54" applyFont="1" applyFill="1" applyProtection="1"/>
    <xf numFmtId="0" fontId="87" fillId="0" borderId="12" xfId="54" applyFont="1" applyFill="1" applyBorder="1" applyProtection="1"/>
    <xf numFmtId="0" fontId="88" fillId="0" borderId="13" xfId="54" applyFont="1" applyFill="1" applyBorder="1" applyProtection="1"/>
    <xf numFmtId="164" fontId="87" fillId="0" borderId="35" xfId="54" applyNumberFormat="1" applyFont="1" applyFill="1" applyBorder="1" applyAlignment="1" applyProtection="1">
      <alignment horizontal="center"/>
    </xf>
    <xf numFmtId="14" fontId="87" fillId="0" borderId="30" xfId="54" applyNumberFormat="1" applyFont="1" applyFill="1" applyBorder="1" applyProtection="1"/>
    <xf numFmtId="0" fontId="87" fillId="0" borderId="39" xfId="54" applyFont="1" applyFill="1" applyBorder="1" applyAlignment="1" applyProtection="1">
      <alignment horizontal="centerContinuous"/>
    </xf>
    <xf numFmtId="0" fontId="87" fillId="0" borderId="40" xfId="54" applyFont="1" applyFill="1" applyBorder="1" applyAlignment="1" applyProtection="1">
      <alignment horizontal="centerContinuous"/>
    </xf>
    <xf numFmtId="0" fontId="87" fillId="0" borderId="38" xfId="54" applyFont="1" applyFill="1" applyBorder="1" applyAlignment="1" applyProtection="1">
      <alignment horizontal="centerContinuous"/>
    </xf>
    <xf numFmtId="0" fontId="87" fillId="0" borderId="48" xfId="54" applyFont="1" applyFill="1" applyBorder="1" applyAlignment="1" applyProtection="1">
      <alignment horizontal="centerContinuous"/>
    </xf>
    <xf numFmtId="0" fontId="87" fillId="0" borderId="49" xfId="54" applyFont="1" applyFill="1" applyBorder="1" applyAlignment="1" applyProtection="1">
      <alignment horizontal="centerContinuous"/>
    </xf>
    <xf numFmtId="0" fontId="87" fillId="0" borderId="50" xfId="54" applyFont="1" applyFill="1" applyBorder="1" applyAlignment="1" applyProtection="1">
      <alignment horizontal="centerContinuous"/>
    </xf>
    <xf numFmtId="0" fontId="87" fillId="0" borderId="13" xfId="55" applyFont="1" applyFill="1" applyBorder="1" applyAlignment="1" applyProtection="1">
      <alignment horizontal="center"/>
    </xf>
    <xf numFmtId="37" fontId="87" fillId="0" borderId="24" xfId="55" applyNumberFormat="1" applyFont="1" applyFill="1" applyBorder="1" applyProtection="1"/>
    <xf numFmtId="0" fontId="87" fillId="0" borderId="34" xfId="55" applyFont="1" applyFill="1" applyBorder="1" applyProtection="1"/>
    <xf numFmtId="2" fontId="87" fillId="0" borderId="0" xfId="54" applyNumberFormat="1" applyFont="1" applyFill="1"/>
    <xf numFmtId="0" fontId="87" fillId="0" borderId="24" xfId="55" applyFont="1" applyFill="1" applyBorder="1" applyProtection="1"/>
    <xf numFmtId="169" fontId="87" fillId="0" borderId="34" xfId="55" applyNumberFormat="1" applyFont="1" applyFill="1" applyBorder="1" applyProtection="1"/>
    <xf numFmtId="0" fontId="87" fillId="0" borderId="14" xfId="55" applyFont="1" applyFill="1" applyBorder="1" applyProtection="1"/>
    <xf numFmtId="37" fontId="87" fillId="0" borderId="34" xfId="55" applyNumberFormat="1" applyFont="1" applyFill="1" applyBorder="1" applyProtection="1"/>
    <xf numFmtId="37" fontId="87" fillId="0" borderId="14" xfId="55" applyNumberFormat="1" applyFont="1" applyFill="1" applyBorder="1" applyProtection="1"/>
    <xf numFmtId="43" fontId="87" fillId="0" borderId="0" xfId="54" applyNumberFormat="1" applyFont="1" applyFill="1"/>
    <xf numFmtId="0" fontId="90" fillId="0" borderId="24" xfId="55" applyFont="1" applyFill="1" applyBorder="1" applyProtection="1"/>
    <xf numFmtId="0" fontId="87" fillId="0" borderId="27" xfId="55" applyFont="1" applyFill="1" applyBorder="1" applyAlignment="1" applyProtection="1">
      <alignment horizontal="center"/>
    </xf>
    <xf numFmtId="0" fontId="87" fillId="0" borderId="27" xfId="54" applyFont="1" applyFill="1" applyBorder="1" applyAlignment="1">
      <alignment horizontal="center"/>
    </xf>
    <xf numFmtId="0" fontId="87" fillId="0" borderId="32" xfId="54" applyFont="1" applyFill="1" applyBorder="1" applyAlignment="1">
      <alignment horizontal="center"/>
    </xf>
    <xf numFmtId="178" fontId="87" fillId="0" borderId="43" xfId="55" applyNumberFormat="1" applyFont="1" applyFill="1" applyBorder="1" applyProtection="1"/>
    <xf numFmtId="5" fontId="87" fillId="0" borderId="44" xfId="55" applyNumberFormat="1" applyFont="1" applyFill="1" applyBorder="1" applyProtection="1"/>
    <xf numFmtId="37" fontId="87" fillId="0" borderId="44" xfId="55" applyNumberFormat="1" applyFont="1" applyFill="1" applyBorder="1" applyProtection="1"/>
    <xf numFmtId="169" fontId="87" fillId="0" borderId="44" xfId="55" applyNumberFormat="1" applyFont="1" applyFill="1" applyBorder="1" applyProtection="1"/>
    <xf numFmtId="37" fontId="87" fillId="0" borderId="16" xfId="55" applyNumberFormat="1" applyFont="1" applyFill="1" applyBorder="1" applyProtection="1"/>
    <xf numFmtId="178" fontId="87" fillId="0" borderId="0" xfId="54" applyNumberFormat="1" applyFont="1" applyFill="1" applyProtection="1"/>
    <xf numFmtId="0" fontId="87" fillId="0" borderId="0" xfId="54" quotePrefix="1" applyFont="1" applyFill="1" applyAlignment="1" applyProtection="1">
      <alignment horizontal="right"/>
    </xf>
    <xf numFmtId="178" fontId="87" fillId="0" borderId="0" xfId="54" applyNumberFormat="1" applyFont="1" applyFill="1" applyAlignment="1" applyProtection="1">
      <alignment horizontal="centerContinuous"/>
    </xf>
    <xf numFmtId="0" fontId="87" fillId="0" borderId="80" xfId="54" applyFont="1" applyFill="1" applyBorder="1" applyAlignment="1" applyProtection="1">
      <alignment horizontal="centerContinuous"/>
    </xf>
    <xf numFmtId="37" fontId="87" fillId="0" borderId="34" xfId="54" applyNumberFormat="1" applyFont="1" applyFill="1" applyBorder="1" applyProtection="1"/>
    <xf numFmtId="3" fontId="87" fillId="0" borderId="0" xfId="54" applyNumberFormat="1" applyFont="1" applyFill="1"/>
    <xf numFmtId="0" fontId="90" fillId="0" borderId="0" xfId="54" applyFont="1" applyFill="1"/>
    <xf numFmtId="49" fontId="87" fillId="0" borderId="0" xfId="54" applyNumberFormat="1" applyFont="1" applyFill="1"/>
    <xf numFmtId="0" fontId="87" fillId="0" borderId="0" xfId="54" applyFont="1" applyFill="1" applyAlignment="1">
      <alignment horizontal="left"/>
    </xf>
    <xf numFmtId="49" fontId="87" fillId="0" borderId="0" xfId="54" quotePrefix="1" applyNumberFormat="1" applyFont="1" applyFill="1"/>
    <xf numFmtId="169" fontId="87" fillId="0" borderId="34" xfId="54" applyNumberFormat="1" applyFont="1" applyFill="1" applyBorder="1" applyProtection="1"/>
    <xf numFmtId="178" fontId="87" fillId="0" borderId="24" xfId="54" applyNumberFormat="1" applyFont="1" applyFill="1" applyBorder="1" applyProtection="1"/>
    <xf numFmtId="0" fontId="90" fillId="0" borderId="0" xfId="54" applyFont="1" applyFill="1" applyAlignment="1">
      <alignment horizontal="left"/>
    </xf>
    <xf numFmtId="37" fontId="87" fillId="0" borderId="0" xfId="54" applyNumberFormat="1" applyFont="1" applyFill="1" applyBorder="1" applyAlignment="1" applyProtection="1">
      <alignment horizontal="center"/>
    </xf>
    <xf numFmtId="0" fontId="87" fillId="0" borderId="0" xfId="54" applyFont="1" applyFill="1" applyBorder="1"/>
    <xf numFmtId="0" fontId="87" fillId="0" borderId="0" xfId="54" quotePrefix="1" applyFont="1" applyFill="1"/>
    <xf numFmtId="178" fontId="87" fillId="0" borderId="43" xfId="54" applyNumberFormat="1" applyFont="1" applyFill="1" applyBorder="1" applyProtection="1"/>
    <xf numFmtId="5" fontId="87" fillId="0" borderId="44" xfId="54" applyNumberFormat="1" applyFont="1" applyFill="1" applyBorder="1" applyProtection="1"/>
    <xf numFmtId="37" fontId="87" fillId="0" borderId="44" xfId="54" applyNumberFormat="1" applyFont="1" applyFill="1" applyBorder="1" applyProtection="1"/>
    <xf numFmtId="169" fontId="87" fillId="0" borderId="44" xfId="54" applyNumberFormat="1" applyFont="1" applyFill="1" applyBorder="1" applyProtection="1"/>
    <xf numFmtId="37" fontId="87" fillId="0" borderId="16" xfId="54" applyNumberFormat="1" applyFont="1" applyFill="1" applyBorder="1" applyProtection="1"/>
    <xf numFmtId="177" fontId="31" fillId="0" borderId="56" xfId="28" applyNumberFormat="1" applyFont="1" applyBorder="1" applyProtection="1"/>
    <xf numFmtId="177" fontId="31" fillId="31" borderId="56" xfId="28" applyNumberFormat="1" applyFont="1" applyFill="1" applyBorder="1"/>
    <xf numFmtId="0" fontId="31" fillId="0" borderId="0" xfId="0" applyFont="1"/>
    <xf numFmtId="0" fontId="31" fillId="0" borderId="0" xfId="0" applyFont="1" applyAlignment="1" applyProtection="1">
      <alignment horizontal="center"/>
    </xf>
    <xf numFmtId="0" fontId="31" fillId="0" borderId="0" xfId="0" applyFont="1"/>
    <xf numFmtId="0" fontId="31" fillId="0" borderId="19" xfId="0" applyFont="1" applyBorder="1" applyAlignment="1" applyProtection="1">
      <alignment horizontal="center"/>
    </xf>
    <xf numFmtId="0" fontId="91" fillId="0" borderId="0" xfId="0" applyFont="1" applyProtection="1"/>
    <xf numFmtId="49" fontId="27" fillId="0" borderId="0" xfId="0" applyNumberFormat="1" applyFont="1" applyAlignment="1">
      <alignment horizontal="center"/>
    </xf>
    <xf numFmtId="177" fontId="27" fillId="0" borderId="0" xfId="0" applyNumberFormat="1" applyFont="1"/>
    <xf numFmtId="177" fontId="27" fillId="0" borderId="79" xfId="0" applyNumberFormat="1" applyFont="1" applyBorder="1"/>
    <xf numFmtId="49" fontId="32" fillId="0" borderId="0" xfId="0" applyNumberFormat="1" applyFont="1" applyFill="1" applyBorder="1" applyAlignment="1">
      <alignment horizontal="center"/>
    </xf>
    <xf numFmtId="177" fontId="31" fillId="0" borderId="0" xfId="28" applyNumberFormat="1" applyFont="1" applyFill="1" applyBorder="1"/>
    <xf numFmtId="177" fontId="31" fillId="0" borderId="0" xfId="28" applyNumberFormat="1" applyFont="1" applyFill="1" applyBorder="1" applyProtection="1">
      <protection hidden="1"/>
    </xf>
    <xf numFmtId="177" fontId="31" fillId="0" borderId="0" xfId="0" applyNumberFormat="1" applyFont="1" applyFill="1" applyProtection="1"/>
    <xf numFmtId="40" fontId="31" fillId="0" borderId="54" xfId="0" applyNumberFormat="1" applyFont="1" applyBorder="1" applyProtection="1"/>
    <xf numFmtId="0" fontId="31" fillId="0" borderId="0" xfId="0" applyFont="1"/>
    <xf numFmtId="0" fontId="31" fillId="0" borderId="0" xfId="0" applyFont="1" applyAlignment="1" applyProtection="1">
      <alignment horizontal="center"/>
    </xf>
    <xf numFmtId="0" fontId="31" fillId="0" borderId="34" xfId="0" applyFont="1" applyBorder="1" applyAlignment="1" applyProtection="1">
      <alignment horizontal="center"/>
    </xf>
    <xf numFmtId="7" fontId="31" fillId="0" borderId="58" xfId="0" applyNumberFormat="1" applyFont="1" applyBorder="1" applyProtection="1"/>
    <xf numFmtId="43" fontId="31" fillId="0" borderId="24" xfId="28" applyFont="1" applyBorder="1" applyProtection="1"/>
    <xf numFmtId="174" fontId="27" fillId="0" borderId="0" xfId="0" applyNumberFormat="1" applyFont="1" applyProtection="1"/>
    <xf numFmtId="174" fontId="27" fillId="0" borderId="40" xfId="0" applyNumberFormat="1" applyFont="1" applyBorder="1" applyProtection="1"/>
    <xf numFmtId="174" fontId="27" fillId="0" borderId="10" xfId="0" applyNumberFormat="1" applyFont="1" applyBorder="1" applyProtection="1"/>
    <xf numFmtId="5" fontId="31" fillId="51" borderId="0" xfId="0" applyNumberFormat="1" applyFont="1" applyFill="1"/>
    <xf numFmtId="0" fontId="31" fillId="0" borderId="0" xfId="0" applyFont="1"/>
    <xf numFmtId="0" fontId="31" fillId="0" borderId="0" xfId="0" applyFont="1" applyAlignment="1" applyProtection="1">
      <alignment horizontal="left"/>
    </xf>
    <xf numFmtId="0" fontId="31" fillId="0" borderId="0" xfId="0" applyFont="1" applyAlignment="1" applyProtection="1">
      <alignment horizontal="left"/>
    </xf>
    <xf numFmtId="0" fontId="31" fillId="0" borderId="0" xfId="0" applyFont="1"/>
    <xf numFmtId="0" fontId="31" fillId="0" borderId="0" xfId="0" applyFont="1"/>
    <xf numFmtId="0" fontId="31" fillId="0" borderId="13" xfId="0" applyFont="1" applyBorder="1" applyAlignment="1" applyProtection="1">
      <alignment horizontal="center"/>
    </xf>
    <xf numFmtId="0" fontId="31" fillId="0" borderId="14" xfId="0" applyFont="1" applyBorder="1" applyAlignment="1" applyProtection="1">
      <alignment horizontal="center"/>
    </xf>
    <xf numFmtId="0" fontId="31" fillId="0" borderId="19" xfId="0" applyFont="1" applyBorder="1" applyAlignment="1" applyProtection="1">
      <alignment horizontal="center"/>
    </xf>
    <xf numFmtId="0" fontId="31" fillId="0" borderId="0" xfId="0" applyFont="1" applyBorder="1" applyAlignment="1"/>
    <xf numFmtId="0" fontId="96" fillId="52" borderId="0" xfId="0" applyFont="1" applyFill="1" applyAlignment="1">
      <alignment horizontal="center"/>
    </xf>
    <xf numFmtId="0" fontId="96" fillId="52" borderId="0" xfId="0" applyFont="1" applyFill="1" applyBorder="1" applyAlignment="1" applyProtection="1">
      <alignment horizontal="center"/>
    </xf>
    <xf numFmtId="0" fontId="31" fillId="52" borderId="0" xfId="0" applyFont="1" applyFill="1"/>
    <xf numFmtId="43" fontId="31" fillId="52" borderId="0" xfId="28" applyFont="1" applyFill="1"/>
    <xf numFmtId="43" fontId="0" fillId="52" borderId="0" xfId="28" applyFont="1" applyFill="1"/>
    <xf numFmtId="0" fontId="0" fillId="0" borderId="48" xfId="0" applyBorder="1" applyProtection="1">
      <protection locked="0"/>
    </xf>
    <xf numFmtId="0" fontId="31" fillId="0" borderId="39" xfId="0" applyFont="1" applyBorder="1" applyProtection="1">
      <protection locked="0"/>
    </xf>
    <xf numFmtId="0" fontId="58" fillId="0" borderId="38" xfId="0" applyFont="1" applyBorder="1" applyProtection="1">
      <protection locked="0"/>
    </xf>
    <xf numFmtId="37" fontId="31" fillId="0" borderId="71" xfId="0" applyNumberFormat="1" applyFont="1" applyBorder="1" applyProtection="1">
      <protection locked="0"/>
    </xf>
    <xf numFmtId="37" fontId="31" fillId="0" borderId="71" xfId="0" applyNumberFormat="1" applyFont="1" applyBorder="1" applyProtection="1"/>
    <xf numFmtId="37" fontId="31" fillId="0" borderId="64" xfId="0" applyNumberFormat="1" applyFont="1" applyBorder="1" applyProtection="1">
      <protection locked="0"/>
    </xf>
    <xf numFmtId="0" fontId="31" fillId="0" borderId="183" xfId="0" applyFont="1" applyBorder="1" applyAlignment="1" applyProtection="1">
      <alignment horizontal="center"/>
    </xf>
    <xf numFmtId="0" fontId="31" fillId="0" borderId="184" xfId="0" applyFont="1" applyBorder="1" applyAlignment="1" applyProtection="1">
      <alignment horizontal="center"/>
    </xf>
    <xf numFmtId="0" fontId="36" fillId="0" borderId="0" xfId="0" applyFont="1" applyAlignment="1">
      <alignment horizontal="left"/>
    </xf>
    <xf numFmtId="0" fontId="31" fillId="0" borderId="188" xfId="0" applyFont="1" applyBorder="1" applyAlignment="1">
      <alignment horizontal="left"/>
    </xf>
    <xf numFmtId="0" fontId="27" fillId="0" borderId="64" xfId="44" applyFont="1" applyFill="1" applyBorder="1" applyProtection="1"/>
    <xf numFmtId="0" fontId="31" fillId="0" borderId="0" xfId="0" applyFont="1"/>
    <xf numFmtId="0" fontId="31" fillId="0" borderId="0" xfId="0" applyFont="1" applyAlignment="1" applyProtection="1">
      <alignment horizontal="center"/>
    </xf>
    <xf numFmtId="0" fontId="31" fillId="0" borderId="0" xfId="0" applyFont="1" applyAlignment="1" applyProtection="1">
      <alignment horizontal="left"/>
    </xf>
    <xf numFmtId="43" fontId="27" fillId="0" borderId="0" xfId="28" applyFont="1" applyFill="1" applyProtection="1"/>
    <xf numFmtId="43" fontId="27" fillId="0" borderId="0" xfId="28" applyFont="1" applyFill="1" applyAlignment="1" applyProtection="1">
      <alignment horizontal="center"/>
    </xf>
    <xf numFmtId="43" fontId="27" fillId="0" borderId="79" xfId="28" applyFont="1" applyFill="1" applyBorder="1" applyAlignment="1" applyProtection="1">
      <alignment horizontal="center"/>
    </xf>
    <xf numFmtId="43" fontId="27" fillId="0" borderId="0" xfId="28" applyFont="1" applyFill="1" applyBorder="1" applyAlignment="1" applyProtection="1">
      <alignment horizontal="center"/>
    </xf>
    <xf numFmtId="43" fontId="27" fillId="0" borderId="0" xfId="28" applyFont="1" applyFill="1" applyAlignment="1">
      <alignment horizontal="center"/>
    </xf>
    <xf numFmtId="43" fontId="27" fillId="0" borderId="0" xfId="28" applyFont="1" applyFill="1"/>
    <xf numFmtId="43" fontId="31" fillId="0" borderId="0" xfId="28" applyFont="1" applyProtection="1"/>
    <xf numFmtId="43" fontId="31" fillId="0" borderId="0" xfId="28" applyFont="1" applyAlignment="1">
      <alignment horizontal="center"/>
    </xf>
    <xf numFmtId="177" fontId="31" fillId="0" borderId="13" xfId="28" applyNumberFormat="1" applyFont="1" applyBorder="1" applyProtection="1"/>
    <xf numFmtId="177" fontId="31" fillId="0" borderId="52" xfId="28" applyNumberFormat="1" applyFont="1" applyBorder="1" applyProtection="1"/>
    <xf numFmtId="177" fontId="34" fillId="0" borderId="25" xfId="28" applyNumberFormat="1" applyFont="1" applyBorder="1" applyProtection="1"/>
    <xf numFmtId="0" fontId="31" fillId="0" borderId="0" xfId="0" applyFont="1"/>
    <xf numFmtId="0" fontId="34" fillId="0" borderId="0" xfId="0" applyFont="1"/>
    <xf numFmtId="164" fontId="34" fillId="0" borderId="0" xfId="0" applyNumberFormat="1" applyFont="1" applyBorder="1" applyAlignment="1" applyProtection="1">
      <alignment horizontal="center"/>
    </xf>
    <xf numFmtId="14" fontId="31" fillId="0" borderId="0" xfId="0" applyNumberFormat="1" applyFont="1" applyBorder="1" applyProtection="1">
      <protection locked="0"/>
    </xf>
    <xf numFmtId="0" fontId="31" fillId="0" borderId="139" xfId="0" applyFont="1" applyBorder="1"/>
    <xf numFmtId="0" fontId="31" fillId="0" borderId="140" xfId="0" applyFont="1" applyBorder="1"/>
    <xf numFmtId="0" fontId="31" fillId="0" borderId="192" xfId="0" applyFont="1" applyBorder="1"/>
    <xf numFmtId="0" fontId="31" fillId="0" borderId="148" xfId="0" applyFont="1" applyBorder="1" applyAlignment="1">
      <alignment horizontal="centerContinuous"/>
    </xf>
    <xf numFmtId="0" fontId="32" fillId="0" borderId="143" xfId="0" applyFont="1" applyBorder="1" applyAlignment="1">
      <alignment horizontal="centerContinuous"/>
    </xf>
    <xf numFmtId="0" fontId="32" fillId="0" borderId="0" xfId="0" applyFont="1" applyBorder="1" applyAlignment="1">
      <alignment horizontal="centerContinuous"/>
    </xf>
    <xf numFmtId="0" fontId="31" fillId="0" borderId="148" xfId="0" applyFont="1" applyBorder="1"/>
    <xf numFmtId="0" fontId="31" fillId="0" borderId="143" xfId="0" applyFont="1" applyBorder="1"/>
    <xf numFmtId="0" fontId="31" fillId="0" borderId="193" xfId="0" applyFont="1" applyBorder="1"/>
    <xf numFmtId="0" fontId="31" fillId="0" borderId="194" xfId="0" applyFont="1" applyBorder="1"/>
    <xf numFmtId="0" fontId="31" fillId="0" borderId="152" xfId="0" applyFont="1" applyBorder="1"/>
    <xf numFmtId="0" fontId="31" fillId="0" borderId="144" xfId="0" applyFont="1" applyBorder="1"/>
    <xf numFmtId="0" fontId="31" fillId="0" borderId="195" xfId="0" applyFont="1" applyBorder="1" applyAlignment="1">
      <alignment horizontal="center"/>
    </xf>
    <xf numFmtId="0" fontId="31" fillId="0" borderId="152" xfId="0" applyFont="1" applyBorder="1" applyAlignment="1">
      <alignment horizontal="center"/>
    </xf>
    <xf numFmtId="0" fontId="31" fillId="0" borderId="144" xfId="0" applyFont="1" applyBorder="1" applyAlignment="1">
      <alignment horizontal="center"/>
    </xf>
    <xf numFmtId="0" fontId="31" fillId="0" borderId="148" xfId="0" applyFont="1" applyBorder="1" applyAlignment="1">
      <alignment horizontal="center"/>
    </xf>
    <xf numFmtId="0" fontId="31" fillId="0" borderId="26" xfId="0" applyFont="1" applyFill="1" applyBorder="1"/>
    <xf numFmtId="0" fontId="31" fillId="0" borderId="148" xfId="0" applyFont="1" applyFill="1" applyBorder="1"/>
    <xf numFmtId="0" fontId="31" fillId="0" borderId="34" xfId="0" applyFont="1" applyFill="1" applyBorder="1"/>
    <xf numFmtId="41" fontId="31" fillId="25" borderId="191" xfId="0" applyNumberFormat="1" applyFont="1" applyFill="1" applyBorder="1" applyProtection="1"/>
    <xf numFmtId="0" fontId="31" fillId="0" borderId="40" xfId="0" applyFont="1" applyBorder="1" applyAlignment="1">
      <alignment horizontal="left"/>
    </xf>
    <xf numFmtId="14" fontId="31" fillId="0" borderId="28" xfId="0" applyNumberFormat="1" applyFont="1" applyBorder="1"/>
    <xf numFmtId="37" fontId="31" fillId="0" borderId="152" xfId="0" applyNumberFormat="1" applyFont="1" applyBorder="1" applyProtection="1"/>
    <xf numFmtId="37" fontId="31" fillId="0" borderId="152" xfId="0" applyNumberFormat="1" applyFont="1" applyFill="1" applyBorder="1" applyProtection="1"/>
    <xf numFmtId="0" fontId="31" fillId="0" borderId="148" xfId="0" applyFont="1" applyFill="1" applyBorder="1" applyAlignment="1">
      <alignment horizontal="center"/>
    </xf>
    <xf numFmtId="41" fontId="31" fillId="25" borderId="0" xfId="0" applyNumberFormat="1" applyFont="1" applyFill="1" applyBorder="1" applyProtection="1"/>
    <xf numFmtId="0" fontId="31" fillId="0" borderId="197" xfId="0" applyFont="1" applyBorder="1"/>
    <xf numFmtId="37" fontId="31" fillId="0" borderId="196" xfId="0" applyNumberFormat="1" applyFont="1" applyBorder="1" applyProtection="1"/>
    <xf numFmtId="41" fontId="31" fillId="25" borderId="198" xfId="0" applyNumberFormat="1" applyFont="1" applyFill="1" applyBorder="1" applyProtection="1"/>
    <xf numFmtId="0" fontId="31" fillId="0" borderId="201" xfId="0" applyFont="1" applyBorder="1" applyAlignment="1">
      <alignment horizontal="center"/>
    </xf>
    <xf numFmtId="0" fontId="31" fillId="0" borderId="14" xfId="0" applyFont="1" applyFill="1" applyBorder="1"/>
    <xf numFmtId="0" fontId="31" fillId="0" borderId="11" xfId="0" applyFont="1" applyFill="1" applyBorder="1"/>
    <xf numFmtId="49" fontId="41" fillId="48" borderId="0" xfId="95" applyNumberFormat="1" applyFont="1" applyFill="1" applyAlignment="1">
      <alignment horizontal="left" vertical="center"/>
    </xf>
    <xf numFmtId="49" fontId="41" fillId="48" borderId="0" xfId="95" applyNumberFormat="1" applyFont="1" applyFill="1" applyAlignment="1" applyProtection="1">
      <alignment horizontal="left" vertical="center"/>
    </xf>
    <xf numFmtId="0" fontId="31" fillId="0" borderId="31" xfId="0" applyFont="1" applyBorder="1" applyAlignment="1" applyProtection="1">
      <alignment horizontal="right"/>
    </xf>
    <xf numFmtId="0" fontId="31" fillId="0" borderId="0" xfId="0" applyFont="1"/>
    <xf numFmtId="0" fontId="27" fillId="0" borderId="0" xfId="0" applyFont="1" applyBorder="1" applyAlignment="1" applyProtection="1">
      <alignment horizontal="left" vertical="center" wrapText="1"/>
    </xf>
    <xf numFmtId="0" fontId="31" fillId="0" borderId="0" xfId="0" applyFont="1" applyBorder="1" applyAlignment="1">
      <alignment horizontal="left" vertical="center" wrapText="1"/>
    </xf>
    <xf numFmtId="0" fontId="27" fillId="0" borderId="0" xfId="0" applyFont="1" applyBorder="1" applyAlignment="1">
      <alignment horizontal="left" vertical="top" wrapText="1"/>
    </xf>
    <xf numFmtId="0" fontId="31" fillId="0" borderId="0" xfId="0" applyFont="1" applyBorder="1" applyAlignment="1">
      <alignment horizontal="left" vertical="top" wrapText="1"/>
    </xf>
    <xf numFmtId="0" fontId="31" fillId="0" borderId="0" xfId="0" applyFont="1" applyBorder="1"/>
    <xf numFmtId="0" fontId="31" fillId="0" borderId="13" xfId="0" applyFont="1" applyBorder="1"/>
    <xf numFmtId="0" fontId="31" fillId="0" borderId="18" xfId="0" applyFont="1" applyBorder="1"/>
    <xf numFmtId="0" fontId="31" fillId="0" borderId="28" xfId="0" applyFont="1" applyBorder="1" applyAlignment="1" applyProtection="1">
      <alignment horizontal="center"/>
    </xf>
    <xf numFmtId="0" fontId="31" fillId="0" borderId="13" xfId="0" applyFont="1" applyBorder="1" applyAlignment="1" applyProtection="1">
      <alignment horizontal="center"/>
    </xf>
    <xf numFmtId="164" fontId="31" fillId="0" borderId="35" xfId="0" applyNumberFormat="1" applyFont="1" applyBorder="1" applyAlignment="1" applyProtection="1">
      <alignment horizontal="center"/>
    </xf>
    <xf numFmtId="0" fontId="31" fillId="0" borderId="199" xfId="0" applyFont="1" applyBorder="1"/>
    <xf numFmtId="0" fontId="31" fillId="0" borderId="192" xfId="0" applyFont="1" applyBorder="1" applyProtection="1"/>
    <xf numFmtId="0" fontId="31" fillId="0" borderId="148" xfId="0" applyFont="1" applyBorder="1" applyProtection="1"/>
    <xf numFmtId="0" fontId="31" fillId="0" borderId="197" xfId="0" applyFont="1" applyBorder="1" applyProtection="1"/>
    <xf numFmtId="0" fontId="0" fillId="0" borderId="0" xfId="0" applyBorder="1"/>
    <xf numFmtId="0" fontId="31" fillId="0" borderId="17" xfId="40" applyFont="1" applyBorder="1" applyProtection="1"/>
    <xf numFmtId="0" fontId="31" fillId="0" borderId="21" xfId="40" applyFont="1" applyBorder="1" applyProtection="1"/>
    <xf numFmtId="0" fontId="31" fillId="0" borderId="33" xfId="40" applyFont="1" applyBorder="1" applyProtection="1"/>
    <xf numFmtId="0" fontId="31" fillId="0" borderId="11" xfId="40" applyFont="1" applyBorder="1" applyProtection="1"/>
    <xf numFmtId="0" fontId="31" fillId="0" borderId="23" xfId="40" applyFont="1" applyBorder="1" applyProtection="1"/>
    <xf numFmtId="0" fontId="31" fillId="0" borderId="13" xfId="40" applyFont="1" applyBorder="1" applyProtection="1"/>
    <xf numFmtId="0" fontId="31" fillId="0" borderId="25" xfId="40" applyFont="1" applyBorder="1" applyProtection="1"/>
    <xf numFmtId="0" fontId="31" fillId="0" borderId="18" xfId="40" applyFont="1" applyBorder="1" applyProtection="1"/>
    <xf numFmtId="0" fontId="31" fillId="0" borderId="35" xfId="40" applyFont="1" applyBorder="1" applyProtection="1"/>
    <xf numFmtId="0" fontId="31" fillId="0" borderId="30" xfId="40" applyFont="1" applyBorder="1" applyProtection="1"/>
    <xf numFmtId="164" fontId="31" fillId="0" borderId="19" xfId="40" applyNumberFormat="1" applyFont="1" applyBorder="1" applyAlignment="1" applyProtection="1">
      <alignment horizontal="center"/>
    </xf>
    <xf numFmtId="0" fontId="31" fillId="0" borderId="31" xfId="40" applyFont="1" applyBorder="1" applyProtection="1"/>
    <xf numFmtId="0" fontId="31" fillId="0" borderId="18" xfId="40" applyFont="1" applyBorder="1" applyAlignment="1" applyProtection="1">
      <alignment horizontal="centerContinuous"/>
    </xf>
    <xf numFmtId="0" fontId="31" fillId="0" borderId="20" xfId="40" applyFont="1" applyBorder="1" applyAlignment="1" applyProtection="1">
      <alignment horizontal="centerContinuous"/>
    </xf>
    <xf numFmtId="0" fontId="31" fillId="0" borderId="13" xfId="40" applyFont="1" applyBorder="1" applyAlignment="1" applyProtection="1">
      <alignment horizontal="centerContinuous"/>
    </xf>
    <xf numFmtId="0" fontId="31" fillId="0" borderId="14" xfId="40" applyFont="1" applyBorder="1" applyAlignment="1" applyProtection="1">
      <alignment horizontal="centerContinuous"/>
    </xf>
    <xf numFmtId="0" fontId="27" fillId="0" borderId="0" xfId="40" applyFont="1" applyAlignment="1" applyProtection="1">
      <alignment horizontal="left"/>
    </xf>
    <xf numFmtId="0" fontId="27" fillId="0" borderId="0" xfId="40" applyFont="1" applyAlignment="1" applyProtection="1">
      <alignment horizontal="centerContinuous"/>
    </xf>
    <xf numFmtId="0" fontId="27" fillId="0" borderId="0" xfId="40" applyFont="1" applyAlignment="1" applyProtection="1"/>
    <xf numFmtId="0" fontId="27" fillId="0" borderId="14" xfId="40" applyFont="1" applyBorder="1" applyAlignment="1" applyProtection="1">
      <alignment horizontal="centerContinuous"/>
    </xf>
    <xf numFmtId="0" fontId="27" fillId="0" borderId="0" xfId="40" applyFont="1" applyProtection="1"/>
    <xf numFmtId="0" fontId="27" fillId="0" borderId="19" xfId="40" applyFont="1" applyBorder="1" applyAlignment="1" applyProtection="1">
      <alignment horizontal="left"/>
    </xf>
    <xf numFmtId="0" fontId="27" fillId="0" borderId="19" xfId="40" applyFont="1" applyBorder="1" applyProtection="1"/>
    <xf numFmtId="0" fontId="27" fillId="0" borderId="19" xfId="40" applyFont="1" applyBorder="1" applyAlignment="1" applyProtection="1">
      <alignment horizontal="centerContinuous"/>
    </xf>
    <xf numFmtId="0" fontId="27" fillId="0" borderId="20" xfId="40" applyFont="1" applyBorder="1" applyAlignment="1" applyProtection="1">
      <alignment horizontal="centerContinuous"/>
    </xf>
    <xf numFmtId="0" fontId="27" fillId="0" borderId="34" xfId="40" applyFont="1" applyBorder="1" applyProtection="1"/>
    <xf numFmtId="0" fontId="27" fillId="0" borderId="34" xfId="40" applyFont="1" applyBorder="1" applyAlignment="1" applyProtection="1">
      <alignment horizontal="centerContinuous"/>
    </xf>
    <xf numFmtId="0" fontId="27" fillId="0" borderId="14" xfId="40" applyFont="1" applyBorder="1" applyProtection="1"/>
    <xf numFmtId="0" fontId="27" fillId="0" borderId="35" xfId="40" applyFont="1" applyBorder="1" applyProtection="1"/>
    <xf numFmtId="0" fontId="27" fillId="0" borderId="19" xfId="40" applyFont="1" applyBorder="1" applyAlignment="1" applyProtection="1"/>
    <xf numFmtId="0" fontId="27" fillId="0" borderId="20" xfId="40" applyFont="1" applyBorder="1" applyProtection="1"/>
    <xf numFmtId="0" fontId="31" fillId="0" borderId="27" xfId="40" applyFont="1" applyBorder="1" applyProtection="1"/>
    <xf numFmtId="0" fontId="31" fillId="0" borderId="28" xfId="40" applyFont="1" applyBorder="1" applyAlignment="1" applyProtection="1">
      <alignment horizontal="centerContinuous"/>
    </xf>
    <xf numFmtId="0" fontId="31" fillId="0" borderId="27" xfId="40" applyFont="1" applyBorder="1" applyAlignment="1" applyProtection="1">
      <alignment horizontal="center"/>
    </xf>
    <xf numFmtId="0" fontId="31" fillId="0" borderId="20" xfId="40" applyFont="1" applyBorder="1" applyProtection="1"/>
    <xf numFmtId="0" fontId="31" fillId="0" borderId="0" xfId="40" applyFont="1" applyAlignment="1" applyProtection="1">
      <alignment horizontal="center"/>
    </xf>
    <xf numFmtId="0" fontId="31" fillId="0" borderId="25" xfId="40" applyFont="1" applyBorder="1" applyAlignment="1" applyProtection="1">
      <alignment horizontal="center"/>
    </xf>
    <xf numFmtId="0" fontId="31" fillId="0" borderId="29" xfId="40" applyFont="1" applyBorder="1" applyProtection="1"/>
    <xf numFmtId="0" fontId="31" fillId="0" borderId="26" xfId="40" applyFont="1" applyBorder="1" applyAlignment="1" applyProtection="1">
      <alignment horizontal="centerContinuous"/>
    </xf>
    <xf numFmtId="0" fontId="31" fillId="0" borderId="35" xfId="40" applyFont="1" applyBorder="1" applyAlignment="1" applyProtection="1">
      <alignment horizontal="centerContinuous"/>
    </xf>
    <xf numFmtId="0" fontId="31" fillId="0" borderId="31" xfId="40" applyFont="1" applyBorder="1" applyAlignment="1" applyProtection="1">
      <alignment horizontal="centerContinuous"/>
    </xf>
    <xf numFmtId="0" fontId="31" fillId="0" borderId="29" xfId="40" applyFont="1" applyBorder="1" applyAlignment="1" applyProtection="1">
      <alignment horizontal="center"/>
    </xf>
    <xf numFmtId="0" fontId="31" fillId="0" borderId="26" xfId="40" applyFont="1" applyBorder="1" applyProtection="1"/>
    <xf numFmtId="0" fontId="31" fillId="0" borderId="24" xfId="40" applyFont="1" applyBorder="1" applyProtection="1"/>
    <xf numFmtId="3" fontId="31" fillId="0" borderId="24" xfId="40" applyNumberFormat="1" applyFont="1" applyBorder="1" applyAlignment="1" applyProtection="1">
      <alignment horizontal="center"/>
    </xf>
    <xf numFmtId="3" fontId="31" fillId="0" borderId="34" xfId="40" applyNumberFormat="1" applyFont="1" applyBorder="1" applyAlignment="1" applyProtection="1">
      <alignment horizontal="center"/>
    </xf>
    <xf numFmtId="0" fontId="31" fillId="0" borderId="24" xfId="40" applyFont="1" applyBorder="1" applyAlignment="1" applyProtection="1">
      <alignment horizontal="centerContinuous"/>
    </xf>
    <xf numFmtId="0" fontId="31" fillId="0" borderId="34" xfId="40" applyFont="1" applyBorder="1" applyAlignment="1" applyProtection="1">
      <alignment horizontal="centerContinuous"/>
    </xf>
    <xf numFmtId="0" fontId="31" fillId="0" borderId="25" xfId="40" applyFont="1" applyBorder="1" applyAlignment="1" applyProtection="1">
      <alignment horizontal="centerContinuous"/>
    </xf>
    <xf numFmtId="0" fontId="31" fillId="0" borderId="0" xfId="40" applyFont="1" applyAlignment="1" applyProtection="1">
      <alignment horizontal="left"/>
    </xf>
    <xf numFmtId="0" fontId="31" fillId="0" borderId="32" xfId="40" applyFont="1" applyBorder="1" applyAlignment="1" applyProtection="1">
      <alignment horizontal="center"/>
    </xf>
    <xf numFmtId="0" fontId="31" fillId="0" borderId="10" xfId="40" applyFont="1" applyBorder="1" applyAlignment="1" applyProtection="1">
      <alignment horizontal="left"/>
    </xf>
    <xf numFmtId="0" fontId="31" fillId="0" borderId="43" xfId="40" applyFont="1" applyBorder="1" applyProtection="1"/>
    <xf numFmtId="0" fontId="31" fillId="0" borderId="44" xfId="40" applyFont="1" applyBorder="1" applyProtection="1"/>
    <xf numFmtId="0" fontId="31" fillId="0" borderId="10" xfId="40" applyFont="1" applyBorder="1" applyProtection="1"/>
    <xf numFmtId="0" fontId="31" fillId="0" borderId="45" xfId="40" applyFont="1" applyBorder="1" applyProtection="1"/>
    <xf numFmtId="0" fontId="31" fillId="0" borderId="14" xfId="40" applyFont="1" applyBorder="1" applyProtection="1"/>
    <xf numFmtId="0" fontId="31" fillId="0" borderId="15" xfId="40" applyFont="1" applyBorder="1" applyProtection="1"/>
    <xf numFmtId="0" fontId="31" fillId="0" borderId="16" xfId="40" applyFont="1" applyBorder="1" applyProtection="1"/>
    <xf numFmtId="0" fontId="32" fillId="0" borderId="0" xfId="40" applyFont="1" applyAlignment="1" applyProtection="1"/>
    <xf numFmtId="0" fontId="31" fillId="0" borderId="12" xfId="40" applyFont="1" applyBorder="1" applyProtection="1"/>
    <xf numFmtId="0" fontId="32" fillId="0" borderId="13" xfId="40" applyFont="1" applyBorder="1" applyAlignment="1" applyProtection="1">
      <alignment horizontal="centerContinuous"/>
    </xf>
    <xf numFmtId="0" fontId="32" fillId="0" borderId="0" xfId="40" applyFont="1" applyAlignment="1" applyProtection="1">
      <alignment horizontal="centerContinuous"/>
    </xf>
    <xf numFmtId="0" fontId="32" fillId="0" borderId="14" xfId="40" applyFont="1" applyBorder="1" applyAlignment="1" applyProtection="1">
      <alignment horizontal="centerContinuous"/>
    </xf>
    <xf numFmtId="0" fontId="27" fillId="0" borderId="0" xfId="0" applyFont="1" applyBorder="1" applyAlignment="1" applyProtection="1">
      <alignment vertical="center" wrapText="1"/>
    </xf>
    <xf numFmtId="0" fontId="41" fillId="0" borderId="0" xfId="0" applyFont="1" applyBorder="1" applyAlignment="1" applyProtection="1">
      <alignment horizontal="center" vertical="center"/>
    </xf>
    <xf numFmtId="0" fontId="31" fillId="0" borderId="212" xfId="0" applyFont="1" applyBorder="1" applyProtection="1"/>
    <xf numFmtId="0" fontId="31" fillId="0" borderId="141" xfId="0" applyFont="1" applyBorder="1" applyProtection="1"/>
    <xf numFmtId="49" fontId="31" fillId="0" borderId="145" xfId="0" applyNumberFormat="1" applyFont="1" applyBorder="1" applyAlignment="1" applyProtection="1">
      <alignment horizontal="center"/>
    </xf>
    <xf numFmtId="0" fontId="31" fillId="0" borderId="148" xfId="0" applyFont="1" applyBorder="1" applyAlignment="1">
      <alignment vertical="center"/>
    </xf>
    <xf numFmtId="0" fontId="31" fillId="0" borderId="148" xfId="0" applyFont="1" applyBorder="1" applyAlignment="1"/>
    <xf numFmtId="0" fontId="31" fillId="0" borderId="148" xfId="0" applyFont="1" applyBorder="1" applyAlignment="1">
      <alignment horizontal="left" vertical="center"/>
    </xf>
    <xf numFmtId="0" fontId="31" fillId="0" borderId="148" xfId="0" applyFont="1" applyBorder="1" applyAlignment="1">
      <alignment horizontal="left" vertical="top"/>
    </xf>
    <xf numFmtId="0" fontId="27" fillId="0" borderId="148" xfId="0" applyFont="1" applyBorder="1" applyAlignment="1" applyProtection="1">
      <alignment horizontal="left" vertical="center"/>
    </xf>
    <xf numFmtId="0" fontId="31" fillId="0" borderId="148" xfId="0" applyFont="1" applyBorder="1" applyAlignment="1">
      <alignment horizontal="left" vertical="top" wrapText="1"/>
    </xf>
    <xf numFmtId="37" fontId="31" fillId="0" borderId="148" xfId="0" applyNumberFormat="1" applyFont="1" applyBorder="1" applyProtection="1"/>
    <xf numFmtId="0" fontId="31" fillId="0" borderId="211" xfId="0" applyFont="1" applyBorder="1" applyProtection="1"/>
    <xf numFmtId="0" fontId="31" fillId="0" borderId="197" xfId="0" applyFont="1" applyBorder="1" applyAlignment="1" applyProtection="1">
      <alignment horizontal="centerContinuous"/>
    </xf>
    <xf numFmtId="37" fontId="31" fillId="0" borderId="197" xfId="0" applyNumberFormat="1" applyFont="1" applyBorder="1" applyProtection="1"/>
    <xf numFmtId="37" fontId="31" fillId="0" borderId="199" xfId="0" applyNumberFormat="1" applyFont="1" applyBorder="1" applyProtection="1"/>
    <xf numFmtId="0" fontId="31" fillId="0" borderId="213" xfId="0" applyFont="1" applyBorder="1" applyProtection="1"/>
    <xf numFmtId="37" fontId="31" fillId="0" borderId="214" xfId="47" applyNumberFormat="1" applyFont="1" applyBorder="1" applyProtection="1"/>
    <xf numFmtId="0" fontId="32" fillId="0" borderId="140" xfId="0" applyFont="1" applyBorder="1" applyProtection="1"/>
    <xf numFmtId="0" fontId="32" fillId="0" borderId="140" xfId="0" applyFont="1" applyBorder="1" applyAlignment="1" applyProtection="1">
      <alignment horizontal="right"/>
    </xf>
    <xf numFmtId="176" fontId="27" fillId="0" borderId="0" xfId="30" applyNumberFormat="1" applyFont="1" applyBorder="1"/>
    <xf numFmtId="0" fontId="31" fillId="0" borderId="215" xfId="0" applyFont="1" applyBorder="1" applyProtection="1"/>
    <xf numFmtId="0" fontId="31" fillId="0" borderId="216" xfId="0" applyFont="1" applyBorder="1" applyProtection="1"/>
    <xf numFmtId="0" fontId="31" fillId="0" borderId="140" xfId="0" applyFont="1" applyBorder="1" applyAlignment="1" applyProtection="1">
      <alignment horizontal="center"/>
    </xf>
    <xf numFmtId="0" fontId="31" fillId="0" borderId="217" xfId="0" applyFont="1" applyBorder="1" applyAlignment="1" applyProtection="1">
      <alignment horizontal="center"/>
    </xf>
    <xf numFmtId="0" fontId="31" fillId="0" borderId="218" xfId="0" applyFont="1" applyBorder="1" applyAlignment="1" applyProtection="1">
      <alignment horizontal="center"/>
    </xf>
    <xf numFmtId="0" fontId="31" fillId="0" borderId="198" xfId="0" applyFont="1" applyBorder="1" applyProtection="1"/>
    <xf numFmtId="164" fontId="31" fillId="0" borderId="197" xfId="0" applyNumberFormat="1" applyFont="1" applyBorder="1" applyAlignment="1" applyProtection="1">
      <alignment horizontal="center"/>
    </xf>
    <xf numFmtId="164" fontId="31" fillId="0" borderId="219" xfId="0" applyNumberFormat="1" applyFont="1" applyBorder="1" applyAlignment="1" applyProtection="1">
      <alignment horizontal="center"/>
    </xf>
    <xf numFmtId="164" fontId="31" fillId="0" borderId="31" xfId="0" applyNumberFormat="1" applyFont="1" applyBorder="1" applyAlignment="1" applyProtection="1">
      <alignment horizontal="center"/>
    </xf>
    <xf numFmtId="0" fontId="31" fillId="0" borderId="0" xfId="0" applyFont="1"/>
    <xf numFmtId="0" fontId="31" fillId="0" borderId="0" xfId="0" applyFont="1" applyBorder="1"/>
    <xf numFmtId="177" fontId="31" fillId="0" borderId="77" xfId="28" applyNumberFormat="1" applyFont="1" applyBorder="1" applyProtection="1"/>
    <xf numFmtId="177" fontId="31" fillId="29" borderId="64" xfId="28" applyNumberFormat="1" applyFont="1" applyFill="1" applyBorder="1" applyProtection="1"/>
    <xf numFmtId="177" fontId="31" fillId="31" borderId="64" xfId="28" applyNumberFormat="1" applyFont="1" applyFill="1" applyBorder="1" applyProtection="1"/>
    <xf numFmtId="177" fontId="31" fillId="31" borderId="77" xfId="28" applyNumberFormat="1" applyFont="1" applyFill="1" applyBorder="1" applyProtection="1"/>
    <xf numFmtId="177" fontId="31" fillId="25" borderId="77" xfId="28" applyNumberFormat="1" applyFont="1" applyFill="1" applyBorder="1" applyProtection="1"/>
    <xf numFmtId="177" fontId="31" fillId="0" borderId="64" xfId="28" applyNumberFormat="1" applyFont="1" applyBorder="1" applyProtection="1"/>
    <xf numFmtId="177" fontId="31" fillId="29" borderId="135" xfId="28" applyNumberFormat="1" applyFont="1" applyFill="1" applyBorder="1" applyProtection="1"/>
    <xf numFmtId="177" fontId="31" fillId="29" borderId="77" xfId="28" applyNumberFormat="1" applyFont="1" applyFill="1" applyBorder="1" applyProtection="1"/>
    <xf numFmtId="177" fontId="31" fillId="0" borderId="0" xfId="0" applyNumberFormat="1" applyFont="1"/>
    <xf numFmtId="177" fontId="31" fillId="0" borderId="77" xfId="0" applyNumberFormat="1" applyFont="1" applyBorder="1" applyProtection="1"/>
    <xf numFmtId="177" fontId="31" fillId="0" borderId="46" xfId="28" applyNumberFormat="1" applyFont="1" applyBorder="1" applyProtection="1"/>
    <xf numFmtId="177" fontId="31" fillId="0" borderId="43" xfId="28" applyNumberFormat="1" applyFont="1" applyBorder="1" applyProtection="1"/>
    <xf numFmtId="177" fontId="31" fillId="0" borderId="10" xfId="28" applyNumberFormat="1" applyFont="1" applyBorder="1" applyProtection="1"/>
    <xf numFmtId="5" fontId="31" fillId="0" borderId="0" xfId="0" applyNumberFormat="1" applyFont="1" applyBorder="1"/>
    <xf numFmtId="0" fontId="32" fillId="0" borderId="0" xfId="0" applyFont="1" applyBorder="1" applyAlignment="1">
      <alignment horizontal="left"/>
    </xf>
    <xf numFmtId="0" fontId="116" fillId="0" borderId="0" xfId="0" applyFont="1" applyFill="1" applyProtection="1"/>
    <xf numFmtId="0" fontId="116" fillId="0" borderId="0" xfId="0" applyFont="1" applyFill="1"/>
    <xf numFmtId="0" fontId="117" fillId="0" borderId="0" xfId="0" applyFont="1" applyFill="1" applyProtection="1"/>
    <xf numFmtId="37" fontId="116" fillId="0" borderId="0" xfId="0" applyNumberFormat="1" applyFont="1" applyFill="1"/>
    <xf numFmtId="5" fontId="116" fillId="0" borderId="0" xfId="0" applyNumberFormat="1" applyFont="1" applyFill="1"/>
    <xf numFmtId="0" fontId="116" fillId="0" borderId="0" xfId="0" applyFont="1" applyFill="1" applyAlignment="1" applyProtection="1">
      <alignment horizontal="centerContinuous"/>
    </xf>
    <xf numFmtId="0" fontId="118" fillId="0" borderId="0" xfId="0" applyFont="1" applyFill="1" applyAlignment="1" applyProtection="1">
      <alignment horizontal="centerContinuous"/>
    </xf>
    <xf numFmtId="0" fontId="118" fillId="0" borderId="0" xfId="0" applyFont="1" applyFill="1" applyProtection="1"/>
    <xf numFmtId="5" fontId="116" fillId="0" borderId="0" xfId="0" applyNumberFormat="1" applyFont="1" applyFill="1" applyProtection="1"/>
    <xf numFmtId="44" fontId="116" fillId="0" borderId="0" xfId="30" applyFont="1" applyFill="1"/>
    <xf numFmtId="0" fontId="31" fillId="0" borderId="0" xfId="0" applyFont="1"/>
    <xf numFmtId="0" fontId="31" fillId="0" borderId="0" xfId="0" applyFont="1" applyBorder="1" applyAlignment="1">
      <alignment horizontal="left" wrapText="1"/>
    </xf>
    <xf numFmtId="0" fontId="31" fillId="0" borderId="0" xfId="0" applyFont="1" applyBorder="1"/>
    <xf numFmtId="0" fontId="31" fillId="0" borderId="19" xfId="0" applyFont="1" applyBorder="1"/>
    <xf numFmtId="0" fontId="31" fillId="0" borderId="0" xfId="0" applyFont="1" applyAlignment="1">
      <alignment horizontal="center"/>
    </xf>
    <xf numFmtId="0" fontId="31" fillId="0" borderId="34" xfId="0" applyFont="1" applyBorder="1" applyAlignment="1">
      <alignment horizontal="center"/>
    </xf>
    <xf numFmtId="0" fontId="31" fillId="0" borderId="0" xfId="0" applyFont="1" applyBorder="1" applyAlignment="1">
      <alignment horizontal="center"/>
    </xf>
    <xf numFmtId="177" fontId="31" fillId="0" borderId="0" xfId="28" quotePrefix="1" applyNumberFormat="1" applyFont="1" applyFill="1"/>
    <xf numFmtId="177" fontId="116" fillId="0" borderId="0" xfId="0" applyNumberFormat="1" applyFont="1" applyFill="1"/>
    <xf numFmtId="37" fontId="56" fillId="0" borderId="35" xfId="42" applyFont="1" applyBorder="1" applyProtection="1">
      <protection locked="0"/>
    </xf>
    <xf numFmtId="0" fontId="31" fillId="0" borderId="148" xfId="0" applyFont="1" applyBorder="1" applyAlignment="1">
      <alignment horizontal="left" wrapText="1"/>
    </xf>
    <xf numFmtId="0" fontId="31" fillId="0" borderId="34" xfId="0" applyFont="1" applyFill="1" applyBorder="1" applyProtection="1">
      <protection locked="0"/>
    </xf>
    <xf numFmtId="42" fontId="31" fillId="0" borderId="34" xfId="0" applyNumberFormat="1" applyFont="1" applyBorder="1" applyProtection="1">
      <protection locked="0"/>
    </xf>
    <xf numFmtId="5" fontId="31" fillId="0" borderId="34" xfId="0" applyNumberFormat="1" applyFont="1" applyBorder="1" applyProtection="1">
      <protection locked="0"/>
    </xf>
    <xf numFmtId="5" fontId="31" fillId="0" borderId="28" xfId="0" applyNumberFormat="1" applyFont="1" applyFill="1" applyBorder="1" applyProtection="1">
      <protection locked="0"/>
    </xf>
    <xf numFmtId="37" fontId="31" fillId="0" borderId="24" xfId="0" applyNumberFormat="1" applyFont="1" applyFill="1" applyBorder="1" applyProtection="1">
      <protection locked="0"/>
    </xf>
    <xf numFmtId="177" fontId="31" fillId="0" borderId="148" xfId="0" applyNumberFormat="1" applyFont="1" applyFill="1" applyBorder="1"/>
    <xf numFmtId="41" fontId="31" fillId="0" borderId="34" xfId="0" applyNumberFormat="1" applyFont="1" applyBorder="1" applyProtection="1">
      <protection locked="0"/>
    </xf>
    <xf numFmtId="37" fontId="31" fillId="0" borderId="34" xfId="0" applyNumberFormat="1" applyFont="1" applyFill="1" applyBorder="1" applyProtection="1">
      <protection locked="0"/>
    </xf>
    <xf numFmtId="37" fontId="31" fillId="0" borderId="34" xfId="0" applyNumberFormat="1" applyFont="1" applyBorder="1" applyProtection="1">
      <protection locked="0"/>
    </xf>
    <xf numFmtId="37" fontId="31" fillId="0" borderId="28" xfId="0" applyNumberFormat="1" applyFont="1" applyFill="1" applyBorder="1" applyProtection="1">
      <protection locked="0"/>
    </xf>
    <xf numFmtId="0" fontId="31" fillId="0" borderId="143" xfId="0" applyFont="1" applyFill="1" applyBorder="1"/>
    <xf numFmtId="41" fontId="31" fillId="0" borderId="24" xfId="0" applyNumberFormat="1" applyFont="1" applyFill="1" applyBorder="1" applyProtection="1">
      <protection locked="0"/>
    </xf>
    <xf numFmtId="41" fontId="31" fillId="0" borderId="148" xfId="0" applyNumberFormat="1" applyFont="1" applyFill="1" applyBorder="1" applyProtection="1">
      <protection locked="0"/>
    </xf>
    <xf numFmtId="41" fontId="31" fillId="0" borderId="34" xfId="0" applyNumberFormat="1" applyFont="1" applyFill="1" applyBorder="1" applyProtection="1">
      <protection locked="0"/>
    </xf>
    <xf numFmtId="3" fontId="31" fillId="0" borderId="28" xfId="0" applyNumberFormat="1" applyFont="1" applyFill="1" applyBorder="1"/>
    <xf numFmtId="41" fontId="31" fillId="0" borderId="24" xfId="0" applyNumberFormat="1" applyFont="1" applyBorder="1" applyProtection="1">
      <protection locked="0"/>
    </xf>
    <xf numFmtId="37" fontId="31" fillId="0" borderId="24" xfId="0" applyNumberFormat="1" applyFont="1" applyBorder="1" applyProtection="1">
      <protection locked="0"/>
    </xf>
    <xf numFmtId="37" fontId="31" fillId="0" borderId="148" xfId="0" applyNumberFormat="1" applyFont="1" applyFill="1" applyBorder="1" applyProtection="1">
      <protection locked="0"/>
    </xf>
    <xf numFmtId="0" fontId="31" fillId="0" borderId="34" xfId="0" applyFont="1" applyBorder="1" applyProtection="1">
      <protection locked="0"/>
    </xf>
    <xf numFmtId="37" fontId="31" fillId="0" borderId="148" xfId="0" applyNumberFormat="1" applyFont="1" applyBorder="1" applyProtection="1">
      <protection locked="0"/>
    </xf>
    <xf numFmtId="37" fontId="31" fillId="0" borderId="0" xfId="0" applyNumberFormat="1" applyFont="1" applyBorder="1" applyProtection="1">
      <protection locked="0"/>
    </xf>
    <xf numFmtId="0" fontId="31" fillId="0" borderId="211" xfId="0" applyFont="1" applyBorder="1"/>
    <xf numFmtId="37" fontId="31" fillId="0" borderId="200" xfId="0" applyNumberFormat="1" applyFont="1" applyBorder="1" applyProtection="1">
      <protection locked="0"/>
    </xf>
    <xf numFmtId="0" fontId="32" fillId="0" borderId="0" xfId="0" applyFont="1" applyBorder="1" applyProtection="1">
      <protection locked="0"/>
    </xf>
    <xf numFmtId="49" fontId="31" fillId="0" borderId="31" xfId="40" applyNumberFormat="1" applyFont="1" applyBorder="1" applyProtection="1"/>
    <xf numFmtId="37" fontId="31" fillId="0" borderId="25" xfId="140" applyNumberFormat="1" applyFont="1" applyFill="1" applyBorder="1" applyProtection="1"/>
    <xf numFmtId="37" fontId="31" fillId="0" borderId="25" xfId="140" applyNumberFormat="1" applyFont="1" applyBorder="1" applyProtection="1"/>
    <xf numFmtId="37" fontId="31" fillId="0" borderId="34" xfId="140" applyNumberFormat="1" applyFont="1" applyFill="1" applyBorder="1" applyProtection="1"/>
    <xf numFmtId="37" fontId="31" fillId="0" borderId="28" xfId="140" applyNumberFormat="1" applyFont="1" applyFill="1" applyBorder="1" applyProtection="1"/>
    <xf numFmtId="14" fontId="31" fillId="0" borderId="24" xfId="0" applyNumberFormat="1" applyFont="1" applyBorder="1"/>
    <xf numFmtId="14" fontId="31" fillId="0" borderId="24" xfId="0" applyNumberFormat="1" applyFont="1" applyFill="1" applyBorder="1"/>
    <xf numFmtId="14" fontId="31" fillId="0" borderId="24" xfId="0" quotePrefix="1" applyNumberFormat="1" applyFont="1" applyBorder="1" applyAlignment="1">
      <alignment horizontal="right"/>
    </xf>
    <xf numFmtId="5" fontId="31" fillId="0" borderId="53" xfId="302" applyNumberFormat="1" applyFont="1" applyBorder="1" applyProtection="1"/>
    <xf numFmtId="37" fontId="31" fillId="0" borderId="25" xfId="40" applyNumberFormat="1" applyFont="1" applyBorder="1" applyProtection="1"/>
    <xf numFmtId="3" fontId="31" fillId="0" borderId="25" xfId="40" applyNumberFormat="1" applyFont="1" applyBorder="1" applyProtection="1"/>
    <xf numFmtId="37" fontId="31" fillId="0" borderId="25" xfId="40" applyNumberFormat="1" applyFont="1" applyBorder="1" applyProtection="1"/>
    <xf numFmtId="0" fontId="31" fillId="0" borderId="0" xfId="40" applyFont="1" applyProtection="1"/>
    <xf numFmtId="49" fontId="31" fillId="48" borderId="0" xfId="40" applyNumberFormat="1" applyFont="1" applyFill="1" applyAlignment="1">
      <alignment horizontal="left" vertical="center"/>
    </xf>
    <xf numFmtId="0" fontId="31" fillId="47" borderId="118" xfId="40" applyFont="1" applyFill="1" applyBorder="1" applyAlignment="1" applyProtection="1">
      <alignment horizontal="center"/>
    </xf>
    <xf numFmtId="177" fontId="31" fillId="0" borderId="118" xfId="28" applyNumberFormat="1" applyFont="1" applyBorder="1" applyAlignment="1" applyProtection="1">
      <alignment horizontal="center"/>
    </xf>
    <xf numFmtId="5" fontId="31" fillId="0" borderId="31" xfId="516" applyNumberFormat="1" applyFont="1" applyFill="1" applyBorder="1" applyProtection="1"/>
    <xf numFmtId="177" fontId="31" fillId="0" borderId="31" xfId="28" applyNumberFormat="1" applyFont="1" applyBorder="1" applyProtection="1"/>
    <xf numFmtId="37" fontId="121" fillId="0" borderId="53" xfId="302" applyNumberFormat="1" applyFont="1" applyBorder="1" applyProtection="1">
      <protection locked="0"/>
    </xf>
    <xf numFmtId="37" fontId="121" fillId="0" borderId="26" xfId="302" applyNumberFormat="1" applyFont="1" applyBorder="1" applyProtection="1">
      <protection locked="0"/>
    </xf>
    <xf numFmtId="6" fontId="31" fillId="0" borderId="0" xfId="51" applyNumberFormat="1" applyFont="1" applyFill="1" applyAlignment="1" applyProtection="1"/>
    <xf numFmtId="37" fontId="31" fillId="0" borderId="51" xfId="7195" applyNumberFormat="1" applyFont="1" applyBorder="1" applyProtection="1"/>
    <xf numFmtId="37" fontId="31" fillId="0" borderId="29" xfId="7195" applyNumberFormat="1" applyFont="1" applyBorder="1" applyProtection="1"/>
    <xf numFmtId="0" fontId="31" fillId="0" borderId="0" xfId="0" applyFont="1"/>
    <xf numFmtId="0" fontId="31" fillId="0" borderId="0" xfId="0" applyFont="1"/>
    <xf numFmtId="0" fontId="31" fillId="0" borderId="28" xfId="0" applyFont="1" applyBorder="1" applyAlignment="1" applyProtection="1">
      <alignment horizontal="center"/>
    </xf>
    <xf numFmtId="0" fontId="31" fillId="0" borderId="0" xfId="0" applyFont="1"/>
    <xf numFmtId="0" fontId="0" fillId="0" borderId="28" xfId="0" applyFont="1" applyBorder="1"/>
    <xf numFmtId="177" fontId="31" fillId="0" borderId="225" xfId="487" applyNumberFormat="1" applyFont="1" applyBorder="1" applyAlignment="1"/>
    <xf numFmtId="177" fontId="31" fillId="0" borderId="190" xfId="487" applyNumberFormat="1" applyFont="1" applyBorder="1" applyAlignment="1"/>
    <xf numFmtId="177" fontId="31" fillId="0" borderId="190" xfId="487" applyNumberFormat="1" applyFont="1" applyFill="1" applyBorder="1" applyAlignment="1"/>
    <xf numFmtId="177" fontId="31" fillId="0" borderId="190" xfId="487" applyNumberFormat="1" applyFont="1" applyBorder="1" applyAlignment="1" applyProtection="1"/>
    <xf numFmtId="177" fontId="31" fillId="0" borderId="226" xfId="487" applyNumberFormat="1" applyFont="1" applyBorder="1" applyAlignment="1"/>
    <xf numFmtId="177" fontId="31" fillId="0" borderId="191" xfId="487" applyNumberFormat="1" applyFont="1" applyBorder="1" applyAlignment="1"/>
    <xf numFmtId="177" fontId="31" fillId="0" borderId="191" xfId="487" applyNumberFormat="1" applyFont="1" applyFill="1" applyBorder="1" applyAlignment="1"/>
    <xf numFmtId="177" fontId="31" fillId="0" borderId="191" xfId="487" applyNumberFormat="1" applyFont="1" applyBorder="1" applyAlignment="1" applyProtection="1"/>
    <xf numFmtId="0" fontId="31" fillId="0" borderId="191" xfId="0" applyFont="1" applyBorder="1" applyAlignment="1"/>
    <xf numFmtId="43" fontId="31" fillId="0" borderId="191" xfId="487" applyFont="1" applyBorder="1" applyAlignment="1" applyProtection="1"/>
    <xf numFmtId="37" fontId="31" fillId="0" borderId="191" xfId="0" applyNumberFormat="1" applyFont="1" applyBorder="1" applyAlignment="1" applyProtection="1"/>
    <xf numFmtId="43" fontId="31" fillId="0" borderId="226" xfId="487" applyFont="1" applyBorder="1" applyAlignment="1"/>
    <xf numFmtId="0" fontId="31" fillId="0" borderId="191" xfId="0" applyFont="1" applyBorder="1"/>
    <xf numFmtId="177" fontId="31" fillId="0" borderId="191" xfId="487" applyNumberFormat="1" applyFont="1" applyBorder="1"/>
    <xf numFmtId="177" fontId="31" fillId="0" borderId="28" xfId="487" applyNumberFormat="1" applyFont="1" applyBorder="1"/>
    <xf numFmtId="177" fontId="31" fillId="0" borderId="28" xfId="487" applyNumberFormat="1" applyFont="1" applyBorder="1" applyProtection="1"/>
    <xf numFmtId="177" fontId="31" fillId="0" borderId="25" xfId="487" applyNumberFormat="1" applyFont="1" applyBorder="1" applyProtection="1"/>
    <xf numFmtId="0" fontId="57" fillId="0" borderId="0" xfId="54"/>
    <xf numFmtId="0" fontId="57" fillId="0" borderId="11" xfId="54" applyBorder="1" applyProtection="1"/>
    <xf numFmtId="0" fontId="57" fillId="0" borderId="21" xfId="54" applyBorder="1" applyProtection="1"/>
    <xf numFmtId="0" fontId="57" fillId="0" borderId="12" xfId="54" applyFill="1" applyBorder="1" applyProtection="1"/>
    <xf numFmtId="0" fontId="41" fillId="0" borderId="13" xfId="54" applyFont="1" applyBorder="1" applyProtection="1"/>
    <xf numFmtId="0" fontId="57" fillId="0" borderId="34" xfId="54" applyBorder="1" applyProtection="1"/>
    <xf numFmtId="0" fontId="31" fillId="0" borderId="28" xfId="54" applyFont="1" applyFill="1" applyBorder="1" applyProtection="1"/>
    <xf numFmtId="0" fontId="31" fillId="0" borderId="34" xfId="54" applyFont="1" applyBorder="1" applyProtection="1"/>
    <xf numFmtId="164" fontId="57" fillId="0" borderId="35" xfId="54" applyNumberFormat="1" applyBorder="1" applyAlignment="1" applyProtection="1">
      <alignment horizontal="center"/>
    </xf>
    <xf numFmtId="0" fontId="31" fillId="0" borderId="39" xfId="54" applyFont="1" applyBorder="1" applyAlignment="1" applyProtection="1">
      <alignment horizontal="centerContinuous"/>
    </xf>
    <xf numFmtId="0" fontId="31" fillId="0" borderId="40" xfId="54" applyFont="1" applyBorder="1" applyAlignment="1" applyProtection="1">
      <alignment horizontal="centerContinuous"/>
    </xf>
    <xf numFmtId="0" fontId="31" fillId="0" borderId="38" xfId="54" applyFont="1" applyBorder="1" applyAlignment="1" applyProtection="1">
      <alignment horizontal="centerContinuous"/>
    </xf>
    <xf numFmtId="0" fontId="31" fillId="0" borderId="13" xfId="54" applyFont="1" applyBorder="1" applyAlignment="1" applyProtection="1">
      <alignment horizontal="center"/>
    </xf>
    <xf numFmtId="0" fontId="31" fillId="0" borderId="18" xfId="54" applyFont="1" applyBorder="1" applyAlignment="1" applyProtection="1">
      <alignment horizontal="center"/>
    </xf>
    <xf numFmtId="37" fontId="34" fillId="0" borderId="41" xfId="50" applyFont="1" applyBorder="1" applyAlignment="1" applyProtection="1">
      <alignment horizontal="left"/>
    </xf>
    <xf numFmtId="37" fontId="31" fillId="0" borderId="34" xfId="54" applyNumberFormat="1" applyFont="1" applyBorder="1" applyProtection="1"/>
    <xf numFmtId="169" fontId="31" fillId="0" borderId="34" xfId="54" applyNumberFormat="1" applyFont="1" applyBorder="1" applyProtection="1"/>
    <xf numFmtId="0" fontId="31" fillId="0" borderId="34" xfId="54" applyFont="1" applyBorder="1" applyAlignment="1" applyProtection="1">
      <alignment horizontal="center"/>
    </xf>
    <xf numFmtId="178" fontId="31" fillId="0" borderId="24" xfId="54" applyNumberFormat="1" applyFont="1" applyBorder="1" applyAlignment="1" applyProtection="1">
      <alignment horizontal="center"/>
    </xf>
    <xf numFmtId="1" fontId="31" fillId="0" borderId="24" xfId="54" applyNumberFormat="1" applyFont="1" applyBorder="1" applyAlignment="1" applyProtection="1">
      <alignment horizontal="center"/>
    </xf>
    <xf numFmtId="0" fontId="31" fillId="0" borderId="15" xfId="54" applyFont="1" applyBorder="1" applyAlignment="1" applyProtection="1">
      <alignment horizontal="center"/>
    </xf>
    <xf numFmtId="178" fontId="31" fillId="0" borderId="43" xfId="54" applyNumberFormat="1" applyFont="1" applyBorder="1" applyAlignment="1" applyProtection="1">
      <alignment horizontal="center"/>
    </xf>
    <xf numFmtId="37" fontId="31" fillId="0" borderId="44" xfId="54" applyNumberFormat="1" applyFont="1" applyBorder="1" applyProtection="1"/>
    <xf numFmtId="169" fontId="31" fillId="0" borderId="44" xfId="54" applyNumberFormat="1" applyFont="1" applyBorder="1" applyProtection="1"/>
    <xf numFmtId="0" fontId="31" fillId="0" borderId="0" xfId="54" applyFont="1" applyBorder="1" applyAlignment="1" applyProtection="1">
      <alignment horizontal="center"/>
    </xf>
    <xf numFmtId="169" fontId="31" fillId="0" borderId="0" xfId="54" applyNumberFormat="1" applyFont="1" applyBorder="1" applyProtection="1"/>
    <xf numFmtId="0" fontId="57" fillId="0" borderId="0" xfId="54" applyProtection="1"/>
    <xf numFmtId="0" fontId="31" fillId="0" borderId="0" xfId="54" quotePrefix="1" applyFont="1" applyAlignment="1" applyProtection="1">
      <alignment horizontal="right"/>
    </xf>
    <xf numFmtId="0" fontId="31" fillId="0" borderId="0" xfId="54" applyFont="1" applyAlignment="1" applyProtection="1">
      <alignment horizontal="centerContinuous"/>
    </xf>
    <xf numFmtId="0" fontId="31" fillId="0" borderId="80" xfId="54" applyFont="1" applyBorder="1" applyAlignment="1" applyProtection="1">
      <alignment horizontal="centerContinuous"/>
    </xf>
    <xf numFmtId="43" fontId="57" fillId="0" borderId="0" xfId="54" applyNumberFormat="1"/>
    <xf numFmtId="178" fontId="31" fillId="0" borderId="24" xfId="54" applyNumberFormat="1" applyFont="1" applyBorder="1" applyProtection="1"/>
    <xf numFmtId="37" fontId="34" fillId="0" borderId="34" xfId="54" applyNumberFormat="1" applyFont="1" applyBorder="1" applyProtection="1"/>
    <xf numFmtId="0" fontId="31" fillId="0" borderId="24" xfId="54" applyFont="1" applyBorder="1" applyAlignment="1" applyProtection="1">
      <alignment horizontal="center"/>
    </xf>
    <xf numFmtId="0" fontId="31" fillId="0" borderId="89" xfId="54" applyFont="1" applyBorder="1" applyAlignment="1" applyProtection="1">
      <alignment horizontal="center"/>
    </xf>
    <xf numFmtId="178" fontId="34" fillId="0" borderId="24" xfId="54" applyNumberFormat="1" applyFont="1" applyFill="1" applyBorder="1" applyProtection="1"/>
    <xf numFmtId="37" fontId="31" fillId="0" borderId="34" xfId="54" applyNumberFormat="1" applyFont="1" applyFill="1" applyBorder="1" applyProtection="1"/>
    <xf numFmtId="0" fontId="31" fillId="0" borderId="34" xfId="54" applyFont="1" applyFill="1" applyBorder="1" applyProtection="1"/>
    <xf numFmtId="169" fontId="31" fillId="0" borderId="34" xfId="54" applyNumberFormat="1" applyFont="1" applyFill="1" applyBorder="1" applyProtection="1"/>
    <xf numFmtId="0" fontId="31" fillId="0" borderId="34" xfId="54" applyFont="1" applyFill="1" applyBorder="1" applyAlignment="1" applyProtection="1">
      <alignment horizontal="center"/>
    </xf>
    <xf numFmtId="178" fontId="31" fillId="0" borderId="24" xfId="54" applyNumberFormat="1" applyFont="1" applyFill="1" applyBorder="1" applyProtection="1"/>
    <xf numFmtId="37" fontId="31" fillId="0" borderId="0" xfId="50" applyFont="1" applyFill="1" applyBorder="1" applyAlignment="1" applyProtection="1">
      <alignment horizontal="left"/>
    </xf>
    <xf numFmtId="37" fontId="31" fillId="0" borderId="0" xfId="53" applyFont="1" applyFill="1" applyBorder="1" applyAlignment="1" applyProtection="1">
      <alignment horizontal="left"/>
    </xf>
    <xf numFmtId="5" fontId="31" fillId="0" borderId="44" xfId="54" applyNumberFormat="1" applyFont="1" applyBorder="1" applyProtection="1"/>
    <xf numFmtId="37" fontId="31" fillId="0" borderId="16" xfId="54" applyNumberFormat="1" applyFont="1" applyBorder="1" applyProtection="1"/>
    <xf numFmtId="43" fontId="27" fillId="0" borderId="0" xfId="347" applyFont="1"/>
    <xf numFmtId="177" fontId="27" fillId="0" borderId="0" xfId="347" applyNumberFormat="1" applyFont="1"/>
    <xf numFmtId="0" fontId="27" fillId="0" borderId="0" xfId="94" applyFont="1"/>
    <xf numFmtId="0" fontId="31" fillId="0" borderId="0" xfId="0" applyFont="1" applyBorder="1"/>
    <xf numFmtId="0" fontId="31" fillId="0" borderId="225" xfId="5530" applyFont="1" applyBorder="1"/>
    <xf numFmtId="0" fontId="32" fillId="0" borderId="227" xfId="0" applyFont="1" applyBorder="1" applyAlignment="1" applyProtection="1">
      <alignment horizontal="center"/>
    </xf>
    <xf numFmtId="0" fontId="31" fillId="0" borderId="226" xfId="5530" applyFont="1" applyBorder="1"/>
    <xf numFmtId="0" fontId="31" fillId="0" borderId="226" xfId="0" applyFont="1" applyBorder="1" applyProtection="1"/>
    <xf numFmtId="4" fontId="31" fillId="0" borderId="0" xfId="0" applyNumberFormat="1" applyFont="1" applyBorder="1" applyProtection="1"/>
    <xf numFmtId="0" fontId="31" fillId="0" borderId="228" xfId="0" applyFont="1" applyBorder="1" applyProtection="1"/>
    <xf numFmtId="0" fontId="31" fillId="0" borderId="229" xfId="0" applyFont="1" applyBorder="1" applyProtection="1"/>
    <xf numFmtId="0" fontId="31" fillId="0" borderId="230" xfId="0" applyFont="1" applyBorder="1" applyProtection="1"/>
    <xf numFmtId="0" fontId="31" fillId="0" borderId="226" xfId="0" applyFont="1" applyBorder="1"/>
    <xf numFmtId="0" fontId="31" fillId="0" borderId="230" xfId="0" applyFont="1" applyBorder="1"/>
    <xf numFmtId="0" fontId="31" fillId="0" borderId="231" xfId="0" applyFont="1" applyBorder="1" applyProtection="1"/>
    <xf numFmtId="0" fontId="31" fillId="0" borderId="19" xfId="0" applyFont="1" applyBorder="1"/>
    <xf numFmtId="0" fontId="31" fillId="0" borderId="19" xfId="0" applyFont="1" applyBorder="1" applyAlignment="1" applyProtection="1">
      <alignment horizontal="center"/>
    </xf>
    <xf numFmtId="39" fontId="45" fillId="0" borderId="0" xfId="28059" applyNumberFormat="1" applyFont="1" applyFill="1" applyAlignment="1" applyProtection="1">
      <alignment vertical="center"/>
    </xf>
    <xf numFmtId="39" fontId="38" fillId="0" borderId="0" xfId="28059" quotePrefix="1" applyNumberFormat="1" applyFont="1" applyFill="1" applyAlignment="1" applyProtection="1">
      <alignment vertical="center"/>
    </xf>
    <xf numFmtId="0" fontId="31" fillId="0" borderId="34" xfId="0" applyFont="1" applyBorder="1" applyAlignment="1" applyProtection="1">
      <alignment horizontal="center"/>
    </xf>
    <xf numFmtId="0" fontId="31" fillId="0" borderId="0" xfId="0" applyFont="1" applyBorder="1"/>
    <xf numFmtId="0" fontId="32" fillId="0" borderId="0" xfId="0" applyFont="1" applyBorder="1" applyAlignment="1" applyProtection="1">
      <alignment horizontal="center"/>
    </xf>
    <xf numFmtId="0" fontId="31" fillId="0" borderId="0" xfId="0" applyFont="1" applyBorder="1" applyAlignment="1" applyProtection="1">
      <alignment horizontal="center"/>
    </xf>
    <xf numFmtId="0" fontId="31" fillId="0" borderId="114" xfId="0" applyFont="1" applyBorder="1" applyProtection="1"/>
    <xf numFmtId="0" fontId="31" fillId="0" borderId="111" xfId="0" applyFont="1" applyBorder="1" applyProtection="1"/>
    <xf numFmtId="0" fontId="34" fillId="0" borderId="109" xfId="0" applyFont="1" applyBorder="1" applyProtection="1"/>
    <xf numFmtId="0" fontId="31" fillId="0" borderId="109" xfId="0" applyFont="1" applyBorder="1" applyProtection="1"/>
    <xf numFmtId="0" fontId="31" fillId="0" borderId="249" xfId="0" applyFont="1" applyBorder="1" applyProtection="1"/>
    <xf numFmtId="0" fontId="31" fillId="0" borderId="0" xfId="0" applyFont="1" applyBorder="1" applyAlignment="1" applyProtection="1">
      <alignment vertical="center"/>
    </xf>
    <xf numFmtId="0" fontId="31" fillId="0" borderId="80" xfId="0" applyFont="1" applyBorder="1" applyProtection="1"/>
    <xf numFmtId="0" fontId="32" fillId="0" borderId="249" xfId="0" applyFont="1" applyBorder="1" applyProtection="1"/>
    <xf numFmtId="0" fontId="32" fillId="0" borderId="0" xfId="0" applyFont="1" applyBorder="1" applyProtection="1"/>
    <xf numFmtId="0" fontId="32" fillId="0" borderId="0" xfId="0" applyFont="1" applyBorder="1" applyAlignment="1" applyProtection="1">
      <alignment horizontal="right"/>
    </xf>
    <xf numFmtId="0" fontId="32" fillId="0" borderId="263" xfId="0" applyFont="1" applyBorder="1" applyProtection="1"/>
    <xf numFmtId="0" fontId="31" fillId="0" borderId="264" xfId="0" applyFont="1" applyBorder="1" applyProtection="1"/>
    <xf numFmtId="0" fontId="31" fillId="0" borderId="249" xfId="0" applyFont="1" applyBorder="1"/>
    <xf numFmtId="0" fontId="31" fillId="0" borderId="80" xfId="0" applyFont="1" applyBorder="1" applyAlignment="1" applyProtection="1">
      <alignment horizontal="centerContinuous"/>
    </xf>
    <xf numFmtId="0" fontId="41" fillId="0" borderId="249" xfId="0" applyFont="1" applyBorder="1" applyProtection="1"/>
    <xf numFmtId="40" fontId="0" fillId="0" borderId="0" xfId="0" applyNumberFormat="1" applyBorder="1"/>
    <xf numFmtId="0" fontId="27" fillId="0" borderId="0" xfId="0" applyFont="1" applyBorder="1" applyAlignment="1">
      <alignment horizontal="right"/>
    </xf>
    <xf numFmtId="0" fontId="45" fillId="0" borderId="0" xfId="0" applyFont="1" applyBorder="1" applyAlignment="1">
      <alignment horizontal="right"/>
    </xf>
    <xf numFmtId="40" fontId="45" fillId="0" borderId="0" xfId="0" applyNumberFormat="1" applyFont="1" applyBorder="1"/>
    <xf numFmtId="0" fontId="31" fillId="0" borderId="265" xfId="0" applyFont="1" applyBorder="1" applyProtection="1"/>
    <xf numFmtId="0" fontId="32" fillId="0" borderId="79" xfId="0" applyFont="1" applyBorder="1" applyAlignment="1" applyProtection="1">
      <alignment horizontal="center"/>
    </xf>
    <xf numFmtId="37" fontId="31" fillId="0" borderId="239" xfId="0" applyNumberFormat="1" applyFont="1" applyBorder="1" applyProtection="1"/>
    <xf numFmtId="0" fontId="27" fillId="0" borderId="0" xfId="61" applyFont="1" applyFill="1" applyBorder="1" applyAlignment="1">
      <alignment vertical="center"/>
    </xf>
    <xf numFmtId="0" fontId="31" fillId="0" borderId="0" xfId="0" applyFont="1" applyBorder="1"/>
    <xf numFmtId="6" fontId="31" fillId="25" borderId="191" xfId="0" applyNumberFormat="1" applyFont="1" applyFill="1" applyBorder="1" applyProtection="1"/>
    <xf numFmtId="6" fontId="31" fillId="0" borderId="34" xfId="0" applyNumberFormat="1" applyFont="1" applyBorder="1" applyProtection="1">
      <protection locked="0"/>
    </xf>
    <xf numFmtId="6" fontId="31" fillId="0" borderId="148" xfId="0" applyNumberFormat="1" applyFont="1" applyFill="1" applyBorder="1" applyProtection="1">
      <protection locked="0"/>
    </xf>
    <xf numFmtId="6" fontId="31" fillId="0" borderId="24" xfId="0" applyNumberFormat="1" applyFont="1" applyBorder="1" applyProtection="1">
      <protection locked="0"/>
    </xf>
    <xf numFmtId="0" fontId="31" fillId="0" borderId="0" xfId="0" applyFont="1"/>
    <xf numFmtId="0" fontId="31" fillId="0" borderId="266" xfId="0" applyFont="1" applyBorder="1" applyAlignment="1" applyProtection="1">
      <alignment horizontal="center"/>
    </xf>
    <xf numFmtId="0" fontId="31" fillId="0" borderId="266" xfId="0" applyFont="1" applyBorder="1" applyProtection="1"/>
    <xf numFmtId="37" fontId="31" fillId="0" borderId="266" xfId="0" applyNumberFormat="1" applyFont="1" applyBorder="1" applyProtection="1"/>
    <xf numFmtId="0" fontId="31" fillId="0" borderId="266" xfId="0" applyFont="1" applyFill="1" applyBorder="1" applyProtection="1"/>
    <xf numFmtId="176" fontId="31" fillId="0" borderId="266" xfId="30" applyNumberFormat="1" applyFont="1" applyBorder="1" applyProtection="1"/>
    <xf numFmtId="5" fontId="31" fillId="0" borderId="266" xfId="0" applyNumberFormat="1" applyFont="1" applyBorder="1" applyProtection="1"/>
    <xf numFmtId="0" fontId="31" fillId="0" borderId="35" xfId="28331" applyFont="1" applyBorder="1" applyProtection="1"/>
    <xf numFmtId="0" fontId="31" fillId="0" borderId="20" xfId="28331" applyFont="1" applyBorder="1" applyProtection="1"/>
    <xf numFmtId="0" fontId="31" fillId="0" borderId="35" xfId="28331" applyFont="1" applyBorder="1" applyAlignment="1" applyProtection="1">
      <alignment horizontal="center"/>
    </xf>
    <xf numFmtId="37" fontId="31" fillId="0" borderId="18" xfId="28331" applyNumberFormat="1" applyFont="1" applyBorder="1" applyProtection="1"/>
    <xf numFmtId="37" fontId="31" fillId="0" borderId="35" xfId="28331" applyNumberFormat="1" applyFont="1" applyBorder="1" applyProtection="1"/>
    <xf numFmtId="176" fontId="31" fillId="0" borderId="35" xfId="28328" applyNumberFormat="1" applyFont="1" applyBorder="1" applyProtection="1"/>
    <xf numFmtId="37" fontId="31" fillId="0" borderId="35" xfId="28331" applyNumberFormat="1" applyFont="1" applyFill="1" applyBorder="1" applyProtection="1"/>
    <xf numFmtId="0" fontId="31" fillId="0" borderId="0" xfId="0" applyFont="1" applyBorder="1"/>
    <xf numFmtId="0" fontId="31" fillId="0" borderId="0" xfId="303" applyFont="1" applyFill="1" applyBorder="1" applyAlignment="1">
      <alignment wrapText="1"/>
    </xf>
    <xf numFmtId="0" fontId="31" fillId="0" borderId="148" xfId="303" applyFont="1" applyFill="1" applyBorder="1"/>
    <xf numFmtId="37" fontId="29" fillId="0" borderId="143" xfId="40" quotePrefix="1" applyNumberFormat="1" applyFont="1" applyFill="1" applyBorder="1" applyAlignment="1" applyProtection="1">
      <alignment horizontal="center" vertical="center"/>
    </xf>
    <xf numFmtId="0" fontId="31" fillId="0" borderId="148" xfId="303" applyFont="1" applyFill="1" applyBorder="1" applyAlignment="1">
      <alignment wrapText="1"/>
    </xf>
    <xf numFmtId="0" fontId="31" fillId="0" borderId="143" xfId="303" applyFill="1" applyBorder="1"/>
    <xf numFmtId="37" fontId="29" fillId="0" borderId="0" xfId="40" quotePrefix="1" applyNumberFormat="1" applyFont="1" applyFill="1" applyBorder="1" applyAlignment="1" applyProtection="1">
      <alignment horizontal="center" vertical="center"/>
    </xf>
    <xf numFmtId="0" fontId="31" fillId="0" borderId="0" xfId="303" applyFont="1" applyFill="1" applyBorder="1"/>
    <xf numFmtId="0" fontId="31" fillId="0" borderId="14" xfId="303" applyFont="1" applyFill="1" applyBorder="1"/>
    <xf numFmtId="0" fontId="31" fillId="0" borderId="0" xfId="40" applyFill="1" applyBorder="1"/>
    <xf numFmtId="0" fontId="31" fillId="0" borderId="0" xfId="22749" applyFont="1" applyFill="1" applyBorder="1"/>
    <xf numFmtId="0" fontId="31" fillId="0" borderId="0" xfId="303" applyFont="1" applyFill="1"/>
    <xf numFmtId="0" fontId="31" fillId="0" borderId="0" xfId="303" applyFont="1" applyFill="1" applyAlignment="1">
      <alignment wrapText="1"/>
    </xf>
    <xf numFmtId="0" fontId="31" fillId="0" borderId="0" xfId="303" applyFill="1" applyBorder="1" applyAlignment="1">
      <alignment wrapText="1"/>
    </xf>
    <xf numFmtId="0" fontId="31" fillId="0" borderId="0" xfId="303" applyFill="1"/>
    <xf numFmtId="0" fontId="31" fillId="0" borderId="0" xfId="0" applyFont="1"/>
    <xf numFmtId="0" fontId="31" fillId="0" borderId="0" xfId="0" applyFont="1" applyAlignment="1" applyProtection="1">
      <alignment horizontal="left"/>
    </xf>
    <xf numFmtId="41" fontId="0" fillId="0" borderId="53" xfId="0" applyNumberFormat="1" applyBorder="1" applyProtection="1"/>
    <xf numFmtId="0" fontId="31" fillId="0" borderId="28" xfId="0" applyFont="1" applyBorder="1" applyAlignment="1" applyProtection="1">
      <alignment horizontal="center"/>
    </xf>
    <xf numFmtId="43" fontId="32" fillId="0" borderId="0" xfId="0" applyNumberFormat="1" applyFont="1" applyFill="1" applyProtection="1"/>
    <xf numFmtId="0" fontId="31" fillId="0" borderId="144" xfId="0" applyFont="1" applyBorder="1" applyProtection="1"/>
    <xf numFmtId="0" fontId="31" fillId="0" borderId="145" xfId="0" applyFont="1" applyBorder="1" applyAlignment="1" applyProtection="1">
      <alignment horizontal="center"/>
    </xf>
    <xf numFmtId="0" fontId="31" fillId="0" borderId="146" xfId="0" applyFont="1" applyBorder="1" applyProtection="1"/>
    <xf numFmtId="0" fontId="31" fillId="0" borderId="267" xfId="0" applyFont="1" applyBorder="1" applyAlignment="1" applyProtection="1">
      <alignment horizontal="centerContinuous"/>
    </xf>
    <xf numFmtId="0" fontId="31" fillId="0" borderId="193" xfId="0" applyFont="1" applyBorder="1" applyProtection="1"/>
    <xf numFmtId="0" fontId="31" fillId="0" borderId="194" xfId="0" applyFont="1" applyBorder="1" applyProtection="1"/>
    <xf numFmtId="0" fontId="31" fillId="0" borderId="148" xfId="0" applyFont="1" applyBorder="1" applyAlignment="1" applyProtection="1">
      <alignment horizontal="center"/>
    </xf>
    <xf numFmtId="0" fontId="31" fillId="0" borderId="268" xfId="0" applyFont="1" applyBorder="1" applyProtection="1"/>
    <xf numFmtId="5" fontId="31" fillId="0" borderId="269" xfId="0" applyNumberFormat="1" applyFont="1" applyBorder="1" applyProtection="1"/>
    <xf numFmtId="5" fontId="31" fillId="0" borderId="144" xfId="0" applyNumberFormat="1" applyFont="1" applyBorder="1" applyProtection="1"/>
    <xf numFmtId="5" fontId="31" fillId="0" borderId="147" xfId="0" applyNumberFormat="1" applyFont="1" applyBorder="1" applyProtection="1"/>
    <xf numFmtId="44" fontId="31" fillId="0" borderId="144" xfId="30" applyFont="1" applyBorder="1" applyProtection="1"/>
    <xf numFmtId="44" fontId="31" fillId="0" borderId="147" xfId="0" applyNumberFormat="1" applyFont="1" applyBorder="1" applyProtection="1"/>
    <xf numFmtId="5" fontId="31" fillId="0" borderId="270" xfId="0" applyNumberFormat="1" applyFont="1" applyBorder="1" applyProtection="1"/>
    <xf numFmtId="0" fontId="31" fillId="25" borderId="271" xfId="0" applyFont="1" applyFill="1" applyBorder="1" applyProtection="1"/>
    <xf numFmtId="0" fontId="31" fillId="25" borderId="197" xfId="0" applyFont="1" applyFill="1" applyBorder="1" applyProtection="1"/>
    <xf numFmtId="5" fontId="31" fillId="0" borderId="201" xfId="0" applyNumberFormat="1" applyFont="1" applyBorder="1" applyProtection="1"/>
    <xf numFmtId="0" fontId="1" fillId="0" borderId="0" xfId="47693" applyBorder="1"/>
    <xf numFmtId="0" fontId="1" fillId="0" borderId="0" xfId="47693"/>
    <xf numFmtId="0" fontId="1" fillId="0" borderId="258" xfId="47693" applyBorder="1"/>
    <xf numFmtId="0" fontId="1" fillId="0" borderId="109" xfId="47693" applyBorder="1"/>
    <xf numFmtId="0" fontId="1" fillId="0" borderId="110" xfId="47693" applyBorder="1"/>
    <xf numFmtId="0" fontId="1" fillId="0" borderId="249" xfId="47693" applyBorder="1"/>
    <xf numFmtId="0" fontId="45" fillId="0" borderId="0" xfId="71" applyFont="1" applyBorder="1"/>
    <xf numFmtId="0" fontId="1" fillId="0" borderId="80" xfId="47693" applyBorder="1"/>
    <xf numFmtId="5" fontId="27" fillId="0" borderId="0" xfId="62" applyNumberFormat="1" applyFont="1" applyFill="1" applyBorder="1"/>
    <xf numFmtId="37" fontId="27" fillId="0" borderId="0" xfId="62" applyNumberFormat="1" applyFont="1" applyFill="1" applyBorder="1"/>
    <xf numFmtId="0" fontId="92" fillId="0" borderId="249" xfId="47693" applyFont="1" applyBorder="1"/>
    <xf numFmtId="0" fontId="92" fillId="0" borderId="0" xfId="47693" applyFont="1" applyBorder="1"/>
    <xf numFmtId="5" fontId="92" fillId="0" borderId="138" xfId="47693" applyNumberFormat="1" applyFont="1" applyBorder="1"/>
    <xf numFmtId="0" fontId="1" fillId="0" borderId="265" xfId="47693" applyBorder="1"/>
    <xf numFmtId="0" fontId="1" fillId="0" borderId="79" xfId="47693" applyBorder="1"/>
    <xf numFmtId="0" fontId="1" fillId="0" borderId="239" xfId="47693" applyBorder="1"/>
    <xf numFmtId="0" fontId="31" fillId="0" borderId="0" xfId="0" applyFont="1"/>
    <xf numFmtId="0" fontId="31" fillId="0" borderId="0" xfId="0" applyFont="1"/>
    <xf numFmtId="5" fontId="121" fillId="0" borderId="52" xfId="47702" applyNumberFormat="1" applyFont="1" applyFill="1" applyBorder="1" applyProtection="1">
      <protection locked="0"/>
    </xf>
    <xf numFmtId="37" fontId="121" fillId="0" borderId="52" xfId="47702" applyNumberFormat="1" applyFont="1" applyFill="1" applyBorder="1" applyProtection="1">
      <protection locked="0"/>
    </xf>
    <xf numFmtId="37" fontId="121" fillId="0" borderId="41" xfId="47702" applyNumberFormat="1" applyFont="1" applyFill="1" applyBorder="1" applyProtection="1">
      <protection locked="0"/>
    </xf>
    <xf numFmtId="37" fontId="121" fillId="0" borderId="37" xfId="47702" applyNumberFormat="1" applyFont="1" applyFill="1" applyBorder="1" applyProtection="1">
      <protection locked="0"/>
    </xf>
    <xf numFmtId="37" fontId="31" fillId="0" borderId="30" xfId="47702" applyNumberFormat="1" applyFont="1" applyFill="1" applyBorder="1" applyProtection="1"/>
    <xf numFmtId="37" fontId="121" fillId="0" borderId="26" xfId="47702" applyNumberFormat="1" applyFont="1" applyFill="1" applyBorder="1" applyProtection="1">
      <protection locked="0"/>
    </xf>
    <xf numFmtId="37" fontId="121" fillId="0" borderId="52" xfId="47699" applyNumberFormat="1" applyFont="1" applyFill="1" applyBorder="1" applyProtection="1">
      <protection locked="0"/>
    </xf>
    <xf numFmtId="37" fontId="31" fillId="0" borderId="28" xfId="47702" applyNumberFormat="1" applyFont="1" applyFill="1" applyBorder="1" applyProtection="1"/>
    <xf numFmtId="37" fontId="29" fillId="0" borderId="52" xfId="47702" applyNumberFormat="1" applyFont="1" applyFill="1" applyBorder="1" applyProtection="1">
      <protection locked="0"/>
    </xf>
    <xf numFmtId="37" fontId="31" fillId="0" borderId="41" xfId="47702" applyNumberFormat="1" applyFont="1" applyFill="1" applyBorder="1" applyProtection="1"/>
    <xf numFmtId="37" fontId="323" fillId="0" borderId="52" xfId="47702" applyNumberFormat="1" applyFont="1" applyFill="1" applyBorder="1" applyProtection="1">
      <protection locked="0"/>
    </xf>
    <xf numFmtId="37" fontId="323" fillId="0" borderId="41" xfId="47702" applyNumberFormat="1" applyFont="1" applyFill="1" applyBorder="1" applyProtection="1">
      <protection locked="0"/>
    </xf>
    <xf numFmtId="0" fontId="31" fillId="0" borderId="28" xfId="47702" applyFont="1" applyBorder="1" applyAlignment="1" applyProtection="1">
      <alignment horizontal="center"/>
    </xf>
    <xf numFmtId="0" fontId="31" fillId="0" borderId="34" xfId="47703" applyNumberFormat="1" applyFont="1" applyFill="1" applyBorder="1" applyProtection="1"/>
    <xf numFmtId="39" fontId="31" fillId="0" borderId="34" xfId="47703" applyNumberFormat="1" applyFont="1" applyFill="1" applyBorder="1" applyProtection="1"/>
    <xf numFmtId="0" fontId="31" fillId="0" borderId="34" xfId="47703" applyFont="1" applyFill="1" applyBorder="1" applyAlignment="1" applyProtection="1">
      <alignment horizontal="center"/>
    </xf>
    <xf numFmtId="37" fontId="31" fillId="0" borderId="14" xfId="47703" applyNumberFormat="1" applyFont="1" applyFill="1" applyBorder="1" applyAlignment="1" applyProtection="1">
      <alignment horizontal="center"/>
    </xf>
    <xf numFmtId="0" fontId="31" fillId="0" borderId="34" xfId="47703" applyFont="1" applyFill="1" applyBorder="1" applyProtection="1"/>
    <xf numFmtId="0" fontId="31" fillId="0" borderId="14" xfId="47703" applyFont="1" applyFill="1" applyBorder="1" applyProtection="1"/>
    <xf numFmtId="37" fontId="31" fillId="0" borderId="14" xfId="47703" applyNumberFormat="1" applyFont="1" applyFill="1" applyBorder="1" applyProtection="1"/>
    <xf numFmtId="178" fontId="31" fillId="0" borderId="28" xfId="47703" applyNumberFormat="1" applyFont="1" applyBorder="1" applyProtection="1"/>
    <xf numFmtId="37" fontId="31" fillId="0" borderId="34" xfId="47703" applyNumberFormat="1" applyFont="1" applyFill="1" applyBorder="1" applyProtection="1"/>
    <xf numFmtId="0" fontId="31" fillId="0" borderId="25" xfId="47702" applyFont="1" applyFill="1" applyBorder="1" applyAlignment="1" applyProtection="1">
      <alignment horizontal="center"/>
    </xf>
    <xf numFmtId="0" fontId="31" fillId="0" borderId="24" xfId="47702" applyFont="1" applyFill="1" applyBorder="1" applyAlignment="1" applyProtection="1">
      <alignment horizontal="center"/>
    </xf>
    <xf numFmtId="169" fontId="31" fillId="0" borderId="34" xfId="47703" applyNumberFormat="1" applyFont="1" applyFill="1" applyBorder="1" applyProtection="1"/>
    <xf numFmtId="37" fontId="31" fillId="0" borderId="53" xfId="47702" applyNumberFormat="1" applyFont="1" applyFill="1" applyBorder="1" applyAlignment="1" applyProtection="1">
      <alignment horizontal="right"/>
    </xf>
    <xf numFmtId="37" fontId="31" fillId="0" borderId="53" xfId="47703" applyNumberFormat="1" applyFont="1" applyFill="1" applyBorder="1" applyProtection="1"/>
    <xf numFmtId="0" fontId="31" fillId="0" borderId="34" xfId="47703" applyNumberFormat="1" applyFont="1" applyFill="1" applyBorder="1" applyAlignment="1" applyProtection="1">
      <alignment horizontal="right"/>
    </xf>
    <xf numFmtId="37" fontId="31" fillId="0" borderId="34" xfId="47703" applyNumberFormat="1" applyFont="1" applyFill="1" applyBorder="1" applyAlignment="1" applyProtection="1">
      <alignment horizontal="center"/>
    </xf>
    <xf numFmtId="0" fontId="31" fillId="0" borderId="24" xfId="47703" applyFont="1" applyFill="1" applyBorder="1" applyAlignment="1" applyProtection="1">
      <alignment horizontal="left"/>
    </xf>
    <xf numFmtId="0" fontId="31" fillId="0" borderId="24" xfId="47703" applyFont="1" applyFill="1" applyBorder="1" applyProtection="1"/>
    <xf numFmtId="0" fontId="36" fillId="0" borderId="34" xfId="47702" applyFont="1" applyBorder="1" applyProtection="1"/>
    <xf numFmtId="0" fontId="36" fillId="0" borderId="14" xfId="47702" applyFont="1" applyFill="1" applyBorder="1" applyProtection="1"/>
    <xf numFmtId="1" fontId="36" fillId="0" borderId="24" xfId="47702" applyNumberFormat="1" applyFont="1" applyFill="1" applyBorder="1" applyAlignment="1" applyProtection="1">
      <alignment horizontal="left"/>
    </xf>
    <xf numFmtId="37" fontId="36" fillId="0" borderId="34" xfId="47702" applyNumberFormat="1" applyFont="1" applyFill="1" applyBorder="1" applyProtection="1"/>
    <xf numFmtId="0" fontId="36" fillId="0" borderId="34" xfId="47702" applyFont="1" applyFill="1" applyBorder="1" applyProtection="1"/>
    <xf numFmtId="0" fontId="36" fillId="0" borderId="34" xfId="47702" applyFont="1" applyFill="1" applyBorder="1" applyAlignment="1" applyProtection="1">
      <alignment horizontal="center"/>
    </xf>
    <xf numFmtId="37" fontId="36" fillId="0" borderId="14" xfId="47702" applyNumberFormat="1" applyFont="1" applyFill="1" applyBorder="1" applyAlignment="1" applyProtection="1">
      <alignment horizontal="center"/>
    </xf>
    <xf numFmtId="0" fontId="36" fillId="0" borderId="24" xfId="47702" applyNumberFormat="1" applyFont="1" applyFill="1" applyBorder="1" applyAlignment="1" applyProtection="1">
      <alignment horizontal="left"/>
    </xf>
    <xf numFmtId="49" fontId="36" fillId="0" borderId="34" xfId="47702" applyNumberFormat="1" applyFont="1" applyFill="1" applyBorder="1" applyAlignment="1">
      <alignment horizontal="right"/>
    </xf>
    <xf numFmtId="178" fontId="36" fillId="0" borderId="28" xfId="47702" applyNumberFormat="1" applyFont="1" applyFill="1" applyBorder="1" applyProtection="1"/>
    <xf numFmtId="37" fontId="36" fillId="0" borderId="53" xfId="47702" applyNumberFormat="1" applyFont="1" applyFill="1" applyBorder="1" applyProtection="1"/>
    <xf numFmtId="169" fontId="36" fillId="0" borderId="34" xfId="47702" applyNumberFormat="1" applyFont="1" applyFill="1" applyBorder="1" applyProtection="1"/>
    <xf numFmtId="178" fontId="36" fillId="0" borderId="24" xfId="47702" applyNumberFormat="1" applyFont="1" applyFill="1" applyBorder="1" applyProtection="1"/>
    <xf numFmtId="1" fontId="36" fillId="0" borderId="24" xfId="47702" applyNumberFormat="1" applyFont="1" applyFill="1" applyBorder="1" applyAlignment="1">
      <alignment horizontal="left"/>
    </xf>
    <xf numFmtId="0" fontId="36" fillId="0" borderId="34" xfId="47702" applyFont="1" applyFill="1" applyBorder="1" applyAlignment="1">
      <alignment horizontal="right"/>
    </xf>
    <xf numFmtId="0" fontId="36" fillId="0" borderId="24" xfId="47702" applyFont="1" applyFill="1" applyBorder="1" applyAlignment="1">
      <alignment horizontal="left"/>
    </xf>
    <xf numFmtId="166" fontId="36" fillId="0" borderId="24" xfId="47702" applyNumberFormat="1" applyFont="1" applyFill="1" applyBorder="1" applyAlignment="1" applyProtection="1">
      <alignment horizontal="center"/>
    </xf>
    <xf numFmtId="177" fontId="36" fillId="0" borderId="53" xfId="47717" applyNumberFormat="1" applyFont="1" applyFill="1" applyBorder="1" applyAlignment="1">
      <alignment horizontal="center"/>
    </xf>
    <xf numFmtId="177" fontId="36" fillId="0" borderId="37" xfId="47717" applyNumberFormat="1" applyFont="1" applyFill="1" applyBorder="1" applyAlignment="1">
      <alignment horizontal="center"/>
    </xf>
    <xf numFmtId="0" fontId="36" fillId="0" borderId="24" xfId="47702" applyFont="1" applyFill="1" applyBorder="1" applyProtection="1"/>
    <xf numFmtId="1" fontId="36" fillId="0" borderId="28" xfId="47702" applyNumberFormat="1" applyFont="1" applyFill="1" applyBorder="1" applyAlignment="1" applyProtection="1">
      <alignment horizontal="left"/>
    </xf>
    <xf numFmtId="178" fontId="36" fillId="0" borderId="28" xfId="47702" applyNumberFormat="1" applyFont="1" applyBorder="1" applyProtection="1"/>
    <xf numFmtId="178" fontId="36" fillId="0" borderId="24" xfId="47702" applyNumberFormat="1" applyFont="1" applyBorder="1" applyProtection="1"/>
    <xf numFmtId="169" fontId="36" fillId="0" borderId="34" xfId="47702" applyNumberFormat="1" applyFont="1" applyBorder="1" applyProtection="1"/>
    <xf numFmtId="0" fontId="36" fillId="0" borderId="34" xfId="47702" applyFont="1" applyBorder="1" applyAlignment="1" applyProtection="1">
      <alignment horizontal="center"/>
    </xf>
    <xf numFmtId="0" fontId="36" fillId="0" borderId="14" xfId="47702" applyFont="1" applyBorder="1" applyProtection="1"/>
    <xf numFmtId="37" fontId="36" fillId="0" borderId="88" xfId="47702" applyNumberFormat="1" applyFont="1" applyFill="1" applyBorder="1" applyProtection="1"/>
    <xf numFmtId="1" fontId="31" fillId="0" borderId="24" xfId="47702" applyNumberFormat="1" applyFont="1" applyBorder="1" applyAlignment="1" applyProtection="1">
      <alignment horizontal="center"/>
    </xf>
    <xf numFmtId="0" fontId="31" fillId="0" borderId="0" xfId="47697" applyFont="1" applyFill="1" applyProtection="1"/>
    <xf numFmtId="37" fontId="31" fillId="0" borderId="19" xfId="47697" applyNumberFormat="1" applyFont="1" applyFill="1" applyBorder="1" applyProtection="1"/>
    <xf numFmtId="37" fontId="31" fillId="0" borderId="0" xfId="47697" applyNumberFormat="1" applyFont="1" applyFill="1" applyProtection="1"/>
    <xf numFmtId="0" fontId="0" fillId="0" borderId="0" xfId="0"/>
    <xf numFmtId="0" fontId="31" fillId="0" borderId="0" xfId="0" applyFont="1"/>
    <xf numFmtId="0" fontId="0" fillId="0" borderId="0" xfId="0"/>
    <xf numFmtId="0" fontId="0" fillId="0" borderId="17" xfId="0" applyBorder="1" applyProtection="1"/>
    <xf numFmtId="0" fontId="0" fillId="0" borderId="11" xfId="0" applyBorder="1" applyProtection="1"/>
    <xf numFmtId="0" fontId="0" fillId="0" borderId="11" xfId="0" applyBorder="1" applyAlignment="1" applyProtection="1">
      <alignment horizontal="left"/>
    </xf>
    <xf numFmtId="0" fontId="0" fillId="0" borderId="17" xfId="0" applyBorder="1" applyAlignment="1" applyProtection="1">
      <alignment horizontal="left"/>
    </xf>
    <xf numFmtId="0" fontId="0" fillId="0" borderId="75" xfId="0" applyBorder="1" applyAlignment="1" applyProtection="1">
      <alignment horizontal="center"/>
    </xf>
    <xf numFmtId="0" fontId="0" fillId="0" borderId="12" xfId="0" applyBorder="1" applyAlignment="1" applyProtection="1">
      <alignment horizontal="centerContinuous"/>
    </xf>
    <xf numFmtId="0" fontId="0" fillId="0" borderId="0" xfId="0" applyProtection="1"/>
    <xf numFmtId="0" fontId="0" fillId="0" borderId="17" xfId="0" applyBorder="1" applyAlignment="1" applyProtection="1">
      <alignment horizontal="centerContinuous"/>
    </xf>
    <xf numFmtId="0" fontId="0" fillId="0" borderId="13" xfId="0" applyFont="1" applyBorder="1" applyProtection="1"/>
    <xf numFmtId="0" fontId="0" fillId="0" borderId="13" xfId="0" applyBorder="1" applyProtection="1"/>
    <xf numFmtId="0" fontId="0" fillId="0" borderId="64" xfId="0" applyBorder="1" applyAlignment="1" applyProtection="1">
      <alignment horizontal="center"/>
    </xf>
    <xf numFmtId="14" fontId="0" fillId="0" borderId="14" xfId="0" applyNumberFormat="1" applyBorder="1" applyAlignment="1" applyProtection="1">
      <alignment horizontal="centerContinuous"/>
    </xf>
    <xf numFmtId="14" fontId="0" fillId="0" borderId="13" xfId="0" applyNumberFormat="1" applyBorder="1" applyAlignment="1" applyProtection="1">
      <alignment horizontal="centerContinuous"/>
    </xf>
    <xf numFmtId="0" fontId="0" fillId="0" borderId="14" xfId="0" applyBorder="1" applyAlignment="1" applyProtection="1">
      <alignment horizontal="centerContinuous"/>
    </xf>
    <xf numFmtId="0" fontId="0" fillId="0" borderId="15" xfId="0" applyBorder="1" applyProtection="1"/>
    <xf numFmtId="0" fontId="0" fillId="0" borderId="10" xfId="0" applyBorder="1" applyProtection="1"/>
    <xf numFmtId="164" fontId="0" fillId="0" borderId="77" xfId="0" applyNumberFormat="1" applyBorder="1" applyAlignment="1" applyProtection="1">
      <alignment horizontal="center"/>
    </xf>
    <xf numFmtId="0" fontId="0" fillId="0" borderId="45" xfId="0" applyBorder="1" applyProtection="1"/>
    <xf numFmtId="0" fontId="0" fillId="0" borderId="30" xfId="0" applyBorder="1" applyAlignment="1" applyProtection="1">
      <alignment horizontal="centerContinuous"/>
    </xf>
    <xf numFmtId="0" fontId="0" fillId="0" borderId="16" xfId="0" applyBorder="1" applyAlignment="1" applyProtection="1">
      <alignment horizontal="centerContinuous"/>
    </xf>
    <xf numFmtId="0" fontId="0" fillId="0" borderId="10" xfId="0" applyBorder="1" applyAlignment="1" applyProtection="1">
      <alignment horizontal="centerContinuous"/>
    </xf>
    <xf numFmtId="0" fontId="0" fillId="0" borderId="68" xfId="0" applyBorder="1" applyAlignment="1" applyProtection="1">
      <alignment horizontal="centerContinuous"/>
    </xf>
    <xf numFmtId="0" fontId="0" fillId="0" borderId="14" xfId="0" applyBorder="1" applyProtection="1"/>
    <xf numFmtId="0" fontId="0" fillId="0" borderId="0" xfId="0" applyAlignment="1" applyProtection="1">
      <alignment horizontal="centerContinuous"/>
    </xf>
    <xf numFmtId="0" fontId="0" fillId="0" borderId="17" xfId="0" applyBorder="1" applyAlignment="1" applyProtection="1">
      <alignment horizontal="center"/>
    </xf>
    <xf numFmtId="0" fontId="0" fillId="0" borderId="0" xfId="0" applyAlignment="1" applyProtection="1">
      <alignment horizontal="center"/>
    </xf>
    <xf numFmtId="0" fontId="0" fillId="0" borderId="14" xfId="0" applyBorder="1" applyAlignment="1" applyProtection="1">
      <alignment horizontal="center"/>
    </xf>
    <xf numFmtId="0" fontId="0" fillId="0" borderId="12" xfId="0" applyBorder="1" applyAlignment="1" applyProtection="1">
      <alignment horizontal="center"/>
    </xf>
    <xf numFmtId="0" fontId="0" fillId="0" borderId="15" xfId="0" applyBorder="1" applyAlignment="1" applyProtection="1">
      <alignment horizontal="centerContinuous"/>
    </xf>
    <xf numFmtId="0" fontId="0" fillId="0" borderId="64" xfId="0" applyBorder="1" applyProtection="1"/>
    <xf numFmtId="0" fontId="0" fillId="0" borderId="65" xfId="0" applyBorder="1" applyProtection="1"/>
    <xf numFmtId="0" fontId="0" fillId="0" borderId="16" xfId="0" applyBorder="1" applyAlignment="1" applyProtection="1">
      <alignment horizontal="center"/>
    </xf>
    <xf numFmtId="0" fontId="0" fillId="0" borderId="65" xfId="0" applyBorder="1" applyAlignment="1" applyProtection="1">
      <alignment horizontal="center"/>
    </xf>
    <xf numFmtId="39" fontId="0" fillId="0" borderId="14" xfId="0" applyNumberFormat="1" applyBorder="1" applyProtection="1"/>
    <xf numFmtId="37" fontId="0" fillId="0" borderId="14" xfId="0" applyNumberFormat="1" applyBorder="1" applyAlignment="1" applyProtection="1">
      <alignment horizontal="right"/>
    </xf>
    <xf numFmtId="37" fontId="0" fillId="0" borderId="0" xfId="0" applyNumberFormat="1" applyAlignment="1" applyProtection="1">
      <alignment horizontal="centerContinuous"/>
    </xf>
    <xf numFmtId="37" fontId="0" fillId="0" borderId="64" xfId="0" applyNumberFormat="1" applyBorder="1" applyProtection="1"/>
    <xf numFmtId="5" fontId="0" fillId="0" borderId="14" xfId="0" applyNumberFormat="1" applyBorder="1" applyAlignment="1" applyProtection="1">
      <alignment horizontal="right"/>
    </xf>
    <xf numFmtId="5" fontId="0" fillId="0" borderId="14" xfId="0" applyNumberFormat="1" applyBorder="1" applyAlignment="1" applyProtection="1">
      <alignment horizontal="right" wrapText="1"/>
    </xf>
    <xf numFmtId="37" fontId="0" fillId="0" borderId="0" xfId="0" applyNumberFormat="1" applyAlignment="1" applyProtection="1">
      <alignment horizontal="right"/>
    </xf>
    <xf numFmtId="0" fontId="0" fillId="0" borderId="14" xfId="0" applyBorder="1" applyAlignment="1" applyProtection="1">
      <alignment horizontal="left"/>
    </xf>
    <xf numFmtId="37" fontId="0" fillId="0" borderId="0" xfId="0" applyNumberFormat="1" applyAlignment="1" applyProtection="1">
      <alignment horizontal="center"/>
    </xf>
    <xf numFmtId="0" fontId="0" fillId="0" borderId="64" xfId="0" applyBorder="1" applyAlignment="1" applyProtection="1">
      <alignment horizontal="right"/>
    </xf>
    <xf numFmtId="37" fontId="0" fillId="0" borderId="0" xfId="0" applyNumberFormat="1" applyProtection="1"/>
    <xf numFmtId="0" fontId="0" fillId="0" borderId="64" xfId="0" applyBorder="1" applyAlignment="1" applyProtection="1">
      <alignment horizontal="left"/>
    </xf>
    <xf numFmtId="39" fontId="0" fillId="0" borderId="14" xfId="0" applyNumberFormat="1" applyFill="1" applyBorder="1" applyProtection="1"/>
    <xf numFmtId="37" fontId="0" fillId="0" borderId="14" xfId="0" applyNumberFormat="1" applyBorder="1" applyProtection="1"/>
    <xf numFmtId="0" fontId="0" fillId="0" borderId="16" xfId="0" applyBorder="1" applyProtection="1"/>
    <xf numFmtId="37" fontId="0" fillId="0" borderId="16" xfId="0" applyNumberFormat="1" applyBorder="1" applyProtection="1"/>
    <xf numFmtId="37" fontId="0" fillId="0" borderId="16" xfId="0" applyNumberFormat="1" applyBorder="1" applyAlignment="1" applyProtection="1">
      <alignment horizontal="right"/>
    </xf>
    <xf numFmtId="37" fontId="0" fillId="0" borderId="10" xfId="0" applyNumberFormat="1" applyBorder="1" applyProtection="1"/>
    <xf numFmtId="37" fontId="0" fillId="0" borderId="65" xfId="0" applyNumberFormat="1" applyBorder="1" applyProtection="1"/>
    <xf numFmtId="37" fontId="0" fillId="0" borderId="10" xfId="0" applyNumberFormat="1" applyBorder="1" applyAlignment="1" applyProtection="1">
      <alignment horizontal="right"/>
    </xf>
    <xf numFmtId="5" fontId="0" fillId="0" borderId="16" xfId="0" applyNumberFormat="1" applyBorder="1" applyProtection="1"/>
    <xf numFmtId="0" fontId="0" fillId="0" borderId="0" xfId="0" applyBorder="1" applyProtection="1"/>
    <xf numFmtId="37" fontId="0" fillId="0" borderId="0" xfId="0" applyNumberFormat="1" applyBorder="1" applyProtection="1"/>
    <xf numFmtId="5" fontId="0" fillId="0" borderId="0" xfId="0" applyNumberFormat="1" applyBorder="1" applyProtection="1"/>
    <xf numFmtId="0" fontId="39" fillId="0" borderId="0" xfId="44" applyFont="1" applyFill="1" applyProtection="1"/>
    <xf numFmtId="0" fontId="39" fillId="0" borderId="14" xfId="44" applyFont="1" applyFill="1" applyBorder="1" applyProtection="1"/>
    <xf numFmtId="0" fontId="27" fillId="0" borderId="0" xfId="44" applyFill="1" applyProtection="1"/>
    <xf numFmtId="0" fontId="0" fillId="0" borderId="0" xfId="0" applyFill="1"/>
    <xf numFmtId="0" fontId="0" fillId="0" borderId="0" xfId="0" applyAlignment="1">
      <alignment horizontal="left" indent="2"/>
    </xf>
    <xf numFmtId="0" fontId="0" fillId="0" borderId="0" xfId="0" applyAlignment="1">
      <alignment horizontal="right" indent="2"/>
    </xf>
    <xf numFmtId="0" fontId="92" fillId="0" borderId="0" xfId="0" applyFont="1"/>
    <xf numFmtId="0" fontId="92" fillId="0" borderId="0" xfId="0" applyFont="1" applyAlignment="1">
      <alignment horizontal="right"/>
    </xf>
    <xf numFmtId="40" fontId="92" fillId="0" borderId="0" xfId="0" applyNumberFormat="1" applyFont="1"/>
    <xf numFmtId="0" fontId="56" fillId="0" borderId="19" xfId="41" quotePrefix="1" applyFont="1" applyBorder="1" applyAlignment="1">
      <alignment horizontal="center"/>
    </xf>
    <xf numFmtId="37" fontId="31" fillId="0" borderId="51" xfId="47730" applyNumberFormat="1" applyFont="1" applyBorder="1" applyProtection="1"/>
    <xf numFmtId="37" fontId="31" fillId="0" borderId="53" xfId="47730" applyNumberFormat="1" applyFont="1" applyBorder="1" applyProtection="1"/>
    <xf numFmtId="37" fontId="31" fillId="29" borderId="52" xfId="47730" applyNumberFormat="1" applyFont="1" applyFill="1" applyBorder="1" applyProtection="1"/>
    <xf numFmtId="37" fontId="31" fillId="29" borderId="50" xfId="47730" applyNumberFormat="1" applyFont="1" applyFill="1" applyBorder="1" applyProtection="1"/>
    <xf numFmtId="37" fontId="31" fillId="29" borderId="48" xfId="47730" applyNumberFormat="1" applyFont="1" applyFill="1" applyBorder="1" applyProtection="1"/>
    <xf numFmtId="37" fontId="31" fillId="29" borderId="49" xfId="47730" applyNumberFormat="1" applyFont="1" applyFill="1" applyBorder="1" applyProtection="1"/>
    <xf numFmtId="37" fontId="31" fillId="29" borderId="54" xfId="47730" applyNumberFormat="1" applyFont="1" applyFill="1" applyBorder="1" applyProtection="1"/>
    <xf numFmtId="37" fontId="31" fillId="0" borderId="59" xfId="47730" applyNumberFormat="1" applyFont="1" applyBorder="1" applyProtection="1"/>
    <xf numFmtId="37" fontId="31" fillId="0" borderId="52" xfId="47730" applyNumberFormat="1" applyFont="1" applyBorder="1" applyProtection="1"/>
    <xf numFmtId="37" fontId="31" fillId="0" borderId="49" xfId="47730" applyNumberFormat="1" applyFont="1" applyBorder="1" applyProtection="1"/>
    <xf numFmtId="0" fontId="31" fillId="0" borderId="53" xfId="47730" applyFont="1" applyBorder="1" applyProtection="1"/>
    <xf numFmtId="37" fontId="31" fillId="29" borderId="51" xfId="47730" applyNumberFormat="1" applyFont="1" applyFill="1" applyBorder="1" applyProtection="1"/>
    <xf numFmtId="5" fontId="31" fillId="0" borderId="51" xfId="47732" applyNumberFormat="1" applyFont="1" applyBorder="1" applyProtection="1"/>
    <xf numFmtId="37" fontId="31" fillId="0" borderId="51" xfId="47732" applyNumberFormat="1" applyFont="1" applyBorder="1" applyProtection="1"/>
    <xf numFmtId="37" fontId="31" fillId="29" borderId="48" xfId="47732" applyNumberFormat="1" applyFont="1" applyFill="1" applyBorder="1" applyProtection="1"/>
    <xf numFmtId="5" fontId="31" fillId="0" borderId="55" xfId="47732" applyNumberFormat="1" applyFont="1" applyBorder="1" applyProtection="1"/>
    <xf numFmtId="37" fontId="31" fillId="29" borderId="51" xfId="47732" applyNumberFormat="1" applyFont="1" applyFill="1" applyBorder="1" applyProtection="1"/>
    <xf numFmtId="37" fontId="31" fillId="0" borderId="52" xfId="47733" applyNumberFormat="1" applyFont="1" applyBorder="1" applyProtection="1"/>
    <xf numFmtId="0" fontId="31" fillId="0" borderId="0" xfId="0" applyFont="1"/>
    <xf numFmtId="0" fontId="31" fillId="0" borderId="0" xfId="0" applyFont="1" applyBorder="1"/>
    <xf numFmtId="0" fontId="31" fillId="0" borderId="19" xfId="0" applyFont="1" applyBorder="1"/>
    <xf numFmtId="0" fontId="31" fillId="0" borderId="18" xfId="0" applyFont="1" applyBorder="1" applyAlignment="1">
      <alignment horizontal="center"/>
    </xf>
    <xf numFmtId="0" fontId="31" fillId="0" borderId="30" xfId="0" applyFont="1" applyBorder="1" applyAlignment="1">
      <alignment horizontal="center"/>
    </xf>
    <xf numFmtId="0" fontId="31" fillId="0" borderId="39" xfId="0" applyFont="1" applyBorder="1" applyAlignment="1">
      <alignment horizontal="center"/>
    </xf>
    <xf numFmtId="0" fontId="31" fillId="0" borderId="13" xfId="0" applyFont="1" applyBorder="1" applyAlignment="1">
      <alignment horizontal="center"/>
    </xf>
    <xf numFmtId="0" fontId="31" fillId="0" borderId="28" xfId="0" applyFont="1" applyBorder="1" applyAlignment="1">
      <alignment horizontal="center"/>
    </xf>
    <xf numFmtId="0" fontId="31" fillId="0" borderId="0" xfId="0" applyFont="1" applyAlignment="1">
      <alignment horizontal="left"/>
    </xf>
    <xf numFmtId="177" fontId="31" fillId="0" borderId="25" xfId="17029" applyNumberFormat="1" applyFont="1" applyBorder="1" applyAlignment="1">
      <alignment horizontal="right"/>
    </xf>
    <xf numFmtId="43" fontId="31" fillId="0" borderId="0" xfId="17029" applyFont="1" applyProtection="1"/>
    <xf numFmtId="177" fontId="31" fillId="0" borderId="56" xfId="17029" applyNumberFormat="1" applyFont="1" applyBorder="1" applyProtection="1"/>
    <xf numFmtId="177" fontId="31" fillId="39" borderId="56" xfId="17029" applyNumberFormat="1" applyFont="1" applyFill="1" applyBorder="1"/>
    <xf numFmtId="177" fontId="31" fillId="0" borderId="60" xfId="17029" applyNumberFormat="1" applyFont="1" applyBorder="1" applyProtection="1"/>
    <xf numFmtId="0" fontId="0" fillId="0" borderId="0" xfId="0" applyFont="1" applyProtection="1"/>
    <xf numFmtId="43" fontId="31" fillId="0" borderId="0" xfId="17029" applyFont="1"/>
    <xf numFmtId="0" fontId="31" fillId="0" borderId="17" xfId="516" applyFont="1" applyBorder="1" applyProtection="1"/>
    <xf numFmtId="0" fontId="31" fillId="0" borderId="21" xfId="516" applyFont="1" applyBorder="1" applyProtection="1"/>
    <xf numFmtId="0" fontId="31" fillId="0" borderId="11" xfId="516" applyFont="1" applyBorder="1" applyProtection="1"/>
    <xf numFmtId="0" fontId="31" fillId="0" borderId="33" xfId="516" applyFont="1" applyBorder="1" applyProtection="1"/>
    <xf numFmtId="0" fontId="31" fillId="0" borderId="23" xfId="516" applyFont="1" applyBorder="1" applyAlignment="1" applyProtection="1">
      <alignment horizontal="center"/>
    </xf>
    <xf numFmtId="0" fontId="31" fillId="0" borderId="33" xfId="516" applyFont="1" applyBorder="1" applyAlignment="1" applyProtection="1">
      <alignment horizontal="left"/>
    </xf>
    <xf numFmtId="0" fontId="31" fillId="0" borderId="12" xfId="516" applyFont="1" applyBorder="1" applyProtection="1"/>
    <xf numFmtId="0" fontId="31" fillId="0" borderId="0" xfId="516" applyFont="1"/>
    <xf numFmtId="0" fontId="31" fillId="0" borderId="13" xfId="516" applyFont="1" applyBorder="1" applyProtection="1"/>
    <xf numFmtId="0" fontId="31" fillId="0" borderId="34" xfId="516" applyFont="1" applyBorder="1" applyProtection="1"/>
    <xf numFmtId="0" fontId="31" fillId="0" borderId="0" xfId="516" applyFont="1" applyProtection="1"/>
    <xf numFmtId="0" fontId="31" fillId="0" borderId="28" xfId="516" applyFont="1" applyBorder="1" applyProtection="1"/>
    <xf numFmtId="0" fontId="31" fillId="0" borderId="25" xfId="516" applyFont="1" applyBorder="1" applyProtection="1"/>
    <xf numFmtId="0" fontId="31" fillId="0" borderId="14" xfId="516" applyFont="1" applyBorder="1" applyProtection="1"/>
    <xf numFmtId="0" fontId="31" fillId="0" borderId="18" xfId="516" applyFont="1" applyBorder="1" applyProtection="1"/>
    <xf numFmtId="0" fontId="31" fillId="0" borderId="35" xfId="516" applyFont="1" applyBorder="1" applyProtection="1"/>
    <xf numFmtId="0" fontId="31" fillId="0" borderId="19" xfId="516" applyFont="1" applyBorder="1" applyProtection="1"/>
    <xf numFmtId="164" fontId="31" fillId="0" borderId="26" xfId="516" applyNumberFormat="1" applyFont="1" applyBorder="1" applyAlignment="1" applyProtection="1">
      <alignment horizontal="center"/>
    </xf>
    <xf numFmtId="14" fontId="323" fillId="0" borderId="20" xfId="516" applyNumberFormat="1" applyFont="1" applyBorder="1" applyProtection="1"/>
    <xf numFmtId="0" fontId="31" fillId="0" borderId="30" xfId="516" applyFont="1" applyBorder="1" applyProtection="1"/>
    <xf numFmtId="164" fontId="31" fillId="0" borderId="26" xfId="516" applyNumberFormat="1" applyFont="1" applyBorder="1" applyAlignment="1" applyProtection="1">
      <alignment horizontal="left"/>
    </xf>
    <xf numFmtId="14" fontId="31" fillId="0" borderId="30" xfId="516" applyNumberFormat="1" applyFont="1" applyBorder="1" applyProtection="1"/>
    <xf numFmtId="0" fontId="31" fillId="0" borderId="20" xfId="516" applyFont="1" applyBorder="1" applyProtection="1"/>
    <xf numFmtId="0" fontId="31" fillId="0" borderId="48" xfId="516" applyFont="1" applyBorder="1" applyAlignment="1" applyProtection="1">
      <alignment horizontal="centerContinuous"/>
    </xf>
    <xf numFmtId="0" fontId="31" fillId="0" borderId="49" xfId="516" applyFont="1" applyBorder="1" applyAlignment="1" applyProtection="1">
      <alignment horizontal="centerContinuous"/>
    </xf>
    <xf numFmtId="0" fontId="31" fillId="0" borderId="50" xfId="516" applyFont="1" applyBorder="1" applyAlignment="1" applyProtection="1">
      <alignment horizontal="centerContinuous"/>
    </xf>
    <xf numFmtId="0" fontId="31" fillId="0" borderId="39" xfId="516" applyFont="1" applyBorder="1" applyProtection="1"/>
    <xf numFmtId="0" fontId="31" fillId="0" borderId="40" xfId="516" applyFont="1" applyBorder="1" applyProtection="1"/>
    <xf numFmtId="0" fontId="31" fillId="0" borderId="38" xfId="516" applyFont="1" applyBorder="1" applyProtection="1"/>
    <xf numFmtId="0" fontId="36" fillId="0" borderId="0" xfId="516" applyFont="1" applyProtection="1"/>
    <xf numFmtId="0" fontId="36" fillId="0" borderId="13" xfId="516" applyFont="1" applyBorder="1" applyProtection="1"/>
    <xf numFmtId="0" fontId="31" fillId="0" borderId="19" xfId="516" applyFont="1" applyBorder="1" applyAlignment="1" applyProtection="1">
      <alignment horizontal="centerContinuous"/>
    </xf>
    <xf numFmtId="0" fontId="31" fillId="0" borderId="20" xfId="516" applyFont="1" applyBorder="1" applyAlignment="1" applyProtection="1">
      <alignment horizontal="centerContinuous"/>
    </xf>
    <xf numFmtId="0" fontId="31" fillId="0" borderId="52" xfId="516" applyFont="1" applyBorder="1" applyAlignment="1" applyProtection="1">
      <alignment horizontal="centerContinuous"/>
    </xf>
    <xf numFmtId="0" fontId="31" fillId="0" borderId="42" xfId="516" applyFont="1" applyBorder="1" applyProtection="1"/>
    <xf numFmtId="0" fontId="31" fillId="0" borderId="13" xfId="516" applyFont="1" applyBorder="1" applyAlignment="1" applyProtection="1">
      <alignment horizontal="center"/>
    </xf>
    <xf numFmtId="0" fontId="31" fillId="0" borderId="0" xfId="516" applyFont="1" applyAlignment="1" applyProtection="1">
      <alignment horizontal="center"/>
    </xf>
    <xf numFmtId="0" fontId="31" fillId="0" borderId="28" xfId="516" applyFont="1" applyBorder="1" applyAlignment="1" applyProtection="1">
      <alignment horizontal="center"/>
    </xf>
    <xf numFmtId="0" fontId="31" fillId="0" borderId="25" xfId="516" applyFont="1" applyBorder="1" applyAlignment="1" applyProtection="1">
      <alignment horizontal="center"/>
    </xf>
    <xf numFmtId="0" fontId="31" fillId="0" borderId="18" xfId="516" applyFont="1" applyBorder="1" applyAlignment="1" applyProtection="1">
      <alignment horizontal="center"/>
    </xf>
    <xf numFmtId="0" fontId="31" fillId="0" borderId="19" xfId="516" applyFont="1" applyBorder="1" applyAlignment="1" applyProtection="1">
      <alignment horizontal="center"/>
    </xf>
    <xf numFmtId="0" fontId="31" fillId="0" borderId="30" xfId="516" applyFont="1" applyBorder="1" applyAlignment="1" applyProtection="1">
      <alignment horizontal="center"/>
    </xf>
    <xf numFmtId="0" fontId="31" fillId="0" borderId="31" xfId="516" applyFont="1" applyBorder="1" applyAlignment="1" applyProtection="1">
      <alignment horizontal="center"/>
    </xf>
    <xf numFmtId="0" fontId="31" fillId="0" borderId="31" xfId="516" applyFont="1" applyBorder="1" applyProtection="1"/>
    <xf numFmtId="0" fontId="31" fillId="0" borderId="48" xfId="516" applyFont="1" applyBorder="1" applyProtection="1"/>
    <xf numFmtId="0" fontId="31" fillId="0" borderId="52" xfId="516" applyFont="1" applyBorder="1" applyAlignment="1" applyProtection="1">
      <alignment horizontal="center"/>
    </xf>
    <xf numFmtId="0" fontId="31" fillId="0" borderId="54" xfId="516" applyFont="1" applyBorder="1" applyProtection="1"/>
    <xf numFmtId="5" fontId="31" fillId="32" borderId="52" xfId="516" applyNumberFormat="1" applyFont="1" applyFill="1" applyBorder="1" applyProtection="1"/>
    <xf numFmtId="5" fontId="31" fillId="32" borderId="59" xfId="516" applyNumberFormat="1" applyFont="1" applyFill="1" applyBorder="1" applyProtection="1"/>
    <xf numFmtId="37" fontId="31" fillId="32" borderId="48" xfId="516" applyNumberFormat="1" applyFont="1" applyFill="1" applyBorder="1" applyProtection="1"/>
    <xf numFmtId="37" fontId="31" fillId="32" borderId="52" xfId="516" applyNumberFormat="1" applyFont="1" applyFill="1" applyBorder="1" applyProtection="1"/>
    <xf numFmtId="0" fontId="31" fillId="0" borderId="59" xfId="516" applyFont="1" applyBorder="1" applyProtection="1"/>
    <xf numFmtId="0" fontId="31" fillId="0" borderId="52" xfId="516" applyFont="1" applyBorder="1" applyProtection="1"/>
    <xf numFmtId="177" fontId="31" fillId="32" borderId="52" xfId="516" applyNumberFormat="1" applyFont="1" applyFill="1" applyBorder="1" applyProtection="1"/>
    <xf numFmtId="37" fontId="31" fillId="32" borderId="59" xfId="516" applyNumberFormat="1" applyFont="1" applyFill="1" applyBorder="1" applyProtection="1"/>
    <xf numFmtId="177" fontId="31" fillId="0" borderId="52" xfId="516" applyNumberFormat="1" applyFont="1" applyBorder="1" applyProtection="1"/>
    <xf numFmtId="37" fontId="31" fillId="0" borderId="48" xfId="516" applyNumberFormat="1" applyFont="1" applyBorder="1" applyProtection="1"/>
    <xf numFmtId="37" fontId="31" fillId="0" borderId="52" xfId="516" applyNumberFormat="1" applyFont="1" applyBorder="1" applyProtection="1"/>
    <xf numFmtId="37" fontId="31" fillId="0" borderId="59" xfId="516" applyNumberFormat="1" applyFont="1" applyBorder="1" applyProtection="1"/>
    <xf numFmtId="0" fontId="31" fillId="25" borderId="13" xfId="516" applyFont="1" applyFill="1" applyBorder="1" applyProtection="1"/>
    <xf numFmtId="0" fontId="31" fillId="25" borderId="0" xfId="516" applyFont="1" applyFill="1" applyProtection="1"/>
    <xf numFmtId="0" fontId="31" fillId="25" borderId="14" xfId="516" applyFont="1" applyFill="1" applyBorder="1" applyProtection="1"/>
    <xf numFmtId="37" fontId="31" fillId="0" borderId="13" xfId="516" applyNumberFormat="1" applyFont="1" applyBorder="1" applyProtection="1"/>
    <xf numFmtId="5" fontId="31" fillId="0" borderId="59" xfId="516" applyNumberFormat="1" applyFont="1" applyBorder="1" applyProtection="1"/>
    <xf numFmtId="177" fontId="31" fillId="0" borderId="0" xfId="516" applyNumberFormat="1" applyFont="1" applyProtection="1"/>
    <xf numFmtId="37" fontId="31" fillId="0" borderId="14" xfId="516" applyNumberFormat="1" applyFont="1" applyBorder="1" applyProtection="1"/>
    <xf numFmtId="37" fontId="31" fillId="0" borderId="0" xfId="516" applyNumberFormat="1" applyFont="1" applyProtection="1"/>
    <xf numFmtId="0" fontId="31" fillId="0" borderId="15" xfId="516" applyFont="1" applyBorder="1" applyProtection="1"/>
    <xf numFmtId="0" fontId="31" fillId="0" borderId="10" xfId="516" applyFont="1" applyBorder="1" applyProtection="1"/>
    <xf numFmtId="0" fontId="31" fillId="0" borderId="16" xfId="516" applyFont="1" applyBorder="1" applyProtection="1"/>
    <xf numFmtId="0" fontId="30" fillId="0" borderId="0" xfId="516" applyFont="1" applyProtection="1"/>
    <xf numFmtId="0" fontId="36" fillId="0" borderId="0" xfId="516" applyFont="1" applyAlignment="1" applyProtection="1">
      <alignment horizontal="right"/>
    </xf>
    <xf numFmtId="0" fontId="36" fillId="0" borderId="0" xfId="516" applyFont="1" applyAlignment="1" applyProtection="1">
      <alignment horizontal="centerContinuous"/>
    </xf>
    <xf numFmtId="0" fontId="31" fillId="0" borderId="0" xfId="516" applyFont="1" applyAlignment="1" applyProtection="1">
      <alignment horizontal="centerContinuous"/>
    </xf>
    <xf numFmtId="0" fontId="31" fillId="0" borderId="0" xfId="0" applyFont="1"/>
    <xf numFmtId="0" fontId="31" fillId="0" borderId="0" xfId="0" applyFont="1" applyBorder="1"/>
    <xf numFmtId="177" fontId="31" fillId="0" borderId="30" xfId="28" applyNumberFormat="1" applyFont="1" applyBorder="1" applyProtection="1"/>
    <xf numFmtId="0" fontId="31" fillId="0" borderId="0" xfId="0" applyFont="1"/>
    <xf numFmtId="0" fontId="0" fillId="0" borderId="0" xfId="0"/>
    <xf numFmtId="0" fontId="31" fillId="0" borderId="0" xfId="0" applyFont="1" applyBorder="1"/>
    <xf numFmtId="0" fontId="31" fillId="0" borderId="28" xfId="0" applyFont="1" applyBorder="1" applyAlignment="1" applyProtection="1">
      <alignment horizontal="center"/>
    </xf>
    <xf numFmtId="0" fontId="31" fillId="0" borderId="0" xfId="0" applyFont="1" applyBorder="1" applyAlignment="1" applyProtection="1">
      <alignment horizontal="center"/>
    </xf>
    <xf numFmtId="38" fontId="0" fillId="0" borderId="0" xfId="0" applyNumberFormat="1"/>
    <xf numFmtId="38" fontId="92" fillId="0" borderId="0" xfId="0" applyNumberFormat="1" applyFont="1"/>
    <xf numFmtId="0" fontId="32" fillId="0" borderId="0" xfId="0" applyFont="1" applyAlignment="1">
      <alignment horizontal="left" indent="2"/>
    </xf>
    <xf numFmtId="38" fontId="32" fillId="0" borderId="0" xfId="0" applyNumberFormat="1" applyFont="1"/>
    <xf numFmtId="37" fontId="31" fillId="0" borderId="24" xfId="47703" applyNumberFormat="1" applyFont="1" applyFill="1" applyBorder="1" applyProtection="1"/>
    <xf numFmtId="0" fontId="36" fillId="0" borderId="34" xfId="47702" applyNumberFormat="1" applyFont="1" applyFill="1" applyBorder="1" applyProtection="1"/>
    <xf numFmtId="39" fontId="36" fillId="0" borderId="34" xfId="47702" applyNumberFormat="1" applyFont="1" applyFill="1" applyBorder="1" applyProtection="1"/>
    <xf numFmtId="37" fontId="36" fillId="0" borderId="34" xfId="47702" applyNumberFormat="1" applyFont="1" applyFill="1" applyBorder="1" applyAlignment="1" applyProtection="1">
      <alignment horizontal="center"/>
    </xf>
    <xf numFmtId="2" fontId="36" fillId="0" borderId="34" xfId="47702" applyNumberFormat="1" applyFont="1" applyFill="1" applyBorder="1" applyAlignment="1">
      <alignment horizontal="right"/>
    </xf>
    <xf numFmtId="0" fontId="36" fillId="0" borderId="34" xfId="47702" applyFont="1" applyFill="1" applyBorder="1" applyAlignment="1">
      <alignment horizontal="center"/>
    </xf>
    <xf numFmtId="177" fontId="36" fillId="0" borderId="34" xfId="47717" applyNumberFormat="1" applyFont="1" applyFill="1" applyBorder="1" applyAlignment="1">
      <alignment horizontal="center"/>
    </xf>
    <xf numFmtId="49" fontId="36" fillId="0" borderId="34" xfId="47702" quotePrefix="1" applyNumberFormat="1" applyFont="1" applyFill="1" applyBorder="1" applyAlignment="1">
      <alignment horizontal="right"/>
    </xf>
    <xf numFmtId="37" fontId="165" fillId="0" borderId="34" xfId="47702" applyNumberFormat="1" applyFont="1" applyFill="1" applyBorder="1" applyProtection="1"/>
    <xf numFmtId="37" fontId="36" fillId="0" borderId="137" xfId="47702" applyNumberFormat="1" applyFont="1" applyFill="1" applyBorder="1" applyProtection="1"/>
    <xf numFmtId="0" fontId="57" fillId="0" borderId="0" xfId="54" applyAlignment="1">
      <alignment horizontal="center"/>
    </xf>
    <xf numFmtId="0" fontId="31" fillId="0" borderId="17" xfId="54" applyFont="1" applyBorder="1" applyAlignment="1" applyProtection="1">
      <alignment horizontal="center"/>
    </xf>
    <xf numFmtId="0" fontId="41" fillId="0" borderId="13" xfId="54" applyFont="1" applyBorder="1" applyAlignment="1" applyProtection="1">
      <alignment horizontal="center"/>
    </xf>
    <xf numFmtId="0" fontId="31" fillId="0" borderId="39" xfId="54" applyFont="1" applyBorder="1" applyAlignment="1" applyProtection="1">
      <alignment horizontal="center"/>
    </xf>
    <xf numFmtId="0" fontId="31" fillId="0" borderId="48" xfId="54" applyFont="1" applyBorder="1" applyAlignment="1" applyProtection="1">
      <alignment horizontal="center"/>
    </xf>
    <xf numFmtId="37" fontId="31" fillId="0" borderId="0" xfId="54" applyNumberFormat="1" applyFont="1" applyBorder="1" applyProtection="1"/>
    <xf numFmtId="37" fontId="31" fillId="0" borderId="0" xfId="47702" applyNumberFormat="1" applyFont="1" applyBorder="1" applyProtection="1"/>
    <xf numFmtId="37" fontId="31" fillId="0" borderId="28" xfId="47702" applyNumberFormat="1" applyFont="1" applyBorder="1" applyProtection="1"/>
    <xf numFmtId="0" fontId="31" fillId="0" borderId="0" xfId="47702" applyFont="1" applyBorder="1" applyProtection="1"/>
    <xf numFmtId="169" fontId="31" fillId="0" borderId="0" xfId="47702" applyNumberFormat="1" applyFont="1" applyBorder="1" applyProtection="1"/>
    <xf numFmtId="2" fontId="31" fillId="0" borderId="0" xfId="54" applyNumberFormat="1" applyFont="1" applyBorder="1" applyProtection="1"/>
    <xf numFmtId="0" fontId="57" fillId="0" borderId="0" xfId="54" applyBorder="1"/>
    <xf numFmtId="0" fontId="31" fillId="0" borderId="0" xfId="54" applyFont="1" applyBorder="1" applyAlignment="1" applyProtection="1">
      <alignment horizontal="centerContinuous"/>
    </xf>
    <xf numFmtId="43" fontId="57" fillId="0" borderId="0" xfId="54" applyNumberFormat="1" applyBorder="1"/>
    <xf numFmtId="43" fontId="31" fillId="0" borderId="0" xfId="54" applyNumberFormat="1" applyFont="1" applyBorder="1"/>
    <xf numFmtId="1" fontId="31" fillId="0" borderId="89" xfId="47702" applyNumberFormat="1" applyFont="1" applyBorder="1" applyAlignment="1" applyProtection="1">
      <alignment horizontal="center"/>
    </xf>
    <xf numFmtId="14" fontId="31" fillId="0" borderId="30" xfId="54" quotePrefix="1" applyNumberFormat="1" applyFont="1" applyFill="1" applyBorder="1" applyProtection="1"/>
    <xf numFmtId="0" fontId="32" fillId="0" borderId="0" xfId="47697" applyFont="1" applyFill="1" applyAlignment="1" applyProtection="1">
      <alignment horizontal="centerContinuous"/>
    </xf>
    <xf numFmtId="43" fontId="31" fillId="0" borderId="0" xfId="47726" applyFont="1" applyFill="1" applyProtection="1"/>
    <xf numFmtId="5" fontId="31" fillId="0" borderId="86" xfId="47697" applyNumberFormat="1" applyFont="1" applyFill="1" applyBorder="1" applyProtection="1">
      <protection locked="0"/>
    </xf>
    <xf numFmtId="0" fontId="31" fillId="0" borderId="0" xfId="45" applyFont="1" applyFill="1" applyProtection="1"/>
    <xf numFmtId="0" fontId="33" fillId="0" borderId="0" xfId="47697" applyFont="1" applyFill="1" applyAlignment="1" applyProtection="1">
      <alignment horizontal="centerContinuous"/>
      <protection locked="0"/>
    </xf>
    <xf numFmtId="0" fontId="31" fillId="0" borderId="0" xfId="47697" applyFont="1" applyFill="1" applyAlignment="1" applyProtection="1">
      <alignment horizontal="centerContinuous"/>
      <protection locked="0"/>
    </xf>
    <xf numFmtId="0" fontId="31" fillId="0" borderId="0" xfId="47697" applyFont="1" applyFill="1" applyProtection="1">
      <protection locked="0"/>
    </xf>
    <xf numFmtId="37" fontId="31" fillId="0" borderId="0" xfId="47697" applyNumberFormat="1" applyFont="1" applyFill="1" applyProtection="1">
      <protection locked="0"/>
    </xf>
    <xf numFmtId="37" fontId="31" fillId="0" borderId="19" xfId="47697" applyNumberFormat="1" applyFont="1" applyFill="1" applyBorder="1" applyProtection="1">
      <protection locked="0"/>
    </xf>
    <xf numFmtId="37" fontId="31" fillId="0" borderId="0" xfId="47697" applyNumberFormat="1" applyFont="1" applyFill="1" applyBorder="1" applyProtection="1">
      <protection locked="0"/>
    </xf>
    <xf numFmtId="41" fontId="31" fillId="0" borderId="19" xfId="47697" applyNumberFormat="1" applyFont="1" applyFill="1" applyBorder="1" applyProtection="1">
      <protection locked="0"/>
    </xf>
    <xf numFmtId="0" fontId="31" fillId="0" borderId="0" xfId="47697" quotePrefix="1" applyFont="1" applyFill="1" applyAlignment="1" applyProtection="1">
      <alignment horizontal="left"/>
      <protection locked="0"/>
    </xf>
    <xf numFmtId="0" fontId="27" fillId="0" borderId="0" xfId="22189" applyFont="1"/>
    <xf numFmtId="0" fontId="31" fillId="0" borderId="0" xfId="22189" applyFont="1" applyAlignment="1">
      <alignment horizontal="center"/>
    </xf>
    <xf numFmtId="0" fontId="98" fillId="0" borderId="0" xfId="22189" applyFont="1" applyAlignment="1">
      <alignment horizontal="center"/>
    </xf>
    <xf numFmtId="0" fontId="98" fillId="0" borderId="0" xfId="22189" applyFont="1"/>
    <xf numFmtId="0" fontId="79" fillId="0" borderId="0" xfId="22189" applyFont="1"/>
    <xf numFmtId="49" fontId="99" fillId="0" borderId="0" xfId="22189" applyNumberFormat="1" applyFont="1"/>
    <xf numFmtId="49" fontId="38" fillId="0" borderId="0" xfId="22189" applyNumberFormat="1" applyFont="1"/>
    <xf numFmtId="0" fontId="27" fillId="0" borderId="186" xfId="22189" applyFont="1" applyBorder="1" applyAlignment="1">
      <alignment horizontal="centerContinuous" vertical="center"/>
    </xf>
    <xf numFmtId="0" fontId="27" fillId="0" borderId="187" xfId="22189" applyFont="1" applyBorder="1" applyAlignment="1">
      <alignment horizontal="centerContinuous" vertical="center"/>
    </xf>
    <xf numFmtId="0" fontId="27" fillId="0" borderId="186" xfId="22189" applyFont="1" applyBorder="1" applyAlignment="1">
      <alignment horizontal="centerContinuous" vertical="center" wrapText="1"/>
    </xf>
    <xf numFmtId="0" fontId="51" fillId="0" borderId="187" xfId="22189" applyFont="1" applyBorder="1" applyAlignment="1">
      <alignment horizontal="centerContinuous" vertical="top" wrapText="1"/>
    </xf>
    <xf numFmtId="0" fontId="27" fillId="0" borderId="185" xfId="22189" applyFont="1" applyBorder="1" applyAlignment="1">
      <alignment horizontal="centerContinuous" vertical="justify"/>
    </xf>
    <xf numFmtId="0" fontId="60" fillId="0" borderId="187" xfId="22189" applyFont="1" applyBorder="1" applyAlignment="1">
      <alignment horizontal="centerContinuous" vertical="justify" wrapText="1"/>
    </xf>
    <xf numFmtId="0" fontId="27" fillId="0" borderId="185" xfId="22189" applyFont="1" applyBorder="1" applyAlignment="1">
      <alignment horizontal="center" vertical="justify" wrapText="1"/>
    </xf>
    <xf numFmtId="0" fontId="27" fillId="0" borderId="185" xfId="22189" applyFont="1" applyBorder="1" applyAlignment="1">
      <alignment horizontal="centerContinuous" vertical="center" wrapText="1"/>
    </xf>
    <xf numFmtId="49" fontId="27" fillId="0" borderId="185" xfId="22189" applyNumberFormat="1" applyFont="1" applyFill="1" applyBorder="1" applyAlignment="1">
      <alignment horizontal="center" vertical="center" wrapText="1"/>
    </xf>
    <xf numFmtId="0" fontId="36" fillId="0" borderId="0" xfId="22189" applyFont="1"/>
    <xf numFmtId="0" fontId="27" fillId="0" borderId="188" xfId="22189" applyFont="1" applyBorder="1" applyAlignment="1">
      <alignment horizontal="center" vertical="center"/>
    </xf>
    <xf numFmtId="0" fontId="27" fillId="0" borderId="185" xfId="22189" applyFont="1" applyBorder="1" applyAlignment="1">
      <alignment horizontal="center"/>
    </xf>
    <xf numFmtId="0" fontId="27" fillId="0" borderId="183" xfId="22189" applyFont="1" applyBorder="1" applyAlignment="1">
      <alignment horizontal="center"/>
    </xf>
    <xf numFmtId="0" fontId="27" fillId="0" borderId="188" xfId="22189" applyFont="1" applyBorder="1" applyAlignment="1">
      <alignment horizontal="center"/>
    </xf>
    <xf numFmtId="0" fontId="60" fillId="0" borderId="185" xfId="22189" applyFont="1" applyBorder="1" applyAlignment="1">
      <alignment horizontal="centerContinuous" vertical="justify" wrapText="1"/>
    </xf>
    <xf numFmtId="0" fontId="60" fillId="0" borderId="185" xfId="22189" applyFont="1" applyBorder="1" applyAlignment="1">
      <alignment horizontal="centerContinuous" vertical="justify"/>
    </xf>
    <xf numFmtId="0" fontId="27" fillId="0" borderId="188" xfId="22189" applyFont="1" applyBorder="1" applyAlignment="1">
      <alignment horizontal="centerContinuous"/>
    </xf>
    <xf numFmtId="0" fontId="27" fillId="0" borderId="98" xfId="22189" applyFont="1" applyBorder="1" applyAlignment="1">
      <alignment horizontal="center" vertical="center"/>
    </xf>
    <xf numFmtId="0" fontId="36" fillId="0" borderId="0" xfId="22189" applyFont="1" applyAlignment="1">
      <alignment horizontal="left"/>
    </xf>
    <xf numFmtId="0" fontId="27" fillId="0" borderId="184" xfId="22189" applyFont="1" applyBorder="1" applyAlignment="1">
      <alignment horizontal="center" vertical="center"/>
    </xf>
    <xf numFmtId="0" fontId="27" fillId="0" borderId="184" xfId="22189" applyFont="1" applyBorder="1" applyAlignment="1">
      <alignment horizontal="center"/>
    </xf>
    <xf numFmtId="0" fontId="31" fillId="0" borderId="185" xfId="22189" applyFont="1" applyBorder="1" applyAlignment="1">
      <alignment horizontal="center"/>
    </xf>
    <xf numFmtId="0" fontId="31" fillId="0" borderId="185" xfId="22189" applyFont="1" applyBorder="1"/>
    <xf numFmtId="2" fontId="31" fillId="0" borderId="188" xfId="22189" applyNumberFormat="1" applyFont="1" applyBorder="1" applyAlignment="1">
      <alignment horizontal="center"/>
    </xf>
    <xf numFmtId="2" fontId="31" fillId="0" borderId="188" xfId="22189" applyNumberFormat="1" applyFont="1" applyBorder="1" applyAlignment="1">
      <alignment horizontal="left"/>
    </xf>
    <xf numFmtId="0" fontId="31" fillId="0" borderId="188" xfId="22189" applyFont="1" applyBorder="1" applyAlignment="1">
      <alignment horizontal="center"/>
    </xf>
    <xf numFmtId="0" fontId="31" fillId="0" borderId="188" xfId="22189" applyFont="1" applyBorder="1"/>
    <xf numFmtId="0" fontId="31" fillId="0" borderId="188" xfId="22189" applyFont="1" applyBorder="1" applyAlignment="1">
      <alignment vertical="top"/>
    </xf>
    <xf numFmtId="2" fontId="31" fillId="0" borderId="188" xfId="22189" applyNumberFormat="1" applyFont="1" applyBorder="1" applyAlignment="1">
      <alignment horizontal="center" vertical="top"/>
    </xf>
    <xf numFmtId="2" fontId="31" fillId="0" borderId="188" xfId="22189" applyNumberFormat="1" applyFont="1" applyBorder="1" applyAlignment="1">
      <alignment horizontal="left" vertical="top"/>
    </xf>
    <xf numFmtId="0" fontId="31" fillId="0" borderId="188" xfId="22189" applyFont="1" applyBorder="1" applyAlignment="1">
      <alignment horizontal="center" vertical="top"/>
    </xf>
    <xf numFmtId="0" fontId="31" fillId="0" borderId="188" xfId="22189" applyFont="1" applyBorder="1" applyAlignment="1">
      <alignment horizontal="left"/>
    </xf>
    <xf numFmtId="0" fontId="31" fillId="0" borderId="188" xfId="22189" applyFont="1" applyBorder="1" applyAlignment="1">
      <alignment horizontal="left" vertical="top"/>
    </xf>
    <xf numFmtId="0" fontId="31" fillId="0" borderId="184" xfId="22189" applyFont="1" applyBorder="1" applyAlignment="1">
      <alignment horizontal="center"/>
    </xf>
    <xf numFmtId="0" fontId="31" fillId="0" borderId="184" xfId="22189" applyFont="1" applyBorder="1" applyAlignment="1">
      <alignment vertical="top"/>
    </xf>
    <xf numFmtId="2" fontId="31" fillId="0" borderId="184" xfId="22189" applyNumberFormat="1" applyFont="1" applyBorder="1" applyAlignment="1">
      <alignment horizontal="center" vertical="top"/>
    </xf>
    <xf numFmtId="0" fontId="31" fillId="0" borderId="184" xfId="22189" applyFont="1" applyBorder="1" applyAlignment="1">
      <alignment horizontal="left" vertical="top"/>
    </xf>
    <xf numFmtId="0" fontId="31" fillId="0" borderId="184" xfId="22189" applyFont="1" applyBorder="1" applyAlignment="1">
      <alignment horizontal="center" vertical="top"/>
    </xf>
    <xf numFmtId="0" fontId="98" fillId="0" borderId="184" xfId="22189" applyFont="1" applyBorder="1" applyAlignment="1">
      <alignment horizontal="center"/>
    </xf>
    <xf numFmtId="0" fontId="54" fillId="0" borderId="184" xfId="22189" applyFont="1" applyBorder="1"/>
    <xf numFmtId="0" fontId="31" fillId="0" borderId="183" xfId="22189" applyFont="1" applyBorder="1" applyAlignment="1">
      <alignment horizontal="center"/>
    </xf>
    <xf numFmtId="0" fontId="31" fillId="0" borderId="189" xfId="22189" applyFont="1" applyBorder="1"/>
    <xf numFmtId="2" fontId="31" fillId="0" borderId="189" xfId="22189" applyNumberFormat="1" applyFont="1" applyBorder="1" applyAlignment="1">
      <alignment horizontal="center"/>
    </xf>
    <xf numFmtId="0" fontId="31" fillId="0" borderId="189" xfId="22189" applyFont="1" applyBorder="1" applyAlignment="1">
      <alignment horizontal="center"/>
    </xf>
    <xf numFmtId="0" fontId="31" fillId="0" borderId="183" xfId="22189" applyFont="1" applyBorder="1"/>
    <xf numFmtId="0" fontId="31" fillId="0" borderId="186" xfId="22189" applyFont="1" applyBorder="1" applyAlignment="1">
      <alignment horizontal="center"/>
    </xf>
    <xf numFmtId="0" fontId="31" fillId="0" borderId="187" xfId="22189" applyFont="1" applyBorder="1"/>
    <xf numFmtId="2" fontId="31" fillId="0" borderId="185" xfId="22189" applyNumberFormat="1" applyFont="1" applyBorder="1" applyAlignment="1">
      <alignment horizontal="center"/>
    </xf>
    <xf numFmtId="0" fontId="31" fillId="0" borderId="185" xfId="22189" applyFont="1" applyBorder="1" applyAlignment="1">
      <alignment horizontal="left"/>
    </xf>
    <xf numFmtId="0" fontId="31" fillId="0" borderId="188" xfId="22189" applyFont="1" applyBorder="1" applyAlignment="1"/>
    <xf numFmtId="2" fontId="31" fillId="0" borderId="188" xfId="22189" applyNumberFormat="1" applyFont="1" applyBorder="1" applyAlignment="1"/>
    <xf numFmtId="0" fontId="41" fillId="0" borderId="188" xfId="22189" applyFont="1" applyBorder="1" applyAlignment="1">
      <alignment horizontal="center" wrapText="1"/>
    </xf>
    <xf numFmtId="0" fontId="98" fillId="0" borderId="0" xfId="22189" applyFont="1" applyAlignment="1"/>
    <xf numFmtId="0" fontId="31" fillId="0" borderId="0" xfId="22189" applyFont="1" applyAlignment="1">
      <alignment horizontal="right"/>
    </xf>
    <xf numFmtId="0" fontId="31" fillId="0" borderId="188" xfId="22189" applyFont="1" applyBorder="1" applyAlignment="1">
      <alignment horizontal="right"/>
    </xf>
    <xf numFmtId="0" fontId="31" fillId="0" borderId="90" xfId="22189" applyFont="1" applyBorder="1" applyAlignment="1"/>
    <xf numFmtId="2" fontId="31" fillId="0" borderId="188" xfId="22189" applyNumberFormat="1" applyFont="1" applyBorder="1" applyAlignment="1">
      <alignment horizontal="right"/>
    </xf>
    <xf numFmtId="0" fontId="41" fillId="0" borderId="188" xfId="22189" applyFont="1" applyBorder="1" applyAlignment="1">
      <alignment horizontal="center"/>
    </xf>
    <xf numFmtId="0" fontId="31" fillId="0" borderId="90" xfId="22189" applyFont="1" applyBorder="1"/>
    <xf numFmtId="0" fontId="31" fillId="0" borderId="184" xfId="22189" applyFont="1" applyBorder="1"/>
    <xf numFmtId="2" fontId="31" fillId="0" borderId="184" xfId="22189" applyNumberFormat="1" applyFont="1" applyBorder="1" applyAlignment="1">
      <alignment horizontal="center"/>
    </xf>
    <xf numFmtId="2" fontId="31" fillId="0" borderId="184" xfId="22189" applyNumberFormat="1" applyFont="1" applyBorder="1" applyAlignment="1">
      <alignment horizontal="left"/>
    </xf>
    <xf numFmtId="0" fontId="31" fillId="0" borderId="0" xfId="22189" applyFont="1" applyBorder="1" applyAlignment="1">
      <alignment horizontal="center"/>
    </xf>
    <xf numFmtId="0" fontId="60" fillId="0" borderId="188" xfId="22189" applyFont="1" applyBorder="1" applyAlignment="1">
      <alignment horizontal="center"/>
    </xf>
    <xf numFmtId="0" fontId="31" fillId="0" borderId="98" xfId="22189" applyFont="1" applyBorder="1"/>
    <xf numFmtId="0" fontId="31" fillId="0" borderId="90" xfId="22189" applyFont="1" applyBorder="1" applyAlignment="1">
      <alignment horizontal="center"/>
    </xf>
    <xf numFmtId="0" fontId="27" fillId="0" borderId="188" xfId="22189" applyFont="1" applyBorder="1"/>
    <xf numFmtId="0" fontId="31" fillId="0" borderId="98" xfId="22189" applyFont="1" applyBorder="1" applyAlignment="1">
      <alignment horizontal="right"/>
    </xf>
    <xf numFmtId="0" fontId="27" fillId="0" borderId="188" xfId="22189" applyFont="1" applyBorder="1" applyAlignment="1">
      <alignment horizontal="center" wrapText="1"/>
    </xf>
    <xf numFmtId="0" fontId="31" fillId="0" borderId="98" xfId="22189" applyFont="1" applyFill="1" applyBorder="1"/>
    <xf numFmtId="0" fontId="31" fillId="0" borderId="188" xfId="22189" applyFont="1" applyFill="1" applyBorder="1"/>
    <xf numFmtId="2" fontId="31" fillId="0" borderId="98" xfId="22189" applyNumberFormat="1" applyFont="1" applyBorder="1"/>
    <xf numFmtId="0" fontId="31" fillId="0" borderId="127" xfId="22189" applyFont="1" applyBorder="1"/>
    <xf numFmtId="0" fontId="31" fillId="0" borderId="186" xfId="22189" applyFont="1" applyBorder="1"/>
    <xf numFmtId="2" fontId="31" fillId="0" borderId="183" xfId="22189" applyNumberFormat="1" applyFont="1" applyBorder="1"/>
    <xf numFmtId="0" fontId="31" fillId="0" borderId="83" xfId="22189" applyFont="1" applyBorder="1" applyAlignment="1">
      <alignment horizontal="right"/>
    </xf>
    <xf numFmtId="0" fontId="31" fillId="0" borderId="128" xfId="22189" applyFont="1" applyBorder="1"/>
    <xf numFmtId="0" fontId="31" fillId="0" borderId="0" xfId="22189" applyFont="1"/>
    <xf numFmtId="0" fontId="31" fillId="0" borderId="95" xfId="22189" applyFont="1" applyBorder="1" applyAlignment="1">
      <alignment horizontal="center"/>
    </xf>
    <xf numFmtId="0" fontId="31" fillId="0" borderId="91" xfId="22189" applyFont="1" applyBorder="1" applyAlignment="1">
      <alignment horizontal="center"/>
    </xf>
    <xf numFmtId="0" fontId="31" fillId="0" borderId="95" xfId="22189" applyFont="1" applyBorder="1"/>
    <xf numFmtId="0" fontId="31" fillId="0" borderId="184" xfId="22189" applyFont="1" applyBorder="1" applyAlignment="1">
      <alignment horizontal="left"/>
    </xf>
    <xf numFmtId="2" fontId="31" fillId="0" borderId="184" xfId="22189" applyNumberFormat="1" applyFont="1" applyBorder="1"/>
    <xf numFmtId="0" fontId="31" fillId="0" borderId="128" xfId="22189" applyFont="1" applyBorder="1" applyAlignment="1">
      <alignment horizontal="center"/>
    </xf>
    <xf numFmtId="0" fontId="31" fillId="0" borderId="127" xfId="22189" applyFont="1" applyBorder="1" applyAlignment="1">
      <alignment horizontal="center"/>
    </xf>
    <xf numFmtId="0" fontId="31" fillId="0" borderId="186" xfId="22189" applyFont="1" applyBorder="1" applyAlignment="1">
      <alignment horizontal="right"/>
    </xf>
    <xf numFmtId="2" fontId="31" fillId="0" borderId="188" xfId="22189" applyNumberFormat="1" applyFont="1" applyBorder="1"/>
    <xf numFmtId="2" fontId="31" fillId="0" borderId="188" xfId="22189" applyNumberFormat="1" applyFont="1" applyFill="1" applyBorder="1" applyAlignment="1">
      <alignment horizontal="center"/>
    </xf>
    <xf numFmtId="0" fontId="79" fillId="0" borderId="0" xfId="22189" applyFont="1" applyAlignment="1">
      <alignment horizontal="left"/>
    </xf>
    <xf numFmtId="0" fontId="31" fillId="0" borderId="188" xfId="22189" applyFont="1" applyFill="1" applyBorder="1" applyAlignment="1">
      <alignment wrapText="1"/>
    </xf>
    <xf numFmtId="0" fontId="51" fillId="0" borderId="188" xfId="22189" applyFont="1" applyBorder="1" applyAlignment="1">
      <alignment horizontal="center" vertical="center" wrapText="1"/>
    </xf>
    <xf numFmtId="0" fontId="31" fillId="0" borderId="0" xfId="22189" applyFont="1" applyBorder="1"/>
    <xf numFmtId="0" fontId="51" fillId="0" borderId="188" xfId="22189" applyFont="1" applyBorder="1" applyAlignment="1">
      <alignment horizontal="center" wrapText="1"/>
    </xf>
    <xf numFmtId="17" fontId="31" fillId="0" borderId="188" xfId="22189" applyNumberFormat="1" applyFont="1" applyBorder="1"/>
    <xf numFmtId="0" fontId="31" fillId="0" borderId="98" xfId="22189" applyFont="1" applyBorder="1" applyAlignment="1">
      <alignment horizontal="center"/>
    </xf>
    <xf numFmtId="0" fontId="31" fillId="0" borderId="189" xfId="22189" applyFont="1" applyBorder="1" applyAlignment="1">
      <alignment horizontal="centerContinuous"/>
    </xf>
    <xf numFmtId="0" fontId="31" fillId="0" borderId="188" xfId="22189" applyFont="1" applyFill="1" applyBorder="1" applyAlignment="1">
      <alignment horizontal="center"/>
    </xf>
    <xf numFmtId="0" fontId="31" fillId="0" borderId="188" xfId="22189" applyFont="1" applyFill="1" applyBorder="1" applyAlignment="1">
      <alignment horizontal="left"/>
    </xf>
    <xf numFmtId="0" fontId="98" fillId="0" borderId="0" xfId="22189" applyFont="1" applyFill="1"/>
    <xf numFmtId="0" fontId="51" fillId="0" borderId="188" xfId="22189" applyFont="1" applyBorder="1" applyAlignment="1">
      <alignment horizontal="justify"/>
    </xf>
    <xf numFmtId="2" fontId="31" fillId="0" borderId="0" xfId="22189" applyNumberFormat="1" applyFont="1" applyBorder="1" applyAlignment="1">
      <alignment horizontal="center"/>
    </xf>
    <xf numFmtId="0" fontId="31" fillId="0" borderId="0" xfId="22189" applyFont="1" applyBorder="1" applyAlignment="1">
      <alignment horizontal="left"/>
    </xf>
    <xf numFmtId="0" fontId="31" fillId="0" borderId="90" xfId="22189" applyFont="1" applyBorder="1" applyAlignment="1">
      <alignment vertical="top"/>
    </xf>
    <xf numFmtId="2" fontId="31" fillId="0" borderId="98" xfId="22189" applyNumberFormat="1" applyFont="1" applyBorder="1" applyAlignment="1">
      <alignment horizontal="center"/>
    </xf>
    <xf numFmtId="2" fontId="31" fillId="0" borderId="90" xfId="22189" applyNumberFormat="1" applyFont="1" applyBorder="1"/>
    <xf numFmtId="0" fontId="31" fillId="0" borderId="0" xfId="22189" applyFont="1" applyBorder="1" applyAlignment="1"/>
    <xf numFmtId="2" fontId="31" fillId="0" borderId="187" xfId="22189" applyNumberFormat="1" applyFont="1" applyBorder="1" applyAlignment="1">
      <alignment horizontal="left"/>
    </xf>
    <xf numFmtId="2" fontId="31" fillId="0" borderId="0" xfId="22189" applyNumberFormat="1" applyFont="1" applyBorder="1" applyAlignment="1">
      <alignment horizontal="left"/>
    </xf>
    <xf numFmtId="2" fontId="31" fillId="0" borderId="0" xfId="22189" applyNumberFormat="1" applyFont="1" applyBorder="1"/>
    <xf numFmtId="0" fontId="31" fillId="0" borderId="0" xfId="22189" applyFont="1" applyFill="1" applyBorder="1" applyAlignment="1">
      <alignment horizontal="center"/>
    </xf>
    <xf numFmtId="0" fontId="27" fillId="0" borderId="0" xfId="22189" applyFont="1" applyAlignment="1"/>
    <xf numFmtId="0" fontId="31" fillId="0" borderId="90" xfId="22189" applyFont="1" applyBorder="1" applyAlignment="1">
      <alignment horizontal="right"/>
    </xf>
    <xf numFmtId="0" fontId="31" fillId="0" borderId="98" xfId="22189" applyFont="1" applyFill="1" applyBorder="1" applyAlignment="1">
      <alignment horizontal="center"/>
    </xf>
    <xf numFmtId="49" fontId="31" fillId="0" borderId="188" xfId="22189" applyNumberFormat="1" applyFont="1" applyBorder="1" applyAlignment="1">
      <alignment horizontal="center"/>
    </xf>
    <xf numFmtId="0" fontId="31" fillId="0" borderId="83" xfId="22189" applyFont="1" applyBorder="1"/>
    <xf numFmtId="0" fontId="27" fillId="0" borderId="0" xfId="22189" applyFont="1" applyAlignment="1">
      <alignment horizontal="center"/>
    </xf>
    <xf numFmtId="0" fontId="27" fillId="0" borderId="0" xfId="22189" applyFont="1" applyBorder="1" applyProtection="1">
      <protection locked="0"/>
    </xf>
    <xf numFmtId="0" fontId="31" fillId="0" borderId="188" xfId="22189" applyFont="1" applyBorder="1" applyAlignment="1">
      <alignment horizontal="center" vertical="center"/>
    </xf>
    <xf numFmtId="49" fontId="31" fillId="0" borderId="185" xfId="22189" applyNumberFormat="1" applyFont="1" applyFill="1" applyBorder="1" applyAlignment="1">
      <alignment horizontal="left" vertical="center" wrapText="1"/>
    </xf>
    <xf numFmtId="0" fontId="31" fillId="0" borderId="184" xfId="22189" applyFont="1" applyBorder="1" applyAlignment="1">
      <alignment horizontal="center" vertical="center"/>
    </xf>
    <xf numFmtId="0" fontId="54" fillId="0" borderId="0" xfId="22189" applyFont="1"/>
    <xf numFmtId="49" fontId="31" fillId="0" borderId="185" xfId="22189" applyNumberFormat="1" applyFont="1" applyFill="1" applyBorder="1" applyAlignment="1">
      <alignment horizontal="center" vertical="center" wrapText="1"/>
    </xf>
    <xf numFmtId="0" fontId="54" fillId="0" borderId="0" xfId="22189" applyFont="1" applyAlignment="1">
      <alignment horizontal="center"/>
    </xf>
    <xf numFmtId="0" fontId="54" fillId="0" borderId="185" xfId="22189" applyFont="1" applyBorder="1" applyAlignment="1">
      <alignment horizontal="center"/>
    </xf>
    <xf numFmtId="0" fontId="54" fillId="0" borderId="188" xfId="22189" applyFont="1" applyBorder="1" applyAlignment="1">
      <alignment horizontal="center"/>
    </xf>
    <xf numFmtId="0" fontId="0" fillId="0" borderId="17" xfId="0" applyFill="1" applyBorder="1" applyAlignment="1" applyProtection="1">
      <alignment horizontal="left"/>
    </xf>
    <xf numFmtId="0" fontId="0" fillId="0" borderId="11" xfId="0" applyFill="1" applyBorder="1" applyProtection="1"/>
    <xf numFmtId="0" fontId="0" fillId="0" borderId="11" xfId="0" applyFill="1" applyBorder="1" applyAlignment="1" applyProtection="1">
      <alignment horizontal="left"/>
    </xf>
    <xf numFmtId="0" fontId="0" fillId="0" borderId="75" xfId="0" applyFill="1" applyBorder="1" applyAlignment="1" applyProtection="1">
      <alignment horizontal="center"/>
    </xf>
    <xf numFmtId="0" fontId="0" fillId="0" borderId="17" xfId="0" applyFill="1" applyBorder="1" applyAlignment="1" applyProtection="1">
      <alignment horizontal="centerContinuous"/>
    </xf>
    <xf numFmtId="0" fontId="0" fillId="0" borderId="12" xfId="0" applyFill="1" applyBorder="1" applyAlignment="1" applyProtection="1">
      <alignment horizontal="centerContinuous"/>
    </xf>
    <xf numFmtId="0" fontId="0" fillId="0" borderId="0" xfId="0" applyFill="1" applyProtection="1"/>
    <xf numFmtId="0" fontId="0" fillId="0" borderId="17" xfId="0" applyFill="1" applyBorder="1" applyProtection="1"/>
    <xf numFmtId="0" fontId="0" fillId="0" borderId="11" xfId="0" applyFill="1" applyBorder="1" applyAlignment="1" applyProtection="1">
      <alignment horizontal="centerContinuous"/>
    </xf>
    <xf numFmtId="0" fontId="0" fillId="0" borderId="13" xfId="0" applyFill="1" applyBorder="1" applyProtection="1"/>
    <xf numFmtId="0" fontId="0" fillId="0" borderId="64" xfId="0" applyFill="1" applyBorder="1" applyAlignment="1" applyProtection="1">
      <alignment horizontal="center"/>
    </xf>
    <xf numFmtId="0" fontId="0" fillId="0" borderId="13" xfId="0" applyFill="1" applyBorder="1" applyAlignment="1" applyProtection="1">
      <alignment horizontal="centerContinuous"/>
    </xf>
    <xf numFmtId="0" fontId="0" fillId="0" borderId="14" xfId="0" applyFill="1" applyBorder="1" applyAlignment="1" applyProtection="1">
      <alignment horizontal="centerContinuous"/>
    </xf>
    <xf numFmtId="0" fontId="31" fillId="0" borderId="13" xfId="0" applyFont="1" applyFill="1" applyBorder="1" applyProtection="1"/>
    <xf numFmtId="0" fontId="0" fillId="0" borderId="0" xfId="0" applyFill="1" applyAlignment="1" applyProtection="1">
      <alignment horizontal="centerContinuous"/>
    </xf>
    <xf numFmtId="0" fontId="0" fillId="0" borderId="13" xfId="0" applyFill="1" applyBorder="1" applyAlignment="1" applyProtection="1">
      <alignment horizontal="center"/>
    </xf>
    <xf numFmtId="0" fontId="0" fillId="0" borderId="14" xfId="0" applyFill="1" applyBorder="1" applyAlignment="1" applyProtection="1">
      <alignment horizontal="center"/>
    </xf>
    <xf numFmtId="0" fontId="0" fillId="0" borderId="10" xfId="0" applyFill="1" applyBorder="1" applyProtection="1"/>
    <xf numFmtId="0" fontId="0" fillId="0" borderId="15" xfId="0" applyFill="1" applyBorder="1" applyProtection="1"/>
    <xf numFmtId="164" fontId="0" fillId="0" borderId="65" xfId="0" applyNumberFormat="1" applyFill="1" applyBorder="1" applyAlignment="1" applyProtection="1">
      <alignment horizontal="center"/>
    </xf>
    <xf numFmtId="14" fontId="31" fillId="0" borderId="30" xfId="0" applyNumberFormat="1" applyFont="1" applyFill="1" applyBorder="1" applyAlignment="1" applyProtection="1">
      <alignment horizontal="centerContinuous"/>
    </xf>
    <xf numFmtId="0" fontId="0" fillId="0" borderId="16" xfId="0" applyFill="1" applyBorder="1" applyAlignment="1" applyProtection="1">
      <alignment horizontal="centerContinuous"/>
    </xf>
    <xf numFmtId="164" fontId="0" fillId="0" borderId="10" xfId="0" applyNumberFormat="1" applyFill="1" applyBorder="1" applyAlignment="1" applyProtection="1">
      <alignment horizontal="center"/>
    </xf>
    <xf numFmtId="164" fontId="0" fillId="0" borderId="15" xfId="0" applyNumberFormat="1" applyFill="1" applyBorder="1" applyAlignment="1" applyProtection="1">
      <alignment horizontal="center"/>
    </xf>
    <xf numFmtId="14" fontId="0" fillId="0" borderId="15" xfId="0" applyNumberFormat="1" applyFill="1" applyBorder="1" applyAlignment="1" applyProtection="1">
      <alignment horizontal="centerContinuous"/>
    </xf>
    <xf numFmtId="0" fontId="32" fillId="0" borderId="10" xfId="0" applyFont="1" applyFill="1" applyBorder="1" applyAlignment="1" applyProtection="1">
      <alignment horizontal="centerContinuous"/>
    </xf>
    <xf numFmtId="0" fontId="0" fillId="0" borderId="10" xfId="0" applyFill="1" applyBorder="1" applyAlignment="1" applyProtection="1">
      <alignment horizontal="centerContinuous"/>
    </xf>
    <xf numFmtId="0" fontId="0" fillId="0" borderId="68" xfId="0" applyFill="1" applyBorder="1" applyAlignment="1" applyProtection="1">
      <alignment horizontal="centerContinuous"/>
    </xf>
    <xf numFmtId="0" fontId="32" fillId="0" borderId="15" xfId="0" applyFont="1" applyFill="1" applyBorder="1" applyAlignment="1" applyProtection="1">
      <alignment horizontal="centerContinuous"/>
    </xf>
    <xf numFmtId="0" fontId="31" fillId="0" borderId="11" xfId="0" applyFont="1" applyFill="1" applyBorder="1" applyAlignment="1" applyProtection="1">
      <alignment horizontal="centerContinuous"/>
    </xf>
    <xf numFmtId="0" fontId="31" fillId="0" borderId="14" xfId="0" applyFont="1" applyFill="1" applyBorder="1" applyProtection="1"/>
    <xf numFmtId="0" fontId="32" fillId="0" borderId="13" xfId="0" applyFont="1" applyFill="1" applyBorder="1" applyAlignment="1" applyProtection="1">
      <alignment horizontal="centerContinuous"/>
    </xf>
    <xf numFmtId="0" fontId="31" fillId="0" borderId="15" xfId="0" applyFont="1" applyFill="1" applyBorder="1" applyProtection="1"/>
    <xf numFmtId="0" fontId="0" fillId="0" borderId="14" xfId="0" applyFill="1" applyBorder="1" applyProtection="1"/>
    <xf numFmtId="0" fontId="0" fillId="0" borderId="0" xfId="0" applyFill="1" applyAlignment="1" applyProtection="1">
      <alignment horizontal="center"/>
    </xf>
    <xf numFmtId="0" fontId="0" fillId="0" borderId="12" xfId="0" applyFill="1" applyBorder="1" applyAlignment="1" applyProtection="1">
      <alignment horizontal="center"/>
    </xf>
    <xf numFmtId="0" fontId="0" fillId="0" borderId="64" xfId="0" applyFill="1" applyBorder="1" applyProtection="1"/>
    <xf numFmtId="0" fontId="0" fillId="0" borderId="16" xfId="0" applyFill="1" applyBorder="1" applyAlignment="1" applyProtection="1">
      <alignment horizontal="center"/>
    </xf>
    <xf numFmtId="0" fontId="0" fillId="0" borderId="65" xfId="0" applyFill="1" applyBorder="1" applyAlignment="1" applyProtection="1">
      <alignment horizontal="center"/>
    </xf>
    <xf numFmtId="0" fontId="27" fillId="0" borderId="14" xfId="44" applyFont="1" applyFill="1" applyBorder="1" applyAlignment="1" applyProtection="1">
      <alignment horizontal="centerContinuous"/>
    </xf>
    <xf numFmtId="0" fontId="27" fillId="0" borderId="14" xfId="44" applyFont="1" applyFill="1" applyBorder="1" applyAlignment="1" applyProtection="1">
      <alignment horizontal="center"/>
    </xf>
    <xf numFmtId="0" fontId="324" fillId="0" borderId="0" xfId="44" applyFont="1" applyFill="1" applyProtection="1"/>
    <xf numFmtId="0" fontId="325" fillId="0" borderId="0" xfId="0" applyFont="1" applyFill="1"/>
    <xf numFmtId="0" fontId="27" fillId="0" borderId="0" xfId="44" applyFont="1" applyFill="1"/>
    <xf numFmtId="39" fontId="39" fillId="0" borderId="14" xfId="44" applyNumberFormat="1" applyFont="1" applyFill="1" applyBorder="1" applyAlignment="1" applyProtection="1"/>
    <xf numFmtId="39" fontId="39" fillId="0" borderId="0" xfId="44" applyNumberFormat="1" applyFont="1" applyFill="1" applyAlignment="1" applyProtection="1"/>
    <xf numFmtId="39" fontId="39" fillId="0" borderId="64" xfId="44" applyNumberFormat="1" applyFont="1" applyFill="1" applyBorder="1" applyProtection="1"/>
    <xf numFmtId="3" fontId="39" fillId="0" borderId="64" xfId="44" applyNumberFormat="1" applyFont="1" applyFill="1" applyBorder="1" applyAlignment="1" applyProtection="1"/>
    <xf numFmtId="0" fontId="39" fillId="0" borderId="14" xfId="44" applyFont="1" applyFill="1" applyBorder="1" applyAlignment="1" applyProtection="1">
      <alignment horizontal="right"/>
    </xf>
    <xf numFmtId="37" fontId="39" fillId="0" borderId="14" xfId="44" applyNumberFormat="1" applyFont="1" applyFill="1" applyBorder="1" applyAlignment="1" applyProtection="1"/>
    <xf numFmtId="37" fontId="39" fillId="0" borderId="0" xfId="44" applyNumberFormat="1" applyFont="1" applyFill="1" applyAlignment="1" applyProtection="1"/>
    <xf numFmtId="0" fontId="39" fillId="0" borderId="64" xfId="44" applyFont="1" applyFill="1" applyBorder="1" applyProtection="1"/>
    <xf numFmtId="0" fontId="29" fillId="0" borderId="0" xfId="0" applyFont="1" applyFill="1"/>
    <xf numFmtId="0" fontId="27" fillId="0" borderId="10" xfId="44" applyFont="1" applyFill="1" applyBorder="1" applyProtection="1"/>
    <xf numFmtId="0" fontId="27" fillId="0" borderId="16" xfId="44" applyFont="1" applyFill="1" applyBorder="1" applyProtection="1"/>
    <xf numFmtId="39" fontId="27" fillId="0" borderId="16" xfId="44" applyNumberFormat="1" applyFont="1" applyFill="1" applyBorder="1" applyAlignment="1" applyProtection="1"/>
    <xf numFmtId="39" fontId="27" fillId="0" borderId="10" xfId="44" applyNumberFormat="1" applyFont="1" applyFill="1" applyBorder="1" applyAlignment="1" applyProtection="1"/>
    <xf numFmtId="39" fontId="27" fillId="0" borderId="65" xfId="44" applyNumberFormat="1" applyFont="1" applyFill="1" applyBorder="1" applyProtection="1"/>
    <xf numFmtId="3" fontId="27" fillId="0" borderId="65" xfId="44" applyNumberFormat="1" applyFont="1" applyFill="1" applyBorder="1" applyAlignment="1" applyProtection="1"/>
    <xf numFmtId="37" fontId="27" fillId="0" borderId="69" xfId="44" applyNumberFormat="1" applyFont="1" applyFill="1" applyBorder="1" applyAlignment="1" applyProtection="1"/>
    <xf numFmtId="0" fontId="27" fillId="0" borderId="65" xfId="44" applyFont="1" applyFill="1" applyBorder="1" applyProtection="1"/>
    <xf numFmtId="0" fontId="27" fillId="0" borderId="0" xfId="44" applyFill="1" applyBorder="1" applyProtection="1"/>
    <xf numFmtId="0" fontId="27" fillId="0" borderId="69" xfId="44" applyFont="1" applyFill="1" applyBorder="1" applyProtection="1"/>
    <xf numFmtId="3" fontId="32" fillId="0" borderId="0" xfId="44" applyNumberFormat="1" applyFont="1" applyFill="1" applyProtection="1"/>
    <xf numFmtId="0" fontId="27" fillId="0" borderId="0" xfId="44" applyFont="1" applyFill="1" applyAlignment="1" applyProtection="1">
      <alignment horizontal="centerContinuous"/>
    </xf>
    <xf numFmtId="0" fontId="39" fillId="0" borderId="0" xfId="44" applyFont="1" applyFill="1" applyAlignment="1" applyProtection="1">
      <alignment horizontal="centerContinuous"/>
    </xf>
    <xf numFmtId="0" fontId="27" fillId="0" borderId="0" xfId="44" applyFill="1" applyAlignment="1" applyProtection="1">
      <alignment horizontal="centerContinuous"/>
    </xf>
    <xf numFmtId="3" fontId="27" fillId="0" borderId="0" xfId="44" applyNumberFormat="1" applyFont="1" applyFill="1" applyAlignment="1" applyProtection="1">
      <alignment horizontal="centerContinuous"/>
    </xf>
    <xf numFmtId="0" fontId="39" fillId="0" borderId="0" xfId="44" applyFont="1" applyFill="1"/>
    <xf numFmtId="0" fontId="27" fillId="0" borderId="0" xfId="44" applyFill="1"/>
    <xf numFmtId="3" fontId="27" fillId="0" borderId="0" xfId="44" applyNumberFormat="1" applyFont="1" applyFill="1"/>
    <xf numFmtId="0" fontId="29" fillId="0" borderId="11" xfId="0" applyFont="1" applyFill="1" applyBorder="1" applyProtection="1"/>
    <xf numFmtId="0" fontId="31" fillId="0" borderId="17" xfId="0" applyFont="1" applyFill="1" applyBorder="1" applyProtection="1"/>
    <xf numFmtId="0" fontId="31" fillId="0" borderId="11" xfId="0" applyFont="1" applyFill="1" applyBorder="1" applyProtection="1"/>
    <xf numFmtId="0" fontId="31" fillId="0" borderId="11" xfId="0" applyFont="1" applyFill="1" applyBorder="1" applyAlignment="1" applyProtection="1">
      <alignment horizontal="left"/>
    </xf>
    <xf numFmtId="0" fontId="31" fillId="0" borderId="17" xfId="0" applyFont="1" applyFill="1" applyBorder="1" applyAlignment="1" applyProtection="1">
      <alignment horizontal="left"/>
    </xf>
    <xf numFmtId="0" fontId="31" fillId="0" borderId="17" xfId="0" applyFont="1" applyFill="1" applyBorder="1" applyAlignment="1" applyProtection="1">
      <alignment horizontal="centerContinuous"/>
    </xf>
    <xf numFmtId="0" fontId="31" fillId="0" borderId="12" xfId="0" applyFont="1" applyFill="1" applyBorder="1" applyAlignment="1" applyProtection="1">
      <alignment horizontal="centerContinuous"/>
    </xf>
    <xf numFmtId="0" fontId="29" fillId="0" borderId="0" xfId="0" applyFont="1" applyFill="1" applyProtection="1"/>
    <xf numFmtId="0" fontId="31" fillId="0" borderId="13" xfId="0" applyFont="1" applyFill="1" applyBorder="1" applyAlignment="1" applyProtection="1">
      <alignment horizontal="centerContinuous"/>
    </xf>
    <xf numFmtId="0" fontId="31" fillId="0" borderId="13" xfId="0" applyFont="1" applyFill="1" applyBorder="1" applyAlignment="1" applyProtection="1">
      <alignment horizontal="center"/>
    </xf>
    <xf numFmtId="0" fontId="31" fillId="0" borderId="14" xfId="0" applyFont="1" applyFill="1" applyBorder="1" applyAlignment="1" applyProtection="1">
      <alignment horizontal="center"/>
    </xf>
    <xf numFmtId="0" fontId="29" fillId="0" borderId="10" xfId="0" applyFont="1" applyFill="1" applyBorder="1" applyProtection="1"/>
    <xf numFmtId="164" fontId="31" fillId="0" borderId="10" xfId="0" applyNumberFormat="1" applyFont="1" applyFill="1" applyBorder="1" applyAlignment="1" applyProtection="1">
      <alignment horizontal="center"/>
    </xf>
    <xf numFmtId="164" fontId="31" fillId="0" borderId="15" xfId="0" applyNumberFormat="1" applyFont="1" applyFill="1" applyBorder="1" applyAlignment="1" applyProtection="1">
      <alignment horizontal="center"/>
    </xf>
    <xf numFmtId="14" fontId="31" fillId="0" borderId="15" xfId="0" applyNumberFormat="1" applyFont="1" applyFill="1" applyBorder="1" applyAlignment="1" applyProtection="1">
      <alignment horizontal="centerContinuous"/>
    </xf>
    <xf numFmtId="0" fontId="31" fillId="0" borderId="16" xfId="0" applyFont="1" applyFill="1" applyBorder="1" applyAlignment="1" applyProtection="1">
      <alignment horizontal="centerContinuous"/>
    </xf>
    <xf numFmtId="0" fontId="291" fillId="0" borderId="10" xfId="44" applyFont="1" applyFill="1" applyBorder="1" applyAlignment="1" applyProtection="1">
      <alignment horizontal="centerContinuous"/>
    </xf>
    <xf numFmtId="0" fontId="27" fillId="0" borderId="10" xfId="44" applyFill="1" applyBorder="1" applyAlignment="1" applyProtection="1">
      <alignment horizontal="centerContinuous"/>
    </xf>
    <xf numFmtId="0" fontId="27" fillId="0" borderId="68" xfId="44" applyFill="1" applyBorder="1" applyAlignment="1" applyProtection="1">
      <alignment horizontal="centerContinuous"/>
    </xf>
    <xf numFmtId="0" fontId="27" fillId="0" borderId="16" xfId="44" applyFill="1" applyBorder="1" applyAlignment="1" applyProtection="1">
      <alignment horizontal="centerContinuous"/>
    </xf>
    <xf numFmtId="3" fontId="32" fillId="0" borderId="70" xfId="44" applyNumberFormat="1" applyFont="1" applyFill="1" applyBorder="1" applyAlignment="1" applyProtection="1">
      <alignment horizontal="centerContinuous"/>
    </xf>
    <xf numFmtId="0" fontId="32" fillId="0" borderId="10" xfId="44" applyFont="1" applyFill="1" applyBorder="1" applyAlignment="1" applyProtection="1">
      <alignment horizontal="centerContinuous"/>
    </xf>
    <xf numFmtId="0" fontId="27" fillId="0" borderId="10" xfId="44" applyFont="1" applyFill="1" applyBorder="1" applyAlignment="1" applyProtection="1">
      <alignment horizontal="centerContinuous"/>
    </xf>
    <xf numFmtId="0" fontId="27" fillId="0" borderId="68" xfId="44" applyFont="1" applyFill="1" applyBorder="1" applyAlignment="1" applyProtection="1">
      <alignment horizontal="centerContinuous"/>
    </xf>
    <xf numFmtId="0" fontId="27" fillId="0" borderId="16" xfId="44" applyFont="1" applyFill="1" applyBorder="1" applyAlignment="1" applyProtection="1">
      <alignment horizontal="centerContinuous"/>
    </xf>
    <xf numFmtId="0" fontId="27" fillId="0" borderId="14" xfId="44" applyFill="1" applyBorder="1" applyProtection="1"/>
    <xf numFmtId="0" fontId="27" fillId="0" borderId="0" xfId="44" applyFill="1" applyAlignment="1" applyProtection="1">
      <alignment horizontal="center"/>
    </xf>
    <xf numFmtId="0" fontId="27" fillId="0" borderId="14" xfId="44" applyFill="1" applyBorder="1" applyAlignment="1" applyProtection="1">
      <alignment horizontal="center"/>
    </xf>
    <xf numFmtId="0" fontId="27" fillId="0" borderId="12" xfId="44" applyFill="1" applyBorder="1" applyAlignment="1" applyProtection="1">
      <alignment horizontal="centerContinuous"/>
    </xf>
    <xf numFmtId="3" fontId="27" fillId="0" borderId="75" xfId="44" applyNumberFormat="1" applyFont="1" applyFill="1" applyBorder="1" applyAlignment="1" applyProtection="1">
      <alignment horizontal="center"/>
    </xf>
    <xf numFmtId="0" fontId="27" fillId="0" borderId="12" xfId="44" applyFont="1" applyFill="1" applyBorder="1" applyAlignment="1" applyProtection="1">
      <alignment horizontal="center"/>
    </xf>
    <xf numFmtId="3" fontId="27" fillId="0" borderId="64" xfId="44" applyNumberFormat="1" applyFont="1" applyFill="1" applyBorder="1" applyAlignment="1" applyProtection="1">
      <alignment horizontal="center"/>
    </xf>
    <xf numFmtId="0" fontId="27" fillId="0" borderId="14" xfId="44" applyFill="1" applyBorder="1" applyAlignment="1" applyProtection="1">
      <alignment horizontal="centerContinuous"/>
    </xf>
    <xf numFmtId="0" fontId="27" fillId="0" borderId="0" xfId="44" applyFont="1" applyFill="1" applyAlignment="1" applyProtection="1">
      <alignment horizontal="center"/>
    </xf>
    <xf numFmtId="0" fontId="27" fillId="0" borderId="16" xfId="44" applyFill="1" applyBorder="1" applyAlignment="1" applyProtection="1">
      <alignment horizontal="center"/>
    </xf>
    <xf numFmtId="3" fontId="27" fillId="0" borderId="65" xfId="44" applyNumberFormat="1" applyFont="1" applyFill="1" applyBorder="1" applyAlignment="1" applyProtection="1">
      <alignment horizontal="center"/>
    </xf>
    <xf numFmtId="0" fontId="27" fillId="0" borderId="65" xfId="44" applyFont="1" applyFill="1" applyBorder="1" applyAlignment="1" applyProtection="1">
      <alignment horizontal="center"/>
    </xf>
    <xf numFmtId="0" fontId="27" fillId="0" borderId="16" xfId="44" applyFont="1" applyFill="1" applyBorder="1" applyAlignment="1" applyProtection="1">
      <alignment horizontal="center"/>
    </xf>
    <xf numFmtId="0" fontId="27" fillId="0" borderId="64" xfId="44" applyFont="1" applyFill="1" applyBorder="1" applyAlignment="1" applyProtection="1">
      <alignment horizontal="right"/>
    </xf>
    <xf numFmtId="39" fontId="27" fillId="0" borderId="14" xfId="44" applyNumberFormat="1" applyFill="1" applyBorder="1" applyAlignment="1" applyProtection="1">
      <alignment horizontal="center"/>
    </xf>
    <xf numFmtId="40" fontId="27" fillId="0" borderId="0" xfId="44" applyNumberFormat="1" applyFill="1" applyAlignment="1" applyProtection="1">
      <alignment horizontal="center"/>
    </xf>
    <xf numFmtId="39" fontId="27" fillId="0" borderId="64" xfId="44" applyNumberFormat="1" applyFill="1" applyBorder="1" applyProtection="1"/>
    <xf numFmtId="0" fontId="27" fillId="0" borderId="10" xfId="44" applyFill="1" applyBorder="1" applyProtection="1"/>
    <xf numFmtId="0" fontId="27" fillId="0" borderId="16" xfId="44" applyFill="1" applyBorder="1" applyProtection="1"/>
    <xf numFmtId="39" fontId="27" fillId="0" borderId="16" xfId="44" applyNumberFormat="1" applyFill="1" applyBorder="1" applyAlignment="1" applyProtection="1">
      <alignment horizontal="center"/>
    </xf>
    <xf numFmtId="40" fontId="27" fillId="0" borderId="10" xfId="44" applyNumberFormat="1" applyFill="1" applyBorder="1" applyAlignment="1" applyProtection="1">
      <alignment horizontal="center"/>
    </xf>
    <xf numFmtId="39" fontId="27" fillId="0" borderId="65" xfId="44" applyNumberFormat="1" applyFill="1" applyBorder="1" applyProtection="1"/>
    <xf numFmtId="3" fontId="27" fillId="0" borderId="65" xfId="44" applyNumberFormat="1" applyFont="1" applyFill="1" applyBorder="1" applyProtection="1"/>
    <xf numFmtId="37" fontId="27" fillId="0" borderId="16" xfId="44" applyNumberFormat="1" applyFont="1" applyFill="1" applyBorder="1" applyAlignment="1" applyProtection="1">
      <alignment horizontal="right"/>
    </xf>
    <xf numFmtId="37" fontId="27" fillId="0" borderId="16" xfId="44" applyNumberFormat="1" applyFont="1" applyFill="1" applyBorder="1" applyAlignment="1" applyProtection="1"/>
    <xf numFmtId="37" fontId="27" fillId="0" borderId="10" xfId="44" applyNumberFormat="1" applyFont="1" applyFill="1" applyBorder="1" applyAlignment="1" applyProtection="1"/>
    <xf numFmtId="0" fontId="27" fillId="0" borderId="0" xfId="44" applyFont="1" applyFill="1" applyBorder="1" applyProtection="1"/>
    <xf numFmtId="37" fontId="27" fillId="0" borderId="11" xfId="44" applyNumberFormat="1" applyFont="1" applyFill="1" applyBorder="1" applyAlignment="1" applyProtection="1"/>
    <xf numFmtId="0" fontId="27" fillId="0" borderId="11" xfId="44" applyFont="1" applyFill="1" applyBorder="1" applyProtection="1"/>
    <xf numFmtId="0" fontId="31" fillId="0" borderId="13" xfId="0" applyFont="1" applyFill="1" applyBorder="1" applyAlignment="1" applyProtection="1"/>
    <xf numFmtId="0" fontId="32" fillId="0" borderId="15" xfId="0" applyFont="1" applyFill="1" applyBorder="1" applyAlignment="1" applyProtection="1"/>
    <xf numFmtId="0" fontId="32" fillId="0" borderId="13" xfId="0" applyFont="1" applyFill="1" applyBorder="1" applyAlignment="1" applyProtection="1"/>
    <xf numFmtId="0" fontId="31" fillId="0" borderId="15" xfId="0" applyFont="1" applyFill="1" applyBorder="1" applyAlignment="1" applyProtection="1"/>
    <xf numFmtId="0" fontId="31" fillId="0" borderId="17" xfId="0" applyFont="1" applyFill="1" applyBorder="1" applyAlignment="1" applyProtection="1"/>
    <xf numFmtId="0" fontId="31" fillId="0" borderId="75" xfId="0" applyFont="1" applyFill="1" applyBorder="1" applyAlignment="1" applyProtection="1"/>
    <xf numFmtId="0" fontId="31" fillId="0" borderId="64" xfId="0" applyFont="1" applyFill="1" applyBorder="1" applyAlignment="1" applyProtection="1"/>
    <xf numFmtId="0" fontId="31" fillId="0" borderId="65" xfId="0" applyFont="1" applyFill="1" applyBorder="1" applyAlignment="1" applyProtection="1"/>
    <xf numFmtId="0" fontId="27" fillId="0" borderId="0" xfId="44" applyFont="1" applyFill="1" applyBorder="1" applyAlignment="1" applyProtection="1"/>
    <xf numFmtId="0" fontId="32" fillId="0" borderId="0" xfId="44" applyFont="1" applyFill="1" applyAlignment="1" applyProtection="1"/>
    <xf numFmtId="0" fontId="27" fillId="0" borderId="0" xfId="44" applyFont="1" applyFill="1" applyAlignment="1" applyProtection="1"/>
    <xf numFmtId="0" fontId="27" fillId="0" borderId="0" xfId="44" applyFont="1" applyFill="1" applyAlignment="1"/>
    <xf numFmtId="0" fontId="32" fillId="0" borderId="70" xfId="44" applyFont="1" applyFill="1" applyBorder="1" applyAlignment="1" applyProtection="1"/>
    <xf numFmtId="0" fontId="27" fillId="0" borderId="75" xfId="44" applyFont="1" applyFill="1" applyBorder="1" applyAlignment="1" applyProtection="1"/>
    <xf numFmtId="0" fontId="27" fillId="0" borderId="64" xfId="44" applyFont="1" applyFill="1" applyBorder="1" applyAlignment="1" applyProtection="1"/>
    <xf numFmtId="0" fontId="27" fillId="0" borderId="65" xfId="44" applyFont="1" applyFill="1" applyBorder="1" applyAlignment="1" applyProtection="1"/>
    <xf numFmtId="0" fontId="27" fillId="0" borderId="64" xfId="44" applyFont="1" applyFill="1" applyBorder="1" applyAlignment="1" applyProtection="1">
      <alignment horizontal="center"/>
    </xf>
    <xf numFmtId="0" fontId="31" fillId="0" borderId="0" xfId="0" applyFont="1" applyFill="1" applyAlignment="1"/>
    <xf numFmtId="9" fontId="31" fillId="0" borderId="34" xfId="0" applyNumberFormat="1" applyFont="1" applyBorder="1" applyAlignment="1" applyProtection="1">
      <alignment horizontal="center"/>
    </xf>
    <xf numFmtId="2" fontId="31" fillId="0" borderId="28" xfId="0" applyNumberFormat="1" applyFont="1" applyBorder="1" applyProtection="1"/>
    <xf numFmtId="180" fontId="31" fillId="0" borderId="28" xfId="0" applyNumberFormat="1" applyFont="1" applyBorder="1"/>
    <xf numFmtId="0" fontId="31" fillId="0" borderId="13" xfId="0" applyFont="1" applyBorder="1" applyAlignment="1" applyProtection="1">
      <alignment horizontal="center"/>
    </xf>
    <xf numFmtId="0" fontId="27" fillId="0" borderId="0" xfId="0" applyFont="1" applyAlignment="1" applyProtection="1">
      <alignment horizontal="left"/>
    </xf>
    <xf numFmtId="0" fontId="31" fillId="0" borderId="0" xfId="0" applyFont="1"/>
    <xf numFmtId="0" fontId="31" fillId="0" borderId="0" xfId="0" applyFont="1" applyBorder="1"/>
    <xf numFmtId="0" fontId="31" fillId="0" borderId="0" xfId="0" applyFont="1" applyBorder="1" applyAlignment="1" applyProtection="1">
      <alignment horizontal="center"/>
    </xf>
    <xf numFmtId="0" fontId="31" fillId="0" borderId="34" xfId="0" applyFont="1" applyBorder="1" applyAlignment="1" applyProtection="1">
      <alignment horizontal="center"/>
    </xf>
    <xf numFmtId="0" fontId="31" fillId="0" borderId="13" xfId="0" applyFont="1" applyBorder="1" applyAlignment="1" applyProtection="1">
      <alignment horizontal="center"/>
    </xf>
    <xf numFmtId="0" fontId="31" fillId="0" borderId="19" xfId="0" applyFont="1" applyBorder="1" applyAlignment="1" applyProtection="1">
      <alignment horizontal="center"/>
    </xf>
    <xf numFmtId="14" fontId="31" fillId="0" borderId="35" xfId="0" applyNumberFormat="1" applyFont="1" applyBorder="1" applyProtection="1"/>
    <xf numFmtId="37" fontId="31" fillId="0" borderId="40" xfId="47702" applyNumberFormat="1" applyFont="1" applyFill="1" applyBorder="1" applyProtection="1"/>
    <xf numFmtId="0" fontId="31" fillId="0" borderId="19" xfId="47702" applyFont="1" applyFill="1" applyBorder="1" applyProtection="1"/>
    <xf numFmtId="37" fontId="121" fillId="0" borderId="52" xfId="47702" applyNumberFormat="1" applyFont="1" applyFill="1" applyBorder="1" applyProtection="1"/>
    <xf numFmtId="37" fontId="29" fillId="0" borderId="52" xfId="47699" applyNumberFormat="1" applyFont="1" applyFill="1" applyBorder="1" applyProtection="1">
      <protection locked="0"/>
    </xf>
    <xf numFmtId="37" fontId="31" fillId="0" borderId="49" xfId="47702" applyNumberFormat="1" applyFont="1" applyFill="1" applyBorder="1" applyProtection="1"/>
    <xf numFmtId="37" fontId="31" fillId="0" borderId="52" xfId="47702" applyNumberFormat="1" applyFont="1" applyFill="1" applyBorder="1" applyProtection="1"/>
    <xf numFmtId="37" fontId="323" fillId="0" borderId="52" xfId="47699" applyNumberFormat="1" applyFont="1" applyFill="1" applyBorder="1" applyProtection="1">
      <protection locked="0"/>
    </xf>
    <xf numFmtId="37" fontId="31" fillId="0" borderId="0" xfId="47702" applyNumberFormat="1" applyFont="1" applyFill="1" applyProtection="1"/>
    <xf numFmtId="37" fontId="323" fillId="0" borderId="53" xfId="47702" applyNumberFormat="1" applyFont="1" applyFill="1" applyBorder="1" applyProtection="1">
      <protection locked="0"/>
    </xf>
    <xf numFmtId="5" fontId="31" fillId="0" borderId="46" xfId="47702" applyNumberFormat="1" applyFont="1" applyFill="1" applyBorder="1" applyProtection="1"/>
    <xf numFmtId="5" fontId="31" fillId="0" borderId="52" xfId="47702" applyNumberFormat="1" applyFont="1" applyFill="1" applyBorder="1" applyProtection="1"/>
    <xf numFmtId="5" fontId="31" fillId="0" borderId="53" xfId="47702" applyNumberFormat="1" applyFont="1" applyFill="1" applyBorder="1" applyProtection="1"/>
    <xf numFmtId="0" fontId="51" fillId="0" borderId="0" xfId="28059" applyFont="1" applyFill="1" applyAlignment="1">
      <alignment vertical="center"/>
    </xf>
    <xf numFmtId="0" fontId="88" fillId="0" borderId="0" xfId="13899" applyFont="1"/>
    <xf numFmtId="0" fontId="79" fillId="0" borderId="0" xfId="28059" applyFont="1" applyFill="1" applyBorder="1" applyAlignment="1">
      <alignment vertical="center"/>
    </xf>
    <xf numFmtId="0" fontId="304" fillId="0" borderId="0" xfId="13899" applyFont="1" applyBorder="1"/>
    <xf numFmtId="0" fontId="88" fillId="0" borderId="0" xfId="13899" applyFont="1" applyBorder="1"/>
    <xf numFmtId="39" fontId="161" fillId="0" borderId="0" xfId="28059" applyNumberFormat="1" applyFont="1" applyFill="1" applyBorder="1" applyAlignment="1" applyProtection="1">
      <alignment horizontal="center" vertical="center"/>
    </xf>
    <xf numFmtId="0" fontId="161" fillId="0" borderId="0" xfId="28059" applyFont="1" applyFill="1" applyBorder="1" applyAlignment="1">
      <alignment vertical="center"/>
    </xf>
    <xf numFmtId="0" fontId="41" fillId="0" borderId="0" xfId="28059" applyFont="1" applyFill="1" applyBorder="1" applyAlignment="1">
      <alignment vertical="center"/>
    </xf>
    <xf numFmtId="177" fontId="41" fillId="0" borderId="0" xfId="28" applyNumberFormat="1" applyFont="1" applyFill="1" applyBorder="1" applyAlignment="1" applyProtection="1">
      <alignment horizontal="right" vertical="center"/>
    </xf>
    <xf numFmtId="177" fontId="41" fillId="0" borderId="0" xfId="28" applyNumberFormat="1" applyFont="1" applyFill="1" applyBorder="1" applyAlignment="1">
      <alignment horizontal="right" vertical="center"/>
    </xf>
    <xf numFmtId="43" fontId="161" fillId="0" borderId="0" xfId="17027" applyFont="1" applyFill="1" applyBorder="1" applyAlignment="1">
      <alignment horizontal="center" vertical="center"/>
    </xf>
    <xf numFmtId="0" fontId="41" fillId="0" borderId="0" xfId="28059" applyFont="1" applyFill="1" applyBorder="1" applyAlignment="1" applyProtection="1">
      <alignment horizontal="left" vertical="center"/>
    </xf>
    <xf numFmtId="177" fontId="41" fillId="0" borderId="0" xfId="28" applyNumberFormat="1" applyFont="1" applyFill="1" applyBorder="1" applyAlignment="1" applyProtection="1">
      <alignment vertical="center"/>
    </xf>
    <xf numFmtId="3" fontId="51" fillId="0" borderId="0" xfId="28059" applyNumberFormat="1" applyFont="1" applyFill="1" applyBorder="1" applyAlignment="1" applyProtection="1">
      <alignment vertical="center"/>
    </xf>
    <xf numFmtId="39" fontId="41" fillId="0" borderId="0" xfId="65" applyFont="1" applyFill="1" applyBorder="1" applyAlignment="1" applyProtection="1">
      <alignment horizontal="left"/>
    </xf>
    <xf numFmtId="0" fontId="41" fillId="0" borderId="0" xfId="28059" applyFont="1" applyFill="1" applyAlignment="1" applyProtection="1">
      <alignment horizontal="left" vertical="center"/>
    </xf>
    <xf numFmtId="177" fontId="41" fillId="0" borderId="78" xfId="28" applyNumberFormat="1" applyFont="1" applyFill="1" applyBorder="1" applyAlignment="1" applyProtection="1">
      <alignment vertical="center"/>
    </xf>
    <xf numFmtId="39" fontId="51" fillId="0" borderId="0" xfId="28059" applyNumberFormat="1" applyFont="1" applyFill="1" applyAlignment="1" applyProtection="1">
      <alignment vertical="center"/>
    </xf>
    <xf numFmtId="0" fontId="51" fillId="0" borderId="0" xfId="28059" applyFont="1" applyFill="1" applyAlignment="1" applyProtection="1">
      <alignment horizontal="left" vertical="center"/>
    </xf>
    <xf numFmtId="177" fontId="51" fillId="0" borderId="0" xfId="28" applyNumberFormat="1" applyFont="1" applyFill="1" applyAlignment="1" applyProtection="1">
      <alignment vertical="center"/>
    </xf>
    <xf numFmtId="0" fontId="304" fillId="0" borderId="0" xfId="0" applyFont="1" applyFill="1" applyBorder="1"/>
    <xf numFmtId="177" fontId="304" fillId="0" borderId="0" xfId="0" quotePrefix="1" applyNumberFormat="1" applyFont="1" applyBorder="1" applyAlignment="1">
      <alignment horizontal="right"/>
    </xf>
    <xf numFmtId="0" fontId="88" fillId="0" borderId="0" xfId="0" applyFont="1" applyFill="1" applyBorder="1"/>
    <xf numFmtId="177" fontId="304" fillId="0" borderId="0" xfId="0" applyNumberFormat="1" applyFont="1" applyBorder="1"/>
    <xf numFmtId="177" fontId="88" fillId="0" borderId="0" xfId="0" applyNumberFormat="1" applyFont="1" applyBorder="1"/>
    <xf numFmtId="49" fontId="88" fillId="0" borderId="0" xfId="0" applyNumberFormat="1" applyFont="1" applyFill="1" applyBorder="1" applyAlignment="1">
      <alignment horizontal="left"/>
    </xf>
    <xf numFmtId="43" fontId="41" fillId="0" borderId="0" xfId="28" applyFont="1" applyFill="1" applyBorder="1" applyAlignment="1">
      <alignment horizontal="left"/>
    </xf>
    <xf numFmtId="0" fontId="88" fillId="0" borderId="0" xfId="0" applyFont="1" applyFill="1" applyBorder="1" applyAlignment="1">
      <alignment horizontal="left"/>
    </xf>
    <xf numFmtId="177" fontId="88" fillId="0" borderId="78" xfId="0" applyNumberFormat="1" applyFont="1" applyBorder="1"/>
    <xf numFmtId="177" fontId="41" fillId="0" borderId="138" xfId="28" applyNumberFormat="1" applyFont="1" applyFill="1" applyBorder="1" applyAlignment="1" applyProtection="1">
      <alignment vertical="center"/>
    </xf>
    <xf numFmtId="37" fontId="27" fillId="0" borderId="0" xfId="0" applyNumberFormat="1" applyFont="1" applyFill="1" applyBorder="1" applyAlignment="1" applyProtection="1">
      <alignment horizontal="left"/>
    </xf>
    <xf numFmtId="43" fontId="31" fillId="0" borderId="0" xfId="28" applyFont="1" applyBorder="1" applyProtection="1"/>
    <xf numFmtId="43" fontId="31" fillId="0" borderId="0" xfId="28" applyFont="1" applyBorder="1" applyAlignment="1">
      <alignment horizontal="center"/>
    </xf>
    <xf numFmtId="177" fontId="31" fillId="0" borderId="272" xfId="28" applyNumberFormat="1" applyFont="1" applyBorder="1" applyProtection="1"/>
    <xf numFmtId="177" fontId="31" fillId="0" borderId="46" xfId="0" applyNumberFormat="1" applyFont="1" applyBorder="1" applyProtection="1"/>
    <xf numFmtId="177" fontId="31" fillId="0" borderId="59" xfId="28" applyNumberFormat="1" applyFont="1" applyBorder="1" applyProtection="1"/>
    <xf numFmtId="177" fontId="31" fillId="0" borderId="30" xfId="0" applyNumberFormat="1" applyFont="1" applyBorder="1" applyProtection="1"/>
    <xf numFmtId="177" fontId="31" fillId="0" borderId="18" xfId="28" applyNumberFormat="1" applyFont="1" applyBorder="1" applyProtection="1"/>
    <xf numFmtId="177" fontId="31" fillId="0" borderId="26" xfId="28" applyNumberFormat="1" applyFont="1" applyBorder="1" applyProtection="1"/>
    <xf numFmtId="0" fontId="31" fillId="0" borderId="19" xfId="0" applyFont="1" applyBorder="1" applyAlignment="1">
      <alignment wrapText="1"/>
    </xf>
    <xf numFmtId="0" fontId="31" fillId="0" borderId="0" xfId="0" applyFont="1" applyBorder="1" applyAlignment="1">
      <alignment wrapText="1"/>
    </xf>
    <xf numFmtId="0" fontId="31" fillId="0" borderId="0" xfId="0" applyFont="1" applyBorder="1"/>
    <xf numFmtId="0" fontId="31" fillId="0" borderId="19" xfId="0" applyFont="1" applyBorder="1"/>
    <xf numFmtId="0" fontId="31" fillId="0" borderId="28" xfId="0" applyFont="1" applyBorder="1" applyAlignment="1" applyProtection="1">
      <alignment horizontal="center"/>
    </xf>
    <xf numFmtId="0" fontId="31" fillId="0" borderId="20" xfId="0" applyFont="1" applyBorder="1" applyAlignment="1">
      <alignment wrapText="1"/>
    </xf>
    <xf numFmtId="0" fontId="31" fillId="0" borderId="0" xfId="0" applyFont="1" applyBorder="1" applyAlignment="1" applyProtection="1">
      <alignment horizontal="center"/>
    </xf>
    <xf numFmtId="0" fontId="31" fillId="0" borderId="34" xfId="0" applyFont="1" applyBorder="1" applyAlignment="1" applyProtection="1">
      <alignment horizontal="center"/>
    </xf>
    <xf numFmtId="0" fontId="31" fillId="0" borderId="30" xfId="0" applyFont="1" applyBorder="1" applyAlignment="1">
      <alignment horizontal="center"/>
    </xf>
    <xf numFmtId="0" fontId="31" fillId="0" borderId="28" xfId="0" applyFont="1" applyBorder="1" applyAlignment="1">
      <alignment horizontal="center"/>
    </xf>
    <xf numFmtId="0" fontId="31" fillId="0" borderId="19" xfId="0" applyFont="1" applyBorder="1" applyAlignment="1" applyProtection="1">
      <alignment horizontal="center"/>
    </xf>
    <xf numFmtId="0" fontId="31" fillId="0" borderId="0" xfId="0" applyFont="1" applyBorder="1" applyAlignment="1" applyProtection="1">
      <alignment horizontal="left"/>
    </xf>
    <xf numFmtId="0" fontId="31" fillId="0" borderId="19" xfId="0" applyFont="1" applyBorder="1" applyAlignment="1" applyProtection="1">
      <alignment horizontal="left"/>
    </xf>
    <xf numFmtId="0" fontId="31" fillId="0" borderId="19" xfId="0" applyFont="1" applyBorder="1" applyAlignment="1" applyProtection="1"/>
    <xf numFmtId="164" fontId="31" fillId="0" borderId="35" xfId="0" applyNumberFormat="1" applyFont="1" applyBorder="1" applyAlignment="1" applyProtection="1">
      <alignment horizontal="center"/>
    </xf>
    <xf numFmtId="5" fontId="0" fillId="0" borderId="0" xfId="0" applyNumberFormat="1"/>
    <xf numFmtId="3" fontId="27" fillId="0" borderId="0" xfId="44" applyNumberFormat="1" applyFont="1" applyFill="1" applyBorder="1" applyProtection="1"/>
    <xf numFmtId="37" fontId="27" fillId="0" borderId="0" xfId="44" applyNumberFormat="1" applyFont="1" applyFill="1" applyBorder="1" applyAlignment="1" applyProtection="1">
      <alignment horizontal="right"/>
    </xf>
    <xf numFmtId="37" fontId="27" fillId="0" borderId="0" xfId="44" applyNumberFormat="1" applyFont="1" applyFill="1" applyBorder="1" applyAlignment="1" applyProtection="1"/>
    <xf numFmtId="3" fontId="27" fillId="0" borderId="75" xfId="44" applyNumberFormat="1" applyFont="1" applyFill="1" applyBorder="1" applyProtection="1"/>
    <xf numFmtId="37" fontId="27" fillId="0" borderId="12" xfId="44" applyNumberFormat="1" applyFont="1" applyFill="1" applyBorder="1" applyAlignment="1" applyProtection="1">
      <alignment horizontal="right"/>
    </xf>
    <xf numFmtId="37" fontId="27" fillId="0" borderId="12" xfId="44" applyNumberFormat="1" applyFont="1" applyFill="1" applyBorder="1" applyAlignment="1" applyProtection="1"/>
    <xf numFmtId="0" fontId="27" fillId="0" borderId="75" xfId="44" applyFont="1" applyFill="1" applyBorder="1" applyProtection="1"/>
    <xf numFmtId="0" fontId="27" fillId="0" borderId="64" xfId="44" quotePrefix="1" applyFont="1" applyFill="1" applyBorder="1" applyAlignment="1" applyProtection="1">
      <alignment horizontal="center"/>
    </xf>
    <xf numFmtId="0" fontId="31" fillId="0" borderId="28" xfId="0" applyFont="1" applyBorder="1" applyAlignment="1">
      <alignment horizontal="center"/>
    </xf>
    <xf numFmtId="0" fontId="31" fillId="0" borderId="212" xfId="0" applyFont="1" applyBorder="1"/>
    <xf numFmtId="0" fontId="31" fillId="0" borderId="141" xfId="0" applyFont="1" applyBorder="1"/>
    <xf numFmtId="0" fontId="31" fillId="0" borderId="216" xfId="0" applyFont="1" applyBorder="1"/>
    <xf numFmtId="164" fontId="31" fillId="0" borderId="24" xfId="0" applyNumberFormat="1" applyFont="1" applyBorder="1" applyAlignment="1" applyProtection="1">
      <alignment horizontal="center"/>
    </xf>
    <xf numFmtId="49" fontId="31" fillId="0" borderId="144" xfId="0" applyNumberFormat="1" applyFont="1" applyBorder="1" applyAlignment="1">
      <alignment horizontal="center"/>
    </xf>
    <xf numFmtId="0" fontId="31" fillId="0" borderId="144" xfId="0" applyFont="1" applyBorder="1" applyAlignment="1">
      <alignment horizontal="centerContinuous"/>
    </xf>
    <xf numFmtId="0" fontId="31" fillId="0" borderId="152" xfId="0" applyFont="1" applyBorder="1" applyAlignment="1"/>
    <xf numFmtId="0" fontId="32" fillId="0" borderId="0" xfId="0" applyFont="1" applyBorder="1" applyAlignment="1">
      <alignment horizontal="center"/>
    </xf>
    <xf numFmtId="0" fontId="31" fillId="40" borderId="28" xfId="0" applyFont="1" applyFill="1" applyBorder="1" applyAlignment="1">
      <alignment horizontal="centerContinuous"/>
    </xf>
    <xf numFmtId="0" fontId="31" fillId="40" borderId="144" xfId="0" applyFont="1" applyFill="1" applyBorder="1" applyAlignment="1">
      <alignment horizontal="centerContinuous"/>
    </xf>
    <xf numFmtId="0" fontId="31" fillId="0" borderId="28" xfId="0" applyFont="1" applyBorder="1" applyAlignment="1">
      <alignment horizontal="center" wrapText="1"/>
    </xf>
    <xf numFmtId="0" fontId="31" fillId="0" borderId="196" xfId="0" applyFont="1" applyBorder="1"/>
    <xf numFmtId="0" fontId="31" fillId="0" borderId="197" xfId="0" applyFont="1" applyBorder="1" applyAlignment="1">
      <alignment horizontal="left"/>
    </xf>
    <xf numFmtId="0" fontId="31" fillId="0" borderId="197" xfId="0" applyFont="1" applyBorder="1" applyAlignment="1">
      <alignment horizontal="centerContinuous"/>
    </xf>
    <xf numFmtId="0" fontId="31" fillId="0" borderId="271" xfId="0" applyFont="1" applyBorder="1"/>
    <xf numFmtId="5" fontId="31" fillId="0" borderId="273" xfId="0" applyNumberFormat="1" applyFont="1" applyBorder="1" applyProtection="1"/>
    <xf numFmtId="49" fontId="31" fillId="0" borderId="145" xfId="0" applyNumberFormat="1" applyFont="1" applyBorder="1" applyAlignment="1">
      <alignment horizontal="center"/>
    </xf>
    <xf numFmtId="0" fontId="32" fillId="0" borderId="193" xfId="0" applyFont="1" applyBorder="1" applyAlignment="1">
      <alignment horizontal="centerContinuous"/>
    </xf>
    <xf numFmtId="0" fontId="31" fillId="0" borderId="274" xfId="0" applyFont="1" applyBorder="1" applyAlignment="1">
      <alignment horizontal="centerContinuous"/>
    </xf>
    <xf numFmtId="0" fontId="31" fillId="0" borderId="275" xfId="0" applyFont="1" applyBorder="1" applyAlignment="1">
      <alignment horizontal="centerContinuous"/>
    </xf>
    <xf numFmtId="0" fontId="31" fillId="0" borderId="276" xfId="0" applyFont="1" applyBorder="1"/>
    <xf numFmtId="0" fontId="31" fillId="0" borderId="277" xfId="0" applyFont="1" applyBorder="1" applyAlignment="1">
      <alignment horizontal="center"/>
    </xf>
    <xf numFmtId="0" fontId="31" fillId="40" borderId="147" xfId="0" applyFont="1" applyFill="1" applyBorder="1" applyAlignment="1">
      <alignment horizontal="centerContinuous"/>
    </xf>
    <xf numFmtId="5" fontId="31" fillId="0" borderId="145" xfId="0" applyNumberFormat="1" applyFont="1" applyBorder="1" applyProtection="1"/>
    <xf numFmtId="37" fontId="31" fillId="0" borderId="145" xfId="0" applyNumberFormat="1" applyFont="1" applyBorder="1" applyProtection="1"/>
    <xf numFmtId="0" fontId="31" fillId="0" borderId="278" xfId="0" applyFont="1" applyBorder="1"/>
    <xf numFmtId="0" fontId="31" fillId="0" borderId="279" xfId="0" applyFont="1" applyBorder="1" applyAlignment="1">
      <alignment horizontal="left"/>
    </xf>
    <xf numFmtId="0" fontId="31" fillId="0" borderId="279" xfId="0" applyFont="1" applyBorder="1" applyAlignment="1">
      <alignment horizontal="centerContinuous"/>
    </xf>
    <xf numFmtId="0" fontId="31" fillId="0" borderId="154" xfId="0" applyFont="1" applyBorder="1"/>
    <xf numFmtId="5" fontId="31" fillId="0" borderId="280" xfId="0" applyNumberFormat="1" applyFont="1" applyBorder="1" applyProtection="1"/>
    <xf numFmtId="5" fontId="31" fillId="0" borderId="155" xfId="0" applyNumberFormat="1" applyFont="1" applyBorder="1" applyProtection="1"/>
    <xf numFmtId="37" fontId="31" fillId="0" borderId="145" xfId="0" applyNumberFormat="1" applyFont="1" applyFill="1" applyBorder="1" applyProtection="1"/>
    <xf numFmtId="5" fontId="31" fillId="0" borderId="35" xfId="0" applyNumberFormat="1" applyFont="1" applyBorder="1" applyAlignment="1" applyProtection="1"/>
    <xf numFmtId="37" fontId="31" fillId="0" borderId="35" xfId="0" applyNumberFormat="1" applyFont="1" applyBorder="1" applyAlignment="1" applyProtection="1"/>
    <xf numFmtId="177" fontId="31" fillId="0" borderId="171" xfId="28" applyNumberFormat="1" applyFont="1" applyBorder="1" applyProtection="1"/>
    <xf numFmtId="0" fontId="32" fillId="0" borderId="281" xfId="0" applyFont="1" applyBorder="1" applyAlignment="1">
      <alignment horizontal="centerContinuous"/>
    </xf>
    <xf numFmtId="0" fontId="31" fillId="0" borderId="282" xfId="0" applyFont="1" applyBorder="1" applyAlignment="1">
      <alignment horizontal="centerContinuous"/>
    </xf>
    <xf numFmtId="0" fontId="31" fillId="0" borderId="283" xfId="0" applyFont="1" applyBorder="1" applyAlignment="1">
      <alignment horizontal="centerContinuous"/>
    </xf>
    <xf numFmtId="0" fontId="31" fillId="0" borderId="284" xfId="0" applyFont="1" applyBorder="1" applyAlignment="1">
      <alignment horizontal="center"/>
    </xf>
    <xf numFmtId="0" fontId="31" fillId="0" borderId="227" xfId="0" applyFont="1" applyBorder="1" applyAlignment="1">
      <alignment horizontal="centerContinuous"/>
    </xf>
    <xf numFmtId="0" fontId="31" fillId="0" borderId="285" xfId="0" applyFont="1" applyBorder="1" applyAlignment="1">
      <alignment horizontal="centerContinuous"/>
    </xf>
    <xf numFmtId="0" fontId="31" fillId="0" borderId="286" xfId="0" applyFont="1" applyBorder="1" applyAlignment="1">
      <alignment horizontal="centerContinuous"/>
    </xf>
    <xf numFmtId="0" fontId="31" fillId="0" borderId="287" xfId="0" applyFont="1" applyBorder="1" applyAlignment="1">
      <alignment horizontal="center"/>
    </xf>
    <xf numFmtId="0" fontId="31" fillId="0" borderId="215" xfId="0" applyFont="1" applyBorder="1" applyAlignment="1">
      <alignment horizontal="centerContinuous"/>
    </xf>
    <xf numFmtId="0" fontId="31" fillId="0" borderId="288" xfId="0" applyFont="1" applyBorder="1" applyAlignment="1">
      <alignment horizontal="centerContinuous"/>
    </xf>
    <xf numFmtId="0" fontId="31" fillId="0" borderId="289" xfId="0" applyFont="1" applyBorder="1" applyAlignment="1">
      <alignment horizontal="centerContinuous"/>
    </xf>
    <xf numFmtId="0" fontId="32" fillId="0" borderId="291" xfId="0" applyFont="1" applyBorder="1" applyAlignment="1">
      <alignment horizontal="center"/>
    </xf>
    <xf numFmtId="0" fontId="31" fillId="0" borderId="292" xfId="0" applyFont="1" applyBorder="1" applyAlignment="1">
      <alignment horizontal="centerContinuous"/>
    </xf>
    <xf numFmtId="0" fontId="31" fillId="0" borderId="290" xfId="0" applyFont="1" applyBorder="1" applyAlignment="1">
      <alignment horizontal="centerContinuous"/>
    </xf>
    <xf numFmtId="0" fontId="31" fillId="0" borderId="52" xfId="0" applyFont="1" applyBorder="1" applyAlignment="1">
      <alignment horizontal="left"/>
    </xf>
    <xf numFmtId="0" fontId="31" fillId="0" borderId="53" xfId="0" applyFont="1" applyBorder="1" applyAlignment="1">
      <alignment horizontal="center" wrapText="1"/>
    </xf>
    <xf numFmtId="0" fontId="32" fillId="0" borderId="41" xfId="0" applyFont="1" applyBorder="1" applyAlignment="1">
      <alignment horizontal="center"/>
    </xf>
    <xf numFmtId="0" fontId="31" fillId="0" borderId="37" xfId="0" applyFont="1" applyBorder="1" applyAlignment="1">
      <alignment horizontal="center" wrapText="1"/>
    </xf>
    <xf numFmtId="37" fontId="31" fillId="0" borderId="147" xfId="0" applyNumberFormat="1" applyFont="1" applyBorder="1" applyProtection="1"/>
    <xf numFmtId="0" fontId="31" fillId="40" borderId="53" xfId="0" applyFont="1" applyFill="1" applyBorder="1" applyAlignment="1">
      <alignment horizontal="centerContinuous"/>
    </xf>
    <xf numFmtId="0" fontId="31" fillId="0" borderId="294" xfId="0" applyFont="1" applyBorder="1" applyAlignment="1"/>
    <xf numFmtId="0" fontId="31" fillId="0" borderId="294" xfId="0" applyFont="1" applyBorder="1"/>
    <xf numFmtId="0" fontId="31" fillId="0" borderId="293" xfId="0" applyFont="1" applyBorder="1"/>
    <xf numFmtId="177" fontId="45" fillId="0" borderId="295" xfId="0" applyNumberFormat="1" applyFont="1" applyBorder="1"/>
    <xf numFmtId="177" fontId="27" fillId="0" borderId="0" xfId="347" applyNumberFormat="1" applyFont="1" applyBorder="1"/>
    <xf numFmtId="177" fontId="27" fillId="0" borderId="295" xfId="347" applyNumberFormat="1" applyFont="1" applyBorder="1"/>
    <xf numFmtId="0" fontId="31" fillId="0" borderId="0" xfId="0" applyFont="1" applyAlignment="1">
      <alignment horizontal="left" wrapText="1"/>
    </xf>
    <xf numFmtId="0" fontId="33" fillId="0" borderId="0" xfId="0" applyFont="1" applyAlignment="1">
      <alignment horizontal="center" wrapText="1"/>
    </xf>
    <xf numFmtId="0" fontId="33" fillId="0" borderId="0" xfId="0" applyFont="1" applyAlignment="1">
      <alignment wrapText="1"/>
    </xf>
    <xf numFmtId="0" fontId="30" fillId="0" borderId="0" xfId="0" applyFont="1" applyAlignment="1">
      <alignment horizontal="center"/>
    </xf>
    <xf numFmtId="0" fontId="32" fillId="0" borderId="0" xfId="0" applyFont="1" applyAlignment="1">
      <alignment horizontal="center" wrapText="1"/>
    </xf>
    <xf numFmtId="0" fontId="36" fillId="0" borderId="13" xfId="0" applyFont="1" applyBorder="1" applyAlignment="1" applyProtection="1">
      <alignment horizontal="left" wrapText="1"/>
    </xf>
    <xf numFmtId="0" fontId="36" fillId="0" borderId="0" xfId="0" applyFont="1" applyAlignment="1" applyProtection="1">
      <alignment horizontal="left" wrapText="1"/>
    </xf>
    <xf numFmtId="0" fontId="36" fillId="0" borderId="14" xfId="0" applyFont="1" applyBorder="1" applyAlignment="1" applyProtection="1">
      <alignment horizontal="left" wrapText="1"/>
    </xf>
    <xf numFmtId="0" fontId="30" fillId="0" borderId="13" xfId="0" applyFont="1" applyBorder="1" applyAlignment="1" applyProtection="1">
      <alignment horizontal="center"/>
    </xf>
    <xf numFmtId="0" fontId="30" fillId="0" borderId="0" xfId="0" applyFont="1" applyBorder="1" applyAlignment="1" applyProtection="1">
      <alignment horizontal="center"/>
    </xf>
    <xf numFmtId="0" fontId="30" fillId="0" borderId="14" xfId="0" applyFont="1" applyBorder="1" applyAlignment="1" applyProtection="1">
      <alignment horizontal="center"/>
    </xf>
    <xf numFmtId="0" fontId="27" fillId="0" borderId="0" xfId="0" applyFont="1" applyAlignment="1" applyProtection="1">
      <alignment horizontal="left"/>
    </xf>
    <xf numFmtId="0" fontId="27" fillId="0" borderId="14" xfId="0" applyFont="1" applyBorder="1" applyAlignment="1" applyProtection="1">
      <alignment horizontal="left"/>
    </xf>
    <xf numFmtId="0" fontId="27" fillId="0" borderId="10" xfId="0" applyFont="1" applyBorder="1" applyAlignment="1" applyProtection="1">
      <alignment horizontal="left"/>
    </xf>
    <xf numFmtId="0" fontId="27" fillId="0" borderId="0" xfId="0" applyFont="1" applyAlignment="1" applyProtection="1"/>
    <xf numFmtId="0" fontId="27" fillId="0" borderId="14" xfId="0" applyFont="1" applyBorder="1" applyAlignment="1" applyProtection="1"/>
    <xf numFmtId="0" fontId="31" fillId="0" borderId="40" xfId="0" applyFont="1" applyBorder="1" applyAlignment="1">
      <alignment horizontal="left" vertical="top" wrapText="1"/>
    </xf>
    <xf numFmtId="0" fontId="31" fillId="0" borderId="38" xfId="0" applyFont="1" applyBorder="1" applyAlignment="1"/>
    <xf numFmtId="0" fontId="31" fillId="0" borderId="0" xfId="0" applyFont="1" applyAlignment="1">
      <alignment horizontal="left" vertical="top" wrapText="1"/>
    </xf>
    <xf numFmtId="0" fontId="31" fillId="0" borderId="14" xfId="0" applyFont="1" applyBorder="1" applyAlignment="1"/>
    <xf numFmtId="0" fontId="31" fillId="0" borderId="40" xfId="0" applyFont="1" applyBorder="1" applyAlignment="1">
      <alignment wrapText="1"/>
    </xf>
    <xf numFmtId="0" fontId="31" fillId="0" borderId="38" xfId="0" applyFont="1" applyBorder="1" applyAlignment="1">
      <alignment wrapText="1"/>
    </xf>
    <xf numFmtId="0" fontId="31" fillId="0" borderId="0" xfId="0" applyFont="1" applyAlignment="1">
      <alignment wrapText="1"/>
    </xf>
    <xf numFmtId="0" fontId="31" fillId="0" borderId="14" xfId="0" applyFont="1" applyBorder="1" applyAlignment="1">
      <alignment wrapText="1"/>
    </xf>
    <xf numFmtId="0" fontId="31" fillId="0" borderId="40" xfId="0" applyFont="1" applyBorder="1" applyAlignment="1"/>
    <xf numFmtId="0" fontId="31" fillId="0" borderId="0" xfId="0" applyFont="1" applyAlignment="1"/>
    <xf numFmtId="0" fontId="31" fillId="0" borderId="0" xfId="0" applyFont="1" applyAlignment="1" applyProtection="1">
      <alignment horizontal="left" vertical="top" wrapText="1"/>
    </xf>
    <xf numFmtId="0" fontId="31" fillId="0" borderId="0" xfId="0" applyFont="1" applyAlignment="1" applyProtection="1">
      <alignment vertical="top" wrapText="1"/>
    </xf>
    <xf numFmtId="0" fontId="31" fillId="0" borderId="0" xfId="0" applyFont="1" applyAlignment="1">
      <alignment vertical="top" wrapText="1"/>
    </xf>
    <xf numFmtId="0" fontId="31" fillId="0" borderId="40" xfId="0" applyFont="1" applyBorder="1" applyAlignment="1" applyProtection="1">
      <alignment horizontal="left" wrapText="1"/>
    </xf>
    <xf numFmtId="0" fontId="31" fillId="0" borderId="0" xfId="0" applyFont="1"/>
    <xf numFmtId="0" fontId="31" fillId="0" borderId="40" xfId="0" applyFont="1" applyBorder="1" applyAlignment="1" applyProtection="1">
      <alignment horizontal="left" vertical="top" wrapText="1"/>
    </xf>
    <xf numFmtId="0" fontId="31" fillId="0" borderId="19" xfId="0" applyFont="1" applyBorder="1" applyAlignment="1">
      <alignment wrapText="1"/>
    </xf>
    <xf numFmtId="0" fontId="31" fillId="0" borderId="0" xfId="0" applyFont="1" applyAlignment="1" applyProtection="1">
      <alignment horizontal="left" wrapText="1"/>
    </xf>
    <xf numFmtId="0" fontId="31" fillId="0" borderId="19" xfId="0" applyFont="1" applyBorder="1" applyAlignment="1">
      <alignment horizontal="left" wrapText="1"/>
    </xf>
    <xf numFmtId="37" fontId="29" fillId="0" borderId="0" xfId="40" quotePrefix="1" applyNumberFormat="1" applyFont="1" applyFill="1" applyBorder="1" applyAlignment="1" applyProtection="1">
      <alignment horizontal="center" vertical="center"/>
    </xf>
    <xf numFmtId="37" fontId="29" fillId="0" borderId="143" xfId="40" quotePrefix="1" applyNumberFormat="1" applyFont="1" applyFill="1" applyBorder="1" applyAlignment="1" applyProtection="1">
      <alignment horizontal="center" vertical="center"/>
    </xf>
    <xf numFmtId="0" fontId="31" fillId="0" borderId="0" xfId="303" applyFill="1" applyBorder="1" applyAlignment="1">
      <alignment vertical="top" wrapText="1"/>
    </xf>
    <xf numFmtId="0" fontId="31" fillId="0" borderId="0" xfId="303" applyFont="1" applyFill="1" applyBorder="1" applyAlignment="1">
      <alignment vertical="top" wrapText="1"/>
    </xf>
    <xf numFmtId="0" fontId="31" fillId="0" borderId="148" xfId="303" applyFont="1" applyFill="1" applyBorder="1" applyAlignment="1">
      <alignment vertical="top" wrapText="1"/>
    </xf>
    <xf numFmtId="0" fontId="31" fillId="0" borderId="0" xfId="22749" applyFont="1" applyFill="1" applyBorder="1" applyAlignment="1">
      <alignment horizontal="left" vertical="top" wrapText="1"/>
    </xf>
    <xf numFmtId="0" fontId="31" fillId="0" borderId="148" xfId="22749" applyFont="1" applyFill="1" applyBorder="1" applyAlignment="1">
      <alignment horizontal="left" vertical="top" wrapText="1"/>
    </xf>
    <xf numFmtId="0" fontId="31" fillId="0" borderId="0" xfId="22749" applyFont="1" applyFill="1" applyBorder="1" applyAlignment="1">
      <alignment vertical="top" wrapText="1"/>
    </xf>
    <xf numFmtId="0" fontId="31" fillId="0" borderId="0" xfId="40" applyFont="1" applyFill="1" applyBorder="1" applyAlignment="1" applyProtection="1">
      <alignment horizontal="left" vertical="center" wrapText="1"/>
    </xf>
    <xf numFmtId="0" fontId="31" fillId="0" borderId="148" xfId="40" applyFont="1" applyFill="1" applyBorder="1" applyAlignment="1" applyProtection="1">
      <alignment horizontal="left" vertical="center" wrapText="1"/>
    </xf>
    <xf numFmtId="0" fontId="31" fillId="0" borderId="0" xfId="0" applyFont="1" applyBorder="1" applyAlignment="1">
      <alignment horizontal="left" wrapText="1"/>
    </xf>
    <xf numFmtId="0" fontId="31" fillId="0" borderId="148" xfId="0" applyFont="1" applyBorder="1" applyAlignment="1">
      <alignment horizontal="left" wrapText="1"/>
    </xf>
    <xf numFmtId="0" fontId="31" fillId="0" borderId="0" xfId="0" applyFont="1" applyBorder="1" applyAlignment="1"/>
    <xf numFmtId="0" fontId="31" fillId="0" borderId="148" xfId="0" applyFont="1" applyBorder="1" applyAlignment="1"/>
    <xf numFmtId="0" fontId="31" fillId="0" borderId="19" xfId="0" applyFont="1" applyBorder="1" applyAlignment="1"/>
    <xf numFmtId="0" fontId="31" fillId="0" borderId="194" xfId="0" applyFont="1" applyBorder="1" applyAlignment="1"/>
    <xf numFmtId="0" fontId="0" fillId="0" borderId="0" xfId="0"/>
    <xf numFmtId="0" fontId="0" fillId="0" borderId="14" xfId="0" applyBorder="1"/>
    <xf numFmtId="0" fontId="27" fillId="0" borderId="40" xfId="0" applyFont="1" applyBorder="1" applyAlignment="1" applyProtection="1">
      <alignment vertical="center" wrapText="1"/>
    </xf>
    <xf numFmtId="0" fontId="31" fillId="0" borderId="40" xfId="0" applyFont="1" applyBorder="1" applyAlignment="1">
      <alignment vertical="center"/>
    </xf>
    <xf numFmtId="0" fontId="31" fillId="0" borderId="195" xfId="0" applyFont="1" applyBorder="1" applyAlignment="1">
      <alignment vertical="center"/>
    </xf>
    <xf numFmtId="0" fontId="27" fillId="0" borderId="0" xfId="0" applyFont="1" applyBorder="1" applyAlignment="1" applyProtection="1">
      <alignment horizontal="left" vertical="center" wrapText="1"/>
    </xf>
    <xf numFmtId="0" fontId="27" fillId="0" borderId="148" xfId="0" applyFont="1" applyBorder="1" applyAlignment="1" applyProtection="1">
      <alignment horizontal="left" vertical="center" wrapText="1"/>
    </xf>
    <xf numFmtId="0" fontId="31" fillId="0" borderId="0" xfId="0" applyFont="1" applyBorder="1" applyAlignment="1">
      <alignment horizontal="left" vertical="center" wrapText="1"/>
    </xf>
    <xf numFmtId="0" fontId="27" fillId="0" borderId="0" xfId="0" applyFont="1" applyBorder="1" applyAlignment="1">
      <alignment horizontal="left" vertical="top" wrapText="1"/>
    </xf>
    <xf numFmtId="0" fontId="31" fillId="0" borderId="0" xfId="0" applyFont="1" applyBorder="1" applyAlignment="1">
      <alignment wrapText="1"/>
    </xf>
    <xf numFmtId="0" fontId="31" fillId="0" borderId="148" xfId="0" applyFont="1" applyBorder="1" applyAlignment="1">
      <alignment wrapText="1"/>
    </xf>
    <xf numFmtId="0" fontId="27" fillId="0" borderId="0" xfId="0" applyFont="1" applyBorder="1" applyAlignment="1" applyProtection="1">
      <alignment horizontal="left" vertical="top" wrapText="1"/>
    </xf>
    <xf numFmtId="0" fontId="31" fillId="0" borderId="0" xfId="0" applyFont="1" applyBorder="1" applyAlignment="1">
      <alignment horizontal="left" vertical="top" wrapText="1"/>
    </xf>
    <xf numFmtId="0" fontId="27" fillId="0" borderId="0" xfId="0" applyFont="1" applyBorder="1" applyAlignment="1">
      <alignment vertical="top" wrapText="1"/>
    </xf>
    <xf numFmtId="0" fontId="27" fillId="0" borderId="0" xfId="0" applyFont="1" applyBorder="1" applyAlignment="1">
      <alignment wrapText="1"/>
    </xf>
    <xf numFmtId="0" fontId="27" fillId="0" borderId="148" xfId="0" applyFont="1" applyBorder="1" applyAlignment="1">
      <alignment wrapText="1"/>
    </xf>
    <xf numFmtId="0" fontId="27" fillId="0" borderId="19" xfId="0" applyFont="1" applyBorder="1" applyAlignment="1">
      <alignment wrapText="1"/>
    </xf>
    <xf numFmtId="0" fontId="27" fillId="0" borderId="194" xfId="0" applyFont="1" applyBorder="1" applyAlignment="1">
      <alignment wrapText="1"/>
    </xf>
    <xf numFmtId="0" fontId="31" fillId="0" borderId="148" xfId="0" applyFont="1" applyBorder="1" applyAlignment="1">
      <alignment horizontal="left" vertical="center" wrapText="1"/>
    </xf>
    <xf numFmtId="0" fontId="31" fillId="0" borderId="0" xfId="0" applyFont="1" applyBorder="1"/>
    <xf numFmtId="0" fontId="31" fillId="0" borderId="19" xfId="0" applyFont="1" applyBorder="1"/>
    <xf numFmtId="0" fontId="31" fillId="0" borderId="176" xfId="0" applyFont="1" applyBorder="1" applyAlignment="1"/>
    <xf numFmtId="0" fontId="31" fillId="0" borderId="164" xfId="0" applyFont="1" applyBorder="1" applyAlignment="1"/>
    <xf numFmtId="0" fontId="31" fillId="0" borderId="164" xfId="0" applyFont="1" applyBorder="1" applyAlignment="1">
      <alignment wrapText="1"/>
    </xf>
    <xf numFmtId="0" fontId="31" fillId="0" borderId="0" xfId="0" applyFont="1" applyBorder="1" applyAlignment="1" applyProtection="1">
      <alignment horizontal="left" wrapText="1"/>
    </xf>
    <xf numFmtId="0" fontId="31" fillId="0" borderId="0" xfId="0" applyFont="1" applyBorder="1" applyAlignment="1" applyProtection="1">
      <alignment wrapText="1"/>
    </xf>
    <xf numFmtId="0" fontId="31" fillId="0" borderId="176" xfId="0" applyFont="1" applyBorder="1" applyAlignment="1">
      <alignment wrapText="1"/>
    </xf>
    <xf numFmtId="0" fontId="31" fillId="0" borderId="28" xfId="0" applyFont="1" applyBorder="1" applyAlignment="1" applyProtection="1">
      <alignment horizontal="center"/>
    </xf>
    <xf numFmtId="0" fontId="31" fillId="0" borderId="0" xfId="0" applyFont="1" applyAlignment="1">
      <alignment horizontal="center"/>
    </xf>
    <xf numFmtId="0" fontId="31" fillId="0" borderId="34" xfId="0" applyFont="1" applyBorder="1" applyAlignment="1">
      <alignment horizontal="center"/>
    </xf>
    <xf numFmtId="0" fontId="31" fillId="0" borderId="28" xfId="0" applyFont="1" applyBorder="1" applyAlignment="1" applyProtection="1">
      <alignment horizontal="left" wrapText="1"/>
    </xf>
    <xf numFmtId="0" fontId="31" fillId="0" borderId="28" xfId="0" applyFont="1" applyBorder="1" applyAlignment="1">
      <alignment wrapText="1"/>
    </xf>
    <xf numFmtId="0" fontId="31" fillId="0" borderId="30" xfId="0" applyFont="1" applyBorder="1" applyAlignment="1">
      <alignment wrapText="1"/>
    </xf>
    <xf numFmtId="0" fontId="31" fillId="0" borderId="0" xfId="0" applyFont="1" applyAlignment="1" applyProtection="1">
      <alignment horizontal="center" wrapText="1"/>
    </xf>
    <xf numFmtId="0" fontId="31" fillId="0" borderId="0" xfId="0" applyFont="1" applyAlignment="1">
      <alignment horizontal="center" wrapText="1"/>
    </xf>
    <xf numFmtId="0" fontId="31" fillId="0" borderId="34" xfId="0" applyFont="1" applyBorder="1" applyAlignment="1">
      <alignment wrapText="1"/>
    </xf>
    <xf numFmtId="0" fontId="32" fillId="0" borderId="28" xfId="0" applyFont="1" applyBorder="1" applyAlignment="1" applyProtection="1">
      <alignment horizontal="center"/>
    </xf>
    <xf numFmtId="0" fontId="32" fillId="0" borderId="0" xfId="0" applyFont="1" applyAlignment="1">
      <alignment horizontal="center"/>
    </xf>
    <xf numFmtId="0" fontId="32" fillId="0" borderId="34" xfId="0" applyFont="1" applyBorder="1" applyAlignment="1">
      <alignment horizontal="center"/>
    </xf>
    <xf numFmtId="0" fontId="31" fillId="0" borderId="0" xfId="40" applyFont="1" applyBorder="1"/>
    <xf numFmtId="0" fontId="31" fillId="0" borderId="90" xfId="40" applyFont="1" applyBorder="1"/>
    <xf numFmtId="0" fontId="31" fillId="0" borderId="78" xfId="40" applyFont="1" applyBorder="1"/>
    <xf numFmtId="0" fontId="31" fillId="0" borderId="136" xfId="40" applyFont="1" applyBorder="1"/>
    <xf numFmtId="0" fontId="31" fillId="0" borderId="98" xfId="40" applyFont="1" applyBorder="1"/>
    <xf numFmtId="0" fontId="31" fillId="0" borderId="14" xfId="0" applyFont="1" applyBorder="1" applyAlignment="1">
      <alignment horizontal="left" wrapText="1"/>
    </xf>
    <xf numFmtId="0" fontId="31" fillId="0" borderId="0" xfId="0" applyFont="1" applyAlignment="1" applyProtection="1">
      <alignment wrapText="1"/>
    </xf>
    <xf numFmtId="0" fontId="31" fillId="0" borderId="20" xfId="0" applyFont="1" applyBorder="1" applyAlignment="1">
      <alignment wrapText="1"/>
    </xf>
    <xf numFmtId="37" fontId="56" fillId="0" borderId="0" xfId="41" applyNumberFormat="1" applyFont="1" applyAlignment="1" applyProtection="1">
      <alignment horizontal="center"/>
    </xf>
    <xf numFmtId="0" fontId="31" fillId="0" borderId="41" xfId="43" applyFont="1" applyFill="1" applyBorder="1" applyAlignment="1">
      <alignment horizontal="center"/>
    </xf>
    <xf numFmtId="0" fontId="31" fillId="0" borderId="40" xfId="43" applyFont="1" applyFill="1" applyBorder="1" applyAlignment="1">
      <alignment horizontal="center"/>
    </xf>
    <xf numFmtId="0" fontId="31" fillId="0" borderId="36" xfId="43" applyFont="1" applyFill="1" applyBorder="1" applyAlignment="1">
      <alignment horizontal="center"/>
    </xf>
    <xf numFmtId="37" fontId="56" fillId="0" borderId="30" xfId="41" quotePrefix="1" applyNumberFormat="1" applyFont="1" applyBorder="1" applyAlignment="1">
      <alignment horizontal="center"/>
    </xf>
    <xf numFmtId="37" fontId="56" fillId="0" borderId="35" xfId="41" quotePrefix="1" applyNumberFormat="1" applyFont="1" applyBorder="1" applyAlignment="1">
      <alignment horizontal="center"/>
    </xf>
    <xf numFmtId="0" fontId="31" fillId="0" borderId="0" xfId="0" applyFont="1" applyBorder="1" applyAlignment="1" applyProtection="1">
      <alignment horizontal="center"/>
    </xf>
    <xf numFmtId="0" fontId="31" fillId="0" borderId="34" xfId="0" applyFont="1" applyBorder="1" applyAlignment="1" applyProtection="1">
      <alignment horizontal="center"/>
    </xf>
    <xf numFmtId="0" fontId="41" fillId="0" borderId="40" xfId="0" applyFont="1" applyBorder="1" applyAlignment="1" applyProtection="1">
      <alignment horizontal="left"/>
    </xf>
    <xf numFmtId="0" fontId="41" fillId="0" borderId="38" xfId="0" applyFont="1" applyBorder="1" applyAlignment="1" applyProtection="1">
      <alignment horizontal="left"/>
    </xf>
    <xf numFmtId="0" fontId="41" fillId="0" borderId="0" xfId="0" applyFont="1" applyAlignment="1" applyProtection="1">
      <alignment horizontal="left"/>
    </xf>
    <xf numFmtId="0" fontId="41" fillId="0" borderId="14" xfId="0" applyFont="1" applyBorder="1" applyAlignment="1" applyProtection="1">
      <alignment horizontal="left"/>
    </xf>
    <xf numFmtId="0" fontId="41" fillId="0" borderId="39" xfId="0" applyFont="1" applyBorder="1" applyAlignment="1" applyProtection="1">
      <alignment horizontal="left"/>
    </xf>
    <xf numFmtId="0" fontId="41" fillId="0" borderId="13" xfId="0" applyFont="1" applyBorder="1" applyAlignment="1" applyProtection="1">
      <alignment horizontal="left"/>
    </xf>
    <xf numFmtId="0" fontId="41" fillId="0" borderId="0" xfId="0" applyFont="1" applyBorder="1" applyAlignment="1" applyProtection="1">
      <alignment horizontal="left"/>
    </xf>
    <xf numFmtId="0" fontId="31" fillId="25" borderId="48" xfId="0" applyFont="1" applyFill="1" applyBorder="1" applyAlignment="1" applyProtection="1">
      <alignment horizontal="center"/>
    </xf>
    <xf numFmtId="0" fontId="31" fillId="25" borderId="49" xfId="0" applyFont="1" applyFill="1" applyBorder="1" applyAlignment="1" applyProtection="1">
      <alignment horizontal="center"/>
    </xf>
    <xf numFmtId="0" fontId="31" fillId="25" borderId="50" xfId="0" applyFont="1" applyFill="1" applyBorder="1" applyAlignment="1" applyProtection="1">
      <alignment horizontal="center"/>
    </xf>
    <xf numFmtId="0" fontId="41" fillId="0" borderId="19" xfId="0" applyFont="1" applyBorder="1" applyAlignment="1" applyProtection="1">
      <alignment horizontal="left"/>
    </xf>
    <xf numFmtId="0" fontId="41" fillId="0" borderId="20" xfId="0" applyFont="1" applyBorder="1" applyAlignment="1" applyProtection="1">
      <alignment horizontal="left"/>
    </xf>
    <xf numFmtId="0" fontId="41" fillId="0" borderId="18" xfId="0" applyFont="1" applyBorder="1" applyAlignment="1" applyProtection="1">
      <alignment horizontal="left"/>
    </xf>
    <xf numFmtId="0" fontId="31" fillId="0" borderId="0" xfId="0" applyFont="1" applyAlignment="1" applyProtection="1">
      <alignment horizontal="center"/>
    </xf>
    <xf numFmtId="0" fontId="31" fillId="0" borderId="13" xfId="0" applyFont="1" applyBorder="1" applyAlignment="1" applyProtection="1">
      <alignment horizontal="left"/>
    </xf>
    <xf numFmtId="0" fontId="31" fillId="0" borderId="0" xfId="0" applyFont="1" applyAlignment="1" applyProtection="1">
      <alignment horizontal="left"/>
    </xf>
    <xf numFmtId="0" fontId="31" fillId="0" borderId="14" xfId="0" applyFont="1" applyBorder="1" applyAlignment="1" applyProtection="1">
      <alignment horizontal="left"/>
    </xf>
    <xf numFmtId="0" fontId="32" fillId="0" borderId="13" xfId="0" applyFont="1" applyBorder="1" applyAlignment="1" applyProtection="1">
      <alignment horizontal="center"/>
    </xf>
    <xf numFmtId="0" fontId="32" fillId="0" borderId="0" xfId="0" applyFont="1" applyBorder="1" applyAlignment="1" applyProtection="1">
      <alignment horizontal="center"/>
    </xf>
    <xf numFmtId="0" fontId="32" fillId="0" borderId="14" xfId="0" applyFont="1" applyBorder="1" applyAlignment="1" applyProtection="1">
      <alignment horizontal="center"/>
    </xf>
    <xf numFmtId="0" fontId="31" fillId="0" borderId="18" xfId="0" applyFont="1" applyBorder="1" applyAlignment="1">
      <alignment horizontal="center"/>
    </xf>
    <xf numFmtId="0" fontId="31" fillId="0" borderId="35" xfId="0" applyFont="1" applyBorder="1" applyAlignment="1">
      <alignment horizontal="center"/>
    </xf>
    <xf numFmtId="0" fontId="31" fillId="0" borderId="30" xfId="0" applyFont="1" applyBorder="1" applyAlignment="1">
      <alignment horizontal="center"/>
    </xf>
    <xf numFmtId="0" fontId="31" fillId="0" borderId="39" xfId="0" applyFont="1" applyBorder="1" applyAlignment="1">
      <alignment horizontal="center"/>
    </xf>
    <xf numFmtId="0" fontId="31" fillId="0" borderId="36" xfId="0" applyFont="1" applyBorder="1" applyAlignment="1">
      <alignment horizontal="center"/>
    </xf>
    <xf numFmtId="0" fontId="31" fillId="0" borderId="13" xfId="0" applyFont="1" applyBorder="1" applyAlignment="1">
      <alignment horizontal="center"/>
    </xf>
    <xf numFmtId="0" fontId="31" fillId="0" borderId="28" xfId="0" applyFont="1" applyBorder="1" applyAlignment="1">
      <alignment horizontal="center"/>
    </xf>
    <xf numFmtId="0" fontId="31" fillId="0" borderId="13" xfId="0" applyFont="1" applyBorder="1" applyAlignment="1">
      <alignment wrapText="1"/>
    </xf>
    <xf numFmtId="0" fontId="31" fillId="0" borderId="18" xfId="0" applyFont="1" applyBorder="1" applyAlignment="1">
      <alignment wrapText="1"/>
    </xf>
    <xf numFmtId="0" fontId="31" fillId="0" borderId="39" xfId="0" applyFont="1" applyBorder="1" applyAlignment="1">
      <alignment wrapText="1"/>
    </xf>
    <xf numFmtId="37" fontId="321" fillId="0" borderId="41" xfId="0" applyNumberFormat="1" applyFont="1" applyBorder="1" applyAlignment="1">
      <alignment horizontal="center" vertical="center"/>
    </xf>
    <xf numFmtId="37" fontId="321" fillId="0" borderId="36" xfId="0" applyNumberFormat="1" applyFont="1" applyBorder="1" applyAlignment="1">
      <alignment horizontal="center" vertical="center"/>
    </xf>
    <xf numFmtId="37" fontId="321" fillId="0" borderId="28" xfId="0" applyNumberFormat="1" applyFont="1" applyBorder="1" applyAlignment="1">
      <alignment horizontal="center" vertical="center"/>
    </xf>
    <xf numFmtId="37" fontId="321" fillId="0" borderId="34" xfId="0" applyNumberFormat="1" applyFont="1" applyBorder="1" applyAlignment="1">
      <alignment horizontal="center" vertical="center"/>
    </xf>
    <xf numFmtId="37" fontId="321" fillId="0" borderId="30" xfId="0" applyNumberFormat="1" applyFont="1" applyBorder="1" applyAlignment="1">
      <alignment horizontal="center" vertical="center"/>
    </xf>
    <xf numFmtId="37" fontId="321" fillId="0" borderId="35" xfId="0" applyNumberFormat="1" applyFont="1" applyBorder="1" applyAlignment="1">
      <alignment horizontal="center" vertical="center"/>
    </xf>
    <xf numFmtId="0" fontId="41" fillId="0" borderId="24" xfId="0" applyFont="1" applyBorder="1" applyAlignment="1">
      <alignment horizontal="center" wrapText="1"/>
    </xf>
    <xf numFmtId="0" fontId="322" fillId="0" borderId="36" xfId="0" applyFont="1" applyBorder="1" applyAlignment="1" applyProtection="1">
      <alignment horizontal="center" vertical="center"/>
    </xf>
    <xf numFmtId="0" fontId="322" fillId="0" borderId="34" xfId="0" applyFont="1" applyBorder="1" applyAlignment="1" applyProtection="1">
      <alignment horizontal="center" vertical="center"/>
    </xf>
    <xf numFmtId="0" fontId="31" fillId="0" borderId="52" xfId="0" applyFont="1" applyBorder="1" applyAlignment="1" applyProtection="1">
      <alignment horizontal="center"/>
    </xf>
    <xf numFmtId="0" fontId="31" fillId="0" borderId="54" xfId="0" applyFont="1" applyBorder="1" applyAlignment="1" applyProtection="1">
      <alignment horizontal="center"/>
    </xf>
    <xf numFmtId="0" fontId="45" fillId="0" borderId="82" xfId="0" applyFont="1" applyBorder="1" applyAlignment="1" applyProtection="1">
      <alignment horizontal="center" vertical="center"/>
    </xf>
    <xf numFmtId="0" fontId="31" fillId="0" borderId="0" xfId="0" applyFont="1" applyAlignment="1" applyProtection="1">
      <alignment horizontal="center" vertical="center"/>
    </xf>
    <xf numFmtId="0" fontId="31" fillId="0" borderId="0" xfId="0" applyFont="1" applyBorder="1" applyAlignment="1">
      <alignment horizontal="center"/>
    </xf>
    <xf numFmtId="39" fontId="45" fillId="0" borderId="0" xfId="0" applyNumberFormat="1" applyFont="1" applyAlignment="1" applyProtection="1">
      <alignment horizontal="center" vertical="center"/>
    </xf>
    <xf numFmtId="39" fontId="38" fillId="0" borderId="0" xfId="0" quotePrefix="1" applyNumberFormat="1" applyFont="1" applyAlignment="1" applyProtection="1">
      <alignment horizontal="center" vertical="center"/>
    </xf>
    <xf numFmtId="39" fontId="45" fillId="0" borderId="0" xfId="28059" applyNumberFormat="1" applyFont="1" applyFill="1" applyAlignment="1" applyProtection="1">
      <alignment horizontal="center" vertical="center"/>
    </xf>
    <xf numFmtId="39" fontId="38" fillId="0" borderId="0" xfId="28059" quotePrefix="1" applyNumberFormat="1" applyFont="1" applyFill="1" applyAlignment="1" applyProtection="1">
      <alignment horizontal="center" vertical="center"/>
    </xf>
    <xf numFmtId="0" fontId="51" fillId="0" borderId="0" xfId="28059" applyFont="1" applyFill="1" applyAlignment="1" applyProtection="1">
      <alignment horizontal="center" vertical="center"/>
    </xf>
    <xf numFmtId="0" fontId="31" fillId="0" borderId="39" xfId="0" applyFont="1" applyBorder="1" applyAlignment="1" applyProtection="1">
      <alignment horizontal="center"/>
    </xf>
    <xf numFmtId="0" fontId="31" fillId="0" borderId="40" xfId="0" applyFont="1" applyBorder="1" applyAlignment="1" applyProtection="1">
      <alignment horizontal="center"/>
    </xf>
    <xf numFmtId="0" fontId="31" fillId="0" borderId="36" xfId="0" applyFont="1" applyBorder="1" applyAlignment="1" applyProtection="1">
      <alignment horizontal="center"/>
    </xf>
    <xf numFmtId="0" fontId="31" fillId="0" borderId="13" xfId="0" applyFont="1" applyBorder="1" applyAlignment="1" applyProtection="1">
      <alignment horizontal="center"/>
    </xf>
    <xf numFmtId="0" fontId="31" fillId="0" borderId="18" xfId="0" applyFont="1" applyBorder="1" applyAlignment="1" applyProtection="1">
      <alignment horizontal="left"/>
    </xf>
    <xf numFmtId="0" fontId="31" fillId="0" borderId="19" xfId="0" applyFont="1" applyBorder="1" applyAlignment="1" applyProtection="1">
      <alignment horizontal="left"/>
    </xf>
    <xf numFmtId="0" fontId="31" fillId="0" borderId="40" xfId="0" applyFont="1" applyBorder="1" applyAlignment="1" applyProtection="1"/>
    <xf numFmtId="0" fontId="31" fillId="0" borderId="38" xfId="0" applyFont="1" applyBorder="1" applyAlignment="1" applyProtection="1"/>
    <xf numFmtId="0" fontId="31" fillId="0" borderId="0" xfId="0" applyFont="1" applyAlignment="1" applyProtection="1"/>
    <xf numFmtId="0" fontId="31" fillId="0" borderId="14" xfId="0" applyFont="1" applyBorder="1" applyAlignment="1" applyProtection="1"/>
    <xf numFmtId="0" fontId="31" fillId="0" borderId="19" xfId="0" applyFont="1" applyBorder="1" applyAlignment="1" applyProtection="1"/>
    <xf numFmtId="0" fontId="31" fillId="0" borderId="20" xfId="0" applyFont="1" applyBorder="1" applyAlignment="1" applyProtection="1"/>
    <xf numFmtId="0" fontId="31" fillId="0" borderId="0" xfId="0" applyFont="1" applyBorder="1" applyAlignment="1" applyProtection="1">
      <alignment horizontal="left"/>
    </xf>
    <xf numFmtId="0" fontId="31" fillId="0" borderId="38" xfId="0" applyFont="1" applyBorder="1" applyAlignment="1" applyProtection="1">
      <alignment horizontal="center"/>
    </xf>
    <xf numFmtId="0" fontId="31" fillId="0" borderId="14" xfId="0" applyFont="1" applyBorder="1" applyAlignment="1" applyProtection="1">
      <alignment horizontal="center"/>
    </xf>
    <xf numFmtId="0" fontId="31" fillId="0" borderId="18" xfId="0" applyFont="1" applyBorder="1" applyAlignment="1" applyProtection="1">
      <alignment horizontal="center"/>
    </xf>
    <xf numFmtId="0" fontId="31" fillId="0" borderId="19" xfId="0" applyFont="1" applyBorder="1" applyAlignment="1" applyProtection="1">
      <alignment horizontal="center"/>
    </xf>
    <xf numFmtId="0" fontId="31" fillId="0" borderId="20" xfId="0" applyFont="1" applyBorder="1" applyAlignment="1" applyProtection="1">
      <alignment horizontal="center"/>
    </xf>
    <xf numFmtId="0" fontId="31" fillId="0" borderId="39" xfId="0" applyFont="1" applyBorder="1" applyAlignment="1" applyProtection="1">
      <alignment horizontal="left"/>
    </xf>
    <xf numFmtId="0" fontId="31" fillId="0" borderId="40" xfId="0" applyFont="1" applyBorder="1" applyAlignment="1" applyProtection="1">
      <alignment horizontal="left"/>
    </xf>
    <xf numFmtId="0" fontId="31" fillId="0" borderId="38" xfId="0" applyFont="1" applyBorder="1" applyAlignment="1" applyProtection="1">
      <alignment horizontal="left"/>
    </xf>
    <xf numFmtId="0" fontId="31" fillId="0" borderId="0" xfId="0" applyFont="1" applyAlignment="1">
      <alignment horizontal="left"/>
    </xf>
    <xf numFmtId="0" fontId="45" fillId="0" borderId="0" xfId="0" applyFont="1" applyFill="1" applyBorder="1" applyAlignment="1" applyProtection="1">
      <alignment horizontal="center"/>
    </xf>
    <xf numFmtId="0" fontId="45" fillId="0" borderId="0" xfId="0" applyFont="1" applyFill="1" applyAlignment="1" applyProtection="1">
      <alignment horizontal="center"/>
    </xf>
    <xf numFmtId="0" fontId="45" fillId="0" borderId="0" xfId="0" quotePrefix="1" applyFont="1" applyFill="1" applyBorder="1" applyAlignment="1" applyProtection="1">
      <alignment horizontal="center"/>
    </xf>
    <xf numFmtId="0" fontId="31" fillId="0" borderId="33" xfId="0" applyFont="1" applyBorder="1" applyAlignment="1" applyProtection="1">
      <alignment horizontal="center"/>
    </xf>
    <xf numFmtId="0" fontId="31" fillId="0" borderId="21" xfId="0" applyFont="1" applyBorder="1" applyAlignment="1" applyProtection="1">
      <alignment horizontal="center"/>
    </xf>
    <xf numFmtId="164" fontId="31" fillId="0" borderId="30" xfId="0" applyNumberFormat="1" applyFont="1" applyBorder="1" applyAlignment="1" applyProtection="1">
      <alignment horizontal="center"/>
    </xf>
    <xf numFmtId="164" fontId="31" fillId="0" borderId="35" xfId="0" applyNumberFormat="1" applyFont="1" applyBorder="1" applyAlignment="1" applyProtection="1">
      <alignment horizontal="center"/>
    </xf>
    <xf numFmtId="37" fontId="31" fillId="0" borderId="0" xfId="0" applyNumberFormat="1" applyFont="1" applyAlignment="1" applyProtection="1">
      <alignment horizontal="center" vertical="center"/>
    </xf>
    <xf numFmtId="0" fontId="31" fillId="0" borderId="52" xfId="0" applyFont="1" applyBorder="1" applyAlignment="1">
      <alignment horizontal="center"/>
    </xf>
    <xf numFmtId="0" fontId="31" fillId="0" borderId="54" xfId="0" applyFont="1" applyBorder="1" applyAlignment="1">
      <alignment horizontal="center"/>
    </xf>
    <xf numFmtId="0" fontId="92" fillId="0" borderId="0" xfId="47693" applyFont="1" applyBorder="1" applyAlignment="1">
      <alignment horizontal="center"/>
    </xf>
    <xf numFmtId="0" fontId="41" fillId="0" borderId="19" xfId="0" applyFont="1" applyBorder="1" applyAlignment="1" applyProtection="1">
      <alignment horizontal="left" wrapText="1"/>
    </xf>
    <xf numFmtId="0" fontId="41" fillId="0" borderId="40" xfId="0" applyFont="1" applyBorder="1" applyAlignment="1" applyProtection="1">
      <alignment horizontal="left" wrapText="1"/>
    </xf>
    <xf numFmtId="0" fontId="41" fillId="0" borderId="0" xfId="0" applyFont="1" applyAlignment="1" applyProtection="1">
      <alignment horizontal="left" wrapText="1"/>
    </xf>
    <xf numFmtId="0" fontId="31" fillId="0" borderId="0" xfId="46" applyFont="1" applyAlignment="1">
      <alignment horizontal="center"/>
    </xf>
    <xf numFmtId="0" fontId="320" fillId="0" borderId="41" xfId="0" applyFont="1" applyBorder="1" applyAlignment="1" applyProtection="1">
      <alignment horizontal="center"/>
    </xf>
    <xf numFmtId="0" fontId="320" fillId="0" borderId="36" xfId="0" applyFont="1" applyBorder="1" applyAlignment="1" applyProtection="1">
      <alignment horizontal="center"/>
    </xf>
    <xf numFmtId="0" fontId="320" fillId="0" borderId="28" xfId="0" applyFont="1" applyBorder="1" applyAlignment="1" applyProtection="1">
      <alignment horizontal="center"/>
    </xf>
    <xf numFmtId="0" fontId="320" fillId="0" borderId="34" xfId="0" applyFont="1" applyBorder="1" applyAlignment="1" applyProtection="1">
      <alignment horizontal="center"/>
    </xf>
    <xf numFmtId="0" fontId="320" fillId="0" borderId="30" xfId="0" applyFont="1" applyBorder="1" applyAlignment="1" applyProtection="1">
      <alignment horizontal="center"/>
    </xf>
    <xf numFmtId="0" fontId="320" fillId="0" borderId="35" xfId="0" applyFont="1" applyBorder="1" applyAlignment="1" applyProtection="1">
      <alignment horizontal="center"/>
    </xf>
    <xf numFmtId="37" fontId="31" fillId="0" borderId="163" xfId="42" applyFont="1" applyBorder="1" applyAlignment="1" applyProtection="1">
      <alignment horizontal="center" vertical="center"/>
      <protection locked="0"/>
    </xf>
    <xf numFmtId="37" fontId="31" fillId="0" borderId="0" xfId="42" applyFont="1" applyBorder="1" applyAlignment="1" applyProtection="1">
      <alignment horizontal="center" vertical="center"/>
      <protection locked="0"/>
    </xf>
    <xf numFmtId="37" fontId="31" fillId="0" borderId="164" xfId="42" applyFont="1" applyBorder="1" applyAlignment="1" applyProtection="1">
      <alignment horizontal="center" vertical="center"/>
      <protection locked="0"/>
    </xf>
    <xf numFmtId="37" fontId="31" fillId="0" borderId="0" xfId="42" applyFont="1" applyAlignment="1" applyProtection="1">
      <alignment horizontal="center" vertical="center"/>
      <protection locked="0"/>
    </xf>
    <xf numFmtId="0" fontId="54" fillId="0" borderId="0" xfId="0" applyFont="1" applyBorder="1" applyAlignment="1">
      <alignment horizontal="left" wrapText="1"/>
    </xf>
    <xf numFmtId="0" fontId="54" fillId="0" borderId="34" xfId="0" applyFont="1" applyBorder="1" applyAlignment="1">
      <alignment horizontal="left" wrapText="1"/>
    </xf>
    <xf numFmtId="49" fontId="97" fillId="0" borderId="0" xfId="22189" applyNumberFormat="1" applyFont="1" applyAlignment="1">
      <alignment horizontal="left"/>
    </xf>
    <xf numFmtId="0" fontId="36" fillId="0" borderId="0" xfId="22189" applyFont="1" applyAlignment="1">
      <alignment horizontal="left" vertical="top"/>
    </xf>
    <xf numFmtId="0" fontId="27" fillId="0" borderId="0" xfId="44" applyFont="1" applyFill="1" applyAlignment="1" applyProtection="1">
      <alignment horizontal="center"/>
    </xf>
    <xf numFmtId="0" fontId="31" fillId="0" borderId="13" xfId="0" applyFont="1" applyBorder="1" applyAlignment="1" applyProtection="1">
      <alignment horizontal="left" wrapText="1"/>
    </xf>
    <xf numFmtId="0" fontId="31" fillId="0" borderId="14" xfId="0" applyFont="1" applyBorder="1" applyAlignment="1" applyProtection="1">
      <alignment horizontal="left" wrapText="1"/>
    </xf>
    <xf numFmtId="0" fontId="27" fillId="0" borderId="0" xfId="0" applyFont="1" applyAlignment="1">
      <alignment horizontal="center"/>
    </xf>
  </cellXfs>
  <cellStyles count="47746">
    <cellStyle name="------------------" xfId="13903"/>
    <cellStyle name="          _x000d__x000a_386grabber=VGA.3GR_x000d__x000a_" xfId="13904"/>
    <cellStyle name="$" xfId="13905"/>
    <cellStyle name="%" xfId="13906"/>
    <cellStyle name="%_Comverse 2004 Income Tax Review Wkbk (Import)" xfId="13907"/>
    <cellStyle name="%_Convatec Income Tax Review Wkbk (FINAL)" xfId="13908"/>
    <cellStyle name="??" xfId="13909"/>
    <cellStyle name="?? [0.00]_laroux" xfId="13910"/>
    <cellStyle name="?? [0]_??" xfId="13911"/>
    <cellStyle name="???? [0.00]_laroux" xfId="13912"/>
    <cellStyle name="?????_laroux" xfId="13913"/>
    <cellStyle name="????_laroux" xfId="13914"/>
    <cellStyle name="??_?.????" xfId="13915"/>
    <cellStyle name="_~8558002" xfId="13916"/>
    <cellStyle name="_~8558002 2" xfId="13917"/>
    <cellStyle name="_~8558002_Comverse 2004 Income Tax Review Wkbk (Import)" xfId="13918"/>
    <cellStyle name="_~8558002_Comverse 2004 Income Tax Review Wkbk (Import) 2" xfId="13919"/>
    <cellStyle name="_~8558002_Convatec Income Tax Review Wkbk (FINAL)" xfId="13920"/>
    <cellStyle name="_~8558002_Convatec Income Tax Review Wkbk (FINAL) 2" xfId="13921"/>
    <cellStyle name="_008908 - ConvaTec Holdings U.K. Limited - ACS Rollforward" xfId="13922"/>
    <cellStyle name="_008908 - ConvaTec Holdings U.K. Limited - ACS Rollforward 2" xfId="13923"/>
    <cellStyle name="_008908 - ConvaTec Holdings U.K. Limited - ACS Rollforward_Comverse 2004 Income Tax Review Wkbk (Import)" xfId="13924"/>
    <cellStyle name="_008908 - ConvaTec Holdings U.K. Limited - ACS Rollforward_Comverse 2004 Income Tax Review Wkbk (Import) 2" xfId="13925"/>
    <cellStyle name="_008908 - ConvaTec Holdings U.K. Limited - ACS Rollforward_Convatec Income Tax Review Wkbk (FINAL)" xfId="13926"/>
    <cellStyle name="_008908 - ConvaTec Holdings U.K. Limited - ACS Rollforward_Convatec Income Tax Review Wkbk (FINAL) 2" xfId="13927"/>
    <cellStyle name="_2006 December Review Workbook - FINAL jwc to Wes 3 30 07-updated" xfId="13928"/>
    <cellStyle name="_2006 December Review Workbook - FINAL jwc to Wes 3 30 07-updated_Convatec Income Tax Review Wkbk (FINAL)" xfId="13929"/>
    <cellStyle name="_ACS Adj Template - Cid C - 8903" xfId="13930"/>
    <cellStyle name="_ACS Adj Template - Cid C - 8903 2" xfId="13931"/>
    <cellStyle name="_ACS Adj Template - Cid C - 8903_Comverse 2004 Income Tax Review Wkbk (Import)" xfId="13932"/>
    <cellStyle name="_ACS Adj Template - Cid C - 8903_Comverse 2004 Income Tax Review Wkbk (Import) 2" xfId="13933"/>
    <cellStyle name="_ACS Adj Template - Cid C - 8903_Convatec Income Tax Review Wkbk (FINAL)" xfId="13934"/>
    <cellStyle name="_ACS Adj Template - Cid C - 8903_Convatec Income Tax Review Wkbk (FINAL) 2" xfId="13935"/>
    <cellStyle name="_BMD Statement of Account January 2009" xfId="13936"/>
    <cellStyle name="_BMD Statement of Account January 2009 10" xfId="13937"/>
    <cellStyle name="_BMD Statement of Account January 2009 11" xfId="13938"/>
    <cellStyle name="_BMD Statement of Account January 2009 12" xfId="13939"/>
    <cellStyle name="_BMD Statement of Account January 2009 13" xfId="13940"/>
    <cellStyle name="_BMD Statement of Account January 2009 14" xfId="13941"/>
    <cellStyle name="_BMD Statement of Account January 2009 15" xfId="13942"/>
    <cellStyle name="_BMD Statement of Account January 2009 16" xfId="13943"/>
    <cellStyle name="_BMD Statement of Account January 2009 17" xfId="13944"/>
    <cellStyle name="_BMD Statement of Account January 2009 18" xfId="13945"/>
    <cellStyle name="_BMD Statement of Account January 2009 19" xfId="13946"/>
    <cellStyle name="_BMD Statement of Account January 2009 2" xfId="13947"/>
    <cellStyle name="_BMD Statement of Account January 2009 2 2" xfId="13948"/>
    <cellStyle name="_BMD Statement of Account January 2009 2_Comverse 2004 Income Tax Review Wkbk 02 03" xfId="13949"/>
    <cellStyle name="_BMD Statement of Account January 2009 2_Comverse 2004 Income Tax Review Wkbk 02 03 v1" xfId="13950"/>
    <cellStyle name="_BMD Statement of Account January 2009 2_Comverse 2004 Income Tax Review Wkbk 12 07 v1" xfId="13951"/>
    <cellStyle name="_BMD Statement of Account January 2009 2_Comverse 2005 Income Tax Review Wkbk 02 03 v1" xfId="13952"/>
    <cellStyle name="_BMD Statement of Account January 2009 2_Comverse 2006 Income Tax Review Wkbk 01 16" xfId="13953"/>
    <cellStyle name="_BMD Statement of Account January 2009 2_Comverse 2006 Income Tax Review Wkbk 01 20 v1" xfId="13954"/>
    <cellStyle name="_BMD Statement of Account January 2009 2_Comverse 2006 Income Tax Review Wkbk 02 04" xfId="13955"/>
    <cellStyle name="_BMD Statement of Account January 2009 2_Comverse 2007 Income Tax Review Wkbk 02 04 v3" xfId="13956"/>
    <cellStyle name="_BMD Statement of Account January 2009 2_Comverse 2008 Income Tax Review Wkbk 02 05 v1" xfId="13957"/>
    <cellStyle name="_BMD Statement of Account January 2009 20" xfId="13958"/>
    <cellStyle name="_BMD Statement of Account January 2009 21" xfId="13959"/>
    <cellStyle name="_BMD Statement of Account January 2009 22" xfId="13960"/>
    <cellStyle name="_BMD Statement of Account January 2009 23" xfId="13961"/>
    <cellStyle name="_BMD Statement of Account January 2009 24" xfId="13962"/>
    <cellStyle name="_BMD Statement of Account January 2009 25" xfId="13963"/>
    <cellStyle name="_BMD Statement of Account January 2009 26" xfId="13964"/>
    <cellStyle name="_BMD Statement of Account January 2009 27" xfId="13965"/>
    <cellStyle name="_BMD Statement of Account January 2009 28" xfId="13966"/>
    <cellStyle name="_BMD Statement of Account January 2009 29" xfId="13967"/>
    <cellStyle name="_BMD Statement of Account January 2009 3" xfId="13968"/>
    <cellStyle name="_BMD Statement of Account January 2009 3 10" xfId="13969"/>
    <cellStyle name="_BMD Statement of Account January 2009 3 11" xfId="13970"/>
    <cellStyle name="_BMD Statement of Account January 2009 3 12" xfId="13971"/>
    <cellStyle name="_BMD Statement of Account January 2009 3 13" xfId="13972"/>
    <cellStyle name="_BMD Statement of Account January 2009 3 14" xfId="13973"/>
    <cellStyle name="_BMD Statement of Account January 2009 3 15" xfId="13974"/>
    <cellStyle name="_BMD Statement of Account January 2009 3 16" xfId="13975"/>
    <cellStyle name="_BMD Statement of Account January 2009 3 2" xfId="13976"/>
    <cellStyle name="_BMD Statement of Account January 2009 3 3" xfId="13977"/>
    <cellStyle name="_BMD Statement of Account January 2009 3 4" xfId="13978"/>
    <cellStyle name="_BMD Statement of Account January 2009 3 5" xfId="13979"/>
    <cellStyle name="_BMD Statement of Account January 2009 3 6" xfId="13980"/>
    <cellStyle name="_BMD Statement of Account January 2009 3 7" xfId="13981"/>
    <cellStyle name="_BMD Statement of Account January 2009 3 8" xfId="13982"/>
    <cellStyle name="_BMD Statement of Account January 2009 3 9" xfId="13983"/>
    <cellStyle name="_BMD Statement of Account January 2009 30" xfId="13984"/>
    <cellStyle name="_BMD Statement of Account January 2009 31" xfId="13985"/>
    <cellStyle name="_BMD Statement of Account January 2009 32" xfId="13986"/>
    <cellStyle name="_BMD Statement of Account January 2009 33" xfId="13987"/>
    <cellStyle name="_BMD Statement of Account January 2009 34" xfId="13988"/>
    <cellStyle name="_BMD Statement of Account January 2009 35" xfId="13989"/>
    <cellStyle name="_BMD Statement of Account January 2009 36" xfId="13990"/>
    <cellStyle name="_BMD Statement of Account January 2009 37" xfId="13991"/>
    <cellStyle name="_BMD Statement of Account January 2009 38" xfId="13992"/>
    <cellStyle name="_BMD Statement of Account January 2009 39" xfId="13993"/>
    <cellStyle name="_BMD Statement of Account January 2009 4" xfId="13994"/>
    <cellStyle name="_BMD Statement of Account January 2009 40" xfId="13995"/>
    <cellStyle name="_BMD Statement of Account January 2009 41" xfId="13996"/>
    <cellStyle name="_BMD Statement of Account January 2009 5" xfId="13997"/>
    <cellStyle name="_BMD Statement of Account January 2009 6" xfId="13998"/>
    <cellStyle name="_BMD Statement of Account January 2009 7" xfId="13999"/>
    <cellStyle name="_BMD Statement of Account January 2009 8" xfId="14000"/>
    <cellStyle name="_BMD Statement of Account January 2009 9" xfId="14001"/>
    <cellStyle name="_CED 11+1 Projection Mark" xfId="14002"/>
    <cellStyle name="_CED 2007 Budget v11" xfId="14003"/>
    <cellStyle name="_CED 2007 Budget v11 2" xfId="14004"/>
    <cellStyle name="_CED 2008 1+11 Projection" xfId="14005"/>
    <cellStyle name="_CED 2008 1+11 Projection 2" xfId="14006"/>
    <cellStyle name="_CED 2008 Budget_from 07 model" xfId="14007"/>
    <cellStyle name="_CED 2008 Budget_from 07 model 2" xfId="14008"/>
    <cellStyle name="_CED June Projection 2Q 07 v0710" xfId="14009"/>
    <cellStyle name="_CED June Projection 2Q 07 v0710 2" xfId="14010"/>
    <cellStyle name="_Column1" xfId="14011"/>
    <cellStyle name="_Column1 2" xfId="14012"/>
    <cellStyle name="_Column1 2 2" xfId="14013"/>
    <cellStyle name="_Column1 3" xfId="14014"/>
    <cellStyle name="_Column1 3 2" xfId="14015"/>
    <cellStyle name="_Column1 4" xfId="14016"/>
    <cellStyle name="_Column1 4 2" xfId="14017"/>
    <cellStyle name="_Column1 5" xfId="14018"/>
    <cellStyle name="_Column1 5 2" xfId="14019"/>
    <cellStyle name="_Column1 6" xfId="14020"/>
    <cellStyle name="_Column1 6 2" xfId="14021"/>
    <cellStyle name="_Column1 7" xfId="14022"/>
    <cellStyle name="_Column1_2011 Executive Summary" xfId="14023"/>
    <cellStyle name="_Column1_2011 Executive Summary 2" xfId="14024"/>
    <cellStyle name="_Column1_2011 Income Statement" xfId="14025"/>
    <cellStyle name="_Column1_2011 Income Statement 2" xfId="14026"/>
    <cellStyle name="_Column1_Line of Business P&amp;L" xfId="14027"/>
    <cellStyle name="_Column1_Line of Business P&amp;L 2" xfId="14028"/>
    <cellStyle name="_Column1_O&amp;M By Dept" xfId="14029"/>
    <cellStyle name="_Column1_O&amp;M By Dept 2" xfId="14030"/>
    <cellStyle name="_Column2" xfId="14031"/>
    <cellStyle name="_Column3" xfId="14032"/>
    <cellStyle name="_Column4" xfId="14033"/>
    <cellStyle name="_Column5" xfId="14034"/>
    <cellStyle name="_Column6" xfId="14035"/>
    <cellStyle name="_Column7" xfId="14036"/>
    <cellStyle name="_Column7_CEE 2009 7+5 Projectionpk" xfId="14037"/>
    <cellStyle name="_Convatec Income Tax Review Wkbk 06 23c" xfId="14038"/>
    <cellStyle name="_Convatec Topside Adjustment LE reconcilations 6.1.09" xfId="14039"/>
    <cellStyle name="_Convatec Topside Adjustment LE reconcilations 6.1.09 10" xfId="14040"/>
    <cellStyle name="_Convatec Topside Adjustment LE reconcilations 6.1.09 11" xfId="14041"/>
    <cellStyle name="_Convatec Topside Adjustment LE reconcilations 6.1.09 12" xfId="14042"/>
    <cellStyle name="_Convatec Topside Adjustment LE reconcilations 6.1.09 13" xfId="14043"/>
    <cellStyle name="_Convatec Topside Adjustment LE reconcilations 6.1.09 14" xfId="14044"/>
    <cellStyle name="_Convatec Topside Adjustment LE reconcilations 6.1.09 15" xfId="14045"/>
    <cellStyle name="_Convatec Topside Adjustment LE reconcilations 6.1.09 16" xfId="14046"/>
    <cellStyle name="_Convatec Topside Adjustment LE reconcilations 6.1.09 17" xfId="14047"/>
    <cellStyle name="_Convatec Topside Adjustment LE reconcilations 6.1.09 18" xfId="14048"/>
    <cellStyle name="_Convatec Topside Adjustment LE reconcilations 6.1.09 19" xfId="14049"/>
    <cellStyle name="_Convatec Topside Adjustment LE reconcilations 6.1.09 2" xfId="14050"/>
    <cellStyle name="_Convatec Topside Adjustment LE reconcilations 6.1.09 2 2" xfId="14051"/>
    <cellStyle name="_Convatec Topside Adjustment LE reconcilations 6.1.09 2_Comverse 2004 Income Tax Review Wkbk 02 03" xfId="14052"/>
    <cellStyle name="_Convatec Topside Adjustment LE reconcilations 6.1.09 2_Comverse 2004 Income Tax Review Wkbk 02 03 v1" xfId="14053"/>
    <cellStyle name="_Convatec Topside Adjustment LE reconcilations 6.1.09 2_Comverse 2004 Income Tax Review Wkbk 12 07 v1" xfId="14054"/>
    <cellStyle name="_Convatec Topside Adjustment LE reconcilations 6.1.09 2_Comverse 2005 Income Tax Review Wkbk 02 03 v1" xfId="14055"/>
    <cellStyle name="_Convatec Topside Adjustment LE reconcilations 6.1.09 2_Comverse 2006 Income Tax Review Wkbk 01 16" xfId="14056"/>
    <cellStyle name="_Convatec Topside Adjustment LE reconcilations 6.1.09 2_Comverse 2006 Income Tax Review Wkbk 01 20 v1" xfId="14057"/>
    <cellStyle name="_Convatec Topside Adjustment LE reconcilations 6.1.09 2_Comverse 2006 Income Tax Review Wkbk 02 04" xfId="14058"/>
    <cellStyle name="_Convatec Topside Adjustment LE reconcilations 6.1.09 2_Comverse 2007 Income Tax Review Wkbk 02 04 v3" xfId="14059"/>
    <cellStyle name="_Convatec Topside Adjustment LE reconcilations 6.1.09 2_Comverse 2008 Income Tax Review Wkbk 02 05 v1" xfId="14060"/>
    <cellStyle name="_Convatec Topside Adjustment LE reconcilations 6.1.09 20" xfId="14061"/>
    <cellStyle name="_Convatec Topside Adjustment LE reconcilations 6.1.09 21" xfId="14062"/>
    <cellStyle name="_Convatec Topside Adjustment LE reconcilations 6.1.09 22" xfId="14063"/>
    <cellStyle name="_Convatec Topside Adjustment LE reconcilations 6.1.09 23" xfId="14064"/>
    <cellStyle name="_Convatec Topside Adjustment LE reconcilations 6.1.09 24" xfId="14065"/>
    <cellStyle name="_Convatec Topside Adjustment LE reconcilations 6.1.09 25" xfId="14066"/>
    <cellStyle name="_Convatec Topside Adjustment LE reconcilations 6.1.09 26" xfId="14067"/>
    <cellStyle name="_Convatec Topside Adjustment LE reconcilations 6.1.09 27" xfId="14068"/>
    <cellStyle name="_Convatec Topside Adjustment LE reconcilations 6.1.09 28" xfId="14069"/>
    <cellStyle name="_Convatec Topside Adjustment LE reconcilations 6.1.09 29" xfId="14070"/>
    <cellStyle name="_Convatec Topside Adjustment LE reconcilations 6.1.09 3" xfId="14071"/>
    <cellStyle name="_Convatec Topside Adjustment LE reconcilations 6.1.09 3 10" xfId="14072"/>
    <cellStyle name="_Convatec Topside Adjustment LE reconcilations 6.1.09 3 11" xfId="14073"/>
    <cellStyle name="_Convatec Topside Adjustment LE reconcilations 6.1.09 3 12" xfId="14074"/>
    <cellStyle name="_Convatec Topside Adjustment LE reconcilations 6.1.09 3 13" xfId="14075"/>
    <cellStyle name="_Convatec Topside Adjustment LE reconcilations 6.1.09 3 14" xfId="14076"/>
    <cellStyle name="_Convatec Topside Adjustment LE reconcilations 6.1.09 3 15" xfId="14077"/>
    <cellStyle name="_Convatec Topside Adjustment LE reconcilations 6.1.09 3 16" xfId="14078"/>
    <cellStyle name="_Convatec Topside Adjustment LE reconcilations 6.1.09 3 2" xfId="14079"/>
    <cellStyle name="_Convatec Topside Adjustment LE reconcilations 6.1.09 3 3" xfId="14080"/>
    <cellStyle name="_Convatec Topside Adjustment LE reconcilations 6.1.09 3 4" xfId="14081"/>
    <cellStyle name="_Convatec Topside Adjustment LE reconcilations 6.1.09 3 5" xfId="14082"/>
    <cellStyle name="_Convatec Topside Adjustment LE reconcilations 6.1.09 3 6" xfId="14083"/>
    <cellStyle name="_Convatec Topside Adjustment LE reconcilations 6.1.09 3 7" xfId="14084"/>
    <cellStyle name="_Convatec Topside Adjustment LE reconcilations 6.1.09 3 8" xfId="14085"/>
    <cellStyle name="_Convatec Topside Adjustment LE reconcilations 6.1.09 3 9" xfId="14086"/>
    <cellStyle name="_Convatec Topside Adjustment LE reconcilations 6.1.09 30" xfId="14087"/>
    <cellStyle name="_Convatec Topside Adjustment LE reconcilations 6.1.09 31" xfId="14088"/>
    <cellStyle name="_Convatec Topside Adjustment LE reconcilations 6.1.09 32" xfId="14089"/>
    <cellStyle name="_Convatec Topside Adjustment LE reconcilations 6.1.09 33" xfId="14090"/>
    <cellStyle name="_Convatec Topside Adjustment LE reconcilations 6.1.09 34" xfId="14091"/>
    <cellStyle name="_Convatec Topside Adjustment LE reconcilations 6.1.09 35" xfId="14092"/>
    <cellStyle name="_Convatec Topside Adjustment LE reconcilations 6.1.09 36" xfId="14093"/>
    <cellStyle name="_Convatec Topside Adjustment LE reconcilations 6.1.09 37" xfId="14094"/>
    <cellStyle name="_Convatec Topside Adjustment LE reconcilations 6.1.09 38" xfId="14095"/>
    <cellStyle name="_Convatec Topside Adjustment LE reconcilations 6.1.09 39" xfId="14096"/>
    <cellStyle name="_Convatec Topside Adjustment LE reconcilations 6.1.09 4" xfId="14097"/>
    <cellStyle name="_Convatec Topside Adjustment LE reconcilations 6.1.09 40" xfId="14098"/>
    <cellStyle name="_Convatec Topside Adjustment LE reconcilations 6.1.09 41" xfId="14099"/>
    <cellStyle name="_Convatec Topside Adjustment LE reconcilations 6.1.09 5" xfId="14100"/>
    <cellStyle name="_Convatec Topside Adjustment LE reconcilations 6.1.09 6" xfId="14101"/>
    <cellStyle name="_Convatec Topside Adjustment LE reconcilations 6.1.09 7" xfId="14102"/>
    <cellStyle name="_Convatec Topside Adjustment LE reconcilations 6.1.09 8" xfId="14103"/>
    <cellStyle name="_Convatec Topside Adjustment LE reconcilations 6.1.09 9" xfId="14104"/>
    <cellStyle name="_Data" xfId="14105"/>
    <cellStyle name="_Data 2" xfId="14106"/>
    <cellStyle name="_Data 2 2" xfId="14107"/>
    <cellStyle name="_Data 3" xfId="14108"/>
    <cellStyle name="_Data 3 2" xfId="14109"/>
    <cellStyle name="_Data 4" xfId="14110"/>
    <cellStyle name="_Data 4 2" xfId="14111"/>
    <cellStyle name="_Data 5" xfId="14112"/>
    <cellStyle name="_Data 5 2" xfId="14113"/>
    <cellStyle name="_Data 6" xfId="14114"/>
    <cellStyle name="_Data 6 2" xfId="14115"/>
    <cellStyle name="_Data 7" xfId="14116"/>
    <cellStyle name="_Data_2011 Executive Summary" xfId="14117"/>
    <cellStyle name="_Data_2011 Executive Summary 2" xfId="14118"/>
    <cellStyle name="_Data_2011 Income Statement" xfId="14119"/>
    <cellStyle name="_Data_2011 Income Statement 2" xfId="14120"/>
    <cellStyle name="_Data_Line of Business P&amp;L" xfId="14121"/>
    <cellStyle name="_Data_Line of Business P&amp;L 2" xfId="14122"/>
    <cellStyle name="_Data_O&amp;M By Dept" xfId="14123"/>
    <cellStyle name="_Data_O&amp;M By Dept 2" xfId="14124"/>
    <cellStyle name="_Entity Coding" xfId="14125"/>
    <cellStyle name="_F025 9210 84211 Corporate Reg - Adm General Q4 2008 052009" xfId="14126"/>
    <cellStyle name="_F025 9210 84211 Corporate Reg - Adm General Q4 2008 052009_Convatec Income Tax Review Wkbk (FINAL)" xfId="14127"/>
    <cellStyle name="_Header" xfId="14128"/>
    <cellStyle name="_JE - FM-REV April 07 (2)" xfId="28077"/>
    <cellStyle name="_Marubeni 2007-Adjusting and Reclass entries (2)" xfId="14129"/>
    <cellStyle name="_MIPCO (07) - GQ" xfId="14130"/>
    <cellStyle name="_Row1" xfId="14131"/>
    <cellStyle name="_Row1 2" xfId="14132"/>
    <cellStyle name="_Row1 2 2" xfId="14133"/>
    <cellStyle name="_Row1 3" xfId="14134"/>
    <cellStyle name="_Row1 3 2" xfId="14135"/>
    <cellStyle name="_Row1 4" xfId="14136"/>
    <cellStyle name="_Row1 4 2" xfId="14137"/>
    <cellStyle name="_Row1 5" xfId="14138"/>
    <cellStyle name="_Row1 5 2" xfId="14139"/>
    <cellStyle name="_Row1 6" xfId="14140"/>
    <cellStyle name="_Row1 6 2" xfId="14141"/>
    <cellStyle name="_Row1 7" xfId="14142"/>
    <cellStyle name="_Row1_2011 Executive Summary" xfId="14143"/>
    <cellStyle name="_Row1_2011 Executive Summary 2" xfId="14144"/>
    <cellStyle name="_Row1_2011 Income Statement" xfId="14145"/>
    <cellStyle name="_Row1_2011 Income Statement 2" xfId="14146"/>
    <cellStyle name="_Row1_Line of Business P&amp;L" xfId="14147"/>
    <cellStyle name="_Row1_Line of Business P&amp;L 2" xfId="14148"/>
    <cellStyle name="_Row1_O&amp;M By Dept" xfId="14149"/>
    <cellStyle name="_Row1_O&amp;M By Dept 2" xfId="14150"/>
    <cellStyle name="_Row2" xfId="14151"/>
    <cellStyle name="_Row3" xfId="14152"/>
    <cellStyle name="_Row4" xfId="14153"/>
    <cellStyle name="_Row5" xfId="14154"/>
    <cellStyle name="_Row6" xfId="14155"/>
    <cellStyle name="_Row7" xfId="14156"/>
    <cellStyle name="_Row7_CEE 2009 7+5 Projectionpk" xfId="14157"/>
    <cellStyle name="_SAP to ACS Rec 6.2.09" xfId="14158"/>
    <cellStyle name="_SAP to ACS Rec 6.2.09 2" xfId="14159"/>
    <cellStyle name="_SAP to ACS Rec 6.2.09_Comverse 2004 Income Tax Review Wkbk (Import)" xfId="14160"/>
    <cellStyle name="_SAP to ACS Rec 6.2.09_Comverse 2004 Income Tax Review Wkbk (Import) 2" xfId="14161"/>
    <cellStyle name="_SAP to ACS Rec 6.2.09_Convatec Income Tax Review Wkbk (FINAL)" xfId="14162"/>
    <cellStyle name="_SAP to ACS Rec 6.2.09_Convatec Income Tax Review Wkbk (FINAL) 2" xfId="14163"/>
    <cellStyle name="_SUAD" xfId="14164"/>
    <cellStyle name="_SUAD_KBS Entities Summary 1.02.09" xfId="14165"/>
    <cellStyle name="_Variances" xfId="14166"/>
    <cellStyle name="_Variances 2" xfId="14167"/>
    <cellStyle name="_Variances Final" xfId="14168"/>
    <cellStyle name="_Variances Final 2" xfId="14169"/>
    <cellStyle name="¤@¯Elaroux" xfId="14170"/>
    <cellStyle name="¤d¤À¦E0]_laroux" xfId="14171"/>
    <cellStyle name="¤d¤À¦Elaroux" xfId="14172"/>
    <cellStyle name="=C:\WINNT\SYSTEM32\COMMAND.COM" xfId="14173"/>
    <cellStyle name="=C:\WINNT35\SYSTEM32\COMMAND.COM" xfId="14174"/>
    <cellStyle name="=C:\WINNT35\SYSTEM32\COMMAND.COM 10" xfId="14175"/>
    <cellStyle name="=C:\WINNT35\SYSTEM32\COMMAND.COM 11" xfId="14176"/>
    <cellStyle name="=C:\WINNT35\SYSTEM32\COMMAND.COM 12" xfId="14177"/>
    <cellStyle name="=C:\WINNT35\SYSTEM32\COMMAND.COM 13" xfId="14178"/>
    <cellStyle name="=C:\WINNT35\SYSTEM32\COMMAND.COM 14" xfId="14179"/>
    <cellStyle name="=C:\WINNT35\SYSTEM32\COMMAND.COM 15" xfId="14180"/>
    <cellStyle name="=C:\WINNT35\SYSTEM32\COMMAND.COM 16" xfId="14181"/>
    <cellStyle name="=C:\WINNT35\SYSTEM32\COMMAND.COM 17" xfId="14182"/>
    <cellStyle name="=C:\WINNT35\SYSTEM32\COMMAND.COM 18" xfId="14183"/>
    <cellStyle name="=C:\WINNT35\SYSTEM32\COMMAND.COM 19" xfId="14184"/>
    <cellStyle name="=C:\WINNT35\SYSTEM32\COMMAND.COM 2" xfId="14185"/>
    <cellStyle name="=C:\WINNT35\SYSTEM32\COMMAND.COM 2 2" xfId="14186"/>
    <cellStyle name="=C:\WINNT35\SYSTEM32\COMMAND.COM 20" xfId="14187"/>
    <cellStyle name="=C:\WINNT35\SYSTEM32\COMMAND.COM 21" xfId="14188"/>
    <cellStyle name="=C:\WINNT35\SYSTEM32\COMMAND.COM 22" xfId="14189"/>
    <cellStyle name="=C:\WINNT35\SYSTEM32\COMMAND.COM 23" xfId="14190"/>
    <cellStyle name="=C:\WINNT35\SYSTEM32\COMMAND.COM 24" xfId="14191"/>
    <cellStyle name="=C:\WINNT35\SYSTEM32\COMMAND.COM 25" xfId="14192"/>
    <cellStyle name="=C:\WINNT35\SYSTEM32\COMMAND.COM 26" xfId="14193"/>
    <cellStyle name="=C:\WINNT35\SYSTEM32\COMMAND.COM 27" xfId="14194"/>
    <cellStyle name="=C:\WINNT35\SYSTEM32\COMMAND.COM 28" xfId="14195"/>
    <cellStyle name="=C:\WINNT35\SYSTEM32\COMMAND.COM 29" xfId="14196"/>
    <cellStyle name="=C:\WINNT35\SYSTEM32\COMMAND.COM 3" xfId="14197"/>
    <cellStyle name="=C:\WINNT35\SYSTEM32\COMMAND.COM 3 10" xfId="14198"/>
    <cellStyle name="=C:\WINNT35\SYSTEM32\COMMAND.COM 3 11" xfId="14199"/>
    <cellStyle name="=C:\WINNT35\SYSTEM32\COMMAND.COM 3 12" xfId="14200"/>
    <cellStyle name="=C:\WINNT35\SYSTEM32\COMMAND.COM 3 13" xfId="14201"/>
    <cellStyle name="=C:\WINNT35\SYSTEM32\COMMAND.COM 3 14" xfId="14202"/>
    <cellStyle name="=C:\WINNT35\SYSTEM32\COMMAND.COM 3 15" xfId="14203"/>
    <cellStyle name="=C:\WINNT35\SYSTEM32\COMMAND.COM 3 16" xfId="14204"/>
    <cellStyle name="=C:\WINNT35\SYSTEM32\COMMAND.COM 3 2" xfId="14205"/>
    <cellStyle name="=C:\WINNT35\SYSTEM32\COMMAND.COM 3 3" xfId="14206"/>
    <cellStyle name="=C:\WINNT35\SYSTEM32\COMMAND.COM 3 4" xfId="14207"/>
    <cellStyle name="=C:\WINNT35\SYSTEM32\COMMAND.COM 3 5" xfId="14208"/>
    <cellStyle name="=C:\WINNT35\SYSTEM32\COMMAND.COM 3 6" xfId="14209"/>
    <cellStyle name="=C:\WINNT35\SYSTEM32\COMMAND.COM 3 7" xfId="14210"/>
    <cellStyle name="=C:\WINNT35\SYSTEM32\COMMAND.COM 3 8" xfId="14211"/>
    <cellStyle name="=C:\WINNT35\SYSTEM32\COMMAND.COM 3 9" xfId="14212"/>
    <cellStyle name="=C:\WINNT35\SYSTEM32\COMMAND.COM 30" xfId="14213"/>
    <cellStyle name="=C:\WINNT35\SYSTEM32\COMMAND.COM 31" xfId="14214"/>
    <cellStyle name="=C:\WINNT35\SYSTEM32\COMMAND.COM 32" xfId="14215"/>
    <cellStyle name="=C:\WINNT35\SYSTEM32\COMMAND.COM 33" xfId="14216"/>
    <cellStyle name="=C:\WINNT35\SYSTEM32\COMMAND.COM 34" xfId="14217"/>
    <cellStyle name="=C:\WINNT35\SYSTEM32\COMMAND.COM 35" xfId="14218"/>
    <cellStyle name="=C:\WINNT35\SYSTEM32\COMMAND.COM 36" xfId="14219"/>
    <cellStyle name="=C:\WINNT35\SYSTEM32\COMMAND.COM 37" xfId="14220"/>
    <cellStyle name="=C:\WINNT35\SYSTEM32\COMMAND.COM 38" xfId="14221"/>
    <cellStyle name="=C:\WINNT35\SYSTEM32\COMMAND.COM 39" xfId="14222"/>
    <cellStyle name="=C:\WINNT35\SYSTEM32\COMMAND.COM 4" xfId="14223"/>
    <cellStyle name="=C:\WINNT35\SYSTEM32\COMMAND.COM 40" xfId="14224"/>
    <cellStyle name="=C:\WINNT35\SYSTEM32\COMMAND.COM 41" xfId="14225"/>
    <cellStyle name="=C:\WINNT35\SYSTEM32\COMMAND.COM 5" xfId="14226"/>
    <cellStyle name="=C:\WINNT35\SYSTEM32\COMMAND.COM 6" xfId="14227"/>
    <cellStyle name="=C:\WINNT35\SYSTEM32\COMMAND.COM 7" xfId="14228"/>
    <cellStyle name="=C:\WINNT35\SYSTEM32\COMMAND.COM 8" xfId="14229"/>
    <cellStyle name="=C:\WINNT35\SYSTEM32\COMMAND.COM 9" xfId="14230"/>
    <cellStyle name="•W€_4m stock" xfId="14231"/>
    <cellStyle name="•W_‰ïŒv“`•[" xfId="14232"/>
    <cellStyle name="0" xfId="14233"/>
    <cellStyle name="0_Convatec Income Tax Review Wkbk (FINAL)" xfId="14234"/>
    <cellStyle name="20 % - Accent1" xfId="14235"/>
    <cellStyle name="20 % - Accent2" xfId="14236"/>
    <cellStyle name="20 % - Accent3" xfId="14237"/>
    <cellStyle name="20 % - Accent4" xfId="14238"/>
    <cellStyle name="20 % - Accent5" xfId="14239"/>
    <cellStyle name="20 % - Accent6" xfId="14240"/>
    <cellStyle name="20% - Accent1" xfId="1" builtinId="30" customBuiltin="1"/>
    <cellStyle name="20% - Accent1 10" xfId="785"/>
    <cellStyle name="20% - Accent1 10 2" xfId="786"/>
    <cellStyle name="20% - Accent1 10 2 2" xfId="7197"/>
    <cellStyle name="20% - Accent1 10 2 2 2" xfId="28334"/>
    <cellStyle name="20% - Accent1 10 2 3" xfId="14242"/>
    <cellStyle name="20% - Accent1 10 2 4" xfId="28333"/>
    <cellStyle name="20% - Accent1 10 2 5" xfId="41632"/>
    <cellStyle name="20% - Accent1 10 3" xfId="7196"/>
    <cellStyle name="20% - Accent1 10 3 2" xfId="14243"/>
    <cellStyle name="20% - Accent1 10 3 3" xfId="28335"/>
    <cellStyle name="20% - Accent1 10 4" xfId="14244"/>
    <cellStyle name="20% - Accent1 10 5" xfId="14241"/>
    <cellStyle name="20% - Accent1 10 6" xfId="28332"/>
    <cellStyle name="20% - Accent1 10 7" xfId="41631"/>
    <cellStyle name="20% - Accent1 11" xfId="787"/>
    <cellStyle name="20% - Accent1 11 2" xfId="788"/>
    <cellStyle name="20% - Accent1 11 2 2" xfId="7199"/>
    <cellStyle name="20% - Accent1 11 2 2 2" xfId="28338"/>
    <cellStyle name="20% - Accent1 11 2 3" xfId="14246"/>
    <cellStyle name="20% - Accent1 11 2 4" xfId="28337"/>
    <cellStyle name="20% - Accent1 11 2 5" xfId="41634"/>
    <cellStyle name="20% - Accent1 11 3" xfId="7198"/>
    <cellStyle name="20% - Accent1 11 3 2" xfId="14247"/>
    <cellStyle name="20% - Accent1 11 3 3" xfId="28339"/>
    <cellStyle name="20% - Accent1 11 4" xfId="14248"/>
    <cellStyle name="20% - Accent1 11 5" xfId="14245"/>
    <cellStyle name="20% - Accent1 11 6" xfId="28336"/>
    <cellStyle name="20% - Accent1 11 7" xfId="41633"/>
    <cellStyle name="20% - Accent1 12" xfId="789"/>
    <cellStyle name="20% - Accent1 12 2" xfId="7200"/>
    <cellStyle name="20% - Accent1 12 2 2" xfId="14250"/>
    <cellStyle name="20% - Accent1 12 2 3" xfId="28341"/>
    <cellStyle name="20% - Accent1 12 3" xfId="14251"/>
    <cellStyle name="20% - Accent1 12 4" xfId="14252"/>
    <cellStyle name="20% - Accent1 12 5" xfId="14253"/>
    <cellStyle name="20% - Accent1 12 6" xfId="14249"/>
    <cellStyle name="20% - Accent1 12 7" xfId="28340"/>
    <cellStyle name="20% - Accent1 12 8" xfId="41635"/>
    <cellStyle name="20% - Accent1 13" xfId="790"/>
    <cellStyle name="20% - Accent1 13 2" xfId="7201"/>
    <cellStyle name="20% - Accent1 13 2 2" xfId="28343"/>
    <cellStyle name="20% - Accent1 13 3" xfId="14254"/>
    <cellStyle name="20% - Accent1 13 4" xfId="28342"/>
    <cellStyle name="20% - Accent1 13 5" xfId="41636"/>
    <cellStyle name="20% - Accent1 14" xfId="791"/>
    <cellStyle name="20% - Accent1 14 2" xfId="7202"/>
    <cellStyle name="20% - Accent1 14 2 2" xfId="28345"/>
    <cellStyle name="20% - Accent1 14 3" xfId="14255"/>
    <cellStyle name="20% - Accent1 14 4" xfId="28344"/>
    <cellStyle name="20% - Accent1 14 5" xfId="41637"/>
    <cellStyle name="20% - Accent1 15" xfId="792"/>
    <cellStyle name="20% - Accent1 15 2" xfId="7203"/>
    <cellStyle name="20% - Accent1 15 2 2" xfId="28347"/>
    <cellStyle name="20% - Accent1 15 3" xfId="14256"/>
    <cellStyle name="20% - Accent1 15 4" xfId="28346"/>
    <cellStyle name="20% - Accent1 15 5" xfId="41638"/>
    <cellStyle name="20% - Accent1 16" xfId="13870"/>
    <cellStyle name="20% - Accent1 16 2" xfId="14257"/>
    <cellStyle name="20% - Accent1 17" xfId="14258"/>
    <cellStyle name="20% - Accent1 18" xfId="14259"/>
    <cellStyle name="20% - Accent1 19" xfId="14260"/>
    <cellStyle name="20% - Accent1 2" xfId="115"/>
    <cellStyle name="20% - Accent1 2 10" xfId="794"/>
    <cellStyle name="20% - Accent1 2 11" xfId="795"/>
    <cellStyle name="20% - Accent1 2 11 2" xfId="7205"/>
    <cellStyle name="20% - Accent1 2 11 2 2" xfId="28349"/>
    <cellStyle name="20% - Accent1 2 11 3" xfId="14261"/>
    <cellStyle name="20% - Accent1 2 11 4" xfId="28348"/>
    <cellStyle name="20% - Accent1 2 11 5" xfId="41639"/>
    <cellStyle name="20% - Accent1 2 12" xfId="796"/>
    <cellStyle name="20% - Accent1 2 12 2" xfId="7206"/>
    <cellStyle name="20% - Accent1 2 12 2 2" xfId="28351"/>
    <cellStyle name="20% - Accent1 2 12 3" xfId="14262"/>
    <cellStyle name="20% - Accent1 2 12 4" xfId="28350"/>
    <cellStyle name="20% - Accent1 2 12 5" xfId="41640"/>
    <cellStyle name="20% - Accent1 2 13" xfId="797"/>
    <cellStyle name="20% - Accent1 2 13 2" xfId="7207"/>
    <cellStyle name="20% - Accent1 2 13 2 2" xfId="28353"/>
    <cellStyle name="20% - Accent1 2 13 3" xfId="14263"/>
    <cellStyle name="20% - Accent1 2 13 4" xfId="28352"/>
    <cellStyle name="20% - Accent1 2 13 5" xfId="41641"/>
    <cellStyle name="20% - Accent1 2 14" xfId="798"/>
    <cellStyle name="20% - Accent1 2 14 2" xfId="7208"/>
    <cellStyle name="20% - Accent1 2 14 2 2" xfId="28355"/>
    <cellStyle name="20% - Accent1 2 14 3" xfId="14264"/>
    <cellStyle name="20% - Accent1 2 14 4" xfId="28354"/>
    <cellStyle name="20% - Accent1 2 14 5" xfId="41642"/>
    <cellStyle name="20% - Accent1 2 15" xfId="799"/>
    <cellStyle name="20% - Accent1 2 15 2" xfId="7209"/>
    <cellStyle name="20% - Accent1 2 15 2 2" xfId="28357"/>
    <cellStyle name="20% - Accent1 2 15 3" xfId="14265"/>
    <cellStyle name="20% - Accent1 2 15 4" xfId="28356"/>
    <cellStyle name="20% - Accent1 2 15 5" xfId="41643"/>
    <cellStyle name="20% - Accent1 2 16" xfId="793"/>
    <cellStyle name="20% - Accent1 2 16 2" xfId="7210"/>
    <cellStyle name="20% - Accent1 2 16 2 2" xfId="28359"/>
    <cellStyle name="20% - Accent1 2 16 3" xfId="28046"/>
    <cellStyle name="20% - Accent1 2 16 4" xfId="28358"/>
    <cellStyle name="20% - Accent1 2 17" xfId="7204"/>
    <cellStyle name="20% - Accent1 2 17 2" xfId="28360"/>
    <cellStyle name="20% - Accent1 2 18" xfId="41608"/>
    <cellStyle name="20% - Accent1 2 2" xfId="163"/>
    <cellStyle name="20% - Accent1 2 2 2" xfId="800"/>
    <cellStyle name="20% - Accent1 2 2 2 10" xfId="801"/>
    <cellStyle name="20% - Accent1 2 2 2 10 2" xfId="7212"/>
    <cellStyle name="20% - Accent1 2 2 2 10 2 2" xfId="28363"/>
    <cellStyle name="20% - Accent1 2 2 2 10 3" xfId="28362"/>
    <cellStyle name="20% - Accent1 2 2 2 10 4" xfId="41645"/>
    <cellStyle name="20% - Accent1 2 2 2 11" xfId="802"/>
    <cellStyle name="20% - Accent1 2 2 2 11 2" xfId="7213"/>
    <cellStyle name="20% - Accent1 2 2 2 11 2 2" xfId="28365"/>
    <cellStyle name="20% - Accent1 2 2 2 11 3" xfId="28364"/>
    <cellStyle name="20% - Accent1 2 2 2 11 4" xfId="41646"/>
    <cellStyle name="20% - Accent1 2 2 2 12" xfId="7211"/>
    <cellStyle name="20% - Accent1 2 2 2 12 2" xfId="28366"/>
    <cellStyle name="20% - Accent1 2 2 2 13" xfId="28361"/>
    <cellStyle name="20% - Accent1 2 2 2 14" xfId="41644"/>
    <cellStyle name="20% - Accent1 2 2 2 2" xfId="803"/>
    <cellStyle name="20% - Accent1 2 2 2 2 10" xfId="7214"/>
    <cellStyle name="20% - Accent1 2 2 2 2 10 2" xfId="28368"/>
    <cellStyle name="20% - Accent1 2 2 2 2 11" xfId="28367"/>
    <cellStyle name="20% - Accent1 2 2 2 2 12" xfId="41647"/>
    <cellStyle name="20% - Accent1 2 2 2 2 2" xfId="804"/>
    <cellStyle name="20% - Accent1 2 2 2 2 2 2" xfId="805"/>
    <cellStyle name="20% - Accent1 2 2 2 2 2 2 2" xfId="7216"/>
    <cellStyle name="20% - Accent1 2 2 2 2 2 2 2 2" xfId="28371"/>
    <cellStyle name="20% - Accent1 2 2 2 2 2 2 3" xfId="28370"/>
    <cellStyle name="20% - Accent1 2 2 2 2 2 2 4" xfId="41649"/>
    <cellStyle name="20% - Accent1 2 2 2 2 2 3" xfId="7215"/>
    <cellStyle name="20% - Accent1 2 2 2 2 2 3 2" xfId="28372"/>
    <cellStyle name="20% - Accent1 2 2 2 2 2 4" xfId="28369"/>
    <cellStyle name="20% - Accent1 2 2 2 2 2 5" xfId="41648"/>
    <cellStyle name="20% - Accent1 2 2 2 2 3" xfId="806"/>
    <cellStyle name="20% - Accent1 2 2 2 2 3 2" xfId="807"/>
    <cellStyle name="20% - Accent1 2 2 2 2 3 2 2" xfId="7218"/>
    <cellStyle name="20% - Accent1 2 2 2 2 3 2 2 2" xfId="28375"/>
    <cellStyle name="20% - Accent1 2 2 2 2 3 2 3" xfId="28374"/>
    <cellStyle name="20% - Accent1 2 2 2 2 3 2 4" xfId="41651"/>
    <cellStyle name="20% - Accent1 2 2 2 2 3 3" xfId="7217"/>
    <cellStyle name="20% - Accent1 2 2 2 2 3 3 2" xfId="28376"/>
    <cellStyle name="20% - Accent1 2 2 2 2 3 4" xfId="28373"/>
    <cellStyle name="20% - Accent1 2 2 2 2 3 5" xfId="41650"/>
    <cellStyle name="20% - Accent1 2 2 2 2 4" xfId="808"/>
    <cellStyle name="20% - Accent1 2 2 2 2 4 2" xfId="7219"/>
    <cellStyle name="20% - Accent1 2 2 2 2 4 2 2" xfId="28378"/>
    <cellStyle name="20% - Accent1 2 2 2 2 4 3" xfId="28377"/>
    <cellStyle name="20% - Accent1 2 2 2 2 4 4" xfId="41652"/>
    <cellStyle name="20% - Accent1 2 2 2 2 5" xfId="809"/>
    <cellStyle name="20% - Accent1 2 2 2 2 5 2" xfId="7220"/>
    <cellStyle name="20% - Accent1 2 2 2 2 5 2 2" xfId="28380"/>
    <cellStyle name="20% - Accent1 2 2 2 2 5 3" xfId="28379"/>
    <cellStyle name="20% - Accent1 2 2 2 2 5 4" xfId="41653"/>
    <cellStyle name="20% - Accent1 2 2 2 2 6" xfId="810"/>
    <cellStyle name="20% - Accent1 2 2 2 2 6 2" xfId="7221"/>
    <cellStyle name="20% - Accent1 2 2 2 2 6 2 2" xfId="28382"/>
    <cellStyle name="20% - Accent1 2 2 2 2 6 3" xfId="28381"/>
    <cellStyle name="20% - Accent1 2 2 2 2 6 4" xfId="41654"/>
    <cellStyle name="20% - Accent1 2 2 2 2 7" xfId="811"/>
    <cellStyle name="20% - Accent1 2 2 2 2 7 2" xfId="7222"/>
    <cellStyle name="20% - Accent1 2 2 2 2 7 2 2" xfId="28384"/>
    <cellStyle name="20% - Accent1 2 2 2 2 7 3" xfId="28383"/>
    <cellStyle name="20% - Accent1 2 2 2 2 7 4" xfId="41655"/>
    <cellStyle name="20% - Accent1 2 2 2 2 8" xfId="812"/>
    <cellStyle name="20% - Accent1 2 2 2 2 8 2" xfId="7223"/>
    <cellStyle name="20% - Accent1 2 2 2 2 8 2 2" xfId="28386"/>
    <cellStyle name="20% - Accent1 2 2 2 2 8 3" xfId="28385"/>
    <cellStyle name="20% - Accent1 2 2 2 2 8 4" xfId="41656"/>
    <cellStyle name="20% - Accent1 2 2 2 2 9" xfId="813"/>
    <cellStyle name="20% - Accent1 2 2 2 2 9 2" xfId="7224"/>
    <cellStyle name="20% - Accent1 2 2 2 2 9 2 2" xfId="28388"/>
    <cellStyle name="20% - Accent1 2 2 2 2 9 3" xfId="28387"/>
    <cellStyle name="20% - Accent1 2 2 2 2 9 4" xfId="41657"/>
    <cellStyle name="20% - Accent1 2 2 2 3" xfId="814"/>
    <cellStyle name="20% - Accent1 2 2 2 3 10" xfId="28389"/>
    <cellStyle name="20% - Accent1 2 2 2 3 11" xfId="41658"/>
    <cellStyle name="20% - Accent1 2 2 2 3 2" xfId="815"/>
    <cellStyle name="20% - Accent1 2 2 2 3 2 2" xfId="7226"/>
    <cellStyle name="20% - Accent1 2 2 2 3 2 2 2" xfId="28391"/>
    <cellStyle name="20% - Accent1 2 2 2 3 2 3" xfId="28390"/>
    <cellStyle name="20% - Accent1 2 2 2 3 2 4" xfId="41659"/>
    <cellStyle name="20% - Accent1 2 2 2 3 3" xfId="816"/>
    <cellStyle name="20% - Accent1 2 2 2 3 3 2" xfId="7227"/>
    <cellStyle name="20% - Accent1 2 2 2 3 3 2 2" xfId="28393"/>
    <cellStyle name="20% - Accent1 2 2 2 3 3 3" xfId="28392"/>
    <cellStyle name="20% - Accent1 2 2 2 3 3 4" xfId="41660"/>
    <cellStyle name="20% - Accent1 2 2 2 3 4" xfId="817"/>
    <cellStyle name="20% - Accent1 2 2 2 3 4 2" xfId="7228"/>
    <cellStyle name="20% - Accent1 2 2 2 3 4 2 2" xfId="28395"/>
    <cellStyle name="20% - Accent1 2 2 2 3 4 3" xfId="28394"/>
    <cellStyle name="20% - Accent1 2 2 2 3 4 4" xfId="41661"/>
    <cellStyle name="20% - Accent1 2 2 2 3 5" xfId="818"/>
    <cellStyle name="20% - Accent1 2 2 2 3 5 2" xfId="7229"/>
    <cellStyle name="20% - Accent1 2 2 2 3 5 2 2" xfId="28397"/>
    <cellStyle name="20% - Accent1 2 2 2 3 5 3" xfId="28396"/>
    <cellStyle name="20% - Accent1 2 2 2 3 5 4" xfId="41662"/>
    <cellStyle name="20% - Accent1 2 2 2 3 6" xfId="819"/>
    <cellStyle name="20% - Accent1 2 2 2 3 6 2" xfId="7230"/>
    <cellStyle name="20% - Accent1 2 2 2 3 6 2 2" xfId="28399"/>
    <cellStyle name="20% - Accent1 2 2 2 3 6 3" xfId="28398"/>
    <cellStyle name="20% - Accent1 2 2 2 3 6 4" xfId="41663"/>
    <cellStyle name="20% - Accent1 2 2 2 3 7" xfId="820"/>
    <cellStyle name="20% - Accent1 2 2 2 3 7 2" xfId="7231"/>
    <cellStyle name="20% - Accent1 2 2 2 3 7 2 2" xfId="28401"/>
    <cellStyle name="20% - Accent1 2 2 2 3 7 3" xfId="28400"/>
    <cellStyle name="20% - Accent1 2 2 2 3 7 4" xfId="41664"/>
    <cellStyle name="20% - Accent1 2 2 2 3 8" xfId="821"/>
    <cellStyle name="20% - Accent1 2 2 2 3 8 2" xfId="7232"/>
    <cellStyle name="20% - Accent1 2 2 2 3 8 2 2" xfId="28403"/>
    <cellStyle name="20% - Accent1 2 2 2 3 8 3" xfId="28402"/>
    <cellStyle name="20% - Accent1 2 2 2 3 8 4" xfId="41665"/>
    <cellStyle name="20% - Accent1 2 2 2 3 9" xfId="7225"/>
    <cellStyle name="20% - Accent1 2 2 2 3 9 2" xfId="28404"/>
    <cellStyle name="20% - Accent1 2 2 2 4" xfId="822"/>
    <cellStyle name="20% - Accent1 2 2 2 4 2" xfId="823"/>
    <cellStyle name="20% - Accent1 2 2 2 4 2 2" xfId="7234"/>
    <cellStyle name="20% - Accent1 2 2 2 4 2 2 2" xfId="28407"/>
    <cellStyle name="20% - Accent1 2 2 2 4 2 3" xfId="28406"/>
    <cellStyle name="20% - Accent1 2 2 2 4 2 4" xfId="41667"/>
    <cellStyle name="20% - Accent1 2 2 2 4 3" xfId="7233"/>
    <cellStyle name="20% - Accent1 2 2 2 4 3 2" xfId="28408"/>
    <cellStyle name="20% - Accent1 2 2 2 4 4" xfId="28405"/>
    <cellStyle name="20% - Accent1 2 2 2 4 5" xfId="41666"/>
    <cellStyle name="20% - Accent1 2 2 2 5" xfId="824"/>
    <cellStyle name="20% - Accent1 2 2 2 5 2" xfId="7235"/>
    <cellStyle name="20% - Accent1 2 2 2 5 2 2" xfId="28410"/>
    <cellStyle name="20% - Accent1 2 2 2 5 3" xfId="28409"/>
    <cellStyle name="20% - Accent1 2 2 2 5 4" xfId="41668"/>
    <cellStyle name="20% - Accent1 2 2 2 6" xfId="825"/>
    <cellStyle name="20% - Accent1 2 2 2 6 2" xfId="7236"/>
    <cellStyle name="20% - Accent1 2 2 2 6 2 2" xfId="28412"/>
    <cellStyle name="20% - Accent1 2 2 2 6 3" xfId="28411"/>
    <cellStyle name="20% - Accent1 2 2 2 6 4" xfId="41669"/>
    <cellStyle name="20% - Accent1 2 2 2 7" xfId="826"/>
    <cellStyle name="20% - Accent1 2 2 2 7 2" xfId="7237"/>
    <cellStyle name="20% - Accent1 2 2 2 7 2 2" xfId="28414"/>
    <cellStyle name="20% - Accent1 2 2 2 7 3" xfId="28413"/>
    <cellStyle name="20% - Accent1 2 2 2 7 4" xfId="41670"/>
    <cellStyle name="20% - Accent1 2 2 2 8" xfId="827"/>
    <cellStyle name="20% - Accent1 2 2 2 8 2" xfId="7238"/>
    <cellStyle name="20% - Accent1 2 2 2 8 2 2" xfId="28416"/>
    <cellStyle name="20% - Accent1 2 2 2 8 3" xfId="28415"/>
    <cellStyle name="20% - Accent1 2 2 2 8 4" xfId="41671"/>
    <cellStyle name="20% - Accent1 2 2 2 9" xfId="828"/>
    <cellStyle name="20% - Accent1 2 2 2 9 2" xfId="7239"/>
    <cellStyle name="20% - Accent1 2 2 2 9 2 2" xfId="28418"/>
    <cellStyle name="20% - Accent1 2 2 2 9 3" xfId="28417"/>
    <cellStyle name="20% - Accent1 2 2 2 9 4" xfId="41672"/>
    <cellStyle name="20% - Accent1 2 2 3" xfId="829"/>
    <cellStyle name="20% - Accent1 2 2 3 10" xfId="41673"/>
    <cellStyle name="20% - Accent1 2 2 3 2" xfId="830"/>
    <cellStyle name="20% - Accent1 2 2 3 2 2" xfId="831"/>
    <cellStyle name="20% - Accent1 2 2 3 2 2 2" xfId="7242"/>
    <cellStyle name="20% - Accent1 2 2 3 2 2 2 2" xfId="28422"/>
    <cellStyle name="20% - Accent1 2 2 3 2 2 3" xfId="28421"/>
    <cellStyle name="20% - Accent1 2 2 3 2 2 4" xfId="41675"/>
    <cellStyle name="20% - Accent1 2 2 3 2 3" xfId="7241"/>
    <cellStyle name="20% - Accent1 2 2 3 2 3 2" xfId="28423"/>
    <cellStyle name="20% - Accent1 2 2 3 2 4" xfId="28420"/>
    <cellStyle name="20% - Accent1 2 2 3 2 5" xfId="41674"/>
    <cellStyle name="20% - Accent1 2 2 3 3" xfId="832"/>
    <cellStyle name="20% - Accent1 2 2 3 3 2" xfId="833"/>
    <cellStyle name="20% - Accent1 2 2 3 3 2 2" xfId="7244"/>
    <cellStyle name="20% - Accent1 2 2 3 3 2 2 2" xfId="28426"/>
    <cellStyle name="20% - Accent1 2 2 3 3 2 3" xfId="28425"/>
    <cellStyle name="20% - Accent1 2 2 3 3 2 4" xfId="41677"/>
    <cellStyle name="20% - Accent1 2 2 3 3 3" xfId="7243"/>
    <cellStyle name="20% - Accent1 2 2 3 3 3 2" xfId="28427"/>
    <cellStyle name="20% - Accent1 2 2 3 3 4" xfId="28424"/>
    <cellStyle name="20% - Accent1 2 2 3 3 5" xfId="41676"/>
    <cellStyle name="20% - Accent1 2 2 3 4" xfId="834"/>
    <cellStyle name="20% - Accent1 2 2 3 4 2" xfId="7245"/>
    <cellStyle name="20% - Accent1 2 2 3 4 2 2" xfId="28429"/>
    <cellStyle name="20% - Accent1 2 2 3 4 3" xfId="28428"/>
    <cellStyle name="20% - Accent1 2 2 3 4 4" xfId="41678"/>
    <cellStyle name="20% - Accent1 2 2 3 5" xfId="835"/>
    <cellStyle name="20% - Accent1 2 2 3 5 2" xfId="7246"/>
    <cellStyle name="20% - Accent1 2 2 3 5 2 2" xfId="28431"/>
    <cellStyle name="20% - Accent1 2 2 3 5 3" xfId="28430"/>
    <cellStyle name="20% - Accent1 2 2 3 5 4" xfId="41679"/>
    <cellStyle name="20% - Accent1 2 2 3 6" xfId="836"/>
    <cellStyle name="20% - Accent1 2 2 3 6 2" xfId="7247"/>
    <cellStyle name="20% - Accent1 2 2 3 6 2 2" xfId="28433"/>
    <cellStyle name="20% - Accent1 2 2 3 6 3" xfId="28432"/>
    <cellStyle name="20% - Accent1 2 2 3 6 4" xfId="41680"/>
    <cellStyle name="20% - Accent1 2 2 3 7" xfId="837"/>
    <cellStyle name="20% - Accent1 2 2 3 7 2" xfId="7248"/>
    <cellStyle name="20% - Accent1 2 2 3 7 2 2" xfId="28435"/>
    <cellStyle name="20% - Accent1 2 2 3 7 3" xfId="28434"/>
    <cellStyle name="20% - Accent1 2 2 3 7 4" xfId="41681"/>
    <cellStyle name="20% - Accent1 2 2 3 8" xfId="7240"/>
    <cellStyle name="20% - Accent1 2 2 3 8 2" xfId="28436"/>
    <cellStyle name="20% - Accent1 2 2 3 9" xfId="28419"/>
    <cellStyle name="20% - Accent1 2 2 4" xfId="838"/>
    <cellStyle name="20% - Accent1 2 2 4 10" xfId="41682"/>
    <cellStyle name="20% - Accent1 2 2 4 2" xfId="839"/>
    <cellStyle name="20% - Accent1 2 2 4 2 2" xfId="7250"/>
    <cellStyle name="20% - Accent1 2 2 4 2 2 2" xfId="28439"/>
    <cellStyle name="20% - Accent1 2 2 4 2 3" xfId="28438"/>
    <cellStyle name="20% - Accent1 2 2 4 2 4" xfId="41683"/>
    <cellStyle name="20% - Accent1 2 2 4 3" xfId="840"/>
    <cellStyle name="20% - Accent1 2 2 4 3 2" xfId="7251"/>
    <cellStyle name="20% - Accent1 2 2 4 3 2 2" xfId="28441"/>
    <cellStyle name="20% - Accent1 2 2 4 3 3" xfId="28440"/>
    <cellStyle name="20% - Accent1 2 2 4 3 4" xfId="41684"/>
    <cellStyle name="20% - Accent1 2 2 4 4" xfId="841"/>
    <cellStyle name="20% - Accent1 2 2 4 4 2" xfId="7252"/>
    <cellStyle name="20% - Accent1 2 2 4 4 2 2" xfId="28443"/>
    <cellStyle name="20% - Accent1 2 2 4 4 3" xfId="28442"/>
    <cellStyle name="20% - Accent1 2 2 4 4 4" xfId="41685"/>
    <cellStyle name="20% - Accent1 2 2 4 5" xfId="842"/>
    <cellStyle name="20% - Accent1 2 2 4 5 2" xfId="7253"/>
    <cellStyle name="20% - Accent1 2 2 4 5 2 2" xfId="28445"/>
    <cellStyle name="20% - Accent1 2 2 4 5 3" xfId="28444"/>
    <cellStyle name="20% - Accent1 2 2 4 5 4" xfId="41686"/>
    <cellStyle name="20% - Accent1 2 2 4 6" xfId="843"/>
    <cellStyle name="20% - Accent1 2 2 4 6 2" xfId="7254"/>
    <cellStyle name="20% - Accent1 2 2 4 6 2 2" xfId="28447"/>
    <cellStyle name="20% - Accent1 2 2 4 6 3" xfId="28446"/>
    <cellStyle name="20% - Accent1 2 2 4 6 4" xfId="41687"/>
    <cellStyle name="20% - Accent1 2 2 4 7" xfId="844"/>
    <cellStyle name="20% - Accent1 2 2 4 7 2" xfId="7255"/>
    <cellStyle name="20% - Accent1 2 2 4 7 2 2" xfId="28449"/>
    <cellStyle name="20% - Accent1 2 2 4 7 3" xfId="28448"/>
    <cellStyle name="20% - Accent1 2 2 4 7 4" xfId="41688"/>
    <cellStyle name="20% - Accent1 2 2 4 8" xfId="7249"/>
    <cellStyle name="20% - Accent1 2 2 4 8 2" xfId="28450"/>
    <cellStyle name="20% - Accent1 2 2 4 9" xfId="28437"/>
    <cellStyle name="20% - Accent1 2 2 5" xfId="845"/>
    <cellStyle name="20% - Accent1 2 2 5 2" xfId="7256"/>
    <cellStyle name="20% - Accent1 2 2 5 2 2" xfId="28452"/>
    <cellStyle name="20% - Accent1 2 2 5 3" xfId="28451"/>
    <cellStyle name="20% - Accent1 2 2 5 4" xfId="41689"/>
    <cellStyle name="20% - Accent1 2 2 6" xfId="846"/>
    <cellStyle name="20% - Accent1 2 2 6 2" xfId="7257"/>
    <cellStyle name="20% - Accent1 2 2 6 2 2" xfId="28454"/>
    <cellStyle name="20% - Accent1 2 2 6 3" xfId="28453"/>
    <cellStyle name="20% - Accent1 2 2 6 4" xfId="41690"/>
    <cellStyle name="20% - Accent1 2 2 7" xfId="14266"/>
    <cellStyle name="20% - Accent1 2 3" xfId="162"/>
    <cellStyle name="20% - Accent1 2 3 2" xfId="402"/>
    <cellStyle name="20% - Accent1 2 3 2 2" xfId="7135"/>
    <cellStyle name="20% - Accent1 2 3 2 2 2" xfId="7260"/>
    <cellStyle name="20% - Accent1 2 3 2 2 2 2" xfId="28458"/>
    <cellStyle name="20% - Accent1 2 3 2 2 3" xfId="28457"/>
    <cellStyle name="20% - Accent1 2 3 2 3" xfId="7259"/>
    <cellStyle name="20% - Accent1 2 3 2 3 2" xfId="28459"/>
    <cellStyle name="20% - Accent1 2 3 2 4" xfId="28456"/>
    <cellStyle name="20% - Accent1 2 3 3" xfId="847"/>
    <cellStyle name="20% - Accent1 2 3 4" xfId="7258"/>
    <cellStyle name="20% - Accent1 2 3 4 2" xfId="28460"/>
    <cellStyle name="20% - Accent1 2 3 5" xfId="14267"/>
    <cellStyle name="20% - Accent1 2 3 6" xfId="28455"/>
    <cellStyle name="20% - Accent1 2 4" xfId="374"/>
    <cellStyle name="20% - Accent1 2 4 10" xfId="849"/>
    <cellStyle name="20% - Accent1 2 4 10 2" xfId="7262"/>
    <cellStyle name="20% - Accent1 2 4 10 2 2" xfId="28463"/>
    <cellStyle name="20% - Accent1 2 4 10 3" xfId="28462"/>
    <cellStyle name="20% - Accent1 2 4 10 4" xfId="41692"/>
    <cellStyle name="20% - Accent1 2 4 11" xfId="850"/>
    <cellStyle name="20% - Accent1 2 4 11 2" xfId="7263"/>
    <cellStyle name="20% - Accent1 2 4 11 2 2" xfId="28465"/>
    <cellStyle name="20% - Accent1 2 4 11 3" xfId="28464"/>
    <cellStyle name="20% - Accent1 2 4 11 4" xfId="41693"/>
    <cellStyle name="20% - Accent1 2 4 12" xfId="848"/>
    <cellStyle name="20% - Accent1 2 4 12 2" xfId="7264"/>
    <cellStyle name="20% - Accent1 2 4 12 2 2" xfId="28467"/>
    <cellStyle name="20% - Accent1 2 4 12 3" xfId="28466"/>
    <cellStyle name="20% - Accent1 2 4 13" xfId="7261"/>
    <cellStyle name="20% - Accent1 2 4 13 2" xfId="28468"/>
    <cellStyle name="20% - Accent1 2 4 14" xfId="14268"/>
    <cellStyle name="20% - Accent1 2 4 15" xfId="28461"/>
    <cellStyle name="20% - Accent1 2 4 16" xfId="41691"/>
    <cellStyle name="20% - Accent1 2 4 2" xfId="851"/>
    <cellStyle name="20% - Accent1 2 4 2 10" xfId="7265"/>
    <cellStyle name="20% - Accent1 2 4 2 10 2" xfId="28470"/>
    <cellStyle name="20% - Accent1 2 4 2 11" xfId="14269"/>
    <cellStyle name="20% - Accent1 2 4 2 12" xfId="28469"/>
    <cellStyle name="20% - Accent1 2 4 2 13" xfId="41694"/>
    <cellStyle name="20% - Accent1 2 4 2 2" xfId="852"/>
    <cellStyle name="20% - Accent1 2 4 2 2 2" xfId="853"/>
    <cellStyle name="20% - Accent1 2 4 2 2 2 2" xfId="7267"/>
    <cellStyle name="20% - Accent1 2 4 2 2 2 2 2" xfId="28473"/>
    <cellStyle name="20% - Accent1 2 4 2 2 2 3" xfId="28472"/>
    <cellStyle name="20% - Accent1 2 4 2 2 2 4" xfId="41696"/>
    <cellStyle name="20% - Accent1 2 4 2 2 3" xfId="7266"/>
    <cellStyle name="20% - Accent1 2 4 2 2 3 2" xfId="28474"/>
    <cellStyle name="20% - Accent1 2 4 2 2 4" xfId="28471"/>
    <cellStyle name="20% - Accent1 2 4 2 2 5" xfId="41695"/>
    <cellStyle name="20% - Accent1 2 4 2 3" xfId="854"/>
    <cellStyle name="20% - Accent1 2 4 2 3 2" xfId="855"/>
    <cellStyle name="20% - Accent1 2 4 2 3 2 2" xfId="7269"/>
    <cellStyle name="20% - Accent1 2 4 2 3 2 2 2" xfId="28477"/>
    <cellStyle name="20% - Accent1 2 4 2 3 2 3" xfId="28476"/>
    <cellStyle name="20% - Accent1 2 4 2 3 2 4" xfId="41698"/>
    <cellStyle name="20% - Accent1 2 4 2 3 3" xfId="7268"/>
    <cellStyle name="20% - Accent1 2 4 2 3 3 2" xfId="28478"/>
    <cellStyle name="20% - Accent1 2 4 2 3 4" xfId="28475"/>
    <cellStyle name="20% - Accent1 2 4 2 3 5" xfId="41697"/>
    <cellStyle name="20% - Accent1 2 4 2 4" xfId="856"/>
    <cellStyle name="20% - Accent1 2 4 2 4 2" xfId="7270"/>
    <cellStyle name="20% - Accent1 2 4 2 4 2 2" xfId="28480"/>
    <cellStyle name="20% - Accent1 2 4 2 4 3" xfId="28479"/>
    <cellStyle name="20% - Accent1 2 4 2 4 4" xfId="41699"/>
    <cellStyle name="20% - Accent1 2 4 2 5" xfId="857"/>
    <cellStyle name="20% - Accent1 2 4 2 5 2" xfId="7271"/>
    <cellStyle name="20% - Accent1 2 4 2 5 2 2" xfId="28482"/>
    <cellStyle name="20% - Accent1 2 4 2 5 3" xfId="28481"/>
    <cellStyle name="20% - Accent1 2 4 2 5 4" xfId="41700"/>
    <cellStyle name="20% - Accent1 2 4 2 6" xfId="858"/>
    <cellStyle name="20% - Accent1 2 4 2 6 2" xfId="7272"/>
    <cellStyle name="20% - Accent1 2 4 2 6 2 2" xfId="28484"/>
    <cellStyle name="20% - Accent1 2 4 2 6 3" xfId="28483"/>
    <cellStyle name="20% - Accent1 2 4 2 6 4" xfId="41701"/>
    <cellStyle name="20% - Accent1 2 4 2 7" xfId="859"/>
    <cellStyle name="20% - Accent1 2 4 2 7 2" xfId="7273"/>
    <cellStyle name="20% - Accent1 2 4 2 7 2 2" xfId="28486"/>
    <cellStyle name="20% - Accent1 2 4 2 7 3" xfId="28485"/>
    <cellStyle name="20% - Accent1 2 4 2 7 4" xfId="41702"/>
    <cellStyle name="20% - Accent1 2 4 2 8" xfId="860"/>
    <cellStyle name="20% - Accent1 2 4 2 8 2" xfId="7274"/>
    <cellStyle name="20% - Accent1 2 4 2 8 2 2" xfId="28488"/>
    <cellStyle name="20% - Accent1 2 4 2 8 3" xfId="28487"/>
    <cellStyle name="20% - Accent1 2 4 2 8 4" xfId="41703"/>
    <cellStyle name="20% - Accent1 2 4 2 9" xfId="861"/>
    <cellStyle name="20% - Accent1 2 4 2 9 2" xfId="7275"/>
    <cellStyle name="20% - Accent1 2 4 2 9 2 2" xfId="28490"/>
    <cellStyle name="20% - Accent1 2 4 2 9 3" xfId="28489"/>
    <cellStyle name="20% - Accent1 2 4 2 9 4" xfId="41704"/>
    <cellStyle name="20% - Accent1 2 4 3" xfId="862"/>
    <cellStyle name="20% - Accent1 2 4 3 10" xfId="28491"/>
    <cellStyle name="20% - Accent1 2 4 3 11" xfId="41705"/>
    <cellStyle name="20% - Accent1 2 4 3 2" xfId="863"/>
    <cellStyle name="20% - Accent1 2 4 3 2 2" xfId="7277"/>
    <cellStyle name="20% - Accent1 2 4 3 2 2 2" xfId="28493"/>
    <cellStyle name="20% - Accent1 2 4 3 2 3" xfId="28492"/>
    <cellStyle name="20% - Accent1 2 4 3 2 4" xfId="41706"/>
    <cellStyle name="20% - Accent1 2 4 3 3" xfId="864"/>
    <cellStyle name="20% - Accent1 2 4 3 3 2" xfId="7278"/>
    <cellStyle name="20% - Accent1 2 4 3 3 2 2" xfId="28495"/>
    <cellStyle name="20% - Accent1 2 4 3 3 3" xfId="28494"/>
    <cellStyle name="20% - Accent1 2 4 3 3 4" xfId="41707"/>
    <cellStyle name="20% - Accent1 2 4 3 4" xfId="865"/>
    <cellStyle name="20% - Accent1 2 4 3 4 2" xfId="7279"/>
    <cellStyle name="20% - Accent1 2 4 3 4 2 2" xfId="28497"/>
    <cellStyle name="20% - Accent1 2 4 3 4 3" xfId="28496"/>
    <cellStyle name="20% - Accent1 2 4 3 4 4" xfId="41708"/>
    <cellStyle name="20% - Accent1 2 4 3 5" xfId="866"/>
    <cellStyle name="20% - Accent1 2 4 3 5 2" xfId="7280"/>
    <cellStyle name="20% - Accent1 2 4 3 5 2 2" xfId="28499"/>
    <cellStyle name="20% - Accent1 2 4 3 5 3" xfId="28498"/>
    <cellStyle name="20% - Accent1 2 4 3 5 4" xfId="41709"/>
    <cellStyle name="20% - Accent1 2 4 3 6" xfId="867"/>
    <cellStyle name="20% - Accent1 2 4 3 6 2" xfId="7281"/>
    <cellStyle name="20% - Accent1 2 4 3 6 2 2" xfId="28501"/>
    <cellStyle name="20% - Accent1 2 4 3 6 3" xfId="28500"/>
    <cellStyle name="20% - Accent1 2 4 3 6 4" xfId="41710"/>
    <cellStyle name="20% - Accent1 2 4 3 7" xfId="868"/>
    <cellStyle name="20% - Accent1 2 4 3 7 2" xfId="7282"/>
    <cellStyle name="20% - Accent1 2 4 3 7 2 2" xfId="28503"/>
    <cellStyle name="20% - Accent1 2 4 3 7 3" xfId="28502"/>
    <cellStyle name="20% - Accent1 2 4 3 7 4" xfId="41711"/>
    <cellStyle name="20% - Accent1 2 4 3 8" xfId="869"/>
    <cellStyle name="20% - Accent1 2 4 3 8 2" xfId="7283"/>
    <cellStyle name="20% - Accent1 2 4 3 8 2 2" xfId="28505"/>
    <cellStyle name="20% - Accent1 2 4 3 8 3" xfId="28504"/>
    <cellStyle name="20% - Accent1 2 4 3 8 4" xfId="41712"/>
    <cellStyle name="20% - Accent1 2 4 3 9" xfId="7276"/>
    <cellStyle name="20% - Accent1 2 4 3 9 2" xfId="28506"/>
    <cellStyle name="20% - Accent1 2 4 4" xfId="870"/>
    <cellStyle name="20% - Accent1 2 4 4 2" xfId="871"/>
    <cellStyle name="20% - Accent1 2 4 4 2 2" xfId="7285"/>
    <cellStyle name="20% - Accent1 2 4 4 2 2 2" xfId="28509"/>
    <cellStyle name="20% - Accent1 2 4 4 2 3" xfId="28508"/>
    <cellStyle name="20% - Accent1 2 4 4 2 4" xfId="41714"/>
    <cellStyle name="20% - Accent1 2 4 4 3" xfId="7284"/>
    <cellStyle name="20% - Accent1 2 4 4 3 2" xfId="28510"/>
    <cellStyle name="20% - Accent1 2 4 4 4" xfId="28507"/>
    <cellStyle name="20% - Accent1 2 4 4 5" xfId="41713"/>
    <cellStyle name="20% - Accent1 2 4 5" xfId="872"/>
    <cellStyle name="20% - Accent1 2 4 5 2" xfId="7286"/>
    <cellStyle name="20% - Accent1 2 4 5 2 2" xfId="28512"/>
    <cellStyle name="20% - Accent1 2 4 5 3" xfId="28511"/>
    <cellStyle name="20% - Accent1 2 4 5 4" xfId="41715"/>
    <cellStyle name="20% - Accent1 2 4 6" xfId="873"/>
    <cellStyle name="20% - Accent1 2 4 6 2" xfId="7287"/>
    <cellStyle name="20% - Accent1 2 4 6 2 2" xfId="28514"/>
    <cellStyle name="20% - Accent1 2 4 6 3" xfId="28513"/>
    <cellStyle name="20% - Accent1 2 4 6 4" xfId="41716"/>
    <cellStyle name="20% - Accent1 2 4 7" xfId="874"/>
    <cellStyle name="20% - Accent1 2 4 7 2" xfId="7288"/>
    <cellStyle name="20% - Accent1 2 4 7 2 2" xfId="28516"/>
    <cellStyle name="20% - Accent1 2 4 7 3" xfId="28515"/>
    <cellStyle name="20% - Accent1 2 4 7 4" xfId="41717"/>
    <cellStyle name="20% - Accent1 2 4 8" xfId="875"/>
    <cellStyle name="20% - Accent1 2 4 8 2" xfId="7289"/>
    <cellStyle name="20% - Accent1 2 4 8 2 2" xfId="28518"/>
    <cellStyle name="20% - Accent1 2 4 8 3" xfId="28517"/>
    <cellStyle name="20% - Accent1 2 4 8 4" xfId="41718"/>
    <cellStyle name="20% - Accent1 2 4 9" xfId="876"/>
    <cellStyle name="20% - Accent1 2 4 9 2" xfId="7290"/>
    <cellStyle name="20% - Accent1 2 4 9 2 2" xfId="28520"/>
    <cellStyle name="20% - Accent1 2 4 9 3" xfId="28519"/>
    <cellStyle name="20% - Accent1 2 4 9 4" xfId="41719"/>
    <cellStyle name="20% - Accent1 2 5" xfId="490"/>
    <cellStyle name="20% - Accent1 2 5 10" xfId="878"/>
    <cellStyle name="20% - Accent1 2 5 10 2" xfId="7292"/>
    <cellStyle name="20% - Accent1 2 5 10 2 2" xfId="28523"/>
    <cellStyle name="20% - Accent1 2 5 10 3" xfId="28522"/>
    <cellStyle name="20% - Accent1 2 5 10 4" xfId="41721"/>
    <cellStyle name="20% - Accent1 2 5 11" xfId="879"/>
    <cellStyle name="20% - Accent1 2 5 11 2" xfId="7293"/>
    <cellStyle name="20% - Accent1 2 5 11 2 2" xfId="28525"/>
    <cellStyle name="20% - Accent1 2 5 11 3" xfId="28524"/>
    <cellStyle name="20% - Accent1 2 5 11 4" xfId="41722"/>
    <cellStyle name="20% - Accent1 2 5 12" xfId="877"/>
    <cellStyle name="20% - Accent1 2 5 12 2" xfId="7294"/>
    <cellStyle name="20% - Accent1 2 5 12 2 2" xfId="28527"/>
    <cellStyle name="20% - Accent1 2 5 12 3" xfId="28526"/>
    <cellStyle name="20% - Accent1 2 5 13" xfId="7291"/>
    <cellStyle name="20% - Accent1 2 5 13 2" xfId="28528"/>
    <cellStyle name="20% - Accent1 2 5 14" xfId="14270"/>
    <cellStyle name="20% - Accent1 2 5 15" xfId="28521"/>
    <cellStyle name="20% - Accent1 2 5 16" xfId="41720"/>
    <cellStyle name="20% - Accent1 2 5 2" xfId="880"/>
    <cellStyle name="20% - Accent1 2 5 2 10" xfId="7295"/>
    <cellStyle name="20% - Accent1 2 5 2 10 2" xfId="28530"/>
    <cellStyle name="20% - Accent1 2 5 2 11" xfId="28529"/>
    <cellStyle name="20% - Accent1 2 5 2 12" xfId="41723"/>
    <cellStyle name="20% - Accent1 2 5 2 2" xfId="881"/>
    <cellStyle name="20% - Accent1 2 5 2 2 2" xfId="7296"/>
    <cellStyle name="20% - Accent1 2 5 2 2 2 2" xfId="28532"/>
    <cellStyle name="20% - Accent1 2 5 2 2 3" xfId="28531"/>
    <cellStyle name="20% - Accent1 2 5 2 2 4" xfId="41724"/>
    <cellStyle name="20% - Accent1 2 5 2 3" xfId="882"/>
    <cellStyle name="20% - Accent1 2 5 2 3 2" xfId="7297"/>
    <cellStyle name="20% - Accent1 2 5 2 3 2 2" xfId="28534"/>
    <cellStyle name="20% - Accent1 2 5 2 3 3" xfId="28533"/>
    <cellStyle name="20% - Accent1 2 5 2 3 4" xfId="41725"/>
    <cellStyle name="20% - Accent1 2 5 2 4" xfId="883"/>
    <cellStyle name="20% - Accent1 2 5 2 4 2" xfId="7298"/>
    <cellStyle name="20% - Accent1 2 5 2 4 2 2" xfId="28536"/>
    <cellStyle name="20% - Accent1 2 5 2 4 3" xfId="28535"/>
    <cellStyle name="20% - Accent1 2 5 2 4 4" xfId="41726"/>
    <cellStyle name="20% - Accent1 2 5 2 5" xfId="884"/>
    <cellStyle name="20% - Accent1 2 5 2 5 2" xfId="7299"/>
    <cellStyle name="20% - Accent1 2 5 2 5 2 2" xfId="28538"/>
    <cellStyle name="20% - Accent1 2 5 2 5 3" xfId="28537"/>
    <cellStyle name="20% - Accent1 2 5 2 5 4" xfId="41727"/>
    <cellStyle name="20% - Accent1 2 5 2 6" xfId="885"/>
    <cellStyle name="20% - Accent1 2 5 2 6 2" xfId="7300"/>
    <cellStyle name="20% - Accent1 2 5 2 6 2 2" xfId="28540"/>
    <cellStyle name="20% - Accent1 2 5 2 6 3" xfId="28539"/>
    <cellStyle name="20% - Accent1 2 5 2 6 4" xfId="41728"/>
    <cellStyle name="20% - Accent1 2 5 2 7" xfId="886"/>
    <cellStyle name="20% - Accent1 2 5 2 7 2" xfId="7301"/>
    <cellStyle name="20% - Accent1 2 5 2 7 2 2" xfId="28542"/>
    <cellStyle name="20% - Accent1 2 5 2 7 3" xfId="28541"/>
    <cellStyle name="20% - Accent1 2 5 2 7 4" xfId="41729"/>
    <cellStyle name="20% - Accent1 2 5 2 8" xfId="887"/>
    <cellStyle name="20% - Accent1 2 5 2 8 2" xfId="7302"/>
    <cellStyle name="20% - Accent1 2 5 2 8 2 2" xfId="28544"/>
    <cellStyle name="20% - Accent1 2 5 2 8 3" xfId="28543"/>
    <cellStyle name="20% - Accent1 2 5 2 8 4" xfId="41730"/>
    <cellStyle name="20% - Accent1 2 5 2 9" xfId="888"/>
    <cellStyle name="20% - Accent1 2 5 2 9 2" xfId="7303"/>
    <cellStyle name="20% - Accent1 2 5 2 9 2 2" xfId="28546"/>
    <cellStyle name="20% - Accent1 2 5 2 9 3" xfId="28545"/>
    <cellStyle name="20% - Accent1 2 5 2 9 4" xfId="41731"/>
    <cellStyle name="20% - Accent1 2 5 3" xfId="889"/>
    <cellStyle name="20% - Accent1 2 5 3 2" xfId="890"/>
    <cellStyle name="20% - Accent1 2 5 3 2 2" xfId="7305"/>
    <cellStyle name="20% - Accent1 2 5 3 2 2 2" xfId="28549"/>
    <cellStyle name="20% - Accent1 2 5 3 2 3" xfId="28548"/>
    <cellStyle name="20% - Accent1 2 5 3 2 4" xfId="41733"/>
    <cellStyle name="20% - Accent1 2 5 3 3" xfId="7304"/>
    <cellStyle name="20% - Accent1 2 5 3 3 2" xfId="28550"/>
    <cellStyle name="20% - Accent1 2 5 3 4" xfId="28547"/>
    <cellStyle name="20% - Accent1 2 5 3 5" xfId="41732"/>
    <cellStyle name="20% - Accent1 2 5 4" xfId="891"/>
    <cellStyle name="20% - Accent1 2 5 4 2" xfId="7306"/>
    <cellStyle name="20% - Accent1 2 5 4 2 2" xfId="28552"/>
    <cellStyle name="20% - Accent1 2 5 4 3" xfId="28551"/>
    <cellStyle name="20% - Accent1 2 5 4 4" xfId="41734"/>
    <cellStyle name="20% - Accent1 2 5 5" xfId="892"/>
    <cellStyle name="20% - Accent1 2 5 5 2" xfId="7307"/>
    <cellStyle name="20% - Accent1 2 5 5 2 2" xfId="28554"/>
    <cellStyle name="20% - Accent1 2 5 5 3" xfId="28553"/>
    <cellStyle name="20% - Accent1 2 5 5 4" xfId="41735"/>
    <cellStyle name="20% - Accent1 2 5 6" xfId="893"/>
    <cellStyle name="20% - Accent1 2 5 6 2" xfId="7308"/>
    <cellStyle name="20% - Accent1 2 5 6 2 2" xfId="28556"/>
    <cellStyle name="20% - Accent1 2 5 6 3" xfId="28555"/>
    <cellStyle name="20% - Accent1 2 5 6 4" xfId="41736"/>
    <cellStyle name="20% - Accent1 2 5 7" xfId="894"/>
    <cellStyle name="20% - Accent1 2 5 7 2" xfId="7309"/>
    <cellStyle name="20% - Accent1 2 5 7 2 2" xfId="28558"/>
    <cellStyle name="20% - Accent1 2 5 7 3" xfId="28557"/>
    <cellStyle name="20% - Accent1 2 5 7 4" xfId="41737"/>
    <cellStyle name="20% - Accent1 2 5 8" xfId="895"/>
    <cellStyle name="20% - Accent1 2 5 8 2" xfId="7310"/>
    <cellStyle name="20% - Accent1 2 5 8 2 2" xfId="28560"/>
    <cellStyle name="20% - Accent1 2 5 8 3" xfId="28559"/>
    <cellStyle name="20% - Accent1 2 5 8 4" xfId="41738"/>
    <cellStyle name="20% - Accent1 2 5 9" xfId="896"/>
    <cellStyle name="20% - Accent1 2 5 9 2" xfId="7311"/>
    <cellStyle name="20% - Accent1 2 5 9 2 2" xfId="28562"/>
    <cellStyle name="20% - Accent1 2 5 9 3" xfId="28561"/>
    <cellStyle name="20% - Accent1 2 5 9 4" xfId="41739"/>
    <cellStyle name="20% - Accent1 2 6" xfId="517"/>
    <cellStyle name="20% - Accent1 2 6 10" xfId="897"/>
    <cellStyle name="20% - Accent1 2 6 10 2" xfId="7313"/>
    <cellStyle name="20% - Accent1 2 6 10 2 2" xfId="28565"/>
    <cellStyle name="20% - Accent1 2 6 10 3" xfId="28564"/>
    <cellStyle name="20% - Accent1 2 6 11" xfId="7312"/>
    <cellStyle name="20% - Accent1 2 6 11 2" xfId="28566"/>
    <cellStyle name="20% - Accent1 2 6 12" xfId="14271"/>
    <cellStyle name="20% - Accent1 2 6 13" xfId="28563"/>
    <cellStyle name="20% - Accent1 2 6 14" xfId="41740"/>
    <cellStyle name="20% - Accent1 2 6 2" xfId="898"/>
    <cellStyle name="20% - Accent1 2 6 2 2" xfId="899"/>
    <cellStyle name="20% - Accent1 2 6 2 2 2" xfId="7315"/>
    <cellStyle name="20% - Accent1 2 6 2 2 2 2" xfId="28569"/>
    <cellStyle name="20% - Accent1 2 6 2 2 3" xfId="28568"/>
    <cellStyle name="20% - Accent1 2 6 2 2 4" xfId="41742"/>
    <cellStyle name="20% - Accent1 2 6 2 3" xfId="7314"/>
    <cellStyle name="20% - Accent1 2 6 2 3 2" xfId="28570"/>
    <cellStyle name="20% - Accent1 2 6 2 4" xfId="28567"/>
    <cellStyle name="20% - Accent1 2 6 2 5" xfId="41741"/>
    <cellStyle name="20% - Accent1 2 6 3" xfId="900"/>
    <cellStyle name="20% - Accent1 2 6 3 2" xfId="901"/>
    <cellStyle name="20% - Accent1 2 6 3 2 2" xfId="7317"/>
    <cellStyle name="20% - Accent1 2 6 3 2 2 2" xfId="28573"/>
    <cellStyle name="20% - Accent1 2 6 3 2 3" xfId="28572"/>
    <cellStyle name="20% - Accent1 2 6 3 2 4" xfId="41744"/>
    <cellStyle name="20% - Accent1 2 6 3 3" xfId="7316"/>
    <cellStyle name="20% - Accent1 2 6 3 3 2" xfId="28574"/>
    <cellStyle name="20% - Accent1 2 6 3 4" xfId="28571"/>
    <cellStyle name="20% - Accent1 2 6 3 5" xfId="41743"/>
    <cellStyle name="20% - Accent1 2 6 4" xfId="902"/>
    <cellStyle name="20% - Accent1 2 6 4 2" xfId="7318"/>
    <cellStyle name="20% - Accent1 2 6 4 2 2" xfId="28576"/>
    <cellStyle name="20% - Accent1 2 6 4 3" xfId="28575"/>
    <cellStyle name="20% - Accent1 2 6 4 4" xfId="41745"/>
    <cellStyle name="20% - Accent1 2 6 5" xfId="903"/>
    <cellStyle name="20% - Accent1 2 6 5 2" xfId="7319"/>
    <cellStyle name="20% - Accent1 2 6 5 2 2" xfId="28578"/>
    <cellStyle name="20% - Accent1 2 6 5 3" xfId="28577"/>
    <cellStyle name="20% - Accent1 2 6 5 4" xfId="41746"/>
    <cellStyle name="20% - Accent1 2 6 6" xfId="904"/>
    <cellStyle name="20% - Accent1 2 6 6 2" xfId="7320"/>
    <cellStyle name="20% - Accent1 2 6 6 2 2" xfId="28580"/>
    <cellStyle name="20% - Accent1 2 6 6 3" xfId="28579"/>
    <cellStyle name="20% - Accent1 2 6 6 4" xfId="41747"/>
    <cellStyle name="20% - Accent1 2 6 7" xfId="905"/>
    <cellStyle name="20% - Accent1 2 6 7 2" xfId="7321"/>
    <cellStyle name="20% - Accent1 2 6 7 2 2" xfId="28582"/>
    <cellStyle name="20% - Accent1 2 6 7 3" xfId="28581"/>
    <cellStyle name="20% - Accent1 2 6 7 4" xfId="41748"/>
    <cellStyle name="20% - Accent1 2 6 8" xfId="906"/>
    <cellStyle name="20% - Accent1 2 6 8 2" xfId="7322"/>
    <cellStyle name="20% - Accent1 2 6 8 2 2" xfId="28584"/>
    <cellStyle name="20% - Accent1 2 6 8 3" xfId="28583"/>
    <cellStyle name="20% - Accent1 2 6 8 4" xfId="41749"/>
    <cellStyle name="20% - Accent1 2 6 9" xfId="907"/>
    <cellStyle name="20% - Accent1 2 6 9 2" xfId="7323"/>
    <cellStyle name="20% - Accent1 2 6 9 2 2" xfId="28586"/>
    <cellStyle name="20% - Accent1 2 6 9 3" xfId="28585"/>
    <cellStyle name="20% - Accent1 2 6 9 4" xfId="41750"/>
    <cellStyle name="20% - Accent1 2 7" xfId="606"/>
    <cellStyle name="20% - Accent1 2 7 2" xfId="909"/>
    <cellStyle name="20% - Accent1 2 7 3" xfId="908"/>
    <cellStyle name="20% - Accent1 2 7 3 2" xfId="7325"/>
    <cellStyle name="20% - Accent1 2 7 3 2 2" xfId="28589"/>
    <cellStyle name="20% - Accent1 2 7 3 3" xfId="28588"/>
    <cellStyle name="20% - Accent1 2 7 4" xfId="7324"/>
    <cellStyle name="20% - Accent1 2 7 4 2" xfId="28590"/>
    <cellStyle name="20% - Accent1 2 7 5" xfId="28587"/>
    <cellStyle name="20% - Accent1 2 7 6" xfId="41751"/>
    <cellStyle name="20% - Accent1 2 8" xfId="700"/>
    <cellStyle name="20% - Accent1 2 8 2" xfId="910"/>
    <cellStyle name="20% - Accent1 2 8 2 2" xfId="7327"/>
    <cellStyle name="20% - Accent1 2 8 2 2 2" xfId="28593"/>
    <cellStyle name="20% - Accent1 2 8 2 3" xfId="28592"/>
    <cellStyle name="20% - Accent1 2 8 3" xfId="7326"/>
    <cellStyle name="20% - Accent1 2 8 3 2" xfId="28594"/>
    <cellStyle name="20% - Accent1 2 8 4" xfId="14272"/>
    <cellStyle name="20% - Accent1 2 8 5" xfId="28591"/>
    <cellStyle name="20% - Accent1 2 8 6" xfId="41752"/>
    <cellStyle name="20% - Accent1 2 9" xfId="911"/>
    <cellStyle name="20% - Accent1 2 9 2" xfId="7328"/>
    <cellStyle name="20% - Accent1 2 9 2 2" xfId="28596"/>
    <cellStyle name="20% - Accent1 2 9 3" xfId="14273"/>
    <cellStyle name="20% - Accent1 2 9 4" xfId="28595"/>
    <cellStyle name="20% - Accent1 2 9 5" xfId="41753"/>
    <cellStyle name="20% - Accent1 20" xfId="14274"/>
    <cellStyle name="20% - Accent1 21" xfId="28065"/>
    <cellStyle name="20% - Accent1 3" xfId="164"/>
    <cellStyle name="20% - Accent1 3 10" xfId="913"/>
    <cellStyle name="20% - Accent1 3 10 2" xfId="7330"/>
    <cellStyle name="20% - Accent1 3 10 2 2" xfId="28599"/>
    <cellStyle name="20% - Accent1 3 10 3" xfId="14276"/>
    <cellStyle name="20% - Accent1 3 10 4" xfId="28598"/>
    <cellStyle name="20% - Accent1 3 10 5" xfId="41755"/>
    <cellStyle name="20% - Accent1 3 11" xfId="914"/>
    <cellStyle name="20% - Accent1 3 11 2" xfId="7331"/>
    <cellStyle name="20% - Accent1 3 11 2 2" xfId="28601"/>
    <cellStyle name="20% - Accent1 3 11 3" xfId="14277"/>
    <cellStyle name="20% - Accent1 3 11 4" xfId="28600"/>
    <cellStyle name="20% - Accent1 3 11 5" xfId="41756"/>
    <cellStyle name="20% - Accent1 3 12" xfId="915"/>
    <cellStyle name="20% - Accent1 3 12 2" xfId="7332"/>
    <cellStyle name="20% - Accent1 3 12 2 2" xfId="28603"/>
    <cellStyle name="20% - Accent1 3 12 3" xfId="14278"/>
    <cellStyle name="20% - Accent1 3 12 4" xfId="28602"/>
    <cellStyle name="20% - Accent1 3 12 5" xfId="41757"/>
    <cellStyle name="20% - Accent1 3 13" xfId="916"/>
    <cellStyle name="20% - Accent1 3 13 2" xfId="7333"/>
    <cellStyle name="20% - Accent1 3 13 2 2" xfId="28605"/>
    <cellStyle name="20% - Accent1 3 13 3" xfId="14279"/>
    <cellStyle name="20% - Accent1 3 13 4" xfId="28604"/>
    <cellStyle name="20% - Accent1 3 13 5" xfId="41758"/>
    <cellStyle name="20% - Accent1 3 14" xfId="912"/>
    <cellStyle name="20% - Accent1 3 14 2" xfId="7334"/>
    <cellStyle name="20% - Accent1 3 14 2 2" xfId="28607"/>
    <cellStyle name="20% - Accent1 3 14 3" xfId="14280"/>
    <cellStyle name="20% - Accent1 3 14 4" xfId="28606"/>
    <cellStyle name="20% - Accent1 3 15" xfId="7329"/>
    <cellStyle name="20% - Accent1 3 15 2" xfId="14281"/>
    <cellStyle name="20% - Accent1 3 15 3" xfId="28608"/>
    <cellStyle name="20% - Accent1 3 16" xfId="14275"/>
    <cellStyle name="20% - Accent1 3 17" xfId="28597"/>
    <cellStyle name="20% - Accent1 3 18" xfId="41754"/>
    <cellStyle name="20% - Accent1 3 2" xfId="403"/>
    <cellStyle name="20% - Accent1 3 2 10" xfId="918"/>
    <cellStyle name="20% - Accent1 3 2 10 2" xfId="7336"/>
    <cellStyle name="20% - Accent1 3 2 10 2 2" xfId="28611"/>
    <cellStyle name="20% - Accent1 3 2 10 3" xfId="28610"/>
    <cellStyle name="20% - Accent1 3 2 10 4" xfId="41760"/>
    <cellStyle name="20% - Accent1 3 2 11" xfId="919"/>
    <cellStyle name="20% - Accent1 3 2 11 2" xfId="7337"/>
    <cellStyle name="20% - Accent1 3 2 11 2 2" xfId="28613"/>
    <cellStyle name="20% - Accent1 3 2 11 3" xfId="28612"/>
    <cellStyle name="20% - Accent1 3 2 11 4" xfId="41761"/>
    <cellStyle name="20% - Accent1 3 2 12" xfId="917"/>
    <cellStyle name="20% - Accent1 3 2 12 2" xfId="7338"/>
    <cellStyle name="20% - Accent1 3 2 12 2 2" xfId="28615"/>
    <cellStyle name="20% - Accent1 3 2 12 3" xfId="28614"/>
    <cellStyle name="20% - Accent1 3 2 13" xfId="7335"/>
    <cellStyle name="20% - Accent1 3 2 13 2" xfId="28616"/>
    <cellStyle name="20% - Accent1 3 2 14" xfId="14282"/>
    <cellStyle name="20% - Accent1 3 2 15" xfId="28609"/>
    <cellStyle name="20% - Accent1 3 2 16" xfId="41759"/>
    <cellStyle name="20% - Accent1 3 2 2" xfId="920"/>
    <cellStyle name="20% - Accent1 3 2 2 10" xfId="7339"/>
    <cellStyle name="20% - Accent1 3 2 2 10 2" xfId="28618"/>
    <cellStyle name="20% - Accent1 3 2 2 11" xfId="28617"/>
    <cellStyle name="20% - Accent1 3 2 2 12" xfId="41762"/>
    <cellStyle name="20% - Accent1 3 2 2 2" xfId="921"/>
    <cellStyle name="20% - Accent1 3 2 2 2 2" xfId="922"/>
    <cellStyle name="20% - Accent1 3 2 2 2 2 2" xfId="7341"/>
    <cellStyle name="20% - Accent1 3 2 2 2 2 2 2" xfId="28621"/>
    <cellStyle name="20% - Accent1 3 2 2 2 2 3" xfId="28620"/>
    <cellStyle name="20% - Accent1 3 2 2 2 2 4" xfId="41764"/>
    <cellStyle name="20% - Accent1 3 2 2 2 3" xfId="7340"/>
    <cellStyle name="20% - Accent1 3 2 2 2 3 2" xfId="28622"/>
    <cellStyle name="20% - Accent1 3 2 2 2 4" xfId="28619"/>
    <cellStyle name="20% - Accent1 3 2 2 2 5" xfId="41763"/>
    <cellStyle name="20% - Accent1 3 2 2 3" xfId="923"/>
    <cellStyle name="20% - Accent1 3 2 2 3 2" xfId="924"/>
    <cellStyle name="20% - Accent1 3 2 2 3 2 2" xfId="7343"/>
    <cellStyle name="20% - Accent1 3 2 2 3 2 2 2" xfId="28625"/>
    <cellStyle name="20% - Accent1 3 2 2 3 2 3" xfId="28624"/>
    <cellStyle name="20% - Accent1 3 2 2 3 2 4" xfId="41766"/>
    <cellStyle name="20% - Accent1 3 2 2 3 3" xfId="7342"/>
    <cellStyle name="20% - Accent1 3 2 2 3 3 2" xfId="28626"/>
    <cellStyle name="20% - Accent1 3 2 2 3 4" xfId="28623"/>
    <cellStyle name="20% - Accent1 3 2 2 3 5" xfId="41765"/>
    <cellStyle name="20% - Accent1 3 2 2 4" xfId="925"/>
    <cellStyle name="20% - Accent1 3 2 2 4 2" xfId="7344"/>
    <cellStyle name="20% - Accent1 3 2 2 4 2 2" xfId="28628"/>
    <cellStyle name="20% - Accent1 3 2 2 4 3" xfId="28627"/>
    <cellStyle name="20% - Accent1 3 2 2 4 4" xfId="41767"/>
    <cellStyle name="20% - Accent1 3 2 2 5" xfId="926"/>
    <cellStyle name="20% - Accent1 3 2 2 5 2" xfId="7345"/>
    <cellStyle name="20% - Accent1 3 2 2 5 2 2" xfId="28630"/>
    <cellStyle name="20% - Accent1 3 2 2 5 3" xfId="28629"/>
    <cellStyle name="20% - Accent1 3 2 2 5 4" xfId="41768"/>
    <cellStyle name="20% - Accent1 3 2 2 6" xfId="927"/>
    <cellStyle name="20% - Accent1 3 2 2 6 2" xfId="7346"/>
    <cellStyle name="20% - Accent1 3 2 2 6 2 2" xfId="28632"/>
    <cellStyle name="20% - Accent1 3 2 2 6 3" xfId="28631"/>
    <cellStyle name="20% - Accent1 3 2 2 6 4" xfId="41769"/>
    <cellStyle name="20% - Accent1 3 2 2 7" xfId="928"/>
    <cellStyle name="20% - Accent1 3 2 2 7 2" xfId="7347"/>
    <cellStyle name="20% - Accent1 3 2 2 7 2 2" xfId="28634"/>
    <cellStyle name="20% - Accent1 3 2 2 7 3" xfId="28633"/>
    <cellStyle name="20% - Accent1 3 2 2 7 4" xfId="41770"/>
    <cellStyle name="20% - Accent1 3 2 2 8" xfId="929"/>
    <cellStyle name="20% - Accent1 3 2 2 8 2" xfId="7348"/>
    <cellStyle name="20% - Accent1 3 2 2 8 2 2" xfId="28636"/>
    <cellStyle name="20% - Accent1 3 2 2 8 3" xfId="28635"/>
    <cellStyle name="20% - Accent1 3 2 2 8 4" xfId="41771"/>
    <cellStyle name="20% - Accent1 3 2 2 9" xfId="930"/>
    <cellStyle name="20% - Accent1 3 2 2 9 2" xfId="7349"/>
    <cellStyle name="20% - Accent1 3 2 2 9 2 2" xfId="28638"/>
    <cellStyle name="20% - Accent1 3 2 2 9 3" xfId="28637"/>
    <cellStyle name="20% - Accent1 3 2 2 9 4" xfId="41772"/>
    <cellStyle name="20% - Accent1 3 2 3" xfId="931"/>
    <cellStyle name="20% - Accent1 3 2 3 10" xfId="28639"/>
    <cellStyle name="20% - Accent1 3 2 3 11" xfId="41773"/>
    <cellStyle name="20% - Accent1 3 2 3 2" xfId="932"/>
    <cellStyle name="20% - Accent1 3 2 3 2 2" xfId="7351"/>
    <cellStyle name="20% - Accent1 3 2 3 2 2 2" xfId="28641"/>
    <cellStyle name="20% - Accent1 3 2 3 2 3" xfId="28640"/>
    <cellStyle name="20% - Accent1 3 2 3 2 4" xfId="41774"/>
    <cellStyle name="20% - Accent1 3 2 3 3" xfId="933"/>
    <cellStyle name="20% - Accent1 3 2 3 3 2" xfId="7352"/>
    <cellStyle name="20% - Accent1 3 2 3 3 2 2" xfId="28643"/>
    <cellStyle name="20% - Accent1 3 2 3 3 3" xfId="28642"/>
    <cellStyle name="20% - Accent1 3 2 3 3 4" xfId="41775"/>
    <cellStyle name="20% - Accent1 3 2 3 4" xfId="934"/>
    <cellStyle name="20% - Accent1 3 2 3 4 2" xfId="7353"/>
    <cellStyle name="20% - Accent1 3 2 3 4 2 2" xfId="28645"/>
    <cellStyle name="20% - Accent1 3 2 3 4 3" xfId="28644"/>
    <cellStyle name="20% - Accent1 3 2 3 4 4" xfId="41776"/>
    <cellStyle name="20% - Accent1 3 2 3 5" xfId="935"/>
    <cellStyle name="20% - Accent1 3 2 3 5 2" xfId="7354"/>
    <cellStyle name="20% - Accent1 3 2 3 5 2 2" xfId="28647"/>
    <cellStyle name="20% - Accent1 3 2 3 5 3" xfId="28646"/>
    <cellStyle name="20% - Accent1 3 2 3 5 4" xfId="41777"/>
    <cellStyle name="20% - Accent1 3 2 3 6" xfId="936"/>
    <cellStyle name="20% - Accent1 3 2 3 6 2" xfId="7355"/>
    <cellStyle name="20% - Accent1 3 2 3 6 2 2" xfId="28649"/>
    <cellStyle name="20% - Accent1 3 2 3 6 3" xfId="28648"/>
    <cellStyle name="20% - Accent1 3 2 3 6 4" xfId="41778"/>
    <cellStyle name="20% - Accent1 3 2 3 7" xfId="937"/>
    <cellStyle name="20% - Accent1 3 2 3 7 2" xfId="7356"/>
    <cellStyle name="20% - Accent1 3 2 3 7 2 2" xfId="28651"/>
    <cellStyle name="20% - Accent1 3 2 3 7 3" xfId="28650"/>
    <cellStyle name="20% - Accent1 3 2 3 7 4" xfId="41779"/>
    <cellStyle name="20% - Accent1 3 2 3 8" xfId="938"/>
    <cellStyle name="20% - Accent1 3 2 3 8 2" xfId="7357"/>
    <cellStyle name="20% - Accent1 3 2 3 8 2 2" xfId="28653"/>
    <cellStyle name="20% - Accent1 3 2 3 8 3" xfId="28652"/>
    <cellStyle name="20% - Accent1 3 2 3 8 4" xfId="41780"/>
    <cellStyle name="20% - Accent1 3 2 3 9" xfId="7350"/>
    <cellStyle name="20% - Accent1 3 2 3 9 2" xfId="28654"/>
    <cellStyle name="20% - Accent1 3 2 4" xfId="939"/>
    <cellStyle name="20% - Accent1 3 2 4 2" xfId="940"/>
    <cellStyle name="20% - Accent1 3 2 4 2 2" xfId="7359"/>
    <cellStyle name="20% - Accent1 3 2 4 2 2 2" xfId="28657"/>
    <cellStyle name="20% - Accent1 3 2 4 2 3" xfId="28656"/>
    <cellStyle name="20% - Accent1 3 2 4 2 4" xfId="41782"/>
    <cellStyle name="20% - Accent1 3 2 4 3" xfId="7358"/>
    <cellStyle name="20% - Accent1 3 2 4 3 2" xfId="28658"/>
    <cellStyle name="20% - Accent1 3 2 4 4" xfId="28655"/>
    <cellStyle name="20% - Accent1 3 2 4 5" xfId="41781"/>
    <cellStyle name="20% - Accent1 3 2 5" xfId="941"/>
    <cellStyle name="20% - Accent1 3 2 5 2" xfId="7360"/>
    <cellStyle name="20% - Accent1 3 2 5 2 2" xfId="28660"/>
    <cellStyle name="20% - Accent1 3 2 5 3" xfId="28659"/>
    <cellStyle name="20% - Accent1 3 2 5 4" xfId="41783"/>
    <cellStyle name="20% - Accent1 3 2 6" xfId="942"/>
    <cellStyle name="20% - Accent1 3 2 6 2" xfId="7361"/>
    <cellStyle name="20% - Accent1 3 2 6 2 2" xfId="28662"/>
    <cellStyle name="20% - Accent1 3 2 6 3" xfId="28661"/>
    <cellStyle name="20% - Accent1 3 2 6 4" xfId="41784"/>
    <cellStyle name="20% - Accent1 3 2 7" xfId="943"/>
    <cellStyle name="20% - Accent1 3 2 7 2" xfId="7362"/>
    <cellStyle name="20% - Accent1 3 2 7 2 2" xfId="28664"/>
    <cellStyle name="20% - Accent1 3 2 7 3" xfId="28663"/>
    <cellStyle name="20% - Accent1 3 2 7 4" xfId="41785"/>
    <cellStyle name="20% - Accent1 3 2 8" xfId="944"/>
    <cellStyle name="20% - Accent1 3 2 8 2" xfId="7363"/>
    <cellStyle name="20% - Accent1 3 2 8 2 2" xfId="28666"/>
    <cellStyle name="20% - Accent1 3 2 8 3" xfId="28665"/>
    <cellStyle name="20% - Accent1 3 2 8 4" xfId="41786"/>
    <cellStyle name="20% - Accent1 3 2 9" xfId="945"/>
    <cellStyle name="20% - Accent1 3 2 9 2" xfId="7364"/>
    <cellStyle name="20% - Accent1 3 2 9 2 2" xfId="28668"/>
    <cellStyle name="20% - Accent1 3 2 9 3" xfId="28667"/>
    <cellStyle name="20% - Accent1 3 2 9 4" xfId="41787"/>
    <cellStyle name="20% - Accent1 3 3" xfId="607"/>
    <cellStyle name="20% - Accent1 3 3 10" xfId="947"/>
    <cellStyle name="20% - Accent1 3 3 10 2" xfId="7366"/>
    <cellStyle name="20% - Accent1 3 3 10 2 2" xfId="28671"/>
    <cellStyle name="20% - Accent1 3 3 10 3" xfId="28670"/>
    <cellStyle name="20% - Accent1 3 3 10 4" xfId="41789"/>
    <cellStyle name="20% - Accent1 3 3 11" xfId="948"/>
    <cellStyle name="20% - Accent1 3 3 11 2" xfId="7367"/>
    <cellStyle name="20% - Accent1 3 3 11 2 2" xfId="28673"/>
    <cellStyle name="20% - Accent1 3 3 11 3" xfId="28672"/>
    <cellStyle name="20% - Accent1 3 3 11 4" xfId="41790"/>
    <cellStyle name="20% - Accent1 3 3 12" xfId="946"/>
    <cellStyle name="20% - Accent1 3 3 12 2" xfId="7368"/>
    <cellStyle name="20% - Accent1 3 3 12 2 2" xfId="28675"/>
    <cellStyle name="20% - Accent1 3 3 12 3" xfId="28674"/>
    <cellStyle name="20% - Accent1 3 3 13" xfId="7365"/>
    <cellStyle name="20% - Accent1 3 3 13 2" xfId="28676"/>
    <cellStyle name="20% - Accent1 3 3 14" xfId="14283"/>
    <cellStyle name="20% - Accent1 3 3 15" xfId="28669"/>
    <cellStyle name="20% - Accent1 3 3 16" xfId="41788"/>
    <cellStyle name="20% - Accent1 3 3 2" xfId="949"/>
    <cellStyle name="20% - Accent1 3 3 2 10" xfId="7369"/>
    <cellStyle name="20% - Accent1 3 3 2 10 2" xfId="28678"/>
    <cellStyle name="20% - Accent1 3 3 2 11" xfId="28677"/>
    <cellStyle name="20% - Accent1 3 3 2 12" xfId="41791"/>
    <cellStyle name="20% - Accent1 3 3 2 2" xfId="950"/>
    <cellStyle name="20% - Accent1 3 3 2 2 2" xfId="7370"/>
    <cellStyle name="20% - Accent1 3 3 2 2 2 2" xfId="28680"/>
    <cellStyle name="20% - Accent1 3 3 2 2 3" xfId="28679"/>
    <cellStyle name="20% - Accent1 3 3 2 2 4" xfId="41792"/>
    <cellStyle name="20% - Accent1 3 3 2 3" xfId="951"/>
    <cellStyle name="20% - Accent1 3 3 2 3 2" xfId="7371"/>
    <cellStyle name="20% - Accent1 3 3 2 3 2 2" xfId="28682"/>
    <cellStyle name="20% - Accent1 3 3 2 3 3" xfId="28681"/>
    <cellStyle name="20% - Accent1 3 3 2 3 4" xfId="41793"/>
    <cellStyle name="20% - Accent1 3 3 2 4" xfId="952"/>
    <cellStyle name="20% - Accent1 3 3 2 4 2" xfId="7372"/>
    <cellStyle name="20% - Accent1 3 3 2 4 2 2" xfId="28684"/>
    <cellStyle name="20% - Accent1 3 3 2 4 3" xfId="28683"/>
    <cellStyle name="20% - Accent1 3 3 2 4 4" xfId="41794"/>
    <cellStyle name="20% - Accent1 3 3 2 5" xfId="953"/>
    <cellStyle name="20% - Accent1 3 3 2 5 2" xfId="7373"/>
    <cellStyle name="20% - Accent1 3 3 2 5 2 2" xfId="28686"/>
    <cellStyle name="20% - Accent1 3 3 2 5 3" xfId="28685"/>
    <cellStyle name="20% - Accent1 3 3 2 5 4" xfId="41795"/>
    <cellStyle name="20% - Accent1 3 3 2 6" xfId="954"/>
    <cellStyle name="20% - Accent1 3 3 2 6 2" xfId="7374"/>
    <cellStyle name="20% - Accent1 3 3 2 6 2 2" xfId="28688"/>
    <cellStyle name="20% - Accent1 3 3 2 6 3" xfId="28687"/>
    <cellStyle name="20% - Accent1 3 3 2 6 4" xfId="41796"/>
    <cellStyle name="20% - Accent1 3 3 2 7" xfId="955"/>
    <cellStyle name="20% - Accent1 3 3 2 7 2" xfId="7375"/>
    <cellStyle name="20% - Accent1 3 3 2 7 2 2" xfId="28690"/>
    <cellStyle name="20% - Accent1 3 3 2 7 3" xfId="28689"/>
    <cellStyle name="20% - Accent1 3 3 2 7 4" xfId="41797"/>
    <cellStyle name="20% - Accent1 3 3 2 8" xfId="956"/>
    <cellStyle name="20% - Accent1 3 3 2 8 2" xfId="7376"/>
    <cellStyle name="20% - Accent1 3 3 2 8 2 2" xfId="28692"/>
    <cellStyle name="20% - Accent1 3 3 2 8 3" xfId="28691"/>
    <cellStyle name="20% - Accent1 3 3 2 8 4" xfId="41798"/>
    <cellStyle name="20% - Accent1 3 3 2 9" xfId="957"/>
    <cellStyle name="20% - Accent1 3 3 2 9 2" xfId="7377"/>
    <cellStyle name="20% - Accent1 3 3 2 9 2 2" xfId="28694"/>
    <cellStyle name="20% - Accent1 3 3 2 9 3" xfId="28693"/>
    <cellStyle name="20% - Accent1 3 3 2 9 4" xfId="41799"/>
    <cellStyle name="20% - Accent1 3 3 3" xfId="958"/>
    <cellStyle name="20% - Accent1 3 3 3 2" xfId="959"/>
    <cellStyle name="20% - Accent1 3 3 3 2 2" xfId="7379"/>
    <cellStyle name="20% - Accent1 3 3 3 2 2 2" xfId="28697"/>
    <cellStyle name="20% - Accent1 3 3 3 2 3" xfId="28696"/>
    <cellStyle name="20% - Accent1 3 3 3 2 4" xfId="41801"/>
    <cellStyle name="20% - Accent1 3 3 3 3" xfId="7378"/>
    <cellStyle name="20% - Accent1 3 3 3 3 2" xfId="28698"/>
    <cellStyle name="20% - Accent1 3 3 3 4" xfId="28695"/>
    <cellStyle name="20% - Accent1 3 3 3 5" xfId="41800"/>
    <cellStyle name="20% - Accent1 3 3 4" xfId="960"/>
    <cellStyle name="20% - Accent1 3 3 4 2" xfId="7380"/>
    <cellStyle name="20% - Accent1 3 3 4 2 2" xfId="28700"/>
    <cellStyle name="20% - Accent1 3 3 4 3" xfId="28699"/>
    <cellStyle name="20% - Accent1 3 3 4 4" xfId="41802"/>
    <cellStyle name="20% - Accent1 3 3 5" xfId="961"/>
    <cellStyle name="20% - Accent1 3 3 5 2" xfId="7381"/>
    <cellStyle name="20% - Accent1 3 3 5 2 2" xfId="28702"/>
    <cellStyle name="20% - Accent1 3 3 5 3" xfId="28701"/>
    <cellStyle name="20% - Accent1 3 3 5 4" xfId="41803"/>
    <cellStyle name="20% - Accent1 3 3 6" xfId="962"/>
    <cellStyle name="20% - Accent1 3 3 6 2" xfId="7382"/>
    <cellStyle name="20% - Accent1 3 3 6 2 2" xfId="28704"/>
    <cellStyle name="20% - Accent1 3 3 6 3" xfId="28703"/>
    <cellStyle name="20% - Accent1 3 3 6 4" xfId="41804"/>
    <cellStyle name="20% - Accent1 3 3 7" xfId="963"/>
    <cellStyle name="20% - Accent1 3 3 7 2" xfId="7383"/>
    <cellStyle name="20% - Accent1 3 3 7 2 2" xfId="28706"/>
    <cellStyle name="20% - Accent1 3 3 7 3" xfId="28705"/>
    <cellStyle name="20% - Accent1 3 3 7 4" xfId="41805"/>
    <cellStyle name="20% - Accent1 3 3 8" xfId="964"/>
    <cellStyle name="20% - Accent1 3 3 8 2" xfId="7384"/>
    <cellStyle name="20% - Accent1 3 3 8 2 2" xfId="28708"/>
    <cellStyle name="20% - Accent1 3 3 8 3" xfId="28707"/>
    <cellStyle name="20% - Accent1 3 3 8 4" xfId="41806"/>
    <cellStyle name="20% - Accent1 3 3 9" xfId="965"/>
    <cellStyle name="20% - Accent1 3 3 9 2" xfId="7385"/>
    <cellStyle name="20% - Accent1 3 3 9 2 2" xfId="28710"/>
    <cellStyle name="20% - Accent1 3 3 9 3" xfId="28709"/>
    <cellStyle name="20% - Accent1 3 3 9 4" xfId="41807"/>
    <cellStyle name="20% - Accent1 3 4" xfId="699"/>
    <cellStyle name="20% - Accent1 3 4 10" xfId="966"/>
    <cellStyle name="20% - Accent1 3 4 10 2" xfId="7387"/>
    <cellStyle name="20% - Accent1 3 4 10 2 2" xfId="28713"/>
    <cellStyle name="20% - Accent1 3 4 10 3" xfId="28712"/>
    <cellStyle name="20% - Accent1 3 4 11" xfId="7386"/>
    <cellStyle name="20% - Accent1 3 4 11 2" xfId="28714"/>
    <cellStyle name="20% - Accent1 3 4 12" xfId="14284"/>
    <cellStyle name="20% - Accent1 3 4 13" xfId="28711"/>
    <cellStyle name="20% - Accent1 3 4 14" xfId="41808"/>
    <cellStyle name="20% - Accent1 3 4 2" xfId="967"/>
    <cellStyle name="20% - Accent1 3 4 2 2" xfId="968"/>
    <cellStyle name="20% - Accent1 3 4 2 2 2" xfId="7389"/>
    <cellStyle name="20% - Accent1 3 4 2 2 2 2" xfId="28717"/>
    <cellStyle name="20% - Accent1 3 4 2 2 3" xfId="28716"/>
    <cellStyle name="20% - Accent1 3 4 2 2 4" xfId="41810"/>
    <cellStyle name="20% - Accent1 3 4 2 3" xfId="7388"/>
    <cellStyle name="20% - Accent1 3 4 2 3 2" xfId="28718"/>
    <cellStyle name="20% - Accent1 3 4 2 4" xfId="28715"/>
    <cellStyle name="20% - Accent1 3 4 2 5" xfId="41809"/>
    <cellStyle name="20% - Accent1 3 4 3" xfId="969"/>
    <cellStyle name="20% - Accent1 3 4 3 2" xfId="970"/>
    <cellStyle name="20% - Accent1 3 4 3 2 2" xfId="7391"/>
    <cellStyle name="20% - Accent1 3 4 3 2 2 2" xfId="28721"/>
    <cellStyle name="20% - Accent1 3 4 3 2 3" xfId="28720"/>
    <cellStyle name="20% - Accent1 3 4 3 2 4" xfId="41812"/>
    <cellStyle name="20% - Accent1 3 4 3 3" xfId="7390"/>
    <cellStyle name="20% - Accent1 3 4 3 3 2" xfId="28722"/>
    <cellStyle name="20% - Accent1 3 4 3 4" xfId="28719"/>
    <cellStyle name="20% - Accent1 3 4 3 5" xfId="41811"/>
    <cellStyle name="20% - Accent1 3 4 4" xfId="971"/>
    <cellStyle name="20% - Accent1 3 4 4 2" xfId="7392"/>
    <cellStyle name="20% - Accent1 3 4 4 2 2" xfId="28724"/>
    <cellStyle name="20% - Accent1 3 4 4 3" xfId="28723"/>
    <cellStyle name="20% - Accent1 3 4 4 4" xfId="41813"/>
    <cellStyle name="20% - Accent1 3 4 5" xfId="972"/>
    <cellStyle name="20% - Accent1 3 4 5 2" xfId="7393"/>
    <cellStyle name="20% - Accent1 3 4 5 2 2" xfId="28726"/>
    <cellStyle name="20% - Accent1 3 4 5 3" xfId="28725"/>
    <cellStyle name="20% - Accent1 3 4 5 4" xfId="41814"/>
    <cellStyle name="20% - Accent1 3 4 6" xfId="973"/>
    <cellStyle name="20% - Accent1 3 4 6 2" xfId="7394"/>
    <cellStyle name="20% - Accent1 3 4 6 2 2" xfId="28728"/>
    <cellStyle name="20% - Accent1 3 4 6 3" xfId="28727"/>
    <cellStyle name="20% - Accent1 3 4 6 4" xfId="41815"/>
    <cellStyle name="20% - Accent1 3 4 7" xfId="974"/>
    <cellStyle name="20% - Accent1 3 4 7 2" xfId="7395"/>
    <cellStyle name="20% - Accent1 3 4 7 2 2" xfId="28730"/>
    <cellStyle name="20% - Accent1 3 4 7 3" xfId="28729"/>
    <cellStyle name="20% - Accent1 3 4 7 4" xfId="41816"/>
    <cellStyle name="20% - Accent1 3 4 8" xfId="975"/>
    <cellStyle name="20% - Accent1 3 4 8 2" xfId="7396"/>
    <cellStyle name="20% - Accent1 3 4 8 2 2" xfId="28732"/>
    <cellStyle name="20% - Accent1 3 4 8 3" xfId="28731"/>
    <cellStyle name="20% - Accent1 3 4 8 4" xfId="41817"/>
    <cellStyle name="20% - Accent1 3 4 9" xfId="976"/>
    <cellStyle name="20% - Accent1 3 4 9 2" xfId="7397"/>
    <cellStyle name="20% - Accent1 3 4 9 2 2" xfId="28734"/>
    <cellStyle name="20% - Accent1 3 4 9 3" xfId="28733"/>
    <cellStyle name="20% - Accent1 3 4 9 4" xfId="41818"/>
    <cellStyle name="20% - Accent1 3 5" xfId="977"/>
    <cellStyle name="20% - Accent1 3 5 2" xfId="978"/>
    <cellStyle name="20% - Accent1 3 5 2 2" xfId="7399"/>
    <cellStyle name="20% - Accent1 3 5 2 2 2" xfId="28737"/>
    <cellStyle name="20% - Accent1 3 5 2 3" xfId="28736"/>
    <cellStyle name="20% - Accent1 3 5 2 4" xfId="41820"/>
    <cellStyle name="20% - Accent1 3 5 3" xfId="979"/>
    <cellStyle name="20% - Accent1 3 5 3 2" xfId="7400"/>
    <cellStyle name="20% - Accent1 3 5 3 2 2" xfId="28739"/>
    <cellStyle name="20% - Accent1 3 5 3 3" xfId="28738"/>
    <cellStyle name="20% - Accent1 3 5 3 4" xfId="41821"/>
    <cellStyle name="20% - Accent1 3 5 4" xfId="7398"/>
    <cellStyle name="20% - Accent1 3 5 4 2" xfId="28740"/>
    <cellStyle name="20% - Accent1 3 5 5" xfId="14285"/>
    <cellStyle name="20% - Accent1 3 5 6" xfId="28735"/>
    <cellStyle name="20% - Accent1 3 5 7" xfId="41819"/>
    <cellStyle name="20% - Accent1 3 6" xfId="980"/>
    <cellStyle name="20% - Accent1 3 6 2" xfId="981"/>
    <cellStyle name="20% - Accent1 3 6 2 2" xfId="7402"/>
    <cellStyle name="20% - Accent1 3 6 2 2 2" xfId="28743"/>
    <cellStyle name="20% - Accent1 3 6 2 3" xfId="28742"/>
    <cellStyle name="20% - Accent1 3 6 2 4" xfId="41823"/>
    <cellStyle name="20% - Accent1 3 6 3" xfId="7401"/>
    <cellStyle name="20% - Accent1 3 6 3 2" xfId="28744"/>
    <cellStyle name="20% - Accent1 3 6 4" xfId="14286"/>
    <cellStyle name="20% - Accent1 3 6 5" xfId="28741"/>
    <cellStyle name="20% - Accent1 3 6 6" xfId="41822"/>
    <cellStyle name="20% - Accent1 3 7" xfId="982"/>
    <cellStyle name="20% - Accent1 3 7 2" xfId="983"/>
    <cellStyle name="20% - Accent1 3 7 2 2" xfId="7404"/>
    <cellStyle name="20% - Accent1 3 7 2 2 2" xfId="28747"/>
    <cellStyle name="20% - Accent1 3 7 2 3" xfId="28746"/>
    <cellStyle name="20% - Accent1 3 7 2 4" xfId="41825"/>
    <cellStyle name="20% - Accent1 3 7 3" xfId="7403"/>
    <cellStyle name="20% - Accent1 3 7 3 2" xfId="28748"/>
    <cellStyle name="20% - Accent1 3 7 4" xfId="14287"/>
    <cellStyle name="20% - Accent1 3 7 5" xfId="28745"/>
    <cellStyle name="20% - Accent1 3 7 6" xfId="41824"/>
    <cellStyle name="20% - Accent1 3 8" xfId="984"/>
    <cellStyle name="20% - Accent1 3 8 2" xfId="985"/>
    <cellStyle name="20% - Accent1 3 8 2 2" xfId="7406"/>
    <cellStyle name="20% - Accent1 3 8 2 2 2" xfId="28751"/>
    <cellStyle name="20% - Accent1 3 8 2 3" xfId="28750"/>
    <cellStyle name="20% - Accent1 3 8 2 4" xfId="41827"/>
    <cellStyle name="20% - Accent1 3 8 3" xfId="7405"/>
    <cellStyle name="20% - Accent1 3 8 3 2" xfId="28752"/>
    <cellStyle name="20% - Accent1 3 8 4" xfId="14288"/>
    <cellStyle name="20% - Accent1 3 8 5" xfId="28749"/>
    <cellStyle name="20% - Accent1 3 8 6" xfId="41826"/>
    <cellStyle name="20% - Accent1 3 9" xfId="986"/>
    <cellStyle name="20% - Accent1 3 9 2" xfId="987"/>
    <cellStyle name="20% - Accent1 3 9 2 2" xfId="7408"/>
    <cellStyle name="20% - Accent1 3 9 2 2 2" xfId="28755"/>
    <cellStyle name="20% - Accent1 3 9 2 3" xfId="28754"/>
    <cellStyle name="20% - Accent1 3 9 2 4" xfId="41829"/>
    <cellStyle name="20% - Accent1 3 9 3" xfId="7407"/>
    <cellStyle name="20% - Accent1 3 9 3 2" xfId="28756"/>
    <cellStyle name="20% - Accent1 3 9 4" xfId="14289"/>
    <cellStyle name="20% - Accent1 3 9 5" xfId="28753"/>
    <cellStyle name="20% - Accent1 3 9 6" xfId="41828"/>
    <cellStyle name="20% - Accent1 4" xfId="165"/>
    <cellStyle name="20% - Accent1 4 10" xfId="989"/>
    <cellStyle name="20% - Accent1 4 10 2" xfId="7410"/>
    <cellStyle name="20% - Accent1 4 10 2 2" xfId="28759"/>
    <cellStyle name="20% - Accent1 4 10 3" xfId="28758"/>
    <cellStyle name="20% - Accent1 4 10 4" xfId="41831"/>
    <cellStyle name="20% - Accent1 4 11" xfId="990"/>
    <cellStyle name="20% - Accent1 4 11 2" xfId="7411"/>
    <cellStyle name="20% - Accent1 4 11 2 2" xfId="28761"/>
    <cellStyle name="20% - Accent1 4 11 3" xfId="28760"/>
    <cellStyle name="20% - Accent1 4 11 4" xfId="41832"/>
    <cellStyle name="20% - Accent1 4 12" xfId="988"/>
    <cellStyle name="20% - Accent1 4 12 2" xfId="7412"/>
    <cellStyle name="20% - Accent1 4 12 2 2" xfId="28763"/>
    <cellStyle name="20% - Accent1 4 12 3" xfId="28762"/>
    <cellStyle name="20% - Accent1 4 13" xfId="7409"/>
    <cellStyle name="20% - Accent1 4 13 2" xfId="28764"/>
    <cellStyle name="20% - Accent1 4 14" xfId="14290"/>
    <cellStyle name="20% - Accent1 4 15" xfId="28757"/>
    <cellStyle name="20% - Accent1 4 16" xfId="41830"/>
    <cellStyle name="20% - Accent1 4 2" xfId="404"/>
    <cellStyle name="20% - Accent1 4 2 10" xfId="991"/>
    <cellStyle name="20% - Accent1 4 2 10 2" xfId="7414"/>
    <cellStyle name="20% - Accent1 4 2 10 2 2" xfId="28767"/>
    <cellStyle name="20% - Accent1 4 2 10 3" xfId="28766"/>
    <cellStyle name="20% - Accent1 4 2 11" xfId="7413"/>
    <cellStyle name="20% - Accent1 4 2 11 2" xfId="28768"/>
    <cellStyle name="20% - Accent1 4 2 12" xfId="14291"/>
    <cellStyle name="20% - Accent1 4 2 13" xfId="28765"/>
    <cellStyle name="20% - Accent1 4 2 14" xfId="41833"/>
    <cellStyle name="20% - Accent1 4 2 2" xfId="992"/>
    <cellStyle name="20% - Accent1 4 2 2 2" xfId="993"/>
    <cellStyle name="20% - Accent1 4 2 2 2 2" xfId="7416"/>
    <cellStyle name="20% - Accent1 4 2 2 2 2 2" xfId="28771"/>
    <cellStyle name="20% - Accent1 4 2 2 2 3" xfId="28770"/>
    <cellStyle name="20% - Accent1 4 2 2 2 4" xfId="41835"/>
    <cellStyle name="20% - Accent1 4 2 2 3" xfId="7415"/>
    <cellStyle name="20% - Accent1 4 2 2 3 2" xfId="28772"/>
    <cellStyle name="20% - Accent1 4 2 2 4" xfId="28769"/>
    <cellStyle name="20% - Accent1 4 2 2 5" xfId="41834"/>
    <cellStyle name="20% - Accent1 4 2 3" xfId="994"/>
    <cellStyle name="20% - Accent1 4 2 3 2" xfId="995"/>
    <cellStyle name="20% - Accent1 4 2 3 2 2" xfId="7418"/>
    <cellStyle name="20% - Accent1 4 2 3 2 2 2" xfId="28775"/>
    <cellStyle name="20% - Accent1 4 2 3 2 3" xfId="28774"/>
    <cellStyle name="20% - Accent1 4 2 3 2 4" xfId="41837"/>
    <cellStyle name="20% - Accent1 4 2 3 3" xfId="7417"/>
    <cellStyle name="20% - Accent1 4 2 3 3 2" xfId="28776"/>
    <cellStyle name="20% - Accent1 4 2 3 4" xfId="28773"/>
    <cellStyle name="20% - Accent1 4 2 3 5" xfId="41836"/>
    <cellStyle name="20% - Accent1 4 2 4" xfId="996"/>
    <cellStyle name="20% - Accent1 4 2 4 2" xfId="7419"/>
    <cellStyle name="20% - Accent1 4 2 4 2 2" xfId="28778"/>
    <cellStyle name="20% - Accent1 4 2 4 3" xfId="28777"/>
    <cellStyle name="20% - Accent1 4 2 4 4" xfId="41838"/>
    <cellStyle name="20% - Accent1 4 2 5" xfId="997"/>
    <cellStyle name="20% - Accent1 4 2 5 2" xfId="7420"/>
    <cellStyle name="20% - Accent1 4 2 5 2 2" xfId="28780"/>
    <cellStyle name="20% - Accent1 4 2 5 3" xfId="28779"/>
    <cellStyle name="20% - Accent1 4 2 5 4" xfId="41839"/>
    <cellStyle name="20% - Accent1 4 2 6" xfId="998"/>
    <cellStyle name="20% - Accent1 4 2 6 2" xfId="7421"/>
    <cellStyle name="20% - Accent1 4 2 6 2 2" xfId="28782"/>
    <cellStyle name="20% - Accent1 4 2 6 3" xfId="28781"/>
    <cellStyle name="20% - Accent1 4 2 6 4" xfId="41840"/>
    <cellStyle name="20% - Accent1 4 2 7" xfId="999"/>
    <cellStyle name="20% - Accent1 4 2 7 2" xfId="7422"/>
    <cellStyle name="20% - Accent1 4 2 7 2 2" xfId="28784"/>
    <cellStyle name="20% - Accent1 4 2 7 3" xfId="28783"/>
    <cellStyle name="20% - Accent1 4 2 7 4" xfId="41841"/>
    <cellStyle name="20% - Accent1 4 2 8" xfId="1000"/>
    <cellStyle name="20% - Accent1 4 2 8 2" xfId="7423"/>
    <cellStyle name="20% - Accent1 4 2 8 2 2" xfId="28786"/>
    <cellStyle name="20% - Accent1 4 2 8 3" xfId="28785"/>
    <cellStyle name="20% - Accent1 4 2 8 4" xfId="41842"/>
    <cellStyle name="20% - Accent1 4 2 9" xfId="1001"/>
    <cellStyle name="20% - Accent1 4 2 9 2" xfId="7424"/>
    <cellStyle name="20% - Accent1 4 2 9 2 2" xfId="28788"/>
    <cellStyle name="20% - Accent1 4 2 9 3" xfId="28787"/>
    <cellStyle name="20% - Accent1 4 2 9 4" xfId="41843"/>
    <cellStyle name="20% - Accent1 4 3" xfId="608"/>
    <cellStyle name="20% - Accent1 4 3 10" xfId="7425"/>
    <cellStyle name="20% - Accent1 4 3 10 2" xfId="28790"/>
    <cellStyle name="20% - Accent1 4 3 11" xfId="14292"/>
    <cellStyle name="20% - Accent1 4 3 12" xfId="28789"/>
    <cellStyle name="20% - Accent1 4 3 13" xfId="41844"/>
    <cellStyle name="20% - Accent1 4 3 2" xfId="1003"/>
    <cellStyle name="20% - Accent1 4 3 2 2" xfId="7426"/>
    <cellStyle name="20% - Accent1 4 3 2 2 2" xfId="28792"/>
    <cellStyle name="20% - Accent1 4 3 2 3" xfId="28791"/>
    <cellStyle name="20% - Accent1 4 3 2 4" xfId="41845"/>
    <cellStyle name="20% - Accent1 4 3 3" xfId="1004"/>
    <cellStyle name="20% - Accent1 4 3 3 2" xfId="7427"/>
    <cellStyle name="20% - Accent1 4 3 3 2 2" xfId="28794"/>
    <cellStyle name="20% - Accent1 4 3 3 3" xfId="28793"/>
    <cellStyle name="20% - Accent1 4 3 3 4" xfId="41846"/>
    <cellStyle name="20% - Accent1 4 3 4" xfId="1005"/>
    <cellStyle name="20% - Accent1 4 3 4 2" xfId="7428"/>
    <cellStyle name="20% - Accent1 4 3 4 2 2" xfId="28796"/>
    <cellStyle name="20% - Accent1 4 3 4 3" xfId="28795"/>
    <cellStyle name="20% - Accent1 4 3 4 4" xfId="41847"/>
    <cellStyle name="20% - Accent1 4 3 5" xfId="1006"/>
    <cellStyle name="20% - Accent1 4 3 5 2" xfId="7429"/>
    <cellStyle name="20% - Accent1 4 3 5 2 2" xfId="28798"/>
    <cellStyle name="20% - Accent1 4 3 5 3" xfId="28797"/>
    <cellStyle name="20% - Accent1 4 3 5 4" xfId="41848"/>
    <cellStyle name="20% - Accent1 4 3 6" xfId="1007"/>
    <cellStyle name="20% - Accent1 4 3 6 2" xfId="7430"/>
    <cellStyle name="20% - Accent1 4 3 6 2 2" xfId="28800"/>
    <cellStyle name="20% - Accent1 4 3 6 3" xfId="28799"/>
    <cellStyle name="20% - Accent1 4 3 6 4" xfId="41849"/>
    <cellStyle name="20% - Accent1 4 3 7" xfId="1008"/>
    <cellStyle name="20% - Accent1 4 3 7 2" xfId="7431"/>
    <cellStyle name="20% - Accent1 4 3 7 2 2" xfId="28802"/>
    <cellStyle name="20% - Accent1 4 3 7 3" xfId="28801"/>
    <cellStyle name="20% - Accent1 4 3 7 4" xfId="41850"/>
    <cellStyle name="20% - Accent1 4 3 8" xfId="1009"/>
    <cellStyle name="20% - Accent1 4 3 8 2" xfId="7432"/>
    <cellStyle name="20% - Accent1 4 3 8 2 2" xfId="28804"/>
    <cellStyle name="20% - Accent1 4 3 8 3" xfId="28803"/>
    <cellStyle name="20% - Accent1 4 3 8 4" xfId="41851"/>
    <cellStyle name="20% - Accent1 4 3 9" xfId="1002"/>
    <cellStyle name="20% - Accent1 4 3 9 2" xfId="7433"/>
    <cellStyle name="20% - Accent1 4 3 9 2 2" xfId="28806"/>
    <cellStyle name="20% - Accent1 4 3 9 3" xfId="28805"/>
    <cellStyle name="20% - Accent1 4 4" xfId="698"/>
    <cellStyle name="20% - Accent1 4 4 2" xfId="1011"/>
    <cellStyle name="20% - Accent1 4 4 2 2" xfId="7435"/>
    <cellStyle name="20% - Accent1 4 4 2 2 2" xfId="28809"/>
    <cellStyle name="20% - Accent1 4 4 2 3" xfId="28808"/>
    <cellStyle name="20% - Accent1 4 4 2 4" xfId="41853"/>
    <cellStyle name="20% - Accent1 4 4 3" xfId="1010"/>
    <cellStyle name="20% - Accent1 4 4 3 2" xfId="7436"/>
    <cellStyle name="20% - Accent1 4 4 3 2 2" xfId="28811"/>
    <cellStyle name="20% - Accent1 4 4 3 3" xfId="28810"/>
    <cellStyle name="20% - Accent1 4 4 4" xfId="7434"/>
    <cellStyle name="20% - Accent1 4 4 4 2" xfId="28812"/>
    <cellStyle name="20% - Accent1 4 4 5" xfId="14293"/>
    <cellStyle name="20% - Accent1 4 4 6" xfId="28807"/>
    <cellStyle name="20% - Accent1 4 4 7" xfId="41852"/>
    <cellStyle name="20% - Accent1 4 5" xfId="1012"/>
    <cellStyle name="20% - Accent1 4 5 2" xfId="7437"/>
    <cellStyle name="20% - Accent1 4 5 2 2" xfId="28814"/>
    <cellStyle name="20% - Accent1 4 5 3" xfId="28813"/>
    <cellStyle name="20% - Accent1 4 5 4" xfId="41854"/>
    <cellStyle name="20% - Accent1 4 6" xfId="1013"/>
    <cellStyle name="20% - Accent1 4 6 2" xfId="7438"/>
    <cellStyle name="20% - Accent1 4 6 2 2" xfId="28816"/>
    <cellStyle name="20% - Accent1 4 6 3" xfId="28815"/>
    <cellStyle name="20% - Accent1 4 6 4" xfId="41855"/>
    <cellStyle name="20% - Accent1 4 7" xfId="1014"/>
    <cellStyle name="20% - Accent1 4 7 2" xfId="7439"/>
    <cellStyle name="20% - Accent1 4 7 2 2" xfId="28818"/>
    <cellStyle name="20% - Accent1 4 7 3" xfId="28817"/>
    <cellStyle name="20% - Accent1 4 7 4" xfId="41856"/>
    <cellStyle name="20% - Accent1 4 8" xfId="1015"/>
    <cellStyle name="20% - Accent1 4 8 2" xfId="7440"/>
    <cellStyle name="20% - Accent1 4 8 2 2" xfId="28820"/>
    <cellStyle name="20% - Accent1 4 8 3" xfId="28819"/>
    <cellStyle name="20% - Accent1 4 8 4" xfId="41857"/>
    <cellStyle name="20% - Accent1 4 9" xfId="1016"/>
    <cellStyle name="20% - Accent1 4 9 2" xfId="7441"/>
    <cellStyle name="20% - Accent1 4 9 2 2" xfId="28822"/>
    <cellStyle name="20% - Accent1 4 9 3" xfId="28821"/>
    <cellStyle name="20% - Accent1 4 9 4" xfId="41858"/>
    <cellStyle name="20% - Accent1 5" xfId="166"/>
    <cellStyle name="20% - Accent1 5 10" xfId="1018"/>
    <cellStyle name="20% - Accent1 5 10 2" xfId="7443"/>
    <cellStyle name="20% - Accent1 5 10 2 2" xfId="28825"/>
    <cellStyle name="20% - Accent1 5 10 3" xfId="28824"/>
    <cellStyle name="20% - Accent1 5 10 4" xfId="41860"/>
    <cellStyle name="20% - Accent1 5 11" xfId="1019"/>
    <cellStyle name="20% - Accent1 5 11 2" xfId="7444"/>
    <cellStyle name="20% - Accent1 5 11 2 2" xfId="28827"/>
    <cellStyle name="20% - Accent1 5 11 3" xfId="28826"/>
    <cellStyle name="20% - Accent1 5 11 4" xfId="41861"/>
    <cellStyle name="20% - Accent1 5 12" xfId="1017"/>
    <cellStyle name="20% - Accent1 5 12 2" xfId="7445"/>
    <cellStyle name="20% - Accent1 5 12 2 2" xfId="28829"/>
    <cellStyle name="20% - Accent1 5 12 3" xfId="28828"/>
    <cellStyle name="20% - Accent1 5 13" xfId="7442"/>
    <cellStyle name="20% - Accent1 5 13 2" xfId="28830"/>
    <cellStyle name="20% - Accent1 5 14" xfId="14294"/>
    <cellStyle name="20% - Accent1 5 15" xfId="28823"/>
    <cellStyle name="20% - Accent1 5 16" xfId="41859"/>
    <cellStyle name="20% - Accent1 5 2" xfId="405"/>
    <cellStyle name="20% - Accent1 5 2 10" xfId="1020"/>
    <cellStyle name="20% - Accent1 5 2 10 2" xfId="7447"/>
    <cellStyle name="20% - Accent1 5 2 10 2 2" xfId="28833"/>
    <cellStyle name="20% - Accent1 5 2 10 3" xfId="28832"/>
    <cellStyle name="20% - Accent1 5 2 11" xfId="7446"/>
    <cellStyle name="20% - Accent1 5 2 11 2" xfId="28834"/>
    <cellStyle name="20% - Accent1 5 2 12" xfId="14295"/>
    <cellStyle name="20% - Accent1 5 2 13" xfId="28831"/>
    <cellStyle name="20% - Accent1 5 2 14" xfId="41862"/>
    <cellStyle name="20% - Accent1 5 2 2" xfId="1021"/>
    <cellStyle name="20% - Accent1 5 2 2 2" xfId="7448"/>
    <cellStyle name="20% - Accent1 5 2 2 2 2" xfId="28836"/>
    <cellStyle name="20% - Accent1 5 2 2 3" xfId="28835"/>
    <cellStyle name="20% - Accent1 5 2 2 4" xfId="41863"/>
    <cellStyle name="20% - Accent1 5 2 3" xfId="1022"/>
    <cellStyle name="20% - Accent1 5 2 3 2" xfId="7449"/>
    <cellStyle name="20% - Accent1 5 2 3 2 2" xfId="28838"/>
    <cellStyle name="20% - Accent1 5 2 3 3" xfId="28837"/>
    <cellStyle name="20% - Accent1 5 2 3 4" xfId="41864"/>
    <cellStyle name="20% - Accent1 5 2 4" xfId="1023"/>
    <cellStyle name="20% - Accent1 5 2 4 2" xfId="7450"/>
    <cellStyle name="20% - Accent1 5 2 4 2 2" xfId="28840"/>
    <cellStyle name="20% - Accent1 5 2 4 3" xfId="28839"/>
    <cellStyle name="20% - Accent1 5 2 4 4" xfId="41865"/>
    <cellStyle name="20% - Accent1 5 2 5" xfId="1024"/>
    <cellStyle name="20% - Accent1 5 2 5 2" xfId="7451"/>
    <cellStyle name="20% - Accent1 5 2 5 2 2" xfId="28842"/>
    <cellStyle name="20% - Accent1 5 2 5 3" xfId="28841"/>
    <cellStyle name="20% - Accent1 5 2 5 4" xfId="41866"/>
    <cellStyle name="20% - Accent1 5 2 6" xfId="1025"/>
    <cellStyle name="20% - Accent1 5 2 6 2" xfId="7452"/>
    <cellStyle name="20% - Accent1 5 2 6 2 2" xfId="28844"/>
    <cellStyle name="20% - Accent1 5 2 6 3" xfId="28843"/>
    <cellStyle name="20% - Accent1 5 2 6 4" xfId="41867"/>
    <cellStyle name="20% - Accent1 5 2 7" xfId="1026"/>
    <cellStyle name="20% - Accent1 5 2 7 2" xfId="7453"/>
    <cellStyle name="20% - Accent1 5 2 7 2 2" xfId="28846"/>
    <cellStyle name="20% - Accent1 5 2 7 3" xfId="28845"/>
    <cellStyle name="20% - Accent1 5 2 7 4" xfId="41868"/>
    <cellStyle name="20% - Accent1 5 2 8" xfId="1027"/>
    <cellStyle name="20% - Accent1 5 2 8 2" xfId="7454"/>
    <cellStyle name="20% - Accent1 5 2 8 2 2" xfId="28848"/>
    <cellStyle name="20% - Accent1 5 2 8 3" xfId="28847"/>
    <cellStyle name="20% - Accent1 5 2 8 4" xfId="41869"/>
    <cellStyle name="20% - Accent1 5 2 9" xfId="1028"/>
    <cellStyle name="20% - Accent1 5 2 9 2" xfId="7455"/>
    <cellStyle name="20% - Accent1 5 2 9 2 2" xfId="28850"/>
    <cellStyle name="20% - Accent1 5 2 9 3" xfId="28849"/>
    <cellStyle name="20% - Accent1 5 2 9 4" xfId="41870"/>
    <cellStyle name="20% - Accent1 5 3" xfId="609"/>
    <cellStyle name="20% - Accent1 5 3 2" xfId="1030"/>
    <cellStyle name="20% - Accent1 5 3 2 2" xfId="7457"/>
    <cellStyle name="20% - Accent1 5 3 2 2 2" xfId="28853"/>
    <cellStyle name="20% - Accent1 5 3 2 3" xfId="28852"/>
    <cellStyle name="20% - Accent1 5 3 2 4" xfId="41872"/>
    <cellStyle name="20% - Accent1 5 3 3" xfId="1029"/>
    <cellStyle name="20% - Accent1 5 3 3 2" xfId="7458"/>
    <cellStyle name="20% - Accent1 5 3 3 2 2" xfId="28855"/>
    <cellStyle name="20% - Accent1 5 3 3 3" xfId="28854"/>
    <cellStyle name="20% - Accent1 5 3 4" xfId="7456"/>
    <cellStyle name="20% - Accent1 5 3 4 2" xfId="28856"/>
    <cellStyle name="20% - Accent1 5 3 5" xfId="14296"/>
    <cellStyle name="20% - Accent1 5 3 6" xfId="28851"/>
    <cellStyle name="20% - Accent1 5 3 7" xfId="41871"/>
    <cellStyle name="20% - Accent1 5 4" xfId="697"/>
    <cellStyle name="20% - Accent1 5 4 2" xfId="1031"/>
    <cellStyle name="20% - Accent1 5 4 2 2" xfId="7460"/>
    <cellStyle name="20% - Accent1 5 4 2 2 2" xfId="28859"/>
    <cellStyle name="20% - Accent1 5 4 2 3" xfId="28858"/>
    <cellStyle name="20% - Accent1 5 4 3" xfId="7459"/>
    <cellStyle name="20% - Accent1 5 4 3 2" xfId="28860"/>
    <cellStyle name="20% - Accent1 5 4 4" xfId="14297"/>
    <cellStyle name="20% - Accent1 5 4 5" xfId="28857"/>
    <cellStyle name="20% - Accent1 5 4 6" xfId="41873"/>
    <cellStyle name="20% - Accent1 5 5" xfId="1032"/>
    <cellStyle name="20% - Accent1 5 5 2" xfId="7461"/>
    <cellStyle name="20% - Accent1 5 5 2 2" xfId="28862"/>
    <cellStyle name="20% - Accent1 5 5 3" xfId="28861"/>
    <cellStyle name="20% - Accent1 5 5 4" xfId="41874"/>
    <cellStyle name="20% - Accent1 5 6" xfId="1033"/>
    <cellStyle name="20% - Accent1 5 6 2" xfId="7462"/>
    <cellStyle name="20% - Accent1 5 6 2 2" xfId="28864"/>
    <cellStyle name="20% - Accent1 5 6 3" xfId="28863"/>
    <cellStyle name="20% - Accent1 5 6 4" xfId="41875"/>
    <cellStyle name="20% - Accent1 5 7" xfId="1034"/>
    <cellStyle name="20% - Accent1 5 7 2" xfId="7463"/>
    <cellStyle name="20% - Accent1 5 7 2 2" xfId="28866"/>
    <cellStyle name="20% - Accent1 5 7 3" xfId="28865"/>
    <cellStyle name="20% - Accent1 5 7 4" xfId="41876"/>
    <cellStyle name="20% - Accent1 5 8" xfId="1035"/>
    <cellStyle name="20% - Accent1 5 8 2" xfId="7464"/>
    <cellStyle name="20% - Accent1 5 8 2 2" xfId="28868"/>
    <cellStyle name="20% - Accent1 5 8 3" xfId="28867"/>
    <cellStyle name="20% - Accent1 5 8 4" xfId="41877"/>
    <cellStyle name="20% - Accent1 5 9" xfId="1036"/>
    <cellStyle name="20% - Accent1 5 9 2" xfId="7465"/>
    <cellStyle name="20% - Accent1 5 9 2 2" xfId="28870"/>
    <cellStyle name="20% - Accent1 5 9 3" xfId="28869"/>
    <cellStyle name="20% - Accent1 5 9 4" xfId="41878"/>
    <cellStyle name="20% - Accent1 6" xfId="167"/>
    <cellStyle name="20% - Accent1 6 10" xfId="1037"/>
    <cellStyle name="20% - Accent1 6 10 2" xfId="7467"/>
    <cellStyle name="20% - Accent1 6 10 2 2" xfId="28873"/>
    <cellStyle name="20% - Accent1 6 10 3" xfId="28872"/>
    <cellStyle name="20% - Accent1 6 11" xfId="7466"/>
    <cellStyle name="20% - Accent1 6 11 2" xfId="28874"/>
    <cellStyle name="20% - Accent1 6 12" xfId="14298"/>
    <cellStyle name="20% - Accent1 6 13" xfId="28871"/>
    <cellStyle name="20% - Accent1 6 14" xfId="41879"/>
    <cellStyle name="20% - Accent1 6 2" xfId="406"/>
    <cellStyle name="20% - Accent1 6 2 2" xfId="1039"/>
    <cellStyle name="20% - Accent1 6 2 2 2" xfId="7469"/>
    <cellStyle name="20% - Accent1 6 2 2 2 2" xfId="28877"/>
    <cellStyle name="20% - Accent1 6 2 2 3" xfId="28876"/>
    <cellStyle name="20% - Accent1 6 2 2 4" xfId="41881"/>
    <cellStyle name="20% - Accent1 6 2 3" xfId="1038"/>
    <cellStyle name="20% - Accent1 6 2 3 2" xfId="7470"/>
    <cellStyle name="20% - Accent1 6 2 3 2 2" xfId="28879"/>
    <cellStyle name="20% - Accent1 6 2 3 3" xfId="28878"/>
    <cellStyle name="20% - Accent1 6 2 4" xfId="7468"/>
    <cellStyle name="20% - Accent1 6 2 4 2" xfId="28880"/>
    <cellStyle name="20% - Accent1 6 2 5" xfId="14299"/>
    <cellStyle name="20% - Accent1 6 2 6" xfId="28875"/>
    <cellStyle name="20% - Accent1 6 2 7" xfId="41880"/>
    <cellStyle name="20% - Accent1 6 3" xfId="610"/>
    <cellStyle name="20% - Accent1 6 3 2" xfId="1041"/>
    <cellStyle name="20% - Accent1 6 3 2 2" xfId="7472"/>
    <cellStyle name="20% - Accent1 6 3 2 2 2" xfId="28883"/>
    <cellStyle name="20% - Accent1 6 3 2 3" xfId="28882"/>
    <cellStyle name="20% - Accent1 6 3 2 4" xfId="41883"/>
    <cellStyle name="20% - Accent1 6 3 3" xfId="1040"/>
    <cellStyle name="20% - Accent1 6 3 3 2" xfId="7473"/>
    <cellStyle name="20% - Accent1 6 3 3 2 2" xfId="28885"/>
    <cellStyle name="20% - Accent1 6 3 3 3" xfId="28884"/>
    <cellStyle name="20% - Accent1 6 3 4" xfId="7471"/>
    <cellStyle name="20% - Accent1 6 3 4 2" xfId="28886"/>
    <cellStyle name="20% - Accent1 6 3 5" xfId="14300"/>
    <cellStyle name="20% - Accent1 6 3 6" xfId="28881"/>
    <cellStyle name="20% - Accent1 6 3 7" xfId="41882"/>
    <cellStyle name="20% - Accent1 6 4" xfId="696"/>
    <cellStyle name="20% - Accent1 6 4 2" xfId="1042"/>
    <cellStyle name="20% - Accent1 6 4 2 2" xfId="7475"/>
    <cellStyle name="20% - Accent1 6 4 2 2 2" xfId="28889"/>
    <cellStyle name="20% - Accent1 6 4 2 3" xfId="28888"/>
    <cellStyle name="20% - Accent1 6 4 3" xfId="7474"/>
    <cellStyle name="20% - Accent1 6 4 3 2" xfId="28890"/>
    <cellStyle name="20% - Accent1 6 4 4" xfId="14301"/>
    <cellStyle name="20% - Accent1 6 4 5" xfId="28887"/>
    <cellStyle name="20% - Accent1 6 4 6" xfId="41884"/>
    <cellStyle name="20% - Accent1 6 5" xfId="1043"/>
    <cellStyle name="20% - Accent1 6 5 2" xfId="7476"/>
    <cellStyle name="20% - Accent1 6 5 2 2" xfId="28892"/>
    <cellStyle name="20% - Accent1 6 5 3" xfId="28891"/>
    <cellStyle name="20% - Accent1 6 5 4" xfId="41885"/>
    <cellStyle name="20% - Accent1 6 6" xfId="1044"/>
    <cellStyle name="20% - Accent1 6 6 2" xfId="7477"/>
    <cellStyle name="20% - Accent1 6 6 2 2" xfId="28894"/>
    <cellStyle name="20% - Accent1 6 6 3" xfId="28893"/>
    <cellStyle name="20% - Accent1 6 6 4" xfId="41886"/>
    <cellStyle name="20% - Accent1 6 7" xfId="1045"/>
    <cellStyle name="20% - Accent1 6 7 2" xfId="7478"/>
    <cellStyle name="20% - Accent1 6 7 2 2" xfId="28896"/>
    <cellStyle name="20% - Accent1 6 7 3" xfId="28895"/>
    <cellStyle name="20% - Accent1 6 7 4" xfId="41887"/>
    <cellStyle name="20% - Accent1 6 8" xfId="1046"/>
    <cellStyle name="20% - Accent1 6 8 2" xfId="7479"/>
    <cellStyle name="20% - Accent1 6 8 2 2" xfId="28898"/>
    <cellStyle name="20% - Accent1 6 8 3" xfId="28897"/>
    <cellStyle name="20% - Accent1 6 8 4" xfId="41888"/>
    <cellStyle name="20% - Accent1 6 9" xfId="1047"/>
    <cellStyle name="20% - Accent1 6 9 2" xfId="7480"/>
    <cellStyle name="20% - Accent1 6 9 2 2" xfId="28900"/>
    <cellStyle name="20% - Accent1 6 9 3" xfId="28899"/>
    <cellStyle name="20% - Accent1 6 9 4" xfId="41889"/>
    <cellStyle name="20% - Accent1 7" xfId="168"/>
    <cellStyle name="20% - Accent1 7 10" xfId="7481"/>
    <cellStyle name="20% - Accent1 7 10 2" xfId="28902"/>
    <cellStyle name="20% - Accent1 7 11" xfId="14302"/>
    <cellStyle name="20% - Accent1 7 12" xfId="28901"/>
    <cellStyle name="20% - Accent1 7 13" xfId="41890"/>
    <cellStyle name="20% - Accent1 7 2" xfId="407"/>
    <cellStyle name="20% - Accent1 7 2 2" xfId="1050"/>
    <cellStyle name="20% - Accent1 7 2 2 2" xfId="7483"/>
    <cellStyle name="20% - Accent1 7 2 2 2 2" xfId="28905"/>
    <cellStyle name="20% - Accent1 7 2 2 3" xfId="28904"/>
    <cellStyle name="20% - Accent1 7 2 2 4" xfId="41892"/>
    <cellStyle name="20% - Accent1 7 2 3" xfId="1049"/>
    <cellStyle name="20% - Accent1 7 2 3 2" xfId="7484"/>
    <cellStyle name="20% - Accent1 7 2 3 2 2" xfId="28907"/>
    <cellStyle name="20% - Accent1 7 2 3 3" xfId="28906"/>
    <cellStyle name="20% - Accent1 7 2 4" xfId="7482"/>
    <cellStyle name="20% - Accent1 7 2 4 2" xfId="28908"/>
    <cellStyle name="20% - Accent1 7 2 5" xfId="14303"/>
    <cellStyle name="20% - Accent1 7 2 6" xfId="28903"/>
    <cellStyle name="20% - Accent1 7 2 7" xfId="41891"/>
    <cellStyle name="20% - Accent1 7 3" xfId="611"/>
    <cellStyle name="20% - Accent1 7 3 2" xfId="1051"/>
    <cellStyle name="20% - Accent1 7 3 2 2" xfId="7486"/>
    <cellStyle name="20% - Accent1 7 3 2 2 2" xfId="28911"/>
    <cellStyle name="20% - Accent1 7 3 2 3" xfId="28910"/>
    <cellStyle name="20% - Accent1 7 3 3" xfId="7485"/>
    <cellStyle name="20% - Accent1 7 3 3 2" xfId="28912"/>
    <cellStyle name="20% - Accent1 7 3 4" xfId="14304"/>
    <cellStyle name="20% - Accent1 7 3 5" xfId="28909"/>
    <cellStyle name="20% - Accent1 7 3 6" xfId="41893"/>
    <cellStyle name="20% - Accent1 7 4" xfId="695"/>
    <cellStyle name="20% - Accent1 7 4 2" xfId="1052"/>
    <cellStyle name="20% - Accent1 7 4 2 2" xfId="7488"/>
    <cellStyle name="20% - Accent1 7 4 2 2 2" xfId="28915"/>
    <cellStyle name="20% - Accent1 7 4 2 3" xfId="28914"/>
    <cellStyle name="20% - Accent1 7 4 3" xfId="7487"/>
    <cellStyle name="20% - Accent1 7 4 3 2" xfId="28916"/>
    <cellStyle name="20% - Accent1 7 4 4" xfId="14305"/>
    <cellStyle name="20% - Accent1 7 4 5" xfId="28913"/>
    <cellStyle name="20% - Accent1 7 4 6" xfId="41894"/>
    <cellStyle name="20% - Accent1 7 5" xfId="1053"/>
    <cellStyle name="20% - Accent1 7 5 2" xfId="7489"/>
    <cellStyle name="20% - Accent1 7 5 2 2" xfId="28918"/>
    <cellStyle name="20% - Accent1 7 5 3" xfId="28917"/>
    <cellStyle name="20% - Accent1 7 5 4" xfId="41895"/>
    <cellStyle name="20% - Accent1 7 6" xfId="1054"/>
    <cellStyle name="20% - Accent1 7 6 2" xfId="7490"/>
    <cellStyle name="20% - Accent1 7 6 2 2" xfId="28920"/>
    <cellStyle name="20% - Accent1 7 6 3" xfId="28919"/>
    <cellStyle name="20% - Accent1 7 6 4" xfId="41896"/>
    <cellStyle name="20% - Accent1 7 7" xfId="1055"/>
    <cellStyle name="20% - Accent1 7 7 2" xfId="7491"/>
    <cellStyle name="20% - Accent1 7 7 2 2" xfId="28922"/>
    <cellStyle name="20% - Accent1 7 7 3" xfId="28921"/>
    <cellStyle name="20% - Accent1 7 7 4" xfId="41897"/>
    <cellStyle name="20% - Accent1 7 8" xfId="1056"/>
    <cellStyle name="20% - Accent1 7 8 2" xfId="7492"/>
    <cellStyle name="20% - Accent1 7 8 2 2" xfId="28924"/>
    <cellStyle name="20% - Accent1 7 8 3" xfId="28923"/>
    <cellStyle name="20% - Accent1 7 8 4" xfId="41898"/>
    <cellStyle name="20% - Accent1 7 9" xfId="1048"/>
    <cellStyle name="20% - Accent1 7 9 2" xfId="7493"/>
    <cellStyle name="20% - Accent1 7 9 2 2" xfId="28926"/>
    <cellStyle name="20% - Accent1 7 9 3" xfId="28925"/>
    <cellStyle name="20% - Accent1 8" xfId="320"/>
    <cellStyle name="20% - Accent1 8 2" xfId="1058"/>
    <cellStyle name="20% - Accent1 8 2 2" xfId="7494"/>
    <cellStyle name="20% - Accent1 8 2 2 2" xfId="28928"/>
    <cellStyle name="20% - Accent1 8 2 3" xfId="14306"/>
    <cellStyle name="20% - Accent1 8 2 4" xfId="28927"/>
    <cellStyle name="20% - Accent1 8 2 5" xfId="41900"/>
    <cellStyle name="20% - Accent1 8 3" xfId="1059"/>
    <cellStyle name="20% - Accent1 8 3 2" xfId="7495"/>
    <cellStyle name="20% - Accent1 8 3 2 2" xfId="28930"/>
    <cellStyle name="20% - Accent1 8 3 3" xfId="14307"/>
    <cellStyle name="20% - Accent1 8 3 4" xfId="28929"/>
    <cellStyle name="20% - Accent1 8 3 5" xfId="41901"/>
    <cellStyle name="20% - Accent1 8 4" xfId="1060"/>
    <cellStyle name="20% - Accent1 8 4 2" xfId="7496"/>
    <cellStyle name="20% - Accent1 8 4 2 2" xfId="28932"/>
    <cellStyle name="20% - Accent1 8 4 3" xfId="14308"/>
    <cellStyle name="20% - Accent1 8 4 4" xfId="28931"/>
    <cellStyle name="20% - Accent1 8 4 5" xfId="41902"/>
    <cellStyle name="20% - Accent1 8 5" xfId="1061"/>
    <cellStyle name="20% - Accent1 8 5 2" xfId="7497"/>
    <cellStyle name="20% - Accent1 8 5 2 2" xfId="28934"/>
    <cellStyle name="20% - Accent1 8 5 3" xfId="28933"/>
    <cellStyle name="20% - Accent1 8 5 4" xfId="41903"/>
    <cellStyle name="20% - Accent1 8 6" xfId="1057"/>
    <cellStyle name="20% - Accent1 8 6 2" xfId="7498"/>
    <cellStyle name="20% - Accent1 8 6 2 2" xfId="28936"/>
    <cellStyle name="20% - Accent1 8 6 3" xfId="28935"/>
    <cellStyle name="20% - Accent1 8 7" xfId="41899"/>
    <cellStyle name="20% - Accent1 9" xfId="307"/>
    <cellStyle name="20% - Accent1 9 2" xfId="1063"/>
    <cellStyle name="20% - Accent1 9 2 2" xfId="7500"/>
    <cellStyle name="20% - Accent1 9 2 2 2" xfId="28939"/>
    <cellStyle name="20% - Accent1 9 2 3" xfId="14310"/>
    <cellStyle name="20% - Accent1 9 2 4" xfId="28938"/>
    <cellStyle name="20% - Accent1 9 2 5" xfId="41905"/>
    <cellStyle name="20% - Accent1 9 3" xfId="1062"/>
    <cellStyle name="20% - Accent1 9 3 2" xfId="7501"/>
    <cellStyle name="20% - Accent1 9 3 2 2" xfId="28941"/>
    <cellStyle name="20% - Accent1 9 3 3" xfId="14311"/>
    <cellStyle name="20% - Accent1 9 3 4" xfId="28940"/>
    <cellStyle name="20% - Accent1 9 4" xfId="7499"/>
    <cellStyle name="20% - Accent1 9 4 2" xfId="14312"/>
    <cellStyle name="20% - Accent1 9 4 3" xfId="28942"/>
    <cellStyle name="20% - Accent1 9 5" xfId="14309"/>
    <cellStyle name="20% - Accent1 9 6" xfId="28937"/>
    <cellStyle name="20% - Accent1 9 7" xfId="41904"/>
    <cellStyle name="20% - Accent2" xfId="2" builtinId="34" customBuiltin="1"/>
    <cellStyle name="20% - Accent2 10" xfId="1064"/>
    <cellStyle name="20% - Accent2 10 2" xfId="1065"/>
    <cellStyle name="20% - Accent2 10 2 2" xfId="7503"/>
    <cellStyle name="20% - Accent2 10 2 2 2" xfId="28945"/>
    <cellStyle name="20% - Accent2 10 2 3" xfId="14314"/>
    <cellStyle name="20% - Accent2 10 2 4" xfId="28944"/>
    <cellStyle name="20% - Accent2 10 2 5" xfId="41907"/>
    <cellStyle name="20% - Accent2 10 3" xfId="7502"/>
    <cellStyle name="20% - Accent2 10 3 2" xfId="14315"/>
    <cellStyle name="20% - Accent2 10 3 3" xfId="28946"/>
    <cellStyle name="20% - Accent2 10 4" xfId="14316"/>
    <cellStyle name="20% - Accent2 10 5" xfId="14313"/>
    <cellStyle name="20% - Accent2 10 6" xfId="28943"/>
    <cellStyle name="20% - Accent2 10 7" xfId="41906"/>
    <cellStyle name="20% - Accent2 11" xfId="1066"/>
    <cellStyle name="20% - Accent2 11 2" xfId="1067"/>
    <cellStyle name="20% - Accent2 11 2 2" xfId="7505"/>
    <cellStyle name="20% - Accent2 11 2 2 2" xfId="28949"/>
    <cellStyle name="20% - Accent2 11 2 3" xfId="14318"/>
    <cellStyle name="20% - Accent2 11 2 4" xfId="28948"/>
    <cellStyle name="20% - Accent2 11 2 5" xfId="41909"/>
    <cellStyle name="20% - Accent2 11 3" xfId="7504"/>
    <cellStyle name="20% - Accent2 11 3 2" xfId="14319"/>
    <cellStyle name="20% - Accent2 11 3 3" xfId="28950"/>
    <cellStyle name="20% - Accent2 11 4" xfId="14320"/>
    <cellStyle name="20% - Accent2 11 5" xfId="14317"/>
    <cellStyle name="20% - Accent2 11 6" xfId="28947"/>
    <cellStyle name="20% - Accent2 11 7" xfId="41908"/>
    <cellStyle name="20% - Accent2 12" xfId="1068"/>
    <cellStyle name="20% - Accent2 12 2" xfId="7506"/>
    <cellStyle name="20% - Accent2 12 2 2" xfId="14322"/>
    <cellStyle name="20% - Accent2 12 2 3" xfId="28952"/>
    <cellStyle name="20% - Accent2 12 3" xfId="14323"/>
    <cellStyle name="20% - Accent2 12 4" xfId="14324"/>
    <cellStyle name="20% - Accent2 12 5" xfId="14325"/>
    <cellStyle name="20% - Accent2 12 6" xfId="14321"/>
    <cellStyle name="20% - Accent2 12 7" xfId="28951"/>
    <cellStyle name="20% - Accent2 12 8" xfId="41910"/>
    <cellStyle name="20% - Accent2 13" xfId="1069"/>
    <cellStyle name="20% - Accent2 13 2" xfId="7507"/>
    <cellStyle name="20% - Accent2 13 2 2" xfId="28954"/>
    <cellStyle name="20% - Accent2 13 3" xfId="14326"/>
    <cellStyle name="20% - Accent2 13 4" xfId="28953"/>
    <cellStyle name="20% - Accent2 13 5" xfId="41911"/>
    <cellStyle name="20% - Accent2 14" xfId="1070"/>
    <cellStyle name="20% - Accent2 14 2" xfId="7508"/>
    <cellStyle name="20% - Accent2 14 2 2" xfId="28956"/>
    <cellStyle name="20% - Accent2 14 3" xfId="14327"/>
    <cellStyle name="20% - Accent2 14 4" xfId="28955"/>
    <cellStyle name="20% - Accent2 14 5" xfId="41912"/>
    <cellStyle name="20% - Accent2 15" xfId="1071"/>
    <cellStyle name="20% - Accent2 15 2" xfId="7509"/>
    <cellStyle name="20% - Accent2 15 2 2" xfId="28958"/>
    <cellStyle name="20% - Accent2 15 3" xfId="14328"/>
    <cellStyle name="20% - Accent2 15 4" xfId="28957"/>
    <cellStyle name="20% - Accent2 15 5" xfId="41913"/>
    <cellStyle name="20% - Accent2 16" xfId="13872"/>
    <cellStyle name="20% - Accent2 16 2" xfId="14329"/>
    <cellStyle name="20% - Accent2 17" xfId="14330"/>
    <cellStyle name="20% - Accent2 18" xfId="14331"/>
    <cellStyle name="20% - Accent2 19" xfId="14332"/>
    <cellStyle name="20% - Accent2 2" xfId="119"/>
    <cellStyle name="20% - Accent2 2 10" xfId="1073"/>
    <cellStyle name="20% - Accent2 2 11" xfId="1074"/>
    <cellStyle name="20% - Accent2 2 11 2" xfId="7511"/>
    <cellStyle name="20% - Accent2 2 11 2 2" xfId="28960"/>
    <cellStyle name="20% - Accent2 2 11 3" xfId="14333"/>
    <cellStyle name="20% - Accent2 2 11 4" xfId="28959"/>
    <cellStyle name="20% - Accent2 2 11 5" xfId="41914"/>
    <cellStyle name="20% - Accent2 2 12" xfId="1075"/>
    <cellStyle name="20% - Accent2 2 12 2" xfId="7512"/>
    <cellStyle name="20% - Accent2 2 12 2 2" xfId="28962"/>
    <cellStyle name="20% - Accent2 2 12 3" xfId="14334"/>
    <cellStyle name="20% - Accent2 2 12 4" xfId="28961"/>
    <cellStyle name="20% - Accent2 2 12 5" xfId="41915"/>
    <cellStyle name="20% - Accent2 2 13" xfId="1076"/>
    <cellStyle name="20% - Accent2 2 13 2" xfId="7513"/>
    <cellStyle name="20% - Accent2 2 13 2 2" xfId="28964"/>
    <cellStyle name="20% - Accent2 2 13 3" xfId="14335"/>
    <cellStyle name="20% - Accent2 2 13 4" xfId="28963"/>
    <cellStyle name="20% - Accent2 2 13 5" xfId="41916"/>
    <cellStyle name="20% - Accent2 2 14" xfId="1077"/>
    <cellStyle name="20% - Accent2 2 14 2" xfId="7514"/>
    <cellStyle name="20% - Accent2 2 14 2 2" xfId="28966"/>
    <cellStyle name="20% - Accent2 2 14 3" xfId="14336"/>
    <cellStyle name="20% - Accent2 2 14 4" xfId="28965"/>
    <cellStyle name="20% - Accent2 2 14 5" xfId="41917"/>
    <cellStyle name="20% - Accent2 2 15" xfId="1078"/>
    <cellStyle name="20% - Accent2 2 15 2" xfId="7515"/>
    <cellStyle name="20% - Accent2 2 15 2 2" xfId="28968"/>
    <cellStyle name="20% - Accent2 2 15 3" xfId="14337"/>
    <cellStyle name="20% - Accent2 2 15 4" xfId="28967"/>
    <cellStyle name="20% - Accent2 2 15 5" xfId="41918"/>
    <cellStyle name="20% - Accent2 2 16" xfId="1072"/>
    <cellStyle name="20% - Accent2 2 16 2" xfId="7516"/>
    <cellStyle name="20% - Accent2 2 16 2 2" xfId="28970"/>
    <cellStyle name="20% - Accent2 2 16 3" xfId="28047"/>
    <cellStyle name="20% - Accent2 2 16 4" xfId="28969"/>
    <cellStyle name="20% - Accent2 2 17" xfId="7510"/>
    <cellStyle name="20% - Accent2 2 17 2" xfId="28971"/>
    <cellStyle name="20% - Accent2 2 18" xfId="41609"/>
    <cellStyle name="20% - Accent2 2 2" xfId="170"/>
    <cellStyle name="20% - Accent2 2 2 2" xfId="1079"/>
    <cellStyle name="20% - Accent2 2 2 2 10" xfId="1080"/>
    <cellStyle name="20% - Accent2 2 2 2 10 2" xfId="7518"/>
    <cellStyle name="20% - Accent2 2 2 2 10 2 2" xfId="28974"/>
    <cellStyle name="20% - Accent2 2 2 2 10 3" xfId="28973"/>
    <cellStyle name="20% - Accent2 2 2 2 10 4" xfId="41920"/>
    <cellStyle name="20% - Accent2 2 2 2 11" xfId="1081"/>
    <cellStyle name="20% - Accent2 2 2 2 11 2" xfId="7519"/>
    <cellStyle name="20% - Accent2 2 2 2 11 2 2" xfId="28976"/>
    <cellStyle name="20% - Accent2 2 2 2 11 3" xfId="28975"/>
    <cellStyle name="20% - Accent2 2 2 2 11 4" xfId="41921"/>
    <cellStyle name="20% - Accent2 2 2 2 12" xfId="7517"/>
    <cellStyle name="20% - Accent2 2 2 2 12 2" xfId="28977"/>
    <cellStyle name="20% - Accent2 2 2 2 13" xfId="28972"/>
    <cellStyle name="20% - Accent2 2 2 2 14" xfId="41919"/>
    <cellStyle name="20% - Accent2 2 2 2 2" xfId="1082"/>
    <cellStyle name="20% - Accent2 2 2 2 2 10" xfId="7520"/>
    <cellStyle name="20% - Accent2 2 2 2 2 10 2" xfId="28979"/>
    <cellStyle name="20% - Accent2 2 2 2 2 11" xfId="28978"/>
    <cellStyle name="20% - Accent2 2 2 2 2 12" xfId="41922"/>
    <cellStyle name="20% - Accent2 2 2 2 2 2" xfId="1083"/>
    <cellStyle name="20% - Accent2 2 2 2 2 2 2" xfId="1084"/>
    <cellStyle name="20% - Accent2 2 2 2 2 2 2 2" xfId="7522"/>
    <cellStyle name="20% - Accent2 2 2 2 2 2 2 2 2" xfId="28982"/>
    <cellStyle name="20% - Accent2 2 2 2 2 2 2 3" xfId="28981"/>
    <cellStyle name="20% - Accent2 2 2 2 2 2 2 4" xfId="41924"/>
    <cellStyle name="20% - Accent2 2 2 2 2 2 3" xfId="7521"/>
    <cellStyle name="20% - Accent2 2 2 2 2 2 3 2" xfId="28983"/>
    <cellStyle name="20% - Accent2 2 2 2 2 2 4" xfId="28980"/>
    <cellStyle name="20% - Accent2 2 2 2 2 2 5" xfId="41923"/>
    <cellStyle name="20% - Accent2 2 2 2 2 3" xfId="1085"/>
    <cellStyle name="20% - Accent2 2 2 2 2 3 2" xfId="1086"/>
    <cellStyle name="20% - Accent2 2 2 2 2 3 2 2" xfId="7524"/>
    <cellStyle name="20% - Accent2 2 2 2 2 3 2 2 2" xfId="28986"/>
    <cellStyle name="20% - Accent2 2 2 2 2 3 2 3" xfId="28985"/>
    <cellStyle name="20% - Accent2 2 2 2 2 3 2 4" xfId="41926"/>
    <cellStyle name="20% - Accent2 2 2 2 2 3 3" xfId="7523"/>
    <cellStyle name="20% - Accent2 2 2 2 2 3 3 2" xfId="28987"/>
    <cellStyle name="20% - Accent2 2 2 2 2 3 4" xfId="28984"/>
    <cellStyle name="20% - Accent2 2 2 2 2 3 5" xfId="41925"/>
    <cellStyle name="20% - Accent2 2 2 2 2 4" xfId="1087"/>
    <cellStyle name="20% - Accent2 2 2 2 2 4 2" xfId="7525"/>
    <cellStyle name="20% - Accent2 2 2 2 2 4 2 2" xfId="28989"/>
    <cellStyle name="20% - Accent2 2 2 2 2 4 3" xfId="28988"/>
    <cellStyle name="20% - Accent2 2 2 2 2 4 4" xfId="41927"/>
    <cellStyle name="20% - Accent2 2 2 2 2 5" xfId="1088"/>
    <cellStyle name="20% - Accent2 2 2 2 2 5 2" xfId="7526"/>
    <cellStyle name="20% - Accent2 2 2 2 2 5 2 2" xfId="28991"/>
    <cellStyle name="20% - Accent2 2 2 2 2 5 3" xfId="28990"/>
    <cellStyle name="20% - Accent2 2 2 2 2 5 4" xfId="41928"/>
    <cellStyle name="20% - Accent2 2 2 2 2 6" xfId="1089"/>
    <cellStyle name="20% - Accent2 2 2 2 2 6 2" xfId="7527"/>
    <cellStyle name="20% - Accent2 2 2 2 2 6 2 2" xfId="28993"/>
    <cellStyle name="20% - Accent2 2 2 2 2 6 3" xfId="28992"/>
    <cellStyle name="20% - Accent2 2 2 2 2 6 4" xfId="41929"/>
    <cellStyle name="20% - Accent2 2 2 2 2 7" xfId="1090"/>
    <cellStyle name="20% - Accent2 2 2 2 2 7 2" xfId="7528"/>
    <cellStyle name="20% - Accent2 2 2 2 2 7 2 2" xfId="28995"/>
    <cellStyle name="20% - Accent2 2 2 2 2 7 3" xfId="28994"/>
    <cellStyle name="20% - Accent2 2 2 2 2 7 4" xfId="41930"/>
    <cellStyle name="20% - Accent2 2 2 2 2 8" xfId="1091"/>
    <cellStyle name="20% - Accent2 2 2 2 2 8 2" xfId="7529"/>
    <cellStyle name="20% - Accent2 2 2 2 2 8 2 2" xfId="28997"/>
    <cellStyle name="20% - Accent2 2 2 2 2 8 3" xfId="28996"/>
    <cellStyle name="20% - Accent2 2 2 2 2 8 4" xfId="41931"/>
    <cellStyle name="20% - Accent2 2 2 2 2 9" xfId="1092"/>
    <cellStyle name="20% - Accent2 2 2 2 2 9 2" xfId="7530"/>
    <cellStyle name="20% - Accent2 2 2 2 2 9 2 2" xfId="28999"/>
    <cellStyle name="20% - Accent2 2 2 2 2 9 3" xfId="28998"/>
    <cellStyle name="20% - Accent2 2 2 2 2 9 4" xfId="41932"/>
    <cellStyle name="20% - Accent2 2 2 2 3" xfId="1093"/>
    <cellStyle name="20% - Accent2 2 2 2 3 10" xfId="29000"/>
    <cellStyle name="20% - Accent2 2 2 2 3 11" xfId="41933"/>
    <cellStyle name="20% - Accent2 2 2 2 3 2" xfId="1094"/>
    <cellStyle name="20% - Accent2 2 2 2 3 2 2" xfId="7532"/>
    <cellStyle name="20% - Accent2 2 2 2 3 2 2 2" xfId="29002"/>
    <cellStyle name="20% - Accent2 2 2 2 3 2 3" xfId="29001"/>
    <cellStyle name="20% - Accent2 2 2 2 3 2 4" xfId="41934"/>
    <cellStyle name="20% - Accent2 2 2 2 3 3" xfId="1095"/>
    <cellStyle name="20% - Accent2 2 2 2 3 3 2" xfId="7533"/>
    <cellStyle name="20% - Accent2 2 2 2 3 3 2 2" xfId="29004"/>
    <cellStyle name="20% - Accent2 2 2 2 3 3 3" xfId="29003"/>
    <cellStyle name="20% - Accent2 2 2 2 3 3 4" xfId="41935"/>
    <cellStyle name="20% - Accent2 2 2 2 3 4" xfId="1096"/>
    <cellStyle name="20% - Accent2 2 2 2 3 4 2" xfId="7534"/>
    <cellStyle name="20% - Accent2 2 2 2 3 4 2 2" xfId="29006"/>
    <cellStyle name="20% - Accent2 2 2 2 3 4 3" xfId="29005"/>
    <cellStyle name="20% - Accent2 2 2 2 3 4 4" xfId="41936"/>
    <cellStyle name="20% - Accent2 2 2 2 3 5" xfId="1097"/>
    <cellStyle name="20% - Accent2 2 2 2 3 5 2" xfId="7535"/>
    <cellStyle name="20% - Accent2 2 2 2 3 5 2 2" xfId="29008"/>
    <cellStyle name="20% - Accent2 2 2 2 3 5 3" xfId="29007"/>
    <cellStyle name="20% - Accent2 2 2 2 3 5 4" xfId="41937"/>
    <cellStyle name="20% - Accent2 2 2 2 3 6" xfId="1098"/>
    <cellStyle name="20% - Accent2 2 2 2 3 6 2" xfId="7536"/>
    <cellStyle name="20% - Accent2 2 2 2 3 6 2 2" xfId="29010"/>
    <cellStyle name="20% - Accent2 2 2 2 3 6 3" xfId="29009"/>
    <cellStyle name="20% - Accent2 2 2 2 3 6 4" xfId="41938"/>
    <cellStyle name="20% - Accent2 2 2 2 3 7" xfId="1099"/>
    <cellStyle name="20% - Accent2 2 2 2 3 7 2" xfId="7537"/>
    <cellStyle name="20% - Accent2 2 2 2 3 7 2 2" xfId="29012"/>
    <cellStyle name="20% - Accent2 2 2 2 3 7 3" xfId="29011"/>
    <cellStyle name="20% - Accent2 2 2 2 3 7 4" xfId="41939"/>
    <cellStyle name="20% - Accent2 2 2 2 3 8" xfId="1100"/>
    <cellStyle name="20% - Accent2 2 2 2 3 8 2" xfId="7538"/>
    <cellStyle name="20% - Accent2 2 2 2 3 8 2 2" xfId="29014"/>
    <cellStyle name="20% - Accent2 2 2 2 3 8 3" xfId="29013"/>
    <cellStyle name="20% - Accent2 2 2 2 3 8 4" xfId="41940"/>
    <cellStyle name="20% - Accent2 2 2 2 3 9" xfId="7531"/>
    <cellStyle name="20% - Accent2 2 2 2 3 9 2" xfId="29015"/>
    <cellStyle name="20% - Accent2 2 2 2 4" xfId="1101"/>
    <cellStyle name="20% - Accent2 2 2 2 4 2" xfId="1102"/>
    <cellStyle name="20% - Accent2 2 2 2 4 2 2" xfId="7540"/>
    <cellStyle name="20% - Accent2 2 2 2 4 2 2 2" xfId="29018"/>
    <cellStyle name="20% - Accent2 2 2 2 4 2 3" xfId="29017"/>
    <cellStyle name="20% - Accent2 2 2 2 4 2 4" xfId="41942"/>
    <cellStyle name="20% - Accent2 2 2 2 4 3" xfId="7539"/>
    <cellStyle name="20% - Accent2 2 2 2 4 3 2" xfId="29019"/>
    <cellStyle name="20% - Accent2 2 2 2 4 4" xfId="29016"/>
    <cellStyle name="20% - Accent2 2 2 2 4 5" xfId="41941"/>
    <cellStyle name="20% - Accent2 2 2 2 5" xfId="1103"/>
    <cellStyle name="20% - Accent2 2 2 2 5 2" xfId="7541"/>
    <cellStyle name="20% - Accent2 2 2 2 5 2 2" xfId="29021"/>
    <cellStyle name="20% - Accent2 2 2 2 5 3" xfId="29020"/>
    <cellStyle name="20% - Accent2 2 2 2 5 4" xfId="41943"/>
    <cellStyle name="20% - Accent2 2 2 2 6" xfId="1104"/>
    <cellStyle name="20% - Accent2 2 2 2 6 2" xfId="7542"/>
    <cellStyle name="20% - Accent2 2 2 2 6 2 2" xfId="29023"/>
    <cellStyle name="20% - Accent2 2 2 2 6 3" xfId="29022"/>
    <cellStyle name="20% - Accent2 2 2 2 6 4" xfId="41944"/>
    <cellStyle name="20% - Accent2 2 2 2 7" xfId="1105"/>
    <cellStyle name="20% - Accent2 2 2 2 7 2" xfId="7543"/>
    <cellStyle name="20% - Accent2 2 2 2 7 2 2" xfId="29025"/>
    <cellStyle name="20% - Accent2 2 2 2 7 3" xfId="29024"/>
    <cellStyle name="20% - Accent2 2 2 2 7 4" xfId="41945"/>
    <cellStyle name="20% - Accent2 2 2 2 8" xfId="1106"/>
    <cellStyle name="20% - Accent2 2 2 2 8 2" xfId="7544"/>
    <cellStyle name="20% - Accent2 2 2 2 8 2 2" xfId="29027"/>
    <cellStyle name="20% - Accent2 2 2 2 8 3" xfId="29026"/>
    <cellStyle name="20% - Accent2 2 2 2 8 4" xfId="41946"/>
    <cellStyle name="20% - Accent2 2 2 2 9" xfId="1107"/>
    <cellStyle name="20% - Accent2 2 2 2 9 2" xfId="7545"/>
    <cellStyle name="20% - Accent2 2 2 2 9 2 2" xfId="29029"/>
    <cellStyle name="20% - Accent2 2 2 2 9 3" xfId="29028"/>
    <cellStyle name="20% - Accent2 2 2 2 9 4" xfId="41947"/>
    <cellStyle name="20% - Accent2 2 2 3" xfId="1108"/>
    <cellStyle name="20% - Accent2 2 2 3 10" xfId="41948"/>
    <cellStyle name="20% - Accent2 2 2 3 2" xfId="1109"/>
    <cellStyle name="20% - Accent2 2 2 3 2 2" xfId="1110"/>
    <cellStyle name="20% - Accent2 2 2 3 2 2 2" xfId="7548"/>
    <cellStyle name="20% - Accent2 2 2 3 2 2 2 2" xfId="29033"/>
    <cellStyle name="20% - Accent2 2 2 3 2 2 3" xfId="29032"/>
    <cellStyle name="20% - Accent2 2 2 3 2 2 4" xfId="41950"/>
    <cellStyle name="20% - Accent2 2 2 3 2 3" xfId="7547"/>
    <cellStyle name="20% - Accent2 2 2 3 2 3 2" xfId="29034"/>
    <cellStyle name="20% - Accent2 2 2 3 2 4" xfId="29031"/>
    <cellStyle name="20% - Accent2 2 2 3 2 5" xfId="41949"/>
    <cellStyle name="20% - Accent2 2 2 3 3" xfId="1111"/>
    <cellStyle name="20% - Accent2 2 2 3 3 2" xfId="1112"/>
    <cellStyle name="20% - Accent2 2 2 3 3 2 2" xfId="7550"/>
    <cellStyle name="20% - Accent2 2 2 3 3 2 2 2" xfId="29037"/>
    <cellStyle name="20% - Accent2 2 2 3 3 2 3" xfId="29036"/>
    <cellStyle name="20% - Accent2 2 2 3 3 2 4" xfId="41952"/>
    <cellStyle name="20% - Accent2 2 2 3 3 3" xfId="7549"/>
    <cellStyle name="20% - Accent2 2 2 3 3 3 2" xfId="29038"/>
    <cellStyle name="20% - Accent2 2 2 3 3 4" xfId="29035"/>
    <cellStyle name="20% - Accent2 2 2 3 3 5" xfId="41951"/>
    <cellStyle name="20% - Accent2 2 2 3 4" xfId="1113"/>
    <cellStyle name="20% - Accent2 2 2 3 4 2" xfId="7551"/>
    <cellStyle name="20% - Accent2 2 2 3 4 2 2" xfId="29040"/>
    <cellStyle name="20% - Accent2 2 2 3 4 3" xfId="29039"/>
    <cellStyle name="20% - Accent2 2 2 3 4 4" xfId="41953"/>
    <cellStyle name="20% - Accent2 2 2 3 5" xfId="1114"/>
    <cellStyle name="20% - Accent2 2 2 3 5 2" xfId="7552"/>
    <cellStyle name="20% - Accent2 2 2 3 5 2 2" xfId="29042"/>
    <cellStyle name="20% - Accent2 2 2 3 5 3" xfId="29041"/>
    <cellStyle name="20% - Accent2 2 2 3 5 4" xfId="41954"/>
    <cellStyle name="20% - Accent2 2 2 3 6" xfId="1115"/>
    <cellStyle name="20% - Accent2 2 2 3 6 2" xfId="7553"/>
    <cellStyle name="20% - Accent2 2 2 3 6 2 2" xfId="29044"/>
    <cellStyle name="20% - Accent2 2 2 3 6 3" xfId="29043"/>
    <cellStyle name="20% - Accent2 2 2 3 6 4" xfId="41955"/>
    <cellStyle name="20% - Accent2 2 2 3 7" xfId="1116"/>
    <cellStyle name="20% - Accent2 2 2 3 7 2" xfId="7554"/>
    <cellStyle name="20% - Accent2 2 2 3 7 2 2" xfId="29046"/>
    <cellStyle name="20% - Accent2 2 2 3 7 3" xfId="29045"/>
    <cellStyle name="20% - Accent2 2 2 3 7 4" xfId="41956"/>
    <cellStyle name="20% - Accent2 2 2 3 8" xfId="7546"/>
    <cellStyle name="20% - Accent2 2 2 3 8 2" xfId="29047"/>
    <cellStyle name="20% - Accent2 2 2 3 9" xfId="29030"/>
    <cellStyle name="20% - Accent2 2 2 4" xfId="1117"/>
    <cellStyle name="20% - Accent2 2 2 4 10" xfId="41957"/>
    <cellStyle name="20% - Accent2 2 2 4 2" xfId="1118"/>
    <cellStyle name="20% - Accent2 2 2 4 2 2" xfId="7556"/>
    <cellStyle name="20% - Accent2 2 2 4 2 2 2" xfId="29050"/>
    <cellStyle name="20% - Accent2 2 2 4 2 3" xfId="29049"/>
    <cellStyle name="20% - Accent2 2 2 4 2 4" xfId="41958"/>
    <cellStyle name="20% - Accent2 2 2 4 3" xfId="1119"/>
    <cellStyle name="20% - Accent2 2 2 4 3 2" xfId="7557"/>
    <cellStyle name="20% - Accent2 2 2 4 3 2 2" xfId="29052"/>
    <cellStyle name="20% - Accent2 2 2 4 3 3" xfId="29051"/>
    <cellStyle name="20% - Accent2 2 2 4 3 4" xfId="41959"/>
    <cellStyle name="20% - Accent2 2 2 4 4" xfId="1120"/>
    <cellStyle name="20% - Accent2 2 2 4 4 2" xfId="7558"/>
    <cellStyle name="20% - Accent2 2 2 4 4 2 2" xfId="29054"/>
    <cellStyle name="20% - Accent2 2 2 4 4 3" xfId="29053"/>
    <cellStyle name="20% - Accent2 2 2 4 4 4" xfId="41960"/>
    <cellStyle name="20% - Accent2 2 2 4 5" xfId="1121"/>
    <cellStyle name="20% - Accent2 2 2 4 5 2" xfId="7559"/>
    <cellStyle name="20% - Accent2 2 2 4 5 2 2" xfId="29056"/>
    <cellStyle name="20% - Accent2 2 2 4 5 3" xfId="29055"/>
    <cellStyle name="20% - Accent2 2 2 4 5 4" xfId="41961"/>
    <cellStyle name="20% - Accent2 2 2 4 6" xfId="1122"/>
    <cellStyle name="20% - Accent2 2 2 4 6 2" xfId="7560"/>
    <cellStyle name="20% - Accent2 2 2 4 6 2 2" xfId="29058"/>
    <cellStyle name="20% - Accent2 2 2 4 6 3" xfId="29057"/>
    <cellStyle name="20% - Accent2 2 2 4 6 4" xfId="41962"/>
    <cellStyle name="20% - Accent2 2 2 4 7" xfId="1123"/>
    <cellStyle name="20% - Accent2 2 2 4 7 2" xfId="7561"/>
    <cellStyle name="20% - Accent2 2 2 4 7 2 2" xfId="29060"/>
    <cellStyle name="20% - Accent2 2 2 4 7 3" xfId="29059"/>
    <cellStyle name="20% - Accent2 2 2 4 7 4" xfId="41963"/>
    <cellStyle name="20% - Accent2 2 2 4 8" xfId="7555"/>
    <cellStyle name="20% - Accent2 2 2 4 8 2" xfId="29061"/>
    <cellStyle name="20% - Accent2 2 2 4 9" xfId="29048"/>
    <cellStyle name="20% - Accent2 2 2 5" xfId="1124"/>
    <cellStyle name="20% - Accent2 2 2 5 2" xfId="7562"/>
    <cellStyle name="20% - Accent2 2 2 5 2 2" xfId="29063"/>
    <cellStyle name="20% - Accent2 2 2 5 3" xfId="29062"/>
    <cellStyle name="20% - Accent2 2 2 5 4" xfId="41964"/>
    <cellStyle name="20% - Accent2 2 2 6" xfId="1125"/>
    <cellStyle name="20% - Accent2 2 2 6 2" xfId="7563"/>
    <cellStyle name="20% - Accent2 2 2 6 2 2" xfId="29065"/>
    <cellStyle name="20% - Accent2 2 2 6 3" xfId="29064"/>
    <cellStyle name="20% - Accent2 2 2 6 4" xfId="41965"/>
    <cellStyle name="20% - Accent2 2 2 7" xfId="14338"/>
    <cellStyle name="20% - Accent2 2 3" xfId="169"/>
    <cellStyle name="20% - Accent2 2 3 2" xfId="408"/>
    <cellStyle name="20% - Accent2 2 3 2 2" xfId="7136"/>
    <cellStyle name="20% - Accent2 2 3 2 2 2" xfId="7566"/>
    <cellStyle name="20% - Accent2 2 3 2 2 2 2" xfId="29069"/>
    <cellStyle name="20% - Accent2 2 3 2 2 3" xfId="29068"/>
    <cellStyle name="20% - Accent2 2 3 2 3" xfId="7565"/>
    <cellStyle name="20% - Accent2 2 3 2 3 2" xfId="29070"/>
    <cellStyle name="20% - Accent2 2 3 2 4" xfId="29067"/>
    <cellStyle name="20% - Accent2 2 3 3" xfId="1126"/>
    <cellStyle name="20% - Accent2 2 3 4" xfId="7564"/>
    <cellStyle name="20% - Accent2 2 3 4 2" xfId="29071"/>
    <cellStyle name="20% - Accent2 2 3 5" xfId="14339"/>
    <cellStyle name="20% - Accent2 2 3 6" xfId="29066"/>
    <cellStyle name="20% - Accent2 2 4" xfId="376"/>
    <cellStyle name="20% - Accent2 2 4 10" xfId="1128"/>
    <cellStyle name="20% - Accent2 2 4 10 2" xfId="7568"/>
    <cellStyle name="20% - Accent2 2 4 10 2 2" xfId="29074"/>
    <cellStyle name="20% - Accent2 2 4 10 3" xfId="29073"/>
    <cellStyle name="20% - Accent2 2 4 10 4" xfId="41967"/>
    <cellStyle name="20% - Accent2 2 4 11" xfId="1129"/>
    <cellStyle name="20% - Accent2 2 4 11 2" xfId="7569"/>
    <cellStyle name="20% - Accent2 2 4 11 2 2" xfId="29076"/>
    <cellStyle name="20% - Accent2 2 4 11 3" xfId="29075"/>
    <cellStyle name="20% - Accent2 2 4 11 4" xfId="41968"/>
    <cellStyle name="20% - Accent2 2 4 12" xfId="1127"/>
    <cellStyle name="20% - Accent2 2 4 12 2" xfId="7570"/>
    <cellStyle name="20% - Accent2 2 4 12 2 2" xfId="29078"/>
    <cellStyle name="20% - Accent2 2 4 12 3" xfId="29077"/>
    <cellStyle name="20% - Accent2 2 4 13" xfId="7567"/>
    <cellStyle name="20% - Accent2 2 4 13 2" xfId="29079"/>
    <cellStyle name="20% - Accent2 2 4 14" xfId="14340"/>
    <cellStyle name="20% - Accent2 2 4 15" xfId="29072"/>
    <cellStyle name="20% - Accent2 2 4 16" xfId="41966"/>
    <cellStyle name="20% - Accent2 2 4 2" xfId="1130"/>
    <cellStyle name="20% - Accent2 2 4 2 10" xfId="7571"/>
    <cellStyle name="20% - Accent2 2 4 2 10 2" xfId="29081"/>
    <cellStyle name="20% - Accent2 2 4 2 11" xfId="14341"/>
    <cellStyle name="20% - Accent2 2 4 2 12" xfId="29080"/>
    <cellStyle name="20% - Accent2 2 4 2 13" xfId="41969"/>
    <cellStyle name="20% - Accent2 2 4 2 2" xfId="1131"/>
    <cellStyle name="20% - Accent2 2 4 2 2 2" xfId="1132"/>
    <cellStyle name="20% - Accent2 2 4 2 2 2 2" xfId="7573"/>
    <cellStyle name="20% - Accent2 2 4 2 2 2 2 2" xfId="29084"/>
    <cellStyle name="20% - Accent2 2 4 2 2 2 3" xfId="29083"/>
    <cellStyle name="20% - Accent2 2 4 2 2 2 4" xfId="41971"/>
    <cellStyle name="20% - Accent2 2 4 2 2 3" xfId="7572"/>
    <cellStyle name="20% - Accent2 2 4 2 2 3 2" xfId="29085"/>
    <cellStyle name="20% - Accent2 2 4 2 2 4" xfId="29082"/>
    <cellStyle name="20% - Accent2 2 4 2 2 5" xfId="41970"/>
    <cellStyle name="20% - Accent2 2 4 2 3" xfId="1133"/>
    <cellStyle name="20% - Accent2 2 4 2 3 2" xfId="1134"/>
    <cellStyle name="20% - Accent2 2 4 2 3 2 2" xfId="7575"/>
    <cellStyle name="20% - Accent2 2 4 2 3 2 2 2" xfId="29088"/>
    <cellStyle name="20% - Accent2 2 4 2 3 2 3" xfId="29087"/>
    <cellStyle name="20% - Accent2 2 4 2 3 2 4" xfId="41973"/>
    <cellStyle name="20% - Accent2 2 4 2 3 3" xfId="7574"/>
    <cellStyle name="20% - Accent2 2 4 2 3 3 2" xfId="29089"/>
    <cellStyle name="20% - Accent2 2 4 2 3 4" xfId="29086"/>
    <cellStyle name="20% - Accent2 2 4 2 3 5" xfId="41972"/>
    <cellStyle name="20% - Accent2 2 4 2 4" xfId="1135"/>
    <cellStyle name="20% - Accent2 2 4 2 4 2" xfId="7576"/>
    <cellStyle name="20% - Accent2 2 4 2 4 2 2" xfId="29091"/>
    <cellStyle name="20% - Accent2 2 4 2 4 3" xfId="29090"/>
    <cellStyle name="20% - Accent2 2 4 2 4 4" xfId="41974"/>
    <cellStyle name="20% - Accent2 2 4 2 5" xfId="1136"/>
    <cellStyle name="20% - Accent2 2 4 2 5 2" xfId="7577"/>
    <cellStyle name="20% - Accent2 2 4 2 5 2 2" xfId="29093"/>
    <cellStyle name="20% - Accent2 2 4 2 5 3" xfId="29092"/>
    <cellStyle name="20% - Accent2 2 4 2 5 4" xfId="41975"/>
    <cellStyle name="20% - Accent2 2 4 2 6" xfId="1137"/>
    <cellStyle name="20% - Accent2 2 4 2 6 2" xfId="7578"/>
    <cellStyle name="20% - Accent2 2 4 2 6 2 2" xfId="29095"/>
    <cellStyle name="20% - Accent2 2 4 2 6 3" xfId="29094"/>
    <cellStyle name="20% - Accent2 2 4 2 6 4" xfId="41976"/>
    <cellStyle name="20% - Accent2 2 4 2 7" xfId="1138"/>
    <cellStyle name="20% - Accent2 2 4 2 7 2" xfId="7579"/>
    <cellStyle name="20% - Accent2 2 4 2 7 2 2" xfId="29097"/>
    <cellStyle name="20% - Accent2 2 4 2 7 3" xfId="29096"/>
    <cellStyle name="20% - Accent2 2 4 2 7 4" xfId="41977"/>
    <cellStyle name="20% - Accent2 2 4 2 8" xfId="1139"/>
    <cellStyle name="20% - Accent2 2 4 2 8 2" xfId="7580"/>
    <cellStyle name="20% - Accent2 2 4 2 8 2 2" xfId="29099"/>
    <cellStyle name="20% - Accent2 2 4 2 8 3" xfId="29098"/>
    <cellStyle name="20% - Accent2 2 4 2 8 4" xfId="41978"/>
    <cellStyle name="20% - Accent2 2 4 2 9" xfId="1140"/>
    <cellStyle name="20% - Accent2 2 4 2 9 2" xfId="7581"/>
    <cellStyle name="20% - Accent2 2 4 2 9 2 2" xfId="29101"/>
    <cellStyle name="20% - Accent2 2 4 2 9 3" xfId="29100"/>
    <cellStyle name="20% - Accent2 2 4 2 9 4" xfId="41979"/>
    <cellStyle name="20% - Accent2 2 4 3" xfId="1141"/>
    <cellStyle name="20% - Accent2 2 4 3 10" xfId="29102"/>
    <cellStyle name="20% - Accent2 2 4 3 11" xfId="41980"/>
    <cellStyle name="20% - Accent2 2 4 3 2" xfId="1142"/>
    <cellStyle name="20% - Accent2 2 4 3 2 2" xfId="7583"/>
    <cellStyle name="20% - Accent2 2 4 3 2 2 2" xfId="29104"/>
    <cellStyle name="20% - Accent2 2 4 3 2 3" xfId="29103"/>
    <cellStyle name="20% - Accent2 2 4 3 2 4" xfId="41981"/>
    <cellStyle name="20% - Accent2 2 4 3 3" xfId="1143"/>
    <cellStyle name="20% - Accent2 2 4 3 3 2" xfId="7584"/>
    <cellStyle name="20% - Accent2 2 4 3 3 2 2" xfId="29106"/>
    <cellStyle name="20% - Accent2 2 4 3 3 3" xfId="29105"/>
    <cellStyle name="20% - Accent2 2 4 3 3 4" xfId="41982"/>
    <cellStyle name="20% - Accent2 2 4 3 4" xfId="1144"/>
    <cellStyle name="20% - Accent2 2 4 3 4 2" xfId="7585"/>
    <cellStyle name="20% - Accent2 2 4 3 4 2 2" xfId="29108"/>
    <cellStyle name="20% - Accent2 2 4 3 4 3" xfId="29107"/>
    <cellStyle name="20% - Accent2 2 4 3 4 4" xfId="41983"/>
    <cellStyle name="20% - Accent2 2 4 3 5" xfId="1145"/>
    <cellStyle name="20% - Accent2 2 4 3 5 2" xfId="7586"/>
    <cellStyle name="20% - Accent2 2 4 3 5 2 2" xfId="29110"/>
    <cellStyle name="20% - Accent2 2 4 3 5 3" xfId="29109"/>
    <cellStyle name="20% - Accent2 2 4 3 5 4" xfId="41984"/>
    <cellStyle name="20% - Accent2 2 4 3 6" xfId="1146"/>
    <cellStyle name="20% - Accent2 2 4 3 6 2" xfId="7587"/>
    <cellStyle name="20% - Accent2 2 4 3 6 2 2" xfId="29112"/>
    <cellStyle name="20% - Accent2 2 4 3 6 3" xfId="29111"/>
    <cellStyle name="20% - Accent2 2 4 3 6 4" xfId="41985"/>
    <cellStyle name="20% - Accent2 2 4 3 7" xfId="1147"/>
    <cellStyle name="20% - Accent2 2 4 3 7 2" xfId="7588"/>
    <cellStyle name="20% - Accent2 2 4 3 7 2 2" xfId="29114"/>
    <cellStyle name="20% - Accent2 2 4 3 7 3" xfId="29113"/>
    <cellStyle name="20% - Accent2 2 4 3 7 4" xfId="41986"/>
    <cellStyle name="20% - Accent2 2 4 3 8" xfId="1148"/>
    <cellStyle name="20% - Accent2 2 4 3 8 2" xfId="7589"/>
    <cellStyle name="20% - Accent2 2 4 3 8 2 2" xfId="29116"/>
    <cellStyle name="20% - Accent2 2 4 3 8 3" xfId="29115"/>
    <cellStyle name="20% - Accent2 2 4 3 8 4" xfId="41987"/>
    <cellStyle name="20% - Accent2 2 4 3 9" xfId="7582"/>
    <cellStyle name="20% - Accent2 2 4 3 9 2" xfId="29117"/>
    <cellStyle name="20% - Accent2 2 4 4" xfId="1149"/>
    <cellStyle name="20% - Accent2 2 4 4 2" xfId="1150"/>
    <cellStyle name="20% - Accent2 2 4 4 2 2" xfId="7591"/>
    <cellStyle name="20% - Accent2 2 4 4 2 2 2" xfId="29120"/>
    <cellStyle name="20% - Accent2 2 4 4 2 3" xfId="29119"/>
    <cellStyle name="20% - Accent2 2 4 4 2 4" xfId="41989"/>
    <cellStyle name="20% - Accent2 2 4 4 3" xfId="7590"/>
    <cellStyle name="20% - Accent2 2 4 4 3 2" xfId="29121"/>
    <cellStyle name="20% - Accent2 2 4 4 4" xfId="29118"/>
    <cellStyle name="20% - Accent2 2 4 4 5" xfId="41988"/>
    <cellStyle name="20% - Accent2 2 4 5" xfId="1151"/>
    <cellStyle name="20% - Accent2 2 4 5 2" xfId="7592"/>
    <cellStyle name="20% - Accent2 2 4 5 2 2" xfId="29123"/>
    <cellStyle name="20% - Accent2 2 4 5 3" xfId="29122"/>
    <cellStyle name="20% - Accent2 2 4 5 4" xfId="41990"/>
    <cellStyle name="20% - Accent2 2 4 6" xfId="1152"/>
    <cellStyle name="20% - Accent2 2 4 6 2" xfId="7593"/>
    <cellStyle name="20% - Accent2 2 4 6 2 2" xfId="29125"/>
    <cellStyle name="20% - Accent2 2 4 6 3" xfId="29124"/>
    <cellStyle name="20% - Accent2 2 4 6 4" xfId="41991"/>
    <cellStyle name="20% - Accent2 2 4 7" xfId="1153"/>
    <cellStyle name="20% - Accent2 2 4 7 2" xfId="7594"/>
    <cellStyle name="20% - Accent2 2 4 7 2 2" xfId="29127"/>
    <cellStyle name="20% - Accent2 2 4 7 3" xfId="29126"/>
    <cellStyle name="20% - Accent2 2 4 7 4" xfId="41992"/>
    <cellStyle name="20% - Accent2 2 4 8" xfId="1154"/>
    <cellStyle name="20% - Accent2 2 4 8 2" xfId="7595"/>
    <cellStyle name="20% - Accent2 2 4 8 2 2" xfId="29129"/>
    <cellStyle name="20% - Accent2 2 4 8 3" xfId="29128"/>
    <cellStyle name="20% - Accent2 2 4 8 4" xfId="41993"/>
    <cellStyle name="20% - Accent2 2 4 9" xfId="1155"/>
    <cellStyle name="20% - Accent2 2 4 9 2" xfId="7596"/>
    <cellStyle name="20% - Accent2 2 4 9 2 2" xfId="29131"/>
    <cellStyle name="20% - Accent2 2 4 9 3" xfId="29130"/>
    <cellStyle name="20% - Accent2 2 4 9 4" xfId="41994"/>
    <cellStyle name="20% - Accent2 2 5" xfId="491"/>
    <cellStyle name="20% - Accent2 2 5 10" xfId="1157"/>
    <cellStyle name="20% - Accent2 2 5 10 2" xfId="7598"/>
    <cellStyle name="20% - Accent2 2 5 10 2 2" xfId="29134"/>
    <cellStyle name="20% - Accent2 2 5 10 3" xfId="29133"/>
    <cellStyle name="20% - Accent2 2 5 10 4" xfId="41996"/>
    <cellStyle name="20% - Accent2 2 5 11" xfId="1158"/>
    <cellStyle name="20% - Accent2 2 5 11 2" xfId="7599"/>
    <cellStyle name="20% - Accent2 2 5 11 2 2" xfId="29136"/>
    <cellStyle name="20% - Accent2 2 5 11 3" xfId="29135"/>
    <cellStyle name="20% - Accent2 2 5 11 4" xfId="41997"/>
    <cellStyle name="20% - Accent2 2 5 12" xfId="1156"/>
    <cellStyle name="20% - Accent2 2 5 12 2" xfId="7600"/>
    <cellStyle name="20% - Accent2 2 5 12 2 2" xfId="29138"/>
    <cellStyle name="20% - Accent2 2 5 12 3" xfId="29137"/>
    <cellStyle name="20% - Accent2 2 5 13" xfId="7597"/>
    <cellStyle name="20% - Accent2 2 5 13 2" xfId="29139"/>
    <cellStyle name="20% - Accent2 2 5 14" xfId="14342"/>
    <cellStyle name="20% - Accent2 2 5 15" xfId="29132"/>
    <cellStyle name="20% - Accent2 2 5 16" xfId="41995"/>
    <cellStyle name="20% - Accent2 2 5 2" xfId="1159"/>
    <cellStyle name="20% - Accent2 2 5 2 10" xfId="7601"/>
    <cellStyle name="20% - Accent2 2 5 2 10 2" xfId="29141"/>
    <cellStyle name="20% - Accent2 2 5 2 11" xfId="29140"/>
    <cellStyle name="20% - Accent2 2 5 2 12" xfId="41998"/>
    <cellStyle name="20% - Accent2 2 5 2 2" xfId="1160"/>
    <cellStyle name="20% - Accent2 2 5 2 2 2" xfId="7602"/>
    <cellStyle name="20% - Accent2 2 5 2 2 2 2" xfId="29143"/>
    <cellStyle name="20% - Accent2 2 5 2 2 3" xfId="29142"/>
    <cellStyle name="20% - Accent2 2 5 2 2 4" xfId="41999"/>
    <cellStyle name="20% - Accent2 2 5 2 3" xfId="1161"/>
    <cellStyle name="20% - Accent2 2 5 2 3 2" xfId="7603"/>
    <cellStyle name="20% - Accent2 2 5 2 3 2 2" xfId="29145"/>
    <cellStyle name="20% - Accent2 2 5 2 3 3" xfId="29144"/>
    <cellStyle name="20% - Accent2 2 5 2 3 4" xfId="42000"/>
    <cellStyle name="20% - Accent2 2 5 2 4" xfId="1162"/>
    <cellStyle name="20% - Accent2 2 5 2 4 2" xfId="7604"/>
    <cellStyle name="20% - Accent2 2 5 2 4 2 2" xfId="29147"/>
    <cellStyle name="20% - Accent2 2 5 2 4 3" xfId="29146"/>
    <cellStyle name="20% - Accent2 2 5 2 4 4" xfId="42001"/>
    <cellStyle name="20% - Accent2 2 5 2 5" xfId="1163"/>
    <cellStyle name="20% - Accent2 2 5 2 5 2" xfId="7605"/>
    <cellStyle name="20% - Accent2 2 5 2 5 2 2" xfId="29149"/>
    <cellStyle name="20% - Accent2 2 5 2 5 3" xfId="29148"/>
    <cellStyle name="20% - Accent2 2 5 2 5 4" xfId="42002"/>
    <cellStyle name="20% - Accent2 2 5 2 6" xfId="1164"/>
    <cellStyle name="20% - Accent2 2 5 2 6 2" xfId="7606"/>
    <cellStyle name="20% - Accent2 2 5 2 6 2 2" xfId="29151"/>
    <cellStyle name="20% - Accent2 2 5 2 6 3" xfId="29150"/>
    <cellStyle name="20% - Accent2 2 5 2 6 4" xfId="42003"/>
    <cellStyle name="20% - Accent2 2 5 2 7" xfId="1165"/>
    <cellStyle name="20% - Accent2 2 5 2 7 2" xfId="7607"/>
    <cellStyle name="20% - Accent2 2 5 2 7 2 2" xfId="29153"/>
    <cellStyle name="20% - Accent2 2 5 2 7 3" xfId="29152"/>
    <cellStyle name="20% - Accent2 2 5 2 7 4" xfId="42004"/>
    <cellStyle name="20% - Accent2 2 5 2 8" xfId="1166"/>
    <cellStyle name="20% - Accent2 2 5 2 8 2" xfId="7608"/>
    <cellStyle name="20% - Accent2 2 5 2 8 2 2" xfId="29155"/>
    <cellStyle name="20% - Accent2 2 5 2 8 3" xfId="29154"/>
    <cellStyle name="20% - Accent2 2 5 2 8 4" xfId="42005"/>
    <cellStyle name="20% - Accent2 2 5 2 9" xfId="1167"/>
    <cellStyle name="20% - Accent2 2 5 2 9 2" xfId="7609"/>
    <cellStyle name="20% - Accent2 2 5 2 9 2 2" xfId="29157"/>
    <cellStyle name="20% - Accent2 2 5 2 9 3" xfId="29156"/>
    <cellStyle name="20% - Accent2 2 5 2 9 4" xfId="42006"/>
    <cellStyle name="20% - Accent2 2 5 3" xfId="1168"/>
    <cellStyle name="20% - Accent2 2 5 3 2" xfId="1169"/>
    <cellStyle name="20% - Accent2 2 5 3 2 2" xfId="7611"/>
    <cellStyle name="20% - Accent2 2 5 3 2 2 2" xfId="29160"/>
    <cellStyle name="20% - Accent2 2 5 3 2 3" xfId="29159"/>
    <cellStyle name="20% - Accent2 2 5 3 2 4" xfId="42008"/>
    <cellStyle name="20% - Accent2 2 5 3 3" xfId="7610"/>
    <cellStyle name="20% - Accent2 2 5 3 3 2" xfId="29161"/>
    <cellStyle name="20% - Accent2 2 5 3 4" xfId="29158"/>
    <cellStyle name="20% - Accent2 2 5 3 5" xfId="42007"/>
    <cellStyle name="20% - Accent2 2 5 4" xfId="1170"/>
    <cellStyle name="20% - Accent2 2 5 4 2" xfId="7612"/>
    <cellStyle name="20% - Accent2 2 5 4 2 2" xfId="29163"/>
    <cellStyle name="20% - Accent2 2 5 4 3" xfId="29162"/>
    <cellStyle name="20% - Accent2 2 5 4 4" xfId="42009"/>
    <cellStyle name="20% - Accent2 2 5 5" xfId="1171"/>
    <cellStyle name="20% - Accent2 2 5 5 2" xfId="7613"/>
    <cellStyle name="20% - Accent2 2 5 5 2 2" xfId="29165"/>
    <cellStyle name="20% - Accent2 2 5 5 3" xfId="29164"/>
    <cellStyle name="20% - Accent2 2 5 5 4" xfId="42010"/>
    <cellStyle name="20% - Accent2 2 5 6" xfId="1172"/>
    <cellStyle name="20% - Accent2 2 5 6 2" xfId="7614"/>
    <cellStyle name="20% - Accent2 2 5 6 2 2" xfId="29167"/>
    <cellStyle name="20% - Accent2 2 5 6 3" xfId="29166"/>
    <cellStyle name="20% - Accent2 2 5 6 4" xfId="42011"/>
    <cellStyle name="20% - Accent2 2 5 7" xfId="1173"/>
    <cellStyle name="20% - Accent2 2 5 7 2" xfId="7615"/>
    <cellStyle name="20% - Accent2 2 5 7 2 2" xfId="29169"/>
    <cellStyle name="20% - Accent2 2 5 7 3" xfId="29168"/>
    <cellStyle name="20% - Accent2 2 5 7 4" xfId="42012"/>
    <cellStyle name="20% - Accent2 2 5 8" xfId="1174"/>
    <cellStyle name="20% - Accent2 2 5 8 2" xfId="7616"/>
    <cellStyle name="20% - Accent2 2 5 8 2 2" xfId="29171"/>
    <cellStyle name="20% - Accent2 2 5 8 3" xfId="29170"/>
    <cellStyle name="20% - Accent2 2 5 8 4" xfId="42013"/>
    <cellStyle name="20% - Accent2 2 5 9" xfId="1175"/>
    <cellStyle name="20% - Accent2 2 5 9 2" xfId="7617"/>
    <cellStyle name="20% - Accent2 2 5 9 2 2" xfId="29173"/>
    <cellStyle name="20% - Accent2 2 5 9 3" xfId="29172"/>
    <cellStyle name="20% - Accent2 2 5 9 4" xfId="42014"/>
    <cellStyle name="20% - Accent2 2 6" xfId="518"/>
    <cellStyle name="20% - Accent2 2 6 10" xfId="1176"/>
    <cellStyle name="20% - Accent2 2 6 10 2" xfId="7619"/>
    <cellStyle name="20% - Accent2 2 6 10 2 2" xfId="29176"/>
    <cellStyle name="20% - Accent2 2 6 10 3" xfId="29175"/>
    <cellStyle name="20% - Accent2 2 6 11" xfId="7618"/>
    <cellStyle name="20% - Accent2 2 6 11 2" xfId="29177"/>
    <cellStyle name="20% - Accent2 2 6 12" xfId="14343"/>
    <cellStyle name="20% - Accent2 2 6 13" xfId="29174"/>
    <cellStyle name="20% - Accent2 2 6 14" xfId="42015"/>
    <cellStyle name="20% - Accent2 2 6 2" xfId="1177"/>
    <cellStyle name="20% - Accent2 2 6 2 2" xfId="1178"/>
    <cellStyle name="20% - Accent2 2 6 2 2 2" xfId="7621"/>
    <cellStyle name="20% - Accent2 2 6 2 2 2 2" xfId="29180"/>
    <cellStyle name="20% - Accent2 2 6 2 2 3" xfId="29179"/>
    <cellStyle name="20% - Accent2 2 6 2 2 4" xfId="42017"/>
    <cellStyle name="20% - Accent2 2 6 2 3" xfId="7620"/>
    <cellStyle name="20% - Accent2 2 6 2 3 2" xfId="29181"/>
    <cellStyle name="20% - Accent2 2 6 2 4" xfId="29178"/>
    <cellStyle name="20% - Accent2 2 6 2 5" xfId="42016"/>
    <cellStyle name="20% - Accent2 2 6 3" xfId="1179"/>
    <cellStyle name="20% - Accent2 2 6 3 2" xfId="1180"/>
    <cellStyle name="20% - Accent2 2 6 3 2 2" xfId="7623"/>
    <cellStyle name="20% - Accent2 2 6 3 2 2 2" xfId="29184"/>
    <cellStyle name="20% - Accent2 2 6 3 2 3" xfId="29183"/>
    <cellStyle name="20% - Accent2 2 6 3 2 4" xfId="42019"/>
    <cellStyle name="20% - Accent2 2 6 3 3" xfId="7622"/>
    <cellStyle name="20% - Accent2 2 6 3 3 2" xfId="29185"/>
    <cellStyle name="20% - Accent2 2 6 3 4" xfId="29182"/>
    <cellStyle name="20% - Accent2 2 6 3 5" xfId="42018"/>
    <cellStyle name="20% - Accent2 2 6 4" xfId="1181"/>
    <cellStyle name="20% - Accent2 2 6 4 2" xfId="7624"/>
    <cellStyle name="20% - Accent2 2 6 4 2 2" xfId="29187"/>
    <cellStyle name="20% - Accent2 2 6 4 3" xfId="29186"/>
    <cellStyle name="20% - Accent2 2 6 4 4" xfId="42020"/>
    <cellStyle name="20% - Accent2 2 6 5" xfId="1182"/>
    <cellStyle name="20% - Accent2 2 6 5 2" xfId="7625"/>
    <cellStyle name="20% - Accent2 2 6 5 2 2" xfId="29189"/>
    <cellStyle name="20% - Accent2 2 6 5 3" xfId="29188"/>
    <cellStyle name="20% - Accent2 2 6 5 4" xfId="42021"/>
    <cellStyle name="20% - Accent2 2 6 6" xfId="1183"/>
    <cellStyle name="20% - Accent2 2 6 6 2" xfId="7626"/>
    <cellStyle name="20% - Accent2 2 6 6 2 2" xfId="29191"/>
    <cellStyle name="20% - Accent2 2 6 6 3" xfId="29190"/>
    <cellStyle name="20% - Accent2 2 6 6 4" xfId="42022"/>
    <cellStyle name="20% - Accent2 2 6 7" xfId="1184"/>
    <cellStyle name="20% - Accent2 2 6 7 2" xfId="7627"/>
    <cellStyle name="20% - Accent2 2 6 7 2 2" xfId="29193"/>
    <cellStyle name="20% - Accent2 2 6 7 3" xfId="29192"/>
    <cellStyle name="20% - Accent2 2 6 7 4" xfId="42023"/>
    <cellStyle name="20% - Accent2 2 6 8" xfId="1185"/>
    <cellStyle name="20% - Accent2 2 6 8 2" xfId="7628"/>
    <cellStyle name="20% - Accent2 2 6 8 2 2" xfId="29195"/>
    <cellStyle name="20% - Accent2 2 6 8 3" xfId="29194"/>
    <cellStyle name="20% - Accent2 2 6 8 4" xfId="42024"/>
    <cellStyle name="20% - Accent2 2 6 9" xfId="1186"/>
    <cellStyle name="20% - Accent2 2 6 9 2" xfId="7629"/>
    <cellStyle name="20% - Accent2 2 6 9 2 2" xfId="29197"/>
    <cellStyle name="20% - Accent2 2 6 9 3" xfId="29196"/>
    <cellStyle name="20% - Accent2 2 6 9 4" xfId="42025"/>
    <cellStyle name="20% - Accent2 2 7" xfId="612"/>
    <cellStyle name="20% - Accent2 2 7 2" xfId="1188"/>
    <cellStyle name="20% - Accent2 2 7 3" xfId="1187"/>
    <cellStyle name="20% - Accent2 2 7 3 2" xfId="7631"/>
    <cellStyle name="20% - Accent2 2 7 3 2 2" xfId="29200"/>
    <cellStyle name="20% - Accent2 2 7 3 3" xfId="29199"/>
    <cellStyle name="20% - Accent2 2 7 4" xfId="7630"/>
    <cellStyle name="20% - Accent2 2 7 4 2" xfId="29201"/>
    <cellStyle name="20% - Accent2 2 7 5" xfId="29198"/>
    <cellStyle name="20% - Accent2 2 7 6" xfId="42026"/>
    <cellStyle name="20% - Accent2 2 8" xfId="693"/>
    <cellStyle name="20% - Accent2 2 8 2" xfId="1189"/>
    <cellStyle name="20% - Accent2 2 8 2 2" xfId="7633"/>
    <cellStyle name="20% - Accent2 2 8 2 2 2" xfId="29204"/>
    <cellStyle name="20% - Accent2 2 8 2 3" xfId="29203"/>
    <cellStyle name="20% - Accent2 2 8 3" xfId="7632"/>
    <cellStyle name="20% - Accent2 2 8 3 2" xfId="29205"/>
    <cellStyle name="20% - Accent2 2 8 4" xfId="14344"/>
    <cellStyle name="20% - Accent2 2 8 5" xfId="29202"/>
    <cellStyle name="20% - Accent2 2 8 6" xfId="42027"/>
    <cellStyle name="20% - Accent2 2 9" xfId="1190"/>
    <cellStyle name="20% - Accent2 2 9 2" xfId="7634"/>
    <cellStyle name="20% - Accent2 2 9 2 2" xfId="29207"/>
    <cellStyle name="20% - Accent2 2 9 3" xfId="14345"/>
    <cellStyle name="20% - Accent2 2 9 4" xfId="29206"/>
    <cellStyle name="20% - Accent2 2 9 5" xfId="42028"/>
    <cellStyle name="20% - Accent2 20" xfId="14346"/>
    <cellStyle name="20% - Accent2 21" xfId="28067"/>
    <cellStyle name="20% - Accent2 3" xfId="171"/>
    <cellStyle name="20% - Accent2 3 10" xfId="1192"/>
    <cellStyle name="20% - Accent2 3 10 2" xfId="7636"/>
    <cellStyle name="20% - Accent2 3 10 2 2" xfId="29210"/>
    <cellStyle name="20% - Accent2 3 10 3" xfId="14348"/>
    <cellStyle name="20% - Accent2 3 10 4" xfId="29209"/>
    <cellStyle name="20% - Accent2 3 10 5" xfId="42030"/>
    <cellStyle name="20% - Accent2 3 11" xfId="1193"/>
    <cellStyle name="20% - Accent2 3 11 2" xfId="7637"/>
    <cellStyle name="20% - Accent2 3 11 2 2" xfId="29212"/>
    <cellStyle name="20% - Accent2 3 11 3" xfId="14349"/>
    <cellStyle name="20% - Accent2 3 11 4" xfId="29211"/>
    <cellStyle name="20% - Accent2 3 11 5" xfId="42031"/>
    <cellStyle name="20% - Accent2 3 12" xfId="1194"/>
    <cellStyle name="20% - Accent2 3 12 2" xfId="7638"/>
    <cellStyle name="20% - Accent2 3 12 2 2" xfId="29214"/>
    <cellStyle name="20% - Accent2 3 12 3" xfId="14350"/>
    <cellStyle name="20% - Accent2 3 12 4" xfId="29213"/>
    <cellStyle name="20% - Accent2 3 12 5" xfId="42032"/>
    <cellStyle name="20% - Accent2 3 13" xfId="1195"/>
    <cellStyle name="20% - Accent2 3 13 2" xfId="7639"/>
    <cellStyle name="20% - Accent2 3 13 2 2" xfId="29216"/>
    <cellStyle name="20% - Accent2 3 13 3" xfId="14351"/>
    <cellStyle name="20% - Accent2 3 13 4" xfId="29215"/>
    <cellStyle name="20% - Accent2 3 13 5" xfId="42033"/>
    <cellStyle name="20% - Accent2 3 14" xfId="1191"/>
    <cellStyle name="20% - Accent2 3 14 2" xfId="7640"/>
    <cellStyle name="20% - Accent2 3 14 2 2" xfId="29218"/>
    <cellStyle name="20% - Accent2 3 14 3" xfId="14352"/>
    <cellStyle name="20% - Accent2 3 14 4" xfId="29217"/>
    <cellStyle name="20% - Accent2 3 15" xfId="7635"/>
    <cellStyle name="20% - Accent2 3 15 2" xfId="14353"/>
    <cellStyle name="20% - Accent2 3 15 3" xfId="29219"/>
    <cellStyle name="20% - Accent2 3 16" xfId="14347"/>
    <cellStyle name="20% - Accent2 3 17" xfId="29208"/>
    <cellStyle name="20% - Accent2 3 18" xfId="42029"/>
    <cellStyle name="20% - Accent2 3 2" xfId="409"/>
    <cellStyle name="20% - Accent2 3 2 10" xfId="1197"/>
    <cellStyle name="20% - Accent2 3 2 10 2" xfId="7642"/>
    <cellStyle name="20% - Accent2 3 2 10 2 2" xfId="29222"/>
    <cellStyle name="20% - Accent2 3 2 10 3" xfId="29221"/>
    <cellStyle name="20% - Accent2 3 2 10 4" xfId="42035"/>
    <cellStyle name="20% - Accent2 3 2 11" xfId="1198"/>
    <cellStyle name="20% - Accent2 3 2 11 2" xfId="7643"/>
    <cellStyle name="20% - Accent2 3 2 11 2 2" xfId="29224"/>
    <cellStyle name="20% - Accent2 3 2 11 3" xfId="29223"/>
    <cellStyle name="20% - Accent2 3 2 11 4" xfId="42036"/>
    <cellStyle name="20% - Accent2 3 2 12" xfId="1196"/>
    <cellStyle name="20% - Accent2 3 2 12 2" xfId="7644"/>
    <cellStyle name="20% - Accent2 3 2 12 2 2" xfId="29226"/>
    <cellStyle name="20% - Accent2 3 2 12 3" xfId="29225"/>
    <cellStyle name="20% - Accent2 3 2 13" xfId="7641"/>
    <cellStyle name="20% - Accent2 3 2 13 2" xfId="29227"/>
    <cellStyle name="20% - Accent2 3 2 14" xfId="14354"/>
    <cellStyle name="20% - Accent2 3 2 15" xfId="29220"/>
    <cellStyle name="20% - Accent2 3 2 16" xfId="42034"/>
    <cellStyle name="20% - Accent2 3 2 2" xfId="1199"/>
    <cellStyle name="20% - Accent2 3 2 2 10" xfId="7645"/>
    <cellStyle name="20% - Accent2 3 2 2 10 2" xfId="29229"/>
    <cellStyle name="20% - Accent2 3 2 2 11" xfId="29228"/>
    <cellStyle name="20% - Accent2 3 2 2 12" xfId="42037"/>
    <cellStyle name="20% - Accent2 3 2 2 2" xfId="1200"/>
    <cellStyle name="20% - Accent2 3 2 2 2 2" xfId="1201"/>
    <cellStyle name="20% - Accent2 3 2 2 2 2 2" xfId="7647"/>
    <cellStyle name="20% - Accent2 3 2 2 2 2 2 2" xfId="29232"/>
    <cellStyle name="20% - Accent2 3 2 2 2 2 3" xfId="29231"/>
    <cellStyle name="20% - Accent2 3 2 2 2 2 4" xfId="42039"/>
    <cellStyle name="20% - Accent2 3 2 2 2 3" xfId="7646"/>
    <cellStyle name="20% - Accent2 3 2 2 2 3 2" xfId="29233"/>
    <cellStyle name="20% - Accent2 3 2 2 2 4" xfId="29230"/>
    <cellStyle name="20% - Accent2 3 2 2 2 5" xfId="42038"/>
    <cellStyle name="20% - Accent2 3 2 2 3" xfId="1202"/>
    <cellStyle name="20% - Accent2 3 2 2 3 2" xfId="1203"/>
    <cellStyle name="20% - Accent2 3 2 2 3 2 2" xfId="7649"/>
    <cellStyle name="20% - Accent2 3 2 2 3 2 2 2" xfId="29236"/>
    <cellStyle name="20% - Accent2 3 2 2 3 2 3" xfId="29235"/>
    <cellStyle name="20% - Accent2 3 2 2 3 2 4" xfId="42041"/>
    <cellStyle name="20% - Accent2 3 2 2 3 3" xfId="7648"/>
    <cellStyle name="20% - Accent2 3 2 2 3 3 2" xfId="29237"/>
    <cellStyle name="20% - Accent2 3 2 2 3 4" xfId="29234"/>
    <cellStyle name="20% - Accent2 3 2 2 3 5" xfId="42040"/>
    <cellStyle name="20% - Accent2 3 2 2 4" xfId="1204"/>
    <cellStyle name="20% - Accent2 3 2 2 4 2" xfId="7650"/>
    <cellStyle name="20% - Accent2 3 2 2 4 2 2" xfId="29239"/>
    <cellStyle name="20% - Accent2 3 2 2 4 3" xfId="29238"/>
    <cellStyle name="20% - Accent2 3 2 2 4 4" xfId="42042"/>
    <cellStyle name="20% - Accent2 3 2 2 5" xfId="1205"/>
    <cellStyle name="20% - Accent2 3 2 2 5 2" xfId="7651"/>
    <cellStyle name="20% - Accent2 3 2 2 5 2 2" xfId="29241"/>
    <cellStyle name="20% - Accent2 3 2 2 5 3" xfId="29240"/>
    <cellStyle name="20% - Accent2 3 2 2 5 4" xfId="42043"/>
    <cellStyle name="20% - Accent2 3 2 2 6" xfId="1206"/>
    <cellStyle name="20% - Accent2 3 2 2 6 2" xfId="7652"/>
    <cellStyle name="20% - Accent2 3 2 2 6 2 2" xfId="29243"/>
    <cellStyle name="20% - Accent2 3 2 2 6 3" xfId="29242"/>
    <cellStyle name="20% - Accent2 3 2 2 6 4" xfId="42044"/>
    <cellStyle name="20% - Accent2 3 2 2 7" xfId="1207"/>
    <cellStyle name="20% - Accent2 3 2 2 7 2" xfId="7653"/>
    <cellStyle name="20% - Accent2 3 2 2 7 2 2" xfId="29245"/>
    <cellStyle name="20% - Accent2 3 2 2 7 3" xfId="29244"/>
    <cellStyle name="20% - Accent2 3 2 2 7 4" xfId="42045"/>
    <cellStyle name="20% - Accent2 3 2 2 8" xfId="1208"/>
    <cellStyle name="20% - Accent2 3 2 2 8 2" xfId="7654"/>
    <cellStyle name="20% - Accent2 3 2 2 8 2 2" xfId="29247"/>
    <cellStyle name="20% - Accent2 3 2 2 8 3" xfId="29246"/>
    <cellStyle name="20% - Accent2 3 2 2 8 4" xfId="42046"/>
    <cellStyle name="20% - Accent2 3 2 2 9" xfId="1209"/>
    <cellStyle name="20% - Accent2 3 2 2 9 2" xfId="7655"/>
    <cellStyle name="20% - Accent2 3 2 2 9 2 2" xfId="29249"/>
    <cellStyle name="20% - Accent2 3 2 2 9 3" xfId="29248"/>
    <cellStyle name="20% - Accent2 3 2 2 9 4" xfId="42047"/>
    <cellStyle name="20% - Accent2 3 2 3" xfId="1210"/>
    <cellStyle name="20% - Accent2 3 2 3 10" xfId="29250"/>
    <cellStyle name="20% - Accent2 3 2 3 11" xfId="42048"/>
    <cellStyle name="20% - Accent2 3 2 3 2" xfId="1211"/>
    <cellStyle name="20% - Accent2 3 2 3 2 2" xfId="7657"/>
    <cellStyle name="20% - Accent2 3 2 3 2 2 2" xfId="29252"/>
    <cellStyle name="20% - Accent2 3 2 3 2 3" xfId="29251"/>
    <cellStyle name="20% - Accent2 3 2 3 2 4" xfId="42049"/>
    <cellStyle name="20% - Accent2 3 2 3 3" xfId="1212"/>
    <cellStyle name="20% - Accent2 3 2 3 3 2" xfId="7658"/>
    <cellStyle name="20% - Accent2 3 2 3 3 2 2" xfId="29254"/>
    <cellStyle name="20% - Accent2 3 2 3 3 3" xfId="29253"/>
    <cellStyle name="20% - Accent2 3 2 3 3 4" xfId="42050"/>
    <cellStyle name="20% - Accent2 3 2 3 4" xfId="1213"/>
    <cellStyle name="20% - Accent2 3 2 3 4 2" xfId="7659"/>
    <cellStyle name="20% - Accent2 3 2 3 4 2 2" xfId="29256"/>
    <cellStyle name="20% - Accent2 3 2 3 4 3" xfId="29255"/>
    <cellStyle name="20% - Accent2 3 2 3 4 4" xfId="42051"/>
    <cellStyle name="20% - Accent2 3 2 3 5" xfId="1214"/>
    <cellStyle name="20% - Accent2 3 2 3 5 2" xfId="7660"/>
    <cellStyle name="20% - Accent2 3 2 3 5 2 2" xfId="29258"/>
    <cellStyle name="20% - Accent2 3 2 3 5 3" xfId="29257"/>
    <cellStyle name="20% - Accent2 3 2 3 5 4" xfId="42052"/>
    <cellStyle name="20% - Accent2 3 2 3 6" xfId="1215"/>
    <cellStyle name="20% - Accent2 3 2 3 6 2" xfId="7661"/>
    <cellStyle name="20% - Accent2 3 2 3 6 2 2" xfId="29260"/>
    <cellStyle name="20% - Accent2 3 2 3 6 3" xfId="29259"/>
    <cellStyle name="20% - Accent2 3 2 3 6 4" xfId="42053"/>
    <cellStyle name="20% - Accent2 3 2 3 7" xfId="1216"/>
    <cellStyle name="20% - Accent2 3 2 3 7 2" xfId="7662"/>
    <cellStyle name="20% - Accent2 3 2 3 7 2 2" xfId="29262"/>
    <cellStyle name="20% - Accent2 3 2 3 7 3" xfId="29261"/>
    <cellStyle name="20% - Accent2 3 2 3 7 4" xfId="42054"/>
    <cellStyle name="20% - Accent2 3 2 3 8" xfId="1217"/>
    <cellStyle name="20% - Accent2 3 2 3 8 2" xfId="7663"/>
    <cellStyle name="20% - Accent2 3 2 3 8 2 2" xfId="29264"/>
    <cellStyle name="20% - Accent2 3 2 3 8 3" xfId="29263"/>
    <cellStyle name="20% - Accent2 3 2 3 8 4" xfId="42055"/>
    <cellStyle name="20% - Accent2 3 2 3 9" xfId="7656"/>
    <cellStyle name="20% - Accent2 3 2 3 9 2" xfId="29265"/>
    <cellStyle name="20% - Accent2 3 2 4" xfId="1218"/>
    <cellStyle name="20% - Accent2 3 2 4 2" xfId="1219"/>
    <cellStyle name="20% - Accent2 3 2 4 2 2" xfId="7665"/>
    <cellStyle name="20% - Accent2 3 2 4 2 2 2" xfId="29268"/>
    <cellStyle name="20% - Accent2 3 2 4 2 3" xfId="29267"/>
    <cellStyle name="20% - Accent2 3 2 4 2 4" xfId="42057"/>
    <cellStyle name="20% - Accent2 3 2 4 3" xfId="7664"/>
    <cellStyle name="20% - Accent2 3 2 4 3 2" xfId="29269"/>
    <cellStyle name="20% - Accent2 3 2 4 4" xfId="29266"/>
    <cellStyle name="20% - Accent2 3 2 4 5" xfId="42056"/>
    <cellStyle name="20% - Accent2 3 2 5" xfId="1220"/>
    <cellStyle name="20% - Accent2 3 2 5 2" xfId="7666"/>
    <cellStyle name="20% - Accent2 3 2 5 2 2" xfId="29271"/>
    <cellStyle name="20% - Accent2 3 2 5 3" xfId="29270"/>
    <cellStyle name="20% - Accent2 3 2 5 4" xfId="42058"/>
    <cellStyle name="20% - Accent2 3 2 6" xfId="1221"/>
    <cellStyle name="20% - Accent2 3 2 6 2" xfId="7667"/>
    <cellStyle name="20% - Accent2 3 2 6 2 2" xfId="29273"/>
    <cellStyle name="20% - Accent2 3 2 6 3" xfId="29272"/>
    <cellStyle name="20% - Accent2 3 2 6 4" xfId="42059"/>
    <cellStyle name="20% - Accent2 3 2 7" xfId="1222"/>
    <cellStyle name="20% - Accent2 3 2 7 2" xfId="7668"/>
    <cellStyle name="20% - Accent2 3 2 7 2 2" xfId="29275"/>
    <cellStyle name="20% - Accent2 3 2 7 3" xfId="29274"/>
    <cellStyle name="20% - Accent2 3 2 7 4" xfId="42060"/>
    <cellStyle name="20% - Accent2 3 2 8" xfId="1223"/>
    <cellStyle name="20% - Accent2 3 2 8 2" xfId="7669"/>
    <cellStyle name="20% - Accent2 3 2 8 2 2" xfId="29277"/>
    <cellStyle name="20% - Accent2 3 2 8 3" xfId="29276"/>
    <cellStyle name="20% - Accent2 3 2 8 4" xfId="42061"/>
    <cellStyle name="20% - Accent2 3 2 9" xfId="1224"/>
    <cellStyle name="20% - Accent2 3 2 9 2" xfId="7670"/>
    <cellStyle name="20% - Accent2 3 2 9 2 2" xfId="29279"/>
    <cellStyle name="20% - Accent2 3 2 9 3" xfId="29278"/>
    <cellStyle name="20% - Accent2 3 2 9 4" xfId="42062"/>
    <cellStyle name="20% - Accent2 3 3" xfId="613"/>
    <cellStyle name="20% - Accent2 3 3 10" xfId="1226"/>
    <cellStyle name="20% - Accent2 3 3 10 2" xfId="7672"/>
    <cellStyle name="20% - Accent2 3 3 10 2 2" xfId="29282"/>
    <cellStyle name="20% - Accent2 3 3 10 3" xfId="29281"/>
    <cellStyle name="20% - Accent2 3 3 10 4" xfId="42064"/>
    <cellStyle name="20% - Accent2 3 3 11" xfId="1227"/>
    <cellStyle name="20% - Accent2 3 3 11 2" xfId="7673"/>
    <cellStyle name="20% - Accent2 3 3 11 2 2" xfId="29284"/>
    <cellStyle name="20% - Accent2 3 3 11 3" xfId="29283"/>
    <cellStyle name="20% - Accent2 3 3 11 4" xfId="42065"/>
    <cellStyle name="20% - Accent2 3 3 12" xfId="1225"/>
    <cellStyle name="20% - Accent2 3 3 12 2" xfId="7674"/>
    <cellStyle name="20% - Accent2 3 3 12 2 2" xfId="29286"/>
    <cellStyle name="20% - Accent2 3 3 12 3" xfId="29285"/>
    <cellStyle name="20% - Accent2 3 3 13" xfId="7671"/>
    <cellStyle name="20% - Accent2 3 3 13 2" xfId="29287"/>
    <cellStyle name="20% - Accent2 3 3 14" xfId="14355"/>
    <cellStyle name="20% - Accent2 3 3 15" xfId="29280"/>
    <cellStyle name="20% - Accent2 3 3 16" xfId="42063"/>
    <cellStyle name="20% - Accent2 3 3 2" xfId="1228"/>
    <cellStyle name="20% - Accent2 3 3 2 10" xfId="7675"/>
    <cellStyle name="20% - Accent2 3 3 2 10 2" xfId="29289"/>
    <cellStyle name="20% - Accent2 3 3 2 11" xfId="29288"/>
    <cellStyle name="20% - Accent2 3 3 2 12" xfId="42066"/>
    <cellStyle name="20% - Accent2 3 3 2 2" xfId="1229"/>
    <cellStyle name="20% - Accent2 3 3 2 2 2" xfId="7676"/>
    <cellStyle name="20% - Accent2 3 3 2 2 2 2" xfId="29291"/>
    <cellStyle name="20% - Accent2 3 3 2 2 3" xfId="29290"/>
    <cellStyle name="20% - Accent2 3 3 2 2 4" xfId="42067"/>
    <cellStyle name="20% - Accent2 3 3 2 3" xfId="1230"/>
    <cellStyle name="20% - Accent2 3 3 2 3 2" xfId="7677"/>
    <cellStyle name="20% - Accent2 3 3 2 3 2 2" xfId="29293"/>
    <cellStyle name="20% - Accent2 3 3 2 3 3" xfId="29292"/>
    <cellStyle name="20% - Accent2 3 3 2 3 4" xfId="42068"/>
    <cellStyle name="20% - Accent2 3 3 2 4" xfId="1231"/>
    <cellStyle name="20% - Accent2 3 3 2 4 2" xfId="7678"/>
    <cellStyle name="20% - Accent2 3 3 2 4 2 2" xfId="29295"/>
    <cellStyle name="20% - Accent2 3 3 2 4 3" xfId="29294"/>
    <cellStyle name="20% - Accent2 3 3 2 4 4" xfId="42069"/>
    <cellStyle name="20% - Accent2 3 3 2 5" xfId="1232"/>
    <cellStyle name="20% - Accent2 3 3 2 5 2" xfId="7679"/>
    <cellStyle name="20% - Accent2 3 3 2 5 2 2" xfId="29297"/>
    <cellStyle name="20% - Accent2 3 3 2 5 3" xfId="29296"/>
    <cellStyle name="20% - Accent2 3 3 2 5 4" xfId="42070"/>
    <cellStyle name="20% - Accent2 3 3 2 6" xfId="1233"/>
    <cellStyle name="20% - Accent2 3 3 2 6 2" xfId="7680"/>
    <cellStyle name="20% - Accent2 3 3 2 6 2 2" xfId="29299"/>
    <cellStyle name="20% - Accent2 3 3 2 6 3" xfId="29298"/>
    <cellStyle name="20% - Accent2 3 3 2 6 4" xfId="42071"/>
    <cellStyle name="20% - Accent2 3 3 2 7" xfId="1234"/>
    <cellStyle name="20% - Accent2 3 3 2 7 2" xfId="7681"/>
    <cellStyle name="20% - Accent2 3 3 2 7 2 2" xfId="29301"/>
    <cellStyle name="20% - Accent2 3 3 2 7 3" xfId="29300"/>
    <cellStyle name="20% - Accent2 3 3 2 7 4" xfId="42072"/>
    <cellStyle name="20% - Accent2 3 3 2 8" xfId="1235"/>
    <cellStyle name="20% - Accent2 3 3 2 8 2" xfId="7682"/>
    <cellStyle name="20% - Accent2 3 3 2 8 2 2" xfId="29303"/>
    <cellStyle name="20% - Accent2 3 3 2 8 3" xfId="29302"/>
    <cellStyle name="20% - Accent2 3 3 2 8 4" xfId="42073"/>
    <cellStyle name="20% - Accent2 3 3 2 9" xfId="1236"/>
    <cellStyle name="20% - Accent2 3 3 2 9 2" xfId="7683"/>
    <cellStyle name="20% - Accent2 3 3 2 9 2 2" xfId="29305"/>
    <cellStyle name="20% - Accent2 3 3 2 9 3" xfId="29304"/>
    <cellStyle name="20% - Accent2 3 3 2 9 4" xfId="42074"/>
    <cellStyle name="20% - Accent2 3 3 3" xfId="1237"/>
    <cellStyle name="20% - Accent2 3 3 3 2" xfId="1238"/>
    <cellStyle name="20% - Accent2 3 3 3 2 2" xfId="7685"/>
    <cellStyle name="20% - Accent2 3 3 3 2 2 2" xfId="29308"/>
    <cellStyle name="20% - Accent2 3 3 3 2 3" xfId="29307"/>
    <cellStyle name="20% - Accent2 3 3 3 2 4" xfId="42076"/>
    <cellStyle name="20% - Accent2 3 3 3 3" xfId="7684"/>
    <cellStyle name="20% - Accent2 3 3 3 3 2" xfId="29309"/>
    <cellStyle name="20% - Accent2 3 3 3 4" xfId="29306"/>
    <cellStyle name="20% - Accent2 3 3 3 5" xfId="42075"/>
    <cellStyle name="20% - Accent2 3 3 4" xfId="1239"/>
    <cellStyle name="20% - Accent2 3 3 4 2" xfId="7686"/>
    <cellStyle name="20% - Accent2 3 3 4 2 2" xfId="29311"/>
    <cellStyle name="20% - Accent2 3 3 4 3" xfId="29310"/>
    <cellStyle name="20% - Accent2 3 3 4 4" xfId="42077"/>
    <cellStyle name="20% - Accent2 3 3 5" xfId="1240"/>
    <cellStyle name="20% - Accent2 3 3 5 2" xfId="7687"/>
    <cellStyle name="20% - Accent2 3 3 5 2 2" xfId="29313"/>
    <cellStyle name="20% - Accent2 3 3 5 3" xfId="29312"/>
    <cellStyle name="20% - Accent2 3 3 5 4" xfId="42078"/>
    <cellStyle name="20% - Accent2 3 3 6" xfId="1241"/>
    <cellStyle name="20% - Accent2 3 3 6 2" xfId="7688"/>
    <cellStyle name="20% - Accent2 3 3 6 2 2" xfId="29315"/>
    <cellStyle name="20% - Accent2 3 3 6 3" xfId="29314"/>
    <cellStyle name="20% - Accent2 3 3 6 4" xfId="42079"/>
    <cellStyle name="20% - Accent2 3 3 7" xfId="1242"/>
    <cellStyle name="20% - Accent2 3 3 7 2" xfId="7689"/>
    <cellStyle name="20% - Accent2 3 3 7 2 2" xfId="29317"/>
    <cellStyle name="20% - Accent2 3 3 7 3" xfId="29316"/>
    <cellStyle name="20% - Accent2 3 3 7 4" xfId="42080"/>
    <cellStyle name="20% - Accent2 3 3 8" xfId="1243"/>
    <cellStyle name="20% - Accent2 3 3 8 2" xfId="7690"/>
    <cellStyle name="20% - Accent2 3 3 8 2 2" xfId="29319"/>
    <cellStyle name="20% - Accent2 3 3 8 3" xfId="29318"/>
    <cellStyle name="20% - Accent2 3 3 8 4" xfId="42081"/>
    <cellStyle name="20% - Accent2 3 3 9" xfId="1244"/>
    <cellStyle name="20% - Accent2 3 3 9 2" xfId="7691"/>
    <cellStyle name="20% - Accent2 3 3 9 2 2" xfId="29321"/>
    <cellStyle name="20% - Accent2 3 3 9 3" xfId="29320"/>
    <cellStyle name="20% - Accent2 3 3 9 4" xfId="42082"/>
    <cellStyle name="20% - Accent2 3 4" xfId="694"/>
    <cellStyle name="20% - Accent2 3 4 10" xfId="1245"/>
    <cellStyle name="20% - Accent2 3 4 10 2" xfId="7693"/>
    <cellStyle name="20% - Accent2 3 4 10 2 2" xfId="29324"/>
    <cellStyle name="20% - Accent2 3 4 10 3" xfId="29323"/>
    <cellStyle name="20% - Accent2 3 4 11" xfId="7692"/>
    <cellStyle name="20% - Accent2 3 4 11 2" xfId="29325"/>
    <cellStyle name="20% - Accent2 3 4 12" xfId="14356"/>
    <cellStyle name="20% - Accent2 3 4 13" xfId="29322"/>
    <cellStyle name="20% - Accent2 3 4 14" xfId="42083"/>
    <cellStyle name="20% - Accent2 3 4 2" xfId="1246"/>
    <cellStyle name="20% - Accent2 3 4 2 2" xfId="1247"/>
    <cellStyle name="20% - Accent2 3 4 2 2 2" xfId="7695"/>
    <cellStyle name="20% - Accent2 3 4 2 2 2 2" xfId="29328"/>
    <cellStyle name="20% - Accent2 3 4 2 2 3" xfId="29327"/>
    <cellStyle name="20% - Accent2 3 4 2 2 4" xfId="42085"/>
    <cellStyle name="20% - Accent2 3 4 2 3" xfId="7694"/>
    <cellStyle name="20% - Accent2 3 4 2 3 2" xfId="29329"/>
    <cellStyle name="20% - Accent2 3 4 2 4" xfId="29326"/>
    <cellStyle name="20% - Accent2 3 4 2 5" xfId="42084"/>
    <cellStyle name="20% - Accent2 3 4 3" xfId="1248"/>
    <cellStyle name="20% - Accent2 3 4 3 2" xfId="1249"/>
    <cellStyle name="20% - Accent2 3 4 3 2 2" xfId="7697"/>
    <cellStyle name="20% - Accent2 3 4 3 2 2 2" xfId="29332"/>
    <cellStyle name="20% - Accent2 3 4 3 2 3" xfId="29331"/>
    <cellStyle name="20% - Accent2 3 4 3 2 4" xfId="42087"/>
    <cellStyle name="20% - Accent2 3 4 3 3" xfId="7696"/>
    <cellStyle name="20% - Accent2 3 4 3 3 2" xfId="29333"/>
    <cellStyle name="20% - Accent2 3 4 3 4" xfId="29330"/>
    <cellStyle name="20% - Accent2 3 4 3 5" xfId="42086"/>
    <cellStyle name="20% - Accent2 3 4 4" xfId="1250"/>
    <cellStyle name="20% - Accent2 3 4 4 2" xfId="7698"/>
    <cellStyle name="20% - Accent2 3 4 4 2 2" xfId="29335"/>
    <cellStyle name="20% - Accent2 3 4 4 3" xfId="29334"/>
    <cellStyle name="20% - Accent2 3 4 4 4" xfId="42088"/>
    <cellStyle name="20% - Accent2 3 4 5" xfId="1251"/>
    <cellStyle name="20% - Accent2 3 4 5 2" xfId="7699"/>
    <cellStyle name="20% - Accent2 3 4 5 2 2" xfId="29337"/>
    <cellStyle name="20% - Accent2 3 4 5 3" xfId="29336"/>
    <cellStyle name="20% - Accent2 3 4 5 4" xfId="42089"/>
    <cellStyle name="20% - Accent2 3 4 6" xfId="1252"/>
    <cellStyle name="20% - Accent2 3 4 6 2" xfId="7700"/>
    <cellStyle name="20% - Accent2 3 4 6 2 2" xfId="29339"/>
    <cellStyle name="20% - Accent2 3 4 6 3" xfId="29338"/>
    <cellStyle name="20% - Accent2 3 4 6 4" xfId="42090"/>
    <cellStyle name="20% - Accent2 3 4 7" xfId="1253"/>
    <cellStyle name="20% - Accent2 3 4 7 2" xfId="7701"/>
    <cellStyle name="20% - Accent2 3 4 7 2 2" xfId="29341"/>
    <cellStyle name="20% - Accent2 3 4 7 3" xfId="29340"/>
    <cellStyle name="20% - Accent2 3 4 7 4" xfId="42091"/>
    <cellStyle name="20% - Accent2 3 4 8" xfId="1254"/>
    <cellStyle name="20% - Accent2 3 4 8 2" xfId="7702"/>
    <cellStyle name="20% - Accent2 3 4 8 2 2" xfId="29343"/>
    <cellStyle name="20% - Accent2 3 4 8 3" xfId="29342"/>
    <cellStyle name="20% - Accent2 3 4 8 4" xfId="42092"/>
    <cellStyle name="20% - Accent2 3 4 9" xfId="1255"/>
    <cellStyle name="20% - Accent2 3 4 9 2" xfId="7703"/>
    <cellStyle name="20% - Accent2 3 4 9 2 2" xfId="29345"/>
    <cellStyle name="20% - Accent2 3 4 9 3" xfId="29344"/>
    <cellStyle name="20% - Accent2 3 4 9 4" xfId="42093"/>
    <cellStyle name="20% - Accent2 3 5" xfId="1256"/>
    <cellStyle name="20% - Accent2 3 5 2" xfId="1257"/>
    <cellStyle name="20% - Accent2 3 5 2 2" xfId="7705"/>
    <cellStyle name="20% - Accent2 3 5 2 2 2" xfId="29348"/>
    <cellStyle name="20% - Accent2 3 5 2 3" xfId="29347"/>
    <cellStyle name="20% - Accent2 3 5 2 4" xfId="42095"/>
    <cellStyle name="20% - Accent2 3 5 3" xfId="1258"/>
    <cellStyle name="20% - Accent2 3 5 3 2" xfId="7706"/>
    <cellStyle name="20% - Accent2 3 5 3 2 2" xfId="29350"/>
    <cellStyle name="20% - Accent2 3 5 3 3" xfId="29349"/>
    <cellStyle name="20% - Accent2 3 5 3 4" xfId="42096"/>
    <cellStyle name="20% - Accent2 3 5 4" xfId="7704"/>
    <cellStyle name="20% - Accent2 3 5 4 2" xfId="29351"/>
    <cellStyle name="20% - Accent2 3 5 5" xfId="14357"/>
    <cellStyle name="20% - Accent2 3 5 6" xfId="29346"/>
    <cellStyle name="20% - Accent2 3 5 7" xfId="42094"/>
    <cellStyle name="20% - Accent2 3 6" xfId="1259"/>
    <cellStyle name="20% - Accent2 3 6 2" xfId="1260"/>
    <cellStyle name="20% - Accent2 3 6 2 2" xfId="7708"/>
    <cellStyle name="20% - Accent2 3 6 2 2 2" xfId="29354"/>
    <cellStyle name="20% - Accent2 3 6 2 3" xfId="29353"/>
    <cellStyle name="20% - Accent2 3 6 2 4" xfId="42098"/>
    <cellStyle name="20% - Accent2 3 6 3" xfId="7707"/>
    <cellStyle name="20% - Accent2 3 6 3 2" xfId="29355"/>
    <cellStyle name="20% - Accent2 3 6 4" xfId="14358"/>
    <cellStyle name="20% - Accent2 3 6 5" xfId="29352"/>
    <cellStyle name="20% - Accent2 3 6 6" xfId="42097"/>
    <cellStyle name="20% - Accent2 3 7" xfId="1261"/>
    <cellStyle name="20% - Accent2 3 7 2" xfId="1262"/>
    <cellStyle name="20% - Accent2 3 7 2 2" xfId="7710"/>
    <cellStyle name="20% - Accent2 3 7 2 2 2" xfId="29358"/>
    <cellStyle name="20% - Accent2 3 7 2 3" xfId="29357"/>
    <cellStyle name="20% - Accent2 3 7 2 4" xfId="42100"/>
    <cellStyle name="20% - Accent2 3 7 3" xfId="7709"/>
    <cellStyle name="20% - Accent2 3 7 3 2" xfId="29359"/>
    <cellStyle name="20% - Accent2 3 7 4" xfId="14359"/>
    <cellStyle name="20% - Accent2 3 7 5" xfId="29356"/>
    <cellStyle name="20% - Accent2 3 7 6" xfId="42099"/>
    <cellStyle name="20% - Accent2 3 8" xfId="1263"/>
    <cellStyle name="20% - Accent2 3 8 2" xfId="1264"/>
    <cellStyle name="20% - Accent2 3 8 2 2" xfId="7712"/>
    <cellStyle name="20% - Accent2 3 8 2 2 2" xfId="29362"/>
    <cellStyle name="20% - Accent2 3 8 2 3" xfId="29361"/>
    <cellStyle name="20% - Accent2 3 8 2 4" xfId="42102"/>
    <cellStyle name="20% - Accent2 3 8 3" xfId="7711"/>
    <cellStyle name="20% - Accent2 3 8 3 2" xfId="29363"/>
    <cellStyle name="20% - Accent2 3 8 4" xfId="14360"/>
    <cellStyle name="20% - Accent2 3 8 5" xfId="29360"/>
    <cellStyle name="20% - Accent2 3 8 6" xfId="42101"/>
    <cellStyle name="20% - Accent2 3 9" xfId="1265"/>
    <cellStyle name="20% - Accent2 3 9 2" xfId="1266"/>
    <cellStyle name="20% - Accent2 3 9 2 2" xfId="7714"/>
    <cellStyle name="20% - Accent2 3 9 2 2 2" xfId="29366"/>
    <cellStyle name="20% - Accent2 3 9 2 3" xfId="29365"/>
    <cellStyle name="20% - Accent2 3 9 2 4" xfId="42104"/>
    <cellStyle name="20% - Accent2 3 9 3" xfId="7713"/>
    <cellStyle name="20% - Accent2 3 9 3 2" xfId="29367"/>
    <cellStyle name="20% - Accent2 3 9 4" xfId="14361"/>
    <cellStyle name="20% - Accent2 3 9 5" xfId="29364"/>
    <cellStyle name="20% - Accent2 3 9 6" xfId="42103"/>
    <cellStyle name="20% - Accent2 4" xfId="172"/>
    <cellStyle name="20% - Accent2 4 10" xfId="1268"/>
    <cellStyle name="20% - Accent2 4 10 2" xfId="7716"/>
    <cellStyle name="20% - Accent2 4 10 2 2" xfId="29370"/>
    <cellStyle name="20% - Accent2 4 10 3" xfId="29369"/>
    <cellStyle name="20% - Accent2 4 10 4" xfId="42106"/>
    <cellStyle name="20% - Accent2 4 11" xfId="1269"/>
    <cellStyle name="20% - Accent2 4 11 2" xfId="7717"/>
    <cellStyle name="20% - Accent2 4 11 2 2" xfId="29372"/>
    <cellStyle name="20% - Accent2 4 11 3" xfId="29371"/>
    <cellStyle name="20% - Accent2 4 11 4" xfId="42107"/>
    <cellStyle name="20% - Accent2 4 12" xfId="1267"/>
    <cellStyle name="20% - Accent2 4 12 2" xfId="7718"/>
    <cellStyle name="20% - Accent2 4 12 2 2" xfId="29374"/>
    <cellStyle name="20% - Accent2 4 12 3" xfId="29373"/>
    <cellStyle name="20% - Accent2 4 13" xfId="7715"/>
    <cellStyle name="20% - Accent2 4 13 2" xfId="29375"/>
    <cellStyle name="20% - Accent2 4 14" xfId="14362"/>
    <cellStyle name="20% - Accent2 4 15" xfId="29368"/>
    <cellStyle name="20% - Accent2 4 16" xfId="42105"/>
    <cellStyle name="20% - Accent2 4 2" xfId="410"/>
    <cellStyle name="20% - Accent2 4 2 10" xfId="1270"/>
    <cellStyle name="20% - Accent2 4 2 10 2" xfId="7720"/>
    <cellStyle name="20% - Accent2 4 2 10 2 2" xfId="29378"/>
    <cellStyle name="20% - Accent2 4 2 10 3" xfId="29377"/>
    <cellStyle name="20% - Accent2 4 2 11" xfId="7719"/>
    <cellStyle name="20% - Accent2 4 2 11 2" xfId="29379"/>
    <cellStyle name="20% - Accent2 4 2 12" xfId="14363"/>
    <cellStyle name="20% - Accent2 4 2 13" xfId="29376"/>
    <cellStyle name="20% - Accent2 4 2 14" xfId="42108"/>
    <cellStyle name="20% - Accent2 4 2 2" xfId="1271"/>
    <cellStyle name="20% - Accent2 4 2 2 2" xfId="1272"/>
    <cellStyle name="20% - Accent2 4 2 2 2 2" xfId="7722"/>
    <cellStyle name="20% - Accent2 4 2 2 2 2 2" xfId="29382"/>
    <cellStyle name="20% - Accent2 4 2 2 2 3" xfId="29381"/>
    <cellStyle name="20% - Accent2 4 2 2 2 4" xfId="42110"/>
    <cellStyle name="20% - Accent2 4 2 2 3" xfId="7721"/>
    <cellStyle name="20% - Accent2 4 2 2 3 2" xfId="29383"/>
    <cellStyle name="20% - Accent2 4 2 2 4" xfId="29380"/>
    <cellStyle name="20% - Accent2 4 2 2 5" xfId="42109"/>
    <cellStyle name="20% - Accent2 4 2 3" xfId="1273"/>
    <cellStyle name="20% - Accent2 4 2 3 2" xfId="1274"/>
    <cellStyle name="20% - Accent2 4 2 3 2 2" xfId="7724"/>
    <cellStyle name="20% - Accent2 4 2 3 2 2 2" xfId="29386"/>
    <cellStyle name="20% - Accent2 4 2 3 2 3" xfId="29385"/>
    <cellStyle name="20% - Accent2 4 2 3 2 4" xfId="42112"/>
    <cellStyle name="20% - Accent2 4 2 3 3" xfId="7723"/>
    <cellStyle name="20% - Accent2 4 2 3 3 2" xfId="29387"/>
    <cellStyle name="20% - Accent2 4 2 3 4" xfId="29384"/>
    <cellStyle name="20% - Accent2 4 2 3 5" xfId="42111"/>
    <cellStyle name="20% - Accent2 4 2 4" xfId="1275"/>
    <cellStyle name="20% - Accent2 4 2 4 2" xfId="7725"/>
    <cellStyle name="20% - Accent2 4 2 4 2 2" xfId="29389"/>
    <cellStyle name="20% - Accent2 4 2 4 3" xfId="29388"/>
    <cellStyle name="20% - Accent2 4 2 4 4" xfId="42113"/>
    <cellStyle name="20% - Accent2 4 2 5" xfId="1276"/>
    <cellStyle name="20% - Accent2 4 2 5 2" xfId="7726"/>
    <cellStyle name="20% - Accent2 4 2 5 2 2" xfId="29391"/>
    <cellStyle name="20% - Accent2 4 2 5 3" xfId="29390"/>
    <cellStyle name="20% - Accent2 4 2 5 4" xfId="42114"/>
    <cellStyle name="20% - Accent2 4 2 6" xfId="1277"/>
    <cellStyle name="20% - Accent2 4 2 6 2" xfId="7727"/>
    <cellStyle name="20% - Accent2 4 2 6 2 2" xfId="29393"/>
    <cellStyle name="20% - Accent2 4 2 6 3" xfId="29392"/>
    <cellStyle name="20% - Accent2 4 2 6 4" xfId="42115"/>
    <cellStyle name="20% - Accent2 4 2 7" xfId="1278"/>
    <cellStyle name="20% - Accent2 4 2 7 2" xfId="7728"/>
    <cellStyle name="20% - Accent2 4 2 7 2 2" xfId="29395"/>
    <cellStyle name="20% - Accent2 4 2 7 3" xfId="29394"/>
    <cellStyle name="20% - Accent2 4 2 7 4" xfId="42116"/>
    <cellStyle name="20% - Accent2 4 2 8" xfId="1279"/>
    <cellStyle name="20% - Accent2 4 2 8 2" xfId="7729"/>
    <cellStyle name="20% - Accent2 4 2 8 2 2" xfId="29397"/>
    <cellStyle name="20% - Accent2 4 2 8 3" xfId="29396"/>
    <cellStyle name="20% - Accent2 4 2 8 4" xfId="42117"/>
    <cellStyle name="20% - Accent2 4 2 9" xfId="1280"/>
    <cellStyle name="20% - Accent2 4 2 9 2" xfId="7730"/>
    <cellStyle name="20% - Accent2 4 2 9 2 2" xfId="29399"/>
    <cellStyle name="20% - Accent2 4 2 9 3" xfId="29398"/>
    <cellStyle name="20% - Accent2 4 2 9 4" xfId="42118"/>
    <cellStyle name="20% - Accent2 4 3" xfId="614"/>
    <cellStyle name="20% - Accent2 4 3 10" xfId="7731"/>
    <cellStyle name="20% - Accent2 4 3 10 2" xfId="29401"/>
    <cellStyle name="20% - Accent2 4 3 11" xfId="14364"/>
    <cellStyle name="20% - Accent2 4 3 12" xfId="29400"/>
    <cellStyle name="20% - Accent2 4 3 13" xfId="42119"/>
    <cellStyle name="20% - Accent2 4 3 2" xfId="1282"/>
    <cellStyle name="20% - Accent2 4 3 2 2" xfId="7732"/>
    <cellStyle name="20% - Accent2 4 3 2 2 2" xfId="29403"/>
    <cellStyle name="20% - Accent2 4 3 2 3" xfId="29402"/>
    <cellStyle name="20% - Accent2 4 3 2 4" xfId="42120"/>
    <cellStyle name="20% - Accent2 4 3 3" xfId="1283"/>
    <cellStyle name="20% - Accent2 4 3 3 2" xfId="7733"/>
    <cellStyle name="20% - Accent2 4 3 3 2 2" xfId="29405"/>
    <cellStyle name="20% - Accent2 4 3 3 3" xfId="29404"/>
    <cellStyle name="20% - Accent2 4 3 3 4" xfId="42121"/>
    <cellStyle name="20% - Accent2 4 3 4" xfId="1284"/>
    <cellStyle name="20% - Accent2 4 3 4 2" xfId="7734"/>
    <cellStyle name="20% - Accent2 4 3 4 2 2" xfId="29407"/>
    <cellStyle name="20% - Accent2 4 3 4 3" xfId="29406"/>
    <cellStyle name="20% - Accent2 4 3 4 4" xfId="42122"/>
    <cellStyle name="20% - Accent2 4 3 5" xfId="1285"/>
    <cellStyle name="20% - Accent2 4 3 5 2" xfId="7735"/>
    <cellStyle name="20% - Accent2 4 3 5 2 2" xfId="29409"/>
    <cellStyle name="20% - Accent2 4 3 5 3" xfId="29408"/>
    <cellStyle name="20% - Accent2 4 3 5 4" xfId="42123"/>
    <cellStyle name="20% - Accent2 4 3 6" xfId="1286"/>
    <cellStyle name="20% - Accent2 4 3 6 2" xfId="7736"/>
    <cellStyle name="20% - Accent2 4 3 6 2 2" xfId="29411"/>
    <cellStyle name="20% - Accent2 4 3 6 3" xfId="29410"/>
    <cellStyle name="20% - Accent2 4 3 6 4" xfId="42124"/>
    <cellStyle name="20% - Accent2 4 3 7" xfId="1287"/>
    <cellStyle name="20% - Accent2 4 3 7 2" xfId="7737"/>
    <cellStyle name="20% - Accent2 4 3 7 2 2" xfId="29413"/>
    <cellStyle name="20% - Accent2 4 3 7 3" xfId="29412"/>
    <cellStyle name="20% - Accent2 4 3 7 4" xfId="42125"/>
    <cellStyle name="20% - Accent2 4 3 8" xfId="1288"/>
    <cellStyle name="20% - Accent2 4 3 8 2" xfId="7738"/>
    <cellStyle name="20% - Accent2 4 3 8 2 2" xfId="29415"/>
    <cellStyle name="20% - Accent2 4 3 8 3" xfId="29414"/>
    <cellStyle name="20% - Accent2 4 3 8 4" xfId="42126"/>
    <cellStyle name="20% - Accent2 4 3 9" xfId="1281"/>
    <cellStyle name="20% - Accent2 4 3 9 2" xfId="7739"/>
    <cellStyle name="20% - Accent2 4 3 9 2 2" xfId="29417"/>
    <cellStyle name="20% - Accent2 4 3 9 3" xfId="29416"/>
    <cellStyle name="20% - Accent2 4 4" xfId="701"/>
    <cellStyle name="20% - Accent2 4 4 2" xfId="1290"/>
    <cellStyle name="20% - Accent2 4 4 2 2" xfId="7741"/>
    <cellStyle name="20% - Accent2 4 4 2 2 2" xfId="29420"/>
    <cellStyle name="20% - Accent2 4 4 2 3" xfId="29419"/>
    <cellStyle name="20% - Accent2 4 4 2 4" xfId="42128"/>
    <cellStyle name="20% - Accent2 4 4 3" xfId="1289"/>
    <cellStyle name="20% - Accent2 4 4 3 2" xfId="7742"/>
    <cellStyle name="20% - Accent2 4 4 3 2 2" xfId="29422"/>
    <cellStyle name="20% - Accent2 4 4 3 3" xfId="29421"/>
    <cellStyle name="20% - Accent2 4 4 4" xfId="7740"/>
    <cellStyle name="20% - Accent2 4 4 4 2" xfId="29423"/>
    <cellStyle name="20% - Accent2 4 4 5" xfId="14365"/>
    <cellStyle name="20% - Accent2 4 4 6" xfId="29418"/>
    <cellStyle name="20% - Accent2 4 4 7" xfId="42127"/>
    <cellStyle name="20% - Accent2 4 5" xfId="1291"/>
    <cellStyle name="20% - Accent2 4 5 2" xfId="7743"/>
    <cellStyle name="20% - Accent2 4 5 2 2" xfId="29425"/>
    <cellStyle name="20% - Accent2 4 5 3" xfId="29424"/>
    <cellStyle name="20% - Accent2 4 5 4" xfId="42129"/>
    <cellStyle name="20% - Accent2 4 6" xfId="1292"/>
    <cellStyle name="20% - Accent2 4 6 2" xfId="7744"/>
    <cellStyle name="20% - Accent2 4 6 2 2" xfId="29427"/>
    <cellStyle name="20% - Accent2 4 6 3" xfId="29426"/>
    <cellStyle name="20% - Accent2 4 6 4" xfId="42130"/>
    <cellStyle name="20% - Accent2 4 7" xfId="1293"/>
    <cellStyle name="20% - Accent2 4 7 2" xfId="7745"/>
    <cellStyle name="20% - Accent2 4 7 2 2" xfId="29429"/>
    <cellStyle name="20% - Accent2 4 7 3" xfId="29428"/>
    <cellStyle name="20% - Accent2 4 7 4" xfId="42131"/>
    <cellStyle name="20% - Accent2 4 8" xfId="1294"/>
    <cellStyle name="20% - Accent2 4 8 2" xfId="7746"/>
    <cellStyle name="20% - Accent2 4 8 2 2" xfId="29431"/>
    <cellStyle name="20% - Accent2 4 8 3" xfId="29430"/>
    <cellStyle name="20% - Accent2 4 8 4" xfId="42132"/>
    <cellStyle name="20% - Accent2 4 9" xfId="1295"/>
    <cellStyle name="20% - Accent2 4 9 2" xfId="7747"/>
    <cellStyle name="20% - Accent2 4 9 2 2" xfId="29433"/>
    <cellStyle name="20% - Accent2 4 9 3" xfId="29432"/>
    <cellStyle name="20% - Accent2 4 9 4" xfId="42133"/>
    <cellStyle name="20% - Accent2 5" xfId="173"/>
    <cellStyle name="20% - Accent2 5 10" xfId="1297"/>
    <cellStyle name="20% - Accent2 5 10 2" xfId="7749"/>
    <cellStyle name="20% - Accent2 5 10 2 2" xfId="29436"/>
    <cellStyle name="20% - Accent2 5 10 3" xfId="29435"/>
    <cellStyle name="20% - Accent2 5 10 4" xfId="42135"/>
    <cellStyle name="20% - Accent2 5 11" xfId="1298"/>
    <cellStyle name="20% - Accent2 5 11 2" xfId="7750"/>
    <cellStyle name="20% - Accent2 5 11 2 2" xfId="29438"/>
    <cellStyle name="20% - Accent2 5 11 3" xfId="29437"/>
    <cellStyle name="20% - Accent2 5 11 4" xfId="42136"/>
    <cellStyle name="20% - Accent2 5 12" xfId="1296"/>
    <cellStyle name="20% - Accent2 5 12 2" xfId="7751"/>
    <cellStyle name="20% - Accent2 5 12 2 2" xfId="29440"/>
    <cellStyle name="20% - Accent2 5 12 3" xfId="29439"/>
    <cellStyle name="20% - Accent2 5 13" xfId="7748"/>
    <cellStyle name="20% - Accent2 5 13 2" xfId="29441"/>
    <cellStyle name="20% - Accent2 5 14" xfId="14366"/>
    <cellStyle name="20% - Accent2 5 15" xfId="29434"/>
    <cellStyle name="20% - Accent2 5 16" xfId="42134"/>
    <cellStyle name="20% - Accent2 5 2" xfId="411"/>
    <cellStyle name="20% - Accent2 5 2 10" xfId="1299"/>
    <cellStyle name="20% - Accent2 5 2 10 2" xfId="7753"/>
    <cellStyle name="20% - Accent2 5 2 10 2 2" xfId="29444"/>
    <cellStyle name="20% - Accent2 5 2 10 3" xfId="29443"/>
    <cellStyle name="20% - Accent2 5 2 11" xfId="7752"/>
    <cellStyle name="20% - Accent2 5 2 11 2" xfId="29445"/>
    <cellStyle name="20% - Accent2 5 2 12" xfId="14367"/>
    <cellStyle name="20% - Accent2 5 2 13" xfId="29442"/>
    <cellStyle name="20% - Accent2 5 2 14" xfId="42137"/>
    <cellStyle name="20% - Accent2 5 2 2" xfId="1300"/>
    <cellStyle name="20% - Accent2 5 2 2 2" xfId="7754"/>
    <cellStyle name="20% - Accent2 5 2 2 2 2" xfId="29447"/>
    <cellStyle name="20% - Accent2 5 2 2 3" xfId="29446"/>
    <cellStyle name="20% - Accent2 5 2 2 4" xfId="42138"/>
    <cellStyle name="20% - Accent2 5 2 3" xfId="1301"/>
    <cellStyle name="20% - Accent2 5 2 3 2" xfId="7755"/>
    <cellStyle name="20% - Accent2 5 2 3 2 2" xfId="29449"/>
    <cellStyle name="20% - Accent2 5 2 3 3" xfId="29448"/>
    <cellStyle name="20% - Accent2 5 2 3 4" xfId="42139"/>
    <cellStyle name="20% - Accent2 5 2 4" xfId="1302"/>
    <cellStyle name="20% - Accent2 5 2 4 2" xfId="7756"/>
    <cellStyle name="20% - Accent2 5 2 4 2 2" xfId="29451"/>
    <cellStyle name="20% - Accent2 5 2 4 3" xfId="29450"/>
    <cellStyle name="20% - Accent2 5 2 4 4" xfId="42140"/>
    <cellStyle name="20% - Accent2 5 2 5" xfId="1303"/>
    <cellStyle name="20% - Accent2 5 2 5 2" xfId="7757"/>
    <cellStyle name="20% - Accent2 5 2 5 2 2" xfId="29453"/>
    <cellStyle name="20% - Accent2 5 2 5 3" xfId="29452"/>
    <cellStyle name="20% - Accent2 5 2 5 4" xfId="42141"/>
    <cellStyle name="20% - Accent2 5 2 6" xfId="1304"/>
    <cellStyle name="20% - Accent2 5 2 6 2" xfId="7758"/>
    <cellStyle name="20% - Accent2 5 2 6 2 2" xfId="29455"/>
    <cellStyle name="20% - Accent2 5 2 6 3" xfId="29454"/>
    <cellStyle name="20% - Accent2 5 2 6 4" xfId="42142"/>
    <cellStyle name="20% - Accent2 5 2 7" xfId="1305"/>
    <cellStyle name="20% - Accent2 5 2 7 2" xfId="7759"/>
    <cellStyle name="20% - Accent2 5 2 7 2 2" xfId="29457"/>
    <cellStyle name="20% - Accent2 5 2 7 3" xfId="29456"/>
    <cellStyle name="20% - Accent2 5 2 7 4" xfId="42143"/>
    <cellStyle name="20% - Accent2 5 2 8" xfId="1306"/>
    <cellStyle name="20% - Accent2 5 2 8 2" xfId="7760"/>
    <cellStyle name="20% - Accent2 5 2 8 2 2" xfId="29459"/>
    <cellStyle name="20% - Accent2 5 2 8 3" xfId="29458"/>
    <cellStyle name="20% - Accent2 5 2 8 4" xfId="42144"/>
    <cellStyle name="20% - Accent2 5 2 9" xfId="1307"/>
    <cellStyle name="20% - Accent2 5 2 9 2" xfId="7761"/>
    <cellStyle name="20% - Accent2 5 2 9 2 2" xfId="29461"/>
    <cellStyle name="20% - Accent2 5 2 9 3" xfId="29460"/>
    <cellStyle name="20% - Accent2 5 2 9 4" xfId="42145"/>
    <cellStyle name="20% - Accent2 5 3" xfId="615"/>
    <cellStyle name="20% - Accent2 5 3 2" xfId="1309"/>
    <cellStyle name="20% - Accent2 5 3 2 2" xfId="7763"/>
    <cellStyle name="20% - Accent2 5 3 2 2 2" xfId="29464"/>
    <cellStyle name="20% - Accent2 5 3 2 3" xfId="29463"/>
    <cellStyle name="20% - Accent2 5 3 2 4" xfId="42147"/>
    <cellStyle name="20% - Accent2 5 3 3" xfId="1308"/>
    <cellStyle name="20% - Accent2 5 3 3 2" xfId="7764"/>
    <cellStyle name="20% - Accent2 5 3 3 2 2" xfId="29466"/>
    <cellStyle name="20% - Accent2 5 3 3 3" xfId="29465"/>
    <cellStyle name="20% - Accent2 5 3 4" xfId="7762"/>
    <cellStyle name="20% - Accent2 5 3 4 2" xfId="29467"/>
    <cellStyle name="20% - Accent2 5 3 5" xfId="14368"/>
    <cellStyle name="20% - Accent2 5 3 6" xfId="29462"/>
    <cellStyle name="20% - Accent2 5 3 7" xfId="42146"/>
    <cellStyle name="20% - Accent2 5 4" xfId="702"/>
    <cellStyle name="20% - Accent2 5 4 2" xfId="1310"/>
    <cellStyle name="20% - Accent2 5 4 2 2" xfId="7766"/>
    <cellStyle name="20% - Accent2 5 4 2 2 2" xfId="29470"/>
    <cellStyle name="20% - Accent2 5 4 2 3" xfId="29469"/>
    <cellStyle name="20% - Accent2 5 4 3" xfId="7765"/>
    <cellStyle name="20% - Accent2 5 4 3 2" xfId="29471"/>
    <cellStyle name="20% - Accent2 5 4 4" xfId="14369"/>
    <cellStyle name="20% - Accent2 5 4 5" xfId="29468"/>
    <cellStyle name="20% - Accent2 5 4 6" xfId="42148"/>
    <cellStyle name="20% - Accent2 5 5" xfId="1311"/>
    <cellStyle name="20% - Accent2 5 5 2" xfId="7767"/>
    <cellStyle name="20% - Accent2 5 5 2 2" xfId="29473"/>
    <cellStyle name="20% - Accent2 5 5 3" xfId="29472"/>
    <cellStyle name="20% - Accent2 5 5 4" xfId="42149"/>
    <cellStyle name="20% - Accent2 5 6" xfId="1312"/>
    <cellStyle name="20% - Accent2 5 6 2" xfId="7768"/>
    <cellStyle name="20% - Accent2 5 6 2 2" xfId="29475"/>
    <cellStyle name="20% - Accent2 5 6 3" xfId="29474"/>
    <cellStyle name="20% - Accent2 5 6 4" xfId="42150"/>
    <cellStyle name="20% - Accent2 5 7" xfId="1313"/>
    <cellStyle name="20% - Accent2 5 7 2" xfId="7769"/>
    <cellStyle name="20% - Accent2 5 7 2 2" xfId="29477"/>
    <cellStyle name="20% - Accent2 5 7 3" xfId="29476"/>
    <cellStyle name="20% - Accent2 5 7 4" xfId="42151"/>
    <cellStyle name="20% - Accent2 5 8" xfId="1314"/>
    <cellStyle name="20% - Accent2 5 8 2" xfId="7770"/>
    <cellStyle name="20% - Accent2 5 8 2 2" xfId="29479"/>
    <cellStyle name="20% - Accent2 5 8 3" xfId="29478"/>
    <cellStyle name="20% - Accent2 5 8 4" xfId="42152"/>
    <cellStyle name="20% - Accent2 5 9" xfId="1315"/>
    <cellStyle name="20% - Accent2 5 9 2" xfId="7771"/>
    <cellStyle name="20% - Accent2 5 9 2 2" xfId="29481"/>
    <cellStyle name="20% - Accent2 5 9 3" xfId="29480"/>
    <cellStyle name="20% - Accent2 5 9 4" xfId="42153"/>
    <cellStyle name="20% - Accent2 6" xfId="174"/>
    <cellStyle name="20% - Accent2 6 10" xfId="1316"/>
    <cellStyle name="20% - Accent2 6 10 2" xfId="7773"/>
    <cellStyle name="20% - Accent2 6 10 2 2" xfId="29484"/>
    <cellStyle name="20% - Accent2 6 10 3" xfId="29483"/>
    <cellStyle name="20% - Accent2 6 11" xfId="7772"/>
    <cellStyle name="20% - Accent2 6 11 2" xfId="29485"/>
    <cellStyle name="20% - Accent2 6 12" xfId="14370"/>
    <cellStyle name="20% - Accent2 6 13" xfId="29482"/>
    <cellStyle name="20% - Accent2 6 14" xfId="42154"/>
    <cellStyle name="20% - Accent2 6 2" xfId="412"/>
    <cellStyle name="20% - Accent2 6 2 2" xfId="1318"/>
    <cellStyle name="20% - Accent2 6 2 2 2" xfId="7775"/>
    <cellStyle name="20% - Accent2 6 2 2 2 2" xfId="29488"/>
    <cellStyle name="20% - Accent2 6 2 2 3" xfId="29487"/>
    <cellStyle name="20% - Accent2 6 2 2 4" xfId="42156"/>
    <cellStyle name="20% - Accent2 6 2 3" xfId="1317"/>
    <cellStyle name="20% - Accent2 6 2 3 2" xfId="7776"/>
    <cellStyle name="20% - Accent2 6 2 3 2 2" xfId="29490"/>
    <cellStyle name="20% - Accent2 6 2 3 3" xfId="29489"/>
    <cellStyle name="20% - Accent2 6 2 4" xfId="7774"/>
    <cellStyle name="20% - Accent2 6 2 4 2" xfId="29491"/>
    <cellStyle name="20% - Accent2 6 2 5" xfId="14371"/>
    <cellStyle name="20% - Accent2 6 2 6" xfId="29486"/>
    <cellStyle name="20% - Accent2 6 2 7" xfId="42155"/>
    <cellStyle name="20% - Accent2 6 3" xfId="616"/>
    <cellStyle name="20% - Accent2 6 3 2" xfId="1320"/>
    <cellStyle name="20% - Accent2 6 3 2 2" xfId="7778"/>
    <cellStyle name="20% - Accent2 6 3 2 2 2" xfId="29494"/>
    <cellStyle name="20% - Accent2 6 3 2 3" xfId="29493"/>
    <cellStyle name="20% - Accent2 6 3 2 4" xfId="42158"/>
    <cellStyle name="20% - Accent2 6 3 3" xfId="1319"/>
    <cellStyle name="20% - Accent2 6 3 3 2" xfId="7779"/>
    <cellStyle name="20% - Accent2 6 3 3 2 2" xfId="29496"/>
    <cellStyle name="20% - Accent2 6 3 3 3" xfId="29495"/>
    <cellStyle name="20% - Accent2 6 3 4" xfId="7777"/>
    <cellStyle name="20% - Accent2 6 3 4 2" xfId="29497"/>
    <cellStyle name="20% - Accent2 6 3 5" xfId="14372"/>
    <cellStyle name="20% - Accent2 6 3 6" xfId="29492"/>
    <cellStyle name="20% - Accent2 6 3 7" xfId="42157"/>
    <cellStyle name="20% - Accent2 6 4" xfId="703"/>
    <cellStyle name="20% - Accent2 6 4 2" xfId="1321"/>
    <cellStyle name="20% - Accent2 6 4 2 2" xfId="7781"/>
    <cellStyle name="20% - Accent2 6 4 2 2 2" xfId="29500"/>
    <cellStyle name="20% - Accent2 6 4 2 3" xfId="29499"/>
    <cellStyle name="20% - Accent2 6 4 3" xfId="7780"/>
    <cellStyle name="20% - Accent2 6 4 3 2" xfId="29501"/>
    <cellStyle name="20% - Accent2 6 4 4" xfId="14373"/>
    <cellStyle name="20% - Accent2 6 4 5" xfId="29498"/>
    <cellStyle name="20% - Accent2 6 4 6" xfId="42159"/>
    <cellStyle name="20% - Accent2 6 5" xfId="1322"/>
    <cellStyle name="20% - Accent2 6 5 2" xfId="7782"/>
    <cellStyle name="20% - Accent2 6 5 2 2" xfId="29503"/>
    <cellStyle name="20% - Accent2 6 5 3" xfId="29502"/>
    <cellStyle name="20% - Accent2 6 5 4" xfId="42160"/>
    <cellStyle name="20% - Accent2 6 6" xfId="1323"/>
    <cellStyle name="20% - Accent2 6 6 2" xfId="7783"/>
    <cellStyle name="20% - Accent2 6 6 2 2" xfId="29505"/>
    <cellStyle name="20% - Accent2 6 6 3" xfId="29504"/>
    <cellStyle name="20% - Accent2 6 6 4" xfId="42161"/>
    <cellStyle name="20% - Accent2 6 7" xfId="1324"/>
    <cellStyle name="20% - Accent2 6 7 2" xfId="7784"/>
    <cellStyle name="20% - Accent2 6 7 2 2" xfId="29507"/>
    <cellStyle name="20% - Accent2 6 7 3" xfId="29506"/>
    <cellStyle name="20% - Accent2 6 7 4" xfId="42162"/>
    <cellStyle name="20% - Accent2 6 8" xfId="1325"/>
    <cellStyle name="20% - Accent2 6 8 2" xfId="7785"/>
    <cellStyle name="20% - Accent2 6 8 2 2" xfId="29509"/>
    <cellStyle name="20% - Accent2 6 8 3" xfId="29508"/>
    <cellStyle name="20% - Accent2 6 8 4" xfId="42163"/>
    <cellStyle name="20% - Accent2 6 9" xfId="1326"/>
    <cellStyle name="20% - Accent2 6 9 2" xfId="7786"/>
    <cellStyle name="20% - Accent2 6 9 2 2" xfId="29511"/>
    <cellStyle name="20% - Accent2 6 9 3" xfId="29510"/>
    <cellStyle name="20% - Accent2 6 9 4" xfId="42164"/>
    <cellStyle name="20% - Accent2 7" xfId="175"/>
    <cellStyle name="20% - Accent2 7 10" xfId="7787"/>
    <cellStyle name="20% - Accent2 7 10 2" xfId="29513"/>
    <cellStyle name="20% - Accent2 7 11" xfId="14374"/>
    <cellStyle name="20% - Accent2 7 12" xfId="29512"/>
    <cellStyle name="20% - Accent2 7 13" xfId="42165"/>
    <cellStyle name="20% - Accent2 7 2" xfId="413"/>
    <cellStyle name="20% - Accent2 7 2 2" xfId="1329"/>
    <cellStyle name="20% - Accent2 7 2 2 2" xfId="7789"/>
    <cellStyle name="20% - Accent2 7 2 2 2 2" xfId="29516"/>
    <cellStyle name="20% - Accent2 7 2 2 3" xfId="29515"/>
    <cellStyle name="20% - Accent2 7 2 2 4" xfId="42167"/>
    <cellStyle name="20% - Accent2 7 2 3" xfId="1328"/>
    <cellStyle name="20% - Accent2 7 2 3 2" xfId="7790"/>
    <cellStyle name="20% - Accent2 7 2 3 2 2" xfId="29518"/>
    <cellStyle name="20% - Accent2 7 2 3 3" xfId="29517"/>
    <cellStyle name="20% - Accent2 7 2 4" xfId="7788"/>
    <cellStyle name="20% - Accent2 7 2 4 2" xfId="29519"/>
    <cellStyle name="20% - Accent2 7 2 5" xfId="14375"/>
    <cellStyle name="20% - Accent2 7 2 6" xfId="29514"/>
    <cellStyle name="20% - Accent2 7 2 7" xfId="42166"/>
    <cellStyle name="20% - Accent2 7 3" xfId="617"/>
    <cellStyle name="20% - Accent2 7 3 2" xfId="1330"/>
    <cellStyle name="20% - Accent2 7 3 2 2" xfId="7792"/>
    <cellStyle name="20% - Accent2 7 3 2 2 2" xfId="29522"/>
    <cellStyle name="20% - Accent2 7 3 2 3" xfId="29521"/>
    <cellStyle name="20% - Accent2 7 3 3" xfId="7791"/>
    <cellStyle name="20% - Accent2 7 3 3 2" xfId="29523"/>
    <cellStyle name="20% - Accent2 7 3 4" xfId="14376"/>
    <cellStyle name="20% - Accent2 7 3 5" xfId="29520"/>
    <cellStyle name="20% - Accent2 7 3 6" xfId="42168"/>
    <cellStyle name="20% - Accent2 7 4" xfId="704"/>
    <cellStyle name="20% - Accent2 7 4 2" xfId="1331"/>
    <cellStyle name="20% - Accent2 7 4 2 2" xfId="7794"/>
    <cellStyle name="20% - Accent2 7 4 2 2 2" xfId="29526"/>
    <cellStyle name="20% - Accent2 7 4 2 3" xfId="29525"/>
    <cellStyle name="20% - Accent2 7 4 3" xfId="7793"/>
    <cellStyle name="20% - Accent2 7 4 3 2" xfId="29527"/>
    <cellStyle name="20% - Accent2 7 4 4" xfId="14377"/>
    <cellStyle name="20% - Accent2 7 4 5" xfId="29524"/>
    <cellStyle name="20% - Accent2 7 4 6" xfId="42169"/>
    <cellStyle name="20% - Accent2 7 5" xfId="1332"/>
    <cellStyle name="20% - Accent2 7 5 2" xfId="7795"/>
    <cellStyle name="20% - Accent2 7 5 2 2" xfId="29529"/>
    <cellStyle name="20% - Accent2 7 5 3" xfId="29528"/>
    <cellStyle name="20% - Accent2 7 5 4" xfId="42170"/>
    <cellStyle name="20% - Accent2 7 6" xfId="1333"/>
    <cellStyle name="20% - Accent2 7 6 2" xfId="7796"/>
    <cellStyle name="20% - Accent2 7 6 2 2" xfId="29531"/>
    <cellStyle name="20% - Accent2 7 6 3" xfId="29530"/>
    <cellStyle name="20% - Accent2 7 6 4" xfId="42171"/>
    <cellStyle name="20% - Accent2 7 7" xfId="1334"/>
    <cellStyle name="20% - Accent2 7 7 2" xfId="7797"/>
    <cellStyle name="20% - Accent2 7 7 2 2" xfId="29533"/>
    <cellStyle name="20% - Accent2 7 7 3" xfId="29532"/>
    <cellStyle name="20% - Accent2 7 7 4" xfId="42172"/>
    <cellStyle name="20% - Accent2 7 8" xfId="1335"/>
    <cellStyle name="20% - Accent2 7 8 2" xfId="7798"/>
    <cellStyle name="20% - Accent2 7 8 2 2" xfId="29535"/>
    <cellStyle name="20% - Accent2 7 8 3" xfId="29534"/>
    <cellStyle name="20% - Accent2 7 8 4" xfId="42173"/>
    <cellStyle name="20% - Accent2 7 9" xfId="1327"/>
    <cellStyle name="20% - Accent2 7 9 2" xfId="7799"/>
    <cellStyle name="20% - Accent2 7 9 2 2" xfId="29537"/>
    <cellStyle name="20% - Accent2 7 9 3" xfId="29536"/>
    <cellStyle name="20% - Accent2 8" xfId="321"/>
    <cellStyle name="20% - Accent2 8 2" xfId="1337"/>
    <cellStyle name="20% - Accent2 8 2 2" xfId="7800"/>
    <cellStyle name="20% - Accent2 8 2 2 2" xfId="29539"/>
    <cellStyle name="20% - Accent2 8 2 3" xfId="14378"/>
    <cellStyle name="20% - Accent2 8 2 4" xfId="29538"/>
    <cellStyle name="20% - Accent2 8 2 5" xfId="42175"/>
    <cellStyle name="20% - Accent2 8 3" xfId="1338"/>
    <cellStyle name="20% - Accent2 8 3 2" xfId="7801"/>
    <cellStyle name="20% - Accent2 8 3 2 2" xfId="29541"/>
    <cellStyle name="20% - Accent2 8 3 3" xfId="14379"/>
    <cellStyle name="20% - Accent2 8 3 4" xfId="29540"/>
    <cellStyle name="20% - Accent2 8 3 5" xfId="42176"/>
    <cellStyle name="20% - Accent2 8 4" xfId="1339"/>
    <cellStyle name="20% - Accent2 8 4 2" xfId="7802"/>
    <cellStyle name="20% - Accent2 8 4 2 2" xfId="29543"/>
    <cellStyle name="20% - Accent2 8 4 3" xfId="14380"/>
    <cellStyle name="20% - Accent2 8 4 4" xfId="29542"/>
    <cellStyle name="20% - Accent2 8 4 5" xfId="42177"/>
    <cellStyle name="20% - Accent2 8 5" xfId="1340"/>
    <cellStyle name="20% - Accent2 8 5 2" xfId="7803"/>
    <cellStyle name="20% - Accent2 8 5 2 2" xfId="29545"/>
    <cellStyle name="20% - Accent2 8 5 3" xfId="29544"/>
    <cellStyle name="20% - Accent2 8 5 4" xfId="42178"/>
    <cellStyle name="20% - Accent2 8 6" xfId="1336"/>
    <cellStyle name="20% - Accent2 8 6 2" xfId="7804"/>
    <cellStyle name="20% - Accent2 8 6 2 2" xfId="29547"/>
    <cellStyle name="20% - Accent2 8 6 3" xfId="29546"/>
    <cellStyle name="20% - Accent2 8 7" xfId="42174"/>
    <cellStyle name="20% - Accent2 9" xfId="309"/>
    <cellStyle name="20% - Accent2 9 2" xfId="1342"/>
    <cellStyle name="20% - Accent2 9 2 2" xfId="7806"/>
    <cellStyle name="20% - Accent2 9 2 2 2" xfId="29550"/>
    <cellStyle name="20% - Accent2 9 2 3" xfId="14382"/>
    <cellStyle name="20% - Accent2 9 2 4" xfId="29549"/>
    <cellStyle name="20% - Accent2 9 2 5" xfId="42180"/>
    <cellStyle name="20% - Accent2 9 3" xfId="1341"/>
    <cellStyle name="20% - Accent2 9 3 2" xfId="7807"/>
    <cellStyle name="20% - Accent2 9 3 2 2" xfId="29552"/>
    <cellStyle name="20% - Accent2 9 3 3" xfId="14383"/>
    <cellStyle name="20% - Accent2 9 3 4" xfId="29551"/>
    <cellStyle name="20% - Accent2 9 4" xfId="7805"/>
    <cellStyle name="20% - Accent2 9 4 2" xfId="14384"/>
    <cellStyle name="20% - Accent2 9 4 3" xfId="29553"/>
    <cellStyle name="20% - Accent2 9 5" xfId="14381"/>
    <cellStyle name="20% - Accent2 9 6" xfId="29548"/>
    <cellStyle name="20% - Accent2 9 7" xfId="42179"/>
    <cellStyle name="20% - Accent3" xfId="3" builtinId="38" customBuiltin="1"/>
    <cellStyle name="20% - Accent3 10" xfId="1343"/>
    <cellStyle name="20% - Accent3 10 2" xfId="1344"/>
    <cellStyle name="20% - Accent3 10 2 2" xfId="7809"/>
    <cellStyle name="20% - Accent3 10 2 2 2" xfId="29556"/>
    <cellStyle name="20% - Accent3 10 2 3" xfId="14386"/>
    <cellStyle name="20% - Accent3 10 2 4" xfId="29555"/>
    <cellStyle name="20% - Accent3 10 2 5" xfId="42182"/>
    <cellStyle name="20% - Accent3 10 3" xfId="7808"/>
    <cellStyle name="20% - Accent3 10 3 2" xfId="14387"/>
    <cellStyle name="20% - Accent3 10 3 3" xfId="29557"/>
    <cellStyle name="20% - Accent3 10 4" xfId="14388"/>
    <cellStyle name="20% - Accent3 10 5" xfId="14385"/>
    <cellStyle name="20% - Accent3 10 6" xfId="29554"/>
    <cellStyle name="20% - Accent3 10 7" xfId="42181"/>
    <cellStyle name="20% - Accent3 11" xfId="1345"/>
    <cellStyle name="20% - Accent3 11 2" xfId="1346"/>
    <cellStyle name="20% - Accent3 11 2 2" xfId="7811"/>
    <cellStyle name="20% - Accent3 11 2 2 2" xfId="29560"/>
    <cellStyle name="20% - Accent3 11 2 3" xfId="14390"/>
    <cellStyle name="20% - Accent3 11 2 4" xfId="29559"/>
    <cellStyle name="20% - Accent3 11 2 5" xfId="42184"/>
    <cellStyle name="20% - Accent3 11 3" xfId="7810"/>
    <cellStyle name="20% - Accent3 11 3 2" xfId="14391"/>
    <cellStyle name="20% - Accent3 11 3 3" xfId="29561"/>
    <cellStyle name="20% - Accent3 11 4" xfId="14392"/>
    <cellStyle name="20% - Accent3 11 5" xfId="14389"/>
    <cellStyle name="20% - Accent3 11 6" xfId="29558"/>
    <cellStyle name="20% - Accent3 11 7" xfId="42183"/>
    <cellStyle name="20% - Accent3 12" xfId="1347"/>
    <cellStyle name="20% - Accent3 12 2" xfId="7812"/>
    <cellStyle name="20% - Accent3 12 2 2" xfId="14394"/>
    <cellStyle name="20% - Accent3 12 2 3" xfId="29563"/>
    <cellStyle name="20% - Accent3 12 3" xfId="14395"/>
    <cellStyle name="20% - Accent3 12 4" xfId="14396"/>
    <cellStyle name="20% - Accent3 12 5" xfId="14397"/>
    <cellStyle name="20% - Accent3 12 6" xfId="14393"/>
    <cellStyle name="20% - Accent3 12 7" xfId="29562"/>
    <cellStyle name="20% - Accent3 12 8" xfId="42185"/>
    <cellStyle name="20% - Accent3 13" xfId="1348"/>
    <cellStyle name="20% - Accent3 13 2" xfId="7813"/>
    <cellStyle name="20% - Accent3 13 2 2" xfId="29565"/>
    <cellStyle name="20% - Accent3 13 3" xfId="14398"/>
    <cellStyle name="20% - Accent3 13 4" xfId="29564"/>
    <cellStyle name="20% - Accent3 13 5" xfId="42186"/>
    <cellStyle name="20% - Accent3 14" xfId="1349"/>
    <cellStyle name="20% - Accent3 14 2" xfId="7814"/>
    <cellStyle name="20% - Accent3 14 2 2" xfId="29567"/>
    <cellStyle name="20% - Accent3 14 3" xfId="14399"/>
    <cellStyle name="20% - Accent3 14 4" xfId="29566"/>
    <cellStyle name="20% - Accent3 14 5" xfId="42187"/>
    <cellStyle name="20% - Accent3 15" xfId="1350"/>
    <cellStyle name="20% - Accent3 15 2" xfId="7815"/>
    <cellStyle name="20% - Accent3 15 2 2" xfId="29569"/>
    <cellStyle name="20% - Accent3 15 3" xfId="14400"/>
    <cellStyle name="20% - Accent3 15 4" xfId="29568"/>
    <cellStyle name="20% - Accent3 15 5" xfId="42188"/>
    <cellStyle name="20% - Accent3 16" xfId="13874"/>
    <cellStyle name="20% - Accent3 16 2" xfId="14401"/>
    <cellStyle name="20% - Accent3 17" xfId="14402"/>
    <cellStyle name="20% - Accent3 18" xfId="14403"/>
    <cellStyle name="20% - Accent3 19" xfId="14404"/>
    <cellStyle name="20% - Accent3 2" xfId="123"/>
    <cellStyle name="20% - Accent3 2 10" xfId="1352"/>
    <cellStyle name="20% - Accent3 2 11" xfId="1353"/>
    <cellStyle name="20% - Accent3 2 11 2" xfId="7817"/>
    <cellStyle name="20% - Accent3 2 11 2 2" xfId="29571"/>
    <cellStyle name="20% - Accent3 2 11 3" xfId="14405"/>
    <cellStyle name="20% - Accent3 2 11 4" xfId="29570"/>
    <cellStyle name="20% - Accent3 2 11 5" xfId="42189"/>
    <cellStyle name="20% - Accent3 2 12" xfId="1354"/>
    <cellStyle name="20% - Accent3 2 12 2" xfId="7818"/>
    <cellStyle name="20% - Accent3 2 12 2 2" xfId="29573"/>
    <cellStyle name="20% - Accent3 2 12 3" xfId="14406"/>
    <cellStyle name="20% - Accent3 2 12 4" xfId="29572"/>
    <cellStyle name="20% - Accent3 2 12 5" xfId="42190"/>
    <cellStyle name="20% - Accent3 2 13" xfId="1355"/>
    <cellStyle name="20% - Accent3 2 13 2" xfId="7819"/>
    <cellStyle name="20% - Accent3 2 13 2 2" xfId="29575"/>
    <cellStyle name="20% - Accent3 2 13 3" xfId="14407"/>
    <cellStyle name="20% - Accent3 2 13 4" xfId="29574"/>
    <cellStyle name="20% - Accent3 2 13 5" xfId="42191"/>
    <cellStyle name="20% - Accent3 2 14" xfId="1356"/>
    <cellStyle name="20% - Accent3 2 14 2" xfId="7820"/>
    <cellStyle name="20% - Accent3 2 14 2 2" xfId="29577"/>
    <cellStyle name="20% - Accent3 2 14 3" xfId="14408"/>
    <cellStyle name="20% - Accent3 2 14 4" xfId="29576"/>
    <cellStyle name="20% - Accent3 2 14 5" xfId="42192"/>
    <cellStyle name="20% - Accent3 2 15" xfId="1357"/>
    <cellStyle name="20% - Accent3 2 15 2" xfId="7821"/>
    <cellStyle name="20% - Accent3 2 15 2 2" xfId="29579"/>
    <cellStyle name="20% - Accent3 2 15 3" xfId="14409"/>
    <cellStyle name="20% - Accent3 2 15 4" xfId="29578"/>
    <cellStyle name="20% - Accent3 2 15 5" xfId="42193"/>
    <cellStyle name="20% - Accent3 2 16" xfId="1351"/>
    <cellStyle name="20% - Accent3 2 16 2" xfId="7822"/>
    <cellStyle name="20% - Accent3 2 16 2 2" xfId="29581"/>
    <cellStyle name="20% - Accent3 2 16 3" xfId="28048"/>
    <cellStyle name="20% - Accent3 2 16 4" xfId="29580"/>
    <cellStyle name="20% - Accent3 2 17" xfId="7816"/>
    <cellStyle name="20% - Accent3 2 17 2" xfId="29582"/>
    <cellStyle name="20% - Accent3 2 18" xfId="41610"/>
    <cellStyle name="20% - Accent3 2 2" xfId="177"/>
    <cellStyle name="20% - Accent3 2 2 2" xfId="1358"/>
    <cellStyle name="20% - Accent3 2 2 2 10" xfId="1359"/>
    <cellStyle name="20% - Accent3 2 2 2 10 2" xfId="7824"/>
    <cellStyle name="20% - Accent3 2 2 2 10 2 2" xfId="29585"/>
    <cellStyle name="20% - Accent3 2 2 2 10 3" xfId="29584"/>
    <cellStyle name="20% - Accent3 2 2 2 10 4" xfId="42195"/>
    <cellStyle name="20% - Accent3 2 2 2 11" xfId="1360"/>
    <cellStyle name="20% - Accent3 2 2 2 11 2" xfId="7825"/>
    <cellStyle name="20% - Accent3 2 2 2 11 2 2" xfId="29587"/>
    <cellStyle name="20% - Accent3 2 2 2 11 3" xfId="29586"/>
    <cellStyle name="20% - Accent3 2 2 2 11 4" xfId="42196"/>
    <cellStyle name="20% - Accent3 2 2 2 12" xfId="7823"/>
    <cellStyle name="20% - Accent3 2 2 2 12 2" xfId="29588"/>
    <cellStyle name="20% - Accent3 2 2 2 13" xfId="29583"/>
    <cellStyle name="20% - Accent3 2 2 2 14" xfId="42194"/>
    <cellStyle name="20% - Accent3 2 2 2 2" xfId="1361"/>
    <cellStyle name="20% - Accent3 2 2 2 2 10" xfId="7826"/>
    <cellStyle name="20% - Accent3 2 2 2 2 10 2" xfId="29590"/>
    <cellStyle name="20% - Accent3 2 2 2 2 11" xfId="29589"/>
    <cellStyle name="20% - Accent3 2 2 2 2 12" xfId="42197"/>
    <cellStyle name="20% - Accent3 2 2 2 2 2" xfId="1362"/>
    <cellStyle name="20% - Accent3 2 2 2 2 2 2" xfId="1363"/>
    <cellStyle name="20% - Accent3 2 2 2 2 2 2 2" xfId="7828"/>
    <cellStyle name="20% - Accent3 2 2 2 2 2 2 2 2" xfId="29593"/>
    <cellStyle name="20% - Accent3 2 2 2 2 2 2 3" xfId="29592"/>
    <cellStyle name="20% - Accent3 2 2 2 2 2 2 4" xfId="42199"/>
    <cellStyle name="20% - Accent3 2 2 2 2 2 3" xfId="7827"/>
    <cellStyle name="20% - Accent3 2 2 2 2 2 3 2" xfId="29594"/>
    <cellStyle name="20% - Accent3 2 2 2 2 2 4" xfId="29591"/>
    <cellStyle name="20% - Accent3 2 2 2 2 2 5" xfId="42198"/>
    <cellStyle name="20% - Accent3 2 2 2 2 3" xfId="1364"/>
    <cellStyle name="20% - Accent3 2 2 2 2 3 2" xfId="1365"/>
    <cellStyle name="20% - Accent3 2 2 2 2 3 2 2" xfId="7830"/>
    <cellStyle name="20% - Accent3 2 2 2 2 3 2 2 2" xfId="29597"/>
    <cellStyle name="20% - Accent3 2 2 2 2 3 2 3" xfId="29596"/>
    <cellStyle name="20% - Accent3 2 2 2 2 3 2 4" xfId="42201"/>
    <cellStyle name="20% - Accent3 2 2 2 2 3 3" xfId="7829"/>
    <cellStyle name="20% - Accent3 2 2 2 2 3 3 2" xfId="29598"/>
    <cellStyle name="20% - Accent3 2 2 2 2 3 4" xfId="29595"/>
    <cellStyle name="20% - Accent3 2 2 2 2 3 5" xfId="42200"/>
    <cellStyle name="20% - Accent3 2 2 2 2 4" xfId="1366"/>
    <cellStyle name="20% - Accent3 2 2 2 2 4 2" xfId="7831"/>
    <cellStyle name="20% - Accent3 2 2 2 2 4 2 2" xfId="29600"/>
    <cellStyle name="20% - Accent3 2 2 2 2 4 3" xfId="29599"/>
    <cellStyle name="20% - Accent3 2 2 2 2 4 4" xfId="42202"/>
    <cellStyle name="20% - Accent3 2 2 2 2 5" xfId="1367"/>
    <cellStyle name="20% - Accent3 2 2 2 2 5 2" xfId="7832"/>
    <cellStyle name="20% - Accent3 2 2 2 2 5 2 2" xfId="29602"/>
    <cellStyle name="20% - Accent3 2 2 2 2 5 3" xfId="29601"/>
    <cellStyle name="20% - Accent3 2 2 2 2 5 4" xfId="42203"/>
    <cellStyle name="20% - Accent3 2 2 2 2 6" xfId="1368"/>
    <cellStyle name="20% - Accent3 2 2 2 2 6 2" xfId="7833"/>
    <cellStyle name="20% - Accent3 2 2 2 2 6 2 2" xfId="29604"/>
    <cellStyle name="20% - Accent3 2 2 2 2 6 3" xfId="29603"/>
    <cellStyle name="20% - Accent3 2 2 2 2 6 4" xfId="42204"/>
    <cellStyle name="20% - Accent3 2 2 2 2 7" xfId="1369"/>
    <cellStyle name="20% - Accent3 2 2 2 2 7 2" xfId="7834"/>
    <cellStyle name="20% - Accent3 2 2 2 2 7 2 2" xfId="29606"/>
    <cellStyle name="20% - Accent3 2 2 2 2 7 3" xfId="29605"/>
    <cellStyle name="20% - Accent3 2 2 2 2 7 4" xfId="42205"/>
    <cellStyle name="20% - Accent3 2 2 2 2 8" xfId="1370"/>
    <cellStyle name="20% - Accent3 2 2 2 2 8 2" xfId="7835"/>
    <cellStyle name="20% - Accent3 2 2 2 2 8 2 2" xfId="29608"/>
    <cellStyle name="20% - Accent3 2 2 2 2 8 3" xfId="29607"/>
    <cellStyle name="20% - Accent3 2 2 2 2 8 4" xfId="42206"/>
    <cellStyle name="20% - Accent3 2 2 2 2 9" xfId="1371"/>
    <cellStyle name="20% - Accent3 2 2 2 2 9 2" xfId="7836"/>
    <cellStyle name="20% - Accent3 2 2 2 2 9 2 2" xfId="29610"/>
    <cellStyle name="20% - Accent3 2 2 2 2 9 3" xfId="29609"/>
    <cellStyle name="20% - Accent3 2 2 2 2 9 4" xfId="42207"/>
    <cellStyle name="20% - Accent3 2 2 2 3" xfId="1372"/>
    <cellStyle name="20% - Accent3 2 2 2 3 10" xfId="29611"/>
    <cellStyle name="20% - Accent3 2 2 2 3 11" xfId="42208"/>
    <cellStyle name="20% - Accent3 2 2 2 3 2" xfId="1373"/>
    <cellStyle name="20% - Accent3 2 2 2 3 2 2" xfId="7838"/>
    <cellStyle name="20% - Accent3 2 2 2 3 2 2 2" xfId="29613"/>
    <cellStyle name="20% - Accent3 2 2 2 3 2 3" xfId="29612"/>
    <cellStyle name="20% - Accent3 2 2 2 3 2 4" xfId="42209"/>
    <cellStyle name="20% - Accent3 2 2 2 3 3" xfId="1374"/>
    <cellStyle name="20% - Accent3 2 2 2 3 3 2" xfId="7839"/>
    <cellStyle name="20% - Accent3 2 2 2 3 3 2 2" xfId="29615"/>
    <cellStyle name="20% - Accent3 2 2 2 3 3 3" xfId="29614"/>
    <cellStyle name="20% - Accent3 2 2 2 3 3 4" xfId="42210"/>
    <cellStyle name="20% - Accent3 2 2 2 3 4" xfId="1375"/>
    <cellStyle name="20% - Accent3 2 2 2 3 4 2" xfId="7840"/>
    <cellStyle name="20% - Accent3 2 2 2 3 4 2 2" xfId="29617"/>
    <cellStyle name="20% - Accent3 2 2 2 3 4 3" xfId="29616"/>
    <cellStyle name="20% - Accent3 2 2 2 3 4 4" xfId="42211"/>
    <cellStyle name="20% - Accent3 2 2 2 3 5" xfId="1376"/>
    <cellStyle name="20% - Accent3 2 2 2 3 5 2" xfId="7841"/>
    <cellStyle name="20% - Accent3 2 2 2 3 5 2 2" xfId="29619"/>
    <cellStyle name="20% - Accent3 2 2 2 3 5 3" xfId="29618"/>
    <cellStyle name="20% - Accent3 2 2 2 3 5 4" xfId="42212"/>
    <cellStyle name="20% - Accent3 2 2 2 3 6" xfId="1377"/>
    <cellStyle name="20% - Accent3 2 2 2 3 6 2" xfId="7842"/>
    <cellStyle name="20% - Accent3 2 2 2 3 6 2 2" xfId="29621"/>
    <cellStyle name="20% - Accent3 2 2 2 3 6 3" xfId="29620"/>
    <cellStyle name="20% - Accent3 2 2 2 3 6 4" xfId="42213"/>
    <cellStyle name="20% - Accent3 2 2 2 3 7" xfId="1378"/>
    <cellStyle name="20% - Accent3 2 2 2 3 7 2" xfId="7843"/>
    <cellStyle name="20% - Accent3 2 2 2 3 7 2 2" xfId="29623"/>
    <cellStyle name="20% - Accent3 2 2 2 3 7 3" xfId="29622"/>
    <cellStyle name="20% - Accent3 2 2 2 3 7 4" xfId="42214"/>
    <cellStyle name="20% - Accent3 2 2 2 3 8" xfId="1379"/>
    <cellStyle name="20% - Accent3 2 2 2 3 8 2" xfId="7844"/>
    <cellStyle name="20% - Accent3 2 2 2 3 8 2 2" xfId="29625"/>
    <cellStyle name="20% - Accent3 2 2 2 3 8 3" xfId="29624"/>
    <cellStyle name="20% - Accent3 2 2 2 3 8 4" xfId="42215"/>
    <cellStyle name="20% - Accent3 2 2 2 3 9" xfId="7837"/>
    <cellStyle name="20% - Accent3 2 2 2 3 9 2" xfId="29626"/>
    <cellStyle name="20% - Accent3 2 2 2 4" xfId="1380"/>
    <cellStyle name="20% - Accent3 2 2 2 4 2" xfId="1381"/>
    <cellStyle name="20% - Accent3 2 2 2 4 2 2" xfId="7846"/>
    <cellStyle name="20% - Accent3 2 2 2 4 2 2 2" xfId="29629"/>
    <cellStyle name="20% - Accent3 2 2 2 4 2 3" xfId="29628"/>
    <cellStyle name="20% - Accent3 2 2 2 4 2 4" xfId="42217"/>
    <cellStyle name="20% - Accent3 2 2 2 4 3" xfId="7845"/>
    <cellStyle name="20% - Accent3 2 2 2 4 3 2" xfId="29630"/>
    <cellStyle name="20% - Accent3 2 2 2 4 4" xfId="29627"/>
    <cellStyle name="20% - Accent3 2 2 2 4 5" xfId="42216"/>
    <cellStyle name="20% - Accent3 2 2 2 5" xfId="1382"/>
    <cellStyle name="20% - Accent3 2 2 2 5 2" xfId="7847"/>
    <cellStyle name="20% - Accent3 2 2 2 5 2 2" xfId="29632"/>
    <cellStyle name="20% - Accent3 2 2 2 5 3" xfId="29631"/>
    <cellStyle name="20% - Accent3 2 2 2 5 4" xfId="42218"/>
    <cellStyle name="20% - Accent3 2 2 2 6" xfId="1383"/>
    <cellStyle name="20% - Accent3 2 2 2 6 2" xfId="7848"/>
    <cellStyle name="20% - Accent3 2 2 2 6 2 2" xfId="29634"/>
    <cellStyle name="20% - Accent3 2 2 2 6 3" xfId="29633"/>
    <cellStyle name="20% - Accent3 2 2 2 6 4" xfId="42219"/>
    <cellStyle name="20% - Accent3 2 2 2 7" xfId="1384"/>
    <cellStyle name="20% - Accent3 2 2 2 7 2" xfId="7849"/>
    <cellStyle name="20% - Accent3 2 2 2 7 2 2" xfId="29636"/>
    <cellStyle name="20% - Accent3 2 2 2 7 3" xfId="29635"/>
    <cellStyle name="20% - Accent3 2 2 2 7 4" xfId="42220"/>
    <cellStyle name="20% - Accent3 2 2 2 8" xfId="1385"/>
    <cellStyle name="20% - Accent3 2 2 2 8 2" xfId="7850"/>
    <cellStyle name="20% - Accent3 2 2 2 8 2 2" xfId="29638"/>
    <cellStyle name="20% - Accent3 2 2 2 8 3" xfId="29637"/>
    <cellStyle name="20% - Accent3 2 2 2 8 4" xfId="42221"/>
    <cellStyle name="20% - Accent3 2 2 2 9" xfId="1386"/>
    <cellStyle name="20% - Accent3 2 2 2 9 2" xfId="7851"/>
    <cellStyle name="20% - Accent3 2 2 2 9 2 2" xfId="29640"/>
    <cellStyle name="20% - Accent3 2 2 2 9 3" xfId="29639"/>
    <cellStyle name="20% - Accent3 2 2 2 9 4" xfId="42222"/>
    <cellStyle name="20% - Accent3 2 2 3" xfId="1387"/>
    <cellStyle name="20% - Accent3 2 2 3 10" xfId="42223"/>
    <cellStyle name="20% - Accent3 2 2 3 2" xfId="1388"/>
    <cellStyle name="20% - Accent3 2 2 3 2 2" xfId="1389"/>
    <cellStyle name="20% - Accent3 2 2 3 2 2 2" xfId="7854"/>
    <cellStyle name="20% - Accent3 2 2 3 2 2 2 2" xfId="29644"/>
    <cellStyle name="20% - Accent3 2 2 3 2 2 3" xfId="29643"/>
    <cellStyle name="20% - Accent3 2 2 3 2 2 4" xfId="42225"/>
    <cellStyle name="20% - Accent3 2 2 3 2 3" xfId="7853"/>
    <cellStyle name="20% - Accent3 2 2 3 2 3 2" xfId="29645"/>
    <cellStyle name="20% - Accent3 2 2 3 2 4" xfId="29642"/>
    <cellStyle name="20% - Accent3 2 2 3 2 5" xfId="42224"/>
    <cellStyle name="20% - Accent3 2 2 3 3" xfId="1390"/>
    <cellStyle name="20% - Accent3 2 2 3 3 2" xfId="1391"/>
    <cellStyle name="20% - Accent3 2 2 3 3 2 2" xfId="7856"/>
    <cellStyle name="20% - Accent3 2 2 3 3 2 2 2" xfId="29648"/>
    <cellStyle name="20% - Accent3 2 2 3 3 2 3" xfId="29647"/>
    <cellStyle name="20% - Accent3 2 2 3 3 2 4" xfId="42227"/>
    <cellStyle name="20% - Accent3 2 2 3 3 3" xfId="7855"/>
    <cellStyle name="20% - Accent3 2 2 3 3 3 2" xfId="29649"/>
    <cellStyle name="20% - Accent3 2 2 3 3 4" xfId="29646"/>
    <cellStyle name="20% - Accent3 2 2 3 3 5" xfId="42226"/>
    <cellStyle name="20% - Accent3 2 2 3 4" xfId="1392"/>
    <cellStyle name="20% - Accent3 2 2 3 4 2" xfId="7857"/>
    <cellStyle name="20% - Accent3 2 2 3 4 2 2" xfId="29651"/>
    <cellStyle name="20% - Accent3 2 2 3 4 3" xfId="29650"/>
    <cellStyle name="20% - Accent3 2 2 3 4 4" xfId="42228"/>
    <cellStyle name="20% - Accent3 2 2 3 5" xfId="1393"/>
    <cellStyle name="20% - Accent3 2 2 3 5 2" xfId="7858"/>
    <cellStyle name="20% - Accent3 2 2 3 5 2 2" xfId="29653"/>
    <cellStyle name="20% - Accent3 2 2 3 5 3" xfId="29652"/>
    <cellStyle name="20% - Accent3 2 2 3 5 4" xfId="42229"/>
    <cellStyle name="20% - Accent3 2 2 3 6" xfId="1394"/>
    <cellStyle name="20% - Accent3 2 2 3 6 2" xfId="7859"/>
    <cellStyle name="20% - Accent3 2 2 3 6 2 2" xfId="29655"/>
    <cellStyle name="20% - Accent3 2 2 3 6 3" xfId="29654"/>
    <cellStyle name="20% - Accent3 2 2 3 6 4" xfId="42230"/>
    <cellStyle name="20% - Accent3 2 2 3 7" xfId="1395"/>
    <cellStyle name="20% - Accent3 2 2 3 7 2" xfId="7860"/>
    <cellStyle name="20% - Accent3 2 2 3 7 2 2" xfId="29657"/>
    <cellStyle name="20% - Accent3 2 2 3 7 3" xfId="29656"/>
    <cellStyle name="20% - Accent3 2 2 3 7 4" xfId="42231"/>
    <cellStyle name="20% - Accent3 2 2 3 8" xfId="7852"/>
    <cellStyle name="20% - Accent3 2 2 3 8 2" xfId="29658"/>
    <cellStyle name="20% - Accent3 2 2 3 9" xfId="29641"/>
    <cellStyle name="20% - Accent3 2 2 4" xfId="1396"/>
    <cellStyle name="20% - Accent3 2 2 4 10" xfId="42232"/>
    <cellStyle name="20% - Accent3 2 2 4 2" xfId="1397"/>
    <cellStyle name="20% - Accent3 2 2 4 2 2" xfId="7862"/>
    <cellStyle name="20% - Accent3 2 2 4 2 2 2" xfId="29661"/>
    <cellStyle name="20% - Accent3 2 2 4 2 3" xfId="29660"/>
    <cellStyle name="20% - Accent3 2 2 4 2 4" xfId="42233"/>
    <cellStyle name="20% - Accent3 2 2 4 3" xfId="1398"/>
    <cellStyle name="20% - Accent3 2 2 4 3 2" xfId="7863"/>
    <cellStyle name="20% - Accent3 2 2 4 3 2 2" xfId="29663"/>
    <cellStyle name="20% - Accent3 2 2 4 3 3" xfId="29662"/>
    <cellStyle name="20% - Accent3 2 2 4 3 4" xfId="42234"/>
    <cellStyle name="20% - Accent3 2 2 4 4" xfId="1399"/>
    <cellStyle name="20% - Accent3 2 2 4 4 2" xfId="7864"/>
    <cellStyle name="20% - Accent3 2 2 4 4 2 2" xfId="29665"/>
    <cellStyle name="20% - Accent3 2 2 4 4 3" xfId="29664"/>
    <cellStyle name="20% - Accent3 2 2 4 4 4" xfId="42235"/>
    <cellStyle name="20% - Accent3 2 2 4 5" xfId="1400"/>
    <cellStyle name="20% - Accent3 2 2 4 5 2" xfId="7865"/>
    <cellStyle name="20% - Accent3 2 2 4 5 2 2" xfId="29667"/>
    <cellStyle name="20% - Accent3 2 2 4 5 3" xfId="29666"/>
    <cellStyle name="20% - Accent3 2 2 4 5 4" xfId="42236"/>
    <cellStyle name="20% - Accent3 2 2 4 6" xfId="1401"/>
    <cellStyle name="20% - Accent3 2 2 4 6 2" xfId="7866"/>
    <cellStyle name="20% - Accent3 2 2 4 6 2 2" xfId="29669"/>
    <cellStyle name="20% - Accent3 2 2 4 6 3" xfId="29668"/>
    <cellStyle name="20% - Accent3 2 2 4 6 4" xfId="42237"/>
    <cellStyle name="20% - Accent3 2 2 4 7" xfId="1402"/>
    <cellStyle name="20% - Accent3 2 2 4 7 2" xfId="7867"/>
    <cellStyle name="20% - Accent3 2 2 4 7 2 2" xfId="29671"/>
    <cellStyle name="20% - Accent3 2 2 4 7 3" xfId="29670"/>
    <cellStyle name="20% - Accent3 2 2 4 7 4" xfId="42238"/>
    <cellStyle name="20% - Accent3 2 2 4 8" xfId="7861"/>
    <cellStyle name="20% - Accent3 2 2 4 8 2" xfId="29672"/>
    <cellStyle name="20% - Accent3 2 2 4 9" xfId="29659"/>
    <cellStyle name="20% - Accent3 2 2 5" xfId="1403"/>
    <cellStyle name="20% - Accent3 2 2 5 2" xfId="7868"/>
    <cellStyle name="20% - Accent3 2 2 5 2 2" xfId="29674"/>
    <cellStyle name="20% - Accent3 2 2 5 3" xfId="29673"/>
    <cellStyle name="20% - Accent3 2 2 5 4" xfId="42239"/>
    <cellStyle name="20% - Accent3 2 2 6" xfId="1404"/>
    <cellStyle name="20% - Accent3 2 2 6 2" xfId="7869"/>
    <cellStyle name="20% - Accent3 2 2 6 2 2" xfId="29676"/>
    <cellStyle name="20% - Accent3 2 2 6 3" xfId="29675"/>
    <cellStyle name="20% - Accent3 2 2 6 4" xfId="42240"/>
    <cellStyle name="20% - Accent3 2 2 7" xfId="14410"/>
    <cellStyle name="20% - Accent3 2 3" xfId="176"/>
    <cellStyle name="20% - Accent3 2 3 2" xfId="414"/>
    <cellStyle name="20% - Accent3 2 3 2 2" xfId="7137"/>
    <cellStyle name="20% - Accent3 2 3 2 2 2" xfId="7872"/>
    <cellStyle name="20% - Accent3 2 3 2 2 2 2" xfId="29680"/>
    <cellStyle name="20% - Accent3 2 3 2 2 3" xfId="29679"/>
    <cellStyle name="20% - Accent3 2 3 2 3" xfId="7871"/>
    <cellStyle name="20% - Accent3 2 3 2 3 2" xfId="29681"/>
    <cellStyle name="20% - Accent3 2 3 2 4" xfId="29678"/>
    <cellStyle name="20% - Accent3 2 3 3" xfId="1405"/>
    <cellStyle name="20% - Accent3 2 3 4" xfId="7870"/>
    <cellStyle name="20% - Accent3 2 3 4 2" xfId="29682"/>
    <cellStyle name="20% - Accent3 2 3 5" xfId="14411"/>
    <cellStyle name="20% - Accent3 2 3 6" xfId="29677"/>
    <cellStyle name="20% - Accent3 2 4" xfId="378"/>
    <cellStyle name="20% - Accent3 2 4 10" xfId="1407"/>
    <cellStyle name="20% - Accent3 2 4 10 2" xfId="7874"/>
    <cellStyle name="20% - Accent3 2 4 10 2 2" xfId="29685"/>
    <cellStyle name="20% - Accent3 2 4 10 3" xfId="29684"/>
    <cellStyle name="20% - Accent3 2 4 10 4" xfId="42242"/>
    <cellStyle name="20% - Accent3 2 4 11" xfId="1408"/>
    <cellStyle name="20% - Accent3 2 4 11 2" xfId="7875"/>
    <cellStyle name="20% - Accent3 2 4 11 2 2" xfId="29687"/>
    <cellStyle name="20% - Accent3 2 4 11 3" xfId="29686"/>
    <cellStyle name="20% - Accent3 2 4 11 4" xfId="42243"/>
    <cellStyle name="20% - Accent3 2 4 12" xfId="1406"/>
    <cellStyle name="20% - Accent3 2 4 12 2" xfId="7876"/>
    <cellStyle name="20% - Accent3 2 4 12 2 2" xfId="29689"/>
    <cellStyle name="20% - Accent3 2 4 12 3" xfId="29688"/>
    <cellStyle name="20% - Accent3 2 4 13" xfId="7873"/>
    <cellStyle name="20% - Accent3 2 4 13 2" xfId="29690"/>
    <cellStyle name="20% - Accent3 2 4 14" xfId="14412"/>
    <cellStyle name="20% - Accent3 2 4 15" xfId="29683"/>
    <cellStyle name="20% - Accent3 2 4 16" xfId="42241"/>
    <cellStyle name="20% - Accent3 2 4 2" xfId="1409"/>
    <cellStyle name="20% - Accent3 2 4 2 10" xfId="7877"/>
    <cellStyle name="20% - Accent3 2 4 2 10 2" xfId="29692"/>
    <cellStyle name="20% - Accent3 2 4 2 11" xfId="14413"/>
    <cellStyle name="20% - Accent3 2 4 2 12" xfId="29691"/>
    <cellStyle name="20% - Accent3 2 4 2 13" xfId="42244"/>
    <cellStyle name="20% - Accent3 2 4 2 2" xfId="1410"/>
    <cellStyle name="20% - Accent3 2 4 2 2 2" xfId="1411"/>
    <cellStyle name="20% - Accent3 2 4 2 2 2 2" xfId="7879"/>
    <cellStyle name="20% - Accent3 2 4 2 2 2 2 2" xfId="29695"/>
    <cellStyle name="20% - Accent3 2 4 2 2 2 3" xfId="29694"/>
    <cellStyle name="20% - Accent3 2 4 2 2 2 4" xfId="42246"/>
    <cellStyle name="20% - Accent3 2 4 2 2 3" xfId="7878"/>
    <cellStyle name="20% - Accent3 2 4 2 2 3 2" xfId="29696"/>
    <cellStyle name="20% - Accent3 2 4 2 2 4" xfId="29693"/>
    <cellStyle name="20% - Accent3 2 4 2 2 5" xfId="42245"/>
    <cellStyle name="20% - Accent3 2 4 2 3" xfId="1412"/>
    <cellStyle name="20% - Accent3 2 4 2 3 2" xfId="1413"/>
    <cellStyle name="20% - Accent3 2 4 2 3 2 2" xfId="7881"/>
    <cellStyle name="20% - Accent3 2 4 2 3 2 2 2" xfId="29699"/>
    <cellStyle name="20% - Accent3 2 4 2 3 2 3" xfId="29698"/>
    <cellStyle name="20% - Accent3 2 4 2 3 2 4" xfId="42248"/>
    <cellStyle name="20% - Accent3 2 4 2 3 3" xfId="7880"/>
    <cellStyle name="20% - Accent3 2 4 2 3 3 2" xfId="29700"/>
    <cellStyle name="20% - Accent3 2 4 2 3 4" xfId="29697"/>
    <cellStyle name="20% - Accent3 2 4 2 3 5" xfId="42247"/>
    <cellStyle name="20% - Accent3 2 4 2 4" xfId="1414"/>
    <cellStyle name="20% - Accent3 2 4 2 4 2" xfId="7882"/>
    <cellStyle name="20% - Accent3 2 4 2 4 2 2" xfId="29702"/>
    <cellStyle name="20% - Accent3 2 4 2 4 3" xfId="29701"/>
    <cellStyle name="20% - Accent3 2 4 2 4 4" xfId="42249"/>
    <cellStyle name="20% - Accent3 2 4 2 5" xfId="1415"/>
    <cellStyle name="20% - Accent3 2 4 2 5 2" xfId="7883"/>
    <cellStyle name="20% - Accent3 2 4 2 5 2 2" xfId="29704"/>
    <cellStyle name="20% - Accent3 2 4 2 5 3" xfId="29703"/>
    <cellStyle name="20% - Accent3 2 4 2 5 4" xfId="42250"/>
    <cellStyle name="20% - Accent3 2 4 2 6" xfId="1416"/>
    <cellStyle name="20% - Accent3 2 4 2 6 2" xfId="7884"/>
    <cellStyle name="20% - Accent3 2 4 2 6 2 2" xfId="29706"/>
    <cellStyle name="20% - Accent3 2 4 2 6 3" xfId="29705"/>
    <cellStyle name="20% - Accent3 2 4 2 6 4" xfId="42251"/>
    <cellStyle name="20% - Accent3 2 4 2 7" xfId="1417"/>
    <cellStyle name="20% - Accent3 2 4 2 7 2" xfId="7885"/>
    <cellStyle name="20% - Accent3 2 4 2 7 2 2" xfId="29708"/>
    <cellStyle name="20% - Accent3 2 4 2 7 3" xfId="29707"/>
    <cellStyle name="20% - Accent3 2 4 2 7 4" xfId="42252"/>
    <cellStyle name="20% - Accent3 2 4 2 8" xfId="1418"/>
    <cellStyle name="20% - Accent3 2 4 2 8 2" xfId="7886"/>
    <cellStyle name="20% - Accent3 2 4 2 8 2 2" xfId="29710"/>
    <cellStyle name="20% - Accent3 2 4 2 8 3" xfId="29709"/>
    <cellStyle name="20% - Accent3 2 4 2 8 4" xfId="42253"/>
    <cellStyle name="20% - Accent3 2 4 2 9" xfId="1419"/>
    <cellStyle name="20% - Accent3 2 4 2 9 2" xfId="7887"/>
    <cellStyle name="20% - Accent3 2 4 2 9 2 2" xfId="29712"/>
    <cellStyle name="20% - Accent3 2 4 2 9 3" xfId="29711"/>
    <cellStyle name="20% - Accent3 2 4 2 9 4" xfId="42254"/>
    <cellStyle name="20% - Accent3 2 4 3" xfId="1420"/>
    <cellStyle name="20% - Accent3 2 4 3 10" xfId="29713"/>
    <cellStyle name="20% - Accent3 2 4 3 11" xfId="42255"/>
    <cellStyle name="20% - Accent3 2 4 3 2" xfId="1421"/>
    <cellStyle name="20% - Accent3 2 4 3 2 2" xfId="7889"/>
    <cellStyle name="20% - Accent3 2 4 3 2 2 2" xfId="29715"/>
    <cellStyle name="20% - Accent3 2 4 3 2 3" xfId="29714"/>
    <cellStyle name="20% - Accent3 2 4 3 2 4" xfId="42256"/>
    <cellStyle name="20% - Accent3 2 4 3 3" xfId="1422"/>
    <cellStyle name="20% - Accent3 2 4 3 3 2" xfId="7890"/>
    <cellStyle name="20% - Accent3 2 4 3 3 2 2" xfId="29717"/>
    <cellStyle name="20% - Accent3 2 4 3 3 3" xfId="29716"/>
    <cellStyle name="20% - Accent3 2 4 3 3 4" xfId="42257"/>
    <cellStyle name="20% - Accent3 2 4 3 4" xfId="1423"/>
    <cellStyle name="20% - Accent3 2 4 3 4 2" xfId="7891"/>
    <cellStyle name="20% - Accent3 2 4 3 4 2 2" xfId="29719"/>
    <cellStyle name="20% - Accent3 2 4 3 4 3" xfId="29718"/>
    <cellStyle name="20% - Accent3 2 4 3 4 4" xfId="42258"/>
    <cellStyle name="20% - Accent3 2 4 3 5" xfId="1424"/>
    <cellStyle name="20% - Accent3 2 4 3 5 2" xfId="7892"/>
    <cellStyle name="20% - Accent3 2 4 3 5 2 2" xfId="29721"/>
    <cellStyle name="20% - Accent3 2 4 3 5 3" xfId="29720"/>
    <cellStyle name="20% - Accent3 2 4 3 5 4" xfId="42259"/>
    <cellStyle name="20% - Accent3 2 4 3 6" xfId="1425"/>
    <cellStyle name="20% - Accent3 2 4 3 6 2" xfId="7893"/>
    <cellStyle name="20% - Accent3 2 4 3 6 2 2" xfId="29723"/>
    <cellStyle name="20% - Accent3 2 4 3 6 3" xfId="29722"/>
    <cellStyle name="20% - Accent3 2 4 3 6 4" xfId="42260"/>
    <cellStyle name="20% - Accent3 2 4 3 7" xfId="1426"/>
    <cellStyle name="20% - Accent3 2 4 3 7 2" xfId="7894"/>
    <cellStyle name="20% - Accent3 2 4 3 7 2 2" xfId="29725"/>
    <cellStyle name="20% - Accent3 2 4 3 7 3" xfId="29724"/>
    <cellStyle name="20% - Accent3 2 4 3 7 4" xfId="42261"/>
    <cellStyle name="20% - Accent3 2 4 3 8" xfId="1427"/>
    <cellStyle name="20% - Accent3 2 4 3 8 2" xfId="7895"/>
    <cellStyle name="20% - Accent3 2 4 3 8 2 2" xfId="29727"/>
    <cellStyle name="20% - Accent3 2 4 3 8 3" xfId="29726"/>
    <cellStyle name="20% - Accent3 2 4 3 8 4" xfId="42262"/>
    <cellStyle name="20% - Accent3 2 4 3 9" xfId="7888"/>
    <cellStyle name="20% - Accent3 2 4 3 9 2" xfId="29728"/>
    <cellStyle name="20% - Accent3 2 4 4" xfId="1428"/>
    <cellStyle name="20% - Accent3 2 4 4 2" xfId="1429"/>
    <cellStyle name="20% - Accent3 2 4 4 2 2" xfId="7897"/>
    <cellStyle name="20% - Accent3 2 4 4 2 2 2" xfId="29731"/>
    <cellStyle name="20% - Accent3 2 4 4 2 3" xfId="29730"/>
    <cellStyle name="20% - Accent3 2 4 4 2 4" xfId="42264"/>
    <cellStyle name="20% - Accent3 2 4 4 3" xfId="7896"/>
    <cellStyle name="20% - Accent3 2 4 4 3 2" xfId="29732"/>
    <cellStyle name="20% - Accent3 2 4 4 4" xfId="29729"/>
    <cellStyle name="20% - Accent3 2 4 4 5" xfId="42263"/>
    <cellStyle name="20% - Accent3 2 4 5" xfId="1430"/>
    <cellStyle name="20% - Accent3 2 4 5 2" xfId="7898"/>
    <cellStyle name="20% - Accent3 2 4 5 2 2" xfId="29734"/>
    <cellStyle name="20% - Accent3 2 4 5 3" xfId="29733"/>
    <cellStyle name="20% - Accent3 2 4 5 4" xfId="42265"/>
    <cellStyle name="20% - Accent3 2 4 6" xfId="1431"/>
    <cellStyle name="20% - Accent3 2 4 6 2" xfId="7899"/>
    <cellStyle name="20% - Accent3 2 4 6 2 2" xfId="29736"/>
    <cellStyle name="20% - Accent3 2 4 6 3" xfId="29735"/>
    <cellStyle name="20% - Accent3 2 4 6 4" xfId="42266"/>
    <cellStyle name="20% - Accent3 2 4 7" xfId="1432"/>
    <cellStyle name="20% - Accent3 2 4 7 2" xfId="7900"/>
    <cellStyle name="20% - Accent3 2 4 7 2 2" xfId="29738"/>
    <cellStyle name="20% - Accent3 2 4 7 3" xfId="29737"/>
    <cellStyle name="20% - Accent3 2 4 7 4" xfId="42267"/>
    <cellStyle name="20% - Accent3 2 4 8" xfId="1433"/>
    <cellStyle name="20% - Accent3 2 4 8 2" xfId="7901"/>
    <cellStyle name="20% - Accent3 2 4 8 2 2" xfId="29740"/>
    <cellStyle name="20% - Accent3 2 4 8 3" xfId="29739"/>
    <cellStyle name="20% - Accent3 2 4 8 4" xfId="42268"/>
    <cellStyle name="20% - Accent3 2 4 9" xfId="1434"/>
    <cellStyle name="20% - Accent3 2 4 9 2" xfId="7902"/>
    <cellStyle name="20% - Accent3 2 4 9 2 2" xfId="29742"/>
    <cellStyle name="20% - Accent3 2 4 9 3" xfId="29741"/>
    <cellStyle name="20% - Accent3 2 4 9 4" xfId="42269"/>
    <cellStyle name="20% - Accent3 2 5" xfId="492"/>
    <cellStyle name="20% - Accent3 2 5 10" xfId="1436"/>
    <cellStyle name="20% - Accent3 2 5 10 2" xfId="7904"/>
    <cellStyle name="20% - Accent3 2 5 10 2 2" xfId="29745"/>
    <cellStyle name="20% - Accent3 2 5 10 3" xfId="29744"/>
    <cellStyle name="20% - Accent3 2 5 10 4" xfId="42271"/>
    <cellStyle name="20% - Accent3 2 5 11" xfId="1437"/>
    <cellStyle name="20% - Accent3 2 5 11 2" xfId="7905"/>
    <cellStyle name="20% - Accent3 2 5 11 2 2" xfId="29747"/>
    <cellStyle name="20% - Accent3 2 5 11 3" xfId="29746"/>
    <cellStyle name="20% - Accent3 2 5 11 4" xfId="42272"/>
    <cellStyle name="20% - Accent3 2 5 12" xfId="1435"/>
    <cellStyle name="20% - Accent3 2 5 12 2" xfId="7906"/>
    <cellStyle name="20% - Accent3 2 5 12 2 2" xfId="29749"/>
    <cellStyle name="20% - Accent3 2 5 12 3" xfId="29748"/>
    <cellStyle name="20% - Accent3 2 5 13" xfId="7903"/>
    <cellStyle name="20% - Accent3 2 5 13 2" xfId="29750"/>
    <cellStyle name="20% - Accent3 2 5 14" xfId="14414"/>
    <cellStyle name="20% - Accent3 2 5 15" xfId="29743"/>
    <cellStyle name="20% - Accent3 2 5 16" xfId="42270"/>
    <cellStyle name="20% - Accent3 2 5 2" xfId="1438"/>
    <cellStyle name="20% - Accent3 2 5 2 10" xfId="7907"/>
    <cellStyle name="20% - Accent3 2 5 2 10 2" xfId="29752"/>
    <cellStyle name="20% - Accent3 2 5 2 11" xfId="29751"/>
    <cellStyle name="20% - Accent3 2 5 2 12" xfId="42273"/>
    <cellStyle name="20% - Accent3 2 5 2 2" xfId="1439"/>
    <cellStyle name="20% - Accent3 2 5 2 2 2" xfId="7908"/>
    <cellStyle name="20% - Accent3 2 5 2 2 2 2" xfId="29754"/>
    <cellStyle name="20% - Accent3 2 5 2 2 3" xfId="29753"/>
    <cellStyle name="20% - Accent3 2 5 2 2 4" xfId="42274"/>
    <cellStyle name="20% - Accent3 2 5 2 3" xfId="1440"/>
    <cellStyle name="20% - Accent3 2 5 2 3 2" xfId="7909"/>
    <cellStyle name="20% - Accent3 2 5 2 3 2 2" xfId="29756"/>
    <cellStyle name="20% - Accent3 2 5 2 3 3" xfId="29755"/>
    <cellStyle name="20% - Accent3 2 5 2 3 4" xfId="42275"/>
    <cellStyle name="20% - Accent3 2 5 2 4" xfId="1441"/>
    <cellStyle name="20% - Accent3 2 5 2 4 2" xfId="7910"/>
    <cellStyle name="20% - Accent3 2 5 2 4 2 2" xfId="29758"/>
    <cellStyle name="20% - Accent3 2 5 2 4 3" xfId="29757"/>
    <cellStyle name="20% - Accent3 2 5 2 4 4" xfId="42276"/>
    <cellStyle name="20% - Accent3 2 5 2 5" xfId="1442"/>
    <cellStyle name="20% - Accent3 2 5 2 5 2" xfId="7911"/>
    <cellStyle name="20% - Accent3 2 5 2 5 2 2" xfId="29760"/>
    <cellStyle name="20% - Accent3 2 5 2 5 3" xfId="29759"/>
    <cellStyle name="20% - Accent3 2 5 2 5 4" xfId="42277"/>
    <cellStyle name="20% - Accent3 2 5 2 6" xfId="1443"/>
    <cellStyle name="20% - Accent3 2 5 2 6 2" xfId="7912"/>
    <cellStyle name="20% - Accent3 2 5 2 6 2 2" xfId="29762"/>
    <cellStyle name="20% - Accent3 2 5 2 6 3" xfId="29761"/>
    <cellStyle name="20% - Accent3 2 5 2 6 4" xfId="42278"/>
    <cellStyle name="20% - Accent3 2 5 2 7" xfId="1444"/>
    <cellStyle name="20% - Accent3 2 5 2 7 2" xfId="7913"/>
    <cellStyle name="20% - Accent3 2 5 2 7 2 2" xfId="29764"/>
    <cellStyle name="20% - Accent3 2 5 2 7 3" xfId="29763"/>
    <cellStyle name="20% - Accent3 2 5 2 7 4" xfId="42279"/>
    <cellStyle name="20% - Accent3 2 5 2 8" xfId="1445"/>
    <cellStyle name="20% - Accent3 2 5 2 8 2" xfId="7914"/>
    <cellStyle name="20% - Accent3 2 5 2 8 2 2" xfId="29766"/>
    <cellStyle name="20% - Accent3 2 5 2 8 3" xfId="29765"/>
    <cellStyle name="20% - Accent3 2 5 2 8 4" xfId="42280"/>
    <cellStyle name="20% - Accent3 2 5 2 9" xfId="1446"/>
    <cellStyle name="20% - Accent3 2 5 2 9 2" xfId="7915"/>
    <cellStyle name="20% - Accent3 2 5 2 9 2 2" xfId="29768"/>
    <cellStyle name="20% - Accent3 2 5 2 9 3" xfId="29767"/>
    <cellStyle name="20% - Accent3 2 5 2 9 4" xfId="42281"/>
    <cellStyle name="20% - Accent3 2 5 3" xfId="1447"/>
    <cellStyle name="20% - Accent3 2 5 3 2" xfId="1448"/>
    <cellStyle name="20% - Accent3 2 5 3 2 2" xfId="7917"/>
    <cellStyle name="20% - Accent3 2 5 3 2 2 2" xfId="29771"/>
    <cellStyle name="20% - Accent3 2 5 3 2 3" xfId="29770"/>
    <cellStyle name="20% - Accent3 2 5 3 2 4" xfId="42283"/>
    <cellStyle name="20% - Accent3 2 5 3 3" xfId="7916"/>
    <cellStyle name="20% - Accent3 2 5 3 3 2" xfId="29772"/>
    <cellStyle name="20% - Accent3 2 5 3 4" xfId="29769"/>
    <cellStyle name="20% - Accent3 2 5 3 5" xfId="42282"/>
    <cellStyle name="20% - Accent3 2 5 4" xfId="1449"/>
    <cellStyle name="20% - Accent3 2 5 4 2" xfId="7918"/>
    <cellStyle name="20% - Accent3 2 5 4 2 2" xfId="29774"/>
    <cellStyle name="20% - Accent3 2 5 4 3" xfId="29773"/>
    <cellStyle name="20% - Accent3 2 5 4 4" xfId="42284"/>
    <cellStyle name="20% - Accent3 2 5 5" xfId="1450"/>
    <cellStyle name="20% - Accent3 2 5 5 2" xfId="7919"/>
    <cellStyle name="20% - Accent3 2 5 5 2 2" xfId="29776"/>
    <cellStyle name="20% - Accent3 2 5 5 3" xfId="29775"/>
    <cellStyle name="20% - Accent3 2 5 5 4" xfId="42285"/>
    <cellStyle name="20% - Accent3 2 5 6" xfId="1451"/>
    <cellStyle name="20% - Accent3 2 5 6 2" xfId="7920"/>
    <cellStyle name="20% - Accent3 2 5 6 2 2" xfId="29778"/>
    <cellStyle name="20% - Accent3 2 5 6 3" xfId="29777"/>
    <cellStyle name="20% - Accent3 2 5 6 4" xfId="42286"/>
    <cellStyle name="20% - Accent3 2 5 7" xfId="1452"/>
    <cellStyle name="20% - Accent3 2 5 7 2" xfId="7921"/>
    <cellStyle name="20% - Accent3 2 5 7 2 2" xfId="29780"/>
    <cellStyle name="20% - Accent3 2 5 7 3" xfId="29779"/>
    <cellStyle name="20% - Accent3 2 5 7 4" xfId="42287"/>
    <cellStyle name="20% - Accent3 2 5 8" xfId="1453"/>
    <cellStyle name="20% - Accent3 2 5 8 2" xfId="7922"/>
    <cellStyle name="20% - Accent3 2 5 8 2 2" xfId="29782"/>
    <cellStyle name="20% - Accent3 2 5 8 3" xfId="29781"/>
    <cellStyle name="20% - Accent3 2 5 8 4" xfId="42288"/>
    <cellStyle name="20% - Accent3 2 5 9" xfId="1454"/>
    <cellStyle name="20% - Accent3 2 5 9 2" xfId="7923"/>
    <cellStyle name="20% - Accent3 2 5 9 2 2" xfId="29784"/>
    <cellStyle name="20% - Accent3 2 5 9 3" xfId="29783"/>
    <cellStyle name="20% - Accent3 2 5 9 4" xfId="42289"/>
    <cellStyle name="20% - Accent3 2 6" xfId="519"/>
    <cellStyle name="20% - Accent3 2 6 10" xfId="1455"/>
    <cellStyle name="20% - Accent3 2 6 10 2" xfId="7925"/>
    <cellStyle name="20% - Accent3 2 6 10 2 2" xfId="29787"/>
    <cellStyle name="20% - Accent3 2 6 10 3" xfId="29786"/>
    <cellStyle name="20% - Accent3 2 6 11" xfId="7924"/>
    <cellStyle name="20% - Accent3 2 6 11 2" xfId="29788"/>
    <cellStyle name="20% - Accent3 2 6 12" xfId="14415"/>
    <cellStyle name="20% - Accent3 2 6 13" xfId="29785"/>
    <cellStyle name="20% - Accent3 2 6 14" xfId="42290"/>
    <cellStyle name="20% - Accent3 2 6 2" xfId="1456"/>
    <cellStyle name="20% - Accent3 2 6 2 2" xfId="1457"/>
    <cellStyle name="20% - Accent3 2 6 2 2 2" xfId="7927"/>
    <cellStyle name="20% - Accent3 2 6 2 2 2 2" xfId="29791"/>
    <cellStyle name="20% - Accent3 2 6 2 2 3" xfId="29790"/>
    <cellStyle name="20% - Accent3 2 6 2 2 4" xfId="42292"/>
    <cellStyle name="20% - Accent3 2 6 2 3" xfId="7926"/>
    <cellStyle name="20% - Accent3 2 6 2 3 2" xfId="29792"/>
    <cellStyle name="20% - Accent3 2 6 2 4" xfId="29789"/>
    <cellStyle name="20% - Accent3 2 6 2 5" xfId="42291"/>
    <cellStyle name="20% - Accent3 2 6 3" xfId="1458"/>
    <cellStyle name="20% - Accent3 2 6 3 2" xfId="1459"/>
    <cellStyle name="20% - Accent3 2 6 3 2 2" xfId="7929"/>
    <cellStyle name="20% - Accent3 2 6 3 2 2 2" xfId="29795"/>
    <cellStyle name="20% - Accent3 2 6 3 2 3" xfId="29794"/>
    <cellStyle name="20% - Accent3 2 6 3 2 4" xfId="42294"/>
    <cellStyle name="20% - Accent3 2 6 3 3" xfId="7928"/>
    <cellStyle name="20% - Accent3 2 6 3 3 2" xfId="29796"/>
    <cellStyle name="20% - Accent3 2 6 3 4" xfId="29793"/>
    <cellStyle name="20% - Accent3 2 6 3 5" xfId="42293"/>
    <cellStyle name="20% - Accent3 2 6 4" xfId="1460"/>
    <cellStyle name="20% - Accent3 2 6 4 2" xfId="7930"/>
    <cellStyle name="20% - Accent3 2 6 4 2 2" xfId="29798"/>
    <cellStyle name="20% - Accent3 2 6 4 3" xfId="29797"/>
    <cellStyle name="20% - Accent3 2 6 4 4" xfId="42295"/>
    <cellStyle name="20% - Accent3 2 6 5" xfId="1461"/>
    <cellStyle name="20% - Accent3 2 6 5 2" xfId="7931"/>
    <cellStyle name="20% - Accent3 2 6 5 2 2" xfId="29800"/>
    <cellStyle name="20% - Accent3 2 6 5 3" xfId="29799"/>
    <cellStyle name="20% - Accent3 2 6 5 4" xfId="42296"/>
    <cellStyle name="20% - Accent3 2 6 6" xfId="1462"/>
    <cellStyle name="20% - Accent3 2 6 6 2" xfId="7932"/>
    <cellStyle name="20% - Accent3 2 6 6 2 2" xfId="29802"/>
    <cellStyle name="20% - Accent3 2 6 6 3" xfId="29801"/>
    <cellStyle name="20% - Accent3 2 6 6 4" xfId="42297"/>
    <cellStyle name="20% - Accent3 2 6 7" xfId="1463"/>
    <cellStyle name="20% - Accent3 2 6 7 2" xfId="7933"/>
    <cellStyle name="20% - Accent3 2 6 7 2 2" xfId="29804"/>
    <cellStyle name="20% - Accent3 2 6 7 3" xfId="29803"/>
    <cellStyle name="20% - Accent3 2 6 7 4" xfId="42298"/>
    <cellStyle name="20% - Accent3 2 6 8" xfId="1464"/>
    <cellStyle name="20% - Accent3 2 6 8 2" xfId="7934"/>
    <cellStyle name="20% - Accent3 2 6 8 2 2" xfId="29806"/>
    <cellStyle name="20% - Accent3 2 6 8 3" xfId="29805"/>
    <cellStyle name="20% - Accent3 2 6 8 4" xfId="42299"/>
    <cellStyle name="20% - Accent3 2 6 9" xfId="1465"/>
    <cellStyle name="20% - Accent3 2 6 9 2" xfId="7935"/>
    <cellStyle name="20% - Accent3 2 6 9 2 2" xfId="29808"/>
    <cellStyle name="20% - Accent3 2 6 9 3" xfId="29807"/>
    <cellStyle name="20% - Accent3 2 6 9 4" xfId="42300"/>
    <cellStyle name="20% - Accent3 2 7" xfId="618"/>
    <cellStyle name="20% - Accent3 2 7 2" xfId="1467"/>
    <cellStyle name="20% - Accent3 2 7 3" xfId="1466"/>
    <cellStyle name="20% - Accent3 2 7 3 2" xfId="7937"/>
    <cellStyle name="20% - Accent3 2 7 3 2 2" xfId="29811"/>
    <cellStyle name="20% - Accent3 2 7 3 3" xfId="29810"/>
    <cellStyle name="20% - Accent3 2 7 4" xfId="7936"/>
    <cellStyle name="20% - Accent3 2 7 4 2" xfId="29812"/>
    <cellStyle name="20% - Accent3 2 7 5" xfId="29809"/>
    <cellStyle name="20% - Accent3 2 7 6" xfId="42301"/>
    <cellStyle name="20% - Accent3 2 8" xfId="705"/>
    <cellStyle name="20% - Accent3 2 8 2" xfId="1468"/>
    <cellStyle name="20% - Accent3 2 8 2 2" xfId="7939"/>
    <cellStyle name="20% - Accent3 2 8 2 2 2" xfId="29815"/>
    <cellStyle name="20% - Accent3 2 8 2 3" xfId="29814"/>
    <cellStyle name="20% - Accent3 2 8 3" xfId="7938"/>
    <cellStyle name="20% - Accent3 2 8 3 2" xfId="29816"/>
    <cellStyle name="20% - Accent3 2 8 4" xfId="14416"/>
    <cellStyle name="20% - Accent3 2 8 5" xfId="29813"/>
    <cellStyle name="20% - Accent3 2 8 6" xfId="42302"/>
    <cellStyle name="20% - Accent3 2 9" xfId="1469"/>
    <cellStyle name="20% - Accent3 2 9 2" xfId="7940"/>
    <cellStyle name="20% - Accent3 2 9 2 2" xfId="29818"/>
    <cellStyle name="20% - Accent3 2 9 3" xfId="14417"/>
    <cellStyle name="20% - Accent3 2 9 4" xfId="29817"/>
    <cellStyle name="20% - Accent3 2 9 5" xfId="42303"/>
    <cellStyle name="20% - Accent3 20" xfId="14418"/>
    <cellStyle name="20% - Accent3 21" xfId="28069"/>
    <cellStyle name="20% - Accent3 3" xfId="178"/>
    <cellStyle name="20% - Accent3 3 10" xfId="1471"/>
    <cellStyle name="20% - Accent3 3 10 2" xfId="7942"/>
    <cellStyle name="20% - Accent3 3 10 2 2" xfId="29821"/>
    <cellStyle name="20% - Accent3 3 10 3" xfId="14420"/>
    <cellStyle name="20% - Accent3 3 10 4" xfId="29820"/>
    <cellStyle name="20% - Accent3 3 10 5" xfId="42305"/>
    <cellStyle name="20% - Accent3 3 11" xfId="1472"/>
    <cellStyle name="20% - Accent3 3 11 2" xfId="7943"/>
    <cellStyle name="20% - Accent3 3 11 2 2" xfId="29823"/>
    <cellStyle name="20% - Accent3 3 11 3" xfId="14421"/>
    <cellStyle name="20% - Accent3 3 11 4" xfId="29822"/>
    <cellStyle name="20% - Accent3 3 11 5" xfId="42306"/>
    <cellStyle name="20% - Accent3 3 12" xfId="1473"/>
    <cellStyle name="20% - Accent3 3 12 2" xfId="7944"/>
    <cellStyle name="20% - Accent3 3 12 2 2" xfId="29825"/>
    <cellStyle name="20% - Accent3 3 12 3" xfId="14422"/>
    <cellStyle name="20% - Accent3 3 12 4" xfId="29824"/>
    <cellStyle name="20% - Accent3 3 12 5" xfId="42307"/>
    <cellStyle name="20% - Accent3 3 13" xfId="1474"/>
    <cellStyle name="20% - Accent3 3 13 2" xfId="7945"/>
    <cellStyle name="20% - Accent3 3 13 2 2" xfId="29827"/>
    <cellStyle name="20% - Accent3 3 13 3" xfId="14423"/>
    <cellStyle name="20% - Accent3 3 13 4" xfId="29826"/>
    <cellStyle name="20% - Accent3 3 13 5" xfId="42308"/>
    <cellStyle name="20% - Accent3 3 14" xfId="1470"/>
    <cellStyle name="20% - Accent3 3 14 2" xfId="7946"/>
    <cellStyle name="20% - Accent3 3 14 2 2" xfId="29829"/>
    <cellStyle name="20% - Accent3 3 14 3" xfId="14424"/>
    <cellStyle name="20% - Accent3 3 14 4" xfId="29828"/>
    <cellStyle name="20% - Accent3 3 15" xfId="7941"/>
    <cellStyle name="20% - Accent3 3 15 2" xfId="14425"/>
    <cellStyle name="20% - Accent3 3 15 3" xfId="29830"/>
    <cellStyle name="20% - Accent3 3 16" xfId="14419"/>
    <cellStyle name="20% - Accent3 3 17" xfId="29819"/>
    <cellStyle name="20% - Accent3 3 18" xfId="42304"/>
    <cellStyle name="20% - Accent3 3 2" xfId="415"/>
    <cellStyle name="20% - Accent3 3 2 10" xfId="1476"/>
    <cellStyle name="20% - Accent3 3 2 10 2" xfId="7948"/>
    <cellStyle name="20% - Accent3 3 2 10 2 2" xfId="29833"/>
    <cellStyle name="20% - Accent3 3 2 10 3" xfId="29832"/>
    <cellStyle name="20% - Accent3 3 2 10 4" xfId="42310"/>
    <cellStyle name="20% - Accent3 3 2 11" xfId="1477"/>
    <cellStyle name="20% - Accent3 3 2 11 2" xfId="7949"/>
    <cellStyle name="20% - Accent3 3 2 11 2 2" xfId="29835"/>
    <cellStyle name="20% - Accent3 3 2 11 3" xfId="29834"/>
    <cellStyle name="20% - Accent3 3 2 11 4" xfId="42311"/>
    <cellStyle name="20% - Accent3 3 2 12" xfId="1475"/>
    <cellStyle name="20% - Accent3 3 2 12 2" xfId="7950"/>
    <cellStyle name="20% - Accent3 3 2 12 2 2" xfId="29837"/>
    <cellStyle name="20% - Accent3 3 2 12 3" xfId="29836"/>
    <cellStyle name="20% - Accent3 3 2 13" xfId="7947"/>
    <cellStyle name="20% - Accent3 3 2 13 2" xfId="29838"/>
    <cellStyle name="20% - Accent3 3 2 14" xfId="14426"/>
    <cellStyle name="20% - Accent3 3 2 15" xfId="29831"/>
    <cellStyle name="20% - Accent3 3 2 16" xfId="42309"/>
    <cellStyle name="20% - Accent3 3 2 2" xfId="1478"/>
    <cellStyle name="20% - Accent3 3 2 2 10" xfId="7951"/>
    <cellStyle name="20% - Accent3 3 2 2 10 2" xfId="29840"/>
    <cellStyle name="20% - Accent3 3 2 2 11" xfId="29839"/>
    <cellStyle name="20% - Accent3 3 2 2 12" xfId="42312"/>
    <cellStyle name="20% - Accent3 3 2 2 2" xfId="1479"/>
    <cellStyle name="20% - Accent3 3 2 2 2 2" xfId="1480"/>
    <cellStyle name="20% - Accent3 3 2 2 2 2 2" xfId="7953"/>
    <cellStyle name="20% - Accent3 3 2 2 2 2 2 2" xfId="29843"/>
    <cellStyle name="20% - Accent3 3 2 2 2 2 3" xfId="29842"/>
    <cellStyle name="20% - Accent3 3 2 2 2 2 4" xfId="42314"/>
    <cellStyle name="20% - Accent3 3 2 2 2 3" xfId="7952"/>
    <cellStyle name="20% - Accent3 3 2 2 2 3 2" xfId="29844"/>
    <cellStyle name="20% - Accent3 3 2 2 2 4" xfId="29841"/>
    <cellStyle name="20% - Accent3 3 2 2 2 5" xfId="42313"/>
    <cellStyle name="20% - Accent3 3 2 2 3" xfId="1481"/>
    <cellStyle name="20% - Accent3 3 2 2 3 2" xfId="1482"/>
    <cellStyle name="20% - Accent3 3 2 2 3 2 2" xfId="7955"/>
    <cellStyle name="20% - Accent3 3 2 2 3 2 2 2" xfId="29847"/>
    <cellStyle name="20% - Accent3 3 2 2 3 2 3" xfId="29846"/>
    <cellStyle name="20% - Accent3 3 2 2 3 2 4" xfId="42316"/>
    <cellStyle name="20% - Accent3 3 2 2 3 3" xfId="7954"/>
    <cellStyle name="20% - Accent3 3 2 2 3 3 2" xfId="29848"/>
    <cellStyle name="20% - Accent3 3 2 2 3 4" xfId="29845"/>
    <cellStyle name="20% - Accent3 3 2 2 3 5" xfId="42315"/>
    <cellStyle name="20% - Accent3 3 2 2 4" xfId="1483"/>
    <cellStyle name="20% - Accent3 3 2 2 4 2" xfId="7956"/>
    <cellStyle name="20% - Accent3 3 2 2 4 2 2" xfId="29850"/>
    <cellStyle name="20% - Accent3 3 2 2 4 3" xfId="29849"/>
    <cellStyle name="20% - Accent3 3 2 2 4 4" xfId="42317"/>
    <cellStyle name="20% - Accent3 3 2 2 5" xfId="1484"/>
    <cellStyle name="20% - Accent3 3 2 2 5 2" xfId="7957"/>
    <cellStyle name="20% - Accent3 3 2 2 5 2 2" xfId="29852"/>
    <cellStyle name="20% - Accent3 3 2 2 5 3" xfId="29851"/>
    <cellStyle name="20% - Accent3 3 2 2 5 4" xfId="42318"/>
    <cellStyle name="20% - Accent3 3 2 2 6" xfId="1485"/>
    <cellStyle name="20% - Accent3 3 2 2 6 2" xfId="7958"/>
    <cellStyle name="20% - Accent3 3 2 2 6 2 2" xfId="29854"/>
    <cellStyle name="20% - Accent3 3 2 2 6 3" xfId="29853"/>
    <cellStyle name="20% - Accent3 3 2 2 6 4" xfId="42319"/>
    <cellStyle name="20% - Accent3 3 2 2 7" xfId="1486"/>
    <cellStyle name="20% - Accent3 3 2 2 7 2" xfId="7959"/>
    <cellStyle name="20% - Accent3 3 2 2 7 2 2" xfId="29856"/>
    <cellStyle name="20% - Accent3 3 2 2 7 3" xfId="29855"/>
    <cellStyle name="20% - Accent3 3 2 2 7 4" xfId="42320"/>
    <cellStyle name="20% - Accent3 3 2 2 8" xfId="1487"/>
    <cellStyle name="20% - Accent3 3 2 2 8 2" xfId="7960"/>
    <cellStyle name="20% - Accent3 3 2 2 8 2 2" xfId="29858"/>
    <cellStyle name="20% - Accent3 3 2 2 8 3" xfId="29857"/>
    <cellStyle name="20% - Accent3 3 2 2 8 4" xfId="42321"/>
    <cellStyle name="20% - Accent3 3 2 2 9" xfId="1488"/>
    <cellStyle name="20% - Accent3 3 2 2 9 2" xfId="7961"/>
    <cellStyle name="20% - Accent3 3 2 2 9 2 2" xfId="29860"/>
    <cellStyle name="20% - Accent3 3 2 2 9 3" xfId="29859"/>
    <cellStyle name="20% - Accent3 3 2 2 9 4" xfId="42322"/>
    <cellStyle name="20% - Accent3 3 2 3" xfId="1489"/>
    <cellStyle name="20% - Accent3 3 2 3 10" xfId="29861"/>
    <cellStyle name="20% - Accent3 3 2 3 11" xfId="42323"/>
    <cellStyle name="20% - Accent3 3 2 3 2" xfId="1490"/>
    <cellStyle name="20% - Accent3 3 2 3 2 2" xfId="7963"/>
    <cellStyle name="20% - Accent3 3 2 3 2 2 2" xfId="29863"/>
    <cellStyle name="20% - Accent3 3 2 3 2 3" xfId="29862"/>
    <cellStyle name="20% - Accent3 3 2 3 2 4" xfId="42324"/>
    <cellStyle name="20% - Accent3 3 2 3 3" xfId="1491"/>
    <cellStyle name="20% - Accent3 3 2 3 3 2" xfId="7964"/>
    <cellStyle name="20% - Accent3 3 2 3 3 2 2" xfId="29865"/>
    <cellStyle name="20% - Accent3 3 2 3 3 3" xfId="29864"/>
    <cellStyle name="20% - Accent3 3 2 3 3 4" xfId="42325"/>
    <cellStyle name="20% - Accent3 3 2 3 4" xfId="1492"/>
    <cellStyle name="20% - Accent3 3 2 3 4 2" xfId="7965"/>
    <cellStyle name="20% - Accent3 3 2 3 4 2 2" xfId="29867"/>
    <cellStyle name="20% - Accent3 3 2 3 4 3" xfId="29866"/>
    <cellStyle name="20% - Accent3 3 2 3 4 4" xfId="42326"/>
    <cellStyle name="20% - Accent3 3 2 3 5" xfId="1493"/>
    <cellStyle name="20% - Accent3 3 2 3 5 2" xfId="7966"/>
    <cellStyle name="20% - Accent3 3 2 3 5 2 2" xfId="29869"/>
    <cellStyle name="20% - Accent3 3 2 3 5 3" xfId="29868"/>
    <cellStyle name="20% - Accent3 3 2 3 5 4" xfId="42327"/>
    <cellStyle name="20% - Accent3 3 2 3 6" xfId="1494"/>
    <cellStyle name="20% - Accent3 3 2 3 6 2" xfId="7967"/>
    <cellStyle name="20% - Accent3 3 2 3 6 2 2" xfId="29871"/>
    <cellStyle name="20% - Accent3 3 2 3 6 3" xfId="29870"/>
    <cellStyle name="20% - Accent3 3 2 3 6 4" xfId="42328"/>
    <cellStyle name="20% - Accent3 3 2 3 7" xfId="1495"/>
    <cellStyle name="20% - Accent3 3 2 3 7 2" xfId="7968"/>
    <cellStyle name="20% - Accent3 3 2 3 7 2 2" xfId="29873"/>
    <cellStyle name="20% - Accent3 3 2 3 7 3" xfId="29872"/>
    <cellStyle name="20% - Accent3 3 2 3 7 4" xfId="42329"/>
    <cellStyle name="20% - Accent3 3 2 3 8" xfId="1496"/>
    <cellStyle name="20% - Accent3 3 2 3 8 2" xfId="7969"/>
    <cellStyle name="20% - Accent3 3 2 3 8 2 2" xfId="29875"/>
    <cellStyle name="20% - Accent3 3 2 3 8 3" xfId="29874"/>
    <cellStyle name="20% - Accent3 3 2 3 8 4" xfId="42330"/>
    <cellStyle name="20% - Accent3 3 2 3 9" xfId="7962"/>
    <cellStyle name="20% - Accent3 3 2 3 9 2" xfId="29876"/>
    <cellStyle name="20% - Accent3 3 2 4" xfId="1497"/>
    <cellStyle name="20% - Accent3 3 2 4 2" xfId="1498"/>
    <cellStyle name="20% - Accent3 3 2 4 2 2" xfId="7971"/>
    <cellStyle name="20% - Accent3 3 2 4 2 2 2" xfId="29879"/>
    <cellStyle name="20% - Accent3 3 2 4 2 3" xfId="29878"/>
    <cellStyle name="20% - Accent3 3 2 4 2 4" xfId="42332"/>
    <cellStyle name="20% - Accent3 3 2 4 3" xfId="7970"/>
    <cellStyle name="20% - Accent3 3 2 4 3 2" xfId="29880"/>
    <cellStyle name="20% - Accent3 3 2 4 4" xfId="29877"/>
    <cellStyle name="20% - Accent3 3 2 4 5" xfId="42331"/>
    <cellStyle name="20% - Accent3 3 2 5" xfId="1499"/>
    <cellStyle name="20% - Accent3 3 2 5 2" xfId="7972"/>
    <cellStyle name="20% - Accent3 3 2 5 2 2" xfId="29882"/>
    <cellStyle name="20% - Accent3 3 2 5 3" xfId="29881"/>
    <cellStyle name="20% - Accent3 3 2 5 4" xfId="42333"/>
    <cellStyle name="20% - Accent3 3 2 6" xfId="1500"/>
    <cellStyle name="20% - Accent3 3 2 6 2" xfId="7973"/>
    <cellStyle name="20% - Accent3 3 2 6 2 2" xfId="29884"/>
    <cellStyle name="20% - Accent3 3 2 6 3" xfId="29883"/>
    <cellStyle name="20% - Accent3 3 2 6 4" xfId="42334"/>
    <cellStyle name="20% - Accent3 3 2 7" xfId="1501"/>
    <cellStyle name="20% - Accent3 3 2 7 2" xfId="7974"/>
    <cellStyle name="20% - Accent3 3 2 7 2 2" xfId="29886"/>
    <cellStyle name="20% - Accent3 3 2 7 3" xfId="29885"/>
    <cellStyle name="20% - Accent3 3 2 7 4" xfId="42335"/>
    <cellStyle name="20% - Accent3 3 2 8" xfId="1502"/>
    <cellStyle name="20% - Accent3 3 2 8 2" xfId="7975"/>
    <cellStyle name="20% - Accent3 3 2 8 2 2" xfId="29888"/>
    <cellStyle name="20% - Accent3 3 2 8 3" xfId="29887"/>
    <cellStyle name="20% - Accent3 3 2 8 4" xfId="42336"/>
    <cellStyle name="20% - Accent3 3 2 9" xfId="1503"/>
    <cellStyle name="20% - Accent3 3 2 9 2" xfId="7976"/>
    <cellStyle name="20% - Accent3 3 2 9 2 2" xfId="29890"/>
    <cellStyle name="20% - Accent3 3 2 9 3" xfId="29889"/>
    <cellStyle name="20% - Accent3 3 2 9 4" xfId="42337"/>
    <cellStyle name="20% - Accent3 3 3" xfId="619"/>
    <cellStyle name="20% - Accent3 3 3 10" xfId="1505"/>
    <cellStyle name="20% - Accent3 3 3 10 2" xfId="7978"/>
    <cellStyle name="20% - Accent3 3 3 10 2 2" xfId="29893"/>
    <cellStyle name="20% - Accent3 3 3 10 3" xfId="29892"/>
    <cellStyle name="20% - Accent3 3 3 10 4" xfId="42339"/>
    <cellStyle name="20% - Accent3 3 3 11" xfId="1506"/>
    <cellStyle name="20% - Accent3 3 3 11 2" xfId="7979"/>
    <cellStyle name="20% - Accent3 3 3 11 2 2" xfId="29895"/>
    <cellStyle name="20% - Accent3 3 3 11 3" xfId="29894"/>
    <cellStyle name="20% - Accent3 3 3 11 4" xfId="42340"/>
    <cellStyle name="20% - Accent3 3 3 12" xfId="1504"/>
    <cellStyle name="20% - Accent3 3 3 12 2" xfId="7980"/>
    <cellStyle name="20% - Accent3 3 3 12 2 2" xfId="29897"/>
    <cellStyle name="20% - Accent3 3 3 12 3" xfId="29896"/>
    <cellStyle name="20% - Accent3 3 3 13" xfId="7977"/>
    <cellStyle name="20% - Accent3 3 3 13 2" xfId="29898"/>
    <cellStyle name="20% - Accent3 3 3 14" xfId="14427"/>
    <cellStyle name="20% - Accent3 3 3 15" xfId="29891"/>
    <cellStyle name="20% - Accent3 3 3 16" xfId="42338"/>
    <cellStyle name="20% - Accent3 3 3 2" xfId="1507"/>
    <cellStyle name="20% - Accent3 3 3 2 10" xfId="7981"/>
    <cellStyle name="20% - Accent3 3 3 2 10 2" xfId="29900"/>
    <cellStyle name="20% - Accent3 3 3 2 11" xfId="29899"/>
    <cellStyle name="20% - Accent3 3 3 2 12" xfId="42341"/>
    <cellStyle name="20% - Accent3 3 3 2 2" xfId="1508"/>
    <cellStyle name="20% - Accent3 3 3 2 2 2" xfId="7982"/>
    <cellStyle name="20% - Accent3 3 3 2 2 2 2" xfId="29902"/>
    <cellStyle name="20% - Accent3 3 3 2 2 3" xfId="29901"/>
    <cellStyle name="20% - Accent3 3 3 2 2 4" xfId="42342"/>
    <cellStyle name="20% - Accent3 3 3 2 3" xfId="1509"/>
    <cellStyle name="20% - Accent3 3 3 2 3 2" xfId="7983"/>
    <cellStyle name="20% - Accent3 3 3 2 3 2 2" xfId="29904"/>
    <cellStyle name="20% - Accent3 3 3 2 3 3" xfId="29903"/>
    <cellStyle name="20% - Accent3 3 3 2 3 4" xfId="42343"/>
    <cellStyle name="20% - Accent3 3 3 2 4" xfId="1510"/>
    <cellStyle name="20% - Accent3 3 3 2 4 2" xfId="7984"/>
    <cellStyle name="20% - Accent3 3 3 2 4 2 2" xfId="29906"/>
    <cellStyle name="20% - Accent3 3 3 2 4 3" xfId="29905"/>
    <cellStyle name="20% - Accent3 3 3 2 4 4" xfId="42344"/>
    <cellStyle name="20% - Accent3 3 3 2 5" xfId="1511"/>
    <cellStyle name="20% - Accent3 3 3 2 5 2" xfId="7985"/>
    <cellStyle name="20% - Accent3 3 3 2 5 2 2" xfId="29908"/>
    <cellStyle name="20% - Accent3 3 3 2 5 3" xfId="29907"/>
    <cellStyle name="20% - Accent3 3 3 2 5 4" xfId="42345"/>
    <cellStyle name="20% - Accent3 3 3 2 6" xfId="1512"/>
    <cellStyle name="20% - Accent3 3 3 2 6 2" xfId="7986"/>
    <cellStyle name="20% - Accent3 3 3 2 6 2 2" xfId="29910"/>
    <cellStyle name="20% - Accent3 3 3 2 6 3" xfId="29909"/>
    <cellStyle name="20% - Accent3 3 3 2 6 4" xfId="42346"/>
    <cellStyle name="20% - Accent3 3 3 2 7" xfId="1513"/>
    <cellStyle name="20% - Accent3 3 3 2 7 2" xfId="7987"/>
    <cellStyle name="20% - Accent3 3 3 2 7 2 2" xfId="29912"/>
    <cellStyle name="20% - Accent3 3 3 2 7 3" xfId="29911"/>
    <cellStyle name="20% - Accent3 3 3 2 7 4" xfId="42347"/>
    <cellStyle name="20% - Accent3 3 3 2 8" xfId="1514"/>
    <cellStyle name="20% - Accent3 3 3 2 8 2" xfId="7988"/>
    <cellStyle name="20% - Accent3 3 3 2 8 2 2" xfId="29914"/>
    <cellStyle name="20% - Accent3 3 3 2 8 3" xfId="29913"/>
    <cellStyle name="20% - Accent3 3 3 2 8 4" xfId="42348"/>
    <cellStyle name="20% - Accent3 3 3 2 9" xfId="1515"/>
    <cellStyle name="20% - Accent3 3 3 2 9 2" xfId="7989"/>
    <cellStyle name="20% - Accent3 3 3 2 9 2 2" xfId="29916"/>
    <cellStyle name="20% - Accent3 3 3 2 9 3" xfId="29915"/>
    <cellStyle name="20% - Accent3 3 3 2 9 4" xfId="42349"/>
    <cellStyle name="20% - Accent3 3 3 3" xfId="1516"/>
    <cellStyle name="20% - Accent3 3 3 3 2" xfId="1517"/>
    <cellStyle name="20% - Accent3 3 3 3 2 2" xfId="7991"/>
    <cellStyle name="20% - Accent3 3 3 3 2 2 2" xfId="29919"/>
    <cellStyle name="20% - Accent3 3 3 3 2 3" xfId="29918"/>
    <cellStyle name="20% - Accent3 3 3 3 2 4" xfId="42351"/>
    <cellStyle name="20% - Accent3 3 3 3 3" xfId="7990"/>
    <cellStyle name="20% - Accent3 3 3 3 3 2" xfId="29920"/>
    <cellStyle name="20% - Accent3 3 3 3 4" xfId="29917"/>
    <cellStyle name="20% - Accent3 3 3 3 5" xfId="42350"/>
    <cellStyle name="20% - Accent3 3 3 4" xfId="1518"/>
    <cellStyle name="20% - Accent3 3 3 4 2" xfId="7992"/>
    <cellStyle name="20% - Accent3 3 3 4 2 2" xfId="29922"/>
    <cellStyle name="20% - Accent3 3 3 4 3" xfId="29921"/>
    <cellStyle name="20% - Accent3 3 3 4 4" xfId="42352"/>
    <cellStyle name="20% - Accent3 3 3 5" xfId="1519"/>
    <cellStyle name="20% - Accent3 3 3 5 2" xfId="7993"/>
    <cellStyle name="20% - Accent3 3 3 5 2 2" xfId="29924"/>
    <cellStyle name="20% - Accent3 3 3 5 3" xfId="29923"/>
    <cellStyle name="20% - Accent3 3 3 5 4" xfId="42353"/>
    <cellStyle name="20% - Accent3 3 3 6" xfId="1520"/>
    <cellStyle name="20% - Accent3 3 3 6 2" xfId="7994"/>
    <cellStyle name="20% - Accent3 3 3 6 2 2" xfId="29926"/>
    <cellStyle name="20% - Accent3 3 3 6 3" xfId="29925"/>
    <cellStyle name="20% - Accent3 3 3 6 4" xfId="42354"/>
    <cellStyle name="20% - Accent3 3 3 7" xfId="1521"/>
    <cellStyle name="20% - Accent3 3 3 7 2" xfId="7995"/>
    <cellStyle name="20% - Accent3 3 3 7 2 2" xfId="29928"/>
    <cellStyle name="20% - Accent3 3 3 7 3" xfId="29927"/>
    <cellStyle name="20% - Accent3 3 3 7 4" xfId="42355"/>
    <cellStyle name="20% - Accent3 3 3 8" xfId="1522"/>
    <cellStyle name="20% - Accent3 3 3 8 2" xfId="7996"/>
    <cellStyle name="20% - Accent3 3 3 8 2 2" xfId="29930"/>
    <cellStyle name="20% - Accent3 3 3 8 3" xfId="29929"/>
    <cellStyle name="20% - Accent3 3 3 8 4" xfId="42356"/>
    <cellStyle name="20% - Accent3 3 3 9" xfId="1523"/>
    <cellStyle name="20% - Accent3 3 3 9 2" xfId="7997"/>
    <cellStyle name="20% - Accent3 3 3 9 2 2" xfId="29932"/>
    <cellStyle name="20% - Accent3 3 3 9 3" xfId="29931"/>
    <cellStyle name="20% - Accent3 3 3 9 4" xfId="42357"/>
    <cellStyle name="20% - Accent3 3 4" xfId="706"/>
    <cellStyle name="20% - Accent3 3 4 10" xfId="1524"/>
    <cellStyle name="20% - Accent3 3 4 10 2" xfId="7999"/>
    <cellStyle name="20% - Accent3 3 4 10 2 2" xfId="29935"/>
    <cellStyle name="20% - Accent3 3 4 10 3" xfId="29934"/>
    <cellStyle name="20% - Accent3 3 4 11" xfId="7998"/>
    <cellStyle name="20% - Accent3 3 4 11 2" xfId="29936"/>
    <cellStyle name="20% - Accent3 3 4 12" xfId="14428"/>
    <cellStyle name="20% - Accent3 3 4 13" xfId="29933"/>
    <cellStyle name="20% - Accent3 3 4 14" xfId="42358"/>
    <cellStyle name="20% - Accent3 3 4 2" xfId="1525"/>
    <cellStyle name="20% - Accent3 3 4 2 2" xfId="1526"/>
    <cellStyle name="20% - Accent3 3 4 2 2 2" xfId="8001"/>
    <cellStyle name="20% - Accent3 3 4 2 2 2 2" xfId="29939"/>
    <cellStyle name="20% - Accent3 3 4 2 2 3" xfId="29938"/>
    <cellStyle name="20% - Accent3 3 4 2 2 4" xfId="42360"/>
    <cellStyle name="20% - Accent3 3 4 2 3" xfId="8000"/>
    <cellStyle name="20% - Accent3 3 4 2 3 2" xfId="29940"/>
    <cellStyle name="20% - Accent3 3 4 2 4" xfId="29937"/>
    <cellStyle name="20% - Accent3 3 4 2 5" xfId="42359"/>
    <cellStyle name="20% - Accent3 3 4 3" xfId="1527"/>
    <cellStyle name="20% - Accent3 3 4 3 2" xfId="1528"/>
    <cellStyle name="20% - Accent3 3 4 3 2 2" xfId="8003"/>
    <cellStyle name="20% - Accent3 3 4 3 2 2 2" xfId="29943"/>
    <cellStyle name="20% - Accent3 3 4 3 2 3" xfId="29942"/>
    <cellStyle name="20% - Accent3 3 4 3 2 4" xfId="42362"/>
    <cellStyle name="20% - Accent3 3 4 3 3" xfId="8002"/>
    <cellStyle name="20% - Accent3 3 4 3 3 2" xfId="29944"/>
    <cellStyle name="20% - Accent3 3 4 3 4" xfId="29941"/>
    <cellStyle name="20% - Accent3 3 4 3 5" xfId="42361"/>
    <cellStyle name="20% - Accent3 3 4 4" xfId="1529"/>
    <cellStyle name="20% - Accent3 3 4 4 2" xfId="8004"/>
    <cellStyle name="20% - Accent3 3 4 4 2 2" xfId="29946"/>
    <cellStyle name="20% - Accent3 3 4 4 3" xfId="29945"/>
    <cellStyle name="20% - Accent3 3 4 4 4" xfId="42363"/>
    <cellStyle name="20% - Accent3 3 4 5" xfId="1530"/>
    <cellStyle name="20% - Accent3 3 4 5 2" xfId="8005"/>
    <cellStyle name="20% - Accent3 3 4 5 2 2" xfId="29948"/>
    <cellStyle name="20% - Accent3 3 4 5 3" xfId="29947"/>
    <cellStyle name="20% - Accent3 3 4 5 4" xfId="42364"/>
    <cellStyle name="20% - Accent3 3 4 6" xfId="1531"/>
    <cellStyle name="20% - Accent3 3 4 6 2" xfId="8006"/>
    <cellStyle name="20% - Accent3 3 4 6 2 2" xfId="29950"/>
    <cellStyle name="20% - Accent3 3 4 6 3" xfId="29949"/>
    <cellStyle name="20% - Accent3 3 4 6 4" xfId="42365"/>
    <cellStyle name="20% - Accent3 3 4 7" xfId="1532"/>
    <cellStyle name="20% - Accent3 3 4 7 2" xfId="8007"/>
    <cellStyle name="20% - Accent3 3 4 7 2 2" xfId="29952"/>
    <cellStyle name="20% - Accent3 3 4 7 3" xfId="29951"/>
    <cellStyle name="20% - Accent3 3 4 7 4" xfId="42366"/>
    <cellStyle name="20% - Accent3 3 4 8" xfId="1533"/>
    <cellStyle name="20% - Accent3 3 4 8 2" xfId="8008"/>
    <cellStyle name="20% - Accent3 3 4 8 2 2" xfId="29954"/>
    <cellStyle name="20% - Accent3 3 4 8 3" xfId="29953"/>
    <cellStyle name="20% - Accent3 3 4 8 4" xfId="42367"/>
    <cellStyle name="20% - Accent3 3 4 9" xfId="1534"/>
    <cellStyle name="20% - Accent3 3 4 9 2" xfId="8009"/>
    <cellStyle name="20% - Accent3 3 4 9 2 2" xfId="29956"/>
    <cellStyle name="20% - Accent3 3 4 9 3" xfId="29955"/>
    <cellStyle name="20% - Accent3 3 4 9 4" xfId="42368"/>
    <cellStyle name="20% - Accent3 3 5" xfId="1535"/>
    <cellStyle name="20% - Accent3 3 5 2" xfId="1536"/>
    <cellStyle name="20% - Accent3 3 5 2 2" xfId="8011"/>
    <cellStyle name="20% - Accent3 3 5 2 2 2" xfId="29959"/>
    <cellStyle name="20% - Accent3 3 5 2 3" xfId="29958"/>
    <cellStyle name="20% - Accent3 3 5 2 4" xfId="42370"/>
    <cellStyle name="20% - Accent3 3 5 3" xfId="1537"/>
    <cellStyle name="20% - Accent3 3 5 3 2" xfId="8012"/>
    <cellStyle name="20% - Accent3 3 5 3 2 2" xfId="29961"/>
    <cellStyle name="20% - Accent3 3 5 3 3" xfId="29960"/>
    <cellStyle name="20% - Accent3 3 5 3 4" xfId="42371"/>
    <cellStyle name="20% - Accent3 3 5 4" xfId="8010"/>
    <cellStyle name="20% - Accent3 3 5 4 2" xfId="29962"/>
    <cellStyle name="20% - Accent3 3 5 5" xfId="14429"/>
    <cellStyle name="20% - Accent3 3 5 6" xfId="29957"/>
    <cellStyle name="20% - Accent3 3 5 7" xfId="42369"/>
    <cellStyle name="20% - Accent3 3 6" xfId="1538"/>
    <cellStyle name="20% - Accent3 3 6 2" xfId="1539"/>
    <cellStyle name="20% - Accent3 3 6 2 2" xfId="8014"/>
    <cellStyle name="20% - Accent3 3 6 2 2 2" xfId="29965"/>
    <cellStyle name="20% - Accent3 3 6 2 3" xfId="29964"/>
    <cellStyle name="20% - Accent3 3 6 2 4" xfId="42373"/>
    <cellStyle name="20% - Accent3 3 6 3" xfId="8013"/>
    <cellStyle name="20% - Accent3 3 6 3 2" xfId="29966"/>
    <cellStyle name="20% - Accent3 3 6 4" xfId="14430"/>
    <cellStyle name="20% - Accent3 3 6 5" xfId="29963"/>
    <cellStyle name="20% - Accent3 3 6 6" xfId="42372"/>
    <cellStyle name="20% - Accent3 3 7" xfId="1540"/>
    <cellStyle name="20% - Accent3 3 7 2" xfId="1541"/>
    <cellStyle name="20% - Accent3 3 7 2 2" xfId="8016"/>
    <cellStyle name="20% - Accent3 3 7 2 2 2" xfId="29969"/>
    <cellStyle name="20% - Accent3 3 7 2 3" xfId="29968"/>
    <cellStyle name="20% - Accent3 3 7 2 4" xfId="42375"/>
    <cellStyle name="20% - Accent3 3 7 3" xfId="8015"/>
    <cellStyle name="20% - Accent3 3 7 3 2" xfId="29970"/>
    <cellStyle name="20% - Accent3 3 7 4" xfId="14431"/>
    <cellStyle name="20% - Accent3 3 7 5" xfId="29967"/>
    <cellStyle name="20% - Accent3 3 7 6" xfId="42374"/>
    <cellStyle name="20% - Accent3 3 8" xfId="1542"/>
    <cellStyle name="20% - Accent3 3 8 2" xfId="1543"/>
    <cellStyle name="20% - Accent3 3 8 2 2" xfId="8018"/>
    <cellStyle name="20% - Accent3 3 8 2 2 2" xfId="29973"/>
    <cellStyle name="20% - Accent3 3 8 2 3" xfId="29972"/>
    <cellStyle name="20% - Accent3 3 8 2 4" xfId="42377"/>
    <cellStyle name="20% - Accent3 3 8 3" xfId="8017"/>
    <cellStyle name="20% - Accent3 3 8 3 2" xfId="29974"/>
    <cellStyle name="20% - Accent3 3 8 4" xfId="14432"/>
    <cellStyle name="20% - Accent3 3 8 5" xfId="29971"/>
    <cellStyle name="20% - Accent3 3 8 6" xfId="42376"/>
    <cellStyle name="20% - Accent3 3 9" xfId="1544"/>
    <cellStyle name="20% - Accent3 3 9 2" xfId="1545"/>
    <cellStyle name="20% - Accent3 3 9 2 2" xfId="8020"/>
    <cellStyle name="20% - Accent3 3 9 2 2 2" xfId="29977"/>
    <cellStyle name="20% - Accent3 3 9 2 3" xfId="29976"/>
    <cellStyle name="20% - Accent3 3 9 2 4" xfId="42379"/>
    <cellStyle name="20% - Accent3 3 9 3" xfId="8019"/>
    <cellStyle name="20% - Accent3 3 9 3 2" xfId="29978"/>
    <cellStyle name="20% - Accent3 3 9 4" xfId="14433"/>
    <cellStyle name="20% - Accent3 3 9 5" xfId="29975"/>
    <cellStyle name="20% - Accent3 3 9 6" xfId="42378"/>
    <cellStyle name="20% - Accent3 4" xfId="179"/>
    <cellStyle name="20% - Accent3 4 10" xfId="1547"/>
    <cellStyle name="20% - Accent3 4 10 2" xfId="8022"/>
    <cellStyle name="20% - Accent3 4 10 2 2" xfId="29981"/>
    <cellStyle name="20% - Accent3 4 10 3" xfId="29980"/>
    <cellStyle name="20% - Accent3 4 10 4" xfId="42381"/>
    <cellStyle name="20% - Accent3 4 11" xfId="1548"/>
    <cellStyle name="20% - Accent3 4 11 2" xfId="8023"/>
    <cellStyle name="20% - Accent3 4 11 2 2" xfId="29983"/>
    <cellStyle name="20% - Accent3 4 11 3" xfId="29982"/>
    <cellStyle name="20% - Accent3 4 11 4" xfId="42382"/>
    <cellStyle name="20% - Accent3 4 12" xfId="1546"/>
    <cellStyle name="20% - Accent3 4 12 2" xfId="8024"/>
    <cellStyle name="20% - Accent3 4 12 2 2" xfId="29985"/>
    <cellStyle name="20% - Accent3 4 12 3" xfId="29984"/>
    <cellStyle name="20% - Accent3 4 13" xfId="8021"/>
    <cellStyle name="20% - Accent3 4 13 2" xfId="29986"/>
    <cellStyle name="20% - Accent3 4 14" xfId="14434"/>
    <cellStyle name="20% - Accent3 4 15" xfId="29979"/>
    <cellStyle name="20% - Accent3 4 16" xfId="42380"/>
    <cellStyle name="20% - Accent3 4 2" xfId="416"/>
    <cellStyle name="20% - Accent3 4 2 10" xfId="1549"/>
    <cellStyle name="20% - Accent3 4 2 10 2" xfId="8026"/>
    <cellStyle name="20% - Accent3 4 2 10 2 2" xfId="29989"/>
    <cellStyle name="20% - Accent3 4 2 10 3" xfId="29988"/>
    <cellStyle name="20% - Accent3 4 2 11" xfId="8025"/>
    <cellStyle name="20% - Accent3 4 2 11 2" xfId="29990"/>
    <cellStyle name="20% - Accent3 4 2 12" xfId="14435"/>
    <cellStyle name="20% - Accent3 4 2 13" xfId="29987"/>
    <cellStyle name="20% - Accent3 4 2 14" xfId="42383"/>
    <cellStyle name="20% - Accent3 4 2 2" xfId="1550"/>
    <cellStyle name="20% - Accent3 4 2 2 2" xfId="1551"/>
    <cellStyle name="20% - Accent3 4 2 2 2 2" xfId="8028"/>
    <cellStyle name="20% - Accent3 4 2 2 2 2 2" xfId="29993"/>
    <cellStyle name="20% - Accent3 4 2 2 2 3" xfId="29992"/>
    <cellStyle name="20% - Accent3 4 2 2 2 4" xfId="42385"/>
    <cellStyle name="20% - Accent3 4 2 2 3" xfId="8027"/>
    <cellStyle name="20% - Accent3 4 2 2 3 2" xfId="29994"/>
    <cellStyle name="20% - Accent3 4 2 2 4" xfId="29991"/>
    <cellStyle name="20% - Accent3 4 2 2 5" xfId="42384"/>
    <cellStyle name="20% - Accent3 4 2 3" xfId="1552"/>
    <cellStyle name="20% - Accent3 4 2 3 2" xfId="1553"/>
    <cellStyle name="20% - Accent3 4 2 3 2 2" xfId="8030"/>
    <cellStyle name="20% - Accent3 4 2 3 2 2 2" xfId="29997"/>
    <cellStyle name="20% - Accent3 4 2 3 2 3" xfId="29996"/>
    <cellStyle name="20% - Accent3 4 2 3 2 4" xfId="42387"/>
    <cellStyle name="20% - Accent3 4 2 3 3" xfId="8029"/>
    <cellStyle name="20% - Accent3 4 2 3 3 2" xfId="29998"/>
    <cellStyle name="20% - Accent3 4 2 3 4" xfId="29995"/>
    <cellStyle name="20% - Accent3 4 2 3 5" xfId="42386"/>
    <cellStyle name="20% - Accent3 4 2 4" xfId="1554"/>
    <cellStyle name="20% - Accent3 4 2 4 2" xfId="8031"/>
    <cellStyle name="20% - Accent3 4 2 4 2 2" xfId="30000"/>
    <cellStyle name="20% - Accent3 4 2 4 3" xfId="29999"/>
    <cellStyle name="20% - Accent3 4 2 4 4" xfId="42388"/>
    <cellStyle name="20% - Accent3 4 2 5" xfId="1555"/>
    <cellStyle name="20% - Accent3 4 2 5 2" xfId="8032"/>
    <cellStyle name="20% - Accent3 4 2 5 2 2" xfId="30002"/>
    <cellStyle name="20% - Accent3 4 2 5 3" xfId="30001"/>
    <cellStyle name="20% - Accent3 4 2 5 4" xfId="42389"/>
    <cellStyle name="20% - Accent3 4 2 6" xfId="1556"/>
    <cellStyle name="20% - Accent3 4 2 6 2" xfId="8033"/>
    <cellStyle name="20% - Accent3 4 2 6 2 2" xfId="30004"/>
    <cellStyle name="20% - Accent3 4 2 6 3" xfId="30003"/>
    <cellStyle name="20% - Accent3 4 2 6 4" xfId="42390"/>
    <cellStyle name="20% - Accent3 4 2 7" xfId="1557"/>
    <cellStyle name="20% - Accent3 4 2 7 2" xfId="8034"/>
    <cellStyle name="20% - Accent3 4 2 7 2 2" xfId="30006"/>
    <cellStyle name="20% - Accent3 4 2 7 3" xfId="30005"/>
    <cellStyle name="20% - Accent3 4 2 7 4" xfId="42391"/>
    <cellStyle name="20% - Accent3 4 2 8" xfId="1558"/>
    <cellStyle name="20% - Accent3 4 2 8 2" xfId="8035"/>
    <cellStyle name="20% - Accent3 4 2 8 2 2" xfId="30008"/>
    <cellStyle name="20% - Accent3 4 2 8 3" xfId="30007"/>
    <cellStyle name="20% - Accent3 4 2 8 4" xfId="42392"/>
    <cellStyle name="20% - Accent3 4 2 9" xfId="1559"/>
    <cellStyle name="20% - Accent3 4 2 9 2" xfId="8036"/>
    <cellStyle name="20% - Accent3 4 2 9 2 2" xfId="30010"/>
    <cellStyle name="20% - Accent3 4 2 9 3" xfId="30009"/>
    <cellStyle name="20% - Accent3 4 2 9 4" xfId="42393"/>
    <cellStyle name="20% - Accent3 4 3" xfId="620"/>
    <cellStyle name="20% - Accent3 4 3 10" xfId="8037"/>
    <cellStyle name="20% - Accent3 4 3 10 2" xfId="30012"/>
    <cellStyle name="20% - Accent3 4 3 11" xfId="14436"/>
    <cellStyle name="20% - Accent3 4 3 12" xfId="30011"/>
    <cellStyle name="20% - Accent3 4 3 13" xfId="42394"/>
    <cellStyle name="20% - Accent3 4 3 2" xfId="1561"/>
    <cellStyle name="20% - Accent3 4 3 2 2" xfId="8038"/>
    <cellStyle name="20% - Accent3 4 3 2 2 2" xfId="30014"/>
    <cellStyle name="20% - Accent3 4 3 2 3" xfId="30013"/>
    <cellStyle name="20% - Accent3 4 3 2 4" xfId="42395"/>
    <cellStyle name="20% - Accent3 4 3 3" xfId="1562"/>
    <cellStyle name="20% - Accent3 4 3 3 2" xfId="8039"/>
    <cellStyle name="20% - Accent3 4 3 3 2 2" xfId="30016"/>
    <cellStyle name="20% - Accent3 4 3 3 3" xfId="30015"/>
    <cellStyle name="20% - Accent3 4 3 3 4" xfId="42396"/>
    <cellStyle name="20% - Accent3 4 3 4" xfId="1563"/>
    <cellStyle name="20% - Accent3 4 3 4 2" xfId="8040"/>
    <cellStyle name="20% - Accent3 4 3 4 2 2" xfId="30018"/>
    <cellStyle name="20% - Accent3 4 3 4 3" xfId="30017"/>
    <cellStyle name="20% - Accent3 4 3 4 4" xfId="42397"/>
    <cellStyle name="20% - Accent3 4 3 5" xfId="1564"/>
    <cellStyle name="20% - Accent3 4 3 5 2" xfId="8041"/>
    <cellStyle name="20% - Accent3 4 3 5 2 2" xfId="30020"/>
    <cellStyle name="20% - Accent3 4 3 5 3" xfId="30019"/>
    <cellStyle name="20% - Accent3 4 3 5 4" xfId="42398"/>
    <cellStyle name="20% - Accent3 4 3 6" xfId="1565"/>
    <cellStyle name="20% - Accent3 4 3 6 2" xfId="8042"/>
    <cellStyle name="20% - Accent3 4 3 6 2 2" xfId="30022"/>
    <cellStyle name="20% - Accent3 4 3 6 3" xfId="30021"/>
    <cellStyle name="20% - Accent3 4 3 6 4" xfId="42399"/>
    <cellStyle name="20% - Accent3 4 3 7" xfId="1566"/>
    <cellStyle name="20% - Accent3 4 3 7 2" xfId="8043"/>
    <cellStyle name="20% - Accent3 4 3 7 2 2" xfId="30024"/>
    <cellStyle name="20% - Accent3 4 3 7 3" xfId="30023"/>
    <cellStyle name="20% - Accent3 4 3 7 4" xfId="42400"/>
    <cellStyle name="20% - Accent3 4 3 8" xfId="1567"/>
    <cellStyle name="20% - Accent3 4 3 8 2" xfId="8044"/>
    <cellStyle name="20% - Accent3 4 3 8 2 2" xfId="30026"/>
    <cellStyle name="20% - Accent3 4 3 8 3" xfId="30025"/>
    <cellStyle name="20% - Accent3 4 3 8 4" xfId="42401"/>
    <cellStyle name="20% - Accent3 4 3 9" xfId="1560"/>
    <cellStyle name="20% - Accent3 4 3 9 2" xfId="8045"/>
    <cellStyle name="20% - Accent3 4 3 9 2 2" xfId="30028"/>
    <cellStyle name="20% - Accent3 4 3 9 3" xfId="30027"/>
    <cellStyle name="20% - Accent3 4 4" xfId="707"/>
    <cellStyle name="20% - Accent3 4 4 2" xfId="1569"/>
    <cellStyle name="20% - Accent3 4 4 2 2" xfId="8047"/>
    <cellStyle name="20% - Accent3 4 4 2 2 2" xfId="30031"/>
    <cellStyle name="20% - Accent3 4 4 2 3" xfId="30030"/>
    <cellStyle name="20% - Accent3 4 4 2 4" xfId="42403"/>
    <cellStyle name="20% - Accent3 4 4 3" xfId="1568"/>
    <cellStyle name="20% - Accent3 4 4 3 2" xfId="8048"/>
    <cellStyle name="20% - Accent3 4 4 3 2 2" xfId="30033"/>
    <cellStyle name="20% - Accent3 4 4 3 3" xfId="30032"/>
    <cellStyle name="20% - Accent3 4 4 4" xfId="8046"/>
    <cellStyle name="20% - Accent3 4 4 4 2" xfId="30034"/>
    <cellStyle name="20% - Accent3 4 4 5" xfId="14437"/>
    <cellStyle name="20% - Accent3 4 4 6" xfId="30029"/>
    <cellStyle name="20% - Accent3 4 4 7" xfId="42402"/>
    <cellStyle name="20% - Accent3 4 5" xfId="1570"/>
    <cellStyle name="20% - Accent3 4 5 2" xfId="8049"/>
    <cellStyle name="20% - Accent3 4 5 2 2" xfId="30036"/>
    <cellStyle name="20% - Accent3 4 5 3" xfId="30035"/>
    <cellStyle name="20% - Accent3 4 5 4" xfId="42404"/>
    <cellStyle name="20% - Accent3 4 6" xfId="1571"/>
    <cellStyle name="20% - Accent3 4 6 2" xfId="8050"/>
    <cellStyle name="20% - Accent3 4 6 2 2" xfId="30038"/>
    <cellStyle name="20% - Accent3 4 6 3" xfId="30037"/>
    <cellStyle name="20% - Accent3 4 6 4" xfId="42405"/>
    <cellStyle name="20% - Accent3 4 7" xfId="1572"/>
    <cellStyle name="20% - Accent3 4 7 2" xfId="8051"/>
    <cellStyle name="20% - Accent3 4 7 2 2" xfId="30040"/>
    <cellStyle name="20% - Accent3 4 7 3" xfId="30039"/>
    <cellStyle name="20% - Accent3 4 7 4" xfId="42406"/>
    <cellStyle name="20% - Accent3 4 8" xfId="1573"/>
    <cellStyle name="20% - Accent3 4 8 2" xfId="8052"/>
    <cellStyle name="20% - Accent3 4 8 2 2" xfId="30042"/>
    <cellStyle name="20% - Accent3 4 8 3" xfId="30041"/>
    <cellStyle name="20% - Accent3 4 8 4" xfId="42407"/>
    <cellStyle name="20% - Accent3 4 9" xfId="1574"/>
    <cellStyle name="20% - Accent3 4 9 2" xfId="8053"/>
    <cellStyle name="20% - Accent3 4 9 2 2" xfId="30044"/>
    <cellStyle name="20% - Accent3 4 9 3" xfId="30043"/>
    <cellStyle name="20% - Accent3 4 9 4" xfId="42408"/>
    <cellStyle name="20% - Accent3 5" xfId="180"/>
    <cellStyle name="20% - Accent3 5 10" xfId="1576"/>
    <cellStyle name="20% - Accent3 5 10 2" xfId="8055"/>
    <cellStyle name="20% - Accent3 5 10 2 2" xfId="30047"/>
    <cellStyle name="20% - Accent3 5 10 3" xfId="30046"/>
    <cellStyle name="20% - Accent3 5 10 4" xfId="42410"/>
    <cellStyle name="20% - Accent3 5 11" xfId="1577"/>
    <cellStyle name="20% - Accent3 5 11 2" xfId="8056"/>
    <cellStyle name="20% - Accent3 5 11 2 2" xfId="30049"/>
    <cellStyle name="20% - Accent3 5 11 3" xfId="30048"/>
    <cellStyle name="20% - Accent3 5 11 4" xfId="42411"/>
    <cellStyle name="20% - Accent3 5 12" xfId="1575"/>
    <cellStyle name="20% - Accent3 5 12 2" xfId="8057"/>
    <cellStyle name="20% - Accent3 5 12 2 2" xfId="30051"/>
    <cellStyle name="20% - Accent3 5 12 3" xfId="30050"/>
    <cellStyle name="20% - Accent3 5 13" xfId="8054"/>
    <cellStyle name="20% - Accent3 5 13 2" xfId="30052"/>
    <cellStyle name="20% - Accent3 5 14" xfId="14438"/>
    <cellStyle name="20% - Accent3 5 15" xfId="30045"/>
    <cellStyle name="20% - Accent3 5 16" xfId="42409"/>
    <cellStyle name="20% - Accent3 5 2" xfId="417"/>
    <cellStyle name="20% - Accent3 5 2 10" xfId="1578"/>
    <cellStyle name="20% - Accent3 5 2 10 2" xfId="8059"/>
    <cellStyle name="20% - Accent3 5 2 10 2 2" xfId="30055"/>
    <cellStyle name="20% - Accent3 5 2 10 3" xfId="30054"/>
    <cellStyle name="20% - Accent3 5 2 11" xfId="8058"/>
    <cellStyle name="20% - Accent3 5 2 11 2" xfId="30056"/>
    <cellStyle name="20% - Accent3 5 2 12" xfId="14439"/>
    <cellStyle name="20% - Accent3 5 2 13" xfId="30053"/>
    <cellStyle name="20% - Accent3 5 2 14" xfId="42412"/>
    <cellStyle name="20% - Accent3 5 2 2" xfId="1579"/>
    <cellStyle name="20% - Accent3 5 2 2 2" xfId="8060"/>
    <cellStyle name="20% - Accent3 5 2 2 2 2" xfId="30058"/>
    <cellStyle name="20% - Accent3 5 2 2 3" xfId="30057"/>
    <cellStyle name="20% - Accent3 5 2 2 4" xfId="42413"/>
    <cellStyle name="20% - Accent3 5 2 3" xfId="1580"/>
    <cellStyle name="20% - Accent3 5 2 3 2" xfId="8061"/>
    <cellStyle name="20% - Accent3 5 2 3 2 2" xfId="30060"/>
    <cellStyle name="20% - Accent3 5 2 3 3" xfId="30059"/>
    <cellStyle name="20% - Accent3 5 2 3 4" xfId="42414"/>
    <cellStyle name="20% - Accent3 5 2 4" xfId="1581"/>
    <cellStyle name="20% - Accent3 5 2 4 2" xfId="8062"/>
    <cellStyle name="20% - Accent3 5 2 4 2 2" xfId="30062"/>
    <cellStyle name="20% - Accent3 5 2 4 3" xfId="30061"/>
    <cellStyle name="20% - Accent3 5 2 4 4" xfId="42415"/>
    <cellStyle name="20% - Accent3 5 2 5" xfId="1582"/>
    <cellStyle name="20% - Accent3 5 2 5 2" xfId="8063"/>
    <cellStyle name="20% - Accent3 5 2 5 2 2" xfId="30064"/>
    <cellStyle name="20% - Accent3 5 2 5 3" xfId="30063"/>
    <cellStyle name="20% - Accent3 5 2 5 4" xfId="42416"/>
    <cellStyle name="20% - Accent3 5 2 6" xfId="1583"/>
    <cellStyle name="20% - Accent3 5 2 6 2" xfId="8064"/>
    <cellStyle name="20% - Accent3 5 2 6 2 2" xfId="30066"/>
    <cellStyle name="20% - Accent3 5 2 6 3" xfId="30065"/>
    <cellStyle name="20% - Accent3 5 2 6 4" xfId="42417"/>
    <cellStyle name="20% - Accent3 5 2 7" xfId="1584"/>
    <cellStyle name="20% - Accent3 5 2 7 2" xfId="8065"/>
    <cellStyle name="20% - Accent3 5 2 7 2 2" xfId="30068"/>
    <cellStyle name="20% - Accent3 5 2 7 3" xfId="30067"/>
    <cellStyle name="20% - Accent3 5 2 7 4" xfId="42418"/>
    <cellStyle name="20% - Accent3 5 2 8" xfId="1585"/>
    <cellStyle name="20% - Accent3 5 2 8 2" xfId="8066"/>
    <cellStyle name="20% - Accent3 5 2 8 2 2" xfId="30070"/>
    <cellStyle name="20% - Accent3 5 2 8 3" xfId="30069"/>
    <cellStyle name="20% - Accent3 5 2 8 4" xfId="42419"/>
    <cellStyle name="20% - Accent3 5 2 9" xfId="1586"/>
    <cellStyle name="20% - Accent3 5 2 9 2" xfId="8067"/>
    <cellStyle name="20% - Accent3 5 2 9 2 2" xfId="30072"/>
    <cellStyle name="20% - Accent3 5 2 9 3" xfId="30071"/>
    <cellStyle name="20% - Accent3 5 2 9 4" xfId="42420"/>
    <cellStyle name="20% - Accent3 5 3" xfId="621"/>
    <cellStyle name="20% - Accent3 5 3 2" xfId="1588"/>
    <cellStyle name="20% - Accent3 5 3 2 2" xfId="8069"/>
    <cellStyle name="20% - Accent3 5 3 2 2 2" xfId="30075"/>
    <cellStyle name="20% - Accent3 5 3 2 3" xfId="30074"/>
    <cellStyle name="20% - Accent3 5 3 2 4" xfId="42422"/>
    <cellStyle name="20% - Accent3 5 3 3" xfId="1587"/>
    <cellStyle name="20% - Accent3 5 3 3 2" xfId="8070"/>
    <cellStyle name="20% - Accent3 5 3 3 2 2" xfId="30077"/>
    <cellStyle name="20% - Accent3 5 3 3 3" xfId="30076"/>
    <cellStyle name="20% - Accent3 5 3 4" xfId="8068"/>
    <cellStyle name="20% - Accent3 5 3 4 2" xfId="30078"/>
    <cellStyle name="20% - Accent3 5 3 5" xfId="14440"/>
    <cellStyle name="20% - Accent3 5 3 6" xfId="30073"/>
    <cellStyle name="20% - Accent3 5 3 7" xfId="42421"/>
    <cellStyle name="20% - Accent3 5 4" xfId="708"/>
    <cellStyle name="20% - Accent3 5 4 2" xfId="1589"/>
    <cellStyle name="20% - Accent3 5 4 2 2" xfId="8072"/>
    <cellStyle name="20% - Accent3 5 4 2 2 2" xfId="30081"/>
    <cellStyle name="20% - Accent3 5 4 2 3" xfId="30080"/>
    <cellStyle name="20% - Accent3 5 4 3" xfId="8071"/>
    <cellStyle name="20% - Accent3 5 4 3 2" xfId="30082"/>
    <cellStyle name="20% - Accent3 5 4 4" xfId="14441"/>
    <cellStyle name="20% - Accent3 5 4 5" xfId="30079"/>
    <cellStyle name="20% - Accent3 5 4 6" xfId="42423"/>
    <cellStyle name="20% - Accent3 5 5" xfId="1590"/>
    <cellStyle name="20% - Accent3 5 5 2" xfId="8073"/>
    <cellStyle name="20% - Accent3 5 5 2 2" xfId="30084"/>
    <cellStyle name="20% - Accent3 5 5 3" xfId="30083"/>
    <cellStyle name="20% - Accent3 5 5 4" xfId="42424"/>
    <cellStyle name="20% - Accent3 5 6" xfId="1591"/>
    <cellStyle name="20% - Accent3 5 6 2" xfId="8074"/>
    <cellStyle name="20% - Accent3 5 6 2 2" xfId="30086"/>
    <cellStyle name="20% - Accent3 5 6 3" xfId="30085"/>
    <cellStyle name="20% - Accent3 5 6 4" xfId="42425"/>
    <cellStyle name="20% - Accent3 5 7" xfId="1592"/>
    <cellStyle name="20% - Accent3 5 7 2" xfId="8075"/>
    <cellStyle name="20% - Accent3 5 7 2 2" xfId="30088"/>
    <cellStyle name="20% - Accent3 5 7 3" xfId="30087"/>
    <cellStyle name="20% - Accent3 5 7 4" xfId="42426"/>
    <cellStyle name="20% - Accent3 5 8" xfId="1593"/>
    <cellStyle name="20% - Accent3 5 8 2" xfId="8076"/>
    <cellStyle name="20% - Accent3 5 8 2 2" xfId="30090"/>
    <cellStyle name="20% - Accent3 5 8 3" xfId="30089"/>
    <cellStyle name="20% - Accent3 5 8 4" xfId="42427"/>
    <cellStyle name="20% - Accent3 5 9" xfId="1594"/>
    <cellStyle name="20% - Accent3 5 9 2" xfId="8077"/>
    <cellStyle name="20% - Accent3 5 9 2 2" xfId="30092"/>
    <cellStyle name="20% - Accent3 5 9 3" xfId="30091"/>
    <cellStyle name="20% - Accent3 5 9 4" xfId="42428"/>
    <cellStyle name="20% - Accent3 6" xfId="181"/>
    <cellStyle name="20% - Accent3 6 10" xfId="1595"/>
    <cellStyle name="20% - Accent3 6 10 2" xfId="8079"/>
    <cellStyle name="20% - Accent3 6 10 2 2" xfId="30095"/>
    <cellStyle name="20% - Accent3 6 10 3" xfId="30094"/>
    <cellStyle name="20% - Accent3 6 11" xfId="8078"/>
    <cellStyle name="20% - Accent3 6 11 2" xfId="30096"/>
    <cellStyle name="20% - Accent3 6 12" xfId="14442"/>
    <cellStyle name="20% - Accent3 6 13" xfId="30093"/>
    <cellStyle name="20% - Accent3 6 14" xfId="42429"/>
    <cellStyle name="20% - Accent3 6 2" xfId="418"/>
    <cellStyle name="20% - Accent3 6 2 2" xfId="1597"/>
    <cellStyle name="20% - Accent3 6 2 2 2" xfId="8081"/>
    <cellStyle name="20% - Accent3 6 2 2 2 2" xfId="30099"/>
    <cellStyle name="20% - Accent3 6 2 2 3" xfId="30098"/>
    <cellStyle name="20% - Accent3 6 2 2 4" xfId="42431"/>
    <cellStyle name="20% - Accent3 6 2 3" xfId="1596"/>
    <cellStyle name="20% - Accent3 6 2 3 2" xfId="8082"/>
    <cellStyle name="20% - Accent3 6 2 3 2 2" xfId="30101"/>
    <cellStyle name="20% - Accent3 6 2 3 3" xfId="30100"/>
    <cellStyle name="20% - Accent3 6 2 4" xfId="8080"/>
    <cellStyle name="20% - Accent3 6 2 4 2" xfId="30102"/>
    <cellStyle name="20% - Accent3 6 2 5" xfId="14443"/>
    <cellStyle name="20% - Accent3 6 2 6" xfId="30097"/>
    <cellStyle name="20% - Accent3 6 2 7" xfId="42430"/>
    <cellStyle name="20% - Accent3 6 3" xfId="622"/>
    <cellStyle name="20% - Accent3 6 3 2" xfId="1599"/>
    <cellStyle name="20% - Accent3 6 3 2 2" xfId="8084"/>
    <cellStyle name="20% - Accent3 6 3 2 2 2" xfId="30105"/>
    <cellStyle name="20% - Accent3 6 3 2 3" xfId="30104"/>
    <cellStyle name="20% - Accent3 6 3 2 4" xfId="42433"/>
    <cellStyle name="20% - Accent3 6 3 3" xfId="1598"/>
    <cellStyle name="20% - Accent3 6 3 3 2" xfId="8085"/>
    <cellStyle name="20% - Accent3 6 3 3 2 2" xfId="30107"/>
    <cellStyle name="20% - Accent3 6 3 3 3" xfId="30106"/>
    <cellStyle name="20% - Accent3 6 3 4" xfId="8083"/>
    <cellStyle name="20% - Accent3 6 3 4 2" xfId="30108"/>
    <cellStyle name="20% - Accent3 6 3 5" xfId="14444"/>
    <cellStyle name="20% - Accent3 6 3 6" xfId="30103"/>
    <cellStyle name="20% - Accent3 6 3 7" xfId="42432"/>
    <cellStyle name="20% - Accent3 6 4" xfId="709"/>
    <cellStyle name="20% - Accent3 6 4 2" xfId="1600"/>
    <cellStyle name="20% - Accent3 6 4 2 2" xfId="8087"/>
    <cellStyle name="20% - Accent3 6 4 2 2 2" xfId="30111"/>
    <cellStyle name="20% - Accent3 6 4 2 3" xfId="30110"/>
    <cellStyle name="20% - Accent3 6 4 3" xfId="8086"/>
    <cellStyle name="20% - Accent3 6 4 3 2" xfId="30112"/>
    <cellStyle name="20% - Accent3 6 4 4" xfId="14445"/>
    <cellStyle name="20% - Accent3 6 4 5" xfId="30109"/>
    <cellStyle name="20% - Accent3 6 4 6" xfId="42434"/>
    <cellStyle name="20% - Accent3 6 5" xfId="1601"/>
    <cellStyle name="20% - Accent3 6 5 2" xfId="8088"/>
    <cellStyle name="20% - Accent3 6 5 2 2" xfId="30114"/>
    <cellStyle name="20% - Accent3 6 5 3" xfId="30113"/>
    <cellStyle name="20% - Accent3 6 5 4" xfId="42435"/>
    <cellStyle name="20% - Accent3 6 6" xfId="1602"/>
    <cellStyle name="20% - Accent3 6 6 2" xfId="8089"/>
    <cellStyle name="20% - Accent3 6 6 2 2" xfId="30116"/>
    <cellStyle name="20% - Accent3 6 6 3" xfId="30115"/>
    <cellStyle name="20% - Accent3 6 6 4" xfId="42436"/>
    <cellStyle name="20% - Accent3 6 7" xfId="1603"/>
    <cellStyle name="20% - Accent3 6 7 2" xfId="8090"/>
    <cellStyle name="20% - Accent3 6 7 2 2" xfId="30118"/>
    <cellStyle name="20% - Accent3 6 7 3" xfId="30117"/>
    <cellStyle name="20% - Accent3 6 7 4" xfId="42437"/>
    <cellStyle name="20% - Accent3 6 8" xfId="1604"/>
    <cellStyle name="20% - Accent3 6 8 2" xfId="8091"/>
    <cellStyle name="20% - Accent3 6 8 2 2" xfId="30120"/>
    <cellStyle name="20% - Accent3 6 8 3" xfId="30119"/>
    <cellStyle name="20% - Accent3 6 8 4" xfId="42438"/>
    <cellStyle name="20% - Accent3 6 9" xfId="1605"/>
    <cellStyle name="20% - Accent3 6 9 2" xfId="8092"/>
    <cellStyle name="20% - Accent3 6 9 2 2" xfId="30122"/>
    <cellStyle name="20% - Accent3 6 9 3" xfId="30121"/>
    <cellStyle name="20% - Accent3 6 9 4" xfId="42439"/>
    <cellStyle name="20% - Accent3 7" xfId="182"/>
    <cellStyle name="20% - Accent3 7 10" xfId="8093"/>
    <cellStyle name="20% - Accent3 7 10 2" xfId="30124"/>
    <cellStyle name="20% - Accent3 7 11" xfId="14446"/>
    <cellStyle name="20% - Accent3 7 12" xfId="30123"/>
    <cellStyle name="20% - Accent3 7 13" xfId="42440"/>
    <cellStyle name="20% - Accent3 7 2" xfId="419"/>
    <cellStyle name="20% - Accent3 7 2 2" xfId="1608"/>
    <cellStyle name="20% - Accent3 7 2 2 2" xfId="8095"/>
    <cellStyle name="20% - Accent3 7 2 2 2 2" xfId="30127"/>
    <cellStyle name="20% - Accent3 7 2 2 3" xfId="30126"/>
    <cellStyle name="20% - Accent3 7 2 2 4" xfId="42442"/>
    <cellStyle name="20% - Accent3 7 2 3" xfId="1607"/>
    <cellStyle name="20% - Accent3 7 2 3 2" xfId="8096"/>
    <cellStyle name="20% - Accent3 7 2 3 2 2" xfId="30129"/>
    <cellStyle name="20% - Accent3 7 2 3 3" xfId="30128"/>
    <cellStyle name="20% - Accent3 7 2 4" xfId="8094"/>
    <cellStyle name="20% - Accent3 7 2 4 2" xfId="30130"/>
    <cellStyle name="20% - Accent3 7 2 5" xfId="14447"/>
    <cellStyle name="20% - Accent3 7 2 6" xfId="30125"/>
    <cellStyle name="20% - Accent3 7 2 7" xfId="42441"/>
    <cellStyle name="20% - Accent3 7 3" xfId="623"/>
    <cellStyle name="20% - Accent3 7 3 2" xfId="1609"/>
    <cellStyle name="20% - Accent3 7 3 2 2" xfId="8098"/>
    <cellStyle name="20% - Accent3 7 3 2 2 2" xfId="30133"/>
    <cellStyle name="20% - Accent3 7 3 2 3" xfId="30132"/>
    <cellStyle name="20% - Accent3 7 3 3" xfId="8097"/>
    <cellStyle name="20% - Accent3 7 3 3 2" xfId="30134"/>
    <cellStyle name="20% - Accent3 7 3 4" xfId="14448"/>
    <cellStyle name="20% - Accent3 7 3 5" xfId="30131"/>
    <cellStyle name="20% - Accent3 7 3 6" xfId="42443"/>
    <cellStyle name="20% - Accent3 7 4" xfId="710"/>
    <cellStyle name="20% - Accent3 7 4 2" xfId="1610"/>
    <cellStyle name="20% - Accent3 7 4 2 2" xfId="8100"/>
    <cellStyle name="20% - Accent3 7 4 2 2 2" xfId="30137"/>
    <cellStyle name="20% - Accent3 7 4 2 3" xfId="30136"/>
    <cellStyle name="20% - Accent3 7 4 3" xfId="8099"/>
    <cellStyle name="20% - Accent3 7 4 3 2" xfId="30138"/>
    <cellStyle name="20% - Accent3 7 4 4" xfId="14449"/>
    <cellStyle name="20% - Accent3 7 4 5" xfId="30135"/>
    <cellStyle name="20% - Accent3 7 4 6" xfId="42444"/>
    <cellStyle name="20% - Accent3 7 5" xfId="1611"/>
    <cellStyle name="20% - Accent3 7 5 2" xfId="8101"/>
    <cellStyle name="20% - Accent3 7 5 2 2" xfId="30140"/>
    <cellStyle name="20% - Accent3 7 5 3" xfId="30139"/>
    <cellStyle name="20% - Accent3 7 5 4" xfId="42445"/>
    <cellStyle name="20% - Accent3 7 6" xfId="1612"/>
    <cellStyle name="20% - Accent3 7 6 2" xfId="8102"/>
    <cellStyle name="20% - Accent3 7 6 2 2" xfId="30142"/>
    <cellStyle name="20% - Accent3 7 6 3" xfId="30141"/>
    <cellStyle name="20% - Accent3 7 6 4" xfId="42446"/>
    <cellStyle name="20% - Accent3 7 7" xfId="1613"/>
    <cellStyle name="20% - Accent3 7 7 2" xfId="8103"/>
    <cellStyle name="20% - Accent3 7 7 2 2" xfId="30144"/>
    <cellStyle name="20% - Accent3 7 7 3" xfId="30143"/>
    <cellStyle name="20% - Accent3 7 7 4" xfId="42447"/>
    <cellStyle name="20% - Accent3 7 8" xfId="1614"/>
    <cellStyle name="20% - Accent3 7 8 2" xfId="8104"/>
    <cellStyle name="20% - Accent3 7 8 2 2" xfId="30146"/>
    <cellStyle name="20% - Accent3 7 8 3" xfId="30145"/>
    <cellStyle name="20% - Accent3 7 8 4" xfId="42448"/>
    <cellStyle name="20% - Accent3 7 9" xfId="1606"/>
    <cellStyle name="20% - Accent3 7 9 2" xfId="8105"/>
    <cellStyle name="20% - Accent3 7 9 2 2" xfId="30148"/>
    <cellStyle name="20% - Accent3 7 9 3" xfId="30147"/>
    <cellStyle name="20% - Accent3 8" xfId="322"/>
    <cellStyle name="20% - Accent3 8 2" xfId="1616"/>
    <cellStyle name="20% - Accent3 8 2 2" xfId="8106"/>
    <cellStyle name="20% - Accent3 8 2 2 2" xfId="30150"/>
    <cellStyle name="20% - Accent3 8 2 3" xfId="14450"/>
    <cellStyle name="20% - Accent3 8 2 4" xfId="30149"/>
    <cellStyle name="20% - Accent3 8 2 5" xfId="42450"/>
    <cellStyle name="20% - Accent3 8 3" xfId="1617"/>
    <cellStyle name="20% - Accent3 8 3 2" xfId="8107"/>
    <cellStyle name="20% - Accent3 8 3 2 2" xfId="30152"/>
    <cellStyle name="20% - Accent3 8 3 3" xfId="14451"/>
    <cellStyle name="20% - Accent3 8 3 4" xfId="30151"/>
    <cellStyle name="20% - Accent3 8 3 5" xfId="42451"/>
    <cellStyle name="20% - Accent3 8 4" xfId="1618"/>
    <cellStyle name="20% - Accent3 8 4 2" xfId="8108"/>
    <cellStyle name="20% - Accent3 8 4 2 2" xfId="30154"/>
    <cellStyle name="20% - Accent3 8 4 3" xfId="14452"/>
    <cellStyle name="20% - Accent3 8 4 4" xfId="30153"/>
    <cellStyle name="20% - Accent3 8 4 5" xfId="42452"/>
    <cellStyle name="20% - Accent3 8 5" xfId="1619"/>
    <cellStyle name="20% - Accent3 8 5 2" xfId="8109"/>
    <cellStyle name="20% - Accent3 8 5 2 2" xfId="30156"/>
    <cellStyle name="20% - Accent3 8 5 3" xfId="30155"/>
    <cellStyle name="20% - Accent3 8 5 4" xfId="42453"/>
    <cellStyle name="20% - Accent3 8 6" xfId="1615"/>
    <cellStyle name="20% - Accent3 8 6 2" xfId="8110"/>
    <cellStyle name="20% - Accent3 8 6 2 2" xfId="30158"/>
    <cellStyle name="20% - Accent3 8 6 3" xfId="30157"/>
    <cellStyle name="20% - Accent3 8 7" xfId="42449"/>
    <cellStyle name="20% - Accent3 9" xfId="311"/>
    <cellStyle name="20% - Accent3 9 2" xfId="1621"/>
    <cellStyle name="20% - Accent3 9 2 2" xfId="8112"/>
    <cellStyle name="20% - Accent3 9 2 2 2" xfId="30161"/>
    <cellStyle name="20% - Accent3 9 2 3" xfId="14454"/>
    <cellStyle name="20% - Accent3 9 2 4" xfId="30160"/>
    <cellStyle name="20% - Accent3 9 2 5" xfId="42455"/>
    <cellStyle name="20% - Accent3 9 3" xfId="1620"/>
    <cellStyle name="20% - Accent3 9 3 2" xfId="8113"/>
    <cellStyle name="20% - Accent3 9 3 2 2" xfId="30163"/>
    <cellStyle name="20% - Accent3 9 3 3" xfId="14455"/>
    <cellStyle name="20% - Accent3 9 3 4" xfId="30162"/>
    <cellStyle name="20% - Accent3 9 4" xfId="8111"/>
    <cellStyle name="20% - Accent3 9 4 2" xfId="14456"/>
    <cellStyle name="20% - Accent3 9 4 3" xfId="30164"/>
    <cellStyle name="20% - Accent3 9 5" xfId="14453"/>
    <cellStyle name="20% - Accent3 9 6" xfId="30159"/>
    <cellStyle name="20% - Accent3 9 7" xfId="42454"/>
    <cellStyle name="20% - Accent4" xfId="4" builtinId="42" customBuiltin="1"/>
    <cellStyle name="20% - Accent4 10" xfId="1622"/>
    <cellStyle name="20% - Accent4 10 2" xfId="1623"/>
    <cellStyle name="20% - Accent4 10 2 2" xfId="8115"/>
    <cellStyle name="20% - Accent4 10 2 2 2" xfId="30167"/>
    <cellStyle name="20% - Accent4 10 2 3" xfId="14458"/>
    <cellStyle name="20% - Accent4 10 2 4" xfId="30166"/>
    <cellStyle name="20% - Accent4 10 2 5" xfId="42457"/>
    <cellStyle name="20% - Accent4 10 3" xfId="8114"/>
    <cellStyle name="20% - Accent4 10 3 2" xfId="14459"/>
    <cellStyle name="20% - Accent4 10 3 3" xfId="30168"/>
    <cellStyle name="20% - Accent4 10 4" xfId="14460"/>
    <cellStyle name="20% - Accent4 10 5" xfId="14457"/>
    <cellStyle name="20% - Accent4 10 6" xfId="30165"/>
    <cellStyle name="20% - Accent4 10 7" xfId="42456"/>
    <cellStyle name="20% - Accent4 11" xfId="1624"/>
    <cellStyle name="20% - Accent4 11 2" xfId="1625"/>
    <cellStyle name="20% - Accent4 11 2 2" xfId="8117"/>
    <cellStyle name="20% - Accent4 11 2 2 2" xfId="30171"/>
    <cellStyle name="20% - Accent4 11 2 3" xfId="14462"/>
    <cellStyle name="20% - Accent4 11 2 4" xfId="30170"/>
    <cellStyle name="20% - Accent4 11 2 5" xfId="42459"/>
    <cellStyle name="20% - Accent4 11 3" xfId="8116"/>
    <cellStyle name="20% - Accent4 11 3 2" xfId="14463"/>
    <cellStyle name="20% - Accent4 11 3 3" xfId="30172"/>
    <cellStyle name="20% - Accent4 11 4" xfId="14464"/>
    <cellStyle name="20% - Accent4 11 5" xfId="14461"/>
    <cellStyle name="20% - Accent4 11 6" xfId="30169"/>
    <cellStyle name="20% - Accent4 11 7" xfId="42458"/>
    <cellStyle name="20% - Accent4 12" xfId="1626"/>
    <cellStyle name="20% - Accent4 12 2" xfId="8118"/>
    <cellStyle name="20% - Accent4 12 2 2" xfId="14466"/>
    <cellStyle name="20% - Accent4 12 2 3" xfId="30174"/>
    <cellStyle name="20% - Accent4 12 3" xfId="14467"/>
    <cellStyle name="20% - Accent4 12 4" xfId="14468"/>
    <cellStyle name="20% - Accent4 12 5" xfId="14469"/>
    <cellStyle name="20% - Accent4 12 6" xfId="14465"/>
    <cellStyle name="20% - Accent4 12 7" xfId="30173"/>
    <cellStyle name="20% - Accent4 12 8" xfId="42460"/>
    <cellStyle name="20% - Accent4 13" xfId="1627"/>
    <cellStyle name="20% - Accent4 13 2" xfId="8119"/>
    <cellStyle name="20% - Accent4 13 2 2" xfId="30176"/>
    <cellStyle name="20% - Accent4 13 3" xfId="14470"/>
    <cellStyle name="20% - Accent4 13 4" xfId="30175"/>
    <cellStyle name="20% - Accent4 13 5" xfId="42461"/>
    <cellStyle name="20% - Accent4 14" xfId="1628"/>
    <cellStyle name="20% - Accent4 14 2" xfId="8120"/>
    <cellStyle name="20% - Accent4 14 2 2" xfId="30178"/>
    <cellStyle name="20% - Accent4 14 3" xfId="14471"/>
    <cellStyle name="20% - Accent4 14 4" xfId="30177"/>
    <cellStyle name="20% - Accent4 14 5" xfId="42462"/>
    <cellStyle name="20% - Accent4 15" xfId="1629"/>
    <cellStyle name="20% - Accent4 15 2" xfId="8121"/>
    <cellStyle name="20% - Accent4 15 2 2" xfId="30180"/>
    <cellStyle name="20% - Accent4 15 3" xfId="14472"/>
    <cellStyle name="20% - Accent4 15 4" xfId="30179"/>
    <cellStyle name="20% - Accent4 15 5" xfId="42463"/>
    <cellStyle name="20% - Accent4 16" xfId="13876"/>
    <cellStyle name="20% - Accent4 16 2" xfId="14473"/>
    <cellStyle name="20% - Accent4 17" xfId="14474"/>
    <cellStyle name="20% - Accent4 18" xfId="14475"/>
    <cellStyle name="20% - Accent4 19" xfId="14476"/>
    <cellStyle name="20% - Accent4 2" xfId="127"/>
    <cellStyle name="20% - Accent4 2 10" xfId="1631"/>
    <cellStyle name="20% - Accent4 2 11" xfId="1632"/>
    <cellStyle name="20% - Accent4 2 11 2" xfId="8123"/>
    <cellStyle name="20% - Accent4 2 11 2 2" xfId="30182"/>
    <cellStyle name="20% - Accent4 2 11 3" xfId="14477"/>
    <cellStyle name="20% - Accent4 2 11 4" xfId="30181"/>
    <cellStyle name="20% - Accent4 2 11 5" xfId="42464"/>
    <cellStyle name="20% - Accent4 2 12" xfId="1633"/>
    <cellStyle name="20% - Accent4 2 12 2" xfId="8124"/>
    <cellStyle name="20% - Accent4 2 12 2 2" xfId="30184"/>
    <cellStyle name="20% - Accent4 2 12 3" xfId="14478"/>
    <cellStyle name="20% - Accent4 2 12 4" xfId="30183"/>
    <cellStyle name="20% - Accent4 2 12 5" xfId="42465"/>
    <cellStyle name="20% - Accent4 2 13" xfId="1634"/>
    <cellStyle name="20% - Accent4 2 13 2" xfId="8125"/>
    <cellStyle name="20% - Accent4 2 13 2 2" xfId="30186"/>
    <cellStyle name="20% - Accent4 2 13 3" xfId="14479"/>
    <cellStyle name="20% - Accent4 2 13 4" xfId="30185"/>
    <cellStyle name="20% - Accent4 2 13 5" xfId="42466"/>
    <cellStyle name="20% - Accent4 2 14" xfId="1635"/>
    <cellStyle name="20% - Accent4 2 14 2" xfId="8126"/>
    <cellStyle name="20% - Accent4 2 14 2 2" xfId="30188"/>
    <cellStyle name="20% - Accent4 2 14 3" xfId="14480"/>
    <cellStyle name="20% - Accent4 2 14 4" xfId="30187"/>
    <cellStyle name="20% - Accent4 2 14 5" xfId="42467"/>
    <cellStyle name="20% - Accent4 2 15" xfId="1636"/>
    <cellStyle name="20% - Accent4 2 15 2" xfId="8127"/>
    <cellStyle name="20% - Accent4 2 15 2 2" xfId="30190"/>
    <cellStyle name="20% - Accent4 2 15 3" xfId="14481"/>
    <cellStyle name="20% - Accent4 2 15 4" xfId="30189"/>
    <cellStyle name="20% - Accent4 2 15 5" xfId="42468"/>
    <cellStyle name="20% - Accent4 2 16" xfId="1630"/>
    <cellStyle name="20% - Accent4 2 16 2" xfId="8128"/>
    <cellStyle name="20% - Accent4 2 16 2 2" xfId="30192"/>
    <cellStyle name="20% - Accent4 2 16 3" xfId="28049"/>
    <cellStyle name="20% - Accent4 2 16 4" xfId="30191"/>
    <cellStyle name="20% - Accent4 2 17" xfId="8122"/>
    <cellStyle name="20% - Accent4 2 17 2" xfId="30193"/>
    <cellStyle name="20% - Accent4 2 18" xfId="41611"/>
    <cellStyle name="20% - Accent4 2 2" xfId="184"/>
    <cellStyle name="20% - Accent4 2 2 2" xfId="1637"/>
    <cellStyle name="20% - Accent4 2 2 2 10" xfId="1638"/>
    <cellStyle name="20% - Accent4 2 2 2 10 2" xfId="8130"/>
    <cellStyle name="20% - Accent4 2 2 2 10 2 2" xfId="30196"/>
    <cellStyle name="20% - Accent4 2 2 2 10 3" xfId="30195"/>
    <cellStyle name="20% - Accent4 2 2 2 10 4" xfId="42470"/>
    <cellStyle name="20% - Accent4 2 2 2 11" xfId="1639"/>
    <cellStyle name="20% - Accent4 2 2 2 11 2" xfId="8131"/>
    <cellStyle name="20% - Accent4 2 2 2 11 2 2" xfId="30198"/>
    <cellStyle name="20% - Accent4 2 2 2 11 3" xfId="30197"/>
    <cellStyle name="20% - Accent4 2 2 2 11 4" xfId="42471"/>
    <cellStyle name="20% - Accent4 2 2 2 12" xfId="8129"/>
    <cellStyle name="20% - Accent4 2 2 2 12 2" xfId="30199"/>
    <cellStyle name="20% - Accent4 2 2 2 13" xfId="30194"/>
    <cellStyle name="20% - Accent4 2 2 2 14" xfId="42469"/>
    <cellStyle name="20% - Accent4 2 2 2 2" xfId="1640"/>
    <cellStyle name="20% - Accent4 2 2 2 2 10" xfId="8132"/>
    <cellStyle name="20% - Accent4 2 2 2 2 10 2" xfId="30201"/>
    <cellStyle name="20% - Accent4 2 2 2 2 11" xfId="30200"/>
    <cellStyle name="20% - Accent4 2 2 2 2 12" xfId="42472"/>
    <cellStyle name="20% - Accent4 2 2 2 2 2" xfId="1641"/>
    <cellStyle name="20% - Accent4 2 2 2 2 2 2" xfId="1642"/>
    <cellStyle name="20% - Accent4 2 2 2 2 2 2 2" xfId="8134"/>
    <cellStyle name="20% - Accent4 2 2 2 2 2 2 2 2" xfId="30204"/>
    <cellStyle name="20% - Accent4 2 2 2 2 2 2 3" xfId="30203"/>
    <cellStyle name="20% - Accent4 2 2 2 2 2 2 4" xfId="42474"/>
    <cellStyle name="20% - Accent4 2 2 2 2 2 3" xfId="8133"/>
    <cellStyle name="20% - Accent4 2 2 2 2 2 3 2" xfId="30205"/>
    <cellStyle name="20% - Accent4 2 2 2 2 2 4" xfId="30202"/>
    <cellStyle name="20% - Accent4 2 2 2 2 2 5" xfId="42473"/>
    <cellStyle name="20% - Accent4 2 2 2 2 3" xfId="1643"/>
    <cellStyle name="20% - Accent4 2 2 2 2 3 2" xfId="1644"/>
    <cellStyle name="20% - Accent4 2 2 2 2 3 2 2" xfId="8136"/>
    <cellStyle name="20% - Accent4 2 2 2 2 3 2 2 2" xfId="30208"/>
    <cellStyle name="20% - Accent4 2 2 2 2 3 2 3" xfId="30207"/>
    <cellStyle name="20% - Accent4 2 2 2 2 3 2 4" xfId="42476"/>
    <cellStyle name="20% - Accent4 2 2 2 2 3 3" xfId="8135"/>
    <cellStyle name="20% - Accent4 2 2 2 2 3 3 2" xfId="30209"/>
    <cellStyle name="20% - Accent4 2 2 2 2 3 4" xfId="30206"/>
    <cellStyle name="20% - Accent4 2 2 2 2 3 5" xfId="42475"/>
    <cellStyle name="20% - Accent4 2 2 2 2 4" xfId="1645"/>
    <cellStyle name="20% - Accent4 2 2 2 2 4 2" xfId="8137"/>
    <cellStyle name="20% - Accent4 2 2 2 2 4 2 2" xfId="30211"/>
    <cellStyle name="20% - Accent4 2 2 2 2 4 3" xfId="30210"/>
    <cellStyle name="20% - Accent4 2 2 2 2 4 4" xfId="42477"/>
    <cellStyle name="20% - Accent4 2 2 2 2 5" xfId="1646"/>
    <cellStyle name="20% - Accent4 2 2 2 2 5 2" xfId="8138"/>
    <cellStyle name="20% - Accent4 2 2 2 2 5 2 2" xfId="30213"/>
    <cellStyle name="20% - Accent4 2 2 2 2 5 3" xfId="30212"/>
    <cellStyle name="20% - Accent4 2 2 2 2 5 4" xfId="42478"/>
    <cellStyle name="20% - Accent4 2 2 2 2 6" xfId="1647"/>
    <cellStyle name="20% - Accent4 2 2 2 2 6 2" xfId="8139"/>
    <cellStyle name="20% - Accent4 2 2 2 2 6 2 2" xfId="30215"/>
    <cellStyle name="20% - Accent4 2 2 2 2 6 3" xfId="30214"/>
    <cellStyle name="20% - Accent4 2 2 2 2 6 4" xfId="42479"/>
    <cellStyle name="20% - Accent4 2 2 2 2 7" xfId="1648"/>
    <cellStyle name="20% - Accent4 2 2 2 2 7 2" xfId="8140"/>
    <cellStyle name="20% - Accent4 2 2 2 2 7 2 2" xfId="30217"/>
    <cellStyle name="20% - Accent4 2 2 2 2 7 3" xfId="30216"/>
    <cellStyle name="20% - Accent4 2 2 2 2 7 4" xfId="42480"/>
    <cellStyle name="20% - Accent4 2 2 2 2 8" xfId="1649"/>
    <cellStyle name="20% - Accent4 2 2 2 2 8 2" xfId="8141"/>
    <cellStyle name="20% - Accent4 2 2 2 2 8 2 2" xfId="30219"/>
    <cellStyle name="20% - Accent4 2 2 2 2 8 3" xfId="30218"/>
    <cellStyle name="20% - Accent4 2 2 2 2 8 4" xfId="42481"/>
    <cellStyle name="20% - Accent4 2 2 2 2 9" xfId="1650"/>
    <cellStyle name="20% - Accent4 2 2 2 2 9 2" xfId="8142"/>
    <cellStyle name="20% - Accent4 2 2 2 2 9 2 2" xfId="30221"/>
    <cellStyle name="20% - Accent4 2 2 2 2 9 3" xfId="30220"/>
    <cellStyle name="20% - Accent4 2 2 2 2 9 4" xfId="42482"/>
    <cellStyle name="20% - Accent4 2 2 2 3" xfId="1651"/>
    <cellStyle name="20% - Accent4 2 2 2 3 10" xfId="30222"/>
    <cellStyle name="20% - Accent4 2 2 2 3 11" xfId="42483"/>
    <cellStyle name="20% - Accent4 2 2 2 3 2" xfId="1652"/>
    <cellStyle name="20% - Accent4 2 2 2 3 2 2" xfId="8144"/>
    <cellStyle name="20% - Accent4 2 2 2 3 2 2 2" xfId="30224"/>
    <cellStyle name="20% - Accent4 2 2 2 3 2 3" xfId="30223"/>
    <cellStyle name="20% - Accent4 2 2 2 3 2 4" xfId="42484"/>
    <cellStyle name="20% - Accent4 2 2 2 3 3" xfId="1653"/>
    <cellStyle name="20% - Accent4 2 2 2 3 3 2" xfId="8145"/>
    <cellStyle name="20% - Accent4 2 2 2 3 3 2 2" xfId="30226"/>
    <cellStyle name="20% - Accent4 2 2 2 3 3 3" xfId="30225"/>
    <cellStyle name="20% - Accent4 2 2 2 3 3 4" xfId="42485"/>
    <cellStyle name="20% - Accent4 2 2 2 3 4" xfId="1654"/>
    <cellStyle name="20% - Accent4 2 2 2 3 4 2" xfId="8146"/>
    <cellStyle name="20% - Accent4 2 2 2 3 4 2 2" xfId="30228"/>
    <cellStyle name="20% - Accent4 2 2 2 3 4 3" xfId="30227"/>
    <cellStyle name="20% - Accent4 2 2 2 3 4 4" xfId="42486"/>
    <cellStyle name="20% - Accent4 2 2 2 3 5" xfId="1655"/>
    <cellStyle name="20% - Accent4 2 2 2 3 5 2" xfId="8147"/>
    <cellStyle name="20% - Accent4 2 2 2 3 5 2 2" xfId="30230"/>
    <cellStyle name="20% - Accent4 2 2 2 3 5 3" xfId="30229"/>
    <cellStyle name="20% - Accent4 2 2 2 3 5 4" xfId="42487"/>
    <cellStyle name="20% - Accent4 2 2 2 3 6" xfId="1656"/>
    <cellStyle name="20% - Accent4 2 2 2 3 6 2" xfId="8148"/>
    <cellStyle name="20% - Accent4 2 2 2 3 6 2 2" xfId="30232"/>
    <cellStyle name="20% - Accent4 2 2 2 3 6 3" xfId="30231"/>
    <cellStyle name="20% - Accent4 2 2 2 3 6 4" xfId="42488"/>
    <cellStyle name="20% - Accent4 2 2 2 3 7" xfId="1657"/>
    <cellStyle name="20% - Accent4 2 2 2 3 7 2" xfId="8149"/>
    <cellStyle name="20% - Accent4 2 2 2 3 7 2 2" xfId="30234"/>
    <cellStyle name="20% - Accent4 2 2 2 3 7 3" xfId="30233"/>
    <cellStyle name="20% - Accent4 2 2 2 3 7 4" xfId="42489"/>
    <cellStyle name="20% - Accent4 2 2 2 3 8" xfId="1658"/>
    <cellStyle name="20% - Accent4 2 2 2 3 8 2" xfId="8150"/>
    <cellStyle name="20% - Accent4 2 2 2 3 8 2 2" xfId="30236"/>
    <cellStyle name="20% - Accent4 2 2 2 3 8 3" xfId="30235"/>
    <cellStyle name="20% - Accent4 2 2 2 3 8 4" xfId="42490"/>
    <cellStyle name="20% - Accent4 2 2 2 3 9" xfId="8143"/>
    <cellStyle name="20% - Accent4 2 2 2 3 9 2" xfId="30237"/>
    <cellStyle name="20% - Accent4 2 2 2 4" xfId="1659"/>
    <cellStyle name="20% - Accent4 2 2 2 4 2" xfId="1660"/>
    <cellStyle name="20% - Accent4 2 2 2 4 2 2" xfId="8152"/>
    <cellStyle name="20% - Accent4 2 2 2 4 2 2 2" xfId="30240"/>
    <cellStyle name="20% - Accent4 2 2 2 4 2 3" xfId="30239"/>
    <cellStyle name="20% - Accent4 2 2 2 4 2 4" xfId="42492"/>
    <cellStyle name="20% - Accent4 2 2 2 4 3" xfId="8151"/>
    <cellStyle name="20% - Accent4 2 2 2 4 3 2" xfId="30241"/>
    <cellStyle name="20% - Accent4 2 2 2 4 4" xfId="30238"/>
    <cellStyle name="20% - Accent4 2 2 2 4 5" xfId="42491"/>
    <cellStyle name="20% - Accent4 2 2 2 5" xfId="1661"/>
    <cellStyle name="20% - Accent4 2 2 2 5 2" xfId="8153"/>
    <cellStyle name="20% - Accent4 2 2 2 5 2 2" xfId="30243"/>
    <cellStyle name="20% - Accent4 2 2 2 5 3" xfId="30242"/>
    <cellStyle name="20% - Accent4 2 2 2 5 4" xfId="42493"/>
    <cellStyle name="20% - Accent4 2 2 2 6" xfId="1662"/>
    <cellStyle name="20% - Accent4 2 2 2 6 2" xfId="8154"/>
    <cellStyle name="20% - Accent4 2 2 2 6 2 2" xfId="30245"/>
    <cellStyle name="20% - Accent4 2 2 2 6 3" xfId="30244"/>
    <cellStyle name="20% - Accent4 2 2 2 6 4" xfId="42494"/>
    <cellStyle name="20% - Accent4 2 2 2 7" xfId="1663"/>
    <cellStyle name="20% - Accent4 2 2 2 7 2" xfId="8155"/>
    <cellStyle name="20% - Accent4 2 2 2 7 2 2" xfId="30247"/>
    <cellStyle name="20% - Accent4 2 2 2 7 3" xfId="30246"/>
    <cellStyle name="20% - Accent4 2 2 2 7 4" xfId="42495"/>
    <cellStyle name="20% - Accent4 2 2 2 8" xfId="1664"/>
    <cellStyle name="20% - Accent4 2 2 2 8 2" xfId="8156"/>
    <cellStyle name="20% - Accent4 2 2 2 8 2 2" xfId="30249"/>
    <cellStyle name="20% - Accent4 2 2 2 8 3" xfId="30248"/>
    <cellStyle name="20% - Accent4 2 2 2 8 4" xfId="42496"/>
    <cellStyle name="20% - Accent4 2 2 2 9" xfId="1665"/>
    <cellStyle name="20% - Accent4 2 2 2 9 2" xfId="8157"/>
    <cellStyle name="20% - Accent4 2 2 2 9 2 2" xfId="30251"/>
    <cellStyle name="20% - Accent4 2 2 2 9 3" xfId="30250"/>
    <cellStyle name="20% - Accent4 2 2 2 9 4" xfId="42497"/>
    <cellStyle name="20% - Accent4 2 2 3" xfId="1666"/>
    <cellStyle name="20% - Accent4 2 2 3 10" xfId="42498"/>
    <cellStyle name="20% - Accent4 2 2 3 2" xfId="1667"/>
    <cellStyle name="20% - Accent4 2 2 3 2 2" xfId="1668"/>
    <cellStyle name="20% - Accent4 2 2 3 2 2 2" xfId="8160"/>
    <cellStyle name="20% - Accent4 2 2 3 2 2 2 2" xfId="30255"/>
    <cellStyle name="20% - Accent4 2 2 3 2 2 3" xfId="30254"/>
    <cellStyle name="20% - Accent4 2 2 3 2 2 4" xfId="42500"/>
    <cellStyle name="20% - Accent4 2 2 3 2 3" xfId="8159"/>
    <cellStyle name="20% - Accent4 2 2 3 2 3 2" xfId="30256"/>
    <cellStyle name="20% - Accent4 2 2 3 2 4" xfId="30253"/>
    <cellStyle name="20% - Accent4 2 2 3 2 5" xfId="42499"/>
    <cellStyle name="20% - Accent4 2 2 3 3" xfId="1669"/>
    <cellStyle name="20% - Accent4 2 2 3 3 2" xfId="1670"/>
    <cellStyle name="20% - Accent4 2 2 3 3 2 2" xfId="8162"/>
    <cellStyle name="20% - Accent4 2 2 3 3 2 2 2" xfId="30259"/>
    <cellStyle name="20% - Accent4 2 2 3 3 2 3" xfId="30258"/>
    <cellStyle name="20% - Accent4 2 2 3 3 2 4" xfId="42502"/>
    <cellStyle name="20% - Accent4 2 2 3 3 3" xfId="8161"/>
    <cellStyle name="20% - Accent4 2 2 3 3 3 2" xfId="30260"/>
    <cellStyle name="20% - Accent4 2 2 3 3 4" xfId="30257"/>
    <cellStyle name="20% - Accent4 2 2 3 3 5" xfId="42501"/>
    <cellStyle name="20% - Accent4 2 2 3 4" xfId="1671"/>
    <cellStyle name="20% - Accent4 2 2 3 4 2" xfId="8163"/>
    <cellStyle name="20% - Accent4 2 2 3 4 2 2" xfId="30262"/>
    <cellStyle name="20% - Accent4 2 2 3 4 3" xfId="30261"/>
    <cellStyle name="20% - Accent4 2 2 3 4 4" xfId="42503"/>
    <cellStyle name="20% - Accent4 2 2 3 5" xfId="1672"/>
    <cellStyle name="20% - Accent4 2 2 3 5 2" xfId="8164"/>
    <cellStyle name="20% - Accent4 2 2 3 5 2 2" xfId="30264"/>
    <cellStyle name="20% - Accent4 2 2 3 5 3" xfId="30263"/>
    <cellStyle name="20% - Accent4 2 2 3 5 4" xfId="42504"/>
    <cellStyle name="20% - Accent4 2 2 3 6" xfId="1673"/>
    <cellStyle name="20% - Accent4 2 2 3 6 2" xfId="8165"/>
    <cellStyle name="20% - Accent4 2 2 3 6 2 2" xfId="30266"/>
    <cellStyle name="20% - Accent4 2 2 3 6 3" xfId="30265"/>
    <cellStyle name="20% - Accent4 2 2 3 6 4" xfId="42505"/>
    <cellStyle name="20% - Accent4 2 2 3 7" xfId="1674"/>
    <cellStyle name="20% - Accent4 2 2 3 7 2" xfId="8166"/>
    <cellStyle name="20% - Accent4 2 2 3 7 2 2" xfId="30268"/>
    <cellStyle name="20% - Accent4 2 2 3 7 3" xfId="30267"/>
    <cellStyle name="20% - Accent4 2 2 3 7 4" xfId="42506"/>
    <cellStyle name="20% - Accent4 2 2 3 8" xfId="8158"/>
    <cellStyle name="20% - Accent4 2 2 3 8 2" xfId="30269"/>
    <cellStyle name="20% - Accent4 2 2 3 9" xfId="30252"/>
    <cellStyle name="20% - Accent4 2 2 4" xfId="1675"/>
    <cellStyle name="20% - Accent4 2 2 4 10" xfId="42507"/>
    <cellStyle name="20% - Accent4 2 2 4 2" xfId="1676"/>
    <cellStyle name="20% - Accent4 2 2 4 2 2" xfId="8168"/>
    <cellStyle name="20% - Accent4 2 2 4 2 2 2" xfId="30272"/>
    <cellStyle name="20% - Accent4 2 2 4 2 3" xfId="30271"/>
    <cellStyle name="20% - Accent4 2 2 4 2 4" xfId="42508"/>
    <cellStyle name="20% - Accent4 2 2 4 3" xfId="1677"/>
    <cellStyle name="20% - Accent4 2 2 4 3 2" xfId="8169"/>
    <cellStyle name="20% - Accent4 2 2 4 3 2 2" xfId="30274"/>
    <cellStyle name="20% - Accent4 2 2 4 3 3" xfId="30273"/>
    <cellStyle name="20% - Accent4 2 2 4 3 4" xfId="42509"/>
    <cellStyle name="20% - Accent4 2 2 4 4" xfId="1678"/>
    <cellStyle name="20% - Accent4 2 2 4 4 2" xfId="8170"/>
    <cellStyle name="20% - Accent4 2 2 4 4 2 2" xfId="30276"/>
    <cellStyle name="20% - Accent4 2 2 4 4 3" xfId="30275"/>
    <cellStyle name="20% - Accent4 2 2 4 4 4" xfId="42510"/>
    <cellStyle name="20% - Accent4 2 2 4 5" xfId="1679"/>
    <cellStyle name="20% - Accent4 2 2 4 5 2" xfId="8171"/>
    <cellStyle name="20% - Accent4 2 2 4 5 2 2" xfId="30278"/>
    <cellStyle name="20% - Accent4 2 2 4 5 3" xfId="30277"/>
    <cellStyle name="20% - Accent4 2 2 4 5 4" xfId="42511"/>
    <cellStyle name="20% - Accent4 2 2 4 6" xfId="1680"/>
    <cellStyle name="20% - Accent4 2 2 4 6 2" xfId="8172"/>
    <cellStyle name="20% - Accent4 2 2 4 6 2 2" xfId="30280"/>
    <cellStyle name="20% - Accent4 2 2 4 6 3" xfId="30279"/>
    <cellStyle name="20% - Accent4 2 2 4 6 4" xfId="42512"/>
    <cellStyle name="20% - Accent4 2 2 4 7" xfId="1681"/>
    <cellStyle name="20% - Accent4 2 2 4 7 2" xfId="8173"/>
    <cellStyle name="20% - Accent4 2 2 4 7 2 2" xfId="30282"/>
    <cellStyle name="20% - Accent4 2 2 4 7 3" xfId="30281"/>
    <cellStyle name="20% - Accent4 2 2 4 7 4" xfId="42513"/>
    <cellStyle name="20% - Accent4 2 2 4 8" xfId="8167"/>
    <cellStyle name="20% - Accent4 2 2 4 8 2" xfId="30283"/>
    <cellStyle name="20% - Accent4 2 2 4 9" xfId="30270"/>
    <cellStyle name="20% - Accent4 2 2 5" xfId="1682"/>
    <cellStyle name="20% - Accent4 2 2 5 2" xfId="8174"/>
    <cellStyle name="20% - Accent4 2 2 5 2 2" xfId="30285"/>
    <cellStyle name="20% - Accent4 2 2 5 3" xfId="30284"/>
    <cellStyle name="20% - Accent4 2 2 5 4" xfId="42514"/>
    <cellStyle name="20% - Accent4 2 2 6" xfId="1683"/>
    <cellStyle name="20% - Accent4 2 2 6 2" xfId="8175"/>
    <cellStyle name="20% - Accent4 2 2 6 2 2" xfId="30287"/>
    <cellStyle name="20% - Accent4 2 2 6 3" xfId="30286"/>
    <cellStyle name="20% - Accent4 2 2 6 4" xfId="42515"/>
    <cellStyle name="20% - Accent4 2 2 7" xfId="14482"/>
    <cellStyle name="20% - Accent4 2 3" xfId="183"/>
    <cellStyle name="20% - Accent4 2 3 2" xfId="420"/>
    <cellStyle name="20% - Accent4 2 3 2 2" xfId="7138"/>
    <cellStyle name="20% - Accent4 2 3 2 2 2" xfId="8178"/>
    <cellStyle name="20% - Accent4 2 3 2 2 2 2" xfId="30291"/>
    <cellStyle name="20% - Accent4 2 3 2 2 3" xfId="30290"/>
    <cellStyle name="20% - Accent4 2 3 2 3" xfId="8177"/>
    <cellStyle name="20% - Accent4 2 3 2 3 2" xfId="30292"/>
    <cellStyle name="20% - Accent4 2 3 2 4" xfId="30289"/>
    <cellStyle name="20% - Accent4 2 3 3" xfId="1684"/>
    <cellStyle name="20% - Accent4 2 3 4" xfId="8176"/>
    <cellStyle name="20% - Accent4 2 3 4 2" xfId="30293"/>
    <cellStyle name="20% - Accent4 2 3 5" xfId="14483"/>
    <cellStyle name="20% - Accent4 2 3 6" xfId="30288"/>
    <cellStyle name="20% - Accent4 2 4" xfId="380"/>
    <cellStyle name="20% - Accent4 2 4 10" xfId="1686"/>
    <cellStyle name="20% - Accent4 2 4 10 2" xfId="8180"/>
    <cellStyle name="20% - Accent4 2 4 10 2 2" xfId="30296"/>
    <cellStyle name="20% - Accent4 2 4 10 3" xfId="30295"/>
    <cellStyle name="20% - Accent4 2 4 10 4" xfId="42517"/>
    <cellStyle name="20% - Accent4 2 4 11" xfId="1687"/>
    <cellStyle name="20% - Accent4 2 4 11 2" xfId="8181"/>
    <cellStyle name="20% - Accent4 2 4 11 2 2" xfId="30298"/>
    <cellStyle name="20% - Accent4 2 4 11 3" xfId="30297"/>
    <cellStyle name="20% - Accent4 2 4 11 4" xfId="42518"/>
    <cellStyle name="20% - Accent4 2 4 12" xfId="1685"/>
    <cellStyle name="20% - Accent4 2 4 12 2" xfId="8182"/>
    <cellStyle name="20% - Accent4 2 4 12 2 2" xfId="30300"/>
    <cellStyle name="20% - Accent4 2 4 12 3" xfId="30299"/>
    <cellStyle name="20% - Accent4 2 4 13" xfId="8179"/>
    <cellStyle name="20% - Accent4 2 4 13 2" xfId="30301"/>
    <cellStyle name="20% - Accent4 2 4 14" xfId="14484"/>
    <cellStyle name="20% - Accent4 2 4 15" xfId="30294"/>
    <cellStyle name="20% - Accent4 2 4 16" xfId="42516"/>
    <cellStyle name="20% - Accent4 2 4 2" xfId="1688"/>
    <cellStyle name="20% - Accent4 2 4 2 10" xfId="8183"/>
    <cellStyle name="20% - Accent4 2 4 2 10 2" xfId="30303"/>
    <cellStyle name="20% - Accent4 2 4 2 11" xfId="14485"/>
    <cellStyle name="20% - Accent4 2 4 2 12" xfId="30302"/>
    <cellStyle name="20% - Accent4 2 4 2 13" xfId="42519"/>
    <cellStyle name="20% - Accent4 2 4 2 2" xfId="1689"/>
    <cellStyle name="20% - Accent4 2 4 2 2 2" xfId="1690"/>
    <cellStyle name="20% - Accent4 2 4 2 2 2 2" xfId="8185"/>
    <cellStyle name="20% - Accent4 2 4 2 2 2 2 2" xfId="30306"/>
    <cellStyle name="20% - Accent4 2 4 2 2 2 3" xfId="30305"/>
    <cellStyle name="20% - Accent4 2 4 2 2 2 4" xfId="42521"/>
    <cellStyle name="20% - Accent4 2 4 2 2 3" xfId="8184"/>
    <cellStyle name="20% - Accent4 2 4 2 2 3 2" xfId="30307"/>
    <cellStyle name="20% - Accent4 2 4 2 2 4" xfId="30304"/>
    <cellStyle name="20% - Accent4 2 4 2 2 5" xfId="42520"/>
    <cellStyle name="20% - Accent4 2 4 2 3" xfId="1691"/>
    <cellStyle name="20% - Accent4 2 4 2 3 2" xfId="1692"/>
    <cellStyle name="20% - Accent4 2 4 2 3 2 2" xfId="8187"/>
    <cellStyle name="20% - Accent4 2 4 2 3 2 2 2" xfId="30310"/>
    <cellStyle name="20% - Accent4 2 4 2 3 2 3" xfId="30309"/>
    <cellStyle name="20% - Accent4 2 4 2 3 2 4" xfId="42523"/>
    <cellStyle name="20% - Accent4 2 4 2 3 3" xfId="8186"/>
    <cellStyle name="20% - Accent4 2 4 2 3 3 2" xfId="30311"/>
    <cellStyle name="20% - Accent4 2 4 2 3 4" xfId="30308"/>
    <cellStyle name="20% - Accent4 2 4 2 3 5" xfId="42522"/>
    <cellStyle name="20% - Accent4 2 4 2 4" xfId="1693"/>
    <cellStyle name="20% - Accent4 2 4 2 4 2" xfId="8188"/>
    <cellStyle name="20% - Accent4 2 4 2 4 2 2" xfId="30313"/>
    <cellStyle name="20% - Accent4 2 4 2 4 3" xfId="30312"/>
    <cellStyle name="20% - Accent4 2 4 2 4 4" xfId="42524"/>
    <cellStyle name="20% - Accent4 2 4 2 5" xfId="1694"/>
    <cellStyle name="20% - Accent4 2 4 2 5 2" xfId="8189"/>
    <cellStyle name="20% - Accent4 2 4 2 5 2 2" xfId="30315"/>
    <cellStyle name="20% - Accent4 2 4 2 5 3" xfId="30314"/>
    <cellStyle name="20% - Accent4 2 4 2 5 4" xfId="42525"/>
    <cellStyle name="20% - Accent4 2 4 2 6" xfId="1695"/>
    <cellStyle name="20% - Accent4 2 4 2 6 2" xfId="8190"/>
    <cellStyle name="20% - Accent4 2 4 2 6 2 2" xfId="30317"/>
    <cellStyle name="20% - Accent4 2 4 2 6 3" xfId="30316"/>
    <cellStyle name="20% - Accent4 2 4 2 6 4" xfId="42526"/>
    <cellStyle name="20% - Accent4 2 4 2 7" xfId="1696"/>
    <cellStyle name="20% - Accent4 2 4 2 7 2" xfId="8191"/>
    <cellStyle name="20% - Accent4 2 4 2 7 2 2" xfId="30319"/>
    <cellStyle name="20% - Accent4 2 4 2 7 3" xfId="30318"/>
    <cellStyle name="20% - Accent4 2 4 2 7 4" xfId="42527"/>
    <cellStyle name="20% - Accent4 2 4 2 8" xfId="1697"/>
    <cellStyle name="20% - Accent4 2 4 2 8 2" xfId="8192"/>
    <cellStyle name="20% - Accent4 2 4 2 8 2 2" xfId="30321"/>
    <cellStyle name="20% - Accent4 2 4 2 8 3" xfId="30320"/>
    <cellStyle name="20% - Accent4 2 4 2 8 4" xfId="42528"/>
    <cellStyle name="20% - Accent4 2 4 2 9" xfId="1698"/>
    <cellStyle name="20% - Accent4 2 4 2 9 2" xfId="8193"/>
    <cellStyle name="20% - Accent4 2 4 2 9 2 2" xfId="30323"/>
    <cellStyle name="20% - Accent4 2 4 2 9 3" xfId="30322"/>
    <cellStyle name="20% - Accent4 2 4 2 9 4" xfId="42529"/>
    <cellStyle name="20% - Accent4 2 4 3" xfId="1699"/>
    <cellStyle name="20% - Accent4 2 4 3 10" xfId="30324"/>
    <cellStyle name="20% - Accent4 2 4 3 11" xfId="42530"/>
    <cellStyle name="20% - Accent4 2 4 3 2" xfId="1700"/>
    <cellStyle name="20% - Accent4 2 4 3 2 2" xfId="8195"/>
    <cellStyle name="20% - Accent4 2 4 3 2 2 2" xfId="30326"/>
    <cellStyle name="20% - Accent4 2 4 3 2 3" xfId="30325"/>
    <cellStyle name="20% - Accent4 2 4 3 2 4" xfId="42531"/>
    <cellStyle name="20% - Accent4 2 4 3 3" xfId="1701"/>
    <cellStyle name="20% - Accent4 2 4 3 3 2" xfId="8196"/>
    <cellStyle name="20% - Accent4 2 4 3 3 2 2" xfId="30328"/>
    <cellStyle name="20% - Accent4 2 4 3 3 3" xfId="30327"/>
    <cellStyle name="20% - Accent4 2 4 3 3 4" xfId="42532"/>
    <cellStyle name="20% - Accent4 2 4 3 4" xfId="1702"/>
    <cellStyle name="20% - Accent4 2 4 3 4 2" xfId="8197"/>
    <cellStyle name="20% - Accent4 2 4 3 4 2 2" xfId="30330"/>
    <cellStyle name="20% - Accent4 2 4 3 4 3" xfId="30329"/>
    <cellStyle name="20% - Accent4 2 4 3 4 4" xfId="42533"/>
    <cellStyle name="20% - Accent4 2 4 3 5" xfId="1703"/>
    <cellStyle name="20% - Accent4 2 4 3 5 2" xfId="8198"/>
    <cellStyle name="20% - Accent4 2 4 3 5 2 2" xfId="30332"/>
    <cellStyle name="20% - Accent4 2 4 3 5 3" xfId="30331"/>
    <cellStyle name="20% - Accent4 2 4 3 5 4" xfId="42534"/>
    <cellStyle name="20% - Accent4 2 4 3 6" xfId="1704"/>
    <cellStyle name="20% - Accent4 2 4 3 6 2" xfId="8199"/>
    <cellStyle name="20% - Accent4 2 4 3 6 2 2" xfId="30334"/>
    <cellStyle name="20% - Accent4 2 4 3 6 3" xfId="30333"/>
    <cellStyle name="20% - Accent4 2 4 3 6 4" xfId="42535"/>
    <cellStyle name="20% - Accent4 2 4 3 7" xfId="1705"/>
    <cellStyle name="20% - Accent4 2 4 3 7 2" xfId="8200"/>
    <cellStyle name="20% - Accent4 2 4 3 7 2 2" xfId="30336"/>
    <cellStyle name="20% - Accent4 2 4 3 7 3" xfId="30335"/>
    <cellStyle name="20% - Accent4 2 4 3 7 4" xfId="42536"/>
    <cellStyle name="20% - Accent4 2 4 3 8" xfId="1706"/>
    <cellStyle name="20% - Accent4 2 4 3 8 2" xfId="8201"/>
    <cellStyle name="20% - Accent4 2 4 3 8 2 2" xfId="30338"/>
    <cellStyle name="20% - Accent4 2 4 3 8 3" xfId="30337"/>
    <cellStyle name="20% - Accent4 2 4 3 8 4" xfId="42537"/>
    <cellStyle name="20% - Accent4 2 4 3 9" xfId="8194"/>
    <cellStyle name="20% - Accent4 2 4 3 9 2" xfId="30339"/>
    <cellStyle name="20% - Accent4 2 4 4" xfId="1707"/>
    <cellStyle name="20% - Accent4 2 4 4 2" xfId="1708"/>
    <cellStyle name="20% - Accent4 2 4 4 2 2" xfId="8203"/>
    <cellStyle name="20% - Accent4 2 4 4 2 2 2" xfId="30342"/>
    <cellStyle name="20% - Accent4 2 4 4 2 3" xfId="30341"/>
    <cellStyle name="20% - Accent4 2 4 4 2 4" xfId="42539"/>
    <cellStyle name="20% - Accent4 2 4 4 3" xfId="8202"/>
    <cellStyle name="20% - Accent4 2 4 4 3 2" xfId="30343"/>
    <cellStyle name="20% - Accent4 2 4 4 4" xfId="30340"/>
    <cellStyle name="20% - Accent4 2 4 4 5" xfId="42538"/>
    <cellStyle name="20% - Accent4 2 4 5" xfId="1709"/>
    <cellStyle name="20% - Accent4 2 4 5 2" xfId="8204"/>
    <cellStyle name="20% - Accent4 2 4 5 2 2" xfId="30345"/>
    <cellStyle name="20% - Accent4 2 4 5 3" xfId="30344"/>
    <cellStyle name="20% - Accent4 2 4 5 4" xfId="42540"/>
    <cellStyle name="20% - Accent4 2 4 6" xfId="1710"/>
    <cellStyle name="20% - Accent4 2 4 6 2" xfId="8205"/>
    <cellStyle name="20% - Accent4 2 4 6 2 2" xfId="30347"/>
    <cellStyle name="20% - Accent4 2 4 6 3" xfId="30346"/>
    <cellStyle name="20% - Accent4 2 4 6 4" xfId="42541"/>
    <cellStyle name="20% - Accent4 2 4 7" xfId="1711"/>
    <cellStyle name="20% - Accent4 2 4 7 2" xfId="8206"/>
    <cellStyle name="20% - Accent4 2 4 7 2 2" xfId="30349"/>
    <cellStyle name="20% - Accent4 2 4 7 3" xfId="30348"/>
    <cellStyle name="20% - Accent4 2 4 7 4" xfId="42542"/>
    <cellStyle name="20% - Accent4 2 4 8" xfId="1712"/>
    <cellStyle name="20% - Accent4 2 4 8 2" xfId="8207"/>
    <cellStyle name="20% - Accent4 2 4 8 2 2" xfId="30351"/>
    <cellStyle name="20% - Accent4 2 4 8 3" xfId="30350"/>
    <cellStyle name="20% - Accent4 2 4 8 4" xfId="42543"/>
    <cellStyle name="20% - Accent4 2 4 9" xfId="1713"/>
    <cellStyle name="20% - Accent4 2 4 9 2" xfId="8208"/>
    <cellStyle name="20% - Accent4 2 4 9 2 2" xfId="30353"/>
    <cellStyle name="20% - Accent4 2 4 9 3" xfId="30352"/>
    <cellStyle name="20% - Accent4 2 4 9 4" xfId="42544"/>
    <cellStyle name="20% - Accent4 2 5" xfId="493"/>
    <cellStyle name="20% - Accent4 2 5 10" xfId="1715"/>
    <cellStyle name="20% - Accent4 2 5 10 2" xfId="8210"/>
    <cellStyle name="20% - Accent4 2 5 10 2 2" xfId="30356"/>
    <cellStyle name="20% - Accent4 2 5 10 3" xfId="30355"/>
    <cellStyle name="20% - Accent4 2 5 10 4" xfId="42546"/>
    <cellStyle name="20% - Accent4 2 5 11" xfId="1716"/>
    <cellStyle name="20% - Accent4 2 5 11 2" xfId="8211"/>
    <cellStyle name="20% - Accent4 2 5 11 2 2" xfId="30358"/>
    <cellStyle name="20% - Accent4 2 5 11 3" xfId="30357"/>
    <cellStyle name="20% - Accent4 2 5 11 4" xfId="42547"/>
    <cellStyle name="20% - Accent4 2 5 12" xfId="1714"/>
    <cellStyle name="20% - Accent4 2 5 12 2" xfId="8212"/>
    <cellStyle name="20% - Accent4 2 5 12 2 2" xfId="30360"/>
    <cellStyle name="20% - Accent4 2 5 12 3" xfId="30359"/>
    <cellStyle name="20% - Accent4 2 5 13" xfId="8209"/>
    <cellStyle name="20% - Accent4 2 5 13 2" xfId="30361"/>
    <cellStyle name="20% - Accent4 2 5 14" xfId="14486"/>
    <cellStyle name="20% - Accent4 2 5 15" xfId="30354"/>
    <cellStyle name="20% - Accent4 2 5 16" xfId="42545"/>
    <cellStyle name="20% - Accent4 2 5 2" xfId="1717"/>
    <cellStyle name="20% - Accent4 2 5 2 10" xfId="8213"/>
    <cellStyle name="20% - Accent4 2 5 2 10 2" xfId="30363"/>
    <cellStyle name="20% - Accent4 2 5 2 11" xfId="30362"/>
    <cellStyle name="20% - Accent4 2 5 2 12" xfId="42548"/>
    <cellStyle name="20% - Accent4 2 5 2 2" xfId="1718"/>
    <cellStyle name="20% - Accent4 2 5 2 2 2" xfId="8214"/>
    <cellStyle name="20% - Accent4 2 5 2 2 2 2" xfId="30365"/>
    <cellStyle name="20% - Accent4 2 5 2 2 3" xfId="30364"/>
    <cellStyle name="20% - Accent4 2 5 2 2 4" xfId="42549"/>
    <cellStyle name="20% - Accent4 2 5 2 3" xfId="1719"/>
    <cellStyle name="20% - Accent4 2 5 2 3 2" xfId="8215"/>
    <cellStyle name="20% - Accent4 2 5 2 3 2 2" xfId="30367"/>
    <cellStyle name="20% - Accent4 2 5 2 3 3" xfId="30366"/>
    <cellStyle name="20% - Accent4 2 5 2 3 4" xfId="42550"/>
    <cellStyle name="20% - Accent4 2 5 2 4" xfId="1720"/>
    <cellStyle name="20% - Accent4 2 5 2 4 2" xfId="8216"/>
    <cellStyle name="20% - Accent4 2 5 2 4 2 2" xfId="30369"/>
    <cellStyle name="20% - Accent4 2 5 2 4 3" xfId="30368"/>
    <cellStyle name="20% - Accent4 2 5 2 4 4" xfId="42551"/>
    <cellStyle name="20% - Accent4 2 5 2 5" xfId="1721"/>
    <cellStyle name="20% - Accent4 2 5 2 5 2" xfId="8217"/>
    <cellStyle name="20% - Accent4 2 5 2 5 2 2" xfId="30371"/>
    <cellStyle name="20% - Accent4 2 5 2 5 3" xfId="30370"/>
    <cellStyle name="20% - Accent4 2 5 2 5 4" xfId="42552"/>
    <cellStyle name="20% - Accent4 2 5 2 6" xfId="1722"/>
    <cellStyle name="20% - Accent4 2 5 2 6 2" xfId="8218"/>
    <cellStyle name="20% - Accent4 2 5 2 6 2 2" xfId="30373"/>
    <cellStyle name="20% - Accent4 2 5 2 6 3" xfId="30372"/>
    <cellStyle name="20% - Accent4 2 5 2 6 4" xfId="42553"/>
    <cellStyle name="20% - Accent4 2 5 2 7" xfId="1723"/>
    <cellStyle name="20% - Accent4 2 5 2 7 2" xfId="8219"/>
    <cellStyle name="20% - Accent4 2 5 2 7 2 2" xfId="30375"/>
    <cellStyle name="20% - Accent4 2 5 2 7 3" xfId="30374"/>
    <cellStyle name="20% - Accent4 2 5 2 7 4" xfId="42554"/>
    <cellStyle name="20% - Accent4 2 5 2 8" xfId="1724"/>
    <cellStyle name="20% - Accent4 2 5 2 8 2" xfId="8220"/>
    <cellStyle name="20% - Accent4 2 5 2 8 2 2" xfId="30377"/>
    <cellStyle name="20% - Accent4 2 5 2 8 3" xfId="30376"/>
    <cellStyle name="20% - Accent4 2 5 2 8 4" xfId="42555"/>
    <cellStyle name="20% - Accent4 2 5 2 9" xfId="1725"/>
    <cellStyle name="20% - Accent4 2 5 2 9 2" xfId="8221"/>
    <cellStyle name="20% - Accent4 2 5 2 9 2 2" xfId="30379"/>
    <cellStyle name="20% - Accent4 2 5 2 9 3" xfId="30378"/>
    <cellStyle name="20% - Accent4 2 5 2 9 4" xfId="42556"/>
    <cellStyle name="20% - Accent4 2 5 3" xfId="1726"/>
    <cellStyle name="20% - Accent4 2 5 3 2" xfId="1727"/>
    <cellStyle name="20% - Accent4 2 5 3 2 2" xfId="8223"/>
    <cellStyle name="20% - Accent4 2 5 3 2 2 2" xfId="30382"/>
    <cellStyle name="20% - Accent4 2 5 3 2 3" xfId="30381"/>
    <cellStyle name="20% - Accent4 2 5 3 2 4" xfId="42558"/>
    <cellStyle name="20% - Accent4 2 5 3 3" xfId="8222"/>
    <cellStyle name="20% - Accent4 2 5 3 3 2" xfId="30383"/>
    <cellStyle name="20% - Accent4 2 5 3 4" xfId="30380"/>
    <cellStyle name="20% - Accent4 2 5 3 5" xfId="42557"/>
    <cellStyle name="20% - Accent4 2 5 4" xfId="1728"/>
    <cellStyle name="20% - Accent4 2 5 4 2" xfId="8224"/>
    <cellStyle name="20% - Accent4 2 5 4 2 2" xfId="30385"/>
    <cellStyle name="20% - Accent4 2 5 4 3" xfId="30384"/>
    <cellStyle name="20% - Accent4 2 5 4 4" xfId="42559"/>
    <cellStyle name="20% - Accent4 2 5 5" xfId="1729"/>
    <cellStyle name="20% - Accent4 2 5 5 2" xfId="8225"/>
    <cellStyle name="20% - Accent4 2 5 5 2 2" xfId="30387"/>
    <cellStyle name="20% - Accent4 2 5 5 3" xfId="30386"/>
    <cellStyle name="20% - Accent4 2 5 5 4" xfId="42560"/>
    <cellStyle name="20% - Accent4 2 5 6" xfId="1730"/>
    <cellStyle name="20% - Accent4 2 5 6 2" xfId="8226"/>
    <cellStyle name="20% - Accent4 2 5 6 2 2" xfId="30389"/>
    <cellStyle name="20% - Accent4 2 5 6 3" xfId="30388"/>
    <cellStyle name="20% - Accent4 2 5 6 4" xfId="42561"/>
    <cellStyle name="20% - Accent4 2 5 7" xfId="1731"/>
    <cellStyle name="20% - Accent4 2 5 7 2" xfId="8227"/>
    <cellStyle name="20% - Accent4 2 5 7 2 2" xfId="30391"/>
    <cellStyle name="20% - Accent4 2 5 7 3" xfId="30390"/>
    <cellStyle name="20% - Accent4 2 5 7 4" xfId="42562"/>
    <cellStyle name="20% - Accent4 2 5 8" xfId="1732"/>
    <cellStyle name="20% - Accent4 2 5 8 2" xfId="8228"/>
    <cellStyle name="20% - Accent4 2 5 8 2 2" xfId="30393"/>
    <cellStyle name="20% - Accent4 2 5 8 3" xfId="30392"/>
    <cellStyle name="20% - Accent4 2 5 8 4" xfId="42563"/>
    <cellStyle name="20% - Accent4 2 5 9" xfId="1733"/>
    <cellStyle name="20% - Accent4 2 5 9 2" xfId="8229"/>
    <cellStyle name="20% - Accent4 2 5 9 2 2" xfId="30395"/>
    <cellStyle name="20% - Accent4 2 5 9 3" xfId="30394"/>
    <cellStyle name="20% - Accent4 2 5 9 4" xfId="42564"/>
    <cellStyle name="20% - Accent4 2 6" xfId="520"/>
    <cellStyle name="20% - Accent4 2 6 10" xfId="1734"/>
    <cellStyle name="20% - Accent4 2 6 10 2" xfId="8231"/>
    <cellStyle name="20% - Accent4 2 6 10 2 2" xfId="30398"/>
    <cellStyle name="20% - Accent4 2 6 10 3" xfId="30397"/>
    <cellStyle name="20% - Accent4 2 6 11" xfId="8230"/>
    <cellStyle name="20% - Accent4 2 6 11 2" xfId="30399"/>
    <cellStyle name="20% - Accent4 2 6 12" xfId="14487"/>
    <cellStyle name="20% - Accent4 2 6 13" xfId="30396"/>
    <cellStyle name="20% - Accent4 2 6 14" xfId="42565"/>
    <cellStyle name="20% - Accent4 2 6 2" xfId="1735"/>
    <cellStyle name="20% - Accent4 2 6 2 2" xfId="1736"/>
    <cellStyle name="20% - Accent4 2 6 2 2 2" xfId="8233"/>
    <cellStyle name="20% - Accent4 2 6 2 2 2 2" xfId="30402"/>
    <cellStyle name="20% - Accent4 2 6 2 2 3" xfId="30401"/>
    <cellStyle name="20% - Accent4 2 6 2 2 4" xfId="42567"/>
    <cellStyle name="20% - Accent4 2 6 2 3" xfId="8232"/>
    <cellStyle name="20% - Accent4 2 6 2 3 2" xfId="30403"/>
    <cellStyle name="20% - Accent4 2 6 2 4" xfId="30400"/>
    <cellStyle name="20% - Accent4 2 6 2 5" xfId="42566"/>
    <cellStyle name="20% - Accent4 2 6 3" xfId="1737"/>
    <cellStyle name="20% - Accent4 2 6 3 2" xfId="1738"/>
    <cellStyle name="20% - Accent4 2 6 3 2 2" xfId="8235"/>
    <cellStyle name="20% - Accent4 2 6 3 2 2 2" xfId="30406"/>
    <cellStyle name="20% - Accent4 2 6 3 2 3" xfId="30405"/>
    <cellStyle name="20% - Accent4 2 6 3 2 4" xfId="42569"/>
    <cellStyle name="20% - Accent4 2 6 3 3" xfId="8234"/>
    <cellStyle name="20% - Accent4 2 6 3 3 2" xfId="30407"/>
    <cellStyle name="20% - Accent4 2 6 3 4" xfId="30404"/>
    <cellStyle name="20% - Accent4 2 6 3 5" xfId="42568"/>
    <cellStyle name="20% - Accent4 2 6 4" xfId="1739"/>
    <cellStyle name="20% - Accent4 2 6 4 2" xfId="8236"/>
    <cellStyle name="20% - Accent4 2 6 4 2 2" xfId="30409"/>
    <cellStyle name="20% - Accent4 2 6 4 3" xfId="30408"/>
    <cellStyle name="20% - Accent4 2 6 4 4" xfId="42570"/>
    <cellStyle name="20% - Accent4 2 6 5" xfId="1740"/>
    <cellStyle name="20% - Accent4 2 6 5 2" xfId="8237"/>
    <cellStyle name="20% - Accent4 2 6 5 2 2" xfId="30411"/>
    <cellStyle name="20% - Accent4 2 6 5 3" xfId="30410"/>
    <cellStyle name="20% - Accent4 2 6 5 4" xfId="42571"/>
    <cellStyle name="20% - Accent4 2 6 6" xfId="1741"/>
    <cellStyle name="20% - Accent4 2 6 6 2" xfId="8238"/>
    <cellStyle name="20% - Accent4 2 6 6 2 2" xfId="30413"/>
    <cellStyle name="20% - Accent4 2 6 6 3" xfId="30412"/>
    <cellStyle name="20% - Accent4 2 6 6 4" xfId="42572"/>
    <cellStyle name="20% - Accent4 2 6 7" xfId="1742"/>
    <cellStyle name="20% - Accent4 2 6 7 2" xfId="8239"/>
    <cellStyle name="20% - Accent4 2 6 7 2 2" xfId="30415"/>
    <cellStyle name="20% - Accent4 2 6 7 3" xfId="30414"/>
    <cellStyle name="20% - Accent4 2 6 7 4" xfId="42573"/>
    <cellStyle name="20% - Accent4 2 6 8" xfId="1743"/>
    <cellStyle name="20% - Accent4 2 6 8 2" xfId="8240"/>
    <cellStyle name="20% - Accent4 2 6 8 2 2" xfId="30417"/>
    <cellStyle name="20% - Accent4 2 6 8 3" xfId="30416"/>
    <cellStyle name="20% - Accent4 2 6 8 4" xfId="42574"/>
    <cellStyle name="20% - Accent4 2 6 9" xfId="1744"/>
    <cellStyle name="20% - Accent4 2 6 9 2" xfId="8241"/>
    <cellStyle name="20% - Accent4 2 6 9 2 2" xfId="30419"/>
    <cellStyle name="20% - Accent4 2 6 9 3" xfId="30418"/>
    <cellStyle name="20% - Accent4 2 6 9 4" xfId="42575"/>
    <cellStyle name="20% - Accent4 2 7" xfId="624"/>
    <cellStyle name="20% - Accent4 2 7 2" xfId="1746"/>
    <cellStyle name="20% - Accent4 2 7 3" xfId="1745"/>
    <cellStyle name="20% - Accent4 2 7 3 2" xfId="8243"/>
    <cellStyle name="20% - Accent4 2 7 3 2 2" xfId="30422"/>
    <cellStyle name="20% - Accent4 2 7 3 3" xfId="30421"/>
    <cellStyle name="20% - Accent4 2 7 4" xfId="8242"/>
    <cellStyle name="20% - Accent4 2 7 4 2" xfId="30423"/>
    <cellStyle name="20% - Accent4 2 7 5" xfId="30420"/>
    <cellStyle name="20% - Accent4 2 7 6" xfId="42576"/>
    <cellStyle name="20% - Accent4 2 8" xfId="711"/>
    <cellStyle name="20% - Accent4 2 8 2" xfId="1747"/>
    <cellStyle name="20% - Accent4 2 8 2 2" xfId="8245"/>
    <cellStyle name="20% - Accent4 2 8 2 2 2" xfId="30426"/>
    <cellStyle name="20% - Accent4 2 8 2 3" xfId="30425"/>
    <cellStyle name="20% - Accent4 2 8 3" xfId="8244"/>
    <cellStyle name="20% - Accent4 2 8 3 2" xfId="30427"/>
    <cellStyle name="20% - Accent4 2 8 4" xfId="14488"/>
    <cellStyle name="20% - Accent4 2 8 5" xfId="30424"/>
    <cellStyle name="20% - Accent4 2 8 6" xfId="42577"/>
    <cellStyle name="20% - Accent4 2 9" xfId="1748"/>
    <cellStyle name="20% - Accent4 2 9 2" xfId="8246"/>
    <cellStyle name="20% - Accent4 2 9 2 2" xfId="30429"/>
    <cellStyle name="20% - Accent4 2 9 3" xfId="14489"/>
    <cellStyle name="20% - Accent4 2 9 4" xfId="30428"/>
    <cellStyle name="20% - Accent4 2 9 5" xfId="42578"/>
    <cellStyle name="20% - Accent4 20" xfId="14490"/>
    <cellStyle name="20% - Accent4 21" xfId="28071"/>
    <cellStyle name="20% - Accent4 3" xfId="185"/>
    <cellStyle name="20% - Accent4 3 10" xfId="1750"/>
    <cellStyle name="20% - Accent4 3 10 2" xfId="8248"/>
    <cellStyle name="20% - Accent4 3 10 2 2" xfId="30432"/>
    <cellStyle name="20% - Accent4 3 10 3" xfId="14492"/>
    <cellStyle name="20% - Accent4 3 10 4" xfId="30431"/>
    <cellStyle name="20% - Accent4 3 10 5" xfId="42580"/>
    <cellStyle name="20% - Accent4 3 11" xfId="1751"/>
    <cellStyle name="20% - Accent4 3 11 2" xfId="8249"/>
    <cellStyle name="20% - Accent4 3 11 2 2" xfId="30434"/>
    <cellStyle name="20% - Accent4 3 11 3" xfId="14493"/>
    <cellStyle name="20% - Accent4 3 11 4" xfId="30433"/>
    <cellStyle name="20% - Accent4 3 11 5" xfId="42581"/>
    <cellStyle name="20% - Accent4 3 12" xfId="1752"/>
    <cellStyle name="20% - Accent4 3 12 2" xfId="8250"/>
    <cellStyle name="20% - Accent4 3 12 2 2" xfId="30436"/>
    <cellStyle name="20% - Accent4 3 12 3" xfId="14494"/>
    <cellStyle name="20% - Accent4 3 12 4" xfId="30435"/>
    <cellStyle name="20% - Accent4 3 12 5" xfId="42582"/>
    <cellStyle name="20% - Accent4 3 13" xfId="1753"/>
    <cellStyle name="20% - Accent4 3 13 2" xfId="8251"/>
    <cellStyle name="20% - Accent4 3 13 2 2" xfId="30438"/>
    <cellStyle name="20% - Accent4 3 13 3" xfId="14495"/>
    <cellStyle name="20% - Accent4 3 13 4" xfId="30437"/>
    <cellStyle name="20% - Accent4 3 13 5" xfId="42583"/>
    <cellStyle name="20% - Accent4 3 14" xfId="1749"/>
    <cellStyle name="20% - Accent4 3 14 2" xfId="8252"/>
    <cellStyle name="20% - Accent4 3 14 2 2" xfId="30440"/>
    <cellStyle name="20% - Accent4 3 14 3" xfId="14496"/>
    <cellStyle name="20% - Accent4 3 14 4" xfId="30439"/>
    <cellStyle name="20% - Accent4 3 15" xfId="8247"/>
    <cellStyle name="20% - Accent4 3 15 2" xfId="14497"/>
    <cellStyle name="20% - Accent4 3 15 3" xfId="30441"/>
    <cellStyle name="20% - Accent4 3 16" xfId="14491"/>
    <cellStyle name="20% - Accent4 3 17" xfId="30430"/>
    <cellStyle name="20% - Accent4 3 18" xfId="42579"/>
    <cellStyle name="20% - Accent4 3 2" xfId="421"/>
    <cellStyle name="20% - Accent4 3 2 10" xfId="1755"/>
    <cellStyle name="20% - Accent4 3 2 10 2" xfId="8254"/>
    <cellStyle name="20% - Accent4 3 2 10 2 2" xfId="30444"/>
    <cellStyle name="20% - Accent4 3 2 10 3" xfId="30443"/>
    <cellStyle name="20% - Accent4 3 2 10 4" xfId="42585"/>
    <cellStyle name="20% - Accent4 3 2 11" xfId="1756"/>
    <cellStyle name="20% - Accent4 3 2 11 2" xfId="8255"/>
    <cellStyle name="20% - Accent4 3 2 11 2 2" xfId="30446"/>
    <cellStyle name="20% - Accent4 3 2 11 3" xfId="30445"/>
    <cellStyle name="20% - Accent4 3 2 11 4" xfId="42586"/>
    <cellStyle name="20% - Accent4 3 2 12" xfId="1754"/>
    <cellStyle name="20% - Accent4 3 2 12 2" xfId="8256"/>
    <cellStyle name="20% - Accent4 3 2 12 2 2" xfId="30448"/>
    <cellStyle name="20% - Accent4 3 2 12 3" xfId="30447"/>
    <cellStyle name="20% - Accent4 3 2 13" xfId="8253"/>
    <cellStyle name="20% - Accent4 3 2 13 2" xfId="30449"/>
    <cellStyle name="20% - Accent4 3 2 14" xfId="14498"/>
    <cellStyle name="20% - Accent4 3 2 15" xfId="30442"/>
    <cellStyle name="20% - Accent4 3 2 16" xfId="42584"/>
    <cellStyle name="20% - Accent4 3 2 2" xfId="1757"/>
    <cellStyle name="20% - Accent4 3 2 2 10" xfId="8257"/>
    <cellStyle name="20% - Accent4 3 2 2 10 2" xfId="30451"/>
    <cellStyle name="20% - Accent4 3 2 2 11" xfId="30450"/>
    <cellStyle name="20% - Accent4 3 2 2 12" xfId="42587"/>
    <cellStyle name="20% - Accent4 3 2 2 2" xfId="1758"/>
    <cellStyle name="20% - Accent4 3 2 2 2 2" xfId="1759"/>
    <cellStyle name="20% - Accent4 3 2 2 2 2 2" xfId="8259"/>
    <cellStyle name="20% - Accent4 3 2 2 2 2 2 2" xfId="30454"/>
    <cellStyle name="20% - Accent4 3 2 2 2 2 3" xfId="30453"/>
    <cellStyle name="20% - Accent4 3 2 2 2 2 4" xfId="42589"/>
    <cellStyle name="20% - Accent4 3 2 2 2 3" xfId="8258"/>
    <cellStyle name="20% - Accent4 3 2 2 2 3 2" xfId="30455"/>
    <cellStyle name="20% - Accent4 3 2 2 2 4" xfId="30452"/>
    <cellStyle name="20% - Accent4 3 2 2 2 5" xfId="42588"/>
    <cellStyle name="20% - Accent4 3 2 2 3" xfId="1760"/>
    <cellStyle name="20% - Accent4 3 2 2 3 2" xfId="1761"/>
    <cellStyle name="20% - Accent4 3 2 2 3 2 2" xfId="8261"/>
    <cellStyle name="20% - Accent4 3 2 2 3 2 2 2" xfId="30458"/>
    <cellStyle name="20% - Accent4 3 2 2 3 2 3" xfId="30457"/>
    <cellStyle name="20% - Accent4 3 2 2 3 2 4" xfId="42591"/>
    <cellStyle name="20% - Accent4 3 2 2 3 3" xfId="8260"/>
    <cellStyle name="20% - Accent4 3 2 2 3 3 2" xfId="30459"/>
    <cellStyle name="20% - Accent4 3 2 2 3 4" xfId="30456"/>
    <cellStyle name="20% - Accent4 3 2 2 3 5" xfId="42590"/>
    <cellStyle name="20% - Accent4 3 2 2 4" xfId="1762"/>
    <cellStyle name="20% - Accent4 3 2 2 4 2" xfId="8262"/>
    <cellStyle name="20% - Accent4 3 2 2 4 2 2" xfId="30461"/>
    <cellStyle name="20% - Accent4 3 2 2 4 3" xfId="30460"/>
    <cellStyle name="20% - Accent4 3 2 2 4 4" xfId="42592"/>
    <cellStyle name="20% - Accent4 3 2 2 5" xfId="1763"/>
    <cellStyle name="20% - Accent4 3 2 2 5 2" xfId="8263"/>
    <cellStyle name="20% - Accent4 3 2 2 5 2 2" xfId="30463"/>
    <cellStyle name="20% - Accent4 3 2 2 5 3" xfId="30462"/>
    <cellStyle name="20% - Accent4 3 2 2 5 4" xfId="42593"/>
    <cellStyle name="20% - Accent4 3 2 2 6" xfId="1764"/>
    <cellStyle name="20% - Accent4 3 2 2 6 2" xfId="8264"/>
    <cellStyle name="20% - Accent4 3 2 2 6 2 2" xfId="30465"/>
    <cellStyle name="20% - Accent4 3 2 2 6 3" xfId="30464"/>
    <cellStyle name="20% - Accent4 3 2 2 6 4" xfId="42594"/>
    <cellStyle name="20% - Accent4 3 2 2 7" xfId="1765"/>
    <cellStyle name="20% - Accent4 3 2 2 7 2" xfId="8265"/>
    <cellStyle name="20% - Accent4 3 2 2 7 2 2" xfId="30467"/>
    <cellStyle name="20% - Accent4 3 2 2 7 3" xfId="30466"/>
    <cellStyle name="20% - Accent4 3 2 2 7 4" xfId="42595"/>
    <cellStyle name="20% - Accent4 3 2 2 8" xfId="1766"/>
    <cellStyle name="20% - Accent4 3 2 2 8 2" xfId="8266"/>
    <cellStyle name="20% - Accent4 3 2 2 8 2 2" xfId="30469"/>
    <cellStyle name="20% - Accent4 3 2 2 8 3" xfId="30468"/>
    <cellStyle name="20% - Accent4 3 2 2 8 4" xfId="42596"/>
    <cellStyle name="20% - Accent4 3 2 2 9" xfId="1767"/>
    <cellStyle name="20% - Accent4 3 2 2 9 2" xfId="8267"/>
    <cellStyle name="20% - Accent4 3 2 2 9 2 2" xfId="30471"/>
    <cellStyle name="20% - Accent4 3 2 2 9 3" xfId="30470"/>
    <cellStyle name="20% - Accent4 3 2 2 9 4" xfId="42597"/>
    <cellStyle name="20% - Accent4 3 2 3" xfId="1768"/>
    <cellStyle name="20% - Accent4 3 2 3 10" xfId="30472"/>
    <cellStyle name="20% - Accent4 3 2 3 11" xfId="42598"/>
    <cellStyle name="20% - Accent4 3 2 3 2" xfId="1769"/>
    <cellStyle name="20% - Accent4 3 2 3 2 2" xfId="8269"/>
    <cellStyle name="20% - Accent4 3 2 3 2 2 2" xfId="30474"/>
    <cellStyle name="20% - Accent4 3 2 3 2 3" xfId="30473"/>
    <cellStyle name="20% - Accent4 3 2 3 2 4" xfId="42599"/>
    <cellStyle name="20% - Accent4 3 2 3 3" xfId="1770"/>
    <cellStyle name="20% - Accent4 3 2 3 3 2" xfId="8270"/>
    <cellStyle name="20% - Accent4 3 2 3 3 2 2" xfId="30476"/>
    <cellStyle name="20% - Accent4 3 2 3 3 3" xfId="30475"/>
    <cellStyle name="20% - Accent4 3 2 3 3 4" xfId="42600"/>
    <cellStyle name="20% - Accent4 3 2 3 4" xfId="1771"/>
    <cellStyle name="20% - Accent4 3 2 3 4 2" xfId="8271"/>
    <cellStyle name="20% - Accent4 3 2 3 4 2 2" xfId="30478"/>
    <cellStyle name="20% - Accent4 3 2 3 4 3" xfId="30477"/>
    <cellStyle name="20% - Accent4 3 2 3 4 4" xfId="42601"/>
    <cellStyle name="20% - Accent4 3 2 3 5" xfId="1772"/>
    <cellStyle name="20% - Accent4 3 2 3 5 2" xfId="8272"/>
    <cellStyle name="20% - Accent4 3 2 3 5 2 2" xfId="30480"/>
    <cellStyle name="20% - Accent4 3 2 3 5 3" xfId="30479"/>
    <cellStyle name="20% - Accent4 3 2 3 5 4" xfId="42602"/>
    <cellStyle name="20% - Accent4 3 2 3 6" xfId="1773"/>
    <cellStyle name="20% - Accent4 3 2 3 6 2" xfId="8273"/>
    <cellStyle name="20% - Accent4 3 2 3 6 2 2" xfId="30482"/>
    <cellStyle name="20% - Accent4 3 2 3 6 3" xfId="30481"/>
    <cellStyle name="20% - Accent4 3 2 3 6 4" xfId="42603"/>
    <cellStyle name="20% - Accent4 3 2 3 7" xfId="1774"/>
    <cellStyle name="20% - Accent4 3 2 3 7 2" xfId="8274"/>
    <cellStyle name="20% - Accent4 3 2 3 7 2 2" xfId="30484"/>
    <cellStyle name="20% - Accent4 3 2 3 7 3" xfId="30483"/>
    <cellStyle name="20% - Accent4 3 2 3 7 4" xfId="42604"/>
    <cellStyle name="20% - Accent4 3 2 3 8" xfId="1775"/>
    <cellStyle name="20% - Accent4 3 2 3 8 2" xfId="8275"/>
    <cellStyle name="20% - Accent4 3 2 3 8 2 2" xfId="30486"/>
    <cellStyle name="20% - Accent4 3 2 3 8 3" xfId="30485"/>
    <cellStyle name="20% - Accent4 3 2 3 8 4" xfId="42605"/>
    <cellStyle name="20% - Accent4 3 2 3 9" xfId="8268"/>
    <cellStyle name="20% - Accent4 3 2 3 9 2" xfId="30487"/>
    <cellStyle name="20% - Accent4 3 2 4" xfId="1776"/>
    <cellStyle name="20% - Accent4 3 2 4 2" xfId="1777"/>
    <cellStyle name="20% - Accent4 3 2 4 2 2" xfId="8277"/>
    <cellStyle name="20% - Accent4 3 2 4 2 2 2" xfId="30490"/>
    <cellStyle name="20% - Accent4 3 2 4 2 3" xfId="30489"/>
    <cellStyle name="20% - Accent4 3 2 4 2 4" xfId="42607"/>
    <cellStyle name="20% - Accent4 3 2 4 3" xfId="8276"/>
    <cellStyle name="20% - Accent4 3 2 4 3 2" xfId="30491"/>
    <cellStyle name="20% - Accent4 3 2 4 4" xfId="30488"/>
    <cellStyle name="20% - Accent4 3 2 4 5" xfId="42606"/>
    <cellStyle name="20% - Accent4 3 2 5" xfId="1778"/>
    <cellStyle name="20% - Accent4 3 2 5 2" xfId="8278"/>
    <cellStyle name="20% - Accent4 3 2 5 2 2" xfId="30493"/>
    <cellStyle name="20% - Accent4 3 2 5 3" xfId="30492"/>
    <cellStyle name="20% - Accent4 3 2 5 4" xfId="42608"/>
    <cellStyle name="20% - Accent4 3 2 6" xfId="1779"/>
    <cellStyle name="20% - Accent4 3 2 6 2" xfId="8279"/>
    <cellStyle name="20% - Accent4 3 2 6 2 2" xfId="30495"/>
    <cellStyle name="20% - Accent4 3 2 6 3" xfId="30494"/>
    <cellStyle name="20% - Accent4 3 2 6 4" xfId="42609"/>
    <cellStyle name="20% - Accent4 3 2 7" xfId="1780"/>
    <cellStyle name="20% - Accent4 3 2 7 2" xfId="8280"/>
    <cellStyle name="20% - Accent4 3 2 7 2 2" xfId="30497"/>
    <cellStyle name="20% - Accent4 3 2 7 3" xfId="30496"/>
    <cellStyle name="20% - Accent4 3 2 7 4" xfId="42610"/>
    <cellStyle name="20% - Accent4 3 2 8" xfId="1781"/>
    <cellStyle name="20% - Accent4 3 2 8 2" xfId="8281"/>
    <cellStyle name="20% - Accent4 3 2 8 2 2" xfId="30499"/>
    <cellStyle name="20% - Accent4 3 2 8 3" xfId="30498"/>
    <cellStyle name="20% - Accent4 3 2 8 4" xfId="42611"/>
    <cellStyle name="20% - Accent4 3 2 9" xfId="1782"/>
    <cellStyle name="20% - Accent4 3 2 9 2" xfId="8282"/>
    <cellStyle name="20% - Accent4 3 2 9 2 2" xfId="30501"/>
    <cellStyle name="20% - Accent4 3 2 9 3" xfId="30500"/>
    <cellStyle name="20% - Accent4 3 2 9 4" xfId="42612"/>
    <cellStyle name="20% - Accent4 3 3" xfId="625"/>
    <cellStyle name="20% - Accent4 3 3 10" xfId="1784"/>
    <cellStyle name="20% - Accent4 3 3 10 2" xfId="8284"/>
    <cellStyle name="20% - Accent4 3 3 10 2 2" xfId="30504"/>
    <cellStyle name="20% - Accent4 3 3 10 3" xfId="30503"/>
    <cellStyle name="20% - Accent4 3 3 10 4" xfId="42614"/>
    <cellStyle name="20% - Accent4 3 3 11" xfId="1785"/>
    <cellStyle name="20% - Accent4 3 3 11 2" xfId="8285"/>
    <cellStyle name="20% - Accent4 3 3 11 2 2" xfId="30506"/>
    <cellStyle name="20% - Accent4 3 3 11 3" xfId="30505"/>
    <cellStyle name="20% - Accent4 3 3 11 4" xfId="42615"/>
    <cellStyle name="20% - Accent4 3 3 12" xfId="1783"/>
    <cellStyle name="20% - Accent4 3 3 12 2" xfId="8286"/>
    <cellStyle name="20% - Accent4 3 3 12 2 2" xfId="30508"/>
    <cellStyle name="20% - Accent4 3 3 12 3" xfId="30507"/>
    <cellStyle name="20% - Accent4 3 3 13" xfId="8283"/>
    <cellStyle name="20% - Accent4 3 3 13 2" xfId="30509"/>
    <cellStyle name="20% - Accent4 3 3 14" xfId="14499"/>
    <cellStyle name="20% - Accent4 3 3 15" xfId="30502"/>
    <cellStyle name="20% - Accent4 3 3 16" xfId="42613"/>
    <cellStyle name="20% - Accent4 3 3 2" xfId="1786"/>
    <cellStyle name="20% - Accent4 3 3 2 10" xfId="8287"/>
    <cellStyle name="20% - Accent4 3 3 2 10 2" xfId="30511"/>
    <cellStyle name="20% - Accent4 3 3 2 11" xfId="30510"/>
    <cellStyle name="20% - Accent4 3 3 2 12" xfId="42616"/>
    <cellStyle name="20% - Accent4 3 3 2 2" xfId="1787"/>
    <cellStyle name="20% - Accent4 3 3 2 2 2" xfId="8288"/>
    <cellStyle name="20% - Accent4 3 3 2 2 2 2" xfId="30513"/>
    <cellStyle name="20% - Accent4 3 3 2 2 3" xfId="30512"/>
    <cellStyle name="20% - Accent4 3 3 2 2 4" xfId="42617"/>
    <cellStyle name="20% - Accent4 3 3 2 3" xfId="1788"/>
    <cellStyle name="20% - Accent4 3 3 2 3 2" xfId="8289"/>
    <cellStyle name="20% - Accent4 3 3 2 3 2 2" xfId="30515"/>
    <cellStyle name="20% - Accent4 3 3 2 3 3" xfId="30514"/>
    <cellStyle name="20% - Accent4 3 3 2 3 4" xfId="42618"/>
    <cellStyle name="20% - Accent4 3 3 2 4" xfId="1789"/>
    <cellStyle name="20% - Accent4 3 3 2 4 2" xfId="8290"/>
    <cellStyle name="20% - Accent4 3 3 2 4 2 2" xfId="30517"/>
    <cellStyle name="20% - Accent4 3 3 2 4 3" xfId="30516"/>
    <cellStyle name="20% - Accent4 3 3 2 4 4" xfId="42619"/>
    <cellStyle name="20% - Accent4 3 3 2 5" xfId="1790"/>
    <cellStyle name="20% - Accent4 3 3 2 5 2" xfId="8291"/>
    <cellStyle name="20% - Accent4 3 3 2 5 2 2" xfId="30519"/>
    <cellStyle name="20% - Accent4 3 3 2 5 3" xfId="30518"/>
    <cellStyle name="20% - Accent4 3 3 2 5 4" xfId="42620"/>
    <cellStyle name="20% - Accent4 3 3 2 6" xfId="1791"/>
    <cellStyle name="20% - Accent4 3 3 2 6 2" xfId="8292"/>
    <cellStyle name="20% - Accent4 3 3 2 6 2 2" xfId="30521"/>
    <cellStyle name="20% - Accent4 3 3 2 6 3" xfId="30520"/>
    <cellStyle name="20% - Accent4 3 3 2 6 4" xfId="42621"/>
    <cellStyle name="20% - Accent4 3 3 2 7" xfId="1792"/>
    <cellStyle name="20% - Accent4 3 3 2 7 2" xfId="8293"/>
    <cellStyle name="20% - Accent4 3 3 2 7 2 2" xfId="30523"/>
    <cellStyle name="20% - Accent4 3 3 2 7 3" xfId="30522"/>
    <cellStyle name="20% - Accent4 3 3 2 7 4" xfId="42622"/>
    <cellStyle name="20% - Accent4 3 3 2 8" xfId="1793"/>
    <cellStyle name="20% - Accent4 3 3 2 8 2" xfId="8294"/>
    <cellStyle name="20% - Accent4 3 3 2 8 2 2" xfId="30525"/>
    <cellStyle name="20% - Accent4 3 3 2 8 3" xfId="30524"/>
    <cellStyle name="20% - Accent4 3 3 2 8 4" xfId="42623"/>
    <cellStyle name="20% - Accent4 3 3 2 9" xfId="1794"/>
    <cellStyle name="20% - Accent4 3 3 2 9 2" xfId="8295"/>
    <cellStyle name="20% - Accent4 3 3 2 9 2 2" xfId="30527"/>
    <cellStyle name="20% - Accent4 3 3 2 9 3" xfId="30526"/>
    <cellStyle name="20% - Accent4 3 3 2 9 4" xfId="42624"/>
    <cellStyle name="20% - Accent4 3 3 3" xfId="1795"/>
    <cellStyle name="20% - Accent4 3 3 3 2" xfId="1796"/>
    <cellStyle name="20% - Accent4 3 3 3 2 2" xfId="8297"/>
    <cellStyle name="20% - Accent4 3 3 3 2 2 2" xfId="30530"/>
    <cellStyle name="20% - Accent4 3 3 3 2 3" xfId="30529"/>
    <cellStyle name="20% - Accent4 3 3 3 2 4" xfId="42626"/>
    <cellStyle name="20% - Accent4 3 3 3 3" xfId="8296"/>
    <cellStyle name="20% - Accent4 3 3 3 3 2" xfId="30531"/>
    <cellStyle name="20% - Accent4 3 3 3 4" xfId="30528"/>
    <cellStyle name="20% - Accent4 3 3 3 5" xfId="42625"/>
    <cellStyle name="20% - Accent4 3 3 4" xfId="1797"/>
    <cellStyle name="20% - Accent4 3 3 4 2" xfId="8298"/>
    <cellStyle name="20% - Accent4 3 3 4 2 2" xfId="30533"/>
    <cellStyle name="20% - Accent4 3 3 4 3" xfId="30532"/>
    <cellStyle name="20% - Accent4 3 3 4 4" xfId="42627"/>
    <cellStyle name="20% - Accent4 3 3 5" xfId="1798"/>
    <cellStyle name="20% - Accent4 3 3 5 2" xfId="8299"/>
    <cellStyle name="20% - Accent4 3 3 5 2 2" xfId="30535"/>
    <cellStyle name="20% - Accent4 3 3 5 3" xfId="30534"/>
    <cellStyle name="20% - Accent4 3 3 5 4" xfId="42628"/>
    <cellStyle name="20% - Accent4 3 3 6" xfId="1799"/>
    <cellStyle name="20% - Accent4 3 3 6 2" xfId="8300"/>
    <cellStyle name="20% - Accent4 3 3 6 2 2" xfId="30537"/>
    <cellStyle name="20% - Accent4 3 3 6 3" xfId="30536"/>
    <cellStyle name="20% - Accent4 3 3 6 4" xfId="42629"/>
    <cellStyle name="20% - Accent4 3 3 7" xfId="1800"/>
    <cellStyle name="20% - Accent4 3 3 7 2" xfId="8301"/>
    <cellStyle name="20% - Accent4 3 3 7 2 2" xfId="30539"/>
    <cellStyle name="20% - Accent4 3 3 7 3" xfId="30538"/>
    <cellStyle name="20% - Accent4 3 3 7 4" xfId="42630"/>
    <cellStyle name="20% - Accent4 3 3 8" xfId="1801"/>
    <cellStyle name="20% - Accent4 3 3 8 2" xfId="8302"/>
    <cellStyle name="20% - Accent4 3 3 8 2 2" xfId="30541"/>
    <cellStyle name="20% - Accent4 3 3 8 3" xfId="30540"/>
    <cellStyle name="20% - Accent4 3 3 8 4" xfId="42631"/>
    <cellStyle name="20% - Accent4 3 3 9" xfId="1802"/>
    <cellStyle name="20% - Accent4 3 3 9 2" xfId="8303"/>
    <cellStyle name="20% - Accent4 3 3 9 2 2" xfId="30543"/>
    <cellStyle name="20% - Accent4 3 3 9 3" xfId="30542"/>
    <cellStyle name="20% - Accent4 3 3 9 4" xfId="42632"/>
    <cellStyle name="20% - Accent4 3 4" xfId="712"/>
    <cellStyle name="20% - Accent4 3 4 10" xfId="1803"/>
    <cellStyle name="20% - Accent4 3 4 10 2" xfId="8305"/>
    <cellStyle name="20% - Accent4 3 4 10 2 2" xfId="30546"/>
    <cellStyle name="20% - Accent4 3 4 10 3" xfId="30545"/>
    <cellStyle name="20% - Accent4 3 4 11" xfId="8304"/>
    <cellStyle name="20% - Accent4 3 4 11 2" xfId="30547"/>
    <cellStyle name="20% - Accent4 3 4 12" xfId="14500"/>
    <cellStyle name="20% - Accent4 3 4 13" xfId="30544"/>
    <cellStyle name="20% - Accent4 3 4 14" xfId="42633"/>
    <cellStyle name="20% - Accent4 3 4 2" xfId="1804"/>
    <cellStyle name="20% - Accent4 3 4 2 2" xfId="1805"/>
    <cellStyle name="20% - Accent4 3 4 2 2 2" xfId="8307"/>
    <cellStyle name="20% - Accent4 3 4 2 2 2 2" xfId="30550"/>
    <cellStyle name="20% - Accent4 3 4 2 2 3" xfId="30549"/>
    <cellStyle name="20% - Accent4 3 4 2 2 4" xfId="42635"/>
    <cellStyle name="20% - Accent4 3 4 2 3" xfId="8306"/>
    <cellStyle name="20% - Accent4 3 4 2 3 2" xfId="30551"/>
    <cellStyle name="20% - Accent4 3 4 2 4" xfId="30548"/>
    <cellStyle name="20% - Accent4 3 4 2 5" xfId="42634"/>
    <cellStyle name="20% - Accent4 3 4 3" xfId="1806"/>
    <cellStyle name="20% - Accent4 3 4 3 2" xfId="1807"/>
    <cellStyle name="20% - Accent4 3 4 3 2 2" xfId="8309"/>
    <cellStyle name="20% - Accent4 3 4 3 2 2 2" xfId="30554"/>
    <cellStyle name="20% - Accent4 3 4 3 2 3" xfId="30553"/>
    <cellStyle name="20% - Accent4 3 4 3 2 4" xfId="42637"/>
    <cellStyle name="20% - Accent4 3 4 3 3" xfId="8308"/>
    <cellStyle name="20% - Accent4 3 4 3 3 2" xfId="30555"/>
    <cellStyle name="20% - Accent4 3 4 3 4" xfId="30552"/>
    <cellStyle name="20% - Accent4 3 4 3 5" xfId="42636"/>
    <cellStyle name="20% - Accent4 3 4 4" xfId="1808"/>
    <cellStyle name="20% - Accent4 3 4 4 2" xfId="8310"/>
    <cellStyle name="20% - Accent4 3 4 4 2 2" xfId="30557"/>
    <cellStyle name="20% - Accent4 3 4 4 3" xfId="30556"/>
    <cellStyle name="20% - Accent4 3 4 4 4" xfId="42638"/>
    <cellStyle name="20% - Accent4 3 4 5" xfId="1809"/>
    <cellStyle name="20% - Accent4 3 4 5 2" xfId="8311"/>
    <cellStyle name="20% - Accent4 3 4 5 2 2" xfId="30559"/>
    <cellStyle name="20% - Accent4 3 4 5 3" xfId="30558"/>
    <cellStyle name="20% - Accent4 3 4 5 4" xfId="42639"/>
    <cellStyle name="20% - Accent4 3 4 6" xfId="1810"/>
    <cellStyle name="20% - Accent4 3 4 6 2" xfId="8312"/>
    <cellStyle name="20% - Accent4 3 4 6 2 2" xfId="30561"/>
    <cellStyle name="20% - Accent4 3 4 6 3" xfId="30560"/>
    <cellStyle name="20% - Accent4 3 4 6 4" xfId="42640"/>
    <cellStyle name="20% - Accent4 3 4 7" xfId="1811"/>
    <cellStyle name="20% - Accent4 3 4 7 2" xfId="8313"/>
    <cellStyle name="20% - Accent4 3 4 7 2 2" xfId="30563"/>
    <cellStyle name="20% - Accent4 3 4 7 3" xfId="30562"/>
    <cellStyle name="20% - Accent4 3 4 7 4" xfId="42641"/>
    <cellStyle name="20% - Accent4 3 4 8" xfId="1812"/>
    <cellStyle name="20% - Accent4 3 4 8 2" xfId="8314"/>
    <cellStyle name="20% - Accent4 3 4 8 2 2" xfId="30565"/>
    <cellStyle name="20% - Accent4 3 4 8 3" xfId="30564"/>
    <cellStyle name="20% - Accent4 3 4 8 4" xfId="42642"/>
    <cellStyle name="20% - Accent4 3 4 9" xfId="1813"/>
    <cellStyle name="20% - Accent4 3 4 9 2" xfId="8315"/>
    <cellStyle name="20% - Accent4 3 4 9 2 2" xfId="30567"/>
    <cellStyle name="20% - Accent4 3 4 9 3" xfId="30566"/>
    <cellStyle name="20% - Accent4 3 4 9 4" xfId="42643"/>
    <cellStyle name="20% - Accent4 3 5" xfId="1814"/>
    <cellStyle name="20% - Accent4 3 5 2" xfId="1815"/>
    <cellStyle name="20% - Accent4 3 5 2 2" xfId="8317"/>
    <cellStyle name="20% - Accent4 3 5 2 2 2" xfId="30570"/>
    <cellStyle name="20% - Accent4 3 5 2 3" xfId="30569"/>
    <cellStyle name="20% - Accent4 3 5 2 4" xfId="42645"/>
    <cellStyle name="20% - Accent4 3 5 3" xfId="1816"/>
    <cellStyle name="20% - Accent4 3 5 3 2" xfId="8318"/>
    <cellStyle name="20% - Accent4 3 5 3 2 2" xfId="30572"/>
    <cellStyle name="20% - Accent4 3 5 3 3" xfId="30571"/>
    <cellStyle name="20% - Accent4 3 5 3 4" xfId="42646"/>
    <cellStyle name="20% - Accent4 3 5 4" xfId="8316"/>
    <cellStyle name="20% - Accent4 3 5 4 2" xfId="30573"/>
    <cellStyle name="20% - Accent4 3 5 5" xfId="14501"/>
    <cellStyle name="20% - Accent4 3 5 6" xfId="30568"/>
    <cellStyle name="20% - Accent4 3 5 7" xfId="42644"/>
    <cellStyle name="20% - Accent4 3 6" xfId="1817"/>
    <cellStyle name="20% - Accent4 3 6 2" xfId="1818"/>
    <cellStyle name="20% - Accent4 3 6 2 2" xfId="8320"/>
    <cellStyle name="20% - Accent4 3 6 2 2 2" xfId="30576"/>
    <cellStyle name="20% - Accent4 3 6 2 3" xfId="30575"/>
    <cellStyle name="20% - Accent4 3 6 2 4" xfId="42648"/>
    <cellStyle name="20% - Accent4 3 6 3" xfId="8319"/>
    <cellStyle name="20% - Accent4 3 6 3 2" xfId="30577"/>
    <cellStyle name="20% - Accent4 3 6 4" xfId="14502"/>
    <cellStyle name="20% - Accent4 3 6 5" xfId="30574"/>
    <cellStyle name="20% - Accent4 3 6 6" xfId="42647"/>
    <cellStyle name="20% - Accent4 3 7" xfId="1819"/>
    <cellStyle name="20% - Accent4 3 7 2" xfId="1820"/>
    <cellStyle name="20% - Accent4 3 7 2 2" xfId="8322"/>
    <cellStyle name="20% - Accent4 3 7 2 2 2" xfId="30580"/>
    <cellStyle name="20% - Accent4 3 7 2 3" xfId="30579"/>
    <cellStyle name="20% - Accent4 3 7 2 4" xfId="42650"/>
    <cellStyle name="20% - Accent4 3 7 3" xfId="8321"/>
    <cellStyle name="20% - Accent4 3 7 3 2" xfId="30581"/>
    <cellStyle name="20% - Accent4 3 7 4" xfId="14503"/>
    <cellStyle name="20% - Accent4 3 7 5" xfId="30578"/>
    <cellStyle name="20% - Accent4 3 7 6" xfId="42649"/>
    <cellStyle name="20% - Accent4 3 8" xfId="1821"/>
    <cellStyle name="20% - Accent4 3 8 2" xfId="1822"/>
    <cellStyle name="20% - Accent4 3 8 2 2" xfId="8324"/>
    <cellStyle name="20% - Accent4 3 8 2 2 2" xfId="30584"/>
    <cellStyle name="20% - Accent4 3 8 2 3" xfId="30583"/>
    <cellStyle name="20% - Accent4 3 8 2 4" xfId="42652"/>
    <cellStyle name="20% - Accent4 3 8 3" xfId="8323"/>
    <cellStyle name="20% - Accent4 3 8 3 2" xfId="30585"/>
    <cellStyle name="20% - Accent4 3 8 4" xfId="14504"/>
    <cellStyle name="20% - Accent4 3 8 5" xfId="30582"/>
    <cellStyle name="20% - Accent4 3 8 6" xfId="42651"/>
    <cellStyle name="20% - Accent4 3 9" xfId="1823"/>
    <cellStyle name="20% - Accent4 3 9 2" xfId="1824"/>
    <cellStyle name="20% - Accent4 3 9 2 2" xfId="8326"/>
    <cellStyle name="20% - Accent4 3 9 2 2 2" xfId="30588"/>
    <cellStyle name="20% - Accent4 3 9 2 3" xfId="30587"/>
    <cellStyle name="20% - Accent4 3 9 2 4" xfId="42654"/>
    <cellStyle name="20% - Accent4 3 9 3" xfId="8325"/>
    <cellStyle name="20% - Accent4 3 9 3 2" xfId="30589"/>
    <cellStyle name="20% - Accent4 3 9 4" xfId="14505"/>
    <cellStyle name="20% - Accent4 3 9 5" xfId="30586"/>
    <cellStyle name="20% - Accent4 3 9 6" xfId="42653"/>
    <cellStyle name="20% - Accent4 4" xfId="186"/>
    <cellStyle name="20% - Accent4 4 10" xfId="1826"/>
    <cellStyle name="20% - Accent4 4 10 2" xfId="8328"/>
    <cellStyle name="20% - Accent4 4 10 2 2" xfId="30592"/>
    <cellStyle name="20% - Accent4 4 10 3" xfId="30591"/>
    <cellStyle name="20% - Accent4 4 10 4" xfId="42656"/>
    <cellStyle name="20% - Accent4 4 11" xfId="1827"/>
    <cellStyle name="20% - Accent4 4 11 2" xfId="8329"/>
    <cellStyle name="20% - Accent4 4 11 2 2" xfId="30594"/>
    <cellStyle name="20% - Accent4 4 11 3" xfId="30593"/>
    <cellStyle name="20% - Accent4 4 11 4" xfId="42657"/>
    <cellStyle name="20% - Accent4 4 12" xfId="1825"/>
    <cellStyle name="20% - Accent4 4 12 2" xfId="8330"/>
    <cellStyle name="20% - Accent4 4 12 2 2" xfId="30596"/>
    <cellStyle name="20% - Accent4 4 12 3" xfId="30595"/>
    <cellStyle name="20% - Accent4 4 13" xfId="8327"/>
    <cellStyle name="20% - Accent4 4 13 2" xfId="30597"/>
    <cellStyle name="20% - Accent4 4 14" xfId="14506"/>
    <cellStyle name="20% - Accent4 4 15" xfId="30590"/>
    <cellStyle name="20% - Accent4 4 16" xfId="42655"/>
    <cellStyle name="20% - Accent4 4 2" xfId="422"/>
    <cellStyle name="20% - Accent4 4 2 10" xfId="1828"/>
    <cellStyle name="20% - Accent4 4 2 10 2" xfId="8332"/>
    <cellStyle name="20% - Accent4 4 2 10 2 2" xfId="30600"/>
    <cellStyle name="20% - Accent4 4 2 10 3" xfId="30599"/>
    <cellStyle name="20% - Accent4 4 2 11" xfId="8331"/>
    <cellStyle name="20% - Accent4 4 2 11 2" xfId="30601"/>
    <cellStyle name="20% - Accent4 4 2 12" xfId="14507"/>
    <cellStyle name="20% - Accent4 4 2 13" xfId="30598"/>
    <cellStyle name="20% - Accent4 4 2 14" xfId="42658"/>
    <cellStyle name="20% - Accent4 4 2 2" xfId="1829"/>
    <cellStyle name="20% - Accent4 4 2 2 2" xfId="1830"/>
    <cellStyle name="20% - Accent4 4 2 2 2 2" xfId="8334"/>
    <cellStyle name="20% - Accent4 4 2 2 2 2 2" xfId="30604"/>
    <cellStyle name="20% - Accent4 4 2 2 2 3" xfId="30603"/>
    <cellStyle name="20% - Accent4 4 2 2 2 4" xfId="42660"/>
    <cellStyle name="20% - Accent4 4 2 2 3" xfId="8333"/>
    <cellStyle name="20% - Accent4 4 2 2 3 2" xfId="30605"/>
    <cellStyle name="20% - Accent4 4 2 2 4" xfId="30602"/>
    <cellStyle name="20% - Accent4 4 2 2 5" xfId="42659"/>
    <cellStyle name="20% - Accent4 4 2 3" xfId="1831"/>
    <cellStyle name="20% - Accent4 4 2 3 2" xfId="1832"/>
    <cellStyle name="20% - Accent4 4 2 3 2 2" xfId="8336"/>
    <cellStyle name="20% - Accent4 4 2 3 2 2 2" xfId="30608"/>
    <cellStyle name="20% - Accent4 4 2 3 2 3" xfId="30607"/>
    <cellStyle name="20% - Accent4 4 2 3 2 4" xfId="42662"/>
    <cellStyle name="20% - Accent4 4 2 3 3" xfId="8335"/>
    <cellStyle name="20% - Accent4 4 2 3 3 2" xfId="30609"/>
    <cellStyle name="20% - Accent4 4 2 3 4" xfId="30606"/>
    <cellStyle name="20% - Accent4 4 2 3 5" xfId="42661"/>
    <cellStyle name="20% - Accent4 4 2 4" xfId="1833"/>
    <cellStyle name="20% - Accent4 4 2 4 2" xfId="8337"/>
    <cellStyle name="20% - Accent4 4 2 4 2 2" xfId="30611"/>
    <cellStyle name="20% - Accent4 4 2 4 3" xfId="30610"/>
    <cellStyle name="20% - Accent4 4 2 4 4" xfId="42663"/>
    <cellStyle name="20% - Accent4 4 2 5" xfId="1834"/>
    <cellStyle name="20% - Accent4 4 2 5 2" xfId="8338"/>
    <cellStyle name="20% - Accent4 4 2 5 2 2" xfId="30613"/>
    <cellStyle name="20% - Accent4 4 2 5 3" xfId="30612"/>
    <cellStyle name="20% - Accent4 4 2 5 4" xfId="42664"/>
    <cellStyle name="20% - Accent4 4 2 6" xfId="1835"/>
    <cellStyle name="20% - Accent4 4 2 6 2" xfId="8339"/>
    <cellStyle name="20% - Accent4 4 2 6 2 2" xfId="30615"/>
    <cellStyle name="20% - Accent4 4 2 6 3" xfId="30614"/>
    <cellStyle name="20% - Accent4 4 2 6 4" xfId="42665"/>
    <cellStyle name="20% - Accent4 4 2 7" xfId="1836"/>
    <cellStyle name="20% - Accent4 4 2 7 2" xfId="8340"/>
    <cellStyle name="20% - Accent4 4 2 7 2 2" xfId="30617"/>
    <cellStyle name="20% - Accent4 4 2 7 3" xfId="30616"/>
    <cellStyle name="20% - Accent4 4 2 7 4" xfId="42666"/>
    <cellStyle name="20% - Accent4 4 2 8" xfId="1837"/>
    <cellStyle name="20% - Accent4 4 2 8 2" xfId="8341"/>
    <cellStyle name="20% - Accent4 4 2 8 2 2" xfId="30619"/>
    <cellStyle name="20% - Accent4 4 2 8 3" xfId="30618"/>
    <cellStyle name="20% - Accent4 4 2 8 4" xfId="42667"/>
    <cellStyle name="20% - Accent4 4 2 9" xfId="1838"/>
    <cellStyle name="20% - Accent4 4 2 9 2" xfId="8342"/>
    <cellStyle name="20% - Accent4 4 2 9 2 2" xfId="30621"/>
    <cellStyle name="20% - Accent4 4 2 9 3" xfId="30620"/>
    <cellStyle name="20% - Accent4 4 2 9 4" xfId="42668"/>
    <cellStyle name="20% - Accent4 4 3" xfId="626"/>
    <cellStyle name="20% - Accent4 4 3 10" xfId="8343"/>
    <cellStyle name="20% - Accent4 4 3 10 2" xfId="30623"/>
    <cellStyle name="20% - Accent4 4 3 11" xfId="14508"/>
    <cellStyle name="20% - Accent4 4 3 12" xfId="30622"/>
    <cellStyle name="20% - Accent4 4 3 13" xfId="42669"/>
    <cellStyle name="20% - Accent4 4 3 2" xfId="1840"/>
    <cellStyle name="20% - Accent4 4 3 2 2" xfId="8344"/>
    <cellStyle name="20% - Accent4 4 3 2 2 2" xfId="30625"/>
    <cellStyle name="20% - Accent4 4 3 2 3" xfId="30624"/>
    <cellStyle name="20% - Accent4 4 3 2 4" xfId="42670"/>
    <cellStyle name="20% - Accent4 4 3 3" xfId="1841"/>
    <cellStyle name="20% - Accent4 4 3 3 2" xfId="8345"/>
    <cellStyle name="20% - Accent4 4 3 3 2 2" xfId="30627"/>
    <cellStyle name="20% - Accent4 4 3 3 3" xfId="30626"/>
    <cellStyle name="20% - Accent4 4 3 3 4" xfId="42671"/>
    <cellStyle name="20% - Accent4 4 3 4" xfId="1842"/>
    <cellStyle name="20% - Accent4 4 3 4 2" xfId="8346"/>
    <cellStyle name="20% - Accent4 4 3 4 2 2" xfId="30629"/>
    <cellStyle name="20% - Accent4 4 3 4 3" xfId="30628"/>
    <cellStyle name="20% - Accent4 4 3 4 4" xfId="42672"/>
    <cellStyle name="20% - Accent4 4 3 5" xfId="1843"/>
    <cellStyle name="20% - Accent4 4 3 5 2" xfId="8347"/>
    <cellStyle name="20% - Accent4 4 3 5 2 2" xfId="30631"/>
    <cellStyle name="20% - Accent4 4 3 5 3" xfId="30630"/>
    <cellStyle name="20% - Accent4 4 3 5 4" xfId="42673"/>
    <cellStyle name="20% - Accent4 4 3 6" xfId="1844"/>
    <cellStyle name="20% - Accent4 4 3 6 2" xfId="8348"/>
    <cellStyle name="20% - Accent4 4 3 6 2 2" xfId="30633"/>
    <cellStyle name="20% - Accent4 4 3 6 3" xfId="30632"/>
    <cellStyle name="20% - Accent4 4 3 6 4" xfId="42674"/>
    <cellStyle name="20% - Accent4 4 3 7" xfId="1845"/>
    <cellStyle name="20% - Accent4 4 3 7 2" xfId="8349"/>
    <cellStyle name="20% - Accent4 4 3 7 2 2" xfId="30635"/>
    <cellStyle name="20% - Accent4 4 3 7 3" xfId="30634"/>
    <cellStyle name="20% - Accent4 4 3 7 4" xfId="42675"/>
    <cellStyle name="20% - Accent4 4 3 8" xfId="1846"/>
    <cellStyle name="20% - Accent4 4 3 8 2" xfId="8350"/>
    <cellStyle name="20% - Accent4 4 3 8 2 2" xfId="30637"/>
    <cellStyle name="20% - Accent4 4 3 8 3" xfId="30636"/>
    <cellStyle name="20% - Accent4 4 3 8 4" xfId="42676"/>
    <cellStyle name="20% - Accent4 4 3 9" xfId="1839"/>
    <cellStyle name="20% - Accent4 4 3 9 2" xfId="8351"/>
    <cellStyle name="20% - Accent4 4 3 9 2 2" xfId="30639"/>
    <cellStyle name="20% - Accent4 4 3 9 3" xfId="30638"/>
    <cellStyle name="20% - Accent4 4 4" xfId="713"/>
    <cellStyle name="20% - Accent4 4 4 2" xfId="1848"/>
    <cellStyle name="20% - Accent4 4 4 2 2" xfId="8353"/>
    <cellStyle name="20% - Accent4 4 4 2 2 2" xfId="30642"/>
    <cellStyle name="20% - Accent4 4 4 2 3" xfId="30641"/>
    <cellStyle name="20% - Accent4 4 4 2 4" xfId="42678"/>
    <cellStyle name="20% - Accent4 4 4 3" xfId="1847"/>
    <cellStyle name="20% - Accent4 4 4 3 2" xfId="8354"/>
    <cellStyle name="20% - Accent4 4 4 3 2 2" xfId="30644"/>
    <cellStyle name="20% - Accent4 4 4 3 3" xfId="30643"/>
    <cellStyle name="20% - Accent4 4 4 4" xfId="8352"/>
    <cellStyle name="20% - Accent4 4 4 4 2" xfId="30645"/>
    <cellStyle name="20% - Accent4 4 4 5" xfId="14509"/>
    <cellStyle name="20% - Accent4 4 4 6" xfId="30640"/>
    <cellStyle name="20% - Accent4 4 4 7" xfId="42677"/>
    <cellStyle name="20% - Accent4 4 5" xfId="1849"/>
    <cellStyle name="20% - Accent4 4 5 2" xfId="8355"/>
    <cellStyle name="20% - Accent4 4 5 2 2" xfId="30647"/>
    <cellStyle name="20% - Accent4 4 5 3" xfId="30646"/>
    <cellStyle name="20% - Accent4 4 5 4" xfId="42679"/>
    <cellStyle name="20% - Accent4 4 6" xfId="1850"/>
    <cellStyle name="20% - Accent4 4 6 2" xfId="8356"/>
    <cellStyle name="20% - Accent4 4 6 2 2" xfId="30649"/>
    <cellStyle name="20% - Accent4 4 6 3" xfId="30648"/>
    <cellStyle name="20% - Accent4 4 6 4" xfId="42680"/>
    <cellStyle name="20% - Accent4 4 7" xfId="1851"/>
    <cellStyle name="20% - Accent4 4 7 2" xfId="8357"/>
    <cellStyle name="20% - Accent4 4 7 2 2" xfId="30651"/>
    <cellStyle name="20% - Accent4 4 7 3" xfId="30650"/>
    <cellStyle name="20% - Accent4 4 7 4" xfId="42681"/>
    <cellStyle name="20% - Accent4 4 8" xfId="1852"/>
    <cellStyle name="20% - Accent4 4 8 2" xfId="8358"/>
    <cellStyle name="20% - Accent4 4 8 2 2" xfId="30653"/>
    <cellStyle name="20% - Accent4 4 8 3" xfId="30652"/>
    <cellStyle name="20% - Accent4 4 8 4" xfId="42682"/>
    <cellStyle name="20% - Accent4 4 9" xfId="1853"/>
    <cellStyle name="20% - Accent4 4 9 2" xfId="8359"/>
    <cellStyle name="20% - Accent4 4 9 2 2" xfId="30655"/>
    <cellStyle name="20% - Accent4 4 9 3" xfId="30654"/>
    <cellStyle name="20% - Accent4 4 9 4" xfId="42683"/>
    <cellStyle name="20% - Accent4 5" xfId="187"/>
    <cellStyle name="20% - Accent4 5 10" xfId="1855"/>
    <cellStyle name="20% - Accent4 5 10 2" xfId="8361"/>
    <cellStyle name="20% - Accent4 5 10 2 2" xfId="30658"/>
    <cellStyle name="20% - Accent4 5 10 3" xfId="30657"/>
    <cellStyle name="20% - Accent4 5 10 4" xfId="42685"/>
    <cellStyle name="20% - Accent4 5 11" xfId="1856"/>
    <cellStyle name="20% - Accent4 5 11 2" xfId="8362"/>
    <cellStyle name="20% - Accent4 5 11 2 2" xfId="30660"/>
    <cellStyle name="20% - Accent4 5 11 3" xfId="30659"/>
    <cellStyle name="20% - Accent4 5 11 4" xfId="42686"/>
    <cellStyle name="20% - Accent4 5 12" xfId="1854"/>
    <cellStyle name="20% - Accent4 5 12 2" xfId="8363"/>
    <cellStyle name="20% - Accent4 5 12 2 2" xfId="30662"/>
    <cellStyle name="20% - Accent4 5 12 3" xfId="30661"/>
    <cellStyle name="20% - Accent4 5 13" xfId="8360"/>
    <cellStyle name="20% - Accent4 5 13 2" xfId="30663"/>
    <cellStyle name="20% - Accent4 5 14" xfId="14510"/>
    <cellStyle name="20% - Accent4 5 15" xfId="30656"/>
    <cellStyle name="20% - Accent4 5 16" xfId="42684"/>
    <cellStyle name="20% - Accent4 5 2" xfId="423"/>
    <cellStyle name="20% - Accent4 5 2 10" xfId="1857"/>
    <cellStyle name="20% - Accent4 5 2 10 2" xfId="8365"/>
    <cellStyle name="20% - Accent4 5 2 10 2 2" xfId="30666"/>
    <cellStyle name="20% - Accent4 5 2 10 3" xfId="30665"/>
    <cellStyle name="20% - Accent4 5 2 11" xfId="8364"/>
    <cellStyle name="20% - Accent4 5 2 11 2" xfId="30667"/>
    <cellStyle name="20% - Accent4 5 2 12" xfId="14511"/>
    <cellStyle name="20% - Accent4 5 2 13" xfId="30664"/>
    <cellStyle name="20% - Accent4 5 2 14" xfId="42687"/>
    <cellStyle name="20% - Accent4 5 2 2" xfId="1858"/>
    <cellStyle name="20% - Accent4 5 2 2 2" xfId="8366"/>
    <cellStyle name="20% - Accent4 5 2 2 2 2" xfId="30669"/>
    <cellStyle name="20% - Accent4 5 2 2 3" xfId="30668"/>
    <cellStyle name="20% - Accent4 5 2 2 4" xfId="42688"/>
    <cellStyle name="20% - Accent4 5 2 3" xfId="1859"/>
    <cellStyle name="20% - Accent4 5 2 3 2" xfId="8367"/>
    <cellStyle name="20% - Accent4 5 2 3 2 2" xfId="30671"/>
    <cellStyle name="20% - Accent4 5 2 3 3" xfId="30670"/>
    <cellStyle name="20% - Accent4 5 2 3 4" xfId="42689"/>
    <cellStyle name="20% - Accent4 5 2 4" xfId="1860"/>
    <cellStyle name="20% - Accent4 5 2 4 2" xfId="8368"/>
    <cellStyle name="20% - Accent4 5 2 4 2 2" xfId="30673"/>
    <cellStyle name="20% - Accent4 5 2 4 3" xfId="30672"/>
    <cellStyle name="20% - Accent4 5 2 4 4" xfId="42690"/>
    <cellStyle name="20% - Accent4 5 2 5" xfId="1861"/>
    <cellStyle name="20% - Accent4 5 2 5 2" xfId="8369"/>
    <cellStyle name="20% - Accent4 5 2 5 2 2" xfId="30675"/>
    <cellStyle name="20% - Accent4 5 2 5 3" xfId="30674"/>
    <cellStyle name="20% - Accent4 5 2 5 4" xfId="42691"/>
    <cellStyle name="20% - Accent4 5 2 6" xfId="1862"/>
    <cellStyle name="20% - Accent4 5 2 6 2" xfId="8370"/>
    <cellStyle name="20% - Accent4 5 2 6 2 2" xfId="30677"/>
    <cellStyle name="20% - Accent4 5 2 6 3" xfId="30676"/>
    <cellStyle name="20% - Accent4 5 2 6 4" xfId="42692"/>
    <cellStyle name="20% - Accent4 5 2 7" xfId="1863"/>
    <cellStyle name="20% - Accent4 5 2 7 2" xfId="8371"/>
    <cellStyle name="20% - Accent4 5 2 7 2 2" xfId="30679"/>
    <cellStyle name="20% - Accent4 5 2 7 3" xfId="30678"/>
    <cellStyle name="20% - Accent4 5 2 7 4" xfId="42693"/>
    <cellStyle name="20% - Accent4 5 2 8" xfId="1864"/>
    <cellStyle name="20% - Accent4 5 2 8 2" xfId="8372"/>
    <cellStyle name="20% - Accent4 5 2 8 2 2" xfId="30681"/>
    <cellStyle name="20% - Accent4 5 2 8 3" xfId="30680"/>
    <cellStyle name="20% - Accent4 5 2 8 4" xfId="42694"/>
    <cellStyle name="20% - Accent4 5 2 9" xfId="1865"/>
    <cellStyle name="20% - Accent4 5 2 9 2" xfId="8373"/>
    <cellStyle name="20% - Accent4 5 2 9 2 2" xfId="30683"/>
    <cellStyle name="20% - Accent4 5 2 9 3" xfId="30682"/>
    <cellStyle name="20% - Accent4 5 2 9 4" xfId="42695"/>
    <cellStyle name="20% - Accent4 5 3" xfId="627"/>
    <cellStyle name="20% - Accent4 5 3 2" xfId="1867"/>
    <cellStyle name="20% - Accent4 5 3 2 2" xfId="8375"/>
    <cellStyle name="20% - Accent4 5 3 2 2 2" xfId="30686"/>
    <cellStyle name="20% - Accent4 5 3 2 3" xfId="30685"/>
    <cellStyle name="20% - Accent4 5 3 2 4" xfId="42697"/>
    <cellStyle name="20% - Accent4 5 3 3" xfId="1866"/>
    <cellStyle name="20% - Accent4 5 3 3 2" xfId="8376"/>
    <cellStyle name="20% - Accent4 5 3 3 2 2" xfId="30688"/>
    <cellStyle name="20% - Accent4 5 3 3 3" xfId="30687"/>
    <cellStyle name="20% - Accent4 5 3 4" xfId="8374"/>
    <cellStyle name="20% - Accent4 5 3 4 2" xfId="30689"/>
    <cellStyle name="20% - Accent4 5 3 5" xfId="14512"/>
    <cellStyle name="20% - Accent4 5 3 6" xfId="30684"/>
    <cellStyle name="20% - Accent4 5 3 7" xfId="42696"/>
    <cellStyle name="20% - Accent4 5 4" xfId="714"/>
    <cellStyle name="20% - Accent4 5 4 2" xfId="1868"/>
    <cellStyle name="20% - Accent4 5 4 2 2" xfId="8378"/>
    <cellStyle name="20% - Accent4 5 4 2 2 2" xfId="30692"/>
    <cellStyle name="20% - Accent4 5 4 2 3" xfId="30691"/>
    <cellStyle name="20% - Accent4 5 4 3" xfId="8377"/>
    <cellStyle name="20% - Accent4 5 4 3 2" xfId="30693"/>
    <cellStyle name="20% - Accent4 5 4 4" xfId="14513"/>
    <cellStyle name="20% - Accent4 5 4 5" xfId="30690"/>
    <cellStyle name="20% - Accent4 5 4 6" xfId="42698"/>
    <cellStyle name="20% - Accent4 5 5" xfId="1869"/>
    <cellStyle name="20% - Accent4 5 5 2" xfId="8379"/>
    <cellStyle name="20% - Accent4 5 5 2 2" xfId="30695"/>
    <cellStyle name="20% - Accent4 5 5 3" xfId="30694"/>
    <cellStyle name="20% - Accent4 5 5 4" xfId="42699"/>
    <cellStyle name="20% - Accent4 5 6" xfId="1870"/>
    <cellStyle name="20% - Accent4 5 6 2" xfId="8380"/>
    <cellStyle name="20% - Accent4 5 6 2 2" xfId="30697"/>
    <cellStyle name="20% - Accent4 5 6 3" xfId="30696"/>
    <cellStyle name="20% - Accent4 5 6 4" xfId="42700"/>
    <cellStyle name="20% - Accent4 5 7" xfId="1871"/>
    <cellStyle name="20% - Accent4 5 7 2" xfId="8381"/>
    <cellStyle name="20% - Accent4 5 7 2 2" xfId="30699"/>
    <cellStyle name="20% - Accent4 5 7 3" xfId="30698"/>
    <cellStyle name="20% - Accent4 5 7 4" xfId="42701"/>
    <cellStyle name="20% - Accent4 5 8" xfId="1872"/>
    <cellStyle name="20% - Accent4 5 8 2" xfId="8382"/>
    <cellStyle name="20% - Accent4 5 8 2 2" xfId="30701"/>
    <cellStyle name="20% - Accent4 5 8 3" xfId="30700"/>
    <cellStyle name="20% - Accent4 5 8 4" xfId="42702"/>
    <cellStyle name="20% - Accent4 5 9" xfId="1873"/>
    <cellStyle name="20% - Accent4 5 9 2" xfId="8383"/>
    <cellStyle name="20% - Accent4 5 9 2 2" xfId="30703"/>
    <cellStyle name="20% - Accent4 5 9 3" xfId="30702"/>
    <cellStyle name="20% - Accent4 5 9 4" xfId="42703"/>
    <cellStyle name="20% - Accent4 6" xfId="188"/>
    <cellStyle name="20% - Accent4 6 10" xfId="1874"/>
    <cellStyle name="20% - Accent4 6 10 2" xfId="8385"/>
    <cellStyle name="20% - Accent4 6 10 2 2" xfId="30706"/>
    <cellStyle name="20% - Accent4 6 10 3" xfId="30705"/>
    <cellStyle name="20% - Accent4 6 11" xfId="8384"/>
    <cellStyle name="20% - Accent4 6 11 2" xfId="30707"/>
    <cellStyle name="20% - Accent4 6 12" xfId="14514"/>
    <cellStyle name="20% - Accent4 6 13" xfId="30704"/>
    <cellStyle name="20% - Accent4 6 14" xfId="42704"/>
    <cellStyle name="20% - Accent4 6 2" xfId="424"/>
    <cellStyle name="20% - Accent4 6 2 2" xfId="1876"/>
    <cellStyle name="20% - Accent4 6 2 2 2" xfId="8387"/>
    <cellStyle name="20% - Accent4 6 2 2 2 2" xfId="30710"/>
    <cellStyle name="20% - Accent4 6 2 2 3" xfId="30709"/>
    <cellStyle name="20% - Accent4 6 2 2 4" xfId="42706"/>
    <cellStyle name="20% - Accent4 6 2 3" xfId="1875"/>
    <cellStyle name="20% - Accent4 6 2 3 2" xfId="8388"/>
    <cellStyle name="20% - Accent4 6 2 3 2 2" xfId="30712"/>
    <cellStyle name="20% - Accent4 6 2 3 3" xfId="30711"/>
    <cellStyle name="20% - Accent4 6 2 4" xfId="8386"/>
    <cellStyle name="20% - Accent4 6 2 4 2" xfId="30713"/>
    <cellStyle name="20% - Accent4 6 2 5" xfId="14515"/>
    <cellStyle name="20% - Accent4 6 2 6" xfId="30708"/>
    <cellStyle name="20% - Accent4 6 2 7" xfId="42705"/>
    <cellStyle name="20% - Accent4 6 3" xfId="628"/>
    <cellStyle name="20% - Accent4 6 3 2" xfId="1878"/>
    <cellStyle name="20% - Accent4 6 3 2 2" xfId="8390"/>
    <cellStyle name="20% - Accent4 6 3 2 2 2" xfId="30716"/>
    <cellStyle name="20% - Accent4 6 3 2 3" xfId="30715"/>
    <cellStyle name="20% - Accent4 6 3 2 4" xfId="42708"/>
    <cellStyle name="20% - Accent4 6 3 3" xfId="1877"/>
    <cellStyle name="20% - Accent4 6 3 3 2" xfId="8391"/>
    <cellStyle name="20% - Accent4 6 3 3 2 2" xfId="30718"/>
    <cellStyle name="20% - Accent4 6 3 3 3" xfId="30717"/>
    <cellStyle name="20% - Accent4 6 3 4" xfId="8389"/>
    <cellStyle name="20% - Accent4 6 3 4 2" xfId="30719"/>
    <cellStyle name="20% - Accent4 6 3 5" xfId="14516"/>
    <cellStyle name="20% - Accent4 6 3 6" xfId="30714"/>
    <cellStyle name="20% - Accent4 6 3 7" xfId="42707"/>
    <cellStyle name="20% - Accent4 6 4" xfId="715"/>
    <cellStyle name="20% - Accent4 6 4 2" xfId="1879"/>
    <cellStyle name="20% - Accent4 6 4 2 2" xfId="8393"/>
    <cellStyle name="20% - Accent4 6 4 2 2 2" xfId="30722"/>
    <cellStyle name="20% - Accent4 6 4 2 3" xfId="30721"/>
    <cellStyle name="20% - Accent4 6 4 3" xfId="8392"/>
    <cellStyle name="20% - Accent4 6 4 3 2" xfId="30723"/>
    <cellStyle name="20% - Accent4 6 4 4" xfId="14517"/>
    <cellStyle name="20% - Accent4 6 4 5" xfId="30720"/>
    <cellStyle name="20% - Accent4 6 4 6" xfId="42709"/>
    <cellStyle name="20% - Accent4 6 5" xfId="1880"/>
    <cellStyle name="20% - Accent4 6 5 2" xfId="8394"/>
    <cellStyle name="20% - Accent4 6 5 2 2" xfId="30725"/>
    <cellStyle name="20% - Accent4 6 5 3" xfId="30724"/>
    <cellStyle name="20% - Accent4 6 5 4" xfId="42710"/>
    <cellStyle name="20% - Accent4 6 6" xfId="1881"/>
    <cellStyle name="20% - Accent4 6 6 2" xfId="8395"/>
    <cellStyle name="20% - Accent4 6 6 2 2" xfId="30727"/>
    <cellStyle name="20% - Accent4 6 6 3" xfId="30726"/>
    <cellStyle name="20% - Accent4 6 6 4" xfId="42711"/>
    <cellStyle name="20% - Accent4 6 7" xfId="1882"/>
    <cellStyle name="20% - Accent4 6 7 2" xfId="8396"/>
    <cellStyle name="20% - Accent4 6 7 2 2" xfId="30729"/>
    <cellStyle name="20% - Accent4 6 7 3" xfId="30728"/>
    <cellStyle name="20% - Accent4 6 7 4" xfId="42712"/>
    <cellStyle name="20% - Accent4 6 8" xfId="1883"/>
    <cellStyle name="20% - Accent4 6 8 2" xfId="8397"/>
    <cellStyle name="20% - Accent4 6 8 2 2" xfId="30731"/>
    <cellStyle name="20% - Accent4 6 8 3" xfId="30730"/>
    <cellStyle name="20% - Accent4 6 8 4" xfId="42713"/>
    <cellStyle name="20% - Accent4 6 9" xfId="1884"/>
    <cellStyle name="20% - Accent4 6 9 2" xfId="8398"/>
    <cellStyle name="20% - Accent4 6 9 2 2" xfId="30733"/>
    <cellStyle name="20% - Accent4 6 9 3" xfId="30732"/>
    <cellStyle name="20% - Accent4 6 9 4" xfId="42714"/>
    <cellStyle name="20% - Accent4 7" xfId="189"/>
    <cellStyle name="20% - Accent4 7 10" xfId="8399"/>
    <cellStyle name="20% - Accent4 7 10 2" xfId="30735"/>
    <cellStyle name="20% - Accent4 7 11" xfId="14518"/>
    <cellStyle name="20% - Accent4 7 12" xfId="30734"/>
    <cellStyle name="20% - Accent4 7 13" xfId="42715"/>
    <cellStyle name="20% - Accent4 7 2" xfId="425"/>
    <cellStyle name="20% - Accent4 7 2 2" xfId="1887"/>
    <cellStyle name="20% - Accent4 7 2 2 2" xfId="8401"/>
    <cellStyle name="20% - Accent4 7 2 2 2 2" xfId="30738"/>
    <cellStyle name="20% - Accent4 7 2 2 3" xfId="30737"/>
    <cellStyle name="20% - Accent4 7 2 2 4" xfId="42717"/>
    <cellStyle name="20% - Accent4 7 2 3" xfId="1886"/>
    <cellStyle name="20% - Accent4 7 2 3 2" xfId="8402"/>
    <cellStyle name="20% - Accent4 7 2 3 2 2" xfId="30740"/>
    <cellStyle name="20% - Accent4 7 2 3 3" xfId="30739"/>
    <cellStyle name="20% - Accent4 7 2 4" xfId="8400"/>
    <cellStyle name="20% - Accent4 7 2 4 2" xfId="30741"/>
    <cellStyle name="20% - Accent4 7 2 5" xfId="14519"/>
    <cellStyle name="20% - Accent4 7 2 6" xfId="30736"/>
    <cellStyle name="20% - Accent4 7 2 7" xfId="42716"/>
    <cellStyle name="20% - Accent4 7 3" xfId="629"/>
    <cellStyle name="20% - Accent4 7 3 2" xfId="1888"/>
    <cellStyle name="20% - Accent4 7 3 2 2" xfId="8404"/>
    <cellStyle name="20% - Accent4 7 3 2 2 2" xfId="30744"/>
    <cellStyle name="20% - Accent4 7 3 2 3" xfId="30743"/>
    <cellStyle name="20% - Accent4 7 3 3" xfId="8403"/>
    <cellStyle name="20% - Accent4 7 3 3 2" xfId="30745"/>
    <cellStyle name="20% - Accent4 7 3 4" xfId="14520"/>
    <cellStyle name="20% - Accent4 7 3 5" xfId="30742"/>
    <cellStyle name="20% - Accent4 7 3 6" xfId="42718"/>
    <cellStyle name="20% - Accent4 7 4" xfId="716"/>
    <cellStyle name="20% - Accent4 7 4 2" xfId="1889"/>
    <cellStyle name="20% - Accent4 7 4 2 2" xfId="8406"/>
    <cellStyle name="20% - Accent4 7 4 2 2 2" xfId="30748"/>
    <cellStyle name="20% - Accent4 7 4 2 3" xfId="30747"/>
    <cellStyle name="20% - Accent4 7 4 3" xfId="8405"/>
    <cellStyle name="20% - Accent4 7 4 3 2" xfId="30749"/>
    <cellStyle name="20% - Accent4 7 4 4" xfId="14521"/>
    <cellStyle name="20% - Accent4 7 4 5" xfId="30746"/>
    <cellStyle name="20% - Accent4 7 4 6" xfId="42719"/>
    <cellStyle name="20% - Accent4 7 5" xfId="1890"/>
    <cellStyle name="20% - Accent4 7 5 2" xfId="8407"/>
    <cellStyle name="20% - Accent4 7 5 2 2" xfId="30751"/>
    <cellStyle name="20% - Accent4 7 5 3" xfId="30750"/>
    <cellStyle name="20% - Accent4 7 5 4" xfId="42720"/>
    <cellStyle name="20% - Accent4 7 6" xfId="1891"/>
    <cellStyle name="20% - Accent4 7 6 2" xfId="8408"/>
    <cellStyle name="20% - Accent4 7 6 2 2" xfId="30753"/>
    <cellStyle name="20% - Accent4 7 6 3" xfId="30752"/>
    <cellStyle name="20% - Accent4 7 6 4" xfId="42721"/>
    <cellStyle name="20% - Accent4 7 7" xfId="1892"/>
    <cellStyle name="20% - Accent4 7 7 2" xfId="8409"/>
    <cellStyle name="20% - Accent4 7 7 2 2" xfId="30755"/>
    <cellStyle name="20% - Accent4 7 7 3" xfId="30754"/>
    <cellStyle name="20% - Accent4 7 7 4" xfId="42722"/>
    <cellStyle name="20% - Accent4 7 8" xfId="1893"/>
    <cellStyle name="20% - Accent4 7 8 2" xfId="8410"/>
    <cellStyle name="20% - Accent4 7 8 2 2" xfId="30757"/>
    <cellStyle name="20% - Accent4 7 8 3" xfId="30756"/>
    <cellStyle name="20% - Accent4 7 8 4" xfId="42723"/>
    <cellStyle name="20% - Accent4 7 9" xfId="1885"/>
    <cellStyle name="20% - Accent4 7 9 2" xfId="8411"/>
    <cellStyle name="20% - Accent4 7 9 2 2" xfId="30759"/>
    <cellStyle name="20% - Accent4 7 9 3" xfId="30758"/>
    <cellStyle name="20% - Accent4 8" xfId="323"/>
    <cellStyle name="20% - Accent4 8 2" xfId="1895"/>
    <cellStyle name="20% - Accent4 8 2 2" xfId="8412"/>
    <cellStyle name="20% - Accent4 8 2 2 2" xfId="30761"/>
    <cellStyle name="20% - Accent4 8 2 3" xfId="14522"/>
    <cellStyle name="20% - Accent4 8 2 4" xfId="30760"/>
    <cellStyle name="20% - Accent4 8 2 5" xfId="42725"/>
    <cellStyle name="20% - Accent4 8 3" xfId="1896"/>
    <cellStyle name="20% - Accent4 8 3 2" xfId="8413"/>
    <cellStyle name="20% - Accent4 8 3 2 2" xfId="30763"/>
    <cellStyle name="20% - Accent4 8 3 3" xfId="14523"/>
    <cellStyle name="20% - Accent4 8 3 4" xfId="30762"/>
    <cellStyle name="20% - Accent4 8 3 5" xfId="42726"/>
    <cellStyle name="20% - Accent4 8 4" xfId="1897"/>
    <cellStyle name="20% - Accent4 8 4 2" xfId="8414"/>
    <cellStyle name="20% - Accent4 8 4 2 2" xfId="30765"/>
    <cellStyle name="20% - Accent4 8 4 3" xfId="14524"/>
    <cellStyle name="20% - Accent4 8 4 4" xfId="30764"/>
    <cellStyle name="20% - Accent4 8 4 5" xfId="42727"/>
    <cellStyle name="20% - Accent4 8 5" xfId="1898"/>
    <cellStyle name="20% - Accent4 8 5 2" xfId="8415"/>
    <cellStyle name="20% - Accent4 8 5 2 2" xfId="30767"/>
    <cellStyle name="20% - Accent4 8 5 3" xfId="30766"/>
    <cellStyle name="20% - Accent4 8 5 4" xfId="42728"/>
    <cellStyle name="20% - Accent4 8 6" xfId="1894"/>
    <cellStyle name="20% - Accent4 8 6 2" xfId="8416"/>
    <cellStyle name="20% - Accent4 8 6 2 2" xfId="30769"/>
    <cellStyle name="20% - Accent4 8 6 3" xfId="30768"/>
    <cellStyle name="20% - Accent4 8 7" xfId="42724"/>
    <cellStyle name="20% - Accent4 9" xfId="313"/>
    <cellStyle name="20% - Accent4 9 2" xfId="1900"/>
    <cellStyle name="20% - Accent4 9 2 2" xfId="8418"/>
    <cellStyle name="20% - Accent4 9 2 2 2" xfId="30772"/>
    <cellStyle name="20% - Accent4 9 2 3" xfId="14526"/>
    <cellStyle name="20% - Accent4 9 2 4" xfId="30771"/>
    <cellStyle name="20% - Accent4 9 2 5" xfId="42730"/>
    <cellStyle name="20% - Accent4 9 3" xfId="1899"/>
    <cellStyle name="20% - Accent4 9 3 2" xfId="8419"/>
    <cellStyle name="20% - Accent4 9 3 2 2" xfId="30774"/>
    <cellStyle name="20% - Accent4 9 3 3" xfId="14527"/>
    <cellStyle name="20% - Accent4 9 3 4" xfId="30773"/>
    <cellStyle name="20% - Accent4 9 4" xfId="8417"/>
    <cellStyle name="20% - Accent4 9 4 2" xfId="14528"/>
    <cellStyle name="20% - Accent4 9 4 3" xfId="30775"/>
    <cellStyle name="20% - Accent4 9 5" xfId="14525"/>
    <cellStyle name="20% - Accent4 9 6" xfId="30770"/>
    <cellStyle name="20% - Accent4 9 7" xfId="42729"/>
    <cellStyle name="20% - Accent5" xfId="5" builtinId="46" customBuiltin="1"/>
    <cellStyle name="20% - Accent5 10" xfId="1901"/>
    <cellStyle name="20% - Accent5 10 2" xfId="1902"/>
    <cellStyle name="20% - Accent5 10 2 2" xfId="8421"/>
    <cellStyle name="20% - Accent5 10 2 2 2" xfId="30778"/>
    <cellStyle name="20% - Accent5 10 2 3" xfId="14530"/>
    <cellStyle name="20% - Accent5 10 2 4" xfId="30777"/>
    <cellStyle name="20% - Accent5 10 2 5" xfId="42732"/>
    <cellStyle name="20% - Accent5 10 3" xfId="8420"/>
    <cellStyle name="20% - Accent5 10 3 2" xfId="14531"/>
    <cellStyle name="20% - Accent5 10 3 3" xfId="30779"/>
    <cellStyle name="20% - Accent5 10 4" xfId="14532"/>
    <cellStyle name="20% - Accent5 10 5" xfId="14529"/>
    <cellStyle name="20% - Accent5 10 6" xfId="30776"/>
    <cellStyle name="20% - Accent5 10 7" xfId="42731"/>
    <cellStyle name="20% - Accent5 11" xfId="1903"/>
    <cellStyle name="20% - Accent5 11 2" xfId="1904"/>
    <cellStyle name="20% - Accent5 11 2 2" xfId="8423"/>
    <cellStyle name="20% - Accent5 11 2 2 2" xfId="30782"/>
    <cellStyle name="20% - Accent5 11 2 3" xfId="14534"/>
    <cellStyle name="20% - Accent5 11 2 4" xfId="30781"/>
    <cellStyle name="20% - Accent5 11 2 5" xfId="42734"/>
    <cellStyle name="20% - Accent5 11 3" xfId="8422"/>
    <cellStyle name="20% - Accent5 11 3 2" xfId="14535"/>
    <cellStyle name="20% - Accent5 11 3 3" xfId="30783"/>
    <cellStyle name="20% - Accent5 11 4" xfId="14536"/>
    <cellStyle name="20% - Accent5 11 5" xfId="14533"/>
    <cellStyle name="20% - Accent5 11 6" xfId="30780"/>
    <cellStyle name="20% - Accent5 11 7" xfId="42733"/>
    <cellStyle name="20% - Accent5 12" xfId="1905"/>
    <cellStyle name="20% - Accent5 12 2" xfId="8424"/>
    <cellStyle name="20% - Accent5 12 2 2" xfId="14538"/>
    <cellStyle name="20% - Accent5 12 2 3" xfId="30785"/>
    <cellStyle name="20% - Accent5 12 3" xfId="14539"/>
    <cellStyle name="20% - Accent5 12 4" xfId="14540"/>
    <cellStyle name="20% - Accent5 12 5" xfId="14537"/>
    <cellStyle name="20% - Accent5 12 6" xfId="30784"/>
    <cellStyle name="20% - Accent5 12 7" xfId="42735"/>
    <cellStyle name="20% - Accent5 13" xfId="1906"/>
    <cellStyle name="20% - Accent5 13 2" xfId="8425"/>
    <cellStyle name="20% - Accent5 13 2 2" xfId="30787"/>
    <cellStyle name="20% - Accent5 13 3" xfId="14541"/>
    <cellStyle name="20% - Accent5 13 4" xfId="30786"/>
    <cellStyle name="20% - Accent5 13 5" xfId="42736"/>
    <cellStyle name="20% - Accent5 14" xfId="1907"/>
    <cellStyle name="20% - Accent5 14 2" xfId="8426"/>
    <cellStyle name="20% - Accent5 14 2 2" xfId="30789"/>
    <cellStyle name="20% - Accent5 14 3" xfId="14542"/>
    <cellStyle name="20% - Accent5 14 4" xfId="30788"/>
    <cellStyle name="20% - Accent5 14 5" xfId="42737"/>
    <cellStyle name="20% - Accent5 15" xfId="1908"/>
    <cellStyle name="20% - Accent5 15 2" xfId="8427"/>
    <cellStyle name="20% - Accent5 15 2 2" xfId="30791"/>
    <cellStyle name="20% - Accent5 15 3" xfId="14543"/>
    <cellStyle name="20% - Accent5 15 4" xfId="30790"/>
    <cellStyle name="20% - Accent5 15 5" xfId="42738"/>
    <cellStyle name="20% - Accent5 16" xfId="13878"/>
    <cellStyle name="20% - Accent5 16 2" xfId="14544"/>
    <cellStyle name="20% - Accent5 17" xfId="14545"/>
    <cellStyle name="20% - Accent5 18" xfId="14546"/>
    <cellStyle name="20% - Accent5 19" xfId="14547"/>
    <cellStyle name="20% - Accent5 2" xfId="131"/>
    <cellStyle name="20% - Accent5 2 10" xfId="1910"/>
    <cellStyle name="20% - Accent5 2 10 2" xfId="8429"/>
    <cellStyle name="20% - Accent5 2 10 2 2" xfId="30793"/>
    <cellStyle name="20% - Accent5 2 10 3" xfId="14548"/>
    <cellStyle name="20% - Accent5 2 10 4" xfId="30792"/>
    <cellStyle name="20% - Accent5 2 10 5" xfId="42739"/>
    <cellStyle name="20% - Accent5 2 11" xfId="1911"/>
    <cellStyle name="20% - Accent5 2 11 2" xfId="8430"/>
    <cellStyle name="20% - Accent5 2 11 2 2" xfId="30795"/>
    <cellStyle name="20% - Accent5 2 11 3" xfId="14549"/>
    <cellStyle name="20% - Accent5 2 11 4" xfId="30794"/>
    <cellStyle name="20% - Accent5 2 11 5" xfId="42740"/>
    <cellStyle name="20% - Accent5 2 12" xfId="1912"/>
    <cellStyle name="20% - Accent5 2 12 2" xfId="8431"/>
    <cellStyle name="20% - Accent5 2 12 2 2" xfId="30797"/>
    <cellStyle name="20% - Accent5 2 12 3" xfId="14550"/>
    <cellStyle name="20% - Accent5 2 12 4" xfId="30796"/>
    <cellStyle name="20% - Accent5 2 12 5" xfId="42741"/>
    <cellStyle name="20% - Accent5 2 13" xfId="1913"/>
    <cellStyle name="20% - Accent5 2 13 2" xfId="8432"/>
    <cellStyle name="20% - Accent5 2 13 2 2" xfId="30799"/>
    <cellStyle name="20% - Accent5 2 13 3" xfId="14551"/>
    <cellStyle name="20% - Accent5 2 13 4" xfId="30798"/>
    <cellStyle name="20% - Accent5 2 13 5" xfId="42742"/>
    <cellStyle name="20% - Accent5 2 14" xfId="1914"/>
    <cellStyle name="20% - Accent5 2 14 2" xfId="8433"/>
    <cellStyle name="20% - Accent5 2 14 2 2" xfId="30801"/>
    <cellStyle name="20% - Accent5 2 14 3" xfId="30800"/>
    <cellStyle name="20% - Accent5 2 14 4" xfId="42743"/>
    <cellStyle name="20% - Accent5 2 15" xfId="1909"/>
    <cellStyle name="20% - Accent5 2 15 2" xfId="8434"/>
    <cellStyle name="20% - Accent5 2 15 2 2" xfId="30803"/>
    <cellStyle name="20% - Accent5 2 15 3" xfId="30802"/>
    <cellStyle name="20% - Accent5 2 16" xfId="8428"/>
    <cellStyle name="20% - Accent5 2 16 2" xfId="30804"/>
    <cellStyle name="20% - Accent5 2 17" xfId="41612"/>
    <cellStyle name="20% - Accent5 2 2" xfId="191"/>
    <cellStyle name="20% - Accent5 2 2 2" xfId="1915"/>
    <cellStyle name="20% - Accent5 2 2 2 10" xfId="1916"/>
    <cellStyle name="20% - Accent5 2 2 2 10 2" xfId="8436"/>
    <cellStyle name="20% - Accent5 2 2 2 10 2 2" xfId="30807"/>
    <cellStyle name="20% - Accent5 2 2 2 10 3" xfId="30806"/>
    <cellStyle name="20% - Accent5 2 2 2 10 4" xfId="42745"/>
    <cellStyle name="20% - Accent5 2 2 2 11" xfId="1917"/>
    <cellStyle name="20% - Accent5 2 2 2 11 2" xfId="8437"/>
    <cellStyle name="20% - Accent5 2 2 2 11 2 2" xfId="30809"/>
    <cellStyle name="20% - Accent5 2 2 2 11 3" xfId="30808"/>
    <cellStyle name="20% - Accent5 2 2 2 11 4" xfId="42746"/>
    <cellStyle name="20% - Accent5 2 2 2 12" xfId="8435"/>
    <cellStyle name="20% - Accent5 2 2 2 12 2" xfId="30810"/>
    <cellStyle name="20% - Accent5 2 2 2 13" xfId="30805"/>
    <cellStyle name="20% - Accent5 2 2 2 14" xfId="42744"/>
    <cellStyle name="20% - Accent5 2 2 2 2" xfId="1918"/>
    <cellStyle name="20% - Accent5 2 2 2 2 10" xfId="8438"/>
    <cellStyle name="20% - Accent5 2 2 2 2 10 2" xfId="30812"/>
    <cellStyle name="20% - Accent5 2 2 2 2 11" xfId="30811"/>
    <cellStyle name="20% - Accent5 2 2 2 2 12" xfId="42747"/>
    <cellStyle name="20% - Accent5 2 2 2 2 2" xfId="1919"/>
    <cellStyle name="20% - Accent5 2 2 2 2 2 2" xfId="1920"/>
    <cellStyle name="20% - Accent5 2 2 2 2 2 2 2" xfId="8440"/>
    <cellStyle name="20% - Accent5 2 2 2 2 2 2 2 2" xfId="30815"/>
    <cellStyle name="20% - Accent5 2 2 2 2 2 2 3" xfId="30814"/>
    <cellStyle name="20% - Accent5 2 2 2 2 2 2 4" xfId="42749"/>
    <cellStyle name="20% - Accent5 2 2 2 2 2 3" xfId="8439"/>
    <cellStyle name="20% - Accent5 2 2 2 2 2 3 2" xfId="30816"/>
    <cellStyle name="20% - Accent5 2 2 2 2 2 4" xfId="30813"/>
    <cellStyle name="20% - Accent5 2 2 2 2 2 5" xfId="42748"/>
    <cellStyle name="20% - Accent5 2 2 2 2 3" xfId="1921"/>
    <cellStyle name="20% - Accent5 2 2 2 2 3 2" xfId="1922"/>
    <cellStyle name="20% - Accent5 2 2 2 2 3 2 2" xfId="8442"/>
    <cellStyle name="20% - Accent5 2 2 2 2 3 2 2 2" xfId="30819"/>
    <cellStyle name="20% - Accent5 2 2 2 2 3 2 3" xfId="30818"/>
    <cellStyle name="20% - Accent5 2 2 2 2 3 2 4" xfId="42751"/>
    <cellStyle name="20% - Accent5 2 2 2 2 3 3" xfId="8441"/>
    <cellStyle name="20% - Accent5 2 2 2 2 3 3 2" xfId="30820"/>
    <cellStyle name="20% - Accent5 2 2 2 2 3 4" xfId="30817"/>
    <cellStyle name="20% - Accent5 2 2 2 2 3 5" xfId="42750"/>
    <cellStyle name="20% - Accent5 2 2 2 2 4" xfId="1923"/>
    <cellStyle name="20% - Accent5 2 2 2 2 4 2" xfId="8443"/>
    <cellStyle name="20% - Accent5 2 2 2 2 4 2 2" xfId="30822"/>
    <cellStyle name="20% - Accent5 2 2 2 2 4 3" xfId="30821"/>
    <cellStyle name="20% - Accent5 2 2 2 2 4 4" xfId="42752"/>
    <cellStyle name="20% - Accent5 2 2 2 2 5" xfId="1924"/>
    <cellStyle name="20% - Accent5 2 2 2 2 5 2" xfId="8444"/>
    <cellStyle name="20% - Accent5 2 2 2 2 5 2 2" xfId="30824"/>
    <cellStyle name="20% - Accent5 2 2 2 2 5 3" xfId="30823"/>
    <cellStyle name="20% - Accent5 2 2 2 2 5 4" xfId="42753"/>
    <cellStyle name="20% - Accent5 2 2 2 2 6" xfId="1925"/>
    <cellStyle name="20% - Accent5 2 2 2 2 6 2" xfId="8445"/>
    <cellStyle name="20% - Accent5 2 2 2 2 6 2 2" xfId="30826"/>
    <cellStyle name="20% - Accent5 2 2 2 2 6 3" xfId="30825"/>
    <cellStyle name="20% - Accent5 2 2 2 2 6 4" xfId="42754"/>
    <cellStyle name="20% - Accent5 2 2 2 2 7" xfId="1926"/>
    <cellStyle name="20% - Accent5 2 2 2 2 7 2" xfId="8446"/>
    <cellStyle name="20% - Accent5 2 2 2 2 7 2 2" xfId="30828"/>
    <cellStyle name="20% - Accent5 2 2 2 2 7 3" xfId="30827"/>
    <cellStyle name="20% - Accent5 2 2 2 2 7 4" xfId="42755"/>
    <cellStyle name="20% - Accent5 2 2 2 2 8" xfId="1927"/>
    <cellStyle name="20% - Accent5 2 2 2 2 8 2" xfId="8447"/>
    <cellStyle name="20% - Accent5 2 2 2 2 8 2 2" xfId="30830"/>
    <cellStyle name="20% - Accent5 2 2 2 2 8 3" xfId="30829"/>
    <cellStyle name="20% - Accent5 2 2 2 2 8 4" xfId="42756"/>
    <cellStyle name="20% - Accent5 2 2 2 2 9" xfId="1928"/>
    <cellStyle name="20% - Accent5 2 2 2 2 9 2" xfId="8448"/>
    <cellStyle name="20% - Accent5 2 2 2 2 9 2 2" xfId="30832"/>
    <cellStyle name="20% - Accent5 2 2 2 2 9 3" xfId="30831"/>
    <cellStyle name="20% - Accent5 2 2 2 2 9 4" xfId="42757"/>
    <cellStyle name="20% - Accent5 2 2 2 3" xfId="1929"/>
    <cellStyle name="20% - Accent5 2 2 2 3 10" xfId="30833"/>
    <cellStyle name="20% - Accent5 2 2 2 3 11" xfId="42758"/>
    <cellStyle name="20% - Accent5 2 2 2 3 2" xfId="1930"/>
    <cellStyle name="20% - Accent5 2 2 2 3 2 2" xfId="8450"/>
    <cellStyle name="20% - Accent5 2 2 2 3 2 2 2" xfId="30835"/>
    <cellStyle name="20% - Accent5 2 2 2 3 2 3" xfId="30834"/>
    <cellStyle name="20% - Accent5 2 2 2 3 2 4" xfId="42759"/>
    <cellStyle name="20% - Accent5 2 2 2 3 3" xfId="1931"/>
    <cellStyle name="20% - Accent5 2 2 2 3 3 2" xfId="8451"/>
    <cellStyle name="20% - Accent5 2 2 2 3 3 2 2" xfId="30837"/>
    <cellStyle name="20% - Accent5 2 2 2 3 3 3" xfId="30836"/>
    <cellStyle name="20% - Accent5 2 2 2 3 3 4" xfId="42760"/>
    <cellStyle name="20% - Accent5 2 2 2 3 4" xfId="1932"/>
    <cellStyle name="20% - Accent5 2 2 2 3 4 2" xfId="8452"/>
    <cellStyle name="20% - Accent5 2 2 2 3 4 2 2" xfId="30839"/>
    <cellStyle name="20% - Accent5 2 2 2 3 4 3" xfId="30838"/>
    <cellStyle name="20% - Accent5 2 2 2 3 4 4" xfId="42761"/>
    <cellStyle name="20% - Accent5 2 2 2 3 5" xfId="1933"/>
    <cellStyle name="20% - Accent5 2 2 2 3 5 2" xfId="8453"/>
    <cellStyle name="20% - Accent5 2 2 2 3 5 2 2" xfId="30841"/>
    <cellStyle name="20% - Accent5 2 2 2 3 5 3" xfId="30840"/>
    <cellStyle name="20% - Accent5 2 2 2 3 5 4" xfId="42762"/>
    <cellStyle name="20% - Accent5 2 2 2 3 6" xfId="1934"/>
    <cellStyle name="20% - Accent5 2 2 2 3 6 2" xfId="8454"/>
    <cellStyle name="20% - Accent5 2 2 2 3 6 2 2" xfId="30843"/>
    <cellStyle name="20% - Accent5 2 2 2 3 6 3" xfId="30842"/>
    <cellStyle name="20% - Accent5 2 2 2 3 6 4" xfId="42763"/>
    <cellStyle name="20% - Accent5 2 2 2 3 7" xfId="1935"/>
    <cellStyle name="20% - Accent5 2 2 2 3 7 2" xfId="8455"/>
    <cellStyle name="20% - Accent5 2 2 2 3 7 2 2" xfId="30845"/>
    <cellStyle name="20% - Accent5 2 2 2 3 7 3" xfId="30844"/>
    <cellStyle name="20% - Accent5 2 2 2 3 7 4" xfId="42764"/>
    <cellStyle name="20% - Accent5 2 2 2 3 8" xfId="1936"/>
    <cellStyle name="20% - Accent5 2 2 2 3 8 2" xfId="8456"/>
    <cellStyle name="20% - Accent5 2 2 2 3 8 2 2" xfId="30847"/>
    <cellStyle name="20% - Accent5 2 2 2 3 8 3" xfId="30846"/>
    <cellStyle name="20% - Accent5 2 2 2 3 8 4" xfId="42765"/>
    <cellStyle name="20% - Accent5 2 2 2 3 9" xfId="8449"/>
    <cellStyle name="20% - Accent5 2 2 2 3 9 2" xfId="30848"/>
    <cellStyle name="20% - Accent5 2 2 2 4" xfId="1937"/>
    <cellStyle name="20% - Accent5 2 2 2 4 2" xfId="1938"/>
    <cellStyle name="20% - Accent5 2 2 2 4 2 2" xfId="8458"/>
    <cellStyle name="20% - Accent5 2 2 2 4 2 2 2" xfId="30851"/>
    <cellStyle name="20% - Accent5 2 2 2 4 2 3" xfId="30850"/>
    <cellStyle name="20% - Accent5 2 2 2 4 2 4" xfId="42767"/>
    <cellStyle name="20% - Accent5 2 2 2 4 3" xfId="8457"/>
    <cellStyle name="20% - Accent5 2 2 2 4 3 2" xfId="30852"/>
    <cellStyle name="20% - Accent5 2 2 2 4 4" xfId="30849"/>
    <cellStyle name="20% - Accent5 2 2 2 4 5" xfId="42766"/>
    <cellStyle name="20% - Accent5 2 2 2 5" xfId="1939"/>
    <cellStyle name="20% - Accent5 2 2 2 5 2" xfId="8459"/>
    <cellStyle name="20% - Accent5 2 2 2 5 2 2" xfId="30854"/>
    <cellStyle name="20% - Accent5 2 2 2 5 3" xfId="30853"/>
    <cellStyle name="20% - Accent5 2 2 2 5 4" xfId="42768"/>
    <cellStyle name="20% - Accent5 2 2 2 6" xfId="1940"/>
    <cellStyle name="20% - Accent5 2 2 2 6 2" xfId="8460"/>
    <cellStyle name="20% - Accent5 2 2 2 6 2 2" xfId="30856"/>
    <cellStyle name="20% - Accent5 2 2 2 6 3" xfId="30855"/>
    <cellStyle name="20% - Accent5 2 2 2 6 4" xfId="42769"/>
    <cellStyle name="20% - Accent5 2 2 2 7" xfId="1941"/>
    <cellStyle name="20% - Accent5 2 2 2 7 2" xfId="8461"/>
    <cellStyle name="20% - Accent5 2 2 2 7 2 2" xfId="30858"/>
    <cellStyle name="20% - Accent5 2 2 2 7 3" xfId="30857"/>
    <cellStyle name="20% - Accent5 2 2 2 7 4" xfId="42770"/>
    <cellStyle name="20% - Accent5 2 2 2 8" xfId="1942"/>
    <cellStyle name="20% - Accent5 2 2 2 8 2" xfId="8462"/>
    <cellStyle name="20% - Accent5 2 2 2 8 2 2" xfId="30860"/>
    <cellStyle name="20% - Accent5 2 2 2 8 3" xfId="30859"/>
    <cellStyle name="20% - Accent5 2 2 2 8 4" xfId="42771"/>
    <cellStyle name="20% - Accent5 2 2 2 9" xfId="1943"/>
    <cellStyle name="20% - Accent5 2 2 2 9 2" xfId="8463"/>
    <cellStyle name="20% - Accent5 2 2 2 9 2 2" xfId="30862"/>
    <cellStyle name="20% - Accent5 2 2 2 9 3" xfId="30861"/>
    <cellStyle name="20% - Accent5 2 2 2 9 4" xfId="42772"/>
    <cellStyle name="20% - Accent5 2 2 3" xfId="1944"/>
    <cellStyle name="20% - Accent5 2 2 3 10" xfId="42773"/>
    <cellStyle name="20% - Accent5 2 2 3 2" xfId="1945"/>
    <cellStyle name="20% - Accent5 2 2 3 2 2" xfId="1946"/>
    <cellStyle name="20% - Accent5 2 2 3 2 2 2" xfId="8466"/>
    <cellStyle name="20% - Accent5 2 2 3 2 2 2 2" xfId="30866"/>
    <cellStyle name="20% - Accent5 2 2 3 2 2 3" xfId="30865"/>
    <cellStyle name="20% - Accent5 2 2 3 2 2 4" xfId="42775"/>
    <cellStyle name="20% - Accent5 2 2 3 2 3" xfId="8465"/>
    <cellStyle name="20% - Accent5 2 2 3 2 3 2" xfId="30867"/>
    <cellStyle name="20% - Accent5 2 2 3 2 4" xfId="30864"/>
    <cellStyle name="20% - Accent5 2 2 3 2 5" xfId="42774"/>
    <cellStyle name="20% - Accent5 2 2 3 3" xfId="1947"/>
    <cellStyle name="20% - Accent5 2 2 3 3 2" xfId="1948"/>
    <cellStyle name="20% - Accent5 2 2 3 3 2 2" xfId="8468"/>
    <cellStyle name="20% - Accent5 2 2 3 3 2 2 2" xfId="30870"/>
    <cellStyle name="20% - Accent5 2 2 3 3 2 3" xfId="30869"/>
    <cellStyle name="20% - Accent5 2 2 3 3 2 4" xfId="42777"/>
    <cellStyle name="20% - Accent5 2 2 3 3 3" xfId="8467"/>
    <cellStyle name="20% - Accent5 2 2 3 3 3 2" xfId="30871"/>
    <cellStyle name="20% - Accent5 2 2 3 3 4" xfId="30868"/>
    <cellStyle name="20% - Accent5 2 2 3 3 5" xfId="42776"/>
    <cellStyle name="20% - Accent5 2 2 3 4" xfId="1949"/>
    <cellStyle name="20% - Accent5 2 2 3 4 2" xfId="8469"/>
    <cellStyle name="20% - Accent5 2 2 3 4 2 2" xfId="30873"/>
    <cellStyle name="20% - Accent5 2 2 3 4 3" xfId="30872"/>
    <cellStyle name="20% - Accent5 2 2 3 4 4" xfId="42778"/>
    <cellStyle name="20% - Accent5 2 2 3 5" xfId="1950"/>
    <cellStyle name="20% - Accent5 2 2 3 5 2" xfId="8470"/>
    <cellStyle name="20% - Accent5 2 2 3 5 2 2" xfId="30875"/>
    <cellStyle name="20% - Accent5 2 2 3 5 3" xfId="30874"/>
    <cellStyle name="20% - Accent5 2 2 3 5 4" xfId="42779"/>
    <cellStyle name="20% - Accent5 2 2 3 6" xfId="1951"/>
    <cellStyle name="20% - Accent5 2 2 3 6 2" xfId="8471"/>
    <cellStyle name="20% - Accent5 2 2 3 6 2 2" xfId="30877"/>
    <cellStyle name="20% - Accent5 2 2 3 6 3" xfId="30876"/>
    <cellStyle name="20% - Accent5 2 2 3 6 4" xfId="42780"/>
    <cellStyle name="20% - Accent5 2 2 3 7" xfId="1952"/>
    <cellStyle name="20% - Accent5 2 2 3 7 2" xfId="8472"/>
    <cellStyle name="20% - Accent5 2 2 3 7 2 2" xfId="30879"/>
    <cellStyle name="20% - Accent5 2 2 3 7 3" xfId="30878"/>
    <cellStyle name="20% - Accent5 2 2 3 7 4" xfId="42781"/>
    <cellStyle name="20% - Accent5 2 2 3 8" xfId="8464"/>
    <cellStyle name="20% - Accent5 2 2 3 8 2" xfId="30880"/>
    <cellStyle name="20% - Accent5 2 2 3 9" xfId="30863"/>
    <cellStyle name="20% - Accent5 2 2 4" xfId="1953"/>
    <cellStyle name="20% - Accent5 2 2 4 10" xfId="42782"/>
    <cellStyle name="20% - Accent5 2 2 4 2" xfId="1954"/>
    <cellStyle name="20% - Accent5 2 2 4 2 2" xfId="8474"/>
    <cellStyle name="20% - Accent5 2 2 4 2 2 2" xfId="30883"/>
    <cellStyle name="20% - Accent5 2 2 4 2 3" xfId="30882"/>
    <cellStyle name="20% - Accent5 2 2 4 2 4" xfId="42783"/>
    <cellStyle name="20% - Accent5 2 2 4 3" xfId="1955"/>
    <cellStyle name="20% - Accent5 2 2 4 3 2" xfId="8475"/>
    <cellStyle name="20% - Accent5 2 2 4 3 2 2" xfId="30885"/>
    <cellStyle name="20% - Accent5 2 2 4 3 3" xfId="30884"/>
    <cellStyle name="20% - Accent5 2 2 4 3 4" xfId="42784"/>
    <cellStyle name="20% - Accent5 2 2 4 4" xfId="1956"/>
    <cellStyle name="20% - Accent5 2 2 4 4 2" xfId="8476"/>
    <cellStyle name="20% - Accent5 2 2 4 4 2 2" xfId="30887"/>
    <cellStyle name="20% - Accent5 2 2 4 4 3" xfId="30886"/>
    <cellStyle name="20% - Accent5 2 2 4 4 4" xfId="42785"/>
    <cellStyle name="20% - Accent5 2 2 4 5" xfId="1957"/>
    <cellStyle name="20% - Accent5 2 2 4 5 2" xfId="8477"/>
    <cellStyle name="20% - Accent5 2 2 4 5 2 2" xfId="30889"/>
    <cellStyle name="20% - Accent5 2 2 4 5 3" xfId="30888"/>
    <cellStyle name="20% - Accent5 2 2 4 5 4" xfId="42786"/>
    <cellStyle name="20% - Accent5 2 2 4 6" xfId="1958"/>
    <cellStyle name="20% - Accent5 2 2 4 6 2" xfId="8478"/>
    <cellStyle name="20% - Accent5 2 2 4 6 2 2" xfId="30891"/>
    <cellStyle name="20% - Accent5 2 2 4 6 3" xfId="30890"/>
    <cellStyle name="20% - Accent5 2 2 4 6 4" xfId="42787"/>
    <cellStyle name="20% - Accent5 2 2 4 7" xfId="1959"/>
    <cellStyle name="20% - Accent5 2 2 4 7 2" xfId="8479"/>
    <cellStyle name="20% - Accent5 2 2 4 7 2 2" xfId="30893"/>
    <cellStyle name="20% - Accent5 2 2 4 7 3" xfId="30892"/>
    <cellStyle name="20% - Accent5 2 2 4 7 4" xfId="42788"/>
    <cellStyle name="20% - Accent5 2 2 4 8" xfId="8473"/>
    <cellStyle name="20% - Accent5 2 2 4 8 2" xfId="30894"/>
    <cellStyle name="20% - Accent5 2 2 4 9" xfId="30881"/>
    <cellStyle name="20% - Accent5 2 2 5" xfId="1960"/>
    <cellStyle name="20% - Accent5 2 2 5 2" xfId="8480"/>
    <cellStyle name="20% - Accent5 2 2 5 2 2" xfId="30896"/>
    <cellStyle name="20% - Accent5 2 2 5 3" xfId="30895"/>
    <cellStyle name="20% - Accent5 2 2 5 4" xfId="42789"/>
    <cellStyle name="20% - Accent5 2 2 6" xfId="1961"/>
    <cellStyle name="20% - Accent5 2 2 6 2" xfId="8481"/>
    <cellStyle name="20% - Accent5 2 2 6 2 2" xfId="30898"/>
    <cellStyle name="20% - Accent5 2 2 6 3" xfId="30897"/>
    <cellStyle name="20% - Accent5 2 2 6 4" xfId="42790"/>
    <cellStyle name="20% - Accent5 2 2 7" xfId="14552"/>
    <cellStyle name="20% - Accent5 2 3" xfId="190"/>
    <cellStyle name="20% - Accent5 2 3 2" xfId="426"/>
    <cellStyle name="20% - Accent5 2 3 2 2" xfId="7139"/>
    <cellStyle name="20% - Accent5 2 3 2 2 2" xfId="8484"/>
    <cellStyle name="20% - Accent5 2 3 2 2 2 2" xfId="30902"/>
    <cellStyle name="20% - Accent5 2 3 2 2 3" xfId="30901"/>
    <cellStyle name="20% - Accent5 2 3 2 3" xfId="8483"/>
    <cellStyle name="20% - Accent5 2 3 2 3 2" xfId="30903"/>
    <cellStyle name="20% - Accent5 2 3 2 4" xfId="30900"/>
    <cellStyle name="20% - Accent5 2 3 3" xfId="1962"/>
    <cellStyle name="20% - Accent5 2 3 4" xfId="8482"/>
    <cellStyle name="20% - Accent5 2 3 4 2" xfId="30904"/>
    <cellStyle name="20% - Accent5 2 3 5" xfId="30899"/>
    <cellStyle name="20% - Accent5 2 4" xfId="382"/>
    <cellStyle name="20% - Accent5 2 4 10" xfId="1964"/>
    <cellStyle name="20% - Accent5 2 4 10 2" xfId="8486"/>
    <cellStyle name="20% - Accent5 2 4 10 2 2" xfId="30907"/>
    <cellStyle name="20% - Accent5 2 4 10 3" xfId="30906"/>
    <cellStyle name="20% - Accent5 2 4 10 4" xfId="42792"/>
    <cellStyle name="20% - Accent5 2 4 11" xfId="1965"/>
    <cellStyle name="20% - Accent5 2 4 11 2" xfId="8487"/>
    <cellStyle name="20% - Accent5 2 4 11 2 2" xfId="30909"/>
    <cellStyle name="20% - Accent5 2 4 11 3" xfId="30908"/>
    <cellStyle name="20% - Accent5 2 4 11 4" xfId="42793"/>
    <cellStyle name="20% - Accent5 2 4 12" xfId="1963"/>
    <cellStyle name="20% - Accent5 2 4 12 2" xfId="8488"/>
    <cellStyle name="20% - Accent5 2 4 12 2 2" xfId="30911"/>
    <cellStyle name="20% - Accent5 2 4 12 3" xfId="30910"/>
    <cellStyle name="20% - Accent5 2 4 13" xfId="8485"/>
    <cellStyle name="20% - Accent5 2 4 13 2" xfId="30912"/>
    <cellStyle name="20% - Accent5 2 4 14" xfId="14553"/>
    <cellStyle name="20% - Accent5 2 4 15" xfId="30905"/>
    <cellStyle name="20% - Accent5 2 4 16" xfId="42791"/>
    <cellStyle name="20% - Accent5 2 4 2" xfId="1966"/>
    <cellStyle name="20% - Accent5 2 4 2 10" xfId="8489"/>
    <cellStyle name="20% - Accent5 2 4 2 10 2" xfId="30914"/>
    <cellStyle name="20% - Accent5 2 4 2 11" xfId="14554"/>
    <cellStyle name="20% - Accent5 2 4 2 12" xfId="30913"/>
    <cellStyle name="20% - Accent5 2 4 2 13" xfId="42794"/>
    <cellStyle name="20% - Accent5 2 4 2 2" xfId="1967"/>
    <cellStyle name="20% - Accent5 2 4 2 2 2" xfId="1968"/>
    <cellStyle name="20% - Accent5 2 4 2 2 2 2" xfId="8491"/>
    <cellStyle name="20% - Accent5 2 4 2 2 2 2 2" xfId="30917"/>
    <cellStyle name="20% - Accent5 2 4 2 2 2 3" xfId="30916"/>
    <cellStyle name="20% - Accent5 2 4 2 2 2 4" xfId="42796"/>
    <cellStyle name="20% - Accent5 2 4 2 2 3" xfId="8490"/>
    <cellStyle name="20% - Accent5 2 4 2 2 3 2" xfId="30918"/>
    <cellStyle name="20% - Accent5 2 4 2 2 4" xfId="30915"/>
    <cellStyle name="20% - Accent5 2 4 2 2 5" xfId="42795"/>
    <cellStyle name="20% - Accent5 2 4 2 3" xfId="1969"/>
    <cellStyle name="20% - Accent5 2 4 2 3 2" xfId="1970"/>
    <cellStyle name="20% - Accent5 2 4 2 3 2 2" xfId="8493"/>
    <cellStyle name="20% - Accent5 2 4 2 3 2 2 2" xfId="30921"/>
    <cellStyle name="20% - Accent5 2 4 2 3 2 3" xfId="30920"/>
    <cellStyle name="20% - Accent5 2 4 2 3 2 4" xfId="42798"/>
    <cellStyle name="20% - Accent5 2 4 2 3 3" xfId="8492"/>
    <cellStyle name="20% - Accent5 2 4 2 3 3 2" xfId="30922"/>
    <cellStyle name="20% - Accent5 2 4 2 3 4" xfId="30919"/>
    <cellStyle name="20% - Accent5 2 4 2 3 5" xfId="42797"/>
    <cellStyle name="20% - Accent5 2 4 2 4" xfId="1971"/>
    <cellStyle name="20% - Accent5 2 4 2 4 2" xfId="8494"/>
    <cellStyle name="20% - Accent5 2 4 2 4 2 2" xfId="30924"/>
    <cellStyle name="20% - Accent5 2 4 2 4 3" xfId="30923"/>
    <cellStyle name="20% - Accent5 2 4 2 4 4" xfId="42799"/>
    <cellStyle name="20% - Accent5 2 4 2 5" xfId="1972"/>
    <cellStyle name="20% - Accent5 2 4 2 5 2" xfId="8495"/>
    <cellStyle name="20% - Accent5 2 4 2 5 2 2" xfId="30926"/>
    <cellStyle name="20% - Accent5 2 4 2 5 3" xfId="30925"/>
    <cellStyle name="20% - Accent5 2 4 2 5 4" xfId="42800"/>
    <cellStyle name="20% - Accent5 2 4 2 6" xfId="1973"/>
    <cellStyle name="20% - Accent5 2 4 2 6 2" xfId="8496"/>
    <cellStyle name="20% - Accent5 2 4 2 6 2 2" xfId="30928"/>
    <cellStyle name="20% - Accent5 2 4 2 6 3" xfId="30927"/>
    <cellStyle name="20% - Accent5 2 4 2 6 4" xfId="42801"/>
    <cellStyle name="20% - Accent5 2 4 2 7" xfId="1974"/>
    <cellStyle name="20% - Accent5 2 4 2 7 2" xfId="8497"/>
    <cellStyle name="20% - Accent5 2 4 2 7 2 2" xfId="30930"/>
    <cellStyle name="20% - Accent5 2 4 2 7 3" xfId="30929"/>
    <cellStyle name="20% - Accent5 2 4 2 7 4" xfId="42802"/>
    <cellStyle name="20% - Accent5 2 4 2 8" xfId="1975"/>
    <cellStyle name="20% - Accent5 2 4 2 8 2" xfId="8498"/>
    <cellStyle name="20% - Accent5 2 4 2 8 2 2" xfId="30932"/>
    <cellStyle name="20% - Accent5 2 4 2 8 3" xfId="30931"/>
    <cellStyle name="20% - Accent5 2 4 2 8 4" xfId="42803"/>
    <cellStyle name="20% - Accent5 2 4 2 9" xfId="1976"/>
    <cellStyle name="20% - Accent5 2 4 2 9 2" xfId="8499"/>
    <cellStyle name="20% - Accent5 2 4 2 9 2 2" xfId="30934"/>
    <cellStyle name="20% - Accent5 2 4 2 9 3" xfId="30933"/>
    <cellStyle name="20% - Accent5 2 4 2 9 4" xfId="42804"/>
    <cellStyle name="20% - Accent5 2 4 3" xfId="1977"/>
    <cellStyle name="20% - Accent5 2 4 3 10" xfId="30935"/>
    <cellStyle name="20% - Accent5 2 4 3 11" xfId="42805"/>
    <cellStyle name="20% - Accent5 2 4 3 2" xfId="1978"/>
    <cellStyle name="20% - Accent5 2 4 3 2 2" xfId="8501"/>
    <cellStyle name="20% - Accent5 2 4 3 2 2 2" xfId="30937"/>
    <cellStyle name="20% - Accent5 2 4 3 2 3" xfId="30936"/>
    <cellStyle name="20% - Accent5 2 4 3 2 4" xfId="42806"/>
    <cellStyle name="20% - Accent5 2 4 3 3" xfId="1979"/>
    <cellStyle name="20% - Accent5 2 4 3 3 2" xfId="8502"/>
    <cellStyle name="20% - Accent5 2 4 3 3 2 2" xfId="30939"/>
    <cellStyle name="20% - Accent5 2 4 3 3 3" xfId="30938"/>
    <cellStyle name="20% - Accent5 2 4 3 3 4" xfId="42807"/>
    <cellStyle name="20% - Accent5 2 4 3 4" xfId="1980"/>
    <cellStyle name="20% - Accent5 2 4 3 4 2" xfId="8503"/>
    <cellStyle name="20% - Accent5 2 4 3 4 2 2" xfId="30941"/>
    <cellStyle name="20% - Accent5 2 4 3 4 3" xfId="30940"/>
    <cellStyle name="20% - Accent5 2 4 3 4 4" xfId="42808"/>
    <cellStyle name="20% - Accent5 2 4 3 5" xfId="1981"/>
    <cellStyle name="20% - Accent5 2 4 3 5 2" xfId="8504"/>
    <cellStyle name="20% - Accent5 2 4 3 5 2 2" xfId="30943"/>
    <cellStyle name="20% - Accent5 2 4 3 5 3" xfId="30942"/>
    <cellStyle name="20% - Accent5 2 4 3 5 4" xfId="42809"/>
    <cellStyle name="20% - Accent5 2 4 3 6" xfId="1982"/>
    <cellStyle name="20% - Accent5 2 4 3 6 2" xfId="8505"/>
    <cellStyle name="20% - Accent5 2 4 3 6 2 2" xfId="30945"/>
    <cellStyle name="20% - Accent5 2 4 3 6 3" xfId="30944"/>
    <cellStyle name="20% - Accent5 2 4 3 6 4" xfId="42810"/>
    <cellStyle name="20% - Accent5 2 4 3 7" xfId="1983"/>
    <cellStyle name="20% - Accent5 2 4 3 7 2" xfId="8506"/>
    <cellStyle name="20% - Accent5 2 4 3 7 2 2" xfId="30947"/>
    <cellStyle name="20% - Accent5 2 4 3 7 3" xfId="30946"/>
    <cellStyle name="20% - Accent5 2 4 3 7 4" xfId="42811"/>
    <cellStyle name="20% - Accent5 2 4 3 8" xfId="1984"/>
    <cellStyle name="20% - Accent5 2 4 3 8 2" xfId="8507"/>
    <cellStyle name="20% - Accent5 2 4 3 8 2 2" xfId="30949"/>
    <cellStyle name="20% - Accent5 2 4 3 8 3" xfId="30948"/>
    <cellStyle name="20% - Accent5 2 4 3 8 4" xfId="42812"/>
    <cellStyle name="20% - Accent5 2 4 3 9" xfId="8500"/>
    <cellStyle name="20% - Accent5 2 4 3 9 2" xfId="30950"/>
    <cellStyle name="20% - Accent5 2 4 4" xfId="1985"/>
    <cellStyle name="20% - Accent5 2 4 4 2" xfId="1986"/>
    <cellStyle name="20% - Accent5 2 4 4 2 2" xfId="8509"/>
    <cellStyle name="20% - Accent5 2 4 4 2 2 2" xfId="30953"/>
    <cellStyle name="20% - Accent5 2 4 4 2 3" xfId="30952"/>
    <cellStyle name="20% - Accent5 2 4 4 2 4" xfId="42814"/>
    <cellStyle name="20% - Accent5 2 4 4 3" xfId="8508"/>
    <cellStyle name="20% - Accent5 2 4 4 3 2" xfId="30954"/>
    <cellStyle name="20% - Accent5 2 4 4 4" xfId="30951"/>
    <cellStyle name="20% - Accent5 2 4 4 5" xfId="42813"/>
    <cellStyle name="20% - Accent5 2 4 5" xfId="1987"/>
    <cellStyle name="20% - Accent5 2 4 5 2" xfId="8510"/>
    <cellStyle name="20% - Accent5 2 4 5 2 2" xfId="30956"/>
    <cellStyle name="20% - Accent5 2 4 5 3" xfId="30955"/>
    <cellStyle name="20% - Accent5 2 4 5 4" xfId="42815"/>
    <cellStyle name="20% - Accent5 2 4 6" xfId="1988"/>
    <cellStyle name="20% - Accent5 2 4 6 2" xfId="8511"/>
    <cellStyle name="20% - Accent5 2 4 6 2 2" xfId="30958"/>
    <cellStyle name="20% - Accent5 2 4 6 3" xfId="30957"/>
    <cellStyle name="20% - Accent5 2 4 6 4" xfId="42816"/>
    <cellStyle name="20% - Accent5 2 4 7" xfId="1989"/>
    <cellStyle name="20% - Accent5 2 4 7 2" xfId="8512"/>
    <cellStyle name="20% - Accent5 2 4 7 2 2" xfId="30960"/>
    <cellStyle name="20% - Accent5 2 4 7 3" xfId="30959"/>
    <cellStyle name="20% - Accent5 2 4 7 4" xfId="42817"/>
    <cellStyle name="20% - Accent5 2 4 8" xfId="1990"/>
    <cellStyle name="20% - Accent5 2 4 8 2" xfId="8513"/>
    <cellStyle name="20% - Accent5 2 4 8 2 2" xfId="30962"/>
    <cellStyle name="20% - Accent5 2 4 8 3" xfId="30961"/>
    <cellStyle name="20% - Accent5 2 4 8 4" xfId="42818"/>
    <cellStyle name="20% - Accent5 2 4 9" xfId="1991"/>
    <cellStyle name="20% - Accent5 2 4 9 2" xfId="8514"/>
    <cellStyle name="20% - Accent5 2 4 9 2 2" xfId="30964"/>
    <cellStyle name="20% - Accent5 2 4 9 3" xfId="30963"/>
    <cellStyle name="20% - Accent5 2 4 9 4" xfId="42819"/>
    <cellStyle name="20% - Accent5 2 5" xfId="494"/>
    <cellStyle name="20% - Accent5 2 5 10" xfId="1993"/>
    <cellStyle name="20% - Accent5 2 5 10 2" xfId="8516"/>
    <cellStyle name="20% - Accent5 2 5 10 2 2" xfId="30967"/>
    <cellStyle name="20% - Accent5 2 5 10 3" xfId="30966"/>
    <cellStyle name="20% - Accent5 2 5 10 4" xfId="42821"/>
    <cellStyle name="20% - Accent5 2 5 11" xfId="1994"/>
    <cellStyle name="20% - Accent5 2 5 11 2" xfId="8517"/>
    <cellStyle name="20% - Accent5 2 5 11 2 2" xfId="30969"/>
    <cellStyle name="20% - Accent5 2 5 11 3" xfId="30968"/>
    <cellStyle name="20% - Accent5 2 5 11 4" xfId="42822"/>
    <cellStyle name="20% - Accent5 2 5 12" xfId="1992"/>
    <cellStyle name="20% - Accent5 2 5 12 2" xfId="8518"/>
    <cellStyle name="20% - Accent5 2 5 12 2 2" xfId="30971"/>
    <cellStyle name="20% - Accent5 2 5 12 3" xfId="30970"/>
    <cellStyle name="20% - Accent5 2 5 13" xfId="8515"/>
    <cellStyle name="20% - Accent5 2 5 13 2" xfId="30972"/>
    <cellStyle name="20% - Accent5 2 5 14" xfId="14555"/>
    <cellStyle name="20% - Accent5 2 5 15" xfId="30965"/>
    <cellStyle name="20% - Accent5 2 5 16" xfId="42820"/>
    <cellStyle name="20% - Accent5 2 5 2" xfId="1995"/>
    <cellStyle name="20% - Accent5 2 5 2 10" xfId="8519"/>
    <cellStyle name="20% - Accent5 2 5 2 10 2" xfId="30974"/>
    <cellStyle name="20% - Accent5 2 5 2 11" xfId="30973"/>
    <cellStyle name="20% - Accent5 2 5 2 12" xfId="42823"/>
    <cellStyle name="20% - Accent5 2 5 2 2" xfId="1996"/>
    <cellStyle name="20% - Accent5 2 5 2 2 2" xfId="8520"/>
    <cellStyle name="20% - Accent5 2 5 2 2 2 2" xfId="30976"/>
    <cellStyle name="20% - Accent5 2 5 2 2 3" xfId="30975"/>
    <cellStyle name="20% - Accent5 2 5 2 2 4" xfId="42824"/>
    <cellStyle name="20% - Accent5 2 5 2 3" xfId="1997"/>
    <cellStyle name="20% - Accent5 2 5 2 3 2" xfId="8521"/>
    <cellStyle name="20% - Accent5 2 5 2 3 2 2" xfId="30978"/>
    <cellStyle name="20% - Accent5 2 5 2 3 3" xfId="30977"/>
    <cellStyle name="20% - Accent5 2 5 2 3 4" xfId="42825"/>
    <cellStyle name="20% - Accent5 2 5 2 4" xfId="1998"/>
    <cellStyle name="20% - Accent5 2 5 2 4 2" xfId="8522"/>
    <cellStyle name="20% - Accent5 2 5 2 4 2 2" xfId="30980"/>
    <cellStyle name="20% - Accent5 2 5 2 4 3" xfId="30979"/>
    <cellStyle name="20% - Accent5 2 5 2 4 4" xfId="42826"/>
    <cellStyle name="20% - Accent5 2 5 2 5" xfId="1999"/>
    <cellStyle name="20% - Accent5 2 5 2 5 2" xfId="8523"/>
    <cellStyle name="20% - Accent5 2 5 2 5 2 2" xfId="30982"/>
    <cellStyle name="20% - Accent5 2 5 2 5 3" xfId="30981"/>
    <cellStyle name="20% - Accent5 2 5 2 5 4" xfId="42827"/>
    <cellStyle name="20% - Accent5 2 5 2 6" xfId="2000"/>
    <cellStyle name="20% - Accent5 2 5 2 6 2" xfId="8524"/>
    <cellStyle name="20% - Accent5 2 5 2 6 2 2" xfId="30984"/>
    <cellStyle name="20% - Accent5 2 5 2 6 3" xfId="30983"/>
    <cellStyle name="20% - Accent5 2 5 2 6 4" xfId="42828"/>
    <cellStyle name="20% - Accent5 2 5 2 7" xfId="2001"/>
    <cellStyle name="20% - Accent5 2 5 2 7 2" xfId="8525"/>
    <cellStyle name="20% - Accent5 2 5 2 7 2 2" xfId="30986"/>
    <cellStyle name="20% - Accent5 2 5 2 7 3" xfId="30985"/>
    <cellStyle name="20% - Accent5 2 5 2 7 4" xfId="42829"/>
    <cellStyle name="20% - Accent5 2 5 2 8" xfId="2002"/>
    <cellStyle name="20% - Accent5 2 5 2 8 2" xfId="8526"/>
    <cellStyle name="20% - Accent5 2 5 2 8 2 2" xfId="30988"/>
    <cellStyle name="20% - Accent5 2 5 2 8 3" xfId="30987"/>
    <cellStyle name="20% - Accent5 2 5 2 8 4" xfId="42830"/>
    <cellStyle name="20% - Accent5 2 5 2 9" xfId="2003"/>
    <cellStyle name="20% - Accent5 2 5 2 9 2" xfId="8527"/>
    <cellStyle name="20% - Accent5 2 5 2 9 2 2" xfId="30990"/>
    <cellStyle name="20% - Accent5 2 5 2 9 3" xfId="30989"/>
    <cellStyle name="20% - Accent5 2 5 2 9 4" xfId="42831"/>
    <cellStyle name="20% - Accent5 2 5 3" xfId="2004"/>
    <cellStyle name="20% - Accent5 2 5 3 2" xfId="2005"/>
    <cellStyle name="20% - Accent5 2 5 3 2 2" xfId="8529"/>
    <cellStyle name="20% - Accent5 2 5 3 2 2 2" xfId="30993"/>
    <cellStyle name="20% - Accent5 2 5 3 2 3" xfId="30992"/>
    <cellStyle name="20% - Accent5 2 5 3 2 4" xfId="42833"/>
    <cellStyle name="20% - Accent5 2 5 3 3" xfId="8528"/>
    <cellStyle name="20% - Accent5 2 5 3 3 2" xfId="30994"/>
    <cellStyle name="20% - Accent5 2 5 3 4" xfId="30991"/>
    <cellStyle name="20% - Accent5 2 5 3 5" xfId="42832"/>
    <cellStyle name="20% - Accent5 2 5 4" xfId="2006"/>
    <cellStyle name="20% - Accent5 2 5 4 2" xfId="8530"/>
    <cellStyle name="20% - Accent5 2 5 4 2 2" xfId="30996"/>
    <cellStyle name="20% - Accent5 2 5 4 3" xfId="30995"/>
    <cellStyle name="20% - Accent5 2 5 4 4" xfId="42834"/>
    <cellStyle name="20% - Accent5 2 5 5" xfId="2007"/>
    <cellStyle name="20% - Accent5 2 5 5 2" xfId="8531"/>
    <cellStyle name="20% - Accent5 2 5 5 2 2" xfId="30998"/>
    <cellStyle name="20% - Accent5 2 5 5 3" xfId="30997"/>
    <cellStyle name="20% - Accent5 2 5 5 4" xfId="42835"/>
    <cellStyle name="20% - Accent5 2 5 6" xfId="2008"/>
    <cellStyle name="20% - Accent5 2 5 6 2" xfId="8532"/>
    <cellStyle name="20% - Accent5 2 5 6 2 2" xfId="31000"/>
    <cellStyle name="20% - Accent5 2 5 6 3" xfId="30999"/>
    <cellStyle name="20% - Accent5 2 5 6 4" xfId="42836"/>
    <cellStyle name="20% - Accent5 2 5 7" xfId="2009"/>
    <cellStyle name="20% - Accent5 2 5 7 2" xfId="8533"/>
    <cellStyle name="20% - Accent5 2 5 7 2 2" xfId="31002"/>
    <cellStyle name="20% - Accent5 2 5 7 3" xfId="31001"/>
    <cellStyle name="20% - Accent5 2 5 7 4" xfId="42837"/>
    <cellStyle name="20% - Accent5 2 5 8" xfId="2010"/>
    <cellStyle name="20% - Accent5 2 5 8 2" xfId="8534"/>
    <cellStyle name="20% - Accent5 2 5 8 2 2" xfId="31004"/>
    <cellStyle name="20% - Accent5 2 5 8 3" xfId="31003"/>
    <cellStyle name="20% - Accent5 2 5 8 4" xfId="42838"/>
    <cellStyle name="20% - Accent5 2 5 9" xfId="2011"/>
    <cellStyle name="20% - Accent5 2 5 9 2" xfId="8535"/>
    <cellStyle name="20% - Accent5 2 5 9 2 2" xfId="31006"/>
    <cellStyle name="20% - Accent5 2 5 9 3" xfId="31005"/>
    <cellStyle name="20% - Accent5 2 5 9 4" xfId="42839"/>
    <cellStyle name="20% - Accent5 2 6" xfId="521"/>
    <cellStyle name="20% - Accent5 2 6 10" xfId="2012"/>
    <cellStyle name="20% - Accent5 2 6 10 2" xfId="8537"/>
    <cellStyle name="20% - Accent5 2 6 10 2 2" xfId="31009"/>
    <cellStyle name="20% - Accent5 2 6 10 3" xfId="31008"/>
    <cellStyle name="20% - Accent5 2 6 11" xfId="8536"/>
    <cellStyle name="20% - Accent5 2 6 11 2" xfId="31010"/>
    <cellStyle name="20% - Accent5 2 6 12" xfId="14556"/>
    <cellStyle name="20% - Accent5 2 6 13" xfId="31007"/>
    <cellStyle name="20% - Accent5 2 6 14" xfId="42840"/>
    <cellStyle name="20% - Accent5 2 6 2" xfId="2013"/>
    <cellStyle name="20% - Accent5 2 6 2 2" xfId="2014"/>
    <cellStyle name="20% - Accent5 2 6 2 2 2" xfId="8539"/>
    <cellStyle name="20% - Accent5 2 6 2 2 2 2" xfId="31013"/>
    <cellStyle name="20% - Accent5 2 6 2 2 3" xfId="31012"/>
    <cellStyle name="20% - Accent5 2 6 2 2 4" xfId="42842"/>
    <cellStyle name="20% - Accent5 2 6 2 3" xfId="8538"/>
    <cellStyle name="20% - Accent5 2 6 2 3 2" xfId="31014"/>
    <cellStyle name="20% - Accent5 2 6 2 4" xfId="31011"/>
    <cellStyle name="20% - Accent5 2 6 2 5" xfId="42841"/>
    <cellStyle name="20% - Accent5 2 6 3" xfId="2015"/>
    <cellStyle name="20% - Accent5 2 6 3 2" xfId="2016"/>
    <cellStyle name="20% - Accent5 2 6 3 2 2" xfId="8541"/>
    <cellStyle name="20% - Accent5 2 6 3 2 2 2" xfId="31017"/>
    <cellStyle name="20% - Accent5 2 6 3 2 3" xfId="31016"/>
    <cellStyle name="20% - Accent5 2 6 3 2 4" xfId="42844"/>
    <cellStyle name="20% - Accent5 2 6 3 3" xfId="8540"/>
    <cellStyle name="20% - Accent5 2 6 3 3 2" xfId="31018"/>
    <cellStyle name="20% - Accent5 2 6 3 4" xfId="31015"/>
    <cellStyle name="20% - Accent5 2 6 3 5" xfId="42843"/>
    <cellStyle name="20% - Accent5 2 6 4" xfId="2017"/>
    <cellStyle name="20% - Accent5 2 6 4 2" xfId="8542"/>
    <cellStyle name="20% - Accent5 2 6 4 2 2" xfId="31020"/>
    <cellStyle name="20% - Accent5 2 6 4 3" xfId="31019"/>
    <cellStyle name="20% - Accent5 2 6 4 4" xfId="42845"/>
    <cellStyle name="20% - Accent5 2 6 5" xfId="2018"/>
    <cellStyle name="20% - Accent5 2 6 5 2" xfId="8543"/>
    <cellStyle name="20% - Accent5 2 6 5 2 2" xfId="31022"/>
    <cellStyle name="20% - Accent5 2 6 5 3" xfId="31021"/>
    <cellStyle name="20% - Accent5 2 6 5 4" xfId="42846"/>
    <cellStyle name="20% - Accent5 2 6 6" xfId="2019"/>
    <cellStyle name="20% - Accent5 2 6 6 2" xfId="8544"/>
    <cellStyle name="20% - Accent5 2 6 6 2 2" xfId="31024"/>
    <cellStyle name="20% - Accent5 2 6 6 3" xfId="31023"/>
    <cellStyle name="20% - Accent5 2 6 6 4" xfId="42847"/>
    <cellStyle name="20% - Accent5 2 6 7" xfId="2020"/>
    <cellStyle name="20% - Accent5 2 6 7 2" xfId="8545"/>
    <cellStyle name="20% - Accent5 2 6 7 2 2" xfId="31026"/>
    <cellStyle name="20% - Accent5 2 6 7 3" xfId="31025"/>
    <cellStyle name="20% - Accent5 2 6 7 4" xfId="42848"/>
    <cellStyle name="20% - Accent5 2 6 8" xfId="2021"/>
    <cellStyle name="20% - Accent5 2 6 8 2" xfId="8546"/>
    <cellStyle name="20% - Accent5 2 6 8 2 2" xfId="31028"/>
    <cellStyle name="20% - Accent5 2 6 8 3" xfId="31027"/>
    <cellStyle name="20% - Accent5 2 6 8 4" xfId="42849"/>
    <cellStyle name="20% - Accent5 2 6 9" xfId="2022"/>
    <cellStyle name="20% - Accent5 2 6 9 2" xfId="8547"/>
    <cellStyle name="20% - Accent5 2 6 9 2 2" xfId="31030"/>
    <cellStyle name="20% - Accent5 2 6 9 3" xfId="31029"/>
    <cellStyle name="20% - Accent5 2 6 9 4" xfId="42850"/>
    <cellStyle name="20% - Accent5 2 7" xfId="630"/>
    <cellStyle name="20% - Accent5 2 7 2" xfId="2023"/>
    <cellStyle name="20% - Accent5 2 7 2 2" xfId="8549"/>
    <cellStyle name="20% - Accent5 2 7 2 2 2" xfId="31033"/>
    <cellStyle name="20% - Accent5 2 7 2 3" xfId="31032"/>
    <cellStyle name="20% - Accent5 2 7 3" xfId="8548"/>
    <cellStyle name="20% - Accent5 2 7 3 2" xfId="31034"/>
    <cellStyle name="20% - Accent5 2 7 4" xfId="14557"/>
    <cellStyle name="20% - Accent5 2 7 5" xfId="31031"/>
    <cellStyle name="20% - Accent5 2 7 6" xfId="42851"/>
    <cellStyle name="20% - Accent5 2 8" xfId="717"/>
    <cellStyle name="20% - Accent5 2 8 2" xfId="2024"/>
    <cellStyle name="20% - Accent5 2 8 2 2" xfId="8551"/>
    <cellStyle name="20% - Accent5 2 8 2 2 2" xfId="31037"/>
    <cellStyle name="20% - Accent5 2 8 2 3" xfId="31036"/>
    <cellStyle name="20% - Accent5 2 8 3" xfId="8550"/>
    <cellStyle name="20% - Accent5 2 8 3 2" xfId="31038"/>
    <cellStyle name="20% - Accent5 2 8 4" xfId="14558"/>
    <cellStyle name="20% - Accent5 2 8 5" xfId="31035"/>
    <cellStyle name="20% - Accent5 2 8 6" xfId="42852"/>
    <cellStyle name="20% - Accent5 2 9" xfId="2025"/>
    <cellStyle name="20% - Accent5 2 9 2" xfId="8552"/>
    <cellStyle name="20% - Accent5 2 9 2 2" xfId="31040"/>
    <cellStyle name="20% - Accent5 2 9 3" xfId="14559"/>
    <cellStyle name="20% - Accent5 2 9 4" xfId="31039"/>
    <cellStyle name="20% - Accent5 2 9 5" xfId="42853"/>
    <cellStyle name="20% - Accent5 20" xfId="14560"/>
    <cellStyle name="20% - Accent5 21" xfId="28073"/>
    <cellStyle name="20% - Accent5 3" xfId="192"/>
    <cellStyle name="20% - Accent5 3 10" xfId="2027"/>
    <cellStyle name="20% - Accent5 3 10 2" xfId="8554"/>
    <cellStyle name="20% - Accent5 3 10 2 2" xfId="31043"/>
    <cellStyle name="20% - Accent5 3 10 3" xfId="14562"/>
    <cellStyle name="20% - Accent5 3 10 4" xfId="31042"/>
    <cellStyle name="20% - Accent5 3 10 5" xfId="42855"/>
    <cellStyle name="20% - Accent5 3 11" xfId="2028"/>
    <cellStyle name="20% - Accent5 3 11 2" xfId="8555"/>
    <cellStyle name="20% - Accent5 3 11 2 2" xfId="31045"/>
    <cellStyle name="20% - Accent5 3 11 3" xfId="14563"/>
    <cellStyle name="20% - Accent5 3 11 4" xfId="31044"/>
    <cellStyle name="20% - Accent5 3 11 5" xfId="42856"/>
    <cellStyle name="20% - Accent5 3 12" xfId="2029"/>
    <cellStyle name="20% - Accent5 3 12 2" xfId="8556"/>
    <cellStyle name="20% - Accent5 3 12 2 2" xfId="31047"/>
    <cellStyle name="20% - Accent5 3 12 3" xfId="14564"/>
    <cellStyle name="20% - Accent5 3 12 4" xfId="31046"/>
    <cellStyle name="20% - Accent5 3 12 5" xfId="42857"/>
    <cellStyle name="20% - Accent5 3 13" xfId="2030"/>
    <cellStyle name="20% - Accent5 3 13 2" xfId="8557"/>
    <cellStyle name="20% - Accent5 3 13 2 2" xfId="31049"/>
    <cellStyle name="20% - Accent5 3 13 3" xfId="14565"/>
    <cellStyle name="20% - Accent5 3 13 4" xfId="31048"/>
    <cellStyle name="20% - Accent5 3 13 5" xfId="42858"/>
    <cellStyle name="20% - Accent5 3 14" xfId="2026"/>
    <cellStyle name="20% - Accent5 3 14 2" xfId="8558"/>
    <cellStyle name="20% - Accent5 3 14 2 2" xfId="31051"/>
    <cellStyle name="20% - Accent5 3 14 3" xfId="31050"/>
    <cellStyle name="20% - Accent5 3 15" xfId="8553"/>
    <cellStyle name="20% - Accent5 3 15 2" xfId="31052"/>
    <cellStyle name="20% - Accent5 3 16" xfId="14561"/>
    <cellStyle name="20% - Accent5 3 17" xfId="31041"/>
    <cellStyle name="20% - Accent5 3 18" xfId="42854"/>
    <cellStyle name="20% - Accent5 3 2" xfId="427"/>
    <cellStyle name="20% - Accent5 3 2 10" xfId="2032"/>
    <cellStyle name="20% - Accent5 3 2 10 2" xfId="8560"/>
    <cellStyle name="20% - Accent5 3 2 10 2 2" xfId="31055"/>
    <cellStyle name="20% - Accent5 3 2 10 3" xfId="31054"/>
    <cellStyle name="20% - Accent5 3 2 10 4" xfId="42860"/>
    <cellStyle name="20% - Accent5 3 2 11" xfId="2033"/>
    <cellStyle name="20% - Accent5 3 2 11 2" xfId="8561"/>
    <cellStyle name="20% - Accent5 3 2 11 2 2" xfId="31057"/>
    <cellStyle name="20% - Accent5 3 2 11 3" xfId="31056"/>
    <cellStyle name="20% - Accent5 3 2 11 4" xfId="42861"/>
    <cellStyle name="20% - Accent5 3 2 12" xfId="2031"/>
    <cellStyle name="20% - Accent5 3 2 12 2" xfId="8562"/>
    <cellStyle name="20% - Accent5 3 2 12 2 2" xfId="31059"/>
    <cellStyle name="20% - Accent5 3 2 12 3" xfId="31058"/>
    <cellStyle name="20% - Accent5 3 2 13" xfId="8559"/>
    <cellStyle name="20% - Accent5 3 2 13 2" xfId="31060"/>
    <cellStyle name="20% - Accent5 3 2 14" xfId="14566"/>
    <cellStyle name="20% - Accent5 3 2 15" xfId="31053"/>
    <cellStyle name="20% - Accent5 3 2 16" xfId="42859"/>
    <cellStyle name="20% - Accent5 3 2 2" xfId="2034"/>
    <cellStyle name="20% - Accent5 3 2 2 10" xfId="8563"/>
    <cellStyle name="20% - Accent5 3 2 2 10 2" xfId="31062"/>
    <cellStyle name="20% - Accent5 3 2 2 11" xfId="31061"/>
    <cellStyle name="20% - Accent5 3 2 2 12" xfId="42862"/>
    <cellStyle name="20% - Accent5 3 2 2 2" xfId="2035"/>
    <cellStyle name="20% - Accent5 3 2 2 2 2" xfId="2036"/>
    <cellStyle name="20% - Accent5 3 2 2 2 2 2" xfId="8565"/>
    <cellStyle name="20% - Accent5 3 2 2 2 2 2 2" xfId="31065"/>
    <cellStyle name="20% - Accent5 3 2 2 2 2 3" xfId="31064"/>
    <cellStyle name="20% - Accent5 3 2 2 2 2 4" xfId="42864"/>
    <cellStyle name="20% - Accent5 3 2 2 2 3" xfId="8564"/>
    <cellStyle name="20% - Accent5 3 2 2 2 3 2" xfId="31066"/>
    <cellStyle name="20% - Accent5 3 2 2 2 4" xfId="31063"/>
    <cellStyle name="20% - Accent5 3 2 2 2 5" xfId="42863"/>
    <cellStyle name="20% - Accent5 3 2 2 3" xfId="2037"/>
    <cellStyle name="20% - Accent5 3 2 2 3 2" xfId="2038"/>
    <cellStyle name="20% - Accent5 3 2 2 3 2 2" xfId="8567"/>
    <cellStyle name="20% - Accent5 3 2 2 3 2 2 2" xfId="31069"/>
    <cellStyle name="20% - Accent5 3 2 2 3 2 3" xfId="31068"/>
    <cellStyle name="20% - Accent5 3 2 2 3 2 4" xfId="42866"/>
    <cellStyle name="20% - Accent5 3 2 2 3 3" xfId="8566"/>
    <cellStyle name="20% - Accent5 3 2 2 3 3 2" xfId="31070"/>
    <cellStyle name="20% - Accent5 3 2 2 3 4" xfId="31067"/>
    <cellStyle name="20% - Accent5 3 2 2 3 5" xfId="42865"/>
    <cellStyle name="20% - Accent5 3 2 2 4" xfId="2039"/>
    <cellStyle name="20% - Accent5 3 2 2 4 2" xfId="8568"/>
    <cellStyle name="20% - Accent5 3 2 2 4 2 2" xfId="31072"/>
    <cellStyle name="20% - Accent5 3 2 2 4 3" xfId="31071"/>
    <cellStyle name="20% - Accent5 3 2 2 4 4" xfId="42867"/>
    <cellStyle name="20% - Accent5 3 2 2 5" xfId="2040"/>
    <cellStyle name="20% - Accent5 3 2 2 5 2" xfId="8569"/>
    <cellStyle name="20% - Accent5 3 2 2 5 2 2" xfId="31074"/>
    <cellStyle name="20% - Accent5 3 2 2 5 3" xfId="31073"/>
    <cellStyle name="20% - Accent5 3 2 2 5 4" xfId="42868"/>
    <cellStyle name="20% - Accent5 3 2 2 6" xfId="2041"/>
    <cellStyle name="20% - Accent5 3 2 2 6 2" xfId="8570"/>
    <cellStyle name="20% - Accent5 3 2 2 6 2 2" xfId="31076"/>
    <cellStyle name="20% - Accent5 3 2 2 6 3" xfId="31075"/>
    <cellStyle name="20% - Accent5 3 2 2 6 4" xfId="42869"/>
    <cellStyle name="20% - Accent5 3 2 2 7" xfId="2042"/>
    <cellStyle name="20% - Accent5 3 2 2 7 2" xfId="8571"/>
    <cellStyle name="20% - Accent5 3 2 2 7 2 2" xfId="31078"/>
    <cellStyle name="20% - Accent5 3 2 2 7 3" xfId="31077"/>
    <cellStyle name="20% - Accent5 3 2 2 7 4" xfId="42870"/>
    <cellStyle name="20% - Accent5 3 2 2 8" xfId="2043"/>
    <cellStyle name="20% - Accent5 3 2 2 8 2" xfId="8572"/>
    <cellStyle name="20% - Accent5 3 2 2 8 2 2" xfId="31080"/>
    <cellStyle name="20% - Accent5 3 2 2 8 3" xfId="31079"/>
    <cellStyle name="20% - Accent5 3 2 2 8 4" xfId="42871"/>
    <cellStyle name="20% - Accent5 3 2 2 9" xfId="2044"/>
    <cellStyle name="20% - Accent5 3 2 2 9 2" xfId="8573"/>
    <cellStyle name="20% - Accent5 3 2 2 9 2 2" xfId="31082"/>
    <cellStyle name="20% - Accent5 3 2 2 9 3" xfId="31081"/>
    <cellStyle name="20% - Accent5 3 2 2 9 4" xfId="42872"/>
    <cellStyle name="20% - Accent5 3 2 3" xfId="2045"/>
    <cellStyle name="20% - Accent5 3 2 3 10" xfId="31083"/>
    <cellStyle name="20% - Accent5 3 2 3 11" xfId="42873"/>
    <cellStyle name="20% - Accent5 3 2 3 2" xfId="2046"/>
    <cellStyle name="20% - Accent5 3 2 3 2 2" xfId="8575"/>
    <cellStyle name="20% - Accent5 3 2 3 2 2 2" xfId="31085"/>
    <cellStyle name="20% - Accent5 3 2 3 2 3" xfId="31084"/>
    <cellStyle name="20% - Accent5 3 2 3 2 4" xfId="42874"/>
    <cellStyle name="20% - Accent5 3 2 3 3" xfId="2047"/>
    <cellStyle name="20% - Accent5 3 2 3 3 2" xfId="8576"/>
    <cellStyle name="20% - Accent5 3 2 3 3 2 2" xfId="31087"/>
    <cellStyle name="20% - Accent5 3 2 3 3 3" xfId="31086"/>
    <cellStyle name="20% - Accent5 3 2 3 3 4" xfId="42875"/>
    <cellStyle name="20% - Accent5 3 2 3 4" xfId="2048"/>
    <cellStyle name="20% - Accent5 3 2 3 4 2" xfId="8577"/>
    <cellStyle name="20% - Accent5 3 2 3 4 2 2" xfId="31089"/>
    <cellStyle name="20% - Accent5 3 2 3 4 3" xfId="31088"/>
    <cellStyle name="20% - Accent5 3 2 3 4 4" xfId="42876"/>
    <cellStyle name="20% - Accent5 3 2 3 5" xfId="2049"/>
    <cellStyle name="20% - Accent5 3 2 3 5 2" xfId="8578"/>
    <cellStyle name="20% - Accent5 3 2 3 5 2 2" xfId="31091"/>
    <cellStyle name="20% - Accent5 3 2 3 5 3" xfId="31090"/>
    <cellStyle name="20% - Accent5 3 2 3 5 4" xfId="42877"/>
    <cellStyle name="20% - Accent5 3 2 3 6" xfId="2050"/>
    <cellStyle name="20% - Accent5 3 2 3 6 2" xfId="8579"/>
    <cellStyle name="20% - Accent5 3 2 3 6 2 2" xfId="31093"/>
    <cellStyle name="20% - Accent5 3 2 3 6 3" xfId="31092"/>
    <cellStyle name="20% - Accent5 3 2 3 6 4" xfId="42878"/>
    <cellStyle name="20% - Accent5 3 2 3 7" xfId="2051"/>
    <cellStyle name="20% - Accent5 3 2 3 7 2" xfId="8580"/>
    <cellStyle name="20% - Accent5 3 2 3 7 2 2" xfId="31095"/>
    <cellStyle name="20% - Accent5 3 2 3 7 3" xfId="31094"/>
    <cellStyle name="20% - Accent5 3 2 3 7 4" xfId="42879"/>
    <cellStyle name="20% - Accent5 3 2 3 8" xfId="2052"/>
    <cellStyle name="20% - Accent5 3 2 3 8 2" xfId="8581"/>
    <cellStyle name="20% - Accent5 3 2 3 8 2 2" xfId="31097"/>
    <cellStyle name="20% - Accent5 3 2 3 8 3" xfId="31096"/>
    <cellStyle name="20% - Accent5 3 2 3 8 4" xfId="42880"/>
    <cellStyle name="20% - Accent5 3 2 3 9" xfId="8574"/>
    <cellStyle name="20% - Accent5 3 2 3 9 2" xfId="31098"/>
    <cellStyle name="20% - Accent5 3 2 4" xfId="2053"/>
    <cellStyle name="20% - Accent5 3 2 4 2" xfId="2054"/>
    <cellStyle name="20% - Accent5 3 2 4 2 2" xfId="8583"/>
    <cellStyle name="20% - Accent5 3 2 4 2 2 2" xfId="31101"/>
    <cellStyle name="20% - Accent5 3 2 4 2 3" xfId="31100"/>
    <cellStyle name="20% - Accent5 3 2 4 2 4" xfId="42882"/>
    <cellStyle name="20% - Accent5 3 2 4 3" xfId="8582"/>
    <cellStyle name="20% - Accent5 3 2 4 3 2" xfId="31102"/>
    <cellStyle name="20% - Accent5 3 2 4 4" xfId="31099"/>
    <cellStyle name="20% - Accent5 3 2 4 5" xfId="42881"/>
    <cellStyle name="20% - Accent5 3 2 5" xfId="2055"/>
    <cellStyle name="20% - Accent5 3 2 5 2" xfId="8584"/>
    <cellStyle name="20% - Accent5 3 2 5 2 2" xfId="31104"/>
    <cellStyle name="20% - Accent5 3 2 5 3" xfId="31103"/>
    <cellStyle name="20% - Accent5 3 2 5 4" xfId="42883"/>
    <cellStyle name="20% - Accent5 3 2 6" xfId="2056"/>
    <cellStyle name="20% - Accent5 3 2 6 2" xfId="8585"/>
    <cellStyle name="20% - Accent5 3 2 6 2 2" xfId="31106"/>
    <cellStyle name="20% - Accent5 3 2 6 3" xfId="31105"/>
    <cellStyle name="20% - Accent5 3 2 6 4" xfId="42884"/>
    <cellStyle name="20% - Accent5 3 2 7" xfId="2057"/>
    <cellStyle name="20% - Accent5 3 2 7 2" xfId="8586"/>
    <cellStyle name="20% - Accent5 3 2 7 2 2" xfId="31108"/>
    <cellStyle name="20% - Accent5 3 2 7 3" xfId="31107"/>
    <cellStyle name="20% - Accent5 3 2 7 4" xfId="42885"/>
    <cellStyle name="20% - Accent5 3 2 8" xfId="2058"/>
    <cellStyle name="20% - Accent5 3 2 8 2" xfId="8587"/>
    <cellStyle name="20% - Accent5 3 2 8 2 2" xfId="31110"/>
    <cellStyle name="20% - Accent5 3 2 8 3" xfId="31109"/>
    <cellStyle name="20% - Accent5 3 2 8 4" xfId="42886"/>
    <cellStyle name="20% - Accent5 3 2 9" xfId="2059"/>
    <cellStyle name="20% - Accent5 3 2 9 2" xfId="8588"/>
    <cellStyle name="20% - Accent5 3 2 9 2 2" xfId="31112"/>
    <cellStyle name="20% - Accent5 3 2 9 3" xfId="31111"/>
    <cellStyle name="20% - Accent5 3 2 9 4" xfId="42887"/>
    <cellStyle name="20% - Accent5 3 3" xfId="631"/>
    <cellStyle name="20% - Accent5 3 3 10" xfId="2061"/>
    <cellStyle name="20% - Accent5 3 3 10 2" xfId="8590"/>
    <cellStyle name="20% - Accent5 3 3 10 2 2" xfId="31115"/>
    <cellStyle name="20% - Accent5 3 3 10 3" xfId="31114"/>
    <cellStyle name="20% - Accent5 3 3 10 4" xfId="42889"/>
    <cellStyle name="20% - Accent5 3 3 11" xfId="2062"/>
    <cellStyle name="20% - Accent5 3 3 11 2" xfId="8591"/>
    <cellStyle name="20% - Accent5 3 3 11 2 2" xfId="31117"/>
    <cellStyle name="20% - Accent5 3 3 11 3" xfId="31116"/>
    <cellStyle name="20% - Accent5 3 3 11 4" xfId="42890"/>
    <cellStyle name="20% - Accent5 3 3 12" xfId="2060"/>
    <cellStyle name="20% - Accent5 3 3 12 2" xfId="8592"/>
    <cellStyle name="20% - Accent5 3 3 12 2 2" xfId="31119"/>
    <cellStyle name="20% - Accent5 3 3 12 3" xfId="31118"/>
    <cellStyle name="20% - Accent5 3 3 13" xfId="8589"/>
    <cellStyle name="20% - Accent5 3 3 13 2" xfId="31120"/>
    <cellStyle name="20% - Accent5 3 3 14" xfId="14567"/>
    <cellStyle name="20% - Accent5 3 3 15" xfId="31113"/>
    <cellStyle name="20% - Accent5 3 3 16" xfId="42888"/>
    <cellStyle name="20% - Accent5 3 3 2" xfId="2063"/>
    <cellStyle name="20% - Accent5 3 3 2 10" xfId="8593"/>
    <cellStyle name="20% - Accent5 3 3 2 10 2" xfId="31122"/>
    <cellStyle name="20% - Accent5 3 3 2 11" xfId="31121"/>
    <cellStyle name="20% - Accent5 3 3 2 12" xfId="42891"/>
    <cellStyle name="20% - Accent5 3 3 2 2" xfId="2064"/>
    <cellStyle name="20% - Accent5 3 3 2 2 2" xfId="8594"/>
    <cellStyle name="20% - Accent5 3 3 2 2 2 2" xfId="31124"/>
    <cellStyle name="20% - Accent5 3 3 2 2 3" xfId="31123"/>
    <cellStyle name="20% - Accent5 3 3 2 2 4" xfId="42892"/>
    <cellStyle name="20% - Accent5 3 3 2 3" xfId="2065"/>
    <cellStyle name="20% - Accent5 3 3 2 3 2" xfId="8595"/>
    <cellStyle name="20% - Accent5 3 3 2 3 2 2" xfId="31126"/>
    <cellStyle name="20% - Accent5 3 3 2 3 3" xfId="31125"/>
    <cellStyle name="20% - Accent5 3 3 2 3 4" xfId="42893"/>
    <cellStyle name="20% - Accent5 3 3 2 4" xfId="2066"/>
    <cellStyle name="20% - Accent5 3 3 2 4 2" xfId="8596"/>
    <cellStyle name="20% - Accent5 3 3 2 4 2 2" xfId="31128"/>
    <cellStyle name="20% - Accent5 3 3 2 4 3" xfId="31127"/>
    <cellStyle name="20% - Accent5 3 3 2 4 4" xfId="42894"/>
    <cellStyle name="20% - Accent5 3 3 2 5" xfId="2067"/>
    <cellStyle name="20% - Accent5 3 3 2 5 2" xfId="8597"/>
    <cellStyle name="20% - Accent5 3 3 2 5 2 2" xfId="31130"/>
    <cellStyle name="20% - Accent5 3 3 2 5 3" xfId="31129"/>
    <cellStyle name="20% - Accent5 3 3 2 5 4" xfId="42895"/>
    <cellStyle name="20% - Accent5 3 3 2 6" xfId="2068"/>
    <cellStyle name="20% - Accent5 3 3 2 6 2" xfId="8598"/>
    <cellStyle name="20% - Accent5 3 3 2 6 2 2" xfId="31132"/>
    <cellStyle name="20% - Accent5 3 3 2 6 3" xfId="31131"/>
    <cellStyle name="20% - Accent5 3 3 2 6 4" xfId="42896"/>
    <cellStyle name="20% - Accent5 3 3 2 7" xfId="2069"/>
    <cellStyle name="20% - Accent5 3 3 2 7 2" xfId="8599"/>
    <cellStyle name="20% - Accent5 3 3 2 7 2 2" xfId="31134"/>
    <cellStyle name="20% - Accent5 3 3 2 7 3" xfId="31133"/>
    <cellStyle name="20% - Accent5 3 3 2 7 4" xfId="42897"/>
    <cellStyle name="20% - Accent5 3 3 2 8" xfId="2070"/>
    <cellStyle name="20% - Accent5 3 3 2 8 2" xfId="8600"/>
    <cellStyle name="20% - Accent5 3 3 2 8 2 2" xfId="31136"/>
    <cellStyle name="20% - Accent5 3 3 2 8 3" xfId="31135"/>
    <cellStyle name="20% - Accent5 3 3 2 8 4" xfId="42898"/>
    <cellStyle name="20% - Accent5 3 3 2 9" xfId="2071"/>
    <cellStyle name="20% - Accent5 3 3 2 9 2" xfId="8601"/>
    <cellStyle name="20% - Accent5 3 3 2 9 2 2" xfId="31138"/>
    <cellStyle name="20% - Accent5 3 3 2 9 3" xfId="31137"/>
    <cellStyle name="20% - Accent5 3 3 2 9 4" xfId="42899"/>
    <cellStyle name="20% - Accent5 3 3 3" xfId="2072"/>
    <cellStyle name="20% - Accent5 3 3 3 2" xfId="2073"/>
    <cellStyle name="20% - Accent5 3 3 3 2 2" xfId="8603"/>
    <cellStyle name="20% - Accent5 3 3 3 2 2 2" xfId="31141"/>
    <cellStyle name="20% - Accent5 3 3 3 2 3" xfId="31140"/>
    <cellStyle name="20% - Accent5 3 3 3 2 4" xfId="42901"/>
    <cellStyle name="20% - Accent5 3 3 3 3" xfId="8602"/>
    <cellStyle name="20% - Accent5 3 3 3 3 2" xfId="31142"/>
    <cellStyle name="20% - Accent5 3 3 3 4" xfId="31139"/>
    <cellStyle name="20% - Accent5 3 3 3 5" xfId="42900"/>
    <cellStyle name="20% - Accent5 3 3 4" xfId="2074"/>
    <cellStyle name="20% - Accent5 3 3 4 2" xfId="8604"/>
    <cellStyle name="20% - Accent5 3 3 4 2 2" xfId="31144"/>
    <cellStyle name="20% - Accent5 3 3 4 3" xfId="31143"/>
    <cellStyle name="20% - Accent5 3 3 4 4" xfId="42902"/>
    <cellStyle name="20% - Accent5 3 3 5" xfId="2075"/>
    <cellStyle name="20% - Accent5 3 3 5 2" xfId="8605"/>
    <cellStyle name="20% - Accent5 3 3 5 2 2" xfId="31146"/>
    <cellStyle name="20% - Accent5 3 3 5 3" xfId="31145"/>
    <cellStyle name="20% - Accent5 3 3 5 4" xfId="42903"/>
    <cellStyle name="20% - Accent5 3 3 6" xfId="2076"/>
    <cellStyle name="20% - Accent5 3 3 6 2" xfId="8606"/>
    <cellStyle name="20% - Accent5 3 3 6 2 2" xfId="31148"/>
    <cellStyle name="20% - Accent5 3 3 6 3" xfId="31147"/>
    <cellStyle name="20% - Accent5 3 3 6 4" xfId="42904"/>
    <cellStyle name="20% - Accent5 3 3 7" xfId="2077"/>
    <cellStyle name="20% - Accent5 3 3 7 2" xfId="8607"/>
    <cellStyle name="20% - Accent5 3 3 7 2 2" xfId="31150"/>
    <cellStyle name="20% - Accent5 3 3 7 3" xfId="31149"/>
    <cellStyle name="20% - Accent5 3 3 7 4" xfId="42905"/>
    <cellStyle name="20% - Accent5 3 3 8" xfId="2078"/>
    <cellStyle name="20% - Accent5 3 3 8 2" xfId="8608"/>
    <cellStyle name="20% - Accent5 3 3 8 2 2" xfId="31152"/>
    <cellStyle name="20% - Accent5 3 3 8 3" xfId="31151"/>
    <cellStyle name="20% - Accent5 3 3 8 4" xfId="42906"/>
    <cellStyle name="20% - Accent5 3 3 9" xfId="2079"/>
    <cellStyle name="20% - Accent5 3 3 9 2" xfId="8609"/>
    <cellStyle name="20% - Accent5 3 3 9 2 2" xfId="31154"/>
    <cellStyle name="20% - Accent5 3 3 9 3" xfId="31153"/>
    <cellStyle name="20% - Accent5 3 3 9 4" xfId="42907"/>
    <cellStyle name="20% - Accent5 3 4" xfId="718"/>
    <cellStyle name="20% - Accent5 3 4 10" xfId="2080"/>
    <cellStyle name="20% - Accent5 3 4 10 2" xfId="8611"/>
    <cellStyle name="20% - Accent5 3 4 10 2 2" xfId="31157"/>
    <cellStyle name="20% - Accent5 3 4 10 3" xfId="31156"/>
    <cellStyle name="20% - Accent5 3 4 11" xfId="8610"/>
    <cellStyle name="20% - Accent5 3 4 11 2" xfId="31158"/>
    <cellStyle name="20% - Accent5 3 4 12" xfId="14568"/>
    <cellStyle name="20% - Accent5 3 4 13" xfId="31155"/>
    <cellStyle name="20% - Accent5 3 4 14" xfId="42908"/>
    <cellStyle name="20% - Accent5 3 4 2" xfId="2081"/>
    <cellStyle name="20% - Accent5 3 4 2 2" xfId="2082"/>
    <cellStyle name="20% - Accent5 3 4 2 2 2" xfId="8613"/>
    <cellStyle name="20% - Accent5 3 4 2 2 2 2" xfId="31161"/>
    <cellStyle name="20% - Accent5 3 4 2 2 3" xfId="31160"/>
    <cellStyle name="20% - Accent5 3 4 2 2 4" xfId="42910"/>
    <cellStyle name="20% - Accent5 3 4 2 3" xfId="8612"/>
    <cellStyle name="20% - Accent5 3 4 2 3 2" xfId="31162"/>
    <cellStyle name="20% - Accent5 3 4 2 4" xfId="31159"/>
    <cellStyle name="20% - Accent5 3 4 2 5" xfId="42909"/>
    <cellStyle name="20% - Accent5 3 4 3" xfId="2083"/>
    <cellStyle name="20% - Accent5 3 4 3 2" xfId="2084"/>
    <cellStyle name="20% - Accent5 3 4 3 2 2" xfId="8615"/>
    <cellStyle name="20% - Accent5 3 4 3 2 2 2" xfId="31165"/>
    <cellStyle name="20% - Accent5 3 4 3 2 3" xfId="31164"/>
    <cellStyle name="20% - Accent5 3 4 3 2 4" xfId="42912"/>
    <cellStyle name="20% - Accent5 3 4 3 3" xfId="8614"/>
    <cellStyle name="20% - Accent5 3 4 3 3 2" xfId="31166"/>
    <cellStyle name="20% - Accent5 3 4 3 4" xfId="31163"/>
    <cellStyle name="20% - Accent5 3 4 3 5" xfId="42911"/>
    <cellStyle name="20% - Accent5 3 4 4" xfId="2085"/>
    <cellStyle name="20% - Accent5 3 4 4 2" xfId="8616"/>
    <cellStyle name="20% - Accent5 3 4 4 2 2" xfId="31168"/>
    <cellStyle name="20% - Accent5 3 4 4 3" xfId="31167"/>
    <cellStyle name="20% - Accent5 3 4 4 4" xfId="42913"/>
    <cellStyle name="20% - Accent5 3 4 5" xfId="2086"/>
    <cellStyle name="20% - Accent5 3 4 5 2" xfId="8617"/>
    <cellStyle name="20% - Accent5 3 4 5 2 2" xfId="31170"/>
    <cellStyle name="20% - Accent5 3 4 5 3" xfId="31169"/>
    <cellStyle name="20% - Accent5 3 4 5 4" xfId="42914"/>
    <cellStyle name="20% - Accent5 3 4 6" xfId="2087"/>
    <cellStyle name="20% - Accent5 3 4 6 2" xfId="8618"/>
    <cellStyle name="20% - Accent5 3 4 6 2 2" xfId="31172"/>
    <cellStyle name="20% - Accent5 3 4 6 3" xfId="31171"/>
    <cellStyle name="20% - Accent5 3 4 6 4" xfId="42915"/>
    <cellStyle name="20% - Accent5 3 4 7" xfId="2088"/>
    <cellStyle name="20% - Accent5 3 4 7 2" xfId="8619"/>
    <cellStyle name="20% - Accent5 3 4 7 2 2" xfId="31174"/>
    <cellStyle name="20% - Accent5 3 4 7 3" xfId="31173"/>
    <cellStyle name="20% - Accent5 3 4 7 4" xfId="42916"/>
    <cellStyle name="20% - Accent5 3 4 8" xfId="2089"/>
    <cellStyle name="20% - Accent5 3 4 8 2" xfId="8620"/>
    <cellStyle name="20% - Accent5 3 4 8 2 2" xfId="31176"/>
    <cellStyle name="20% - Accent5 3 4 8 3" xfId="31175"/>
    <cellStyle name="20% - Accent5 3 4 8 4" xfId="42917"/>
    <cellStyle name="20% - Accent5 3 4 9" xfId="2090"/>
    <cellStyle name="20% - Accent5 3 4 9 2" xfId="8621"/>
    <cellStyle name="20% - Accent5 3 4 9 2 2" xfId="31178"/>
    <cellStyle name="20% - Accent5 3 4 9 3" xfId="31177"/>
    <cellStyle name="20% - Accent5 3 4 9 4" xfId="42918"/>
    <cellStyle name="20% - Accent5 3 5" xfId="2091"/>
    <cellStyle name="20% - Accent5 3 5 2" xfId="2092"/>
    <cellStyle name="20% - Accent5 3 5 2 2" xfId="8623"/>
    <cellStyle name="20% - Accent5 3 5 2 2 2" xfId="31181"/>
    <cellStyle name="20% - Accent5 3 5 2 3" xfId="31180"/>
    <cellStyle name="20% - Accent5 3 5 2 4" xfId="42920"/>
    <cellStyle name="20% - Accent5 3 5 3" xfId="2093"/>
    <cellStyle name="20% - Accent5 3 5 3 2" xfId="8624"/>
    <cellStyle name="20% - Accent5 3 5 3 2 2" xfId="31183"/>
    <cellStyle name="20% - Accent5 3 5 3 3" xfId="31182"/>
    <cellStyle name="20% - Accent5 3 5 3 4" xfId="42921"/>
    <cellStyle name="20% - Accent5 3 5 4" xfId="8622"/>
    <cellStyle name="20% - Accent5 3 5 4 2" xfId="31184"/>
    <cellStyle name="20% - Accent5 3 5 5" xfId="14569"/>
    <cellStyle name="20% - Accent5 3 5 6" xfId="31179"/>
    <cellStyle name="20% - Accent5 3 5 7" xfId="42919"/>
    <cellStyle name="20% - Accent5 3 6" xfId="2094"/>
    <cellStyle name="20% - Accent5 3 6 2" xfId="2095"/>
    <cellStyle name="20% - Accent5 3 6 2 2" xfId="8626"/>
    <cellStyle name="20% - Accent5 3 6 2 2 2" xfId="31187"/>
    <cellStyle name="20% - Accent5 3 6 2 3" xfId="31186"/>
    <cellStyle name="20% - Accent5 3 6 2 4" xfId="42923"/>
    <cellStyle name="20% - Accent5 3 6 3" xfId="8625"/>
    <cellStyle name="20% - Accent5 3 6 3 2" xfId="31188"/>
    <cellStyle name="20% - Accent5 3 6 4" xfId="14570"/>
    <cellStyle name="20% - Accent5 3 6 5" xfId="31185"/>
    <cellStyle name="20% - Accent5 3 6 6" xfId="42922"/>
    <cellStyle name="20% - Accent5 3 7" xfId="2096"/>
    <cellStyle name="20% - Accent5 3 7 2" xfId="2097"/>
    <cellStyle name="20% - Accent5 3 7 2 2" xfId="8628"/>
    <cellStyle name="20% - Accent5 3 7 2 2 2" xfId="31191"/>
    <cellStyle name="20% - Accent5 3 7 2 3" xfId="31190"/>
    <cellStyle name="20% - Accent5 3 7 2 4" xfId="42925"/>
    <cellStyle name="20% - Accent5 3 7 3" xfId="8627"/>
    <cellStyle name="20% - Accent5 3 7 3 2" xfId="31192"/>
    <cellStyle name="20% - Accent5 3 7 4" xfId="14571"/>
    <cellStyle name="20% - Accent5 3 7 5" xfId="31189"/>
    <cellStyle name="20% - Accent5 3 7 6" xfId="42924"/>
    <cellStyle name="20% - Accent5 3 8" xfId="2098"/>
    <cellStyle name="20% - Accent5 3 8 2" xfId="2099"/>
    <cellStyle name="20% - Accent5 3 8 2 2" xfId="8630"/>
    <cellStyle name="20% - Accent5 3 8 2 2 2" xfId="31195"/>
    <cellStyle name="20% - Accent5 3 8 2 3" xfId="31194"/>
    <cellStyle name="20% - Accent5 3 8 2 4" xfId="42927"/>
    <cellStyle name="20% - Accent5 3 8 3" xfId="8629"/>
    <cellStyle name="20% - Accent5 3 8 3 2" xfId="31196"/>
    <cellStyle name="20% - Accent5 3 8 4" xfId="14572"/>
    <cellStyle name="20% - Accent5 3 8 5" xfId="31193"/>
    <cellStyle name="20% - Accent5 3 8 6" xfId="42926"/>
    <cellStyle name="20% - Accent5 3 9" xfId="2100"/>
    <cellStyle name="20% - Accent5 3 9 2" xfId="2101"/>
    <cellStyle name="20% - Accent5 3 9 2 2" xfId="8632"/>
    <cellStyle name="20% - Accent5 3 9 2 2 2" xfId="31199"/>
    <cellStyle name="20% - Accent5 3 9 2 3" xfId="31198"/>
    <cellStyle name="20% - Accent5 3 9 2 4" xfId="42929"/>
    <cellStyle name="20% - Accent5 3 9 3" xfId="8631"/>
    <cellStyle name="20% - Accent5 3 9 3 2" xfId="31200"/>
    <cellStyle name="20% - Accent5 3 9 4" xfId="14573"/>
    <cellStyle name="20% - Accent5 3 9 5" xfId="31197"/>
    <cellStyle name="20% - Accent5 3 9 6" xfId="42928"/>
    <cellStyle name="20% - Accent5 4" xfId="193"/>
    <cellStyle name="20% - Accent5 4 10" xfId="2103"/>
    <cellStyle name="20% - Accent5 4 10 2" xfId="8634"/>
    <cellStyle name="20% - Accent5 4 10 2 2" xfId="31203"/>
    <cellStyle name="20% - Accent5 4 10 3" xfId="31202"/>
    <cellStyle name="20% - Accent5 4 10 4" xfId="42931"/>
    <cellStyle name="20% - Accent5 4 11" xfId="2104"/>
    <cellStyle name="20% - Accent5 4 11 2" xfId="8635"/>
    <cellStyle name="20% - Accent5 4 11 2 2" xfId="31205"/>
    <cellStyle name="20% - Accent5 4 11 3" xfId="31204"/>
    <cellStyle name="20% - Accent5 4 11 4" xfId="42932"/>
    <cellStyle name="20% - Accent5 4 12" xfId="2102"/>
    <cellStyle name="20% - Accent5 4 12 2" xfId="8636"/>
    <cellStyle name="20% - Accent5 4 12 2 2" xfId="31207"/>
    <cellStyle name="20% - Accent5 4 12 3" xfId="31206"/>
    <cellStyle name="20% - Accent5 4 13" xfId="8633"/>
    <cellStyle name="20% - Accent5 4 13 2" xfId="31208"/>
    <cellStyle name="20% - Accent5 4 14" xfId="14574"/>
    <cellStyle name="20% - Accent5 4 15" xfId="31201"/>
    <cellStyle name="20% - Accent5 4 16" xfId="42930"/>
    <cellStyle name="20% - Accent5 4 2" xfId="428"/>
    <cellStyle name="20% - Accent5 4 2 10" xfId="2105"/>
    <cellStyle name="20% - Accent5 4 2 10 2" xfId="8638"/>
    <cellStyle name="20% - Accent5 4 2 10 2 2" xfId="31211"/>
    <cellStyle name="20% - Accent5 4 2 10 3" xfId="31210"/>
    <cellStyle name="20% - Accent5 4 2 11" xfId="8637"/>
    <cellStyle name="20% - Accent5 4 2 11 2" xfId="31212"/>
    <cellStyle name="20% - Accent5 4 2 12" xfId="14575"/>
    <cellStyle name="20% - Accent5 4 2 13" xfId="31209"/>
    <cellStyle name="20% - Accent5 4 2 14" xfId="42933"/>
    <cellStyle name="20% - Accent5 4 2 2" xfId="2106"/>
    <cellStyle name="20% - Accent5 4 2 2 2" xfId="2107"/>
    <cellStyle name="20% - Accent5 4 2 2 2 2" xfId="8640"/>
    <cellStyle name="20% - Accent5 4 2 2 2 2 2" xfId="31215"/>
    <cellStyle name="20% - Accent5 4 2 2 2 3" xfId="31214"/>
    <cellStyle name="20% - Accent5 4 2 2 2 4" xfId="42935"/>
    <cellStyle name="20% - Accent5 4 2 2 3" xfId="8639"/>
    <cellStyle name="20% - Accent5 4 2 2 3 2" xfId="31216"/>
    <cellStyle name="20% - Accent5 4 2 2 4" xfId="31213"/>
    <cellStyle name="20% - Accent5 4 2 2 5" xfId="42934"/>
    <cellStyle name="20% - Accent5 4 2 3" xfId="2108"/>
    <cellStyle name="20% - Accent5 4 2 3 2" xfId="2109"/>
    <cellStyle name="20% - Accent5 4 2 3 2 2" xfId="8642"/>
    <cellStyle name="20% - Accent5 4 2 3 2 2 2" xfId="31219"/>
    <cellStyle name="20% - Accent5 4 2 3 2 3" xfId="31218"/>
    <cellStyle name="20% - Accent5 4 2 3 2 4" xfId="42937"/>
    <cellStyle name="20% - Accent5 4 2 3 3" xfId="8641"/>
    <cellStyle name="20% - Accent5 4 2 3 3 2" xfId="31220"/>
    <cellStyle name="20% - Accent5 4 2 3 4" xfId="31217"/>
    <cellStyle name="20% - Accent5 4 2 3 5" xfId="42936"/>
    <cellStyle name="20% - Accent5 4 2 4" xfId="2110"/>
    <cellStyle name="20% - Accent5 4 2 4 2" xfId="8643"/>
    <cellStyle name="20% - Accent5 4 2 4 2 2" xfId="31222"/>
    <cellStyle name="20% - Accent5 4 2 4 3" xfId="31221"/>
    <cellStyle name="20% - Accent5 4 2 4 4" xfId="42938"/>
    <cellStyle name="20% - Accent5 4 2 5" xfId="2111"/>
    <cellStyle name="20% - Accent5 4 2 5 2" xfId="8644"/>
    <cellStyle name="20% - Accent5 4 2 5 2 2" xfId="31224"/>
    <cellStyle name="20% - Accent5 4 2 5 3" xfId="31223"/>
    <cellStyle name="20% - Accent5 4 2 5 4" xfId="42939"/>
    <cellStyle name="20% - Accent5 4 2 6" xfId="2112"/>
    <cellStyle name="20% - Accent5 4 2 6 2" xfId="8645"/>
    <cellStyle name="20% - Accent5 4 2 6 2 2" xfId="31226"/>
    <cellStyle name="20% - Accent5 4 2 6 3" xfId="31225"/>
    <cellStyle name="20% - Accent5 4 2 6 4" xfId="42940"/>
    <cellStyle name="20% - Accent5 4 2 7" xfId="2113"/>
    <cellStyle name="20% - Accent5 4 2 7 2" xfId="8646"/>
    <cellStyle name="20% - Accent5 4 2 7 2 2" xfId="31228"/>
    <cellStyle name="20% - Accent5 4 2 7 3" xfId="31227"/>
    <cellStyle name="20% - Accent5 4 2 7 4" xfId="42941"/>
    <cellStyle name="20% - Accent5 4 2 8" xfId="2114"/>
    <cellStyle name="20% - Accent5 4 2 8 2" xfId="8647"/>
    <cellStyle name="20% - Accent5 4 2 8 2 2" xfId="31230"/>
    <cellStyle name="20% - Accent5 4 2 8 3" xfId="31229"/>
    <cellStyle name="20% - Accent5 4 2 8 4" xfId="42942"/>
    <cellStyle name="20% - Accent5 4 2 9" xfId="2115"/>
    <cellStyle name="20% - Accent5 4 2 9 2" xfId="8648"/>
    <cellStyle name="20% - Accent5 4 2 9 2 2" xfId="31232"/>
    <cellStyle name="20% - Accent5 4 2 9 3" xfId="31231"/>
    <cellStyle name="20% - Accent5 4 2 9 4" xfId="42943"/>
    <cellStyle name="20% - Accent5 4 3" xfId="632"/>
    <cellStyle name="20% - Accent5 4 3 10" xfId="8649"/>
    <cellStyle name="20% - Accent5 4 3 10 2" xfId="31234"/>
    <cellStyle name="20% - Accent5 4 3 11" xfId="14576"/>
    <cellStyle name="20% - Accent5 4 3 12" xfId="31233"/>
    <cellStyle name="20% - Accent5 4 3 13" xfId="42944"/>
    <cellStyle name="20% - Accent5 4 3 2" xfId="2117"/>
    <cellStyle name="20% - Accent5 4 3 2 2" xfId="8650"/>
    <cellStyle name="20% - Accent5 4 3 2 2 2" xfId="31236"/>
    <cellStyle name="20% - Accent5 4 3 2 3" xfId="31235"/>
    <cellStyle name="20% - Accent5 4 3 2 4" xfId="42945"/>
    <cellStyle name="20% - Accent5 4 3 3" xfId="2118"/>
    <cellStyle name="20% - Accent5 4 3 3 2" xfId="8651"/>
    <cellStyle name="20% - Accent5 4 3 3 2 2" xfId="31238"/>
    <cellStyle name="20% - Accent5 4 3 3 3" xfId="31237"/>
    <cellStyle name="20% - Accent5 4 3 3 4" xfId="42946"/>
    <cellStyle name="20% - Accent5 4 3 4" xfId="2119"/>
    <cellStyle name="20% - Accent5 4 3 4 2" xfId="8652"/>
    <cellStyle name="20% - Accent5 4 3 4 2 2" xfId="31240"/>
    <cellStyle name="20% - Accent5 4 3 4 3" xfId="31239"/>
    <cellStyle name="20% - Accent5 4 3 4 4" xfId="42947"/>
    <cellStyle name="20% - Accent5 4 3 5" xfId="2120"/>
    <cellStyle name="20% - Accent5 4 3 5 2" xfId="8653"/>
    <cellStyle name="20% - Accent5 4 3 5 2 2" xfId="31242"/>
    <cellStyle name="20% - Accent5 4 3 5 3" xfId="31241"/>
    <cellStyle name="20% - Accent5 4 3 5 4" xfId="42948"/>
    <cellStyle name="20% - Accent5 4 3 6" xfId="2121"/>
    <cellStyle name="20% - Accent5 4 3 6 2" xfId="8654"/>
    <cellStyle name="20% - Accent5 4 3 6 2 2" xfId="31244"/>
    <cellStyle name="20% - Accent5 4 3 6 3" xfId="31243"/>
    <cellStyle name="20% - Accent5 4 3 6 4" xfId="42949"/>
    <cellStyle name="20% - Accent5 4 3 7" xfId="2122"/>
    <cellStyle name="20% - Accent5 4 3 7 2" xfId="8655"/>
    <cellStyle name="20% - Accent5 4 3 7 2 2" xfId="31246"/>
    <cellStyle name="20% - Accent5 4 3 7 3" xfId="31245"/>
    <cellStyle name="20% - Accent5 4 3 7 4" xfId="42950"/>
    <cellStyle name="20% - Accent5 4 3 8" xfId="2123"/>
    <cellStyle name="20% - Accent5 4 3 8 2" xfId="8656"/>
    <cellStyle name="20% - Accent5 4 3 8 2 2" xfId="31248"/>
    <cellStyle name="20% - Accent5 4 3 8 3" xfId="31247"/>
    <cellStyle name="20% - Accent5 4 3 8 4" xfId="42951"/>
    <cellStyle name="20% - Accent5 4 3 9" xfId="2116"/>
    <cellStyle name="20% - Accent5 4 3 9 2" xfId="8657"/>
    <cellStyle name="20% - Accent5 4 3 9 2 2" xfId="31250"/>
    <cellStyle name="20% - Accent5 4 3 9 3" xfId="31249"/>
    <cellStyle name="20% - Accent5 4 4" xfId="719"/>
    <cellStyle name="20% - Accent5 4 4 2" xfId="2125"/>
    <cellStyle name="20% - Accent5 4 4 2 2" xfId="8659"/>
    <cellStyle name="20% - Accent5 4 4 2 2 2" xfId="31253"/>
    <cellStyle name="20% - Accent5 4 4 2 3" xfId="31252"/>
    <cellStyle name="20% - Accent5 4 4 2 4" xfId="42953"/>
    <cellStyle name="20% - Accent5 4 4 3" xfId="2124"/>
    <cellStyle name="20% - Accent5 4 4 3 2" xfId="8660"/>
    <cellStyle name="20% - Accent5 4 4 3 2 2" xfId="31255"/>
    <cellStyle name="20% - Accent5 4 4 3 3" xfId="31254"/>
    <cellStyle name="20% - Accent5 4 4 4" xfId="8658"/>
    <cellStyle name="20% - Accent5 4 4 4 2" xfId="31256"/>
    <cellStyle name="20% - Accent5 4 4 5" xfId="14577"/>
    <cellStyle name="20% - Accent5 4 4 6" xfId="31251"/>
    <cellStyle name="20% - Accent5 4 4 7" xfId="42952"/>
    <cellStyle name="20% - Accent5 4 5" xfId="2126"/>
    <cellStyle name="20% - Accent5 4 5 2" xfId="8661"/>
    <cellStyle name="20% - Accent5 4 5 2 2" xfId="31258"/>
    <cellStyle name="20% - Accent5 4 5 3" xfId="31257"/>
    <cellStyle name="20% - Accent5 4 5 4" xfId="42954"/>
    <cellStyle name="20% - Accent5 4 6" xfId="2127"/>
    <cellStyle name="20% - Accent5 4 6 2" xfId="8662"/>
    <cellStyle name="20% - Accent5 4 6 2 2" xfId="31260"/>
    <cellStyle name="20% - Accent5 4 6 3" xfId="31259"/>
    <cellStyle name="20% - Accent5 4 6 4" xfId="42955"/>
    <cellStyle name="20% - Accent5 4 7" xfId="2128"/>
    <cellStyle name="20% - Accent5 4 7 2" xfId="8663"/>
    <cellStyle name="20% - Accent5 4 7 2 2" xfId="31262"/>
    <cellStyle name="20% - Accent5 4 7 3" xfId="31261"/>
    <cellStyle name="20% - Accent5 4 7 4" xfId="42956"/>
    <cellStyle name="20% - Accent5 4 8" xfId="2129"/>
    <cellStyle name="20% - Accent5 4 8 2" xfId="8664"/>
    <cellStyle name="20% - Accent5 4 8 2 2" xfId="31264"/>
    <cellStyle name="20% - Accent5 4 8 3" xfId="31263"/>
    <cellStyle name="20% - Accent5 4 8 4" xfId="42957"/>
    <cellStyle name="20% - Accent5 4 9" xfId="2130"/>
    <cellStyle name="20% - Accent5 4 9 2" xfId="8665"/>
    <cellStyle name="20% - Accent5 4 9 2 2" xfId="31266"/>
    <cellStyle name="20% - Accent5 4 9 3" xfId="31265"/>
    <cellStyle name="20% - Accent5 4 9 4" xfId="42958"/>
    <cellStyle name="20% - Accent5 5" xfId="194"/>
    <cellStyle name="20% - Accent5 5 10" xfId="2132"/>
    <cellStyle name="20% - Accent5 5 10 2" xfId="8667"/>
    <cellStyle name="20% - Accent5 5 10 2 2" xfId="31269"/>
    <cellStyle name="20% - Accent5 5 10 3" xfId="31268"/>
    <cellStyle name="20% - Accent5 5 10 4" xfId="42960"/>
    <cellStyle name="20% - Accent5 5 11" xfId="2133"/>
    <cellStyle name="20% - Accent5 5 11 2" xfId="8668"/>
    <cellStyle name="20% - Accent5 5 11 2 2" xfId="31271"/>
    <cellStyle name="20% - Accent5 5 11 3" xfId="31270"/>
    <cellStyle name="20% - Accent5 5 11 4" xfId="42961"/>
    <cellStyle name="20% - Accent5 5 12" xfId="2131"/>
    <cellStyle name="20% - Accent5 5 12 2" xfId="8669"/>
    <cellStyle name="20% - Accent5 5 12 2 2" xfId="31273"/>
    <cellStyle name="20% - Accent5 5 12 3" xfId="31272"/>
    <cellStyle name="20% - Accent5 5 13" xfId="8666"/>
    <cellStyle name="20% - Accent5 5 13 2" xfId="31274"/>
    <cellStyle name="20% - Accent5 5 14" xfId="14578"/>
    <cellStyle name="20% - Accent5 5 15" xfId="31267"/>
    <cellStyle name="20% - Accent5 5 16" xfId="42959"/>
    <cellStyle name="20% - Accent5 5 2" xfId="429"/>
    <cellStyle name="20% - Accent5 5 2 10" xfId="2134"/>
    <cellStyle name="20% - Accent5 5 2 10 2" xfId="8671"/>
    <cellStyle name="20% - Accent5 5 2 10 2 2" xfId="31277"/>
    <cellStyle name="20% - Accent5 5 2 10 3" xfId="31276"/>
    <cellStyle name="20% - Accent5 5 2 11" xfId="8670"/>
    <cellStyle name="20% - Accent5 5 2 11 2" xfId="31278"/>
    <cellStyle name="20% - Accent5 5 2 12" xfId="14579"/>
    <cellStyle name="20% - Accent5 5 2 13" xfId="31275"/>
    <cellStyle name="20% - Accent5 5 2 14" xfId="42962"/>
    <cellStyle name="20% - Accent5 5 2 2" xfId="2135"/>
    <cellStyle name="20% - Accent5 5 2 2 2" xfId="8672"/>
    <cellStyle name="20% - Accent5 5 2 2 2 2" xfId="31280"/>
    <cellStyle name="20% - Accent5 5 2 2 3" xfId="31279"/>
    <cellStyle name="20% - Accent5 5 2 2 4" xfId="42963"/>
    <cellStyle name="20% - Accent5 5 2 3" xfId="2136"/>
    <cellStyle name="20% - Accent5 5 2 3 2" xfId="8673"/>
    <cellStyle name="20% - Accent5 5 2 3 2 2" xfId="31282"/>
    <cellStyle name="20% - Accent5 5 2 3 3" xfId="31281"/>
    <cellStyle name="20% - Accent5 5 2 3 4" xfId="42964"/>
    <cellStyle name="20% - Accent5 5 2 4" xfId="2137"/>
    <cellStyle name="20% - Accent5 5 2 4 2" xfId="8674"/>
    <cellStyle name="20% - Accent5 5 2 4 2 2" xfId="31284"/>
    <cellStyle name="20% - Accent5 5 2 4 3" xfId="31283"/>
    <cellStyle name="20% - Accent5 5 2 4 4" xfId="42965"/>
    <cellStyle name="20% - Accent5 5 2 5" xfId="2138"/>
    <cellStyle name="20% - Accent5 5 2 5 2" xfId="8675"/>
    <cellStyle name="20% - Accent5 5 2 5 2 2" xfId="31286"/>
    <cellStyle name="20% - Accent5 5 2 5 3" xfId="31285"/>
    <cellStyle name="20% - Accent5 5 2 5 4" xfId="42966"/>
    <cellStyle name="20% - Accent5 5 2 6" xfId="2139"/>
    <cellStyle name="20% - Accent5 5 2 6 2" xfId="8676"/>
    <cellStyle name="20% - Accent5 5 2 6 2 2" xfId="31288"/>
    <cellStyle name="20% - Accent5 5 2 6 3" xfId="31287"/>
    <cellStyle name="20% - Accent5 5 2 6 4" xfId="42967"/>
    <cellStyle name="20% - Accent5 5 2 7" xfId="2140"/>
    <cellStyle name="20% - Accent5 5 2 7 2" xfId="8677"/>
    <cellStyle name="20% - Accent5 5 2 7 2 2" xfId="31290"/>
    <cellStyle name="20% - Accent5 5 2 7 3" xfId="31289"/>
    <cellStyle name="20% - Accent5 5 2 7 4" xfId="42968"/>
    <cellStyle name="20% - Accent5 5 2 8" xfId="2141"/>
    <cellStyle name="20% - Accent5 5 2 8 2" xfId="8678"/>
    <cellStyle name="20% - Accent5 5 2 8 2 2" xfId="31292"/>
    <cellStyle name="20% - Accent5 5 2 8 3" xfId="31291"/>
    <cellStyle name="20% - Accent5 5 2 8 4" xfId="42969"/>
    <cellStyle name="20% - Accent5 5 2 9" xfId="2142"/>
    <cellStyle name="20% - Accent5 5 2 9 2" xfId="8679"/>
    <cellStyle name="20% - Accent5 5 2 9 2 2" xfId="31294"/>
    <cellStyle name="20% - Accent5 5 2 9 3" xfId="31293"/>
    <cellStyle name="20% - Accent5 5 2 9 4" xfId="42970"/>
    <cellStyle name="20% - Accent5 5 3" xfId="633"/>
    <cellStyle name="20% - Accent5 5 3 2" xfId="2144"/>
    <cellStyle name="20% - Accent5 5 3 2 2" xfId="8681"/>
    <cellStyle name="20% - Accent5 5 3 2 2 2" xfId="31297"/>
    <cellStyle name="20% - Accent5 5 3 2 3" xfId="31296"/>
    <cellStyle name="20% - Accent5 5 3 2 4" xfId="42972"/>
    <cellStyle name="20% - Accent5 5 3 3" xfId="2143"/>
    <cellStyle name="20% - Accent5 5 3 3 2" xfId="8682"/>
    <cellStyle name="20% - Accent5 5 3 3 2 2" xfId="31299"/>
    <cellStyle name="20% - Accent5 5 3 3 3" xfId="31298"/>
    <cellStyle name="20% - Accent5 5 3 4" xfId="8680"/>
    <cellStyle name="20% - Accent5 5 3 4 2" xfId="31300"/>
    <cellStyle name="20% - Accent5 5 3 5" xfId="14580"/>
    <cellStyle name="20% - Accent5 5 3 6" xfId="31295"/>
    <cellStyle name="20% - Accent5 5 3 7" xfId="42971"/>
    <cellStyle name="20% - Accent5 5 4" xfId="720"/>
    <cellStyle name="20% - Accent5 5 4 2" xfId="2145"/>
    <cellStyle name="20% - Accent5 5 4 2 2" xfId="8684"/>
    <cellStyle name="20% - Accent5 5 4 2 2 2" xfId="31303"/>
    <cellStyle name="20% - Accent5 5 4 2 3" xfId="31302"/>
    <cellStyle name="20% - Accent5 5 4 3" xfId="8683"/>
    <cellStyle name="20% - Accent5 5 4 3 2" xfId="31304"/>
    <cellStyle name="20% - Accent5 5 4 4" xfId="14581"/>
    <cellStyle name="20% - Accent5 5 4 5" xfId="31301"/>
    <cellStyle name="20% - Accent5 5 4 6" xfId="42973"/>
    <cellStyle name="20% - Accent5 5 5" xfId="2146"/>
    <cellStyle name="20% - Accent5 5 5 2" xfId="8685"/>
    <cellStyle name="20% - Accent5 5 5 2 2" xfId="31306"/>
    <cellStyle name="20% - Accent5 5 5 3" xfId="31305"/>
    <cellStyle name="20% - Accent5 5 5 4" xfId="42974"/>
    <cellStyle name="20% - Accent5 5 6" xfId="2147"/>
    <cellStyle name="20% - Accent5 5 6 2" xfId="8686"/>
    <cellStyle name="20% - Accent5 5 6 2 2" xfId="31308"/>
    <cellStyle name="20% - Accent5 5 6 3" xfId="31307"/>
    <cellStyle name="20% - Accent5 5 6 4" xfId="42975"/>
    <cellStyle name="20% - Accent5 5 7" xfId="2148"/>
    <cellStyle name="20% - Accent5 5 7 2" xfId="8687"/>
    <cellStyle name="20% - Accent5 5 7 2 2" xfId="31310"/>
    <cellStyle name="20% - Accent5 5 7 3" xfId="31309"/>
    <cellStyle name="20% - Accent5 5 7 4" xfId="42976"/>
    <cellStyle name="20% - Accent5 5 8" xfId="2149"/>
    <cellStyle name="20% - Accent5 5 8 2" xfId="8688"/>
    <cellStyle name="20% - Accent5 5 8 2 2" xfId="31312"/>
    <cellStyle name="20% - Accent5 5 8 3" xfId="31311"/>
    <cellStyle name="20% - Accent5 5 8 4" xfId="42977"/>
    <cellStyle name="20% - Accent5 5 9" xfId="2150"/>
    <cellStyle name="20% - Accent5 5 9 2" xfId="8689"/>
    <cellStyle name="20% - Accent5 5 9 2 2" xfId="31314"/>
    <cellStyle name="20% - Accent5 5 9 3" xfId="31313"/>
    <cellStyle name="20% - Accent5 5 9 4" xfId="42978"/>
    <cellStyle name="20% - Accent5 6" xfId="195"/>
    <cellStyle name="20% - Accent5 6 10" xfId="2151"/>
    <cellStyle name="20% - Accent5 6 10 2" xfId="8691"/>
    <cellStyle name="20% - Accent5 6 10 2 2" xfId="31317"/>
    <cellStyle name="20% - Accent5 6 10 3" xfId="31316"/>
    <cellStyle name="20% - Accent5 6 11" xfId="8690"/>
    <cellStyle name="20% - Accent5 6 11 2" xfId="31318"/>
    <cellStyle name="20% - Accent5 6 12" xfId="14582"/>
    <cellStyle name="20% - Accent5 6 13" xfId="31315"/>
    <cellStyle name="20% - Accent5 6 14" xfId="42979"/>
    <cellStyle name="20% - Accent5 6 2" xfId="430"/>
    <cellStyle name="20% - Accent5 6 2 2" xfId="2153"/>
    <cellStyle name="20% - Accent5 6 2 2 2" xfId="8693"/>
    <cellStyle name="20% - Accent5 6 2 2 2 2" xfId="31321"/>
    <cellStyle name="20% - Accent5 6 2 2 3" xfId="31320"/>
    <cellStyle name="20% - Accent5 6 2 2 4" xfId="42981"/>
    <cellStyle name="20% - Accent5 6 2 3" xfId="2152"/>
    <cellStyle name="20% - Accent5 6 2 3 2" xfId="8694"/>
    <cellStyle name="20% - Accent5 6 2 3 2 2" xfId="31323"/>
    <cellStyle name="20% - Accent5 6 2 3 3" xfId="31322"/>
    <cellStyle name="20% - Accent5 6 2 4" xfId="8692"/>
    <cellStyle name="20% - Accent5 6 2 4 2" xfId="31324"/>
    <cellStyle name="20% - Accent5 6 2 5" xfId="14583"/>
    <cellStyle name="20% - Accent5 6 2 6" xfId="31319"/>
    <cellStyle name="20% - Accent5 6 2 7" xfId="42980"/>
    <cellStyle name="20% - Accent5 6 3" xfId="634"/>
    <cellStyle name="20% - Accent5 6 3 2" xfId="2155"/>
    <cellStyle name="20% - Accent5 6 3 2 2" xfId="8696"/>
    <cellStyle name="20% - Accent5 6 3 2 2 2" xfId="31327"/>
    <cellStyle name="20% - Accent5 6 3 2 3" xfId="31326"/>
    <cellStyle name="20% - Accent5 6 3 2 4" xfId="42983"/>
    <cellStyle name="20% - Accent5 6 3 3" xfId="2154"/>
    <cellStyle name="20% - Accent5 6 3 3 2" xfId="8697"/>
    <cellStyle name="20% - Accent5 6 3 3 2 2" xfId="31329"/>
    <cellStyle name="20% - Accent5 6 3 3 3" xfId="31328"/>
    <cellStyle name="20% - Accent5 6 3 4" xfId="8695"/>
    <cellStyle name="20% - Accent5 6 3 4 2" xfId="31330"/>
    <cellStyle name="20% - Accent5 6 3 5" xfId="14584"/>
    <cellStyle name="20% - Accent5 6 3 6" xfId="31325"/>
    <cellStyle name="20% - Accent5 6 3 7" xfId="42982"/>
    <cellStyle name="20% - Accent5 6 4" xfId="721"/>
    <cellStyle name="20% - Accent5 6 4 2" xfId="2156"/>
    <cellStyle name="20% - Accent5 6 4 2 2" xfId="8699"/>
    <cellStyle name="20% - Accent5 6 4 2 2 2" xfId="31333"/>
    <cellStyle name="20% - Accent5 6 4 2 3" xfId="31332"/>
    <cellStyle name="20% - Accent5 6 4 3" xfId="8698"/>
    <cellStyle name="20% - Accent5 6 4 3 2" xfId="31334"/>
    <cellStyle name="20% - Accent5 6 4 4" xfId="14585"/>
    <cellStyle name="20% - Accent5 6 4 5" xfId="31331"/>
    <cellStyle name="20% - Accent5 6 4 6" xfId="42984"/>
    <cellStyle name="20% - Accent5 6 5" xfId="2157"/>
    <cellStyle name="20% - Accent5 6 5 2" xfId="8700"/>
    <cellStyle name="20% - Accent5 6 5 2 2" xfId="31336"/>
    <cellStyle name="20% - Accent5 6 5 3" xfId="31335"/>
    <cellStyle name="20% - Accent5 6 5 4" xfId="42985"/>
    <cellStyle name="20% - Accent5 6 6" xfId="2158"/>
    <cellStyle name="20% - Accent5 6 6 2" xfId="8701"/>
    <cellStyle name="20% - Accent5 6 6 2 2" xfId="31338"/>
    <cellStyle name="20% - Accent5 6 6 3" xfId="31337"/>
    <cellStyle name="20% - Accent5 6 6 4" xfId="42986"/>
    <cellStyle name="20% - Accent5 6 7" xfId="2159"/>
    <cellStyle name="20% - Accent5 6 7 2" xfId="8702"/>
    <cellStyle name="20% - Accent5 6 7 2 2" xfId="31340"/>
    <cellStyle name="20% - Accent5 6 7 3" xfId="31339"/>
    <cellStyle name="20% - Accent5 6 7 4" xfId="42987"/>
    <cellStyle name="20% - Accent5 6 8" xfId="2160"/>
    <cellStyle name="20% - Accent5 6 8 2" xfId="8703"/>
    <cellStyle name="20% - Accent5 6 8 2 2" xfId="31342"/>
    <cellStyle name="20% - Accent5 6 8 3" xfId="31341"/>
    <cellStyle name="20% - Accent5 6 8 4" xfId="42988"/>
    <cellStyle name="20% - Accent5 6 9" xfId="2161"/>
    <cellStyle name="20% - Accent5 6 9 2" xfId="8704"/>
    <cellStyle name="20% - Accent5 6 9 2 2" xfId="31344"/>
    <cellStyle name="20% - Accent5 6 9 3" xfId="31343"/>
    <cellStyle name="20% - Accent5 6 9 4" xfId="42989"/>
    <cellStyle name="20% - Accent5 7" xfId="196"/>
    <cellStyle name="20% - Accent5 7 10" xfId="8705"/>
    <cellStyle name="20% - Accent5 7 10 2" xfId="31346"/>
    <cellStyle name="20% - Accent5 7 11" xfId="14586"/>
    <cellStyle name="20% - Accent5 7 12" xfId="31345"/>
    <cellStyle name="20% - Accent5 7 13" xfId="42990"/>
    <cellStyle name="20% - Accent5 7 2" xfId="431"/>
    <cellStyle name="20% - Accent5 7 2 2" xfId="2164"/>
    <cellStyle name="20% - Accent5 7 2 2 2" xfId="8707"/>
    <cellStyle name="20% - Accent5 7 2 2 2 2" xfId="31349"/>
    <cellStyle name="20% - Accent5 7 2 2 3" xfId="31348"/>
    <cellStyle name="20% - Accent5 7 2 2 4" xfId="42992"/>
    <cellStyle name="20% - Accent5 7 2 3" xfId="2163"/>
    <cellStyle name="20% - Accent5 7 2 3 2" xfId="8708"/>
    <cellStyle name="20% - Accent5 7 2 3 2 2" xfId="31351"/>
    <cellStyle name="20% - Accent5 7 2 3 3" xfId="31350"/>
    <cellStyle name="20% - Accent5 7 2 4" xfId="8706"/>
    <cellStyle name="20% - Accent5 7 2 4 2" xfId="31352"/>
    <cellStyle name="20% - Accent5 7 2 5" xfId="14587"/>
    <cellStyle name="20% - Accent5 7 2 6" xfId="31347"/>
    <cellStyle name="20% - Accent5 7 2 7" xfId="42991"/>
    <cellStyle name="20% - Accent5 7 3" xfId="635"/>
    <cellStyle name="20% - Accent5 7 3 2" xfId="2165"/>
    <cellStyle name="20% - Accent5 7 3 2 2" xfId="8710"/>
    <cellStyle name="20% - Accent5 7 3 2 2 2" xfId="31355"/>
    <cellStyle name="20% - Accent5 7 3 2 3" xfId="31354"/>
    <cellStyle name="20% - Accent5 7 3 3" xfId="8709"/>
    <cellStyle name="20% - Accent5 7 3 3 2" xfId="31356"/>
    <cellStyle name="20% - Accent5 7 3 4" xfId="14588"/>
    <cellStyle name="20% - Accent5 7 3 5" xfId="31353"/>
    <cellStyle name="20% - Accent5 7 3 6" xfId="42993"/>
    <cellStyle name="20% - Accent5 7 4" xfId="722"/>
    <cellStyle name="20% - Accent5 7 4 2" xfId="2166"/>
    <cellStyle name="20% - Accent5 7 4 2 2" xfId="8712"/>
    <cellStyle name="20% - Accent5 7 4 2 2 2" xfId="31359"/>
    <cellStyle name="20% - Accent5 7 4 2 3" xfId="31358"/>
    <cellStyle name="20% - Accent5 7 4 3" xfId="8711"/>
    <cellStyle name="20% - Accent5 7 4 3 2" xfId="31360"/>
    <cellStyle name="20% - Accent5 7 4 4" xfId="14589"/>
    <cellStyle name="20% - Accent5 7 4 5" xfId="31357"/>
    <cellStyle name="20% - Accent5 7 4 6" xfId="42994"/>
    <cellStyle name="20% - Accent5 7 5" xfId="2167"/>
    <cellStyle name="20% - Accent5 7 5 2" xfId="8713"/>
    <cellStyle name="20% - Accent5 7 5 2 2" xfId="31362"/>
    <cellStyle name="20% - Accent5 7 5 3" xfId="31361"/>
    <cellStyle name="20% - Accent5 7 5 4" xfId="42995"/>
    <cellStyle name="20% - Accent5 7 6" xfId="2168"/>
    <cellStyle name="20% - Accent5 7 6 2" xfId="8714"/>
    <cellStyle name="20% - Accent5 7 6 2 2" xfId="31364"/>
    <cellStyle name="20% - Accent5 7 6 3" xfId="31363"/>
    <cellStyle name="20% - Accent5 7 6 4" xfId="42996"/>
    <cellStyle name="20% - Accent5 7 7" xfId="2169"/>
    <cellStyle name="20% - Accent5 7 7 2" xfId="8715"/>
    <cellStyle name="20% - Accent5 7 7 2 2" xfId="31366"/>
    <cellStyle name="20% - Accent5 7 7 3" xfId="31365"/>
    <cellStyle name="20% - Accent5 7 7 4" xfId="42997"/>
    <cellStyle name="20% - Accent5 7 8" xfId="2170"/>
    <cellStyle name="20% - Accent5 7 8 2" xfId="8716"/>
    <cellStyle name="20% - Accent5 7 8 2 2" xfId="31368"/>
    <cellStyle name="20% - Accent5 7 8 3" xfId="31367"/>
    <cellStyle name="20% - Accent5 7 8 4" xfId="42998"/>
    <cellStyle name="20% - Accent5 7 9" xfId="2162"/>
    <cellStyle name="20% - Accent5 7 9 2" xfId="8717"/>
    <cellStyle name="20% - Accent5 7 9 2 2" xfId="31370"/>
    <cellStyle name="20% - Accent5 7 9 3" xfId="31369"/>
    <cellStyle name="20% - Accent5 8" xfId="324"/>
    <cellStyle name="20% - Accent5 8 2" xfId="2172"/>
    <cellStyle name="20% - Accent5 8 2 2" xfId="8718"/>
    <cellStyle name="20% - Accent5 8 2 2 2" xfId="31372"/>
    <cellStyle name="20% - Accent5 8 2 3" xfId="14590"/>
    <cellStyle name="20% - Accent5 8 2 4" xfId="31371"/>
    <cellStyle name="20% - Accent5 8 2 5" xfId="43000"/>
    <cellStyle name="20% - Accent5 8 3" xfId="2173"/>
    <cellStyle name="20% - Accent5 8 3 2" xfId="8719"/>
    <cellStyle name="20% - Accent5 8 3 2 2" xfId="31374"/>
    <cellStyle name="20% - Accent5 8 3 3" xfId="14591"/>
    <cellStyle name="20% - Accent5 8 3 4" xfId="31373"/>
    <cellStyle name="20% - Accent5 8 3 5" xfId="43001"/>
    <cellStyle name="20% - Accent5 8 4" xfId="2174"/>
    <cellStyle name="20% - Accent5 8 4 2" xfId="8720"/>
    <cellStyle name="20% - Accent5 8 4 2 2" xfId="31376"/>
    <cellStyle name="20% - Accent5 8 4 3" xfId="14592"/>
    <cellStyle name="20% - Accent5 8 4 4" xfId="31375"/>
    <cellStyle name="20% - Accent5 8 4 5" xfId="43002"/>
    <cellStyle name="20% - Accent5 8 5" xfId="2175"/>
    <cellStyle name="20% - Accent5 8 5 2" xfId="8721"/>
    <cellStyle name="20% - Accent5 8 5 2 2" xfId="31378"/>
    <cellStyle name="20% - Accent5 8 5 3" xfId="31377"/>
    <cellStyle name="20% - Accent5 8 5 4" xfId="43003"/>
    <cellStyle name="20% - Accent5 8 6" xfId="2171"/>
    <cellStyle name="20% - Accent5 8 6 2" xfId="8722"/>
    <cellStyle name="20% - Accent5 8 6 2 2" xfId="31380"/>
    <cellStyle name="20% - Accent5 8 6 3" xfId="31379"/>
    <cellStyle name="20% - Accent5 8 7" xfId="42999"/>
    <cellStyle name="20% - Accent5 9" xfId="315"/>
    <cellStyle name="20% - Accent5 9 2" xfId="2177"/>
    <cellStyle name="20% - Accent5 9 2 2" xfId="8724"/>
    <cellStyle name="20% - Accent5 9 2 2 2" xfId="31383"/>
    <cellStyle name="20% - Accent5 9 2 3" xfId="14594"/>
    <cellStyle name="20% - Accent5 9 2 4" xfId="31382"/>
    <cellStyle name="20% - Accent5 9 2 5" xfId="43005"/>
    <cellStyle name="20% - Accent5 9 3" xfId="2176"/>
    <cellStyle name="20% - Accent5 9 3 2" xfId="8725"/>
    <cellStyle name="20% - Accent5 9 3 2 2" xfId="31385"/>
    <cellStyle name="20% - Accent5 9 3 3" xfId="14595"/>
    <cellStyle name="20% - Accent5 9 3 4" xfId="31384"/>
    <cellStyle name="20% - Accent5 9 4" xfId="8723"/>
    <cellStyle name="20% - Accent5 9 4 2" xfId="14596"/>
    <cellStyle name="20% - Accent5 9 4 3" xfId="31386"/>
    <cellStyle name="20% - Accent5 9 5" xfId="14593"/>
    <cellStyle name="20% - Accent5 9 6" xfId="31381"/>
    <cellStyle name="20% - Accent5 9 7" xfId="43004"/>
    <cellStyle name="20% - Accent6" xfId="6" builtinId="50" customBuiltin="1"/>
    <cellStyle name="20% - Accent6 10" xfId="2178"/>
    <cellStyle name="20% - Accent6 10 2" xfId="2179"/>
    <cellStyle name="20% - Accent6 10 2 2" xfId="8727"/>
    <cellStyle name="20% - Accent6 10 2 2 2" xfId="31389"/>
    <cellStyle name="20% - Accent6 10 2 3" xfId="14598"/>
    <cellStyle name="20% - Accent6 10 2 4" xfId="31388"/>
    <cellStyle name="20% - Accent6 10 2 5" xfId="43007"/>
    <cellStyle name="20% - Accent6 10 3" xfId="8726"/>
    <cellStyle name="20% - Accent6 10 3 2" xfId="14599"/>
    <cellStyle name="20% - Accent6 10 3 3" xfId="31390"/>
    <cellStyle name="20% - Accent6 10 4" xfId="14600"/>
    <cellStyle name="20% - Accent6 10 5" xfId="14597"/>
    <cellStyle name="20% - Accent6 10 6" xfId="31387"/>
    <cellStyle name="20% - Accent6 10 7" xfId="43006"/>
    <cellStyle name="20% - Accent6 11" xfId="2180"/>
    <cellStyle name="20% - Accent6 11 2" xfId="2181"/>
    <cellStyle name="20% - Accent6 11 2 2" xfId="8729"/>
    <cellStyle name="20% - Accent6 11 2 2 2" xfId="31393"/>
    <cellStyle name="20% - Accent6 11 2 3" xfId="14602"/>
    <cellStyle name="20% - Accent6 11 2 4" xfId="31392"/>
    <cellStyle name="20% - Accent6 11 2 5" xfId="43009"/>
    <cellStyle name="20% - Accent6 11 3" xfId="8728"/>
    <cellStyle name="20% - Accent6 11 3 2" xfId="14603"/>
    <cellStyle name="20% - Accent6 11 3 3" xfId="31394"/>
    <cellStyle name="20% - Accent6 11 4" xfId="14604"/>
    <cellStyle name="20% - Accent6 11 5" xfId="14601"/>
    <cellStyle name="20% - Accent6 11 6" xfId="31391"/>
    <cellStyle name="20% - Accent6 11 7" xfId="43008"/>
    <cellStyle name="20% - Accent6 12" xfId="2182"/>
    <cellStyle name="20% - Accent6 12 2" xfId="8730"/>
    <cellStyle name="20% - Accent6 12 2 2" xfId="14606"/>
    <cellStyle name="20% - Accent6 12 2 3" xfId="31396"/>
    <cellStyle name="20% - Accent6 12 3" xfId="14607"/>
    <cellStyle name="20% - Accent6 12 4" xfId="14608"/>
    <cellStyle name="20% - Accent6 12 5" xfId="14609"/>
    <cellStyle name="20% - Accent6 12 6" xfId="14605"/>
    <cellStyle name="20% - Accent6 12 7" xfId="31395"/>
    <cellStyle name="20% - Accent6 12 8" xfId="43010"/>
    <cellStyle name="20% - Accent6 13" xfId="2183"/>
    <cellStyle name="20% - Accent6 13 2" xfId="8731"/>
    <cellStyle name="20% - Accent6 13 2 2" xfId="31398"/>
    <cellStyle name="20% - Accent6 13 3" xfId="14610"/>
    <cellStyle name="20% - Accent6 13 4" xfId="31397"/>
    <cellStyle name="20% - Accent6 13 5" xfId="43011"/>
    <cellStyle name="20% - Accent6 14" xfId="2184"/>
    <cellStyle name="20% - Accent6 14 2" xfId="8732"/>
    <cellStyle name="20% - Accent6 14 2 2" xfId="31400"/>
    <cellStyle name="20% - Accent6 14 3" xfId="14611"/>
    <cellStyle name="20% - Accent6 14 4" xfId="31399"/>
    <cellStyle name="20% - Accent6 14 5" xfId="43012"/>
    <cellStyle name="20% - Accent6 15" xfId="2185"/>
    <cellStyle name="20% - Accent6 15 2" xfId="8733"/>
    <cellStyle name="20% - Accent6 15 2 2" xfId="31402"/>
    <cellStyle name="20% - Accent6 15 3" xfId="14612"/>
    <cellStyle name="20% - Accent6 15 4" xfId="31401"/>
    <cellStyle name="20% - Accent6 15 5" xfId="43013"/>
    <cellStyle name="20% - Accent6 16" xfId="13880"/>
    <cellStyle name="20% - Accent6 16 2" xfId="14613"/>
    <cellStyle name="20% - Accent6 17" xfId="14614"/>
    <cellStyle name="20% - Accent6 18" xfId="14615"/>
    <cellStyle name="20% - Accent6 19" xfId="14616"/>
    <cellStyle name="20% - Accent6 2" xfId="135"/>
    <cellStyle name="20% - Accent6 2 10" xfId="2187"/>
    <cellStyle name="20% - Accent6 2 11" xfId="2188"/>
    <cellStyle name="20% - Accent6 2 11 2" xfId="8735"/>
    <cellStyle name="20% - Accent6 2 11 2 2" xfId="31404"/>
    <cellStyle name="20% - Accent6 2 11 3" xfId="14617"/>
    <cellStyle name="20% - Accent6 2 11 4" xfId="31403"/>
    <cellStyle name="20% - Accent6 2 11 5" xfId="43014"/>
    <cellStyle name="20% - Accent6 2 12" xfId="2189"/>
    <cellStyle name="20% - Accent6 2 12 2" xfId="8736"/>
    <cellStyle name="20% - Accent6 2 12 2 2" xfId="31406"/>
    <cellStyle name="20% - Accent6 2 12 3" xfId="14618"/>
    <cellStyle name="20% - Accent6 2 12 4" xfId="31405"/>
    <cellStyle name="20% - Accent6 2 12 5" xfId="43015"/>
    <cellStyle name="20% - Accent6 2 13" xfId="2190"/>
    <cellStyle name="20% - Accent6 2 13 2" xfId="8737"/>
    <cellStyle name="20% - Accent6 2 13 2 2" xfId="31408"/>
    <cellStyle name="20% - Accent6 2 13 3" xfId="14619"/>
    <cellStyle name="20% - Accent6 2 13 4" xfId="31407"/>
    <cellStyle name="20% - Accent6 2 13 5" xfId="43016"/>
    <cellStyle name="20% - Accent6 2 14" xfId="2191"/>
    <cellStyle name="20% - Accent6 2 14 2" xfId="8738"/>
    <cellStyle name="20% - Accent6 2 14 2 2" xfId="31410"/>
    <cellStyle name="20% - Accent6 2 14 3" xfId="14620"/>
    <cellStyle name="20% - Accent6 2 14 4" xfId="31409"/>
    <cellStyle name="20% - Accent6 2 14 5" xfId="43017"/>
    <cellStyle name="20% - Accent6 2 15" xfId="2192"/>
    <cellStyle name="20% - Accent6 2 15 2" xfId="8739"/>
    <cellStyle name="20% - Accent6 2 15 2 2" xfId="31412"/>
    <cellStyle name="20% - Accent6 2 15 3" xfId="14621"/>
    <cellStyle name="20% - Accent6 2 15 4" xfId="31411"/>
    <cellStyle name="20% - Accent6 2 15 5" xfId="43018"/>
    <cellStyle name="20% - Accent6 2 16" xfId="2186"/>
    <cellStyle name="20% - Accent6 2 16 2" xfId="8740"/>
    <cellStyle name="20% - Accent6 2 16 2 2" xfId="31414"/>
    <cellStyle name="20% - Accent6 2 16 3" xfId="28050"/>
    <cellStyle name="20% - Accent6 2 16 4" xfId="31413"/>
    <cellStyle name="20% - Accent6 2 17" xfId="8734"/>
    <cellStyle name="20% - Accent6 2 17 2" xfId="31415"/>
    <cellStyle name="20% - Accent6 2 18" xfId="41613"/>
    <cellStyle name="20% - Accent6 2 2" xfId="198"/>
    <cellStyle name="20% - Accent6 2 2 2" xfId="2193"/>
    <cellStyle name="20% - Accent6 2 2 2 10" xfId="2194"/>
    <cellStyle name="20% - Accent6 2 2 2 10 2" xfId="8742"/>
    <cellStyle name="20% - Accent6 2 2 2 10 2 2" xfId="31418"/>
    <cellStyle name="20% - Accent6 2 2 2 10 3" xfId="31417"/>
    <cellStyle name="20% - Accent6 2 2 2 10 4" xfId="43020"/>
    <cellStyle name="20% - Accent6 2 2 2 11" xfId="2195"/>
    <cellStyle name="20% - Accent6 2 2 2 11 2" xfId="8743"/>
    <cellStyle name="20% - Accent6 2 2 2 11 2 2" xfId="31420"/>
    <cellStyle name="20% - Accent6 2 2 2 11 3" xfId="31419"/>
    <cellStyle name="20% - Accent6 2 2 2 11 4" xfId="43021"/>
    <cellStyle name="20% - Accent6 2 2 2 12" xfId="8741"/>
    <cellStyle name="20% - Accent6 2 2 2 12 2" xfId="31421"/>
    <cellStyle name="20% - Accent6 2 2 2 13" xfId="31416"/>
    <cellStyle name="20% - Accent6 2 2 2 14" xfId="43019"/>
    <cellStyle name="20% - Accent6 2 2 2 2" xfId="2196"/>
    <cellStyle name="20% - Accent6 2 2 2 2 10" xfId="8744"/>
    <cellStyle name="20% - Accent6 2 2 2 2 10 2" xfId="31423"/>
    <cellStyle name="20% - Accent6 2 2 2 2 11" xfId="31422"/>
    <cellStyle name="20% - Accent6 2 2 2 2 12" xfId="43022"/>
    <cellStyle name="20% - Accent6 2 2 2 2 2" xfId="2197"/>
    <cellStyle name="20% - Accent6 2 2 2 2 2 2" xfId="2198"/>
    <cellStyle name="20% - Accent6 2 2 2 2 2 2 2" xfId="8746"/>
    <cellStyle name="20% - Accent6 2 2 2 2 2 2 2 2" xfId="31426"/>
    <cellStyle name="20% - Accent6 2 2 2 2 2 2 3" xfId="31425"/>
    <cellStyle name="20% - Accent6 2 2 2 2 2 2 4" xfId="43024"/>
    <cellStyle name="20% - Accent6 2 2 2 2 2 3" xfId="8745"/>
    <cellStyle name="20% - Accent6 2 2 2 2 2 3 2" xfId="31427"/>
    <cellStyle name="20% - Accent6 2 2 2 2 2 4" xfId="31424"/>
    <cellStyle name="20% - Accent6 2 2 2 2 2 5" xfId="43023"/>
    <cellStyle name="20% - Accent6 2 2 2 2 3" xfId="2199"/>
    <cellStyle name="20% - Accent6 2 2 2 2 3 2" xfId="2200"/>
    <cellStyle name="20% - Accent6 2 2 2 2 3 2 2" xfId="8748"/>
    <cellStyle name="20% - Accent6 2 2 2 2 3 2 2 2" xfId="31430"/>
    <cellStyle name="20% - Accent6 2 2 2 2 3 2 3" xfId="31429"/>
    <cellStyle name="20% - Accent6 2 2 2 2 3 2 4" xfId="43026"/>
    <cellStyle name="20% - Accent6 2 2 2 2 3 3" xfId="8747"/>
    <cellStyle name="20% - Accent6 2 2 2 2 3 3 2" xfId="31431"/>
    <cellStyle name="20% - Accent6 2 2 2 2 3 4" xfId="31428"/>
    <cellStyle name="20% - Accent6 2 2 2 2 3 5" xfId="43025"/>
    <cellStyle name="20% - Accent6 2 2 2 2 4" xfId="2201"/>
    <cellStyle name="20% - Accent6 2 2 2 2 4 2" xfId="8749"/>
    <cellStyle name="20% - Accent6 2 2 2 2 4 2 2" xfId="31433"/>
    <cellStyle name="20% - Accent6 2 2 2 2 4 3" xfId="31432"/>
    <cellStyle name="20% - Accent6 2 2 2 2 4 4" xfId="43027"/>
    <cellStyle name="20% - Accent6 2 2 2 2 5" xfId="2202"/>
    <cellStyle name="20% - Accent6 2 2 2 2 5 2" xfId="8750"/>
    <cellStyle name="20% - Accent6 2 2 2 2 5 2 2" xfId="31435"/>
    <cellStyle name="20% - Accent6 2 2 2 2 5 3" xfId="31434"/>
    <cellStyle name="20% - Accent6 2 2 2 2 5 4" xfId="43028"/>
    <cellStyle name="20% - Accent6 2 2 2 2 6" xfId="2203"/>
    <cellStyle name="20% - Accent6 2 2 2 2 6 2" xfId="8751"/>
    <cellStyle name="20% - Accent6 2 2 2 2 6 2 2" xfId="31437"/>
    <cellStyle name="20% - Accent6 2 2 2 2 6 3" xfId="31436"/>
    <cellStyle name="20% - Accent6 2 2 2 2 6 4" xfId="43029"/>
    <cellStyle name="20% - Accent6 2 2 2 2 7" xfId="2204"/>
    <cellStyle name="20% - Accent6 2 2 2 2 7 2" xfId="8752"/>
    <cellStyle name="20% - Accent6 2 2 2 2 7 2 2" xfId="31439"/>
    <cellStyle name="20% - Accent6 2 2 2 2 7 3" xfId="31438"/>
    <cellStyle name="20% - Accent6 2 2 2 2 7 4" xfId="43030"/>
    <cellStyle name="20% - Accent6 2 2 2 2 8" xfId="2205"/>
    <cellStyle name="20% - Accent6 2 2 2 2 8 2" xfId="8753"/>
    <cellStyle name="20% - Accent6 2 2 2 2 8 2 2" xfId="31441"/>
    <cellStyle name="20% - Accent6 2 2 2 2 8 3" xfId="31440"/>
    <cellStyle name="20% - Accent6 2 2 2 2 8 4" xfId="43031"/>
    <cellStyle name="20% - Accent6 2 2 2 2 9" xfId="2206"/>
    <cellStyle name="20% - Accent6 2 2 2 2 9 2" xfId="8754"/>
    <cellStyle name="20% - Accent6 2 2 2 2 9 2 2" xfId="31443"/>
    <cellStyle name="20% - Accent6 2 2 2 2 9 3" xfId="31442"/>
    <cellStyle name="20% - Accent6 2 2 2 2 9 4" xfId="43032"/>
    <cellStyle name="20% - Accent6 2 2 2 3" xfId="2207"/>
    <cellStyle name="20% - Accent6 2 2 2 3 10" xfId="31444"/>
    <cellStyle name="20% - Accent6 2 2 2 3 11" xfId="43033"/>
    <cellStyle name="20% - Accent6 2 2 2 3 2" xfId="2208"/>
    <cellStyle name="20% - Accent6 2 2 2 3 2 2" xfId="8756"/>
    <cellStyle name="20% - Accent6 2 2 2 3 2 2 2" xfId="31446"/>
    <cellStyle name="20% - Accent6 2 2 2 3 2 3" xfId="31445"/>
    <cellStyle name="20% - Accent6 2 2 2 3 2 4" xfId="43034"/>
    <cellStyle name="20% - Accent6 2 2 2 3 3" xfId="2209"/>
    <cellStyle name="20% - Accent6 2 2 2 3 3 2" xfId="8757"/>
    <cellStyle name="20% - Accent6 2 2 2 3 3 2 2" xfId="31448"/>
    <cellStyle name="20% - Accent6 2 2 2 3 3 3" xfId="31447"/>
    <cellStyle name="20% - Accent6 2 2 2 3 3 4" xfId="43035"/>
    <cellStyle name="20% - Accent6 2 2 2 3 4" xfId="2210"/>
    <cellStyle name="20% - Accent6 2 2 2 3 4 2" xfId="8758"/>
    <cellStyle name="20% - Accent6 2 2 2 3 4 2 2" xfId="31450"/>
    <cellStyle name="20% - Accent6 2 2 2 3 4 3" xfId="31449"/>
    <cellStyle name="20% - Accent6 2 2 2 3 4 4" xfId="43036"/>
    <cellStyle name="20% - Accent6 2 2 2 3 5" xfId="2211"/>
    <cellStyle name="20% - Accent6 2 2 2 3 5 2" xfId="8759"/>
    <cellStyle name="20% - Accent6 2 2 2 3 5 2 2" xfId="31452"/>
    <cellStyle name="20% - Accent6 2 2 2 3 5 3" xfId="31451"/>
    <cellStyle name="20% - Accent6 2 2 2 3 5 4" xfId="43037"/>
    <cellStyle name="20% - Accent6 2 2 2 3 6" xfId="2212"/>
    <cellStyle name="20% - Accent6 2 2 2 3 6 2" xfId="8760"/>
    <cellStyle name="20% - Accent6 2 2 2 3 6 2 2" xfId="31454"/>
    <cellStyle name="20% - Accent6 2 2 2 3 6 3" xfId="31453"/>
    <cellStyle name="20% - Accent6 2 2 2 3 6 4" xfId="43038"/>
    <cellStyle name="20% - Accent6 2 2 2 3 7" xfId="2213"/>
    <cellStyle name="20% - Accent6 2 2 2 3 7 2" xfId="8761"/>
    <cellStyle name="20% - Accent6 2 2 2 3 7 2 2" xfId="31456"/>
    <cellStyle name="20% - Accent6 2 2 2 3 7 3" xfId="31455"/>
    <cellStyle name="20% - Accent6 2 2 2 3 7 4" xfId="43039"/>
    <cellStyle name="20% - Accent6 2 2 2 3 8" xfId="2214"/>
    <cellStyle name="20% - Accent6 2 2 2 3 8 2" xfId="8762"/>
    <cellStyle name="20% - Accent6 2 2 2 3 8 2 2" xfId="31458"/>
    <cellStyle name="20% - Accent6 2 2 2 3 8 3" xfId="31457"/>
    <cellStyle name="20% - Accent6 2 2 2 3 8 4" xfId="43040"/>
    <cellStyle name="20% - Accent6 2 2 2 3 9" xfId="8755"/>
    <cellStyle name="20% - Accent6 2 2 2 3 9 2" xfId="31459"/>
    <cellStyle name="20% - Accent6 2 2 2 4" xfId="2215"/>
    <cellStyle name="20% - Accent6 2 2 2 4 2" xfId="2216"/>
    <cellStyle name="20% - Accent6 2 2 2 4 2 2" xfId="8764"/>
    <cellStyle name="20% - Accent6 2 2 2 4 2 2 2" xfId="31462"/>
    <cellStyle name="20% - Accent6 2 2 2 4 2 3" xfId="31461"/>
    <cellStyle name="20% - Accent6 2 2 2 4 2 4" xfId="43042"/>
    <cellStyle name="20% - Accent6 2 2 2 4 3" xfId="8763"/>
    <cellStyle name="20% - Accent6 2 2 2 4 3 2" xfId="31463"/>
    <cellStyle name="20% - Accent6 2 2 2 4 4" xfId="31460"/>
    <cellStyle name="20% - Accent6 2 2 2 4 5" xfId="43041"/>
    <cellStyle name="20% - Accent6 2 2 2 5" xfId="2217"/>
    <cellStyle name="20% - Accent6 2 2 2 5 2" xfId="8765"/>
    <cellStyle name="20% - Accent6 2 2 2 5 2 2" xfId="31465"/>
    <cellStyle name="20% - Accent6 2 2 2 5 3" xfId="31464"/>
    <cellStyle name="20% - Accent6 2 2 2 5 4" xfId="43043"/>
    <cellStyle name="20% - Accent6 2 2 2 6" xfId="2218"/>
    <cellStyle name="20% - Accent6 2 2 2 6 2" xfId="8766"/>
    <cellStyle name="20% - Accent6 2 2 2 6 2 2" xfId="31467"/>
    <cellStyle name="20% - Accent6 2 2 2 6 3" xfId="31466"/>
    <cellStyle name="20% - Accent6 2 2 2 6 4" xfId="43044"/>
    <cellStyle name="20% - Accent6 2 2 2 7" xfId="2219"/>
    <cellStyle name="20% - Accent6 2 2 2 7 2" xfId="8767"/>
    <cellStyle name="20% - Accent6 2 2 2 7 2 2" xfId="31469"/>
    <cellStyle name="20% - Accent6 2 2 2 7 3" xfId="31468"/>
    <cellStyle name="20% - Accent6 2 2 2 7 4" xfId="43045"/>
    <cellStyle name="20% - Accent6 2 2 2 8" xfId="2220"/>
    <cellStyle name="20% - Accent6 2 2 2 8 2" xfId="8768"/>
    <cellStyle name="20% - Accent6 2 2 2 8 2 2" xfId="31471"/>
    <cellStyle name="20% - Accent6 2 2 2 8 3" xfId="31470"/>
    <cellStyle name="20% - Accent6 2 2 2 8 4" xfId="43046"/>
    <cellStyle name="20% - Accent6 2 2 2 9" xfId="2221"/>
    <cellStyle name="20% - Accent6 2 2 2 9 2" xfId="8769"/>
    <cellStyle name="20% - Accent6 2 2 2 9 2 2" xfId="31473"/>
    <cellStyle name="20% - Accent6 2 2 2 9 3" xfId="31472"/>
    <cellStyle name="20% - Accent6 2 2 2 9 4" xfId="43047"/>
    <cellStyle name="20% - Accent6 2 2 3" xfId="2222"/>
    <cellStyle name="20% - Accent6 2 2 3 10" xfId="43048"/>
    <cellStyle name="20% - Accent6 2 2 3 2" xfId="2223"/>
    <cellStyle name="20% - Accent6 2 2 3 2 2" xfId="2224"/>
    <cellStyle name="20% - Accent6 2 2 3 2 2 2" xfId="8772"/>
    <cellStyle name="20% - Accent6 2 2 3 2 2 2 2" xfId="31477"/>
    <cellStyle name="20% - Accent6 2 2 3 2 2 3" xfId="31476"/>
    <cellStyle name="20% - Accent6 2 2 3 2 2 4" xfId="43050"/>
    <cellStyle name="20% - Accent6 2 2 3 2 3" xfId="8771"/>
    <cellStyle name="20% - Accent6 2 2 3 2 3 2" xfId="31478"/>
    <cellStyle name="20% - Accent6 2 2 3 2 4" xfId="31475"/>
    <cellStyle name="20% - Accent6 2 2 3 2 5" xfId="43049"/>
    <cellStyle name="20% - Accent6 2 2 3 3" xfId="2225"/>
    <cellStyle name="20% - Accent6 2 2 3 3 2" xfId="2226"/>
    <cellStyle name="20% - Accent6 2 2 3 3 2 2" xfId="8774"/>
    <cellStyle name="20% - Accent6 2 2 3 3 2 2 2" xfId="31481"/>
    <cellStyle name="20% - Accent6 2 2 3 3 2 3" xfId="31480"/>
    <cellStyle name="20% - Accent6 2 2 3 3 2 4" xfId="43052"/>
    <cellStyle name="20% - Accent6 2 2 3 3 3" xfId="8773"/>
    <cellStyle name="20% - Accent6 2 2 3 3 3 2" xfId="31482"/>
    <cellStyle name="20% - Accent6 2 2 3 3 4" xfId="31479"/>
    <cellStyle name="20% - Accent6 2 2 3 3 5" xfId="43051"/>
    <cellStyle name="20% - Accent6 2 2 3 4" xfId="2227"/>
    <cellStyle name="20% - Accent6 2 2 3 4 2" xfId="8775"/>
    <cellStyle name="20% - Accent6 2 2 3 4 2 2" xfId="31484"/>
    <cellStyle name="20% - Accent6 2 2 3 4 3" xfId="31483"/>
    <cellStyle name="20% - Accent6 2 2 3 4 4" xfId="43053"/>
    <cellStyle name="20% - Accent6 2 2 3 5" xfId="2228"/>
    <cellStyle name="20% - Accent6 2 2 3 5 2" xfId="8776"/>
    <cellStyle name="20% - Accent6 2 2 3 5 2 2" xfId="31486"/>
    <cellStyle name="20% - Accent6 2 2 3 5 3" xfId="31485"/>
    <cellStyle name="20% - Accent6 2 2 3 5 4" xfId="43054"/>
    <cellStyle name="20% - Accent6 2 2 3 6" xfId="2229"/>
    <cellStyle name="20% - Accent6 2 2 3 6 2" xfId="8777"/>
    <cellStyle name="20% - Accent6 2 2 3 6 2 2" xfId="31488"/>
    <cellStyle name="20% - Accent6 2 2 3 6 3" xfId="31487"/>
    <cellStyle name="20% - Accent6 2 2 3 6 4" xfId="43055"/>
    <cellStyle name="20% - Accent6 2 2 3 7" xfId="2230"/>
    <cellStyle name="20% - Accent6 2 2 3 7 2" xfId="8778"/>
    <cellStyle name="20% - Accent6 2 2 3 7 2 2" xfId="31490"/>
    <cellStyle name="20% - Accent6 2 2 3 7 3" xfId="31489"/>
    <cellStyle name="20% - Accent6 2 2 3 7 4" xfId="43056"/>
    <cellStyle name="20% - Accent6 2 2 3 8" xfId="8770"/>
    <cellStyle name="20% - Accent6 2 2 3 8 2" xfId="31491"/>
    <cellStyle name="20% - Accent6 2 2 3 9" xfId="31474"/>
    <cellStyle name="20% - Accent6 2 2 4" xfId="2231"/>
    <cellStyle name="20% - Accent6 2 2 4 10" xfId="43057"/>
    <cellStyle name="20% - Accent6 2 2 4 2" xfId="2232"/>
    <cellStyle name="20% - Accent6 2 2 4 2 2" xfId="8780"/>
    <cellStyle name="20% - Accent6 2 2 4 2 2 2" xfId="31494"/>
    <cellStyle name="20% - Accent6 2 2 4 2 3" xfId="31493"/>
    <cellStyle name="20% - Accent6 2 2 4 2 4" xfId="43058"/>
    <cellStyle name="20% - Accent6 2 2 4 3" xfId="2233"/>
    <cellStyle name="20% - Accent6 2 2 4 3 2" xfId="8781"/>
    <cellStyle name="20% - Accent6 2 2 4 3 2 2" xfId="31496"/>
    <cellStyle name="20% - Accent6 2 2 4 3 3" xfId="31495"/>
    <cellStyle name="20% - Accent6 2 2 4 3 4" xfId="43059"/>
    <cellStyle name="20% - Accent6 2 2 4 4" xfId="2234"/>
    <cellStyle name="20% - Accent6 2 2 4 4 2" xfId="8782"/>
    <cellStyle name="20% - Accent6 2 2 4 4 2 2" xfId="31498"/>
    <cellStyle name="20% - Accent6 2 2 4 4 3" xfId="31497"/>
    <cellStyle name="20% - Accent6 2 2 4 4 4" xfId="43060"/>
    <cellStyle name="20% - Accent6 2 2 4 5" xfId="2235"/>
    <cellStyle name="20% - Accent6 2 2 4 5 2" xfId="8783"/>
    <cellStyle name="20% - Accent6 2 2 4 5 2 2" xfId="31500"/>
    <cellStyle name="20% - Accent6 2 2 4 5 3" xfId="31499"/>
    <cellStyle name="20% - Accent6 2 2 4 5 4" xfId="43061"/>
    <cellStyle name="20% - Accent6 2 2 4 6" xfId="2236"/>
    <cellStyle name="20% - Accent6 2 2 4 6 2" xfId="8784"/>
    <cellStyle name="20% - Accent6 2 2 4 6 2 2" xfId="31502"/>
    <cellStyle name="20% - Accent6 2 2 4 6 3" xfId="31501"/>
    <cellStyle name="20% - Accent6 2 2 4 6 4" xfId="43062"/>
    <cellStyle name="20% - Accent6 2 2 4 7" xfId="2237"/>
    <cellStyle name="20% - Accent6 2 2 4 7 2" xfId="8785"/>
    <cellStyle name="20% - Accent6 2 2 4 7 2 2" xfId="31504"/>
    <cellStyle name="20% - Accent6 2 2 4 7 3" xfId="31503"/>
    <cellStyle name="20% - Accent6 2 2 4 7 4" xfId="43063"/>
    <cellStyle name="20% - Accent6 2 2 4 8" xfId="8779"/>
    <cellStyle name="20% - Accent6 2 2 4 8 2" xfId="31505"/>
    <cellStyle name="20% - Accent6 2 2 4 9" xfId="31492"/>
    <cellStyle name="20% - Accent6 2 2 5" xfId="2238"/>
    <cellStyle name="20% - Accent6 2 2 5 2" xfId="8786"/>
    <cellStyle name="20% - Accent6 2 2 5 2 2" xfId="31507"/>
    <cellStyle name="20% - Accent6 2 2 5 3" xfId="31506"/>
    <cellStyle name="20% - Accent6 2 2 5 4" xfId="43064"/>
    <cellStyle name="20% - Accent6 2 2 6" xfId="2239"/>
    <cellStyle name="20% - Accent6 2 2 6 2" xfId="8787"/>
    <cellStyle name="20% - Accent6 2 2 6 2 2" xfId="31509"/>
    <cellStyle name="20% - Accent6 2 2 6 3" xfId="31508"/>
    <cellStyle name="20% - Accent6 2 2 6 4" xfId="43065"/>
    <cellStyle name="20% - Accent6 2 2 7" xfId="14622"/>
    <cellStyle name="20% - Accent6 2 3" xfId="197"/>
    <cellStyle name="20% - Accent6 2 3 2" xfId="432"/>
    <cellStyle name="20% - Accent6 2 3 2 2" xfId="7140"/>
    <cellStyle name="20% - Accent6 2 3 2 2 2" xfId="8790"/>
    <cellStyle name="20% - Accent6 2 3 2 2 2 2" xfId="31513"/>
    <cellStyle name="20% - Accent6 2 3 2 2 3" xfId="31512"/>
    <cellStyle name="20% - Accent6 2 3 2 3" xfId="8789"/>
    <cellStyle name="20% - Accent6 2 3 2 3 2" xfId="31514"/>
    <cellStyle name="20% - Accent6 2 3 2 4" xfId="31511"/>
    <cellStyle name="20% - Accent6 2 3 3" xfId="2240"/>
    <cellStyle name="20% - Accent6 2 3 4" xfId="8788"/>
    <cellStyle name="20% - Accent6 2 3 4 2" xfId="31515"/>
    <cellStyle name="20% - Accent6 2 3 5" xfId="14623"/>
    <cellStyle name="20% - Accent6 2 3 6" xfId="31510"/>
    <cellStyle name="20% - Accent6 2 4" xfId="384"/>
    <cellStyle name="20% - Accent6 2 4 10" xfId="2242"/>
    <cellStyle name="20% - Accent6 2 4 10 2" xfId="8792"/>
    <cellStyle name="20% - Accent6 2 4 10 2 2" xfId="31518"/>
    <cellStyle name="20% - Accent6 2 4 10 3" xfId="31517"/>
    <cellStyle name="20% - Accent6 2 4 10 4" xfId="43067"/>
    <cellStyle name="20% - Accent6 2 4 11" xfId="2243"/>
    <cellStyle name="20% - Accent6 2 4 11 2" xfId="8793"/>
    <cellStyle name="20% - Accent6 2 4 11 2 2" xfId="31520"/>
    <cellStyle name="20% - Accent6 2 4 11 3" xfId="31519"/>
    <cellStyle name="20% - Accent6 2 4 11 4" xfId="43068"/>
    <cellStyle name="20% - Accent6 2 4 12" xfId="2241"/>
    <cellStyle name="20% - Accent6 2 4 12 2" xfId="8794"/>
    <cellStyle name="20% - Accent6 2 4 12 2 2" xfId="31522"/>
    <cellStyle name="20% - Accent6 2 4 12 3" xfId="31521"/>
    <cellStyle name="20% - Accent6 2 4 13" xfId="8791"/>
    <cellStyle name="20% - Accent6 2 4 13 2" xfId="31523"/>
    <cellStyle name="20% - Accent6 2 4 14" xfId="14624"/>
    <cellStyle name="20% - Accent6 2 4 15" xfId="31516"/>
    <cellStyle name="20% - Accent6 2 4 16" xfId="43066"/>
    <cellStyle name="20% - Accent6 2 4 2" xfId="2244"/>
    <cellStyle name="20% - Accent6 2 4 2 10" xfId="8795"/>
    <cellStyle name="20% - Accent6 2 4 2 10 2" xfId="31525"/>
    <cellStyle name="20% - Accent6 2 4 2 11" xfId="14625"/>
    <cellStyle name="20% - Accent6 2 4 2 12" xfId="31524"/>
    <cellStyle name="20% - Accent6 2 4 2 13" xfId="43069"/>
    <cellStyle name="20% - Accent6 2 4 2 2" xfId="2245"/>
    <cellStyle name="20% - Accent6 2 4 2 2 2" xfId="2246"/>
    <cellStyle name="20% - Accent6 2 4 2 2 2 2" xfId="8797"/>
    <cellStyle name="20% - Accent6 2 4 2 2 2 2 2" xfId="31528"/>
    <cellStyle name="20% - Accent6 2 4 2 2 2 3" xfId="31527"/>
    <cellStyle name="20% - Accent6 2 4 2 2 2 4" xfId="43071"/>
    <cellStyle name="20% - Accent6 2 4 2 2 3" xfId="8796"/>
    <cellStyle name="20% - Accent6 2 4 2 2 3 2" xfId="31529"/>
    <cellStyle name="20% - Accent6 2 4 2 2 4" xfId="31526"/>
    <cellStyle name="20% - Accent6 2 4 2 2 5" xfId="43070"/>
    <cellStyle name="20% - Accent6 2 4 2 3" xfId="2247"/>
    <cellStyle name="20% - Accent6 2 4 2 3 2" xfId="2248"/>
    <cellStyle name="20% - Accent6 2 4 2 3 2 2" xfId="8799"/>
    <cellStyle name="20% - Accent6 2 4 2 3 2 2 2" xfId="31532"/>
    <cellStyle name="20% - Accent6 2 4 2 3 2 3" xfId="31531"/>
    <cellStyle name="20% - Accent6 2 4 2 3 2 4" xfId="43073"/>
    <cellStyle name="20% - Accent6 2 4 2 3 3" xfId="8798"/>
    <cellStyle name="20% - Accent6 2 4 2 3 3 2" xfId="31533"/>
    <cellStyle name="20% - Accent6 2 4 2 3 4" xfId="31530"/>
    <cellStyle name="20% - Accent6 2 4 2 3 5" xfId="43072"/>
    <cellStyle name="20% - Accent6 2 4 2 4" xfId="2249"/>
    <cellStyle name="20% - Accent6 2 4 2 4 2" xfId="8800"/>
    <cellStyle name="20% - Accent6 2 4 2 4 2 2" xfId="31535"/>
    <cellStyle name="20% - Accent6 2 4 2 4 3" xfId="31534"/>
    <cellStyle name="20% - Accent6 2 4 2 4 4" xfId="43074"/>
    <cellStyle name="20% - Accent6 2 4 2 5" xfId="2250"/>
    <cellStyle name="20% - Accent6 2 4 2 5 2" xfId="8801"/>
    <cellStyle name="20% - Accent6 2 4 2 5 2 2" xfId="31537"/>
    <cellStyle name="20% - Accent6 2 4 2 5 3" xfId="31536"/>
    <cellStyle name="20% - Accent6 2 4 2 5 4" xfId="43075"/>
    <cellStyle name="20% - Accent6 2 4 2 6" xfId="2251"/>
    <cellStyle name="20% - Accent6 2 4 2 6 2" xfId="8802"/>
    <cellStyle name="20% - Accent6 2 4 2 6 2 2" xfId="31539"/>
    <cellStyle name="20% - Accent6 2 4 2 6 3" xfId="31538"/>
    <cellStyle name="20% - Accent6 2 4 2 6 4" xfId="43076"/>
    <cellStyle name="20% - Accent6 2 4 2 7" xfId="2252"/>
    <cellStyle name="20% - Accent6 2 4 2 7 2" xfId="8803"/>
    <cellStyle name="20% - Accent6 2 4 2 7 2 2" xfId="31541"/>
    <cellStyle name="20% - Accent6 2 4 2 7 3" xfId="31540"/>
    <cellStyle name="20% - Accent6 2 4 2 7 4" xfId="43077"/>
    <cellStyle name="20% - Accent6 2 4 2 8" xfId="2253"/>
    <cellStyle name="20% - Accent6 2 4 2 8 2" xfId="8804"/>
    <cellStyle name="20% - Accent6 2 4 2 8 2 2" xfId="31543"/>
    <cellStyle name="20% - Accent6 2 4 2 8 3" xfId="31542"/>
    <cellStyle name="20% - Accent6 2 4 2 8 4" xfId="43078"/>
    <cellStyle name="20% - Accent6 2 4 2 9" xfId="2254"/>
    <cellStyle name="20% - Accent6 2 4 2 9 2" xfId="8805"/>
    <cellStyle name="20% - Accent6 2 4 2 9 2 2" xfId="31545"/>
    <cellStyle name="20% - Accent6 2 4 2 9 3" xfId="31544"/>
    <cellStyle name="20% - Accent6 2 4 2 9 4" xfId="43079"/>
    <cellStyle name="20% - Accent6 2 4 3" xfId="2255"/>
    <cellStyle name="20% - Accent6 2 4 3 10" xfId="31546"/>
    <cellStyle name="20% - Accent6 2 4 3 11" xfId="43080"/>
    <cellStyle name="20% - Accent6 2 4 3 2" xfId="2256"/>
    <cellStyle name="20% - Accent6 2 4 3 2 2" xfId="8807"/>
    <cellStyle name="20% - Accent6 2 4 3 2 2 2" xfId="31548"/>
    <cellStyle name="20% - Accent6 2 4 3 2 3" xfId="31547"/>
    <cellStyle name="20% - Accent6 2 4 3 2 4" xfId="43081"/>
    <cellStyle name="20% - Accent6 2 4 3 3" xfId="2257"/>
    <cellStyle name="20% - Accent6 2 4 3 3 2" xfId="8808"/>
    <cellStyle name="20% - Accent6 2 4 3 3 2 2" xfId="31550"/>
    <cellStyle name="20% - Accent6 2 4 3 3 3" xfId="31549"/>
    <cellStyle name="20% - Accent6 2 4 3 3 4" xfId="43082"/>
    <cellStyle name="20% - Accent6 2 4 3 4" xfId="2258"/>
    <cellStyle name="20% - Accent6 2 4 3 4 2" xfId="8809"/>
    <cellStyle name="20% - Accent6 2 4 3 4 2 2" xfId="31552"/>
    <cellStyle name="20% - Accent6 2 4 3 4 3" xfId="31551"/>
    <cellStyle name="20% - Accent6 2 4 3 4 4" xfId="43083"/>
    <cellStyle name="20% - Accent6 2 4 3 5" xfId="2259"/>
    <cellStyle name="20% - Accent6 2 4 3 5 2" xfId="8810"/>
    <cellStyle name="20% - Accent6 2 4 3 5 2 2" xfId="31554"/>
    <cellStyle name="20% - Accent6 2 4 3 5 3" xfId="31553"/>
    <cellStyle name="20% - Accent6 2 4 3 5 4" xfId="43084"/>
    <cellStyle name="20% - Accent6 2 4 3 6" xfId="2260"/>
    <cellStyle name="20% - Accent6 2 4 3 6 2" xfId="8811"/>
    <cellStyle name="20% - Accent6 2 4 3 6 2 2" xfId="31556"/>
    <cellStyle name="20% - Accent6 2 4 3 6 3" xfId="31555"/>
    <cellStyle name="20% - Accent6 2 4 3 6 4" xfId="43085"/>
    <cellStyle name="20% - Accent6 2 4 3 7" xfId="2261"/>
    <cellStyle name="20% - Accent6 2 4 3 7 2" xfId="8812"/>
    <cellStyle name="20% - Accent6 2 4 3 7 2 2" xfId="31558"/>
    <cellStyle name="20% - Accent6 2 4 3 7 3" xfId="31557"/>
    <cellStyle name="20% - Accent6 2 4 3 7 4" xfId="43086"/>
    <cellStyle name="20% - Accent6 2 4 3 8" xfId="2262"/>
    <cellStyle name="20% - Accent6 2 4 3 8 2" xfId="8813"/>
    <cellStyle name="20% - Accent6 2 4 3 8 2 2" xfId="31560"/>
    <cellStyle name="20% - Accent6 2 4 3 8 3" xfId="31559"/>
    <cellStyle name="20% - Accent6 2 4 3 8 4" xfId="43087"/>
    <cellStyle name="20% - Accent6 2 4 3 9" xfId="8806"/>
    <cellStyle name="20% - Accent6 2 4 3 9 2" xfId="31561"/>
    <cellStyle name="20% - Accent6 2 4 4" xfId="2263"/>
    <cellStyle name="20% - Accent6 2 4 4 2" xfId="2264"/>
    <cellStyle name="20% - Accent6 2 4 4 2 2" xfId="8815"/>
    <cellStyle name="20% - Accent6 2 4 4 2 2 2" xfId="31564"/>
    <cellStyle name="20% - Accent6 2 4 4 2 3" xfId="31563"/>
    <cellStyle name="20% - Accent6 2 4 4 2 4" xfId="43089"/>
    <cellStyle name="20% - Accent6 2 4 4 3" xfId="8814"/>
    <cellStyle name="20% - Accent6 2 4 4 3 2" xfId="31565"/>
    <cellStyle name="20% - Accent6 2 4 4 4" xfId="31562"/>
    <cellStyle name="20% - Accent6 2 4 4 5" xfId="43088"/>
    <cellStyle name="20% - Accent6 2 4 5" xfId="2265"/>
    <cellStyle name="20% - Accent6 2 4 5 2" xfId="8816"/>
    <cellStyle name="20% - Accent6 2 4 5 2 2" xfId="31567"/>
    <cellStyle name="20% - Accent6 2 4 5 3" xfId="31566"/>
    <cellStyle name="20% - Accent6 2 4 5 4" xfId="43090"/>
    <cellStyle name="20% - Accent6 2 4 6" xfId="2266"/>
    <cellStyle name="20% - Accent6 2 4 6 2" xfId="8817"/>
    <cellStyle name="20% - Accent6 2 4 6 2 2" xfId="31569"/>
    <cellStyle name="20% - Accent6 2 4 6 3" xfId="31568"/>
    <cellStyle name="20% - Accent6 2 4 6 4" xfId="43091"/>
    <cellStyle name="20% - Accent6 2 4 7" xfId="2267"/>
    <cellStyle name="20% - Accent6 2 4 7 2" xfId="8818"/>
    <cellStyle name="20% - Accent6 2 4 7 2 2" xfId="31571"/>
    <cellStyle name="20% - Accent6 2 4 7 3" xfId="31570"/>
    <cellStyle name="20% - Accent6 2 4 7 4" xfId="43092"/>
    <cellStyle name="20% - Accent6 2 4 8" xfId="2268"/>
    <cellStyle name="20% - Accent6 2 4 8 2" xfId="8819"/>
    <cellStyle name="20% - Accent6 2 4 8 2 2" xfId="31573"/>
    <cellStyle name="20% - Accent6 2 4 8 3" xfId="31572"/>
    <cellStyle name="20% - Accent6 2 4 8 4" xfId="43093"/>
    <cellStyle name="20% - Accent6 2 4 9" xfId="2269"/>
    <cellStyle name="20% - Accent6 2 4 9 2" xfId="8820"/>
    <cellStyle name="20% - Accent6 2 4 9 2 2" xfId="31575"/>
    <cellStyle name="20% - Accent6 2 4 9 3" xfId="31574"/>
    <cellStyle name="20% - Accent6 2 4 9 4" xfId="43094"/>
    <cellStyle name="20% - Accent6 2 5" xfId="495"/>
    <cellStyle name="20% - Accent6 2 5 10" xfId="2271"/>
    <cellStyle name="20% - Accent6 2 5 10 2" xfId="8822"/>
    <cellStyle name="20% - Accent6 2 5 10 2 2" xfId="31578"/>
    <cellStyle name="20% - Accent6 2 5 10 3" xfId="31577"/>
    <cellStyle name="20% - Accent6 2 5 10 4" xfId="43096"/>
    <cellStyle name="20% - Accent6 2 5 11" xfId="2272"/>
    <cellStyle name="20% - Accent6 2 5 11 2" xfId="8823"/>
    <cellStyle name="20% - Accent6 2 5 11 2 2" xfId="31580"/>
    <cellStyle name="20% - Accent6 2 5 11 3" xfId="31579"/>
    <cellStyle name="20% - Accent6 2 5 11 4" xfId="43097"/>
    <cellStyle name="20% - Accent6 2 5 12" xfId="2270"/>
    <cellStyle name="20% - Accent6 2 5 12 2" xfId="8824"/>
    <cellStyle name="20% - Accent6 2 5 12 2 2" xfId="31582"/>
    <cellStyle name="20% - Accent6 2 5 12 3" xfId="31581"/>
    <cellStyle name="20% - Accent6 2 5 13" xfId="8821"/>
    <cellStyle name="20% - Accent6 2 5 13 2" xfId="31583"/>
    <cellStyle name="20% - Accent6 2 5 14" xfId="14626"/>
    <cellStyle name="20% - Accent6 2 5 15" xfId="31576"/>
    <cellStyle name="20% - Accent6 2 5 16" xfId="43095"/>
    <cellStyle name="20% - Accent6 2 5 2" xfId="2273"/>
    <cellStyle name="20% - Accent6 2 5 2 10" xfId="8825"/>
    <cellStyle name="20% - Accent6 2 5 2 10 2" xfId="31585"/>
    <cellStyle name="20% - Accent6 2 5 2 11" xfId="31584"/>
    <cellStyle name="20% - Accent6 2 5 2 12" xfId="43098"/>
    <cellStyle name="20% - Accent6 2 5 2 2" xfId="2274"/>
    <cellStyle name="20% - Accent6 2 5 2 2 2" xfId="8826"/>
    <cellStyle name="20% - Accent6 2 5 2 2 2 2" xfId="31587"/>
    <cellStyle name="20% - Accent6 2 5 2 2 3" xfId="31586"/>
    <cellStyle name="20% - Accent6 2 5 2 2 4" xfId="43099"/>
    <cellStyle name="20% - Accent6 2 5 2 3" xfId="2275"/>
    <cellStyle name="20% - Accent6 2 5 2 3 2" xfId="8827"/>
    <cellStyle name="20% - Accent6 2 5 2 3 2 2" xfId="31589"/>
    <cellStyle name="20% - Accent6 2 5 2 3 3" xfId="31588"/>
    <cellStyle name="20% - Accent6 2 5 2 3 4" xfId="43100"/>
    <cellStyle name="20% - Accent6 2 5 2 4" xfId="2276"/>
    <cellStyle name="20% - Accent6 2 5 2 4 2" xfId="8828"/>
    <cellStyle name="20% - Accent6 2 5 2 4 2 2" xfId="31591"/>
    <cellStyle name="20% - Accent6 2 5 2 4 3" xfId="31590"/>
    <cellStyle name="20% - Accent6 2 5 2 4 4" xfId="43101"/>
    <cellStyle name="20% - Accent6 2 5 2 5" xfId="2277"/>
    <cellStyle name="20% - Accent6 2 5 2 5 2" xfId="8829"/>
    <cellStyle name="20% - Accent6 2 5 2 5 2 2" xfId="31593"/>
    <cellStyle name="20% - Accent6 2 5 2 5 3" xfId="31592"/>
    <cellStyle name="20% - Accent6 2 5 2 5 4" xfId="43102"/>
    <cellStyle name="20% - Accent6 2 5 2 6" xfId="2278"/>
    <cellStyle name="20% - Accent6 2 5 2 6 2" xfId="8830"/>
    <cellStyle name="20% - Accent6 2 5 2 6 2 2" xfId="31595"/>
    <cellStyle name="20% - Accent6 2 5 2 6 3" xfId="31594"/>
    <cellStyle name="20% - Accent6 2 5 2 6 4" xfId="43103"/>
    <cellStyle name="20% - Accent6 2 5 2 7" xfId="2279"/>
    <cellStyle name="20% - Accent6 2 5 2 7 2" xfId="8831"/>
    <cellStyle name="20% - Accent6 2 5 2 7 2 2" xfId="31597"/>
    <cellStyle name="20% - Accent6 2 5 2 7 3" xfId="31596"/>
    <cellStyle name="20% - Accent6 2 5 2 7 4" xfId="43104"/>
    <cellStyle name="20% - Accent6 2 5 2 8" xfId="2280"/>
    <cellStyle name="20% - Accent6 2 5 2 8 2" xfId="8832"/>
    <cellStyle name="20% - Accent6 2 5 2 8 2 2" xfId="31599"/>
    <cellStyle name="20% - Accent6 2 5 2 8 3" xfId="31598"/>
    <cellStyle name="20% - Accent6 2 5 2 8 4" xfId="43105"/>
    <cellStyle name="20% - Accent6 2 5 2 9" xfId="2281"/>
    <cellStyle name="20% - Accent6 2 5 2 9 2" xfId="8833"/>
    <cellStyle name="20% - Accent6 2 5 2 9 2 2" xfId="31601"/>
    <cellStyle name="20% - Accent6 2 5 2 9 3" xfId="31600"/>
    <cellStyle name="20% - Accent6 2 5 2 9 4" xfId="43106"/>
    <cellStyle name="20% - Accent6 2 5 3" xfId="2282"/>
    <cellStyle name="20% - Accent6 2 5 3 2" xfId="2283"/>
    <cellStyle name="20% - Accent6 2 5 3 2 2" xfId="8835"/>
    <cellStyle name="20% - Accent6 2 5 3 2 2 2" xfId="31604"/>
    <cellStyle name="20% - Accent6 2 5 3 2 3" xfId="31603"/>
    <cellStyle name="20% - Accent6 2 5 3 2 4" xfId="43108"/>
    <cellStyle name="20% - Accent6 2 5 3 3" xfId="8834"/>
    <cellStyle name="20% - Accent6 2 5 3 3 2" xfId="31605"/>
    <cellStyle name="20% - Accent6 2 5 3 4" xfId="31602"/>
    <cellStyle name="20% - Accent6 2 5 3 5" xfId="43107"/>
    <cellStyle name="20% - Accent6 2 5 4" xfId="2284"/>
    <cellStyle name="20% - Accent6 2 5 4 2" xfId="8836"/>
    <cellStyle name="20% - Accent6 2 5 4 2 2" xfId="31607"/>
    <cellStyle name="20% - Accent6 2 5 4 3" xfId="31606"/>
    <cellStyle name="20% - Accent6 2 5 4 4" xfId="43109"/>
    <cellStyle name="20% - Accent6 2 5 5" xfId="2285"/>
    <cellStyle name="20% - Accent6 2 5 5 2" xfId="8837"/>
    <cellStyle name="20% - Accent6 2 5 5 2 2" xfId="31609"/>
    <cellStyle name="20% - Accent6 2 5 5 3" xfId="31608"/>
    <cellStyle name="20% - Accent6 2 5 5 4" xfId="43110"/>
    <cellStyle name="20% - Accent6 2 5 6" xfId="2286"/>
    <cellStyle name="20% - Accent6 2 5 6 2" xfId="8838"/>
    <cellStyle name="20% - Accent6 2 5 6 2 2" xfId="31611"/>
    <cellStyle name="20% - Accent6 2 5 6 3" xfId="31610"/>
    <cellStyle name="20% - Accent6 2 5 6 4" xfId="43111"/>
    <cellStyle name="20% - Accent6 2 5 7" xfId="2287"/>
    <cellStyle name="20% - Accent6 2 5 7 2" xfId="8839"/>
    <cellStyle name="20% - Accent6 2 5 7 2 2" xfId="31613"/>
    <cellStyle name="20% - Accent6 2 5 7 3" xfId="31612"/>
    <cellStyle name="20% - Accent6 2 5 7 4" xfId="43112"/>
    <cellStyle name="20% - Accent6 2 5 8" xfId="2288"/>
    <cellStyle name="20% - Accent6 2 5 8 2" xfId="8840"/>
    <cellStyle name="20% - Accent6 2 5 8 2 2" xfId="31615"/>
    <cellStyle name="20% - Accent6 2 5 8 3" xfId="31614"/>
    <cellStyle name="20% - Accent6 2 5 8 4" xfId="43113"/>
    <cellStyle name="20% - Accent6 2 5 9" xfId="2289"/>
    <cellStyle name="20% - Accent6 2 5 9 2" xfId="8841"/>
    <cellStyle name="20% - Accent6 2 5 9 2 2" xfId="31617"/>
    <cellStyle name="20% - Accent6 2 5 9 3" xfId="31616"/>
    <cellStyle name="20% - Accent6 2 5 9 4" xfId="43114"/>
    <cellStyle name="20% - Accent6 2 6" xfId="522"/>
    <cellStyle name="20% - Accent6 2 6 10" xfId="2290"/>
    <cellStyle name="20% - Accent6 2 6 10 2" xfId="8843"/>
    <cellStyle name="20% - Accent6 2 6 10 2 2" xfId="31620"/>
    <cellStyle name="20% - Accent6 2 6 10 3" xfId="31619"/>
    <cellStyle name="20% - Accent6 2 6 11" xfId="8842"/>
    <cellStyle name="20% - Accent6 2 6 11 2" xfId="31621"/>
    <cellStyle name="20% - Accent6 2 6 12" xfId="14627"/>
    <cellStyle name="20% - Accent6 2 6 13" xfId="31618"/>
    <cellStyle name="20% - Accent6 2 6 14" xfId="43115"/>
    <cellStyle name="20% - Accent6 2 6 2" xfId="2291"/>
    <cellStyle name="20% - Accent6 2 6 2 2" xfId="2292"/>
    <cellStyle name="20% - Accent6 2 6 2 2 2" xfId="8845"/>
    <cellStyle name="20% - Accent6 2 6 2 2 2 2" xfId="31624"/>
    <cellStyle name="20% - Accent6 2 6 2 2 3" xfId="31623"/>
    <cellStyle name="20% - Accent6 2 6 2 2 4" xfId="43117"/>
    <cellStyle name="20% - Accent6 2 6 2 3" xfId="8844"/>
    <cellStyle name="20% - Accent6 2 6 2 3 2" xfId="31625"/>
    <cellStyle name="20% - Accent6 2 6 2 4" xfId="31622"/>
    <cellStyle name="20% - Accent6 2 6 2 5" xfId="43116"/>
    <cellStyle name="20% - Accent6 2 6 3" xfId="2293"/>
    <cellStyle name="20% - Accent6 2 6 3 2" xfId="2294"/>
    <cellStyle name="20% - Accent6 2 6 3 2 2" xfId="8847"/>
    <cellStyle name="20% - Accent6 2 6 3 2 2 2" xfId="31628"/>
    <cellStyle name="20% - Accent6 2 6 3 2 3" xfId="31627"/>
    <cellStyle name="20% - Accent6 2 6 3 2 4" xfId="43119"/>
    <cellStyle name="20% - Accent6 2 6 3 3" xfId="8846"/>
    <cellStyle name="20% - Accent6 2 6 3 3 2" xfId="31629"/>
    <cellStyle name="20% - Accent6 2 6 3 4" xfId="31626"/>
    <cellStyle name="20% - Accent6 2 6 3 5" xfId="43118"/>
    <cellStyle name="20% - Accent6 2 6 4" xfId="2295"/>
    <cellStyle name="20% - Accent6 2 6 4 2" xfId="8848"/>
    <cellStyle name="20% - Accent6 2 6 4 2 2" xfId="31631"/>
    <cellStyle name="20% - Accent6 2 6 4 3" xfId="31630"/>
    <cellStyle name="20% - Accent6 2 6 4 4" xfId="43120"/>
    <cellStyle name="20% - Accent6 2 6 5" xfId="2296"/>
    <cellStyle name="20% - Accent6 2 6 5 2" xfId="8849"/>
    <cellStyle name="20% - Accent6 2 6 5 2 2" xfId="31633"/>
    <cellStyle name="20% - Accent6 2 6 5 3" xfId="31632"/>
    <cellStyle name="20% - Accent6 2 6 5 4" xfId="43121"/>
    <cellStyle name="20% - Accent6 2 6 6" xfId="2297"/>
    <cellStyle name="20% - Accent6 2 6 6 2" xfId="8850"/>
    <cellStyle name="20% - Accent6 2 6 6 2 2" xfId="31635"/>
    <cellStyle name="20% - Accent6 2 6 6 3" xfId="31634"/>
    <cellStyle name="20% - Accent6 2 6 6 4" xfId="43122"/>
    <cellStyle name="20% - Accent6 2 6 7" xfId="2298"/>
    <cellStyle name="20% - Accent6 2 6 7 2" xfId="8851"/>
    <cellStyle name="20% - Accent6 2 6 7 2 2" xfId="31637"/>
    <cellStyle name="20% - Accent6 2 6 7 3" xfId="31636"/>
    <cellStyle name="20% - Accent6 2 6 7 4" xfId="43123"/>
    <cellStyle name="20% - Accent6 2 6 8" xfId="2299"/>
    <cellStyle name="20% - Accent6 2 6 8 2" xfId="8852"/>
    <cellStyle name="20% - Accent6 2 6 8 2 2" xfId="31639"/>
    <cellStyle name="20% - Accent6 2 6 8 3" xfId="31638"/>
    <cellStyle name="20% - Accent6 2 6 8 4" xfId="43124"/>
    <cellStyle name="20% - Accent6 2 6 9" xfId="2300"/>
    <cellStyle name="20% - Accent6 2 6 9 2" xfId="8853"/>
    <cellStyle name="20% - Accent6 2 6 9 2 2" xfId="31641"/>
    <cellStyle name="20% - Accent6 2 6 9 3" xfId="31640"/>
    <cellStyle name="20% - Accent6 2 6 9 4" xfId="43125"/>
    <cellStyle name="20% - Accent6 2 7" xfId="636"/>
    <cellStyle name="20% - Accent6 2 7 2" xfId="2302"/>
    <cellStyle name="20% - Accent6 2 7 3" xfId="2301"/>
    <cellStyle name="20% - Accent6 2 7 3 2" xfId="8855"/>
    <cellStyle name="20% - Accent6 2 7 3 2 2" xfId="31644"/>
    <cellStyle name="20% - Accent6 2 7 3 3" xfId="31643"/>
    <cellStyle name="20% - Accent6 2 7 4" xfId="8854"/>
    <cellStyle name="20% - Accent6 2 7 4 2" xfId="31645"/>
    <cellStyle name="20% - Accent6 2 7 5" xfId="31642"/>
    <cellStyle name="20% - Accent6 2 7 6" xfId="43126"/>
    <cellStyle name="20% - Accent6 2 8" xfId="723"/>
    <cellStyle name="20% - Accent6 2 8 2" xfId="2303"/>
    <cellStyle name="20% - Accent6 2 8 2 2" xfId="8857"/>
    <cellStyle name="20% - Accent6 2 8 2 2 2" xfId="31648"/>
    <cellStyle name="20% - Accent6 2 8 2 3" xfId="31647"/>
    <cellStyle name="20% - Accent6 2 8 3" xfId="8856"/>
    <cellStyle name="20% - Accent6 2 8 3 2" xfId="31649"/>
    <cellStyle name="20% - Accent6 2 8 4" xfId="14628"/>
    <cellStyle name="20% - Accent6 2 8 5" xfId="31646"/>
    <cellStyle name="20% - Accent6 2 8 6" xfId="43127"/>
    <cellStyle name="20% - Accent6 2 9" xfId="2304"/>
    <cellStyle name="20% - Accent6 2 9 2" xfId="8858"/>
    <cellStyle name="20% - Accent6 2 9 2 2" xfId="31651"/>
    <cellStyle name="20% - Accent6 2 9 3" xfId="14629"/>
    <cellStyle name="20% - Accent6 2 9 4" xfId="31650"/>
    <cellStyle name="20% - Accent6 2 9 5" xfId="43128"/>
    <cellStyle name="20% - Accent6 20" xfId="14630"/>
    <cellStyle name="20% - Accent6 21" xfId="28075"/>
    <cellStyle name="20% - Accent6 3" xfId="199"/>
    <cellStyle name="20% - Accent6 3 10" xfId="2306"/>
    <cellStyle name="20% - Accent6 3 10 2" xfId="8860"/>
    <cellStyle name="20% - Accent6 3 10 2 2" xfId="31654"/>
    <cellStyle name="20% - Accent6 3 10 3" xfId="14632"/>
    <cellStyle name="20% - Accent6 3 10 4" xfId="31653"/>
    <cellStyle name="20% - Accent6 3 10 5" xfId="43130"/>
    <cellStyle name="20% - Accent6 3 11" xfId="2307"/>
    <cellStyle name="20% - Accent6 3 11 2" xfId="8861"/>
    <cellStyle name="20% - Accent6 3 11 2 2" xfId="31656"/>
    <cellStyle name="20% - Accent6 3 11 3" xfId="14633"/>
    <cellStyle name="20% - Accent6 3 11 4" xfId="31655"/>
    <cellStyle name="20% - Accent6 3 11 5" xfId="43131"/>
    <cellStyle name="20% - Accent6 3 12" xfId="2308"/>
    <cellStyle name="20% - Accent6 3 12 2" xfId="8862"/>
    <cellStyle name="20% - Accent6 3 12 2 2" xfId="31658"/>
    <cellStyle name="20% - Accent6 3 12 3" xfId="14634"/>
    <cellStyle name="20% - Accent6 3 12 4" xfId="31657"/>
    <cellStyle name="20% - Accent6 3 12 5" xfId="43132"/>
    <cellStyle name="20% - Accent6 3 13" xfId="2309"/>
    <cellStyle name="20% - Accent6 3 13 2" xfId="8863"/>
    <cellStyle name="20% - Accent6 3 13 2 2" xfId="31660"/>
    <cellStyle name="20% - Accent6 3 13 3" xfId="14635"/>
    <cellStyle name="20% - Accent6 3 13 4" xfId="31659"/>
    <cellStyle name="20% - Accent6 3 13 5" xfId="43133"/>
    <cellStyle name="20% - Accent6 3 14" xfId="2305"/>
    <cellStyle name="20% - Accent6 3 14 2" xfId="8864"/>
    <cellStyle name="20% - Accent6 3 14 2 2" xfId="31662"/>
    <cellStyle name="20% - Accent6 3 14 3" xfId="14636"/>
    <cellStyle name="20% - Accent6 3 14 4" xfId="31661"/>
    <cellStyle name="20% - Accent6 3 15" xfId="8859"/>
    <cellStyle name="20% - Accent6 3 15 2" xfId="14637"/>
    <cellStyle name="20% - Accent6 3 15 3" xfId="31663"/>
    <cellStyle name="20% - Accent6 3 16" xfId="14631"/>
    <cellStyle name="20% - Accent6 3 17" xfId="31652"/>
    <cellStyle name="20% - Accent6 3 18" xfId="43129"/>
    <cellStyle name="20% - Accent6 3 2" xfId="433"/>
    <cellStyle name="20% - Accent6 3 2 10" xfId="2311"/>
    <cellStyle name="20% - Accent6 3 2 10 2" xfId="8866"/>
    <cellStyle name="20% - Accent6 3 2 10 2 2" xfId="31666"/>
    <cellStyle name="20% - Accent6 3 2 10 3" xfId="31665"/>
    <cellStyle name="20% - Accent6 3 2 10 4" xfId="43135"/>
    <cellStyle name="20% - Accent6 3 2 11" xfId="2312"/>
    <cellStyle name="20% - Accent6 3 2 11 2" xfId="8867"/>
    <cellStyle name="20% - Accent6 3 2 11 2 2" xfId="31668"/>
    <cellStyle name="20% - Accent6 3 2 11 3" xfId="31667"/>
    <cellStyle name="20% - Accent6 3 2 11 4" xfId="43136"/>
    <cellStyle name="20% - Accent6 3 2 12" xfId="2310"/>
    <cellStyle name="20% - Accent6 3 2 12 2" xfId="8868"/>
    <cellStyle name="20% - Accent6 3 2 12 2 2" xfId="31670"/>
    <cellStyle name="20% - Accent6 3 2 12 3" xfId="31669"/>
    <cellStyle name="20% - Accent6 3 2 13" xfId="8865"/>
    <cellStyle name="20% - Accent6 3 2 13 2" xfId="31671"/>
    <cellStyle name="20% - Accent6 3 2 14" xfId="14638"/>
    <cellStyle name="20% - Accent6 3 2 15" xfId="31664"/>
    <cellStyle name="20% - Accent6 3 2 16" xfId="43134"/>
    <cellStyle name="20% - Accent6 3 2 2" xfId="2313"/>
    <cellStyle name="20% - Accent6 3 2 2 10" xfId="8869"/>
    <cellStyle name="20% - Accent6 3 2 2 10 2" xfId="31673"/>
    <cellStyle name="20% - Accent6 3 2 2 11" xfId="31672"/>
    <cellStyle name="20% - Accent6 3 2 2 12" xfId="43137"/>
    <cellStyle name="20% - Accent6 3 2 2 2" xfId="2314"/>
    <cellStyle name="20% - Accent6 3 2 2 2 2" xfId="2315"/>
    <cellStyle name="20% - Accent6 3 2 2 2 2 2" xfId="8871"/>
    <cellStyle name="20% - Accent6 3 2 2 2 2 2 2" xfId="31676"/>
    <cellStyle name="20% - Accent6 3 2 2 2 2 3" xfId="31675"/>
    <cellStyle name="20% - Accent6 3 2 2 2 2 4" xfId="43139"/>
    <cellStyle name="20% - Accent6 3 2 2 2 3" xfId="8870"/>
    <cellStyle name="20% - Accent6 3 2 2 2 3 2" xfId="31677"/>
    <cellStyle name="20% - Accent6 3 2 2 2 4" xfId="31674"/>
    <cellStyle name="20% - Accent6 3 2 2 2 5" xfId="43138"/>
    <cellStyle name="20% - Accent6 3 2 2 3" xfId="2316"/>
    <cellStyle name="20% - Accent6 3 2 2 3 2" xfId="2317"/>
    <cellStyle name="20% - Accent6 3 2 2 3 2 2" xfId="8873"/>
    <cellStyle name="20% - Accent6 3 2 2 3 2 2 2" xfId="31680"/>
    <cellStyle name="20% - Accent6 3 2 2 3 2 3" xfId="31679"/>
    <cellStyle name="20% - Accent6 3 2 2 3 2 4" xfId="43141"/>
    <cellStyle name="20% - Accent6 3 2 2 3 3" xfId="8872"/>
    <cellStyle name="20% - Accent6 3 2 2 3 3 2" xfId="31681"/>
    <cellStyle name="20% - Accent6 3 2 2 3 4" xfId="31678"/>
    <cellStyle name="20% - Accent6 3 2 2 3 5" xfId="43140"/>
    <cellStyle name="20% - Accent6 3 2 2 4" xfId="2318"/>
    <cellStyle name="20% - Accent6 3 2 2 4 2" xfId="8874"/>
    <cellStyle name="20% - Accent6 3 2 2 4 2 2" xfId="31683"/>
    <cellStyle name="20% - Accent6 3 2 2 4 3" xfId="31682"/>
    <cellStyle name="20% - Accent6 3 2 2 4 4" xfId="43142"/>
    <cellStyle name="20% - Accent6 3 2 2 5" xfId="2319"/>
    <cellStyle name="20% - Accent6 3 2 2 5 2" xfId="8875"/>
    <cellStyle name="20% - Accent6 3 2 2 5 2 2" xfId="31685"/>
    <cellStyle name="20% - Accent6 3 2 2 5 3" xfId="31684"/>
    <cellStyle name="20% - Accent6 3 2 2 5 4" xfId="43143"/>
    <cellStyle name="20% - Accent6 3 2 2 6" xfId="2320"/>
    <cellStyle name="20% - Accent6 3 2 2 6 2" xfId="8876"/>
    <cellStyle name="20% - Accent6 3 2 2 6 2 2" xfId="31687"/>
    <cellStyle name="20% - Accent6 3 2 2 6 3" xfId="31686"/>
    <cellStyle name="20% - Accent6 3 2 2 6 4" xfId="43144"/>
    <cellStyle name="20% - Accent6 3 2 2 7" xfId="2321"/>
    <cellStyle name="20% - Accent6 3 2 2 7 2" xfId="8877"/>
    <cellStyle name="20% - Accent6 3 2 2 7 2 2" xfId="31689"/>
    <cellStyle name="20% - Accent6 3 2 2 7 3" xfId="31688"/>
    <cellStyle name="20% - Accent6 3 2 2 7 4" xfId="43145"/>
    <cellStyle name="20% - Accent6 3 2 2 8" xfId="2322"/>
    <cellStyle name="20% - Accent6 3 2 2 8 2" xfId="8878"/>
    <cellStyle name="20% - Accent6 3 2 2 8 2 2" xfId="31691"/>
    <cellStyle name="20% - Accent6 3 2 2 8 3" xfId="31690"/>
    <cellStyle name="20% - Accent6 3 2 2 8 4" xfId="43146"/>
    <cellStyle name="20% - Accent6 3 2 2 9" xfId="2323"/>
    <cellStyle name="20% - Accent6 3 2 2 9 2" xfId="8879"/>
    <cellStyle name="20% - Accent6 3 2 2 9 2 2" xfId="31693"/>
    <cellStyle name="20% - Accent6 3 2 2 9 3" xfId="31692"/>
    <cellStyle name="20% - Accent6 3 2 2 9 4" xfId="43147"/>
    <cellStyle name="20% - Accent6 3 2 3" xfId="2324"/>
    <cellStyle name="20% - Accent6 3 2 3 10" xfId="31694"/>
    <cellStyle name="20% - Accent6 3 2 3 11" xfId="43148"/>
    <cellStyle name="20% - Accent6 3 2 3 2" xfId="2325"/>
    <cellStyle name="20% - Accent6 3 2 3 2 2" xfId="8881"/>
    <cellStyle name="20% - Accent6 3 2 3 2 2 2" xfId="31696"/>
    <cellStyle name="20% - Accent6 3 2 3 2 3" xfId="31695"/>
    <cellStyle name="20% - Accent6 3 2 3 2 4" xfId="43149"/>
    <cellStyle name="20% - Accent6 3 2 3 3" xfId="2326"/>
    <cellStyle name="20% - Accent6 3 2 3 3 2" xfId="8882"/>
    <cellStyle name="20% - Accent6 3 2 3 3 2 2" xfId="31698"/>
    <cellStyle name="20% - Accent6 3 2 3 3 3" xfId="31697"/>
    <cellStyle name="20% - Accent6 3 2 3 3 4" xfId="43150"/>
    <cellStyle name="20% - Accent6 3 2 3 4" xfId="2327"/>
    <cellStyle name="20% - Accent6 3 2 3 4 2" xfId="8883"/>
    <cellStyle name="20% - Accent6 3 2 3 4 2 2" xfId="31700"/>
    <cellStyle name="20% - Accent6 3 2 3 4 3" xfId="31699"/>
    <cellStyle name="20% - Accent6 3 2 3 4 4" xfId="43151"/>
    <cellStyle name="20% - Accent6 3 2 3 5" xfId="2328"/>
    <cellStyle name="20% - Accent6 3 2 3 5 2" xfId="8884"/>
    <cellStyle name="20% - Accent6 3 2 3 5 2 2" xfId="31702"/>
    <cellStyle name="20% - Accent6 3 2 3 5 3" xfId="31701"/>
    <cellStyle name="20% - Accent6 3 2 3 5 4" xfId="43152"/>
    <cellStyle name="20% - Accent6 3 2 3 6" xfId="2329"/>
    <cellStyle name="20% - Accent6 3 2 3 6 2" xfId="8885"/>
    <cellStyle name="20% - Accent6 3 2 3 6 2 2" xfId="31704"/>
    <cellStyle name="20% - Accent6 3 2 3 6 3" xfId="31703"/>
    <cellStyle name="20% - Accent6 3 2 3 6 4" xfId="43153"/>
    <cellStyle name="20% - Accent6 3 2 3 7" xfId="2330"/>
    <cellStyle name="20% - Accent6 3 2 3 7 2" xfId="8886"/>
    <cellStyle name="20% - Accent6 3 2 3 7 2 2" xfId="31706"/>
    <cellStyle name="20% - Accent6 3 2 3 7 3" xfId="31705"/>
    <cellStyle name="20% - Accent6 3 2 3 7 4" xfId="43154"/>
    <cellStyle name="20% - Accent6 3 2 3 8" xfId="2331"/>
    <cellStyle name="20% - Accent6 3 2 3 8 2" xfId="8887"/>
    <cellStyle name="20% - Accent6 3 2 3 8 2 2" xfId="31708"/>
    <cellStyle name="20% - Accent6 3 2 3 8 3" xfId="31707"/>
    <cellStyle name="20% - Accent6 3 2 3 8 4" xfId="43155"/>
    <cellStyle name="20% - Accent6 3 2 3 9" xfId="8880"/>
    <cellStyle name="20% - Accent6 3 2 3 9 2" xfId="31709"/>
    <cellStyle name="20% - Accent6 3 2 4" xfId="2332"/>
    <cellStyle name="20% - Accent6 3 2 4 2" xfId="2333"/>
    <cellStyle name="20% - Accent6 3 2 4 2 2" xfId="8889"/>
    <cellStyle name="20% - Accent6 3 2 4 2 2 2" xfId="31712"/>
    <cellStyle name="20% - Accent6 3 2 4 2 3" xfId="31711"/>
    <cellStyle name="20% - Accent6 3 2 4 2 4" xfId="43157"/>
    <cellStyle name="20% - Accent6 3 2 4 3" xfId="8888"/>
    <cellStyle name="20% - Accent6 3 2 4 3 2" xfId="31713"/>
    <cellStyle name="20% - Accent6 3 2 4 4" xfId="31710"/>
    <cellStyle name="20% - Accent6 3 2 4 5" xfId="43156"/>
    <cellStyle name="20% - Accent6 3 2 5" xfId="2334"/>
    <cellStyle name="20% - Accent6 3 2 5 2" xfId="8890"/>
    <cellStyle name="20% - Accent6 3 2 5 2 2" xfId="31715"/>
    <cellStyle name="20% - Accent6 3 2 5 3" xfId="31714"/>
    <cellStyle name="20% - Accent6 3 2 5 4" xfId="43158"/>
    <cellStyle name="20% - Accent6 3 2 6" xfId="2335"/>
    <cellStyle name="20% - Accent6 3 2 6 2" xfId="8891"/>
    <cellStyle name="20% - Accent6 3 2 6 2 2" xfId="31717"/>
    <cellStyle name="20% - Accent6 3 2 6 3" xfId="31716"/>
    <cellStyle name="20% - Accent6 3 2 6 4" xfId="43159"/>
    <cellStyle name="20% - Accent6 3 2 7" xfId="2336"/>
    <cellStyle name="20% - Accent6 3 2 7 2" xfId="8892"/>
    <cellStyle name="20% - Accent6 3 2 7 2 2" xfId="31719"/>
    <cellStyle name="20% - Accent6 3 2 7 3" xfId="31718"/>
    <cellStyle name="20% - Accent6 3 2 7 4" xfId="43160"/>
    <cellStyle name="20% - Accent6 3 2 8" xfId="2337"/>
    <cellStyle name="20% - Accent6 3 2 8 2" xfId="8893"/>
    <cellStyle name="20% - Accent6 3 2 8 2 2" xfId="31721"/>
    <cellStyle name="20% - Accent6 3 2 8 3" xfId="31720"/>
    <cellStyle name="20% - Accent6 3 2 8 4" xfId="43161"/>
    <cellStyle name="20% - Accent6 3 2 9" xfId="2338"/>
    <cellStyle name="20% - Accent6 3 2 9 2" xfId="8894"/>
    <cellStyle name="20% - Accent6 3 2 9 2 2" xfId="31723"/>
    <cellStyle name="20% - Accent6 3 2 9 3" xfId="31722"/>
    <cellStyle name="20% - Accent6 3 2 9 4" xfId="43162"/>
    <cellStyle name="20% - Accent6 3 3" xfId="637"/>
    <cellStyle name="20% - Accent6 3 3 10" xfId="2340"/>
    <cellStyle name="20% - Accent6 3 3 10 2" xfId="8896"/>
    <cellStyle name="20% - Accent6 3 3 10 2 2" xfId="31726"/>
    <cellStyle name="20% - Accent6 3 3 10 3" xfId="31725"/>
    <cellStyle name="20% - Accent6 3 3 10 4" xfId="43164"/>
    <cellStyle name="20% - Accent6 3 3 11" xfId="2341"/>
    <cellStyle name="20% - Accent6 3 3 11 2" xfId="8897"/>
    <cellStyle name="20% - Accent6 3 3 11 2 2" xfId="31728"/>
    <cellStyle name="20% - Accent6 3 3 11 3" xfId="31727"/>
    <cellStyle name="20% - Accent6 3 3 11 4" xfId="43165"/>
    <cellStyle name="20% - Accent6 3 3 12" xfId="2339"/>
    <cellStyle name="20% - Accent6 3 3 12 2" xfId="8898"/>
    <cellStyle name="20% - Accent6 3 3 12 2 2" xfId="31730"/>
    <cellStyle name="20% - Accent6 3 3 12 3" xfId="31729"/>
    <cellStyle name="20% - Accent6 3 3 13" xfId="8895"/>
    <cellStyle name="20% - Accent6 3 3 13 2" xfId="31731"/>
    <cellStyle name="20% - Accent6 3 3 14" xfId="14639"/>
    <cellStyle name="20% - Accent6 3 3 15" xfId="31724"/>
    <cellStyle name="20% - Accent6 3 3 16" xfId="43163"/>
    <cellStyle name="20% - Accent6 3 3 2" xfId="2342"/>
    <cellStyle name="20% - Accent6 3 3 2 10" xfId="8899"/>
    <cellStyle name="20% - Accent6 3 3 2 10 2" xfId="31733"/>
    <cellStyle name="20% - Accent6 3 3 2 11" xfId="31732"/>
    <cellStyle name="20% - Accent6 3 3 2 12" xfId="43166"/>
    <cellStyle name="20% - Accent6 3 3 2 2" xfId="2343"/>
    <cellStyle name="20% - Accent6 3 3 2 2 2" xfId="8900"/>
    <cellStyle name="20% - Accent6 3 3 2 2 2 2" xfId="31735"/>
    <cellStyle name="20% - Accent6 3 3 2 2 3" xfId="31734"/>
    <cellStyle name="20% - Accent6 3 3 2 2 4" xfId="43167"/>
    <cellStyle name="20% - Accent6 3 3 2 3" xfId="2344"/>
    <cellStyle name="20% - Accent6 3 3 2 3 2" xfId="8901"/>
    <cellStyle name="20% - Accent6 3 3 2 3 2 2" xfId="31737"/>
    <cellStyle name="20% - Accent6 3 3 2 3 3" xfId="31736"/>
    <cellStyle name="20% - Accent6 3 3 2 3 4" xfId="43168"/>
    <cellStyle name="20% - Accent6 3 3 2 4" xfId="2345"/>
    <cellStyle name="20% - Accent6 3 3 2 4 2" xfId="8902"/>
    <cellStyle name="20% - Accent6 3 3 2 4 2 2" xfId="31739"/>
    <cellStyle name="20% - Accent6 3 3 2 4 3" xfId="31738"/>
    <cellStyle name="20% - Accent6 3 3 2 4 4" xfId="43169"/>
    <cellStyle name="20% - Accent6 3 3 2 5" xfId="2346"/>
    <cellStyle name="20% - Accent6 3 3 2 5 2" xfId="8903"/>
    <cellStyle name="20% - Accent6 3 3 2 5 2 2" xfId="31741"/>
    <cellStyle name="20% - Accent6 3 3 2 5 3" xfId="31740"/>
    <cellStyle name="20% - Accent6 3 3 2 5 4" xfId="43170"/>
    <cellStyle name="20% - Accent6 3 3 2 6" xfId="2347"/>
    <cellStyle name="20% - Accent6 3 3 2 6 2" xfId="8904"/>
    <cellStyle name="20% - Accent6 3 3 2 6 2 2" xfId="31743"/>
    <cellStyle name="20% - Accent6 3 3 2 6 3" xfId="31742"/>
    <cellStyle name="20% - Accent6 3 3 2 6 4" xfId="43171"/>
    <cellStyle name="20% - Accent6 3 3 2 7" xfId="2348"/>
    <cellStyle name="20% - Accent6 3 3 2 7 2" xfId="8905"/>
    <cellStyle name="20% - Accent6 3 3 2 7 2 2" xfId="31745"/>
    <cellStyle name="20% - Accent6 3 3 2 7 3" xfId="31744"/>
    <cellStyle name="20% - Accent6 3 3 2 7 4" xfId="43172"/>
    <cellStyle name="20% - Accent6 3 3 2 8" xfId="2349"/>
    <cellStyle name="20% - Accent6 3 3 2 8 2" xfId="8906"/>
    <cellStyle name="20% - Accent6 3 3 2 8 2 2" xfId="31747"/>
    <cellStyle name="20% - Accent6 3 3 2 8 3" xfId="31746"/>
    <cellStyle name="20% - Accent6 3 3 2 8 4" xfId="43173"/>
    <cellStyle name="20% - Accent6 3 3 2 9" xfId="2350"/>
    <cellStyle name="20% - Accent6 3 3 2 9 2" xfId="8907"/>
    <cellStyle name="20% - Accent6 3 3 2 9 2 2" xfId="31749"/>
    <cellStyle name="20% - Accent6 3 3 2 9 3" xfId="31748"/>
    <cellStyle name="20% - Accent6 3 3 2 9 4" xfId="43174"/>
    <cellStyle name="20% - Accent6 3 3 3" xfId="2351"/>
    <cellStyle name="20% - Accent6 3 3 3 2" xfId="2352"/>
    <cellStyle name="20% - Accent6 3 3 3 2 2" xfId="8909"/>
    <cellStyle name="20% - Accent6 3 3 3 2 2 2" xfId="31752"/>
    <cellStyle name="20% - Accent6 3 3 3 2 3" xfId="31751"/>
    <cellStyle name="20% - Accent6 3 3 3 2 4" xfId="43176"/>
    <cellStyle name="20% - Accent6 3 3 3 3" xfId="8908"/>
    <cellStyle name="20% - Accent6 3 3 3 3 2" xfId="31753"/>
    <cellStyle name="20% - Accent6 3 3 3 4" xfId="31750"/>
    <cellStyle name="20% - Accent6 3 3 3 5" xfId="43175"/>
    <cellStyle name="20% - Accent6 3 3 4" xfId="2353"/>
    <cellStyle name="20% - Accent6 3 3 4 2" xfId="8910"/>
    <cellStyle name="20% - Accent6 3 3 4 2 2" xfId="31755"/>
    <cellStyle name="20% - Accent6 3 3 4 3" xfId="31754"/>
    <cellStyle name="20% - Accent6 3 3 4 4" xfId="43177"/>
    <cellStyle name="20% - Accent6 3 3 5" xfId="2354"/>
    <cellStyle name="20% - Accent6 3 3 5 2" xfId="8911"/>
    <cellStyle name="20% - Accent6 3 3 5 2 2" xfId="31757"/>
    <cellStyle name="20% - Accent6 3 3 5 3" xfId="31756"/>
    <cellStyle name="20% - Accent6 3 3 5 4" xfId="43178"/>
    <cellStyle name="20% - Accent6 3 3 6" xfId="2355"/>
    <cellStyle name="20% - Accent6 3 3 6 2" xfId="8912"/>
    <cellStyle name="20% - Accent6 3 3 6 2 2" xfId="31759"/>
    <cellStyle name="20% - Accent6 3 3 6 3" xfId="31758"/>
    <cellStyle name="20% - Accent6 3 3 6 4" xfId="43179"/>
    <cellStyle name="20% - Accent6 3 3 7" xfId="2356"/>
    <cellStyle name="20% - Accent6 3 3 7 2" xfId="8913"/>
    <cellStyle name="20% - Accent6 3 3 7 2 2" xfId="31761"/>
    <cellStyle name="20% - Accent6 3 3 7 3" xfId="31760"/>
    <cellStyle name="20% - Accent6 3 3 7 4" xfId="43180"/>
    <cellStyle name="20% - Accent6 3 3 8" xfId="2357"/>
    <cellStyle name="20% - Accent6 3 3 8 2" xfId="8914"/>
    <cellStyle name="20% - Accent6 3 3 8 2 2" xfId="31763"/>
    <cellStyle name="20% - Accent6 3 3 8 3" xfId="31762"/>
    <cellStyle name="20% - Accent6 3 3 8 4" xfId="43181"/>
    <cellStyle name="20% - Accent6 3 3 9" xfId="2358"/>
    <cellStyle name="20% - Accent6 3 3 9 2" xfId="8915"/>
    <cellStyle name="20% - Accent6 3 3 9 2 2" xfId="31765"/>
    <cellStyle name="20% - Accent6 3 3 9 3" xfId="31764"/>
    <cellStyle name="20% - Accent6 3 3 9 4" xfId="43182"/>
    <cellStyle name="20% - Accent6 3 4" xfId="724"/>
    <cellStyle name="20% - Accent6 3 4 10" xfId="2359"/>
    <cellStyle name="20% - Accent6 3 4 10 2" xfId="8917"/>
    <cellStyle name="20% - Accent6 3 4 10 2 2" xfId="31768"/>
    <cellStyle name="20% - Accent6 3 4 10 3" xfId="31767"/>
    <cellStyle name="20% - Accent6 3 4 11" xfId="8916"/>
    <cellStyle name="20% - Accent6 3 4 11 2" xfId="31769"/>
    <cellStyle name="20% - Accent6 3 4 12" xfId="14640"/>
    <cellStyle name="20% - Accent6 3 4 13" xfId="31766"/>
    <cellStyle name="20% - Accent6 3 4 14" xfId="43183"/>
    <cellStyle name="20% - Accent6 3 4 2" xfId="2360"/>
    <cellStyle name="20% - Accent6 3 4 2 2" xfId="2361"/>
    <cellStyle name="20% - Accent6 3 4 2 2 2" xfId="8919"/>
    <cellStyle name="20% - Accent6 3 4 2 2 2 2" xfId="31772"/>
    <cellStyle name="20% - Accent6 3 4 2 2 3" xfId="31771"/>
    <cellStyle name="20% - Accent6 3 4 2 2 4" xfId="43185"/>
    <cellStyle name="20% - Accent6 3 4 2 3" xfId="8918"/>
    <cellStyle name="20% - Accent6 3 4 2 3 2" xfId="31773"/>
    <cellStyle name="20% - Accent6 3 4 2 4" xfId="31770"/>
    <cellStyle name="20% - Accent6 3 4 2 5" xfId="43184"/>
    <cellStyle name="20% - Accent6 3 4 3" xfId="2362"/>
    <cellStyle name="20% - Accent6 3 4 3 2" xfId="2363"/>
    <cellStyle name="20% - Accent6 3 4 3 2 2" xfId="8921"/>
    <cellStyle name="20% - Accent6 3 4 3 2 2 2" xfId="31776"/>
    <cellStyle name="20% - Accent6 3 4 3 2 3" xfId="31775"/>
    <cellStyle name="20% - Accent6 3 4 3 2 4" xfId="43187"/>
    <cellStyle name="20% - Accent6 3 4 3 3" xfId="8920"/>
    <cellStyle name="20% - Accent6 3 4 3 3 2" xfId="31777"/>
    <cellStyle name="20% - Accent6 3 4 3 4" xfId="31774"/>
    <cellStyle name="20% - Accent6 3 4 3 5" xfId="43186"/>
    <cellStyle name="20% - Accent6 3 4 4" xfId="2364"/>
    <cellStyle name="20% - Accent6 3 4 4 2" xfId="8922"/>
    <cellStyle name="20% - Accent6 3 4 4 2 2" xfId="31779"/>
    <cellStyle name="20% - Accent6 3 4 4 3" xfId="31778"/>
    <cellStyle name="20% - Accent6 3 4 4 4" xfId="43188"/>
    <cellStyle name="20% - Accent6 3 4 5" xfId="2365"/>
    <cellStyle name="20% - Accent6 3 4 5 2" xfId="8923"/>
    <cellStyle name="20% - Accent6 3 4 5 2 2" xfId="31781"/>
    <cellStyle name="20% - Accent6 3 4 5 3" xfId="31780"/>
    <cellStyle name="20% - Accent6 3 4 5 4" xfId="43189"/>
    <cellStyle name="20% - Accent6 3 4 6" xfId="2366"/>
    <cellStyle name="20% - Accent6 3 4 6 2" xfId="8924"/>
    <cellStyle name="20% - Accent6 3 4 6 2 2" xfId="31783"/>
    <cellStyle name="20% - Accent6 3 4 6 3" xfId="31782"/>
    <cellStyle name="20% - Accent6 3 4 6 4" xfId="43190"/>
    <cellStyle name="20% - Accent6 3 4 7" xfId="2367"/>
    <cellStyle name="20% - Accent6 3 4 7 2" xfId="8925"/>
    <cellStyle name="20% - Accent6 3 4 7 2 2" xfId="31785"/>
    <cellStyle name="20% - Accent6 3 4 7 3" xfId="31784"/>
    <cellStyle name="20% - Accent6 3 4 7 4" xfId="43191"/>
    <cellStyle name="20% - Accent6 3 4 8" xfId="2368"/>
    <cellStyle name="20% - Accent6 3 4 8 2" xfId="8926"/>
    <cellStyle name="20% - Accent6 3 4 8 2 2" xfId="31787"/>
    <cellStyle name="20% - Accent6 3 4 8 3" xfId="31786"/>
    <cellStyle name="20% - Accent6 3 4 8 4" xfId="43192"/>
    <cellStyle name="20% - Accent6 3 4 9" xfId="2369"/>
    <cellStyle name="20% - Accent6 3 4 9 2" xfId="8927"/>
    <cellStyle name="20% - Accent6 3 4 9 2 2" xfId="31789"/>
    <cellStyle name="20% - Accent6 3 4 9 3" xfId="31788"/>
    <cellStyle name="20% - Accent6 3 4 9 4" xfId="43193"/>
    <cellStyle name="20% - Accent6 3 5" xfId="2370"/>
    <cellStyle name="20% - Accent6 3 5 2" xfId="2371"/>
    <cellStyle name="20% - Accent6 3 5 2 2" xfId="8929"/>
    <cellStyle name="20% - Accent6 3 5 2 2 2" xfId="31792"/>
    <cellStyle name="20% - Accent6 3 5 2 3" xfId="31791"/>
    <cellStyle name="20% - Accent6 3 5 2 4" xfId="43195"/>
    <cellStyle name="20% - Accent6 3 5 3" xfId="2372"/>
    <cellStyle name="20% - Accent6 3 5 3 2" xfId="8930"/>
    <cellStyle name="20% - Accent6 3 5 3 2 2" xfId="31794"/>
    <cellStyle name="20% - Accent6 3 5 3 3" xfId="31793"/>
    <cellStyle name="20% - Accent6 3 5 3 4" xfId="43196"/>
    <cellStyle name="20% - Accent6 3 5 4" xfId="8928"/>
    <cellStyle name="20% - Accent6 3 5 4 2" xfId="31795"/>
    <cellStyle name="20% - Accent6 3 5 5" xfId="14641"/>
    <cellStyle name="20% - Accent6 3 5 6" xfId="31790"/>
    <cellStyle name="20% - Accent6 3 5 7" xfId="43194"/>
    <cellStyle name="20% - Accent6 3 6" xfId="2373"/>
    <cellStyle name="20% - Accent6 3 6 2" xfId="2374"/>
    <cellStyle name="20% - Accent6 3 6 2 2" xfId="8932"/>
    <cellStyle name="20% - Accent6 3 6 2 2 2" xfId="31798"/>
    <cellStyle name="20% - Accent6 3 6 2 3" xfId="31797"/>
    <cellStyle name="20% - Accent6 3 6 2 4" xfId="43198"/>
    <cellStyle name="20% - Accent6 3 6 3" xfId="8931"/>
    <cellStyle name="20% - Accent6 3 6 3 2" xfId="31799"/>
    <cellStyle name="20% - Accent6 3 6 4" xfId="14642"/>
    <cellStyle name="20% - Accent6 3 6 5" xfId="31796"/>
    <cellStyle name="20% - Accent6 3 6 6" xfId="43197"/>
    <cellStyle name="20% - Accent6 3 7" xfId="2375"/>
    <cellStyle name="20% - Accent6 3 7 2" xfId="2376"/>
    <cellStyle name="20% - Accent6 3 7 2 2" xfId="8934"/>
    <cellStyle name="20% - Accent6 3 7 2 2 2" xfId="31802"/>
    <cellStyle name="20% - Accent6 3 7 2 3" xfId="31801"/>
    <cellStyle name="20% - Accent6 3 7 2 4" xfId="43200"/>
    <cellStyle name="20% - Accent6 3 7 3" xfId="8933"/>
    <cellStyle name="20% - Accent6 3 7 3 2" xfId="31803"/>
    <cellStyle name="20% - Accent6 3 7 4" xfId="14643"/>
    <cellStyle name="20% - Accent6 3 7 5" xfId="31800"/>
    <cellStyle name="20% - Accent6 3 7 6" xfId="43199"/>
    <cellStyle name="20% - Accent6 3 8" xfId="2377"/>
    <cellStyle name="20% - Accent6 3 8 2" xfId="2378"/>
    <cellStyle name="20% - Accent6 3 8 2 2" xfId="8936"/>
    <cellStyle name="20% - Accent6 3 8 2 2 2" xfId="31806"/>
    <cellStyle name="20% - Accent6 3 8 2 3" xfId="31805"/>
    <cellStyle name="20% - Accent6 3 8 2 4" xfId="43202"/>
    <cellStyle name="20% - Accent6 3 8 3" xfId="8935"/>
    <cellStyle name="20% - Accent6 3 8 3 2" xfId="31807"/>
    <cellStyle name="20% - Accent6 3 8 4" xfId="14644"/>
    <cellStyle name="20% - Accent6 3 8 5" xfId="31804"/>
    <cellStyle name="20% - Accent6 3 8 6" xfId="43201"/>
    <cellStyle name="20% - Accent6 3 9" xfId="2379"/>
    <cellStyle name="20% - Accent6 3 9 2" xfId="2380"/>
    <cellStyle name="20% - Accent6 3 9 2 2" xfId="8938"/>
    <cellStyle name="20% - Accent6 3 9 2 2 2" xfId="31810"/>
    <cellStyle name="20% - Accent6 3 9 2 3" xfId="31809"/>
    <cellStyle name="20% - Accent6 3 9 2 4" xfId="43204"/>
    <cellStyle name="20% - Accent6 3 9 3" xfId="8937"/>
    <cellStyle name="20% - Accent6 3 9 3 2" xfId="31811"/>
    <cellStyle name="20% - Accent6 3 9 4" xfId="14645"/>
    <cellStyle name="20% - Accent6 3 9 5" xfId="31808"/>
    <cellStyle name="20% - Accent6 3 9 6" xfId="43203"/>
    <cellStyle name="20% - Accent6 4" xfId="200"/>
    <cellStyle name="20% - Accent6 4 10" xfId="2382"/>
    <cellStyle name="20% - Accent6 4 10 2" xfId="8940"/>
    <cellStyle name="20% - Accent6 4 10 2 2" xfId="31814"/>
    <cellStyle name="20% - Accent6 4 10 3" xfId="31813"/>
    <cellStyle name="20% - Accent6 4 10 4" xfId="43206"/>
    <cellStyle name="20% - Accent6 4 11" xfId="2383"/>
    <cellStyle name="20% - Accent6 4 11 2" xfId="8941"/>
    <cellStyle name="20% - Accent6 4 11 2 2" xfId="31816"/>
    <cellStyle name="20% - Accent6 4 11 3" xfId="31815"/>
    <cellStyle name="20% - Accent6 4 11 4" xfId="43207"/>
    <cellStyle name="20% - Accent6 4 12" xfId="2381"/>
    <cellStyle name="20% - Accent6 4 12 2" xfId="8942"/>
    <cellStyle name="20% - Accent6 4 12 2 2" xfId="31818"/>
    <cellStyle name="20% - Accent6 4 12 3" xfId="31817"/>
    <cellStyle name="20% - Accent6 4 13" xfId="8939"/>
    <cellStyle name="20% - Accent6 4 13 2" xfId="31819"/>
    <cellStyle name="20% - Accent6 4 14" xfId="14646"/>
    <cellStyle name="20% - Accent6 4 15" xfId="31812"/>
    <cellStyle name="20% - Accent6 4 16" xfId="43205"/>
    <cellStyle name="20% - Accent6 4 2" xfId="434"/>
    <cellStyle name="20% - Accent6 4 2 10" xfId="2384"/>
    <cellStyle name="20% - Accent6 4 2 10 2" xfId="8944"/>
    <cellStyle name="20% - Accent6 4 2 10 2 2" xfId="31822"/>
    <cellStyle name="20% - Accent6 4 2 10 3" xfId="31821"/>
    <cellStyle name="20% - Accent6 4 2 11" xfId="8943"/>
    <cellStyle name="20% - Accent6 4 2 11 2" xfId="31823"/>
    <cellStyle name="20% - Accent6 4 2 12" xfId="14647"/>
    <cellStyle name="20% - Accent6 4 2 13" xfId="31820"/>
    <cellStyle name="20% - Accent6 4 2 14" xfId="43208"/>
    <cellStyle name="20% - Accent6 4 2 2" xfId="2385"/>
    <cellStyle name="20% - Accent6 4 2 2 2" xfId="2386"/>
    <cellStyle name="20% - Accent6 4 2 2 2 2" xfId="8946"/>
    <cellStyle name="20% - Accent6 4 2 2 2 2 2" xfId="31826"/>
    <cellStyle name="20% - Accent6 4 2 2 2 3" xfId="31825"/>
    <cellStyle name="20% - Accent6 4 2 2 2 4" xfId="43210"/>
    <cellStyle name="20% - Accent6 4 2 2 3" xfId="8945"/>
    <cellStyle name="20% - Accent6 4 2 2 3 2" xfId="31827"/>
    <cellStyle name="20% - Accent6 4 2 2 4" xfId="31824"/>
    <cellStyle name="20% - Accent6 4 2 2 5" xfId="43209"/>
    <cellStyle name="20% - Accent6 4 2 3" xfId="2387"/>
    <cellStyle name="20% - Accent6 4 2 3 2" xfId="2388"/>
    <cellStyle name="20% - Accent6 4 2 3 2 2" xfId="8948"/>
    <cellStyle name="20% - Accent6 4 2 3 2 2 2" xfId="31830"/>
    <cellStyle name="20% - Accent6 4 2 3 2 3" xfId="31829"/>
    <cellStyle name="20% - Accent6 4 2 3 2 4" xfId="43212"/>
    <cellStyle name="20% - Accent6 4 2 3 3" xfId="8947"/>
    <cellStyle name="20% - Accent6 4 2 3 3 2" xfId="31831"/>
    <cellStyle name="20% - Accent6 4 2 3 4" xfId="31828"/>
    <cellStyle name="20% - Accent6 4 2 3 5" xfId="43211"/>
    <cellStyle name="20% - Accent6 4 2 4" xfId="2389"/>
    <cellStyle name="20% - Accent6 4 2 4 2" xfId="8949"/>
    <cellStyle name="20% - Accent6 4 2 4 2 2" xfId="31833"/>
    <cellStyle name="20% - Accent6 4 2 4 3" xfId="31832"/>
    <cellStyle name="20% - Accent6 4 2 4 4" xfId="43213"/>
    <cellStyle name="20% - Accent6 4 2 5" xfId="2390"/>
    <cellStyle name="20% - Accent6 4 2 5 2" xfId="8950"/>
    <cellStyle name="20% - Accent6 4 2 5 2 2" xfId="31835"/>
    <cellStyle name="20% - Accent6 4 2 5 3" xfId="31834"/>
    <cellStyle name="20% - Accent6 4 2 5 4" xfId="43214"/>
    <cellStyle name="20% - Accent6 4 2 6" xfId="2391"/>
    <cellStyle name="20% - Accent6 4 2 6 2" xfId="8951"/>
    <cellStyle name="20% - Accent6 4 2 6 2 2" xfId="31837"/>
    <cellStyle name="20% - Accent6 4 2 6 3" xfId="31836"/>
    <cellStyle name="20% - Accent6 4 2 6 4" xfId="43215"/>
    <cellStyle name="20% - Accent6 4 2 7" xfId="2392"/>
    <cellStyle name="20% - Accent6 4 2 7 2" xfId="8952"/>
    <cellStyle name="20% - Accent6 4 2 7 2 2" xfId="31839"/>
    <cellStyle name="20% - Accent6 4 2 7 3" xfId="31838"/>
    <cellStyle name="20% - Accent6 4 2 7 4" xfId="43216"/>
    <cellStyle name="20% - Accent6 4 2 8" xfId="2393"/>
    <cellStyle name="20% - Accent6 4 2 8 2" xfId="8953"/>
    <cellStyle name="20% - Accent6 4 2 8 2 2" xfId="31841"/>
    <cellStyle name="20% - Accent6 4 2 8 3" xfId="31840"/>
    <cellStyle name="20% - Accent6 4 2 8 4" xfId="43217"/>
    <cellStyle name="20% - Accent6 4 2 9" xfId="2394"/>
    <cellStyle name="20% - Accent6 4 2 9 2" xfId="8954"/>
    <cellStyle name="20% - Accent6 4 2 9 2 2" xfId="31843"/>
    <cellStyle name="20% - Accent6 4 2 9 3" xfId="31842"/>
    <cellStyle name="20% - Accent6 4 2 9 4" xfId="43218"/>
    <cellStyle name="20% - Accent6 4 3" xfId="638"/>
    <cellStyle name="20% - Accent6 4 3 10" xfId="8955"/>
    <cellStyle name="20% - Accent6 4 3 10 2" xfId="31845"/>
    <cellStyle name="20% - Accent6 4 3 11" xfId="14648"/>
    <cellStyle name="20% - Accent6 4 3 12" xfId="31844"/>
    <cellStyle name="20% - Accent6 4 3 13" xfId="43219"/>
    <cellStyle name="20% - Accent6 4 3 2" xfId="2396"/>
    <cellStyle name="20% - Accent6 4 3 2 2" xfId="8956"/>
    <cellStyle name="20% - Accent6 4 3 2 2 2" xfId="31847"/>
    <cellStyle name="20% - Accent6 4 3 2 3" xfId="31846"/>
    <cellStyle name="20% - Accent6 4 3 2 4" xfId="43220"/>
    <cellStyle name="20% - Accent6 4 3 3" xfId="2397"/>
    <cellStyle name="20% - Accent6 4 3 3 2" xfId="8957"/>
    <cellStyle name="20% - Accent6 4 3 3 2 2" xfId="31849"/>
    <cellStyle name="20% - Accent6 4 3 3 3" xfId="31848"/>
    <cellStyle name="20% - Accent6 4 3 3 4" xfId="43221"/>
    <cellStyle name="20% - Accent6 4 3 4" xfId="2398"/>
    <cellStyle name="20% - Accent6 4 3 4 2" xfId="8958"/>
    <cellStyle name="20% - Accent6 4 3 4 2 2" xfId="31851"/>
    <cellStyle name="20% - Accent6 4 3 4 3" xfId="31850"/>
    <cellStyle name="20% - Accent6 4 3 4 4" xfId="43222"/>
    <cellStyle name="20% - Accent6 4 3 5" xfId="2399"/>
    <cellStyle name="20% - Accent6 4 3 5 2" xfId="8959"/>
    <cellStyle name="20% - Accent6 4 3 5 2 2" xfId="31853"/>
    <cellStyle name="20% - Accent6 4 3 5 3" xfId="31852"/>
    <cellStyle name="20% - Accent6 4 3 5 4" xfId="43223"/>
    <cellStyle name="20% - Accent6 4 3 6" xfId="2400"/>
    <cellStyle name="20% - Accent6 4 3 6 2" xfId="8960"/>
    <cellStyle name="20% - Accent6 4 3 6 2 2" xfId="31855"/>
    <cellStyle name="20% - Accent6 4 3 6 3" xfId="31854"/>
    <cellStyle name="20% - Accent6 4 3 6 4" xfId="43224"/>
    <cellStyle name="20% - Accent6 4 3 7" xfId="2401"/>
    <cellStyle name="20% - Accent6 4 3 7 2" xfId="8961"/>
    <cellStyle name="20% - Accent6 4 3 7 2 2" xfId="31857"/>
    <cellStyle name="20% - Accent6 4 3 7 3" xfId="31856"/>
    <cellStyle name="20% - Accent6 4 3 7 4" xfId="43225"/>
    <cellStyle name="20% - Accent6 4 3 8" xfId="2402"/>
    <cellStyle name="20% - Accent6 4 3 8 2" xfId="8962"/>
    <cellStyle name="20% - Accent6 4 3 8 2 2" xfId="31859"/>
    <cellStyle name="20% - Accent6 4 3 8 3" xfId="31858"/>
    <cellStyle name="20% - Accent6 4 3 8 4" xfId="43226"/>
    <cellStyle name="20% - Accent6 4 3 9" xfId="2395"/>
    <cellStyle name="20% - Accent6 4 3 9 2" xfId="8963"/>
    <cellStyle name="20% - Accent6 4 3 9 2 2" xfId="31861"/>
    <cellStyle name="20% - Accent6 4 3 9 3" xfId="31860"/>
    <cellStyle name="20% - Accent6 4 4" xfId="725"/>
    <cellStyle name="20% - Accent6 4 4 2" xfId="2404"/>
    <cellStyle name="20% - Accent6 4 4 2 2" xfId="8965"/>
    <cellStyle name="20% - Accent6 4 4 2 2 2" xfId="31864"/>
    <cellStyle name="20% - Accent6 4 4 2 3" xfId="31863"/>
    <cellStyle name="20% - Accent6 4 4 2 4" xfId="43228"/>
    <cellStyle name="20% - Accent6 4 4 3" xfId="2403"/>
    <cellStyle name="20% - Accent6 4 4 3 2" xfId="8966"/>
    <cellStyle name="20% - Accent6 4 4 3 2 2" xfId="31866"/>
    <cellStyle name="20% - Accent6 4 4 3 3" xfId="31865"/>
    <cellStyle name="20% - Accent6 4 4 4" xfId="8964"/>
    <cellStyle name="20% - Accent6 4 4 4 2" xfId="31867"/>
    <cellStyle name="20% - Accent6 4 4 5" xfId="14649"/>
    <cellStyle name="20% - Accent6 4 4 6" xfId="31862"/>
    <cellStyle name="20% - Accent6 4 4 7" xfId="43227"/>
    <cellStyle name="20% - Accent6 4 5" xfId="2405"/>
    <cellStyle name="20% - Accent6 4 5 2" xfId="8967"/>
    <cellStyle name="20% - Accent6 4 5 2 2" xfId="31869"/>
    <cellStyle name="20% - Accent6 4 5 3" xfId="31868"/>
    <cellStyle name="20% - Accent6 4 5 4" xfId="43229"/>
    <cellStyle name="20% - Accent6 4 6" xfId="2406"/>
    <cellStyle name="20% - Accent6 4 6 2" xfId="8968"/>
    <cellStyle name="20% - Accent6 4 6 2 2" xfId="31871"/>
    <cellStyle name="20% - Accent6 4 6 3" xfId="31870"/>
    <cellStyle name="20% - Accent6 4 6 4" xfId="43230"/>
    <cellStyle name="20% - Accent6 4 7" xfId="2407"/>
    <cellStyle name="20% - Accent6 4 7 2" xfId="8969"/>
    <cellStyle name="20% - Accent6 4 7 2 2" xfId="31873"/>
    <cellStyle name="20% - Accent6 4 7 3" xfId="31872"/>
    <cellStyle name="20% - Accent6 4 7 4" xfId="43231"/>
    <cellStyle name="20% - Accent6 4 8" xfId="2408"/>
    <cellStyle name="20% - Accent6 4 8 2" xfId="8970"/>
    <cellStyle name="20% - Accent6 4 8 2 2" xfId="31875"/>
    <cellStyle name="20% - Accent6 4 8 3" xfId="31874"/>
    <cellStyle name="20% - Accent6 4 8 4" xfId="43232"/>
    <cellStyle name="20% - Accent6 4 9" xfId="2409"/>
    <cellStyle name="20% - Accent6 4 9 2" xfId="8971"/>
    <cellStyle name="20% - Accent6 4 9 2 2" xfId="31877"/>
    <cellStyle name="20% - Accent6 4 9 3" xfId="31876"/>
    <cellStyle name="20% - Accent6 4 9 4" xfId="43233"/>
    <cellStyle name="20% - Accent6 5" xfId="201"/>
    <cellStyle name="20% - Accent6 5 10" xfId="2411"/>
    <cellStyle name="20% - Accent6 5 10 2" xfId="8973"/>
    <cellStyle name="20% - Accent6 5 10 2 2" xfId="31880"/>
    <cellStyle name="20% - Accent6 5 10 3" xfId="31879"/>
    <cellStyle name="20% - Accent6 5 10 4" xfId="43235"/>
    <cellStyle name="20% - Accent6 5 11" xfId="2412"/>
    <cellStyle name="20% - Accent6 5 11 2" xfId="8974"/>
    <cellStyle name="20% - Accent6 5 11 2 2" xfId="31882"/>
    <cellStyle name="20% - Accent6 5 11 3" xfId="31881"/>
    <cellStyle name="20% - Accent6 5 11 4" xfId="43236"/>
    <cellStyle name="20% - Accent6 5 12" xfId="2410"/>
    <cellStyle name="20% - Accent6 5 12 2" xfId="8975"/>
    <cellStyle name="20% - Accent6 5 12 2 2" xfId="31884"/>
    <cellStyle name="20% - Accent6 5 12 3" xfId="31883"/>
    <cellStyle name="20% - Accent6 5 13" xfId="8972"/>
    <cellStyle name="20% - Accent6 5 13 2" xfId="31885"/>
    <cellStyle name="20% - Accent6 5 14" xfId="14650"/>
    <cellStyle name="20% - Accent6 5 15" xfId="31878"/>
    <cellStyle name="20% - Accent6 5 16" xfId="43234"/>
    <cellStyle name="20% - Accent6 5 2" xfId="435"/>
    <cellStyle name="20% - Accent6 5 2 10" xfId="2413"/>
    <cellStyle name="20% - Accent6 5 2 10 2" xfId="8977"/>
    <cellStyle name="20% - Accent6 5 2 10 2 2" xfId="31888"/>
    <cellStyle name="20% - Accent6 5 2 10 3" xfId="31887"/>
    <cellStyle name="20% - Accent6 5 2 11" xfId="8976"/>
    <cellStyle name="20% - Accent6 5 2 11 2" xfId="31889"/>
    <cellStyle name="20% - Accent6 5 2 12" xfId="14651"/>
    <cellStyle name="20% - Accent6 5 2 13" xfId="31886"/>
    <cellStyle name="20% - Accent6 5 2 14" xfId="43237"/>
    <cellStyle name="20% - Accent6 5 2 2" xfId="2414"/>
    <cellStyle name="20% - Accent6 5 2 2 2" xfId="8978"/>
    <cellStyle name="20% - Accent6 5 2 2 2 2" xfId="31891"/>
    <cellStyle name="20% - Accent6 5 2 2 3" xfId="31890"/>
    <cellStyle name="20% - Accent6 5 2 2 4" xfId="43238"/>
    <cellStyle name="20% - Accent6 5 2 3" xfId="2415"/>
    <cellStyle name="20% - Accent6 5 2 3 2" xfId="8979"/>
    <cellStyle name="20% - Accent6 5 2 3 2 2" xfId="31893"/>
    <cellStyle name="20% - Accent6 5 2 3 3" xfId="31892"/>
    <cellStyle name="20% - Accent6 5 2 3 4" xfId="43239"/>
    <cellStyle name="20% - Accent6 5 2 4" xfId="2416"/>
    <cellStyle name="20% - Accent6 5 2 4 2" xfId="8980"/>
    <cellStyle name="20% - Accent6 5 2 4 2 2" xfId="31895"/>
    <cellStyle name="20% - Accent6 5 2 4 3" xfId="31894"/>
    <cellStyle name="20% - Accent6 5 2 4 4" xfId="43240"/>
    <cellStyle name="20% - Accent6 5 2 5" xfId="2417"/>
    <cellStyle name="20% - Accent6 5 2 5 2" xfId="8981"/>
    <cellStyle name="20% - Accent6 5 2 5 2 2" xfId="31897"/>
    <cellStyle name="20% - Accent6 5 2 5 3" xfId="31896"/>
    <cellStyle name="20% - Accent6 5 2 5 4" xfId="43241"/>
    <cellStyle name="20% - Accent6 5 2 6" xfId="2418"/>
    <cellStyle name="20% - Accent6 5 2 6 2" xfId="8982"/>
    <cellStyle name="20% - Accent6 5 2 6 2 2" xfId="31899"/>
    <cellStyle name="20% - Accent6 5 2 6 3" xfId="31898"/>
    <cellStyle name="20% - Accent6 5 2 6 4" xfId="43242"/>
    <cellStyle name="20% - Accent6 5 2 7" xfId="2419"/>
    <cellStyle name="20% - Accent6 5 2 7 2" xfId="8983"/>
    <cellStyle name="20% - Accent6 5 2 7 2 2" xfId="31901"/>
    <cellStyle name="20% - Accent6 5 2 7 3" xfId="31900"/>
    <cellStyle name="20% - Accent6 5 2 7 4" xfId="43243"/>
    <cellStyle name="20% - Accent6 5 2 8" xfId="2420"/>
    <cellStyle name="20% - Accent6 5 2 8 2" xfId="8984"/>
    <cellStyle name="20% - Accent6 5 2 8 2 2" xfId="31903"/>
    <cellStyle name="20% - Accent6 5 2 8 3" xfId="31902"/>
    <cellStyle name="20% - Accent6 5 2 8 4" xfId="43244"/>
    <cellStyle name="20% - Accent6 5 2 9" xfId="2421"/>
    <cellStyle name="20% - Accent6 5 2 9 2" xfId="8985"/>
    <cellStyle name="20% - Accent6 5 2 9 2 2" xfId="31905"/>
    <cellStyle name="20% - Accent6 5 2 9 3" xfId="31904"/>
    <cellStyle name="20% - Accent6 5 2 9 4" xfId="43245"/>
    <cellStyle name="20% - Accent6 5 3" xfId="639"/>
    <cellStyle name="20% - Accent6 5 3 2" xfId="2423"/>
    <cellStyle name="20% - Accent6 5 3 2 2" xfId="8987"/>
    <cellStyle name="20% - Accent6 5 3 2 2 2" xfId="31908"/>
    <cellStyle name="20% - Accent6 5 3 2 3" xfId="31907"/>
    <cellStyle name="20% - Accent6 5 3 2 4" xfId="43247"/>
    <cellStyle name="20% - Accent6 5 3 3" xfId="2422"/>
    <cellStyle name="20% - Accent6 5 3 3 2" xfId="8988"/>
    <cellStyle name="20% - Accent6 5 3 3 2 2" xfId="31910"/>
    <cellStyle name="20% - Accent6 5 3 3 3" xfId="31909"/>
    <cellStyle name="20% - Accent6 5 3 4" xfId="8986"/>
    <cellStyle name="20% - Accent6 5 3 4 2" xfId="31911"/>
    <cellStyle name="20% - Accent6 5 3 5" xfId="14652"/>
    <cellStyle name="20% - Accent6 5 3 6" xfId="31906"/>
    <cellStyle name="20% - Accent6 5 3 7" xfId="43246"/>
    <cellStyle name="20% - Accent6 5 4" xfId="726"/>
    <cellStyle name="20% - Accent6 5 4 2" xfId="2424"/>
    <cellStyle name="20% - Accent6 5 4 2 2" xfId="8990"/>
    <cellStyle name="20% - Accent6 5 4 2 2 2" xfId="31914"/>
    <cellStyle name="20% - Accent6 5 4 2 3" xfId="31913"/>
    <cellStyle name="20% - Accent6 5 4 3" xfId="8989"/>
    <cellStyle name="20% - Accent6 5 4 3 2" xfId="31915"/>
    <cellStyle name="20% - Accent6 5 4 4" xfId="14653"/>
    <cellStyle name="20% - Accent6 5 4 5" xfId="31912"/>
    <cellStyle name="20% - Accent6 5 4 6" xfId="43248"/>
    <cellStyle name="20% - Accent6 5 5" xfId="2425"/>
    <cellStyle name="20% - Accent6 5 5 2" xfId="8991"/>
    <cellStyle name="20% - Accent6 5 5 2 2" xfId="31917"/>
    <cellStyle name="20% - Accent6 5 5 3" xfId="31916"/>
    <cellStyle name="20% - Accent6 5 5 4" xfId="43249"/>
    <cellStyle name="20% - Accent6 5 6" xfId="2426"/>
    <cellStyle name="20% - Accent6 5 6 2" xfId="8992"/>
    <cellStyle name="20% - Accent6 5 6 2 2" xfId="31919"/>
    <cellStyle name="20% - Accent6 5 6 3" xfId="31918"/>
    <cellStyle name="20% - Accent6 5 6 4" xfId="43250"/>
    <cellStyle name="20% - Accent6 5 7" xfId="2427"/>
    <cellStyle name="20% - Accent6 5 7 2" xfId="8993"/>
    <cellStyle name="20% - Accent6 5 7 2 2" xfId="31921"/>
    <cellStyle name="20% - Accent6 5 7 3" xfId="31920"/>
    <cellStyle name="20% - Accent6 5 7 4" xfId="43251"/>
    <cellStyle name="20% - Accent6 5 8" xfId="2428"/>
    <cellStyle name="20% - Accent6 5 8 2" xfId="8994"/>
    <cellStyle name="20% - Accent6 5 8 2 2" xfId="31923"/>
    <cellStyle name="20% - Accent6 5 8 3" xfId="31922"/>
    <cellStyle name="20% - Accent6 5 8 4" xfId="43252"/>
    <cellStyle name="20% - Accent6 5 9" xfId="2429"/>
    <cellStyle name="20% - Accent6 5 9 2" xfId="8995"/>
    <cellStyle name="20% - Accent6 5 9 2 2" xfId="31925"/>
    <cellStyle name="20% - Accent6 5 9 3" xfId="31924"/>
    <cellStyle name="20% - Accent6 5 9 4" xfId="43253"/>
    <cellStyle name="20% - Accent6 6" xfId="202"/>
    <cellStyle name="20% - Accent6 6 10" xfId="2430"/>
    <cellStyle name="20% - Accent6 6 10 2" xfId="8997"/>
    <cellStyle name="20% - Accent6 6 10 2 2" xfId="31928"/>
    <cellStyle name="20% - Accent6 6 10 3" xfId="31927"/>
    <cellStyle name="20% - Accent6 6 11" xfId="8996"/>
    <cellStyle name="20% - Accent6 6 11 2" xfId="31929"/>
    <cellStyle name="20% - Accent6 6 12" xfId="14654"/>
    <cellStyle name="20% - Accent6 6 13" xfId="31926"/>
    <cellStyle name="20% - Accent6 6 14" xfId="43254"/>
    <cellStyle name="20% - Accent6 6 2" xfId="436"/>
    <cellStyle name="20% - Accent6 6 2 2" xfId="2432"/>
    <cellStyle name="20% - Accent6 6 2 2 2" xfId="8999"/>
    <cellStyle name="20% - Accent6 6 2 2 2 2" xfId="31932"/>
    <cellStyle name="20% - Accent6 6 2 2 3" xfId="31931"/>
    <cellStyle name="20% - Accent6 6 2 2 4" xfId="43256"/>
    <cellStyle name="20% - Accent6 6 2 3" xfId="2431"/>
    <cellStyle name="20% - Accent6 6 2 3 2" xfId="9000"/>
    <cellStyle name="20% - Accent6 6 2 3 2 2" xfId="31934"/>
    <cellStyle name="20% - Accent6 6 2 3 3" xfId="31933"/>
    <cellStyle name="20% - Accent6 6 2 4" xfId="8998"/>
    <cellStyle name="20% - Accent6 6 2 4 2" xfId="31935"/>
    <cellStyle name="20% - Accent6 6 2 5" xfId="14655"/>
    <cellStyle name="20% - Accent6 6 2 6" xfId="31930"/>
    <cellStyle name="20% - Accent6 6 2 7" xfId="43255"/>
    <cellStyle name="20% - Accent6 6 3" xfId="640"/>
    <cellStyle name="20% - Accent6 6 3 2" xfId="2434"/>
    <cellStyle name="20% - Accent6 6 3 2 2" xfId="9002"/>
    <cellStyle name="20% - Accent6 6 3 2 2 2" xfId="31938"/>
    <cellStyle name="20% - Accent6 6 3 2 3" xfId="31937"/>
    <cellStyle name="20% - Accent6 6 3 2 4" xfId="43258"/>
    <cellStyle name="20% - Accent6 6 3 3" xfId="2433"/>
    <cellStyle name="20% - Accent6 6 3 3 2" xfId="9003"/>
    <cellStyle name="20% - Accent6 6 3 3 2 2" xfId="31940"/>
    <cellStyle name="20% - Accent6 6 3 3 3" xfId="31939"/>
    <cellStyle name="20% - Accent6 6 3 4" xfId="9001"/>
    <cellStyle name="20% - Accent6 6 3 4 2" xfId="31941"/>
    <cellStyle name="20% - Accent6 6 3 5" xfId="14656"/>
    <cellStyle name="20% - Accent6 6 3 6" xfId="31936"/>
    <cellStyle name="20% - Accent6 6 3 7" xfId="43257"/>
    <cellStyle name="20% - Accent6 6 4" xfId="727"/>
    <cellStyle name="20% - Accent6 6 4 2" xfId="2435"/>
    <cellStyle name="20% - Accent6 6 4 2 2" xfId="9005"/>
    <cellStyle name="20% - Accent6 6 4 2 2 2" xfId="31944"/>
    <cellStyle name="20% - Accent6 6 4 2 3" xfId="31943"/>
    <cellStyle name="20% - Accent6 6 4 3" xfId="9004"/>
    <cellStyle name="20% - Accent6 6 4 3 2" xfId="31945"/>
    <cellStyle name="20% - Accent6 6 4 4" xfId="14657"/>
    <cellStyle name="20% - Accent6 6 4 5" xfId="31942"/>
    <cellStyle name="20% - Accent6 6 4 6" xfId="43259"/>
    <cellStyle name="20% - Accent6 6 5" xfId="2436"/>
    <cellStyle name="20% - Accent6 6 5 2" xfId="9006"/>
    <cellStyle name="20% - Accent6 6 5 2 2" xfId="31947"/>
    <cellStyle name="20% - Accent6 6 5 3" xfId="31946"/>
    <cellStyle name="20% - Accent6 6 5 4" xfId="43260"/>
    <cellStyle name="20% - Accent6 6 6" xfId="2437"/>
    <cellStyle name="20% - Accent6 6 6 2" xfId="9007"/>
    <cellStyle name="20% - Accent6 6 6 2 2" xfId="31949"/>
    <cellStyle name="20% - Accent6 6 6 3" xfId="31948"/>
    <cellStyle name="20% - Accent6 6 6 4" xfId="43261"/>
    <cellStyle name="20% - Accent6 6 7" xfId="2438"/>
    <cellStyle name="20% - Accent6 6 7 2" xfId="9008"/>
    <cellStyle name="20% - Accent6 6 7 2 2" xfId="31951"/>
    <cellStyle name="20% - Accent6 6 7 3" xfId="31950"/>
    <cellStyle name="20% - Accent6 6 7 4" xfId="43262"/>
    <cellStyle name="20% - Accent6 6 8" xfId="2439"/>
    <cellStyle name="20% - Accent6 6 8 2" xfId="9009"/>
    <cellStyle name="20% - Accent6 6 8 2 2" xfId="31953"/>
    <cellStyle name="20% - Accent6 6 8 3" xfId="31952"/>
    <cellStyle name="20% - Accent6 6 8 4" xfId="43263"/>
    <cellStyle name="20% - Accent6 6 9" xfId="2440"/>
    <cellStyle name="20% - Accent6 6 9 2" xfId="9010"/>
    <cellStyle name="20% - Accent6 6 9 2 2" xfId="31955"/>
    <cellStyle name="20% - Accent6 6 9 3" xfId="31954"/>
    <cellStyle name="20% - Accent6 6 9 4" xfId="43264"/>
    <cellStyle name="20% - Accent6 7" xfId="203"/>
    <cellStyle name="20% - Accent6 7 10" xfId="9011"/>
    <cellStyle name="20% - Accent6 7 10 2" xfId="31957"/>
    <cellStyle name="20% - Accent6 7 11" xfId="14658"/>
    <cellStyle name="20% - Accent6 7 12" xfId="31956"/>
    <cellStyle name="20% - Accent6 7 13" xfId="43265"/>
    <cellStyle name="20% - Accent6 7 2" xfId="437"/>
    <cellStyle name="20% - Accent6 7 2 2" xfId="2443"/>
    <cellStyle name="20% - Accent6 7 2 2 2" xfId="9013"/>
    <cellStyle name="20% - Accent6 7 2 2 2 2" xfId="31960"/>
    <cellStyle name="20% - Accent6 7 2 2 3" xfId="31959"/>
    <cellStyle name="20% - Accent6 7 2 2 4" xfId="43267"/>
    <cellStyle name="20% - Accent6 7 2 3" xfId="2442"/>
    <cellStyle name="20% - Accent6 7 2 3 2" xfId="9014"/>
    <cellStyle name="20% - Accent6 7 2 3 2 2" xfId="31962"/>
    <cellStyle name="20% - Accent6 7 2 3 3" xfId="31961"/>
    <cellStyle name="20% - Accent6 7 2 4" xfId="9012"/>
    <cellStyle name="20% - Accent6 7 2 4 2" xfId="31963"/>
    <cellStyle name="20% - Accent6 7 2 5" xfId="14659"/>
    <cellStyle name="20% - Accent6 7 2 6" xfId="31958"/>
    <cellStyle name="20% - Accent6 7 2 7" xfId="43266"/>
    <cellStyle name="20% - Accent6 7 3" xfId="641"/>
    <cellStyle name="20% - Accent6 7 3 2" xfId="2444"/>
    <cellStyle name="20% - Accent6 7 3 2 2" xfId="9016"/>
    <cellStyle name="20% - Accent6 7 3 2 2 2" xfId="31966"/>
    <cellStyle name="20% - Accent6 7 3 2 3" xfId="31965"/>
    <cellStyle name="20% - Accent6 7 3 3" xfId="9015"/>
    <cellStyle name="20% - Accent6 7 3 3 2" xfId="31967"/>
    <cellStyle name="20% - Accent6 7 3 4" xfId="14660"/>
    <cellStyle name="20% - Accent6 7 3 5" xfId="31964"/>
    <cellStyle name="20% - Accent6 7 3 6" xfId="43268"/>
    <cellStyle name="20% - Accent6 7 4" xfId="728"/>
    <cellStyle name="20% - Accent6 7 4 2" xfId="2445"/>
    <cellStyle name="20% - Accent6 7 4 2 2" xfId="9018"/>
    <cellStyle name="20% - Accent6 7 4 2 2 2" xfId="31970"/>
    <cellStyle name="20% - Accent6 7 4 2 3" xfId="31969"/>
    <cellStyle name="20% - Accent6 7 4 3" xfId="9017"/>
    <cellStyle name="20% - Accent6 7 4 3 2" xfId="31971"/>
    <cellStyle name="20% - Accent6 7 4 4" xfId="14661"/>
    <cellStyle name="20% - Accent6 7 4 5" xfId="31968"/>
    <cellStyle name="20% - Accent6 7 4 6" xfId="43269"/>
    <cellStyle name="20% - Accent6 7 5" xfId="2446"/>
    <cellStyle name="20% - Accent6 7 5 2" xfId="9019"/>
    <cellStyle name="20% - Accent6 7 5 2 2" xfId="31973"/>
    <cellStyle name="20% - Accent6 7 5 3" xfId="31972"/>
    <cellStyle name="20% - Accent6 7 5 4" xfId="43270"/>
    <cellStyle name="20% - Accent6 7 6" xfId="2447"/>
    <cellStyle name="20% - Accent6 7 6 2" xfId="9020"/>
    <cellStyle name="20% - Accent6 7 6 2 2" xfId="31975"/>
    <cellStyle name="20% - Accent6 7 6 3" xfId="31974"/>
    <cellStyle name="20% - Accent6 7 6 4" xfId="43271"/>
    <cellStyle name="20% - Accent6 7 7" xfId="2448"/>
    <cellStyle name="20% - Accent6 7 7 2" xfId="9021"/>
    <cellStyle name="20% - Accent6 7 7 2 2" xfId="31977"/>
    <cellStyle name="20% - Accent6 7 7 3" xfId="31976"/>
    <cellStyle name="20% - Accent6 7 7 4" xfId="43272"/>
    <cellStyle name="20% - Accent6 7 8" xfId="2449"/>
    <cellStyle name="20% - Accent6 7 8 2" xfId="9022"/>
    <cellStyle name="20% - Accent6 7 8 2 2" xfId="31979"/>
    <cellStyle name="20% - Accent6 7 8 3" xfId="31978"/>
    <cellStyle name="20% - Accent6 7 8 4" xfId="43273"/>
    <cellStyle name="20% - Accent6 7 9" xfId="2441"/>
    <cellStyle name="20% - Accent6 7 9 2" xfId="9023"/>
    <cellStyle name="20% - Accent6 7 9 2 2" xfId="31981"/>
    <cellStyle name="20% - Accent6 7 9 3" xfId="31980"/>
    <cellStyle name="20% - Accent6 8" xfId="325"/>
    <cellStyle name="20% - Accent6 8 2" xfId="2451"/>
    <cellStyle name="20% - Accent6 8 2 2" xfId="9024"/>
    <cellStyle name="20% - Accent6 8 2 2 2" xfId="31983"/>
    <cellStyle name="20% - Accent6 8 2 3" xfId="14662"/>
    <cellStyle name="20% - Accent6 8 2 4" xfId="31982"/>
    <cellStyle name="20% - Accent6 8 2 5" xfId="43275"/>
    <cellStyle name="20% - Accent6 8 3" xfId="2452"/>
    <cellStyle name="20% - Accent6 8 3 2" xfId="9025"/>
    <cellStyle name="20% - Accent6 8 3 2 2" xfId="31985"/>
    <cellStyle name="20% - Accent6 8 3 3" xfId="14663"/>
    <cellStyle name="20% - Accent6 8 3 4" xfId="31984"/>
    <cellStyle name="20% - Accent6 8 3 5" xfId="43276"/>
    <cellStyle name="20% - Accent6 8 4" xfId="2453"/>
    <cellStyle name="20% - Accent6 8 4 2" xfId="9026"/>
    <cellStyle name="20% - Accent6 8 4 2 2" xfId="31987"/>
    <cellStyle name="20% - Accent6 8 4 3" xfId="14664"/>
    <cellStyle name="20% - Accent6 8 4 4" xfId="31986"/>
    <cellStyle name="20% - Accent6 8 4 5" xfId="43277"/>
    <cellStyle name="20% - Accent6 8 5" xfId="2454"/>
    <cellStyle name="20% - Accent6 8 5 2" xfId="9027"/>
    <cellStyle name="20% - Accent6 8 5 2 2" xfId="31989"/>
    <cellStyle name="20% - Accent6 8 5 3" xfId="31988"/>
    <cellStyle name="20% - Accent6 8 5 4" xfId="43278"/>
    <cellStyle name="20% - Accent6 8 6" xfId="2450"/>
    <cellStyle name="20% - Accent6 8 6 2" xfId="9028"/>
    <cellStyle name="20% - Accent6 8 6 2 2" xfId="31991"/>
    <cellStyle name="20% - Accent6 8 6 3" xfId="31990"/>
    <cellStyle name="20% - Accent6 8 7" xfId="43274"/>
    <cellStyle name="20% - Accent6 9" xfId="317"/>
    <cellStyle name="20% - Accent6 9 2" xfId="2456"/>
    <cellStyle name="20% - Accent6 9 2 2" xfId="9030"/>
    <cellStyle name="20% - Accent6 9 2 2 2" xfId="31994"/>
    <cellStyle name="20% - Accent6 9 2 3" xfId="14666"/>
    <cellStyle name="20% - Accent6 9 2 4" xfId="31993"/>
    <cellStyle name="20% - Accent6 9 2 5" xfId="43280"/>
    <cellStyle name="20% - Accent6 9 3" xfId="2455"/>
    <cellStyle name="20% - Accent6 9 3 2" xfId="9031"/>
    <cellStyle name="20% - Accent6 9 3 2 2" xfId="31996"/>
    <cellStyle name="20% - Accent6 9 3 3" xfId="14667"/>
    <cellStyle name="20% - Accent6 9 3 4" xfId="31995"/>
    <cellStyle name="20% - Accent6 9 4" xfId="9029"/>
    <cellStyle name="20% - Accent6 9 4 2" xfId="14668"/>
    <cellStyle name="20% - Accent6 9 4 3" xfId="31997"/>
    <cellStyle name="20% - Accent6 9 5" xfId="14665"/>
    <cellStyle name="20% - Accent6 9 6" xfId="31992"/>
    <cellStyle name="20% - Accent6 9 7" xfId="43279"/>
    <cellStyle name="20% - Ênfase1" xfId="14669"/>
    <cellStyle name="20% - Ênfase2" xfId="14670"/>
    <cellStyle name="20% - Ênfase3" xfId="14671"/>
    <cellStyle name="20% - Ênfase4" xfId="14672"/>
    <cellStyle name="20% - Ênfase5" xfId="14673"/>
    <cellStyle name="20% - Ênfase6" xfId="14674"/>
    <cellStyle name="20% - Énfasis1" xfId="14675"/>
    <cellStyle name="20% - Énfasis2" xfId="14676"/>
    <cellStyle name="20% - Énfasis3" xfId="14677"/>
    <cellStyle name="20% - Énfasis4" xfId="14678"/>
    <cellStyle name="20% - Énfasis5" xfId="14679"/>
    <cellStyle name="20% - Énfasis6" xfId="14680"/>
    <cellStyle name="³f¹E[0]_laroux" xfId="14681"/>
    <cellStyle name="³f¹ô_laroux" xfId="14682"/>
    <cellStyle name="40 % - Accent1" xfId="14683"/>
    <cellStyle name="40 % - Accent2" xfId="14684"/>
    <cellStyle name="40 % - Accent3" xfId="14685"/>
    <cellStyle name="40 % - Accent4" xfId="14686"/>
    <cellStyle name="40 % - Accent5" xfId="14687"/>
    <cellStyle name="40 % - Accent6" xfId="14688"/>
    <cellStyle name="40% - Accent1" xfId="7" builtinId="31" customBuiltin="1"/>
    <cellStyle name="40% - Accent1 10" xfId="2457"/>
    <cellStyle name="40% - Accent1 10 2" xfId="2458"/>
    <cellStyle name="40% - Accent1 10 2 2" xfId="9033"/>
    <cellStyle name="40% - Accent1 10 2 2 2" xfId="32000"/>
    <cellStyle name="40% - Accent1 10 2 3" xfId="14690"/>
    <cellStyle name="40% - Accent1 10 2 4" xfId="31999"/>
    <cellStyle name="40% - Accent1 10 2 5" xfId="43282"/>
    <cellStyle name="40% - Accent1 10 3" xfId="9032"/>
    <cellStyle name="40% - Accent1 10 3 2" xfId="14691"/>
    <cellStyle name="40% - Accent1 10 3 3" xfId="32001"/>
    <cellStyle name="40% - Accent1 10 4" xfId="14692"/>
    <cellStyle name="40% - Accent1 10 5" xfId="14689"/>
    <cellStyle name="40% - Accent1 10 6" xfId="31998"/>
    <cellStyle name="40% - Accent1 10 7" xfId="43281"/>
    <cellStyle name="40% - Accent1 11" xfId="2459"/>
    <cellStyle name="40% - Accent1 11 2" xfId="2460"/>
    <cellStyle name="40% - Accent1 11 2 2" xfId="9035"/>
    <cellStyle name="40% - Accent1 11 2 2 2" xfId="32004"/>
    <cellStyle name="40% - Accent1 11 2 3" xfId="14694"/>
    <cellStyle name="40% - Accent1 11 2 4" xfId="32003"/>
    <cellStyle name="40% - Accent1 11 2 5" xfId="43284"/>
    <cellStyle name="40% - Accent1 11 3" xfId="9034"/>
    <cellStyle name="40% - Accent1 11 3 2" xfId="14695"/>
    <cellStyle name="40% - Accent1 11 3 3" xfId="32005"/>
    <cellStyle name="40% - Accent1 11 4" xfId="14696"/>
    <cellStyle name="40% - Accent1 11 5" xfId="14693"/>
    <cellStyle name="40% - Accent1 11 6" xfId="32002"/>
    <cellStyle name="40% - Accent1 11 7" xfId="43283"/>
    <cellStyle name="40% - Accent1 12" xfId="2461"/>
    <cellStyle name="40% - Accent1 12 2" xfId="9036"/>
    <cellStyle name="40% - Accent1 12 2 2" xfId="14698"/>
    <cellStyle name="40% - Accent1 12 2 3" xfId="32007"/>
    <cellStyle name="40% - Accent1 12 3" xfId="14699"/>
    <cellStyle name="40% - Accent1 12 4" xfId="14700"/>
    <cellStyle name="40% - Accent1 12 5" xfId="14701"/>
    <cellStyle name="40% - Accent1 12 6" xfId="14697"/>
    <cellStyle name="40% - Accent1 12 7" xfId="32006"/>
    <cellStyle name="40% - Accent1 12 8" xfId="43285"/>
    <cellStyle name="40% - Accent1 13" xfId="2462"/>
    <cellStyle name="40% - Accent1 13 2" xfId="9037"/>
    <cellStyle name="40% - Accent1 13 2 2" xfId="32009"/>
    <cellStyle name="40% - Accent1 13 3" xfId="14702"/>
    <cellStyle name="40% - Accent1 13 4" xfId="32008"/>
    <cellStyle name="40% - Accent1 13 5" xfId="43286"/>
    <cellStyle name="40% - Accent1 14" xfId="2463"/>
    <cellStyle name="40% - Accent1 14 2" xfId="9038"/>
    <cellStyle name="40% - Accent1 14 2 2" xfId="32011"/>
    <cellStyle name="40% - Accent1 14 3" xfId="14703"/>
    <cellStyle name="40% - Accent1 14 4" xfId="32010"/>
    <cellStyle name="40% - Accent1 14 5" xfId="43287"/>
    <cellStyle name="40% - Accent1 15" xfId="2464"/>
    <cellStyle name="40% - Accent1 15 2" xfId="9039"/>
    <cellStyle name="40% - Accent1 15 2 2" xfId="32013"/>
    <cellStyle name="40% - Accent1 15 3" xfId="14704"/>
    <cellStyle name="40% - Accent1 15 4" xfId="32012"/>
    <cellStyle name="40% - Accent1 15 5" xfId="43288"/>
    <cellStyle name="40% - Accent1 16" xfId="13871"/>
    <cellStyle name="40% - Accent1 16 2" xfId="14705"/>
    <cellStyle name="40% - Accent1 17" xfId="14706"/>
    <cellStyle name="40% - Accent1 18" xfId="14707"/>
    <cellStyle name="40% - Accent1 19" xfId="14708"/>
    <cellStyle name="40% - Accent1 2" xfId="116"/>
    <cellStyle name="40% - Accent1 2 10" xfId="2466"/>
    <cellStyle name="40% - Accent1 2 11" xfId="2467"/>
    <cellStyle name="40% - Accent1 2 11 2" xfId="9041"/>
    <cellStyle name="40% - Accent1 2 11 2 2" xfId="32015"/>
    <cellStyle name="40% - Accent1 2 11 3" xfId="14709"/>
    <cellStyle name="40% - Accent1 2 11 4" xfId="32014"/>
    <cellStyle name="40% - Accent1 2 11 5" xfId="43289"/>
    <cellStyle name="40% - Accent1 2 12" xfId="2468"/>
    <cellStyle name="40% - Accent1 2 12 2" xfId="9042"/>
    <cellStyle name="40% - Accent1 2 12 2 2" xfId="32017"/>
    <cellStyle name="40% - Accent1 2 12 3" xfId="14710"/>
    <cellStyle name="40% - Accent1 2 12 4" xfId="32016"/>
    <cellStyle name="40% - Accent1 2 12 5" xfId="43290"/>
    <cellStyle name="40% - Accent1 2 13" xfId="2469"/>
    <cellStyle name="40% - Accent1 2 13 2" xfId="9043"/>
    <cellStyle name="40% - Accent1 2 13 2 2" xfId="32019"/>
    <cellStyle name="40% - Accent1 2 13 3" xfId="14711"/>
    <cellStyle name="40% - Accent1 2 13 4" xfId="32018"/>
    <cellStyle name="40% - Accent1 2 13 5" xfId="43291"/>
    <cellStyle name="40% - Accent1 2 14" xfId="2470"/>
    <cellStyle name="40% - Accent1 2 14 2" xfId="9044"/>
    <cellStyle name="40% - Accent1 2 14 2 2" xfId="32021"/>
    <cellStyle name="40% - Accent1 2 14 3" xfId="14712"/>
    <cellStyle name="40% - Accent1 2 14 4" xfId="32020"/>
    <cellStyle name="40% - Accent1 2 14 5" xfId="43292"/>
    <cellStyle name="40% - Accent1 2 15" xfId="2471"/>
    <cellStyle name="40% - Accent1 2 15 2" xfId="9045"/>
    <cellStyle name="40% - Accent1 2 15 2 2" xfId="32023"/>
    <cellStyle name="40% - Accent1 2 15 3" xfId="14713"/>
    <cellStyle name="40% - Accent1 2 15 4" xfId="32022"/>
    <cellStyle name="40% - Accent1 2 15 5" xfId="43293"/>
    <cellStyle name="40% - Accent1 2 16" xfId="2465"/>
    <cellStyle name="40% - Accent1 2 16 2" xfId="9046"/>
    <cellStyle name="40% - Accent1 2 16 2 2" xfId="32025"/>
    <cellStyle name="40% - Accent1 2 16 3" xfId="28051"/>
    <cellStyle name="40% - Accent1 2 16 4" xfId="32024"/>
    <cellStyle name="40% - Accent1 2 17" xfId="9040"/>
    <cellStyle name="40% - Accent1 2 17 2" xfId="32026"/>
    <cellStyle name="40% - Accent1 2 18" xfId="41614"/>
    <cellStyle name="40% - Accent1 2 2" xfId="205"/>
    <cellStyle name="40% - Accent1 2 2 2" xfId="2472"/>
    <cellStyle name="40% - Accent1 2 2 2 10" xfId="2473"/>
    <cellStyle name="40% - Accent1 2 2 2 10 2" xfId="9048"/>
    <cellStyle name="40% - Accent1 2 2 2 10 2 2" xfId="32029"/>
    <cellStyle name="40% - Accent1 2 2 2 10 3" xfId="32028"/>
    <cellStyle name="40% - Accent1 2 2 2 10 4" xfId="43295"/>
    <cellStyle name="40% - Accent1 2 2 2 11" xfId="2474"/>
    <cellStyle name="40% - Accent1 2 2 2 11 2" xfId="9049"/>
    <cellStyle name="40% - Accent1 2 2 2 11 2 2" xfId="32031"/>
    <cellStyle name="40% - Accent1 2 2 2 11 3" xfId="32030"/>
    <cellStyle name="40% - Accent1 2 2 2 11 4" xfId="43296"/>
    <cellStyle name="40% - Accent1 2 2 2 12" xfId="9047"/>
    <cellStyle name="40% - Accent1 2 2 2 12 2" xfId="32032"/>
    <cellStyle name="40% - Accent1 2 2 2 13" xfId="32027"/>
    <cellStyle name="40% - Accent1 2 2 2 14" xfId="43294"/>
    <cellStyle name="40% - Accent1 2 2 2 2" xfId="2475"/>
    <cellStyle name="40% - Accent1 2 2 2 2 10" xfId="9050"/>
    <cellStyle name="40% - Accent1 2 2 2 2 10 2" xfId="32034"/>
    <cellStyle name="40% - Accent1 2 2 2 2 11" xfId="32033"/>
    <cellStyle name="40% - Accent1 2 2 2 2 12" xfId="43297"/>
    <cellStyle name="40% - Accent1 2 2 2 2 2" xfId="2476"/>
    <cellStyle name="40% - Accent1 2 2 2 2 2 2" xfId="2477"/>
    <cellStyle name="40% - Accent1 2 2 2 2 2 2 2" xfId="9052"/>
    <cellStyle name="40% - Accent1 2 2 2 2 2 2 2 2" xfId="32037"/>
    <cellStyle name="40% - Accent1 2 2 2 2 2 2 3" xfId="32036"/>
    <cellStyle name="40% - Accent1 2 2 2 2 2 2 4" xfId="43299"/>
    <cellStyle name="40% - Accent1 2 2 2 2 2 3" xfId="9051"/>
    <cellStyle name="40% - Accent1 2 2 2 2 2 3 2" xfId="32038"/>
    <cellStyle name="40% - Accent1 2 2 2 2 2 4" xfId="32035"/>
    <cellStyle name="40% - Accent1 2 2 2 2 2 5" xfId="43298"/>
    <cellStyle name="40% - Accent1 2 2 2 2 3" xfId="2478"/>
    <cellStyle name="40% - Accent1 2 2 2 2 3 2" xfId="2479"/>
    <cellStyle name="40% - Accent1 2 2 2 2 3 2 2" xfId="9054"/>
    <cellStyle name="40% - Accent1 2 2 2 2 3 2 2 2" xfId="32041"/>
    <cellStyle name="40% - Accent1 2 2 2 2 3 2 3" xfId="32040"/>
    <cellStyle name="40% - Accent1 2 2 2 2 3 2 4" xfId="43301"/>
    <cellStyle name="40% - Accent1 2 2 2 2 3 3" xfId="9053"/>
    <cellStyle name="40% - Accent1 2 2 2 2 3 3 2" xfId="32042"/>
    <cellStyle name="40% - Accent1 2 2 2 2 3 4" xfId="32039"/>
    <cellStyle name="40% - Accent1 2 2 2 2 3 5" xfId="43300"/>
    <cellStyle name="40% - Accent1 2 2 2 2 4" xfId="2480"/>
    <cellStyle name="40% - Accent1 2 2 2 2 4 2" xfId="9055"/>
    <cellStyle name="40% - Accent1 2 2 2 2 4 2 2" xfId="32044"/>
    <cellStyle name="40% - Accent1 2 2 2 2 4 3" xfId="32043"/>
    <cellStyle name="40% - Accent1 2 2 2 2 4 4" xfId="43302"/>
    <cellStyle name="40% - Accent1 2 2 2 2 5" xfId="2481"/>
    <cellStyle name="40% - Accent1 2 2 2 2 5 2" xfId="9056"/>
    <cellStyle name="40% - Accent1 2 2 2 2 5 2 2" xfId="32046"/>
    <cellStyle name="40% - Accent1 2 2 2 2 5 3" xfId="32045"/>
    <cellStyle name="40% - Accent1 2 2 2 2 5 4" xfId="43303"/>
    <cellStyle name="40% - Accent1 2 2 2 2 6" xfId="2482"/>
    <cellStyle name="40% - Accent1 2 2 2 2 6 2" xfId="9057"/>
    <cellStyle name="40% - Accent1 2 2 2 2 6 2 2" xfId="32048"/>
    <cellStyle name="40% - Accent1 2 2 2 2 6 3" xfId="32047"/>
    <cellStyle name="40% - Accent1 2 2 2 2 6 4" xfId="43304"/>
    <cellStyle name="40% - Accent1 2 2 2 2 7" xfId="2483"/>
    <cellStyle name="40% - Accent1 2 2 2 2 7 2" xfId="9058"/>
    <cellStyle name="40% - Accent1 2 2 2 2 7 2 2" xfId="32050"/>
    <cellStyle name="40% - Accent1 2 2 2 2 7 3" xfId="32049"/>
    <cellStyle name="40% - Accent1 2 2 2 2 7 4" xfId="43305"/>
    <cellStyle name="40% - Accent1 2 2 2 2 8" xfId="2484"/>
    <cellStyle name="40% - Accent1 2 2 2 2 8 2" xfId="9059"/>
    <cellStyle name="40% - Accent1 2 2 2 2 8 2 2" xfId="32052"/>
    <cellStyle name="40% - Accent1 2 2 2 2 8 3" xfId="32051"/>
    <cellStyle name="40% - Accent1 2 2 2 2 8 4" xfId="43306"/>
    <cellStyle name="40% - Accent1 2 2 2 2 9" xfId="2485"/>
    <cellStyle name="40% - Accent1 2 2 2 2 9 2" xfId="9060"/>
    <cellStyle name="40% - Accent1 2 2 2 2 9 2 2" xfId="32054"/>
    <cellStyle name="40% - Accent1 2 2 2 2 9 3" xfId="32053"/>
    <cellStyle name="40% - Accent1 2 2 2 2 9 4" xfId="43307"/>
    <cellStyle name="40% - Accent1 2 2 2 3" xfId="2486"/>
    <cellStyle name="40% - Accent1 2 2 2 3 10" xfId="32055"/>
    <cellStyle name="40% - Accent1 2 2 2 3 11" xfId="43308"/>
    <cellStyle name="40% - Accent1 2 2 2 3 2" xfId="2487"/>
    <cellStyle name="40% - Accent1 2 2 2 3 2 2" xfId="9062"/>
    <cellStyle name="40% - Accent1 2 2 2 3 2 2 2" xfId="32057"/>
    <cellStyle name="40% - Accent1 2 2 2 3 2 3" xfId="32056"/>
    <cellStyle name="40% - Accent1 2 2 2 3 2 4" xfId="43309"/>
    <cellStyle name="40% - Accent1 2 2 2 3 3" xfId="2488"/>
    <cellStyle name="40% - Accent1 2 2 2 3 3 2" xfId="9063"/>
    <cellStyle name="40% - Accent1 2 2 2 3 3 2 2" xfId="32059"/>
    <cellStyle name="40% - Accent1 2 2 2 3 3 3" xfId="32058"/>
    <cellStyle name="40% - Accent1 2 2 2 3 3 4" xfId="43310"/>
    <cellStyle name="40% - Accent1 2 2 2 3 4" xfId="2489"/>
    <cellStyle name="40% - Accent1 2 2 2 3 4 2" xfId="9064"/>
    <cellStyle name="40% - Accent1 2 2 2 3 4 2 2" xfId="32061"/>
    <cellStyle name="40% - Accent1 2 2 2 3 4 3" xfId="32060"/>
    <cellStyle name="40% - Accent1 2 2 2 3 4 4" xfId="43311"/>
    <cellStyle name="40% - Accent1 2 2 2 3 5" xfId="2490"/>
    <cellStyle name="40% - Accent1 2 2 2 3 5 2" xfId="9065"/>
    <cellStyle name="40% - Accent1 2 2 2 3 5 2 2" xfId="32063"/>
    <cellStyle name="40% - Accent1 2 2 2 3 5 3" xfId="32062"/>
    <cellStyle name="40% - Accent1 2 2 2 3 5 4" xfId="43312"/>
    <cellStyle name="40% - Accent1 2 2 2 3 6" xfId="2491"/>
    <cellStyle name="40% - Accent1 2 2 2 3 6 2" xfId="9066"/>
    <cellStyle name="40% - Accent1 2 2 2 3 6 2 2" xfId="32065"/>
    <cellStyle name="40% - Accent1 2 2 2 3 6 3" xfId="32064"/>
    <cellStyle name="40% - Accent1 2 2 2 3 6 4" xfId="43313"/>
    <cellStyle name="40% - Accent1 2 2 2 3 7" xfId="2492"/>
    <cellStyle name="40% - Accent1 2 2 2 3 7 2" xfId="9067"/>
    <cellStyle name="40% - Accent1 2 2 2 3 7 2 2" xfId="32067"/>
    <cellStyle name="40% - Accent1 2 2 2 3 7 3" xfId="32066"/>
    <cellStyle name="40% - Accent1 2 2 2 3 7 4" xfId="43314"/>
    <cellStyle name="40% - Accent1 2 2 2 3 8" xfId="2493"/>
    <cellStyle name="40% - Accent1 2 2 2 3 8 2" xfId="9068"/>
    <cellStyle name="40% - Accent1 2 2 2 3 8 2 2" xfId="32069"/>
    <cellStyle name="40% - Accent1 2 2 2 3 8 3" xfId="32068"/>
    <cellStyle name="40% - Accent1 2 2 2 3 8 4" xfId="43315"/>
    <cellStyle name="40% - Accent1 2 2 2 3 9" xfId="9061"/>
    <cellStyle name="40% - Accent1 2 2 2 3 9 2" xfId="32070"/>
    <cellStyle name="40% - Accent1 2 2 2 4" xfId="2494"/>
    <cellStyle name="40% - Accent1 2 2 2 4 2" xfId="2495"/>
    <cellStyle name="40% - Accent1 2 2 2 4 2 2" xfId="9070"/>
    <cellStyle name="40% - Accent1 2 2 2 4 2 2 2" xfId="32073"/>
    <cellStyle name="40% - Accent1 2 2 2 4 2 3" xfId="32072"/>
    <cellStyle name="40% - Accent1 2 2 2 4 2 4" xfId="43317"/>
    <cellStyle name="40% - Accent1 2 2 2 4 3" xfId="9069"/>
    <cellStyle name="40% - Accent1 2 2 2 4 3 2" xfId="32074"/>
    <cellStyle name="40% - Accent1 2 2 2 4 4" xfId="32071"/>
    <cellStyle name="40% - Accent1 2 2 2 4 5" xfId="43316"/>
    <cellStyle name="40% - Accent1 2 2 2 5" xfId="2496"/>
    <cellStyle name="40% - Accent1 2 2 2 5 2" xfId="9071"/>
    <cellStyle name="40% - Accent1 2 2 2 5 2 2" xfId="32076"/>
    <cellStyle name="40% - Accent1 2 2 2 5 3" xfId="32075"/>
    <cellStyle name="40% - Accent1 2 2 2 5 4" xfId="43318"/>
    <cellStyle name="40% - Accent1 2 2 2 6" xfId="2497"/>
    <cellStyle name="40% - Accent1 2 2 2 6 2" xfId="9072"/>
    <cellStyle name="40% - Accent1 2 2 2 6 2 2" xfId="32078"/>
    <cellStyle name="40% - Accent1 2 2 2 6 3" xfId="32077"/>
    <cellStyle name="40% - Accent1 2 2 2 6 4" xfId="43319"/>
    <cellStyle name="40% - Accent1 2 2 2 7" xfId="2498"/>
    <cellStyle name="40% - Accent1 2 2 2 7 2" xfId="9073"/>
    <cellStyle name="40% - Accent1 2 2 2 7 2 2" xfId="32080"/>
    <cellStyle name="40% - Accent1 2 2 2 7 3" xfId="32079"/>
    <cellStyle name="40% - Accent1 2 2 2 7 4" xfId="43320"/>
    <cellStyle name="40% - Accent1 2 2 2 8" xfId="2499"/>
    <cellStyle name="40% - Accent1 2 2 2 8 2" xfId="9074"/>
    <cellStyle name="40% - Accent1 2 2 2 8 2 2" xfId="32082"/>
    <cellStyle name="40% - Accent1 2 2 2 8 3" xfId="32081"/>
    <cellStyle name="40% - Accent1 2 2 2 8 4" xfId="43321"/>
    <cellStyle name="40% - Accent1 2 2 2 9" xfId="2500"/>
    <cellStyle name="40% - Accent1 2 2 2 9 2" xfId="9075"/>
    <cellStyle name="40% - Accent1 2 2 2 9 2 2" xfId="32084"/>
    <cellStyle name="40% - Accent1 2 2 2 9 3" xfId="32083"/>
    <cellStyle name="40% - Accent1 2 2 2 9 4" xfId="43322"/>
    <cellStyle name="40% - Accent1 2 2 3" xfId="2501"/>
    <cellStyle name="40% - Accent1 2 2 3 10" xfId="43323"/>
    <cellStyle name="40% - Accent1 2 2 3 2" xfId="2502"/>
    <cellStyle name="40% - Accent1 2 2 3 2 2" xfId="2503"/>
    <cellStyle name="40% - Accent1 2 2 3 2 2 2" xfId="9078"/>
    <cellStyle name="40% - Accent1 2 2 3 2 2 2 2" xfId="32088"/>
    <cellStyle name="40% - Accent1 2 2 3 2 2 3" xfId="32087"/>
    <cellStyle name="40% - Accent1 2 2 3 2 2 4" xfId="43325"/>
    <cellStyle name="40% - Accent1 2 2 3 2 3" xfId="9077"/>
    <cellStyle name="40% - Accent1 2 2 3 2 3 2" xfId="32089"/>
    <cellStyle name="40% - Accent1 2 2 3 2 4" xfId="32086"/>
    <cellStyle name="40% - Accent1 2 2 3 2 5" xfId="43324"/>
    <cellStyle name="40% - Accent1 2 2 3 3" xfId="2504"/>
    <cellStyle name="40% - Accent1 2 2 3 3 2" xfId="2505"/>
    <cellStyle name="40% - Accent1 2 2 3 3 2 2" xfId="9080"/>
    <cellStyle name="40% - Accent1 2 2 3 3 2 2 2" xfId="32092"/>
    <cellStyle name="40% - Accent1 2 2 3 3 2 3" xfId="32091"/>
    <cellStyle name="40% - Accent1 2 2 3 3 2 4" xfId="43327"/>
    <cellStyle name="40% - Accent1 2 2 3 3 3" xfId="9079"/>
    <cellStyle name="40% - Accent1 2 2 3 3 3 2" xfId="32093"/>
    <cellStyle name="40% - Accent1 2 2 3 3 4" xfId="32090"/>
    <cellStyle name="40% - Accent1 2 2 3 3 5" xfId="43326"/>
    <cellStyle name="40% - Accent1 2 2 3 4" xfId="2506"/>
    <cellStyle name="40% - Accent1 2 2 3 4 2" xfId="9081"/>
    <cellStyle name="40% - Accent1 2 2 3 4 2 2" xfId="32095"/>
    <cellStyle name="40% - Accent1 2 2 3 4 3" xfId="32094"/>
    <cellStyle name="40% - Accent1 2 2 3 4 4" xfId="43328"/>
    <cellStyle name="40% - Accent1 2 2 3 5" xfId="2507"/>
    <cellStyle name="40% - Accent1 2 2 3 5 2" xfId="9082"/>
    <cellStyle name="40% - Accent1 2 2 3 5 2 2" xfId="32097"/>
    <cellStyle name="40% - Accent1 2 2 3 5 3" xfId="32096"/>
    <cellStyle name="40% - Accent1 2 2 3 5 4" xfId="43329"/>
    <cellStyle name="40% - Accent1 2 2 3 6" xfId="2508"/>
    <cellStyle name="40% - Accent1 2 2 3 6 2" xfId="9083"/>
    <cellStyle name="40% - Accent1 2 2 3 6 2 2" xfId="32099"/>
    <cellStyle name="40% - Accent1 2 2 3 6 3" xfId="32098"/>
    <cellStyle name="40% - Accent1 2 2 3 6 4" xfId="43330"/>
    <cellStyle name="40% - Accent1 2 2 3 7" xfId="2509"/>
    <cellStyle name="40% - Accent1 2 2 3 7 2" xfId="9084"/>
    <cellStyle name="40% - Accent1 2 2 3 7 2 2" xfId="32101"/>
    <cellStyle name="40% - Accent1 2 2 3 7 3" xfId="32100"/>
    <cellStyle name="40% - Accent1 2 2 3 7 4" xfId="43331"/>
    <cellStyle name="40% - Accent1 2 2 3 8" xfId="9076"/>
    <cellStyle name="40% - Accent1 2 2 3 8 2" xfId="32102"/>
    <cellStyle name="40% - Accent1 2 2 3 9" xfId="32085"/>
    <cellStyle name="40% - Accent1 2 2 4" xfId="2510"/>
    <cellStyle name="40% - Accent1 2 2 4 10" xfId="43332"/>
    <cellStyle name="40% - Accent1 2 2 4 2" xfId="2511"/>
    <cellStyle name="40% - Accent1 2 2 4 2 2" xfId="9086"/>
    <cellStyle name="40% - Accent1 2 2 4 2 2 2" xfId="32105"/>
    <cellStyle name="40% - Accent1 2 2 4 2 3" xfId="32104"/>
    <cellStyle name="40% - Accent1 2 2 4 2 4" xfId="43333"/>
    <cellStyle name="40% - Accent1 2 2 4 3" xfId="2512"/>
    <cellStyle name="40% - Accent1 2 2 4 3 2" xfId="9087"/>
    <cellStyle name="40% - Accent1 2 2 4 3 2 2" xfId="32107"/>
    <cellStyle name="40% - Accent1 2 2 4 3 3" xfId="32106"/>
    <cellStyle name="40% - Accent1 2 2 4 3 4" xfId="43334"/>
    <cellStyle name="40% - Accent1 2 2 4 4" xfId="2513"/>
    <cellStyle name="40% - Accent1 2 2 4 4 2" xfId="9088"/>
    <cellStyle name="40% - Accent1 2 2 4 4 2 2" xfId="32109"/>
    <cellStyle name="40% - Accent1 2 2 4 4 3" xfId="32108"/>
    <cellStyle name="40% - Accent1 2 2 4 4 4" xfId="43335"/>
    <cellStyle name="40% - Accent1 2 2 4 5" xfId="2514"/>
    <cellStyle name="40% - Accent1 2 2 4 5 2" xfId="9089"/>
    <cellStyle name="40% - Accent1 2 2 4 5 2 2" xfId="32111"/>
    <cellStyle name="40% - Accent1 2 2 4 5 3" xfId="32110"/>
    <cellStyle name="40% - Accent1 2 2 4 5 4" xfId="43336"/>
    <cellStyle name="40% - Accent1 2 2 4 6" xfId="2515"/>
    <cellStyle name="40% - Accent1 2 2 4 6 2" xfId="9090"/>
    <cellStyle name="40% - Accent1 2 2 4 6 2 2" xfId="32113"/>
    <cellStyle name="40% - Accent1 2 2 4 6 3" xfId="32112"/>
    <cellStyle name="40% - Accent1 2 2 4 6 4" xfId="43337"/>
    <cellStyle name="40% - Accent1 2 2 4 7" xfId="2516"/>
    <cellStyle name="40% - Accent1 2 2 4 7 2" xfId="9091"/>
    <cellStyle name="40% - Accent1 2 2 4 7 2 2" xfId="32115"/>
    <cellStyle name="40% - Accent1 2 2 4 7 3" xfId="32114"/>
    <cellStyle name="40% - Accent1 2 2 4 7 4" xfId="43338"/>
    <cellStyle name="40% - Accent1 2 2 4 8" xfId="9085"/>
    <cellStyle name="40% - Accent1 2 2 4 8 2" xfId="32116"/>
    <cellStyle name="40% - Accent1 2 2 4 9" xfId="32103"/>
    <cellStyle name="40% - Accent1 2 2 5" xfId="2517"/>
    <cellStyle name="40% - Accent1 2 2 5 2" xfId="9092"/>
    <cellStyle name="40% - Accent1 2 2 5 2 2" xfId="32118"/>
    <cellStyle name="40% - Accent1 2 2 5 3" xfId="32117"/>
    <cellStyle name="40% - Accent1 2 2 5 4" xfId="43339"/>
    <cellStyle name="40% - Accent1 2 2 6" xfId="2518"/>
    <cellStyle name="40% - Accent1 2 2 6 2" xfId="9093"/>
    <cellStyle name="40% - Accent1 2 2 6 2 2" xfId="32120"/>
    <cellStyle name="40% - Accent1 2 2 6 3" xfId="32119"/>
    <cellStyle name="40% - Accent1 2 2 6 4" xfId="43340"/>
    <cellStyle name="40% - Accent1 2 2 7" xfId="14714"/>
    <cellStyle name="40% - Accent1 2 3" xfId="204"/>
    <cellStyle name="40% - Accent1 2 3 2" xfId="438"/>
    <cellStyle name="40% - Accent1 2 3 2 2" xfId="7141"/>
    <cellStyle name="40% - Accent1 2 3 2 2 2" xfId="9096"/>
    <cellStyle name="40% - Accent1 2 3 2 2 2 2" xfId="32124"/>
    <cellStyle name="40% - Accent1 2 3 2 2 3" xfId="32123"/>
    <cellStyle name="40% - Accent1 2 3 2 3" xfId="9095"/>
    <cellStyle name="40% - Accent1 2 3 2 3 2" xfId="32125"/>
    <cellStyle name="40% - Accent1 2 3 2 4" xfId="32122"/>
    <cellStyle name="40% - Accent1 2 3 3" xfId="2519"/>
    <cellStyle name="40% - Accent1 2 3 4" xfId="9094"/>
    <cellStyle name="40% - Accent1 2 3 4 2" xfId="32126"/>
    <cellStyle name="40% - Accent1 2 3 5" xfId="14715"/>
    <cellStyle name="40% - Accent1 2 3 6" xfId="32121"/>
    <cellStyle name="40% - Accent1 2 4" xfId="375"/>
    <cellStyle name="40% - Accent1 2 4 10" xfId="2521"/>
    <cellStyle name="40% - Accent1 2 4 10 2" xfId="9098"/>
    <cellStyle name="40% - Accent1 2 4 10 2 2" xfId="32129"/>
    <cellStyle name="40% - Accent1 2 4 10 3" xfId="32128"/>
    <cellStyle name="40% - Accent1 2 4 10 4" xfId="43342"/>
    <cellStyle name="40% - Accent1 2 4 11" xfId="2522"/>
    <cellStyle name="40% - Accent1 2 4 11 2" xfId="9099"/>
    <cellStyle name="40% - Accent1 2 4 11 2 2" xfId="32131"/>
    <cellStyle name="40% - Accent1 2 4 11 3" xfId="32130"/>
    <cellStyle name="40% - Accent1 2 4 11 4" xfId="43343"/>
    <cellStyle name="40% - Accent1 2 4 12" xfId="2520"/>
    <cellStyle name="40% - Accent1 2 4 12 2" xfId="9100"/>
    <cellStyle name="40% - Accent1 2 4 12 2 2" xfId="32133"/>
    <cellStyle name="40% - Accent1 2 4 12 3" xfId="32132"/>
    <cellStyle name="40% - Accent1 2 4 13" xfId="9097"/>
    <cellStyle name="40% - Accent1 2 4 13 2" xfId="32134"/>
    <cellStyle name="40% - Accent1 2 4 14" xfId="14716"/>
    <cellStyle name="40% - Accent1 2 4 15" xfId="32127"/>
    <cellStyle name="40% - Accent1 2 4 16" xfId="43341"/>
    <cellStyle name="40% - Accent1 2 4 2" xfId="2523"/>
    <cellStyle name="40% - Accent1 2 4 2 10" xfId="9101"/>
    <cellStyle name="40% - Accent1 2 4 2 10 2" xfId="32136"/>
    <cellStyle name="40% - Accent1 2 4 2 11" xfId="14717"/>
    <cellStyle name="40% - Accent1 2 4 2 12" xfId="32135"/>
    <cellStyle name="40% - Accent1 2 4 2 13" xfId="43344"/>
    <cellStyle name="40% - Accent1 2 4 2 2" xfId="2524"/>
    <cellStyle name="40% - Accent1 2 4 2 2 2" xfId="2525"/>
    <cellStyle name="40% - Accent1 2 4 2 2 2 2" xfId="9103"/>
    <cellStyle name="40% - Accent1 2 4 2 2 2 2 2" xfId="32139"/>
    <cellStyle name="40% - Accent1 2 4 2 2 2 3" xfId="32138"/>
    <cellStyle name="40% - Accent1 2 4 2 2 2 4" xfId="43346"/>
    <cellStyle name="40% - Accent1 2 4 2 2 3" xfId="9102"/>
    <cellStyle name="40% - Accent1 2 4 2 2 3 2" xfId="32140"/>
    <cellStyle name="40% - Accent1 2 4 2 2 4" xfId="32137"/>
    <cellStyle name="40% - Accent1 2 4 2 2 5" xfId="43345"/>
    <cellStyle name="40% - Accent1 2 4 2 3" xfId="2526"/>
    <cellStyle name="40% - Accent1 2 4 2 3 2" xfId="2527"/>
    <cellStyle name="40% - Accent1 2 4 2 3 2 2" xfId="9105"/>
    <cellStyle name="40% - Accent1 2 4 2 3 2 2 2" xfId="32143"/>
    <cellStyle name="40% - Accent1 2 4 2 3 2 3" xfId="32142"/>
    <cellStyle name="40% - Accent1 2 4 2 3 2 4" xfId="43348"/>
    <cellStyle name="40% - Accent1 2 4 2 3 3" xfId="9104"/>
    <cellStyle name="40% - Accent1 2 4 2 3 3 2" xfId="32144"/>
    <cellStyle name="40% - Accent1 2 4 2 3 4" xfId="32141"/>
    <cellStyle name="40% - Accent1 2 4 2 3 5" xfId="43347"/>
    <cellStyle name="40% - Accent1 2 4 2 4" xfId="2528"/>
    <cellStyle name="40% - Accent1 2 4 2 4 2" xfId="9106"/>
    <cellStyle name="40% - Accent1 2 4 2 4 2 2" xfId="32146"/>
    <cellStyle name="40% - Accent1 2 4 2 4 3" xfId="32145"/>
    <cellStyle name="40% - Accent1 2 4 2 4 4" xfId="43349"/>
    <cellStyle name="40% - Accent1 2 4 2 5" xfId="2529"/>
    <cellStyle name="40% - Accent1 2 4 2 5 2" xfId="9107"/>
    <cellStyle name="40% - Accent1 2 4 2 5 2 2" xfId="32148"/>
    <cellStyle name="40% - Accent1 2 4 2 5 3" xfId="32147"/>
    <cellStyle name="40% - Accent1 2 4 2 5 4" xfId="43350"/>
    <cellStyle name="40% - Accent1 2 4 2 6" xfId="2530"/>
    <cellStyle name="40% - Accent1 2 4 2 6 2" xfId="9108"/>
    <cellStyle name="40% - Accent1 2 4 2 6 2 2" xfId="32150"/>
    <cellStyle name="40% - Accent1 2 4 2 6 3" xfId="32149"/>
    <cellStyle name="40% - Accent1 2 4 2 6 4" xfId="43351"/>
    <cellStyle name="40% - Accent1 2 4 2 7" xfId="2531"/>
    <cellStyle name="40% - Accent1 2 4 2 7 2" xfId="9109"/>
    <cellStyle name="40% - Accent1 2 4 2 7 2 2" xfId="32152"/>
    <cellStyle name="40% - Accent1 2 4 2 7 3" xfId="32151"/>
    <cellStyle name="40% - Accent1 2 4 2 7 4" xfId="43352"/>
    <cellStyle name="40% - Accent1 2 4 2 8" xfId="2532"/>
    <cellStyle name="40% - Accent1 2 4 2 8 2" xfId="9110"/>
    <cellStyle name="40% - Accent1 2 4 2 8 2 2" xfId="32154"/>
    <cellStyle name="40% - Accent1 2 4 2 8 3" xfId="32153"/>
    <cellStyle name="40% - Accent1 2 4 2 8 4" xfId="43353"/>
    <cellStyle name="40% - Accent1 2 4 2 9" xfId="2533"/>
    <cellStyle name="40% - Accent1 2 4 2 9 2" xfId="9111"/>
    <cellStyle name="40% - Accent1 2 4 2 9 2 2" xfId="32156"/>
    <cellStyle name="40% - Accent1 2 4 2 9 3" xfId="32155"/>
    <cellStyle name="40% - Accent1 2 4 2 9 4" xfId="43354"/>
    <cellStyle name="40% - Accent1 2 4 3" xfId="2534"/>
    <cellStyle name="40% - Accent1 2 4 3 10" xfId="32157"/>
    <cellStyle name="40% - Accent1 2 4 3 11" xfId="43355"/>
    <cellStyle name="40% - Accent1 2 4 3 2" xfId="2535"/>
    <cellStyle name="40% - Accent1 2 4 3 2 2" xfId="9113"/>
    <cellStyle name="40% - Accent1 2 4 3 2 2 2" xfId="32159"/>
    <cellStyle name="40% - Accent1 2 4 3 2 3" xfId="32158"/>
    <cellStyle name="40% - Accent1 2 4 3 2 4" xfId="43356"/>
    <cellStyle name="40% - Accent1 2 4 3 3" xfId="2536"/>
    <cellStyle name="40% - Accent1 2 4 3 3 2" xfId="9114"/>
    <cellStyle name="40% - Accent1 2 4 3 3 2 2" xfId="32161"/>
    <cellStyle name="40% - Accent1 2 4 3 3 3" xfId="32160"/>
    <cellStyle name="40% - Accent1 2 4 3 3 4" xfId="43357"/>
    <cellStyle name="40% - Accent1 2 4 3 4" xfId="2537"/>
    <cellStyle name="40% - Accent1 2 4 3 4 2" xfId="9115"/>
    <cellStyle name="40% - Accent1 2 4 3 4 2 2" xfId="32163"/>
    <cellStyle name="40% - Accent1 2 4 3 4 3" xfId="32162"/>
    <cellStyle name="40% - Accent1 2 4 3 4 4" xfId="43358"/>
    <cellStyle name="40% - Accent1 2 4 3 5" xfId="2538"/>
    <cellStyle name="40% - Accent1 2 4 3 5 2" xfId="9116"/>
    <cellStyle name="40% - Accent1 2 4 3 5 2 2" xfId="32165"/>
    <cellStyle name="40% - Accent1 2 4 3 5 3" xfId="32164"/>
    <cellStyle name="40% - Accent1 2 4 3 5 4" xfId="43359"/>
    <cellStyle name="40% - Accent1 2 4 3 6" xfId="2539"/>
    <cellStyle name="40% - Accent1 2 4 3 6 2" xfId="9117"/>
    <cellStyle name="40% - Accent1 2 4 3 6 2 2" xfId="32167"/>
    <cellStyle name="40% - Accent1 2 4 3 6 3" xfId="32166"/>
    <cellStyle name="40% - Accent1 2 4 3 6 4" xfId="43360"/>
    <cellStyle name="40% - Accent1 2 4 3 7" xfId="2540"/>
    <cellStyle name="40% - Accent1 2 4 3 7 2" xfId="9118"/>
    <cellStyle name="40% - Accent1 2 4 3 7 2 2" xfId="32169"/>
    <cellStyle name="40% - Accent1 2 4 3 7 3" xfId="32168"/>
    <cellStyle name="40% - Accent1 2 4 3 7 4" xfId="43361"/>
    <cellStyle name="40% - Accent1 2 4 3 8" xfId="2541"/>
    <cellStyle name="40% - Accent1 2 4 3 8 2" xfId="9119"/>
    <cellStyle name="40% - Accent1 2 4 3 8 2 2" xfId="32171"/>
    <cellStyle name="40% - Accent1 2 4 3 8 3" xfId="32170"/>
    <cellStyle name="40% - Accent1 2 4 3 8 4" xfId="43362"/>
    <cellStyle name="40% - Accent1 2 4 3 9" xfId="9112"/>
    <cellStyle name="40% - Accent1 2 4 3 9 2" xfId="32172"/>
    <cellStyle name="40% - Accent1 2 4 4" xfId="2542"/>
    <cellStyle name="40% - Accent1 2 4 4 2" xfId="2543"/>
    <cellStyle name="40% - Accent1 2 4 4 2 2" xfId="9121"/>
    <cellStyle name="40% - Accent1 2 4 4 2 2 2" xfId="32175"/>
    <cellStyle name="40% - Accent1 2 4 4 2 3" xfId="32174"/>
    <cellStyle name="40% - Accent1 2 4 4 2 4" xfId="43364"/>
    <cellStyle name="40% - Accent1 2 4 4 3" xfId="9120"/>
    <cellStyle name="40% - Accent1 2 4 4 3 2" xfId="32176"/>
    <cellStyle name="40% - Accent1 2 4 4 4" xfId="32173"/>
    <cellStyle name="40% - Accent1 2 4 4 5" xfId="43363"/>
    <cellStyle name="40% - Accent1 2 4 5" xfId="2544"/>
    <cellStyle name="40% - Accent1 2 4 5 2" xfId="9122"/>
    <cellStyle name="40% - Accent1 2 4 5 2 2" xfId="32178"/>
    <cellStyle name="40% - Accent1 2 4 5 3" xfId="32177"/>
    <cellStyle name="40% - Accent1 2 4 5 4" xfId="43365"/>
    <cellStyle name="40% - Accent1 2 4 6" xfId="2545"/>
    <cellStyle name="40% - Accent1 2 4 6 2" xfId="9123"/>
    <cellStyle name="40% - Accent1 2 4 6 2 2" xfId="32180"/>
    <cellStyle name="40% - Accent1 2 4 6 3" xfId="32179"/>
    <cellStyle name="40% - Accent1 2 4 6 4" xfId="43366"/>
    <cellStyle name="40% - Accent1 2 4 7" xfId="2546"/>
    <cellStyle name="40% - Accent1 2 4 7 2" xfId="9124"/>
    <cellStyle name="40% - Accent1 2 4 7 2 2" xfId="32182"/>
    <cellStyle name="40% - Accent1 2 4 7 3" xfId="32181"/>
    <cellStyle name="40% - Accent1 2 4 7 4" xfId="43367"/>
    <cellStyle name="40% - Accent1 2 4 8" xfId="2547"/>
    <cellStyle name="40% - Accent1 2 4 8 2" xfId="9125"/>
    <cellStyle name="40% - Accent1 2 4 8 2 2" xfId="32184"/>
    <cellStyle name="40% - Accent1 2 4 8 3" xfId="32183"/>
    <cellStyle name="40% - Accent1 2 4 8 4" xfId="43368"/>
    <cellStyle name="40% - Accent1 2 4 9" xfId="2548"/>
    <cellStyle name="40% - Accent1 2 4 9 2" xfId="9126"/>
    <cellStyle name="40% - Accent1 2 4 9 2 2" xfId="32186"/>
    <cellStyle name="40% - Accent1 2 4 9 3" xfId="32185"/>
    <cellStyle name="40% - Accent1 2 4 9 4" xfId="43369"/>
    <cellStyle name="40% - Accent1 2 5" xfId="496"/>
    <cellStyle name="40% - Accent1 2 5 10" xfId="2550"/>
    <cellStyle name="40% - Accent1 2 5 10 2" xfId="9128"/>
    <cellStyle name="40% - Accent1 2 5 10 2 2" xfId="32189"/>
    <cellStyle name="40% - Accent1 2 5 10 3" xfId="32188"/>
    <cellStyle name="40% - Accent1 2 5 10 4" xfId="43371"/>
    <cellStyle name="40% - Accent1 2 5 11" xfId="2551"/>
    <cellStyle name="40% - Accent1 2 5 11 2" xfId="9129"/>
    <cellStyle name="40% - Accent1 2 5 11 2 2" xfId="32191"/>
    <cellStyle name="40% - Accent1 2 5 11 3" xfId="32190"/>
    <cellStyle name="40% - Accent1 2 5 11 4" xfId="43372"/>
    <cellStyle name="40% - Accent1 2 5 12" xfId="2549"/>
    <cellStyle name="40% - Accent1 2 5 12 2" xfId="9130"/>
    <cellStyle name="40% - Accent1 2 5 12 2 2" xfId="32193"/>
    <cellStyle name="40% - Accent1 2 5 12 3" xfId="32192"/>
    <cellStyle name="40% - Accent1 2 5 13" xfId="9127"/>
    <cellStyle name="40% - Accent1 2 5 13 2" xfId="32194"/>
    <cellStyle name="40% - Accent1 2 5 14" xfId="14718"/>
    <cellStyle name="40% - Accent1 2 5 15" xfId="32187"/>
    <cellStyle name="40% - Accent1 2 5 16" xfId="43370"/>
    <cellStyle name="40% - Accent1 2 5 2" xfId="2552"/>
    <cellStyle name="40% - Accent1 2 5 2 10" xfId="9131"/>
    <cellStyle name="40% - Accent1 2 5 2 10 2" xfId="32196"/>
    <cellStyle name="40% - Accent1 2 5 2 11" xfId="32195"/>
    <cellStyle name="40% - Accent1 2 5 2 12" xfId="43373"/>
    <cellStyle name="40% - Accent1 2 5 2 2" xfId="2553"/>
    <cellStyle name="40% - Accent1 2 5 2 2 2" xfId="9132"/>
    <cellStyle name="40% - Accent1 2 5 2 2 2 2" xfId="32198"/>
    <cellStyle name="40% - Accent1 2 5 2 2 3" xfId="32197"/>
    <cellStyle name="40% - Accent1 2 5 2 2 4" xfId="43374"/>
    <cellStyle name="40% - Accent1 2 5 2 3" xfId="2554"/>
    <cellStyle name="40% - Accent1 2 5 2 3 2" xfId="9133"/>
    <cellStyle name="40% - Accent1 2 5 2 3 2 2" xfId="32200"/>
    <cellStyle name="40% - Accent1 2 5 2 3 3" xfId="32199"/>
    <cellStyle name="40% - Accent1 2 5 2 3 4" xfId="43375"/>
    <cellStyle name="40% - Accent1 2 5 2 4" xfId="2555"/>
    <cellStyle name="40% - Accent1 2 5 2 4 2" xfId="9134"/>
    <cellStyle name="40% - Accent1 2 5 2 4 2 2" xfId="32202"/>
    <cellStyle name="40% - Accent1 2 5 2 4 3" xfId="32201"/>
    <cellStyle name="40% - Accent1 2 5 2 4 4" xfId="43376"/>
    <cellStyle name="40% - Accent1 2 5 2 5" xfId="2556"/>
    <cellStyle name="40% - Accent1 2 5 2 5 2" xfId="9135"/>
    <cellStyle name="40% - Accent1 2 5 2 5 2 2" xfId="32204"/>
    <cellStyle name="40% - Accent1 2 5 2 5 3" xfId="32203"/>
    <cellStyle name="40% - Accent1 2 5 2 5 4" xfId="43377"/>
    <cellStyle name="40% - Accent1 2 5 2 6" xfId="2557"/>
    <cellStyle name="40% - Accent1 2 5 2 6 2" xfId="9136"/>
    <cellStyle name="40% - Accent1 2 5 2 6 2 2" xfId="32206"/>
    <cellStyle name="40% - Accent1 2 5 2 6 3" xfId="32205"/>
    <cellStyle name="40% - Accent1 2 5 2 6 4" xfId="43378"/>
    <cellStyle name="40% - Accent1 2 5 2 7" xfId="2558"/>
    <cellStyle name="40% - Accent1 2 5 2 7 2" xfId="9137"/>
    <cellStyle name="40% - Accent1 2 5 2 7 2 2" xfId="32208"/>
    <cellStyle name="40% - Accent1 2 5 2 7 3" xfId="32207"/>
    <cellStyle name="40% - Accent1 2 5 2 7 4" xfId="43379"/>
    <cellStyle name="40% - Accent1 2 5 2 8" xfId="2559"/>
    <cellStyle name="40% - Accent1 2 5 2 8 2" xfId="9138"/>
    <cellStyle name="40% - Accent1 2 5 2 8 2 2" xfId="32210"/>
    <cellStyle name="40% - Accent1 2 5 2 8 3" xfId="32209"/>
    <cellStyle name="40% - Accent1 2 5 2 8 4" xfId="43380"/>
    <cellStyle name="40% - Accent1 2 5 2 9" xfId="2560"/>
    <cellStyle name="40% - Accent1 2 5 2 9 2" xfId="9139"/>
    <cellStyle name="40% - Accent1 2 5 2 9 2 2" xfId="32212"/>
    <cellStyle name="40% - Accent1 2 5 2 9 3" xfId="32211"/>
    <cellStyle name="40% - Accent1 2 5 2 9 4" xfId="43381"/>
    <cellStyle name="40% - Accent1 2 5 3" xfId="2561"/>
    <cellStyle name="40% - Accent1 2 5 3 2" xfId="2562"/>
    <cellStyle name="40% - Accent1 2 5 3 2 2" xfId="9141"/>
    <cellStyle name="40% - Accent1 2 5 3 2 2 2" xfId="32215"/>
    <cellStyle name="40% - Accent1 2 5 3 2 3" xfId="32214"/>
    <cellStyle name="40% - Accent1 2 5 3 2 4" xfId="43383"/>
    <cellStyle name="40% - Accent1 2 5 3 3" xfId="9140"/>
    <cellStyle name="40% - Accent1 2 5 3 3 2" xfId="32216"/>
    <cellStyle name="40% - Accent1 2 5 3 4" xfId="32213"/>
    <cellStyle name="40% - Accent1 2 5 3 5" xfId="43382"/>
    <cellStyle name="40% - Accent1 2 5 4" xfId="2563"/>
    <cellStyle name="40% - Accent1 2 5 4 2" xfId="9142"/>
    <cellStyle name="40% - Accent1 2 5 4 2 2" xfId="32218"/>
    <cellStyle name="40% - Accent1 2 5 4 3" xfId="32217"/>
    <cellStyle name="40% - Accent1 2 5 4 4" xfId="43384"/>
    <cellStyle name="40% - Accent1 2 5 5" xfId="2564"/>
    <cellStyle name="40% - Accent1 2 5 5 2" xfId="9143"/>
    <cellStyle name="40% - Accent1 2 5 5 2 2" xfId="32220"/>
    <cellStyle name="40% - Accent1 2 5 5 3" xfId="32219"/>
    <cellStyle name="40% - Accent1 2 5 5 4" xfId="43385"/>
    <cellStyle name="40% - Accent1 2 5 6" xfId="2565"/>
    <cellStyle name="40% - Accent1 2 5 6 2" xfId="9144"/>
    <cellStyle name="40% - Accent1 2 5 6 2 2" xfId="32222"/>
    <cellStyle name="40% - Accent1 2 5 6 3" xfId="32221"/>
    <cellStyle name="40% - Accent1 2 5 6 4" xfId="43386"/>
    <cellStyle name="40% - Accent1 2 5 7" xfId="2566"/>
    <cellStyle name="40% - Accent1 2 5 7 2" xfId="9145"/>
    <cellStyle name="40% - Accent1 2 5 7 2 2" xfId="32224"/>
    <cellStyle name="40% - Accent1 2 5 7 3" xfId="32223"/>
    <cellStyle name="40% - Accent1 2 5 7 4" xfId="43387"/>
    <cellStyle name="40% - Accent1 2 5 8" xfId="2567"/>
    <cellStyle name="40% - Accent1 2 5 8 2" xfId="9146"/>
    <cellStyle name="40% - Accent1 2 5 8 2 2" xfId="32226"/>
    <cellStyle name="40% - Accent1 2 5 8 3" xfId="32225"/>
    <cellStyle name="40% - Accent1 2 5 8 4" xfId="43388"/>
    <cellStyle name="40% - Accent1 2 5 9" xfId="2568"/>
    <cellStyle name="40% - Accent1 2 5 9 2" xfId="9147"/>
    <cellStyle name="40% - Accent1 2 5 9 2 2" xfId="32228"/>
    <cellStyle name="40% - Accent1 2 5 9 3" xfId="32227"/>
    <cellStyle name="40% - Accent1 2 5 9 4" xfId="43389"/>
    <cellStyle name="40% - Accent1 2 6" xfId="523"/>
    <cellStyle name="40% - Accent1 2 6 10" xfId="2569"/>
    <cellStyle name="40% - Accent1 2 6 10 2" xfId="9149"/>
    <cellStyle name="40% - Accent1 2 6 10 2 2" xfId="32231"/>
    <cellStyle name="40% - Accent1 2 6 10 3" xfId="32230"/>
    <cellStyle name="40% - Accent1 2 6 11" xfId="9148"/>
    <cellStyle name="40% - Accent1 2 6 11 2" xfId="32232"/>
    <cellStyle name="40% - Accent1 2 6 12" xfId="14719"/>
    <cellStyle name="40% - Accent1 2 6 13" xfId="32229"/>
    <cellStyle name="40% - Accent1 2 6 14" xfId="43390"/>
    <cellStyle name="40% - Accent1 2 6 2" xfId="2570"/>
    <cellStyle name="40% - Accent1 2 6 2 2" xfId="2571"/>
    <cellStyle name="40% - Accent1 2 6 2 2 2" xfId="9151"/>
    <cellStyle name="40% - Accent1 2 6 2 2 2 2" xfId="32235"/>
    <cellStyle name="40% - Accent1 2 6 2 2 3" xfId="32234"/>
    <cellStyle name="40% - Accent1 2 6 2 2 4" xfId="43392"/>
    <cellStyle name="40% - Accent1 2 6 2 3" xfId="9150"/>
    <cellStyle name="40% - Accent1 2 6 2 3 2" xfId="32236"/>
    <cellStyle name="40% - Accent1 2 6 2 4" xfId="32233"/>
    <cellStyle name="40% - Accent1 2 6 2 5" xfId="43391"/>
    <cellStyle name="40% - Accent1 2 6 3" xfId="2572"/>
    <cellStyle name="40% - Accent1 2 6 3 2" xfId="2573"/>
    <cellStyle name="40% - Accent1 2 6 3 2 2" xfId="9153"/>
    <cellStyle name="40% - Accent1 2 6 3 2 2 2" xfId="32239"/>
    <cellStyle name="40% - Accent1 2 6 3 2 3" xfId="32238"/>
    <cellStyle name="40% - Accent1 2 6 3 2 4" xfId="43394"/>
    <cellStyle name="40% - Accent1 2 6 3 3" xfId="9152"/>
    <cellStyle name="40% - Accent1 2 6 3 3 2" xfId="32240"/>
    <cellStyle name="40% - Accent1 2 6 3 4" xfId="32237"/>
    <cellStyle name="40% - Accent1 2 6 3 5" xfId="43393"/>
    <cellStyle name="40% - Accent1 2 6 4" xfId="2574"/>
    <cellStyle name="40% - Accent1 2 6 4 2" xfId="9154"/>
    <cellStyle name="40% - Accent1 2 6 4 2 2" xfId="32242"/>
    <cellStyle name="40% - Accent1 2 6 4 3" xfId="32241"/>
    <cellStyle name="40% - Accent1 2 6 4 4" xfId="43395"/>
    <cellStyle name="40% - Accent1 2 6 5" xfId="2575"/>
    <cellStyle name="40% - Accent1 2 6 5 2" xfId="9155"/>
    <cellStyle name="40% - Accent1 2 6 5 2 2" xfId="32244"/>
    <cellStyle name="40% - Accent1 2 6 5 3" xfId="32243"/>
    <cellStyle name="40% - Accent1 2 6 5 4" xfId="43396"/>
    <cellStyle name="40% - Accent1 2 6 6" xfId="2576"/>
    <cellStyle name="40% - Accent1 2 6 6 2" xfId="9156"/>
    <cellStyle name="40% - Accent1 2 6 6 2 2" xfId="32246"/>
    <cellStyle name="40% - Accent1 2 6 6 3" xfId="32245"/>
    <cellStyle name="40% - Accent1 2 6 6 4" xfId="43397"/>
    <cellStyle name="40% - Accent1 2 6 7" xfId="2577"/>
    <cellStyle name="40% - Accent1 2 6 7 2" xfId="9157"/>
    <cellStyle name="40% - Accent1 2 6 7 2 2" xfId="32248"/>
    <cellStyle name="40% - Accent1 2 6 7 3" xfId="32247"/>
    <cellStyle name="40% - Accent1 2 6 7 4" xfId="43398"/>
    <cellStyle name="40% - Accent1 2 6 8" xfId="2578"/>
    <cellStyle name="40% - Accent1 2 6 8 2" xfId="9158"/>
    <cellStyle name="40% - Accent1 2 6 8 2 2" xfId="32250"/>
    <cellStyle name="40% - Accent1 2 6 8 3" xfId="32249"/>
    <cellStyle name="40% - Accent1 2 6 8 4" xfId="43399"/>
    <cellStyle name="40% - Accent1 2 6 9" xfId="2579"/>
    <cellStyle name="40% - Accent1 2 6 9 2" xfId="9159"/>
    <cellStyle name="40% - Accent1 2 6 9 2 2" xfId="32252"/>
    <cellStyle name="40% - Accent1 2 6 9 3" xfId="32251"/>
    <cellStyle name="40% - Accent1 2 6 9 4" xfId="43400"/>
    <cellStyle name="40% - Accent1 2 7" xfId="642"/>
    <cellStyle name="40% - Accent1 2 7 2" xfId="2581"/>
    <cellStyle name="40% - Accent1 2 7 3" xfId="2580"/>
    <cellStyle name="40% - Accent1 2 7 3 2" xfId="9161"/>
    <cellStyle name="40% - Accent1 2 7 3 2 2" xfId="32255"/>
    <cellStyle name="40% - Accent1 2 7 3 3" xfId="32254"/>
    <cellStyle name="40% - Accent1 2 7 4" xfId="9160"/>
    <cellStyle name="40% - Accent1 2 7 4 2" xfId="32256"/>
    <cellStyle name="40% - Accent1 2 7 5" xfId="32253"/>
    <cellStyle name="40% - Accent1 2 7 6" xfId="43401"/>
    <cellStyle name="40% - Accent1 2 8" xfId="729"/>
    <cellStyle name="40% - Accent1 2 8 2" xfId="2582"/>
    <cellStyle name="40% - Accent1 2 8 2 2" xfId="9163"/>
    <cellStyle name="40% - Accent1 2 8 2 2 2" xfId="32259"/>
    <cellStyle name="40% - Accent1 2 8 2 3" xfId="32258"/>
    <cellStyle name="40% - Accent1 2 8 3" xfId="9162"/>
    <cellStyle name="40% - Accent1 2 8 3 2" xfId="32260"/>
    <cellStyle name="40% - Accent1 2 8 4" xfId="14720"/>
    <cellStyle name="40% - Accent1 2 8 5" xfId="32257"/>
    <cellStyle name="40% - Accent1 2 8 6" xfId="43402"/>
    <cellStyle name="40% - Accent1 2 9" xfId="2583"/>
    <cellStyle name="40% - Accent1 2 9 2" xfId="9164"/>
    <cellStyle name="40% - Accent1 2 9 2 2" xfId="32262"/>
    <cellStyle name="40% - Accent1 2 9 3" xfId="14721"/>
    <cellStyle name="40% - Accent1 2 9 4" xfId="32261"/>
    <cellStyle name="40% - Accent1 2 9 5" xfId="43403"/>
    <cellStyle name="40% - Accent1 20" xfId="14722"/>
    <cellStyle name="40% - Accent1 21" xfId="28066"/>
    <cellStyle name="40% - Accent1 3" xfId="206"/>
    <cellStyle name="40% - Accent1 3 10" xfId="2585"/>
    <cellStyle name="40% - Accent1 3 10 2" xfId="9166"/>
    <cellStyle name="40% - Accent1 3 10 2 2" xfId="32265"/>
    <cellStyle name="40% - Accent1 3 10 3" xfId="14724"/>
    <cellStyle name="40% - Accent1 3 10 4" xfId="32264"/>
    <cellStyle name="40% - Accent1 3 10 5" xfId="43405"/>
    <cellStyle name="40% - Accent1 3 11" xfId="2586"/>
    <cellStyle name="40% - Accent1 3 11 2" xfId="9167"/>
    <cellStyle name="40% - Accent1 3 11 2 2" xfId="32267"/>
    <cellStyle name="40% - Accent1 3 11 3" xfId="14725"/>
    <cellStyle name="40% - Accent1 3 11 4" xfId="32266"/>
    <cellStyle name="40% - Accent1 3 11 5" xfId="43406"/>
    <cellStyle name="40% - Accent1 3 12" xfId="2587"/>
    <cellStyle name="40% - Accent1 3 12 2" xfId="9168"/>
    <cellStyle name="40% - Accent1 3 12 2 2" xfId="32269"/>
    <cellStyle name="40% - Accent1 3 12 3" xfId="14726"/>
    <cellStyle name="40% - Accent1 3 12 4" xfId="32268"/>
    <cellStyle name="40% - Accent1 3 12 5" xfId="43407"/>
    <cellStyle name="40% - Accent1 3 13" xfId="2588"/>
    <cellStyle name="40% - Accent1 3 13 2" xfId="9169"/>
    <cellStyle name="40% - Accent1 3 13 2 2" xfId="32271"/>
    <cellStyle name="40% - Accent1 3 13 3" xfId="14727"/>
    <cellStyle name="40% - Accent1 3 13 4" xfId="32270"/>
    <cellStyle name="40% - Accent1 3 13 5" xfId="43408"/>
    <cellStyle name="40% - Accent1 3 14" xfId="2584"/>
    <cellStyle name="40% - Accent1 3 14 2" xfId="9170"/>
    <cellStyle name="40% - Accent1 3 14 2 2" xfId="32273"/>
    <cellStyle name="40% - Accent1 3 14 3" xfId="14728"/>
    <cellStyle name="40% - Accent1 3 14 4" xfId="32272"/>
    <cellStyle name="40% - Accent1 3 15" xfId="9165"/>
    <cellStyle name="40% - Accent1 3 15 2" xfId="14729"/>
    <cellStyle name="40% - Accent1 3 15 3" xfId="32274"/>
    <cellStyle name="40% - Accent1 3 16" xfId="14723"/>
    <cellStyle name="40% - Accent1 3 17" xfId="32263"/>
    <cellStyle name="40% - Accent1 3 18" xfId="43404"/>
    <cellStyle name="40% - Accent1 3 2" xfId="439"/>
    <cellStyle name="40% - Accent1 3 2 10" xfId="2590"/>
    <cellStyle name="40% - Accent1 3 2 10 2" xfId="9172"/>
    <cellStyle name="40% - Accent1 3 2 10 2 2" xfId="32277"/>
    <cellStyle name="40% - Accent1 3 2 10 3" xfId="32276"/>
    <cellStyle name="40% - Accent1 3 2 10 4" xfId="43410"/>
    <cellStyle name="40% - Accent1 3 2 11" xfId="2591"/>
    <cellStyle name="40% - Accent1 3 2 11 2" xfId="9173"/>
    <cellStyle name="40% - Accent1 3 2 11 2 2" xfId="32279"/>
    <cellStyle name="40% - Accent1 3 2 11 3" xfId="32278"/>
    <cellStyle name="40% - Accent1 3 2 11 4" xfId="43411"/>
    <cellStyle name="40% - Accent1 3 2 12" xfId="2589"/>
    <cellStyle name="40% - Accent1 3 2 12 2" xfId="9174"/>
    <cellStyle name="40% - Accent1 3 2 12 2 2" xfId="32281"/>
    <cellStyle name="40% - Accent1 3 2 12 3" xfId="32280"/>
    <cellStyle name="40% - Accent1 3 2 13" xfId="9171"/>
    <cellStyle name="40% - Accent1 3 2 13 2" xfId="32282"/>
    <cellStyle name="40% - Accent1 3 2 14" xfId="14730"/>
    <cellStyle name="40% - Accent1 3 2 15" xfId="32275"/>
    <cellStyle name="40% - Accent1 3 2 16" xfId="43409"/>
    <cellStyle name="40% - Accent1 3 2 2" xfId="2592"/>
    <cellStyle name="40% - Accent1 3 2 2 10" xfId="9175"/>
    <cellStyle name="40% - Accent1 3 2 2 10 2" xfId="32284"/>
    <cellStyle name="40% - Accent1 3 2 2 11" xfId="32283"/>
    <cellStyle name="40% - Accent1 3 2 2 12" xfId="43412"/>
    <cellStyle name="40% - Accent1 3 2 2 2" xfId="2593"/>
    <cellStyle name="40% - Accent1 3 2 2 2 2" xfId="2594"/>
    <cellStyle name="40% - Accent1 3 2 2 2 2 2" xfId="9177"/>
    <cellStyle name="40% - Accent1 3 2 2 2 2 2 2" xfId="32287"/>
    <cellStyle name="40% - Accent1 3 2 2 2 2 3" xfId="32286"/>
    <cellStyle name="40% - Accent1 3 2 2 2 2 4" xfId="43414"/>
    <cellStyle name="40% - Accent1 3 2 2 2 3" xfId="9176"/>
    <cellStyle name="40% - Accent1 3 2 2 2 3 2" xfId="32288"/>
    <cellStyle name="40% - Accent1 3 2 2 2 4" xfId="32285"/>
    <cellStyle name="40% - Accent1 3 2 2 2 5" xfId="43413"/>
    <cellStyle name="40% - Accent1 3 2 2 3" xfId="2595"/>
    <cellStyle name="40% - Accent1 3 2 2 3 2" xfId="2596"/>
    <cellStyle name="40% - Accent1 3 2 2 3 2 2" xfId="9179"/>
    <cellStyle name="40% - Accent1 3 2 2 3 2 2 2" xfId="32291"/>
    <cellStyle name="40% - Accent1 3 2 2 3 2 3" xfId="32290"/>
    <cellStyle name="40% - Accent1 3 2 2 3 2 4" xfId="43416"/>
    <cellStyle name="40% - Accent1 3 2 2 3 3" xfId="9178"/>
    <cellStyle name="40% - Accent1 3 2 2 3 3 2" xfId="32292"/>
    <cellStyle name="40% - Accent1 3 2 2 3 4" xfId="32289"/>
    <cellStyle name="40% - Accent1 3 2 2 3 5" xfId="43415"/>
    <cellStyle name="40% - Accent1 3 2 2 4" xfId="2597"/>
    <cellStyle name="40% - Accent1 3 2 2 4 2" xfId="9180"/>
    <cellStyle name="40% - Accent1 3 2 2 4 2 2" xfId="32294"/>
    <cellStyle name="40% - Accent1 3 2 2 4 3" xfId="32293"/>
    <cellStyle name="40% - Accent1 3 2 2 4 4" xfId="43417"/>
    <cellStyle name="40% - Accent1 3 2 2 5" xfId="2598"/>
    <cellStyle name="40% - Accent1 3 2 2 5 2" xfId="9181"/>
    <cellStyle name="40% - Accent1 3 2 2 5 2 2" xfId="32296"/>
    <cellStyle name="40% - Accent1 3 2 2 5 3" xfId="32295"/>
    <cellStyle name="40% - Accent1 3 2 2 5 4" xfId="43418"/>
    <cellStyle name="40% - Accent1 3 2 2 6" xfId="2599"/>
    <cellStyle name="40% - Accent1 3 2 2 6 2" xfId="9182"/>
    <cellStyle name="40% - Accent1 3 2 2 6 2 2" xfId="32298"/>
    <cellStyle name="40% - Accent1 3 2 2 6 3" xfId="32297"/>
    <cellStyle name="40% - Accent1 3 2 2 6 4" xfId="43419"/>
    <cellStyle name="40% - Accent1 3 2 2 7" xfId="2600"/>
    <cellStyle name="40% - Accent1 3 2 2 7 2" xfId="9183"/>
    <cellStyle name="40% - Accent1 3 2 2 7 2 2" xfId="32300"/>
    <cellStyle name="40% - Accent1 3 2 2 7 3" xfId="32299"/>
    <cellStyle name="40% - Accent1 3 2 2 7 4" xfId="43420"/>
    <cellStyle name="40% - Accent1 3 2 2 8" xfId="2601"/>
    <cellStyle name="40% - Accent1 3 2 2 8 2" xfId="9184"/>
    <cellStyle name="40% - Accent1 3 2 2 8 2 2" xfId="32302"/>
    <cellStyle name="40% - Accent1 3 2 2 8 3" xfId="32301"/>
    <cellStyle name="40% - Accent1 3 2 2 8 4" xfId="43421"/>
    <cellStyle name="40% - Accent1 3 2 2 9" xfId="2602"/>
    <cellStyle name="40% - Accent1 3 2 2 9 2" xfId="9185"/>
    <cellStyle name="40% - Accent1 3 2 2 9 2 2" xfId="32304"/>
    <cellStyle name="40% - Accent1 3 2 2 9 3" xfId="32303"/>
    <cellStyle name="40% - Accent1 3 2 2 9 4" xfId="43422"/>
    <cellStyle name="40% - Accent1 3 2 3" xfId="2603"/>
    <cellStyle name="40% - Accent1 3 2 3 10" xfId="32305"/>
    <cellStyle name="40% - Accent1 3 2 3 11" xfId="43423"/>
    <cellStyle name="40% - Accent1 3 2 3 2" xfId="2604"/>
    <cellStyle name="40% - Accent1 3 2 3 2 2" xfId="9187"/>
    <cellStyle name="40% - Accent1 3 2 3 2 2 2" xfId="32307"/>
    <cellStyle name="40% - Accent1 3 2 3 2 3" xfId="32306"/>
    <cellStyle name="40% - Accent1 3 2 3 2 4" xfId="43424"/>
    <cellStyle name="40% - Accent1 3 2 3 3" xfId="2605"/>
    <cellStyle name="40% - Accent1 3 2 3 3 2" xfId="9188"/>
    <cellStyle name="40% - Accent1 3 2 3 3 2 2" xfId="32309"/>
    <cellStyle name="40% - Accent1 3 2 3 3 3" xfId="32308"/>
    <cellStyle name="40% - Accent1 3 2 3 3 4" xfId="43425"/>
    <cellStyle name="40% - Accent1 3 2 3 4" xfId="2606"/>
    <cellStyle name="40% - Accent1 3 2 3 4 2" xfId="9189"/>
    <cellStyle name="40% - Accent1 3 2 3 4 2 2" xfId="32311"/>
    <cellStyle name="40% - Accent1 3 2 3 4 3" xfId="32310"/>
    <cellStyle name="40% - Accent1 3 2 3 4 4" xfId="43426"/>
    <cellStyle name="40% - Accent1 3 2 3 5" xfId="2607"/>
    <cellStyle name="40% - Accent1 3 2 3 5 2" xfId="9190"/>
    <cellStyle name="40% - Accent1 3 2 3 5 2 2" xfId="32313"/>
    <cellStyle name="40% - Accent1 3 2 3 5 3" xfId="32312"/>
    <cellStyle name="40% - Accent1 3 2 3 5 4" xfId="43427"/>
    <cellStyle name="40% - Accent1 3 2 3 6" xfId="2608"/>
    <cellStyle name="40% - Accent1 3 2 3 6 2" xfId="9191"/>
    <cellStyle name="40% - Accent1 3 2 3 6 2 2" xfId="32315"/>
    <cellStyle name="40% - Accent1 3 2 3 6 3" xfId="32314"/>
    <cellStyle name="40% - Accent1 3 2 3 6 4" xfId="43428"/>
    <cellStyle name="40% - Accent1 3 2 3 7" xfId="2609"/>
    <cellStyle name="40% - Accent1 3 2 3 7 2" xfId="9192"/>
    <cellStyle name="40% - Accent1 3 2 3 7 2 2" xfId="32317"/>
    <cellStyle name="40% - Accent1 3 2 3 7 3" xfId="32316"/>
    <cellStyle name="40% - Accent1 3 2 3 7 4" xfId="43429"/>
    <cellStyle name="40% - Accent1 3 2 3 8" xfId="2610"/>
    <cellStyle name="40% - Accent1 3 2 3 8 2" xfId="9193"/>
    <cellStyle name="40% - Accent1 3 2 3 8 2 2" xfId="32319"/>
    <cellStyle name="40% - Accent1 3 2 3 8 3" xfId="32318"/>
    <cellStyle name="40% - Accent1 3 2 3 8 4" xfId="43430"/>
    <cellStyle name="40% - Accent1 3 2 3 9" xfId="9186"/>
    <cellStyle name="40% - Accent1 3 2 3 9 2" xfId="32320"/>
    <cellStyle name="40% - Accent1 3 2 4" xfId="2611"/>
    <cellStyle name="40% - Accent1 3 2 4 2" xfId="2612"/>
    <cellStyle name="40% - Accent1 3 2 4 2 2" xfId="9195"/>
    <cellStyle name="40% - Accent1 3 2 4 2 2 2" xfId="32323"/>
    <cellStyle name="40% - Accent1 3 2 4 2 3" xfId="32322"/>
    <cellStyle name="40% - Accent1 3 2 4 2 4" xfId="43432"/>
    <cellStyle name="40% - Accent1 3 2 4 3" xfId="9194"/>
    <cellStyle name="40% - Accent1 3 2 4 3 2" xfId="32324"/>
    <cellStyle name="40% - Accent1 3 2 4 4" xfId="32321"/>
    <cellStyle name="40% - Accent1 3 2 4 5" xfId="43431"/>
    <cellStyle name="40% - Accent1 3 2 5" xfId="2613"/>
    <cellStyle name="40% - Accent1 3 2 5 2" xfId="9196"/>
    <cellStyle name="40% - Accent1 3 2 5 2 2" xfId="32326"/>
    <cellStyle name="40% - Accent1 3 2 5 3" xfId="32325"/>
    <cellStyle name="40% - Accent1 3 2 5 4" xfId="43433"/>
    <cellStyle name="40% - Accent1 3 2 6" xfId="2614"/>
    <cellStyle name="40% - Accent1 3 2 6 2" xfId="9197"/>
    <cellStyle name="40% - Accent1 3 2 6 2 2" xfId="32328"/>
    <cellStyle name="40% - Accent1 3 2 6 3" xfId="32327"/>
    <cellStyle name="40% - Accent1 3 2 6 4" xfId="43434"/>
    <cellStyle name="40% - Accent1 3 2 7" xfId="2615"/>
    <cellStyle name="40% - Accent1 3 2 7 2" xfId="9198"/>
    <cellStyle name="40% - Accent1 3 2 7 2 2" xfId="32330"/>
    <cellStyle name="40% - Accent1 3 2 7 3" xfId="32329"/>
    <cellStyle name="40% - Accent1 3 2 7 4" xfId="43435"/>
    <cellStyle name="40% - Accent1 3 2 8" xfId="2616"/>
    <cellStyle name="40% - Accent1 3 2 8 2" xfId="9199"/>
    <cellStyle name="40% - Accent1 3 2 8 2 2" xfId="32332"/>
    <cellStyle name="40% - Accent1 3 2 8 3" xfId="32331"/>
    <cellStyle name="40% - Accent1 3 2 8 4" xfId="43436"/>
    <cellStyle name="40% - Accent1 3 2 9" xfId="2617"/>
    <cellStyle name="40% - Accent1 3 2 9 2" xfId="9200"/>
    <cellStyle name="40% - Accent1 3 2 9 2 2" xfId="32334"/>
    <cellStyle name="40% - Accent1 3 2 9 3" xfId="32333"/>
    <cellStyle name="40% - Accent1 3 2 9 4" xfId="43437"/>
    <cellStyle name="40% - Accent1 3 3" xfId="643"/>
    <cellStyle name="40% - Accent1 3 3 10" xfId="2619"/>
    <cellStyle name="40% - Accent1 3 3 10 2" xfId="9202"/>
    <cellStyle name="40% - Accent1 3 3 10 2 2" xfId="32337"/>
    <cellStyle name="40% - Accent1 3 3 10 3" xfId="32336"/>
    <cellStyle name="40% - Accent1 3 3 10 4" xfId="43439"/>
    <cellStyle name="40% - Accent1 3 3 11" xfId="2620"/>
    <cellStyle name="40% - Accent1 3 3 11 2" xfId="9203"/>
    <cellStyle name="40% - Accent1 3 3 11 2 2" xfId="32339"/>
    <cellStyle name="40% - Accent1 3 3 11 3" xfId="32338"/>
    <cellStyle name="40% - Accent1 3 3 11 4" xfId="43440"/>
    <cellStyle name="40% - Accent1 3 3 12" xfId="2618"/>
    <cellStyle name="40% - Accent1 3 3 12 2" xfId="9204"/>
    <cellStyle name="40% - Accent1 3 3 12 2 2" xfId="32341"/>
    <cellStyle name="40% - Accent1 3 3 12 3" xfId="32340"/>
    <cellStyle name="40% - Accent1 3 3 13" xfId="9201"/>
    <cellStyle name="40% - Accent1 3 3 13 2" xfId="32342"/>
    <cellStyle name="40% - Accent1 3 3 14" xfId="14731"/>
    <cellStyle name="40% - Accent1 3 3 15" xfId="32335"/>
    <cellStyle name="40% - Accent1 3 3 16" xfId="43438"/>
    <cellStyle name="40% - Accent1 3 3 2" xfId="2621"/>
    <cellStyle name="40% - Accent1 3 3 2 10" xfId="9205"/>
    <cellStyle name="40% - Accent1 3 3 2 10 2" xfId="32344"/>
    <cellStyle name="40% - Accent1 3 3 2 11" xfId="32343"/>
    <cellStyle name="40% - Accent1 3 3 2 12" xfId="43441"/>
    <cellStyle name="40% - Accent1 3 3 2 2" xfId="2622"/>
    <cellStyle name="40% - Accent1 3 3 2 2 2" xfId="9206"/>
    <cellStyle name="40% - Accent1 3 3 2 2 2 2" xfId="32346"/>
    <cellStyle name="40% - Accent1 3 3 2 2 3" xfId="32345"/>
    <cellStyle name="40% - Accent1 3 3 2 2 4" xfId="43442"/>
    <cellStyle name="40% - Accent1 3 3 2 3" xfId="2623"/>
    <cellStyle name="40% - Accent1 3 3 2 3 2" xfId="9207"/>
    <cellStyle name="40% - Accent1 3 3 2 3 2 2" xfId="32348"/>
    <cellStyle name="40% - Accent1 3 3 2 3 3" xfId="32347"/>
    <cellStyle name="40% - Accent1 3 3 2 3 4" xfId="43443"/>
    <cellStyle name="40% - Accent1 3 3 2 4" xfId="2624"/>
    <cellStyle name="40% - Accent1 3 3 2 4 2" xfId="9208"/>
    <cellStyle name="40% - Accent1 3 3 2 4 2 2" xfId="32350"/>
    <cellStyle name="40% - Accent1 3 3 2 4 3" xfId="32349"/>
    <cellStyle name="40% - Accent1 3 3 2 4 4" xfId="43444"/>
    <cellStyle name="40% - Accent1 3 3 2 5" xfId="2625"/>
    <cellStyle name="40% - Accent1 3 3 2 5 2" xfId="9209"/>
    <cellStyle name="40% - Accent1 3 3 2 5 2 2" xfId="32352"/>
    <cellStyle name="40% - Accent1 3 3 2 5 3" xfId="32351"/>
    <cellStyle name="40% - Accent1 3 3 2 5 4" xfId="43445"/>
    <cellStyle name="40% - Accent1 3 3 2 6" xfId="2626"/>
    <cellStyle name="40% - Accent1 3 3 2 6 2" xfId="9210"/>
    <cellStyle name="40% - Accent1 3 3 2 6 2 2" xfId="32354"/>
    <cellStyle name="40% - Accent1 3 3 2 6 3" xfId="32353"/>
    <cellStyle name="40% - Accent1 3 3 2 6 4" xfId="43446"/>
    <cellStyle name="40% - Accent1 3 3 2 7" xfId="2627"/>
    <cellStyle name="40% - Accent1 3 3 2 7 2" xfId="9211"/>
    <cellStyle name="40% - Accent1 3 3 2 7 2 2" xfId="32356"/>
    <cellStyle name="40% - Accent1 3 3 2 7 3" xfId="32355"/>
    <cellStyle name="40% - Accent1 3 3 2 7 4" xfId="43447"/>
    <cellStyle name="40% - Accent1 3 3 2 8" xfId="2628"/>
    <cellStyle name="40% - Accent1 3 3 2 8 2" xfId="9212"/>
    <cellStyle name="40% - Accent1 3 3 2 8 2 2" xfId="32358"/>
    <cellStyle name="40% - Accent1 3 3 2 8 3" xfId="32357"/>
    <cellStyle name="40% - Accent1 3 3 2 8 4" xfId="43448"/>
    <cellStyle name="40% - Accent1 3 3 2 9" xfId="2629"/>
    <cellStyle name="40% - Accent1 3 3 2 9 2" xfId="9213"/>
    <cellStyle name="40% - Accent1 3 3 2 9 2 2" xfId="32360"/>
    <cellStyle name="40% - Accent1 3 3 2 9 3" xfId="32359"/>
    <cellStyle name="40% - Accent1 3 3 2 9 4" xfId="43449"/>
    <cellStyle name="40% - Accent1 3 3 3" xfId="2630"/>
    <cellStyle name="40% - Accent1 3 3 3 2" xfId="2631"/>
    <cellStyle name="40% - Accent1 3 3 3 2 2" xfId="9215"/>
    <cellStyle name="40% - Accent1 3 3 3 2 2 2" xfId="32363"/>
    <cellStyle name="40% - Accent1 3 3 3 2 3" xfId="32362"/>
    <cellStyle name="40% - Accent1 3 3 3 2 4" xfId="43451"/>
    <cellStyle name="40% - Accent1 3 3 3 3" xfId="9214"/>
    <cellStyle name="40% - Accent1 3 3 3 3 2" xfId="32364"/>
    <cellStyle name="40% - Accent1 3 3 3 4" xfId="32361"/>
    <cellStyle name="40% - Accent1 3 3 3 5" xfId="43450"/>
    <cellStyle name="40% - Accent1 3 3 4" xfId="2632"/>
    <cellStyle name="40% - Accent1 3 3 4 2" xfId="9216"/>
    <cellStyle name="40% - Accent1 3 3 4 2 2" xfId="32366"/>
    <cellStyle name="40% - Accent1 3 3 4 3" xfId="32365"/>
    <cellStyle name="40% - Accent1 3 3 4 4" xfId="43452"/>
    <cellStyle name="40% - Accent1 3 3 5" xfId="2633"/>
    <cellStyle name="40% - Accent1 3 3 5 2" xfId="9217"/>
    <cellStyle name="40% - Accent1 3 3 5 2 2" xfId="32368"/>
    <cellStyle name="40% - Accent1 3 3 5 3" xfId="32367"/>
    <cellStyle name="40% - Accent1 3 3 5 4" xfId="43453"/>
    <cellStyle name="40% - Accent1 3 3 6" xfId="2634"/>
    <cellStyle name="40% - Accent1 3 3 6 2" xfId="9218"/>
    <cellStyle name="40% - Accent1 3 3 6 2 2" xfId="32370"/>
    <cellStyle name="40% - Accent1 3 3 6 3" xfId="32369"/>
    <cellStyle name="40% - Accent1 3 3 6 4" xfId="43454"/>
    <cellStyle name="40% - Accent1 3 3 7" xfId="2635"/>
    <cellStyle name="40% - Accent1 3 3 7 2" xfId="9219"/>
    <cellStyle name="40% - Accent1 3 3 7 2 2" xfId="32372"/>
    <cellStyle name="40% - Accent1 3 3 7 3" xfId="32371"/>
    <cellStyle name="40% - Accent1 3 3 7 4" xfId="43455"/>
    <cellStyle name="40% - Accent1 3 3 8" xfId="2636"/>
    <cellStyle name="40% - Accent1 3 3 8 2" xfId="9220"/>
    <cellStyle name="40% - Accent1 3 3 8 2 2" xfId="32374"/>
    <cellStyle name="40% - Accent1 3 3 8 3" xfId="32373"/>
    <cellStyle name="40% - Accent1 3 3 8 4" xfId="43456"/>
    <cellStyle name="40% - Accent1 3 3 9" xfId="2637"/>
    <cellStyle name="40% - Accent1 3 3 9 2" xfId="9221"/>
    <cellStyle name="40% - Accent1 3 3 9 2 2" xfId="32376"/>
    <cellStyle name="40% - Accent1 3 3 9 3" xfId="32375"/>
    <cellStyle name="40% - Accent1 3 3 9 4" xfId="43457"/>
    <cellStyle name="40% - Accent1 3 4" xfId="730"/>
    <cellStyle name="40% - Accent1 3 4 10" xfId="2638"/>
    <cellStyle name="40% - Accent1 3 4 10 2" xfId="9223"/>
    <cellStyle name="40% - Accent1 3 4 10 2 2" xfId="32379"/>
    <cellStyle name="40% - Accent1 3 4 10 3" xfId="32378"/>
    <cellStyle name="40% - Accent1 3 4 11" xfId="9222"/>
    <cellStyle name="40% - Accent1 3 4 11 2" xfId="32380"/>
    <cellStyle name="40% - Accent1 3 4 12" xfId="14732"/>
    <cellStyle name="40% - Accent1 3 4 13" xfId="32377"/>
    <cellStyle name="40% - Accent1 3 4 14" xfId="43458"/>
    <cellStyle name="40% - Accent1 3 4 2" xfId="2639"/>
    <cellStyle name="40% - Accent1 3 4 2 2" xfId="2640"/>
    <cellStyle name="40% - Accent1 3 4 2 2 2" xfId="9225"/>
    <cellStyle name="40% - Accent1 3 4 2 2 2 2" xfId="32383"/>
    <cellStyle name="40% - Accent1 3 4 2 2 3" xfId="32382"/>
    <cellStyle name="40% - Accent1 3 4 2 2 4" xfId="43460"/>
    <cellStyle name="40% - Accent1 3 4 2 3" xfId="9224"/>
    <cellStyle name="40% - Accent1 3 4 2 3 2" xfId="32384"/>
    <cellStyle name="40% - Accent1 3 4 2 4" xfId="32381"/>
    <cellStyle name="40% - Accent1 3 4 2 5" xfId="43459"/>
    <cellStyle name="40% - Accent1 3 4 3" xfId="2641"/>
    <cellStyle name="40% - Accent1 3 4 3 2" xfId="2642"/>
    <cellStyle name="40% - Accent1 3 4 3 2 2" xfId="9227"/>
    <cellStyle name="40% - Accent1 3 4 3 2 2 2" xfId="32387"/>
    <cellStyle name="40% - Accent1 3 4 3 2 3" xfId="32386"/>
    <cellStyle name="40% - Accent1 3 4 3 2 4" xfId="43462"/>
    <cellStyle name="40% - Accent1 3 4 3 3" xfId="9226"/>
    <cellStyle name="40% - Accent1 3 4 3 3 2" xfId="32388"/>
    <cellStyle name="40% - Accent1 3 4 3 4" xfId="32385"/>
    <cellStyle name="40% - Accent1 3 4 3 5" xfId="43461"/>
    <cellStyle name="40% - Accent1 3 4 4" xfId="2643"/>
    <cellStyle name="40% - Accent1 3 4 4 2" xfId="9228"/>
    <cellStyle name="40% - Accent1 3 4 4 2 2" xfId="32390"/>
    <cellStyle name="40% - Accent1 3 4 4 3" xfId="32389"/>
    <cellStyle name="40% - Accent1 3 4 4 4" xfId="43463"/>
    <cellStyle name="40% - Accent1 3 4 5" xfId="2644"/>
    <cellStyle name="40% - Accent1 3 4 5 2" xfId="9229"/>
    <cellStyle name="40% - Accent1 3 4 5 2 2" xfId="32392"/>
    <cellStyle name="40% - Accent1 3 4 5 3" xfId="32391"/>
    <cellStyle name="40% - Accent1 3 4 5 4" xfId="43464"/>
    <cellStyle name="40% - Accent1 3 4 6" xfId="2645"/>
    <cellStyle name="40% - Accent1 3 4 6 2" xfId="9230"/>
    <cellStyle name="40% - Accent1 3 4 6 2 2" xfId="32394"/>
    <cellStyle name="40% - Accent1 3 4 6 3" xfId="32393"/>
    <cellStyle name="40% - Accent1 3 4 6 4" xfId="43465"/>
    <cellStyle name="40% - Accent1 3 4 7" xfId="2646"/>
    <cellStyle name="40% - Accent1 3 4 7 2" xfId="9231"/>
    <cellStyle name="40% - Accent1 3 4 7 2 2" xfId="32396"/>
    <cellStyle name="40% - Accent1 3 4 7 3" xfId="32395"/>
    <cellStyle name="40% - Accent1 3 4 7 4" xfId="43466"/>
    <cellStyle name="40% - Accent1 3 4 8" xfId="2647"/>
    <cellStyle name="40% - Accent1 3 4 8 2" xfId="9232"/>
    <cellStyle name="40% - Accent1 3 4 8 2 2" xfId="32398"/>
    <cellStyle name="40% - Accent1 3 4 8 3" xfId="32397"/>
    <cellStyle name="40% - Accent1 3 4 8 4" xfId="43467"/>
    <cellStyle name="40% - Accent1 3 4 9" xfId="2648"/>
    <cellStyle name="40% - Accent1 3 4 9 2" xfId="9233"/>
    <cellStyle name="40% - Accent1 3 4 9 2 2" xfId="32400"/>
    <cellStyle name="40% - Accent1 3 4 9 3" xfId="32399"/>
    <cellStyle name="40% - Accent1 3 4 9 4" xfId="43468"/>
    <cellStyle name="40% - Accent1 3 5" xfId="2649"/>
    <cellStyle name="40% - Accent1 3 5 2" xfId="2650"/>
    <cellStyle name="40% - Accent1 3 5 2 2" xfId="9235"/>
    <cellStyle name="40% - Accent1 3 5 2 2 2" xfId="32403"/>
    <cellStyle name="40% - Accent1 3 5 2 3" xfId="32402"/>
    <cellStyle name="40% - Accent1 3 5 2 4" xfId="43470"/>
    <cellStyle name="40% - Accent1 3 5 3" xfId="2651"/>
    <cellStyle name="40% - Accent1 3 5 3 2" xfId="9236"/>
    <cellStyle name="40% - Accent1 3 5 3 2 2" xfId="32405"/>
    <cellStyle name="40% - Accent1 3 5 3 3" xfId="32404"/>
    <cellStyle name="40% - Accent1 3 5 3 4" xfId="43471"/>
    <cellStyle name="40% - Accent1 3 5 4" xfId="9234"/>
    <cellStyle name="40% - Accent1 3 5 4 2" xfId="32406"/>
    <cellStyle name="40% - Accent1 3 5 5" xfId="14733"/>
    <cellStyle name="40% - Accent1 3 5 6" xfId="32401"/>
    <cellStyle name="40% - Accent1 3 5 7" xfId="43469"/>
    <cellStyle name="40% - Accent1 3 6" xfId="2652"/>
    <cellStyle name="40% - Accent1 3 6 2" xfId="2653"/>
    <cellStyle name="40% - Accent1 3 6 2 2" xfId="9238"/>
    <cellStyle name="40% - Accent1 3 6 2 2 2" xfId="32409"/>
    <cellStyle name="40% - Accent1 3 6 2 3" xfId="32408"/>
    <cellStyle name="40% - Accent1 3 6 2 4" xfId="43473"/>
    <cellStyle name="40% - Accent1 3 6 3" xfId="9237"/>
    <cellStyle name="40% - Accent1 3 6 3 2" xfId="32410"/>
    <cellStyle name="40% - Accent1 3 6 4" xfId="14734"/>
    <cellStyle name="40% - Accent1 3 6 5" xfId="32407"/>
    <cellStyle name="40% - Accent1 3 6 6" xfId="43472"/>
    <cellStyle name="40% - Accent1 3 7" xfId="2654"/>
    <cellStyle name="40% - Accent1 3 7 2" xfId="2655"/>
    <cellStyle name="40% - Accent1 3 7 2 2" xfId="9240"/>
    <cellStyle name="40% - Accent1 3 7 2 2 2" xfId="32413"/>
    <cellStyle name="40% - Accent1 3 7 2 3" xfId="32412"/>
    <cellStyle name="40% - Accent1 3 7 2 4" xfId="43475"/>
    <cellStyle name="40% - Accent1 3 7 3" xfId="9239"/>
    <cellStyle name="40% - Accent1 3 7 3 2" xfId="32414"/>
    <cellStyle name="40% - Accent1 3 7 4" xfId="14735"/>
    <cellStyle name="40% - Accent1 3 7 5" xfId="32411"/>
    <cellStyle name="40% - Accent1 3 7 6" xfId="43474"/>
    <cellStyle name="40% - Accent1 3 8" xfId="2656"/>
    <cellStyle name="40% - Accent1 3 8 2" xfId="2657"/>
    <cellStyle name="40% - Accent1 3 8 2 2" xfId="9242"/>
    <cellStyle name="40% - Accent1 3 8 2 2 2" xfId="32417"/>
    <cellStyle name="40% - Accent1 3 8 2 3" xfId="32416"/>
    <cellStyle name="40% - Accent1 3 8 2 4" xfId="43477"/>
    <cellStyle name="40% - Accent1 3 8 3" xfId="9241"/>
    <cellStyle name="40% - Accent1 3 8 3 2" xfId="32418"/>
    <cellStyle name="40% - Accent1 3 8 4" xfId="14736"/>
    <cellStyle name="40% - Accent1 3 8 5" xfId="32415"/>
    <cellStyle name="40% - Accent1 3 8 6" xfId="43476"/>
    <cellStyle name="40% - Accent1 3 9" xfId="2658"/>
    <cellStyle name="40% - Accent1 3 9 2" xfId="2659"/>
    <cellStyle name="40% - Accent1 3 9 2 2" xfId="9244"/>
    <cellStyle name="40% - Accent1 3 9 2 2 2" xfId="32421"/>
    <cellStyle name="40% - Accent1 3 9 2 3" xfId="32420"/>
    <cellStyle name="40% - Accent1 3 9 2 4" xfId="43479"/>
    <cellStyle name="40% - Accent1 3 9 3" xfId="9243"/>
    <cellStyle name="40% - Accent1 3 9 3 2" xfId="32422"/>
    <cellStyle name="40% - Accent1 3 9 4" xfId="14737"/>
    <cellStyle name="40% - Accent1 3 9 5" xfId="32419"/>
    <cellStyle name="40% - Accent1 3 9 6" xfId="43478"/>
    <cellStyle name="40% - Accent1 4" xfId="207"/>
    <cellStyle name="40% - Accent1 4 10" xfId="2661"/>
    <cellStyle name="40% - Accent1 4 10 2" xfId="9246"/>
    <cellStyle name="40% - Accent1 4 10 2 2" xfId="32425"/>
    <cellStyle name="40% - Accent1 4 10 3" xfId="32424"/>
    <cellStyle name="40% - Accent1 4 10 4" xfId="43481"/>
    <cellStyle name="40% - Accent1 4 11" xfId="2662"/>
    <cellStyle name="40% - Accent1 4 11 2" xfId="9247"/>
    <cellStyle name="40% - Accent1 4 11 2 2" xfId="32427"/>
    <cellStyle name="40% - Accent1 4 11 3" xfId="32426"/>
    <cellStyle name="40% - Accent1 4 11 4" xfId="43482"/>
    <cellStyle name="40% - Accent1 4 12" xfId="2660"/>
    <cellStyle name="40% - Accent1 4 12 2" xfId="9248"/>
    <cellStyle name="40% - Accent1 4 12 2 2" xfId="32429"/>
    <cellStyle name="40% - Accent1 4 12 3" xfId="32428"/>
    <cellStyle name="40% - Accent1 4 13" xfId="9245"/>
    <cellStyle name="40% - Accent1 4 13 2" xfId="32430"/>
    <cellStyle name="40% - Accent1 4 14" xfId="14738"/>
    <cellStyle name="40% - Accent1 4 15" xfId="32423"/>
    <cellStyle name="40% - Accent1 4 16" xfId="43480"/>
    <cellStyle name="40% - Accent1 4 2" xfId="440"/>
    <cellStyle name="40% - Accent1 4 2 10" xfId="2663"/>
    <cellStyle name="40% - Accent1 4 2 10 2" xfId="9250"/>
    <cellStyle name="40% - Accent1 4 2 10 2 2" xfId="32433"/>
    <cellStyle name="40% - Accent1 4 2 10 3" xfId="32432"/>
    <cellStyle name="40% - Accent1 4 2 11" xfId="9249"/>
    <cellStyle name="40% - Accent1 4 2 11 2" xfId="32434"/>
    <cellStyle name="40% - Accent1 4 2 12" xfId="14739"/>
    <cellStyle name="40% - Accent1 4 2 13" xfId="32431"/>
    <cellStyle name="40% - Accent1 4 2 14" xfId="43483"/>
    <cellStyle name="40% - Accent1 4 2 2" xfId="2664"/>
    <cellStyle name="40% - Accent1 4 2 2 2" xfId="2665"/>
    <cellStyle name="40% - Accent1 4 2 2 2 2" xfId="9252"/>
    <cellStyle name="40% - Accent1 4 2 2 2 2 2" xfId="32437"/>
    <cellStyle name="40% - Accent1 4 2 2 2 3" xfId="32436"/>
    <cellStyle name="40% - Accent1 4 2 2 2 4" xfId="43485"/>
    <cellStyle name="40% - Accent1 4 2 2 3" xfId="9251"/>
    <cellStyle name="40% - Accent1 4 2 2 3 2" xfId="32438"/>
    <cellStyle name="40% - Accent1 4 2 2 4" xfId="32435"/>
    <cellStyle name="40% - Accent1 4 2 2 5" xfId="43484"/>
    <cellStyle name="40% - Accent1 4 2 3" xfId="2666"/>
    <cellStyle name="40% - Accent1 4 2 3 2" xfId="2667"/>
    <cellStyle name="40% - Accent1 4 2 3 2 2" xfId="9254"/>
    <cellStyle name="40% - Accent1 4 2 3 2 2 2" xfId="32441"/>
    <cellStyle name="40% - Accent1 4 2 3 2 3" xfId="32440"/>
    <cellStyle name="40% - Accent1 4 2 3 2 4" xfId="43487"/>
    <cellStyle name="40% - Accent1 4 2 3 3" xfId="9253"/>
    <cellStyle name="40% - Accent1 4 2 3 3 2" xfId="32442"/>
    <cellStyle name="40% - Accent1 4 2 3 4" xfId="32439"/>
    <cellStyle name="40% - Accent1 4 2 3 5" xfId="43486"/>
    <cellStyle name="40% - Accent1 4 2 4" xfId="2668"/>
    <cellStyle name="40% - Accent1 4 2 4 2" xfId="9255"/>
    <cellStyle name="40% - Accent1 4 2 4 2 2" xfId="32444"/>
    <cellStyle name="40% - Accent1 4 2 4 3" xfId="32443"/>
    <cellStyle name="40% - Accent1 4 2 4 4" xfId="43488"/>
    <cellStyle name="40% - Accent1 4 2 5" xfId="2669"/>
    <cellStyle name="40% - Accent1 4 2 5 2" xfId="9256"/>
    <cellStyle name="40% - Accent1 4 2 5 2 2" xfId="32446"/>
    <cellStyle name="40% - Accent1 4 2 5 3" xfId="32445"/>
    <cellStyle name="40% - Accent1 4 2 5 4" xfId="43489"/>
    <cellStyle name="40% - Accent1 4 2 6" xfId="2670"/>
    <cellStyle name="40% - Accent1 4 2 6 2" xfId="9257"/>
    <cellStyle name="40% - Accent1 4 2 6 2 2" xfId="32448"/>
    <cellStyle name="40% - Accent1 4 2 6 3" xfId="32447"/>
    <cellStyle name="40% - Accent1 4 2 6 4" xfId="43490"/>
    <cellStyle name="40% - Accent1 4 2 7" xfId="2671"/>
    <cellStyle name="40% - Accent1 4 2 7 2" xfId="9258"/>
    <cellStyle name="40% - Accent1 4 2 7 2 2" xfId="32450"/>
    <cellStyle name="40% - Accent1 4 2 7 3" xfId="32449"/>
    <cellStyle name="40% - Accent1 4 2 7 4" xfId="43491"/>
    <cellStyle name="40% - Accent1 4 2 8" xfId="2672"/>
    <cellStyle name="40% - Accent1 4 2 8 2" xfId="9259"/>
    <cellStyle name="40% - Accent1 4 2 8 2 2" xfId="32452"/>
    <cellStyle name="40% - Accent1 4 2 8 3" xfId="32451"/>
    <cellStyle name="40% - Accent1 4 2 8 4" xfId="43492"/>
    <cellStyle name="40% - Accent1 4 2 9" xfId="2673"/>
    <cellStyle name="40% - Accent1 4 2 9 2" xfId="9260"/>
    <cellStyle name="40% - Accent1 4 2 9 2 2" xfId="32454"/>
    <cellStyle name="40% - Accent1 4 2 9 3" xfId="32453"/>
    <cellStyle name="40% - Accent1 4 2 9 4" xfId="43493"/>
    <cellStyle name="40% - Accent1 4 3" xfId="644"/>
    <cellStyle name="40% - Accent1 4 3 10" xfId="9261"/>
    <cellStyle name="40% - Accent1 4 3 10 2" xfId="32456"/>
    <cellStyle name="40% - Accent1 4 3 11" xfId="14740"/>
    <cellStyle name="40% - Accent1 4 3 12" xfId="32455"/>
    <cellStyle name="40% - Accent1 4 3 13" xfId="43494"/>
    <cellStyle name="40% - Accent1 4 3 2" xfId="2675"/>
    <cellStyle name="40% - Accent1 4 3 2 2" xfId="9262"/>
    <cellStyle name="40% - Accent1 4 3 2 2 2" xfId="32458"/>
    <cellStyle name="40% - Accent1 4 3 2 3" xfId="32457"/>
    <cellStyle name="40% - Accent1 4 3 2 4" xfId="43495"/>
    <cellStyle name="40% - Accent1 4 3 3" xfId="2676"/>
    <cellStyle name="40% - Accent1 4 3 3 2" xfId="9263"/>
    <cellStyle name="40% - Accent1 4 3 3 2 2" xfId="32460"/>
    <cellStyle name="40% - Accent1 4 3 3 3" xfId="32459"/>
    <cellStyle name="40% - Accent1 4 3 3 4" xfId="43496"/>
    <cellStyle name="40% - Accent1 4 3 4" xfId="2677"/>
    <cellStyle name="40% - Accent1 4 3 4 2" xfId="9264"/>
    <cellStyle name="40% - Accent1 4 3 4 2 2" xfId="32462"/>
    <cellStyle name="40% - Accent1 4 3 4 3" xfId="32461"/>
    <cellStyle name="40% - Accent1 4 3 4 4" xfId="43497"/>
    <cellStyle name="40% - Accent1 4 3 5" xfId="2678"/>
    <cellStyle name="40% - Accent1 4 3 5 2" xfId="9265"/>
    <cellStyle name="40% - Accent1 4 3 5 2 2" xfId="32464"/>
    <cellStyle name="40% - Accent1 4 3 5 3" xfId="32463"/>
    <cellStyle name="40% - Accent1 4 3 5 4" xfId="43498"/>
    <cellStyle name="40% - Accent1 4 3 6" xfId="2679"/>
    <cellStyle name="40% - Accent1 4 3 6 2" xfId="9266"/>
    <cellStyle name="40% - Accent1 4 3 6 2 2" xfId="32466"/>
    <cellStyle name="40% - Accent1 4 3 6 3" xfId="32465"/>
    <cellStyle name="40% - Accent1 4 3 6 4" xfId="43499"/>
    <cellStyle name="40% - Accent1 4 3 7" xfId="2680"/>
    <cellStyle name="40% - Accent1 4 3 7 2" xfId="9267"/>
    <cellStyle name="40% - Accent1 4 3 7 2 2" xfId="32468"/>
    <cellStyle name="40% - Accent1 4 3 7 3" xfId="32467"/>
    <cellStyle name="40% - Accent1 4 3 7 4" xfId="43500"/>
    <cellStyle name="40% - Accent1 4 3 8" xfId="2681"/>
    <cellStyle name="40% - Accent1 4 3 8 2" xfId="9268"/>
    <cellStyle name="40% - Accent1 4 3 8 2 2" xfId="32470"/>
    <cellStyle name="40% - Accent1 4 3 8 3" xfId="32469"/>
    <cellStyle name="40% - Accent1 4 3 8 4" xfId="43501"/>
    <cellStyle name="40% - Accent1 4 3 9" xfId="2674"/>
    <cellStyle name="40% - Accent1 4 3 9 2" xfId="9269"/>
    <cellStyle name="40% - Accent1 4 3 9 2 2" xfId="32472"/>
    <cellStyle name="40% - Accent1 4 3 9 3" xfId="32471"/>
    <cellStyle name="40% - Accent1 4 4" xfId="731"/>
    <cellStyle name="40% - Accent1 4 4 2" xfId="2683"/>
    <cellStyle name="40% - Accent1 4 4 2 2" xfId="9271"/>
    <cellStyle name="40% - Accent1 4 4 2 2 2" xfId="32475"/>
    <cellStyle name="40% - Accent1 4 4 2 3" xfId="32474"/>
    <cellStyle name="40% - Accent1 4 4 2 4" xfId="43503"/>
    <cellStyle name="40% - Accent1 4 4 3" xfId="2682"/>
    <cellStyle name="40% - Accent1 4 4 3 2" xfId="9272"/>
    <cellStyle name="40% - Accent1 4 4 3 2 2" xfId="32477"/>
    <cellStyle name="40% - Accent1 4 4 3 3" xfId="32476"/>
    <cellStyle name="40% - Accent1 4 4 4" xfId="9270"/>
    <cellStyle name="40% - Accent1 4 4 4 2" xfId="32478"/>
    <cellStyle name="40% - Accent1 4 4 5" xfId="14741"/>
    <cellStyle name="40% - Accent1 4 4 6" xfId="32473"/>
    <cellStyle name="40% - Accent1 4 4 7" xfId="43502"/>
    <cellStyle name="40% - Accent1 4 5" xfId="2684"/>
    <cellStyle name="40% - Accent1 4 5 2" xfId="9273"/>
    <cellStyle name="40% - Accent1 4 5 2 2" xfId="32480"/>
    <cellStyle name="40% - Accent1 4 5 3" xfId="32479"/>
    <cellStyle name="40% - Accent1 4 5 4" xfId="43504"/>
    <cellStyle name="40% - Accent1 4 6" xfId="2685"/>
    <cellStyle name="40% - Accent1 4 6 2" xfId="9274"/>
    <cellStyle name="40% - Accent1 4 6 2 2" xfId="32482"/>
    <cellStyle name="40% - Accent1 4 6 3" xfId="32481"/>
    <cellStyle name="40% - Accent1 4 6 4" xfId="43505"/>
    <cellStyle name="40% - Accent1 4 7" xfId="2686"/>
    <cellStyle name="40% - Accent1 4 7 2" xfId="9275"/>
    <cellStyle name="40% - Accent1 4 7 2 2" xfId="32484"/>
    <cellStyle name="40% - Accent1 4 7 3" xfId="32483"/>
    <cellStyle name="40% - Accent1 4 7 4" xfId="43506"/>
    <cellStyle name="40% - Accent1 4 8" xfId="2687"/>
    <cellStyle name="40% - Accent1 4 8 2" xfId="9276"/>
    <cellStyle name="40% - Accent1 4 8 2 2" xfId="32486"/>
    <cellStyle name="40% - Accent1 4 8 3" xfId="32485"/>
    <cellStyle name="40% - Accent1 4 8 4" xfId="43507"/>
    <cellStyle name="40% - Accent1 4 9" xfId="2688"/>
    <cellStyle name="40% - Accent1 4 9 2" xfId="9277"/>
    <cellStyle name="40% - Accent1 4 9 2 2" xfId="32488"/>
    <cellStyle name="40% - Accent1 4 9 3" xfId="32487"/>
    <cellStyle name="40% - Accent1 4 9 4" xfId="43508"/>
    <cellStyle name="40% - Accent1 5" xfId="208"/>
    <cellStyle name="40% - Accent1 5 10" xfId="2690"/>
    <cellStyle name="40% - Accent1 5 10 2" xfId="9279"/>
    <cellStyle name="40% - Accent1 5 10 2 2" xfId="32491"/>
    <cellStyle name="40% - Accent1 5 10 3" xfId="32490"/>
    <cellStyle name="40% - Accent1 5 10 4" xfId="43510"/>
    <cellStyle name="40% - Accent1 5 11" xfId="2691"/>
    <cellStyle name="40% - Accent1 5 11 2" xfId="9280"/>
    <cellStyle name="40% - Accent1 5 11 2 2" xfId="32493"/>
    <cellStyle name="40% - Accent1 5 11 3" xfId="32492"/>
    <cellStyle name="40% - Accent1 5 11 4" xfId="43511"/>
    <cellStyle name="40% - Accent1 5 12" xfId="2689"/>
    <cellStyle name="40% - Accent1 5 12 2" xfId="9281"/>
    <cellStyle name="40% - Accent1 5 12 2 2" xfId="32495"/>
    <cellStyle name="40% - Accent1 5 12 3" xfId="32494"/>
    <cellStyle name="40% - Accent1 5 13" xfId="9278"/>
    <cellStyle name="40% - Accent1 5 13 2" xfId="32496"/>
    <cellStyle name="40% - Accent1 5 14" xfId="14742"/>
    <cellStyle name="40% - Accent1 5 15" xfId="32489"/>
    <cellStyle name="40% - Accent1 5 16" xfId="43509"/>
    <cellStyle name="40% - Accent1 5 2" xfId="441"/>
    <cellStyle name="40% - Accent1 5 2 10" xfId="2692"/>
    <cellStyle name="40% - Accent1 5 2 10 2" xfId="9283"/>
    <cellStyle name="40% - Accent1 5 2 10 2 2" xfId="32499"/>
    <cellStyle name="40% - Accent1 5 2 10 3" xfId="32498"/>
    <cellStyle name="40% - Accent1 5 2 11" xfId="9282"/>
    <cellStyle name="40% - Accent1 5 2 11 2" xfId="32500"/>
    <cellStyle name="40% - Accent1 5 2 12" xfId="14743"/>
    <cellStyle name="40% - Accent1 5 2 13" xfId="32497"/>
    <cellStyle name="40% - Accent1 5 2 14" xfId="43512"/>
    <cellStyle name="40% - Accent1 5 2 2" xfId="2693"/>
    <cellStyle name="40% - Accent1 5 2 2 2" xfId="9284"/>
    <cellStyle name="40% - Accent1 5 2 2 2 2" xfId="32502"/>
    <cellStyle name="40% - Accent1 5 2 2 3" xfId="32501"/>
    <cellStyle name="40% - Accent1 5 2 2 4" xfId="43513"/>
    <cellStyle name="40% - Accent1 5 2 3" xfId="2694"/>
    <cellStyle name="40% - Accent1 5 2 3 2" xfId="9285"/>
    <cellStyle name="40% - Accent1 5 2 3 2 2" xfId="32504"/>
    <cellStyle name="40% - Accent1 5 2 3 3" xfId="32503"/>
    <cellStyle name="40% - Accent1 5 2 3 4" xfId="43514"/>
    <cellStyle name="40% - Accent1 5 2 4" xfId="2695"/>
    <cellStyle name="40% - Accent1 5 2 4 2" xfId="9286"/>
    <cellStyle name="40% - Accent1 5 2 4 2 2" xfId="32506"/>
    <cellStyle name="40% - Accent1 5 2 4 3" xfId="32505"/>
    <cellStyle name="40% - Accent1 5 2 4 4" xfId="43515"/>
    <cellStyle name="40% - Accent1 5 2 5" xfId="2696"/>
    <cellStyle name="40% - Accent1 5 2 5 2" xfId="9287"/>
    <cellStyle name="40% - Accent1 5 2 5 2 2" xfId="32508"/>
    <cellStyle name="40% - Accent1 5 2 5 3" xfId="32507"/>
    <cellStyle name="40% - Accent1 5 2 5 4" xfId="43516"/>
    <cellStyle name="40% - Accent1 5 2 6" xfId="2697"/>
    <cellStyle name="40% - Accent1 5 2 6 2" xfId="9288"/>
    <cellStyle name="40% - Accent1 5 2 6 2 2" xfId="32510"/>
    <cellStyle name="40% - Accent1 5 2 6 3" xfId="32509"/>
    <cellStyle name="40% - Accent1 5 2 6 4" xfId="43517"/>
    <cellStyle name="40% - Accent1 5 2 7" xfId="2698"/>
    <cellStyle name="40% - Accent1 5 2 7 2" xfId="9289"/>
    <cellStyle name="40% - Accent1 5 2 7 2 2" xfId="32512"/>
    <cellStyle name="40% - Accent1 5 2 7 3" xfId="32511"/>
    <cellStyle name="40% - Accent1 5 2 7 4" xfId="43518"/>
    <cellStyle name="40% - Accent1 5 2 8" xfId="2699"/>
    <cellStyle name="40% - Accent1 5 2 8 2" xfId="9290"/>
    <cellStyle name="40% - Accent1 5 2 8 2 2" xfId="32514"/>
    <cellStyle name="40% - Accent1 5 2 8 3" xfId="32513"/>
    <cellStyle name="40% - Accent1 5 2 8 4" xfId="43519"/>
    <cellStyle name="40% - Accent1 5 2 9" xfId="2700"/>
    <cellStyle name="40% - Accent1 5 2 9 2" xfId="9291"/>
    <cellStyle name="40% - Accent1 5 2 9 2 2" xfId="32516"/>
    <cellStyle name="40% - Accent1 5 2 9 3" xfId="32515"/>
    <cellStyle name="40% - Accent1 5 2 9 4" xfId="43520"/>
    <cellStyle name="40% - Accent1 5 3" xfId="645"/>
    <cellStyle name="40% - Accent1 5 3 2" xfId="2702"/>
    <cellStyle name="40% - Accent1 5 3 2 2" xfId="9293"/>
    <cellStyle name="40% - Accent1 5 3 2 2 2" xfId="32519"/>
    <cellStyle name="40% - Accent1 5 3 2 3" xfId="32518"/>
    <cellStyle name="40% - Accent1 5 3 2 4" xfId="43522"/>
    <cellStyle name="40% - Accent1 5 3 3" xfId="2701"/>
    <cellStyle name="40% - Accent1 5 3 3 2" xfId="9294"/>
    <cellStyle name="40% - Accent1 5 3 3 2 2" xfId="32521"/>
    <cellStyle name="40% - Accent1 5 3 3 3" xfId="32520"/>
    <cellStyle name="40% - Accent1 5 3 4" xfId="9292"/>
    <cellStyle name="40% - Accent1 5 3 4 2" xfId="32522"/>
    <cellStyle name="40% - Accent1 5 3 5" xfId="14744"/>
    <cellStyle name="40% - Accent1 5 3 6" xfId="32517"/>
    <cellStyle name="40% - Accent1 5 3 7" xfId="43521"/>
    <cellStyle name="40% - Accent1 5 4" xfId="732"/>
    <cellStyle name="40% - Accent1 5 4 2" xfId="2703"/>
    <cellStyle name="40% - Accent1 5 4 2 2" xfId="9296"/>
    <cellStyle name="40% - Accent1 5 4 2 2 2" xfId="32525"/>
    <cellStyle name="40% - Accent1 5 4 2 3" xfId="32524"/>
    <cellStyle name="40% - Accent1 5 4 3" xfId="9295"/>
    <cellStyle name="40% - Accent1 5 4 3 2" xfId="32526"/>
    <cellStyle name="40% - Accent1 5 4 4" xfId="14745"/>
    <cellStyle name="40% - Accent1 5 4 5" xfId="32523"/>
    <cellStyle name="40% - Accent1 5 4 6" xfId="43523"/>
    <cellStyle name="40% - Accent1 5 5" xfId="2704"/>
    <cellStyle name="40% - Accent1 5 5 2" xfId="9297"/>
    <cellStyle name="40% - Accent1 5 5 2 2" xfId="32528"/>
    <cellStyle name="40% - Accent1 5 5 3" xfId="32527"/>
    <cellStyle name="40% - Accent1 5 5 4" xfId="43524"/>
    <cellStyle name="40% - Accent1 5 6" xfId="2705"/>
    <cellStyle name="40% - Accent1 5 6 2" xfId="9298"/>
    <cellStyle name="40% - Accent1 5 6 2 2" xfId="32530"/>
    <cellStyle name="40% - Accent1 5 6 3" xfId="32529"/>
    <cellStyle name="40% - Accent1 5 6 4" xfId="43525"/>
    <cellStyle name="40% - Accent1 5 7" xfId="2706"/>
    <cellStyle name="40% - Accent1 5 7 2" xfId="9299"/>
    <cellStyle name="40% - Accent1 5 7 2 2" xfId="32532"/>
    <cellStyle name="40% - Accent1 5 7 3" xfId="32531"/>
    <cellStyle name="40% - Accent1 5 7 4" xfId="43526"/>
    <cellStyle name="40% - Accent1 5 8" xfId="2707"/>
    <cellStyle name="40% - Accent1 5 8 2" xfId="9300"/>
    <cellStyle name="40% - Accent1 5 8 2 2" xfId="32534"/>
    <cellStyle name="40% - Accent1 5 8 3" xfId="32533"/>
    <cellStyle name="40% - Accent1 5 8 4" xfId="43527"/>
    <cellStyle name="40% - Accent1 5 9" xfId="2708"/>
    <cellStyle name="40% - Accent1 5 9 2" xfId="9301"/>
    <cellStyle name="40% - Accent1 5 9 2 2" xfId="32536"/>
    <cellStyle name="40% - Accent1 5 9 3" xfId="32535"/>
    <cellStyle name="40% - Accent1 5 9 4" xfId="43528"/>
    <cellStyle name="40% - Accent1 6" xfId="209"/>
    <cellStyle name="40% - Accent1 6 10" xfId="2709"/>
    <cellStyle name="40% - Accent1 6 10 2" xfId="9303"/>
    <cellStyle name="40% - Accent1 6 10 2 2" xfId="32539"/>
    <cellStyle name="40% - Accent1 6 10 3" xfId="32538"/>
    <cellStyle name="40% - Accent1 6 11" xfId="9302"/>
    <cellStyle name="40% - Accent1 6 11 2" xfId="32540"/>
    <cellStyle name="40% - Accent1 6 12" xfId="14746"/>
    <cellStyle name="40% - Accent1 6 13" xfId="32537"/>
    <cellStyle name="40% - Accent1 6 14" xfId="43529"/>
    <cellStyle name="40% - Accent1 6 2" xfId="442"/>
    <cellStyle name="40% - Accent1 6 2 2" xfId="2711"/>
    <cellStyle name="40% - Accent1 6 2 2 2" xfId="9305"/>
    <cellStyle name="40% - Accent1 6 2 2 2 2" xfId="32543"/>
    <cellStyle name="40% - Accent1 6 2 2 3" xfId="32542"/>
    <cellStyle name="40% - Accent1 6 2 2 4" xfId="43531"/>
    <cellStyle name="40% - Accent1 6 2 3" xfId="2710"/>
    <cellStyle name="40% - Accent1 6 2 3 2" xfId="9306"/>
    <cellStyle name="40% - Accent1 6 2 3 2 2" xfId="32545"/>
    <cellStyle name="40% - Accent1 6 2 3 3" xfId="32544"/>
    <cellStyle name="40% - Accent1 6 2 4" xfId="9304"/>
    <cellStyle name="40% - Accent1 6 2 4 2" xfId="32546"/>
    <cellStyle name="40% - Accent1 6 2 5" xfId="14747"/>
    <cellStyle name="40% - Accent1 6 2 6" xfId="32541"/>
    <cellStyle name="40% - Accent1 6 2 7" xfId="43530"/>
    <cellStyle name="40% - Accent1 6 3" xfId="646"/>
    <cellStyle name="40% - Accent1 6 3 2" xfId="2713"/>
    <cellStyle name="40% - Accent1 6 3 2 2" xfId="9308"/>
    <cellStyle name="40% - Accent1 6 3 2 2 2" xfId="32549"/>
    <cellStyle name="40% - Accent1 6 3 2 3" xfId="32548"/>
    <cellStyle name="40% - Accent1 6 3 2 4" xfId="43533"/>
    <cellStyle name="40% - Accent1 6 3 3" xfId="2712"/>
    <cellStyle name="40% - Accent1 6 3 3 2" xfId="9309"/>
    <cellStyle name="40% - Accent1 6 3 3 2 2" xfId="32551"/>
    <cellStyle name="40% - Accent1 6 3 3 3" xfId="32550"/>
    <cellStyle name="40% - Accent1 6 3 4" xfId="9307"/>
    <cellStyle name="40% - Accent1 6 3 4 2" xfId="32552"/>
    <cellStyle name="40% - Accent1 6 3 5" xfId="14748"/>
    <cellStyle name="40% - Accent1 6 3 6" xfId="32547"/>
    <cellStyle name="40% - Accent1 6 3 7" xfId="43532"/>
    <cellStyle name="40% - Accent1 6 4" xfId="733"/>
    <cellStyle name="40% - Accent1 6 4 2" xfId="2714"/>
    <cellStyle name="40% - Accent1 6 4 2 2" xfId="9311"/>
    <cellStyle name="40% - Accent1 6 4 2 2 2" xfId="32555"/>
    <cellStyle name="40% - Accent1 6 4 2 3" xfId="32554"/>
    <cellStyle name="40% - Accent1 6 4 3" xfId="9310"/>
    <cellStyle name="40% - Accent1 6 4 3 2" xfId="32556"/>
    <cellStyle name="40% - Accent1 6 4 4" xfId="14749"/>
    <cellStyle name="40% - Accent1 6 4 5" xfId="32553"/>
    <cellStyle name="40% - Accent1 6 4 6" xfId="43534"/>
    <cellStyle name="40% - Accent1 6 5" xfId="2715"/>
    <cellStyle name="40% - Accent1 6 5 2" xfId="9312"/>
    <cellStyle name="40% - Accent1 6 5 2 2" xfId="32558"/>
    <cellStyle name="40% - Accent1 6 5 3" xfId="32557"/>
    <cellStyle name="40% - Accent1 6 5 4" xfId="43535"/>
    <cellStyle name="40% - Accent1 6 6" xfId="2716"/>
    <cellStyle name="40% - Accent1 6 6 2" xfId="9313"/>
    <cellStyle name="40% - Accent1 6 6 2 2" xfId="32560"/>
    <cellStyle name="40% - Accent1 6 6 3" xfId="32559"/>
    <cellStyle name="40% - Accent1 6 6 4" xfId="43536"/>
    <cellStyle name="40% - Accent1 6 7" xfId="2717"/>
    <cellStyle name="40% - Accent1 6 7 2" xfId="9314"/>
    <cellStyle name="40% - Accent1 6 7 2 2" xfId="32562"/>
    <cellStyle name="40% - Accent1 6 7 3" xfId="32561"/>
    <cellStyle name="40% - Accent1 6 7 4" xfId="43537"/>
    <cellStyle name="40% - Accent1 6 8" xfId="2718"/>
    <cellStyle name="40% - Accent1 6 8 2" xfId="9315"/>
    <cellStyle name="40% - Accent1 6 8 2 2" xfId="32564"/>
    <cellStyle name="40% - Accent1 6 8 3" xfId="32563"/>
    <cellStyle name="40% - Accent1 6 8 4" xfId="43538"/>
    <cellStyle name="40% - Accent1 6 9" xfId="2719"/>
    <cellStyle name="40% - Accent1 6 9 2" xfId="9316"/>
    <cellStyle name="40% - Accent1 6 9 2 2" xfId="32566"/>
    <cellStyle name="40% - Accent1 6 9 3" xfId="32565"/>
    <cellStyle name="40% - Accent1 6 9 4" xfId="43539"/>
    <cellStyle name="40% - Accent1 7" xfId="210"/>
    <cellStyle name="40% - Accent1 7 10" xfId="9317"/>
    <cellStyle name="40% - Accent1 7 10 2" xfId="32568"/>
    <cellStyle name="40% - Accent1 7 11" xfId="14750"/>
    <cellStyle name="40% - Accent1 7 12" xfId="32567"/>
    <cellStyle name="40% - Accent1 7 13" xfId="43540"/>
    <cellStyle name="40% - Accent1 7 2" xfId="443"/>
    <cellStyle name="40% - Accent1 7 2 2" xfId="2722"/>
    <cellStyle name="40% - Accent1 7 2 2 2" xfId="9319"/>
    <cellStyle name="40% - Accent1 7 2 2 2 2" xfId="32571"/>
    <cellStyle name="40% - Accent1 7 2 2 3" xfId="32570"/>
    <cellStyle name="40% - Accent1 7 2 2 4" xfId="43542"/>
    <cellStyle name="40% - Accent1 7 2 3" xfId="2721"/>
    <cellStyle name="40% - Accent1 7 2 3 2" xfId="9320"/>
    <cellStyle name="40% - Accent1 7 2 3 2 2" xfId="32573"/>
    <cellStyle name="40% - Accent1 7 2 3 3" xfId="32572"/>
    <cellStyle name="40% - Accent1 7 2 4" xfId="9318"/>
    <cellStyle name="40% - Accent1 7 2 4 2" xfId="32574"/>
    <cellStyle name="40% - Accent1 7 2 5" xfId="14751"/>
    <cellStyle name="40% - Accent1 7 2 6" xfId="32569"/>
    <cellStyle name="40% - Accent1 7 2 7" xfId="43541"/>
    <cellStyle name="40% - Accent1 7 3" xfId="647"/>
    <cellStyle name="40% - Accent1 7 3 2" xfId="2723"/>
    <cellStyle name="40% - Accent1 7 3 2 2" xfId="9322"/>
    <cellStyle name="40% - Accent1 7 3 2 2 2" xfId="32577"/>
    <cellStyle name="40% - Accent1 7 3 2 3" xfId="32576"/>
    <cellStyle name="40% - Accent1 7 3 3" xfId="9321"/>
    <cellStyle name="40% - Accent1 7 3 3 2" xfId="32578"/>
    <cellStyle name="40% - Accent1 7 3 4" xfId="14752"/>
    <cellStyle name="40% - Accent1 7 3 5" xfId="32575"/>
    <cellStyle name="40% - Accent1 7 3 6" xfId="43543"/>
    <cellStyle name="40% - Accent1 7 4" xfId="734"/>
    <cellStyle name="40% - Accent1 7 4 2" xfId="2724"/>
    <cellStyle name="40% - Accent1 7 4 2 2" xfId="9324"/>
    <cellStyle name="40% - Accent1 7 4 2 2 2" xfId="32581"/>
    <cellStyle name="40% - Accent1 7 4 2 3" xfId="32580"/>
    <cellStyle name="40% - Accent1 7 4 3" xfId="9323"/>
    <cellStyle name="40% - Accent1 7 4 3 2" xfId="32582"/>
    <cellStyle name="40% - Accent1 7 4 4" xfId="14753"/>
    <cellStyle name="40% - Accent1 7 4 5" xfId="32579"/>
    <cellStyle name="40% - Accent1 7 4 6" xfId="43544"/>
    <cellStyle name="40% - Accent1 7 5" xfId="2725"/>
    <cellStyle name="40% - Accent1 7 5 2" xfId="9325"/>
    <cellStyle name="40% - Accent1 7 5 2 2" xfId="32584"/>
    <cellStyle name="40% - Accent1 7 5 3" xfId="32583"/>
    <cellStyle name="40% - Accent1 7 5 4" xfId="43545"/>
    <cellStyle name="40% - Accent1 7 6" xfId="2726"/>
    <cellStyle name="40% - Accent1 7 6 2" xfId="9326"/>
    <cellStyle name="40% - Accent1 7 6 2 2" xfId="32586"/>
    <cellStyle name="40% - Accent1 7 6 3" xfId="32585"/>
    <cellStyle name="40% - Accent1 7 6 4" xfId="43546"/>
    <cellStyle name="40% - Accent1 7 7" xfId="2727"/>
    <cellStyle name="40% - Accent1 7 7 2" xfId="9327"/>
    <cellStyle name="40% - Accent1 7 7 2 2" xfId="32588"/>
    <cellStyle name="40% - Accent1 7 7 3" xfId="32587"/>
    <cellStyle name="40% - Accent1 7 7 4" xfId="43547"/>
    <cellStyle name="40% - Accent1 7 8" xfId="2728"/>
    <cellStyle name="40% - Accent1 7 8 2" xfId="9328"/>
    <cellStyle name="40% - Accent1 7 8 2 2" xfId="32590"/>
    <cellStyle name="40% - Accent1 7 8 3" xfId="32589"/>
    <cellStyle name="40% - Accent1 7 8 4" xfId="43548"/>
    <cellStyle name="40% - Accent1 7 9" xfId="2720"/>
    <cellStyle name="40% - Accent1 7 9 2" xfId="9329"/>
    <cellStyle name="40% - Accent1 7 9 2 2" xfId="32592"/>
    <cellStyle name="40% - Accent1 7 9 3" xfId="32591"/>
    <cellStyle name="40% - Accent1 8" xfId="326"/>
    <cellStyle name="40% - Accent1 8 2" xfId="2730"/>
    <cellStyle name="40% - Accent1 8 2 2" xfId="9330"/>
    <cellStyle name="40% - Accent1 8 2 2 2" xfId="32594"/>
    <cellStyle name="40% - Accent1 8 2 3" xfId="14754"/>
    <cellStyle name="40% - Accent1 8 2 4" xfId="32593"/>
    <cellStyle name="40% - Accent1 8 2 5" xfId="43550"/>
    <cellStyle name="40% - Accent1 8 3" xfId="2731"/>
    <cellStyle name="40% - Accent1 8 3 2" xfId="9331"/>
    <cellStyle name="40% - Accent1 8 3 2 2" xfId="32596"/>
    <cellStyle name="40% - Accent1 8 3 3" xfId="14755"/>
    <cellStyle name="40% - Accent1 8 3 4" xfId="32595"/>
    <cellStyle name="40% - Accent1 8 3 5" xfId="43551"/>
    <cellStyle name="40% - Accent1 8 4" xfId="2732"/>
    <cellStyle name="40% - Accent1 8 4 2" xfId="9332"/>
    <cellStyle name="40% - Accent1 8 4 2 2" xfId="32598"/>
    <cellStyle name="40% - Accent1 8 4 3" xfId="14756"/>
    <cellStyle name="40% - Accent1 8 4 4" xfId="32597"/>
    <cellStyle name="40% - Accent1 8 4 5" xfId="43552"/>
    <cellStyle name="40% - Accent1 8 5" xfId="2733"/>
    <cellStyle name="40% - Accent1 8 5 2" xfId="9333"/>
    <cellStyle name="40% - Accent1 8 5 2 2" xfId="32600"/>
    <cellStyle name="40% - Accent1 8 5 3" xfId="32599"/>
    <cellStyle name="40% - Accent1 8 5 4" xfId="43553"/>
    <cellStyle name="40% - Accent1 8 6" xfId="2729"/>
    <cellStyle name="40% - Accent1 8 6 2" xfId="9334"/>
    <cellStyle name="40% - Accent1 8 6 2 2" xfId="32602"/>
    <cellStyle name="40% - Accent1 8 6 3" xfId="32601"/>
    <cellStyle name="40% - Accent1 8 7" xfId="43549"/>
    <cellStyle name="40% - Accent1 9" xfId="308"/>
    <cellStyle name="40% - Accent1 9 2" xfId="2735"/>
    <cellStyle name="40% - Accent1 9 2 2" xfId="9336"/>
    <cellStyle name="40% - Accent1 9 2 2 2" xfId="32605"/>
    <cellStyle name="40% - Accent1 9 2 3" xfId="14758"/>
    <cellStyle name="40% - Accent1 9 2 4" xfId="32604"/>
    <cellStyle name="40% - Accent1 9 2 5" xfId="43555"/>
    <cellStyle name="40% - Accent1 9 3" xfId="2734"/>
    <cellStyle name="40% - Accent1 9 3 2" xfId="9337"/>
    <cellStyle name="40% - Accent1 9 3 2 2" xfId="32607"/>
    <cellStyle name="40% - Accent1 9 3 3" xfId="14759"/>
    <cellStyle name="40% - Accent1 9 3 4" xfId="32606"/>
    <cellStyle name="40% - Accent1 9 4" xfId="9335"/>
    <cellStyle name="40% - Accent1 9 4 2" xfId="14760"/>
    <cellStyle name="40% - Accent1 9 4 3" xfId="32608"/>
    <cellStyle name="40% - Accent1 9 5" xfId="14757"/>
    <cellStyle name="40% - Accent1 9 6" xfId="32603"/>
    <cellStyle name="40% - Accent1 9 7" xfId="43554"/>
    <cellStyle name="40% - Accent2" xfId="8" builtinId="35" customBuiltin="1"/>
    <cellStyle name="40% - Accent2 10" xfId="2736"/>
    <cellStyle name="40% - Accent2 10 2" xfId="2737"/>
    <cellStyle name="40% - Accent2 10 2 2" xfId="9339"/>
    <cellStyle name="40% - Accent2 10 2 2 2" xfId="32611"/>
    <cellStyle name="40% - Accent2 10 2 3" xfId="14762"/>
    <cellStyle name="40% - Accent2 10 2 4" xfId="32610"/>
    <cellStyle name="40% - Accent2 10 2 5" xfId="43557"/>
    <cellStyle name="40% - Accent2 10 3" xfId="9338"/>
    <cellStyle name="40% - Accent2 10 3 2" xfId="14763"/>
    <cellStyle name="40% - Accent2 10 3 3" xfId="32612"/>
    <cellStyle name="40% - Accent2 10 4" xfId="14764"/>
    <cellStyle name="40% - Accent2 10 5" xfId="14761"/>
    <cellStyle name="40% - Accent2 10 6" xfId="32609"/>
    <cellStyle name="40% - Accent2 10 7" xfId="43556"/>
    <cellStyle name="40% - Accent2 11" xfId="2738"/>
    <cellStyle name="40% - Accent2 11 2" xfId="2739"/>
    <cellStyle name="40% - Accent2 11 2 2" xfId="9341"/>
    <cellStyle name="40% - Accent2 11 2 2 2" xfId="32615"/>
    <cellStyle name="40% - Accent2 11 2 3" xfId="14766"/>
    <cellStyle name="40% - Accent2 11 2 4" xfId="32614"/>
    <cellStyle name="40% - Accent2 11 2 5" xfId="43559"/>
    <cellStyle name="40% - Accent2 11 3" xfId="9340"/>
    <cellStyle name="40% - Accent2 11 3 2" xfId="14767"/>
    <cellStyle name="40% - Accent2 11 3 3" xfId="32616"/>
    <cellStyle name="40% - Accent2 11 4" xfId="14768"/>
    <cellStyle name="40% - Accent2 11 5" xfId="14765"/>
    <cellStyle name="40% - Accent2 11 6" xfId="32613"/>
    <cellStyle name="40% - Accent2 11 7" xfId="43558"/>
    <cellStyle name="40% - Accent2 12" xfId="2740"/>
    <cellStyle name="40% - Accent2 12 2" xfId="9342"/>
    <cellStyle name="40% - Accent2 12 2 2" xfId="14770"/>
    <cellStyle name="40% - Accent2 12 2 3" xfId="32618"/>
    <cellStyle name="40% - Accent2 12 3" xfId="14771"/>
    <cellStyle name="40% - Accent2 12 4" xfId="14772"/>
    <cellStyle name="40% - Accent2 12 5" xfId="14769"/>
    <cellStyle name="40% - Accent2 12 6" xfId="32617"/>
    <cellStyle name="40% - Accent2 12 7" xfId="43560"/>
    <cellStyle name="40% - Accent2 13" xfId="2741"/>
    <cellStyle name="40% - Accent2 13 2" xfId="9343"/>
    <cellStyle name="40% - Accent2 13 2 2" xfId="32620"/>
    <cellStyle name="40% - Accent2 13 3" xfId="14773"/>
    <cellStyle name="40% - Accent2 13 4" xfId="32619"/>
    <cellStyle name="40% - Accent2 13 5" xfId="43561"/>
    <cellStyle name="40% - Accent2 14" xfId="2742"/>
    <cellStyle name="40% - Accent2 14 2" xfId="9344"/>
    <cellStyle name="40% - Accent2 14 2 2" xfId="32622"/>
    <cellStyle name="40% - Accent2 14 3" xfId="14774"/>
    <cellStyle name="40% - Accent2 14 4" xfId="32621"/>
    <cellStyle name="40% - Accent2 14 5" xfId="43562"/>
    <cellStyle name="40% - Accent2 15" xfId="2743"/>
    <cellStyle name="40% - Accent2 15 2" xfId="9345"/>
    <cellStyle name="40% - Accent2 15 2 2" xfId="32624"/>
    <cellStyle name="40% - Accent2 15 3" xfId="14775"/>
    <cellStyle name="40% - Accent2 15 4" xfId="32623"/>
    <cellStyle name="40% - Accent2 15 5" xfId="43563"/>
    <cellStyle name="40% - Accent2 16" xfId="13873"/>
    <cellStyle name="40% - Accent2 16 2" xfId="14776"/>
    <cellStyle name="40% - Accent2 17" xfId="14777"/>
    <cellStyle name="40% - Accent2 18" xfId="14778"/>
    <cellStyle name="40% - Accent2 19" xfId="14779"/>
    <cellStyle name="40% - Accent2 2" xfId="120"/>
    <cellStyle name="40% - Accent2 2 10" xfId="2745"/>
    <cellStyle name="40% - Accent2 2 10 2" xfId="9347"/>
    <cellStyle name="40% - Accent2 2 10 2 2" xfId="32626"/>
    <cellStyle name="40% - Accent2 2 10 3" xfId="14780"/>
    <cellStyle name="40% - Accent2 2 10 4" xfId="32625"/>
    <cellStyle name="40% - Accent2 2 10 5" xfId="43564"/>
    <cellStyle name="40% - Accent2 2 11" xfId="2746"/>
    <cellStyle name="40% - Accent2 2 11 2" xfId="9348"/>
    <cellStyle name="40% - Accent2 2 11 2 2" xfId="32628"/>
    <cellStyle name="40% - Accent2 2 11 3" xfId="14781"/>
    <cellStyle name="40% - Accent2 2 11 4" xfId="32627"/>
    <cellStyle name="40% - Accent2 2 11 5" xfId="43565"/>
    <cellStyle name="40% - Accent2 2 12" xfId="2747"/>
    <cellStyle name="40% - Accent2 2 12 2" xfId="9349"/>
    <cellStyle name="40% - Accent2 2 12 2 2" xfId="32630"/>
    <cellStyle name="40% - Accent2 2 12 3" xfId="14782"/>
    <cellStyle name="40% - Accent2 2 12 4" xfId="32629"/>
    <cellStyle name="40% - Accent2 2 12 5" xfId="43566"/>
    <cellStyle name="40% - Accent2 2 13" xfId="2748"/>
    <cellStyle name="40% - Accent2 2 13 2" xfId="9350"/>
    <cellStyle name="40% - Accent2 2 13 2 2" xfId="32632"/>
    <cellStyle name="40% - Accent2 2 13 3" xfId="14783"/>
    <cellStyle name="40% - Accent2 2 13 4" xfId="32631"/>
    <cellStyle name="40% - Accent2 2 13 5" xfId="43567"/>
    <cellStyle name="40% - Accent2 2 14" xfId="2749"/>
    <cellStyle name="40% - Accent2 2 14 2" xfId="9351"/>
    <cellStyle name="40% - Accent2 2 14 2 2" xfId="32634"/>
    <cellStyle name="40% - Accent2 2 14 3" xfId="32633"/>
    <cellStyle name="40% - Accent2 2 14 4" xfId="43568"/>
    <cellStyle name="40% - Accent2 2 15" xfId="2744"/>
    <cellStyle name="40% - Accent2 2 15 2" xfId="9352"/>
    <cellStyle name="40% - Accent2 2 15 2 2" xfId="32636"/>
    <cellStyle name="40% - Accent2 2 15 3" xfId="32635"/>
    <cellStyle name="40% - Accent2 2 16" xfId="9346"/>
    <cellStyle name="40% - Accent2 2 16 2" xfId="32637"/>
    <cellStyle name="40% - Accent2 2 17" xfId="41615"/>
    <cellStyle name="40% - Accent2 2 2" xfId="212"/>
    <cellStyle name="40% - Accent2 2 2 2" xfId="2750"/>
    <cellStyle name="40% - Accent2 2 2 2 10" xfId="2751"/>
    <cellStyle name="40% - Accent2 2 2 2 10 2" xfId="9354"/>
    <cellStyle name="40% - Accent2 2 2 2 10 2 2" xfId="32640"/>
    <cellStyle name="40% - Accent2 2 2 2 10 3" xfId="32639"/>
    <cellStyle name="40% - Accent2 2 2 2 10 4" xfId="43570"/>
    <cellStyle name="40% - Accent2 2 2 2 11" xfId="2752"/>
    <cellStyle name="40% - Accent2 2 2 2 11 2" xfId="9355"/>
    <cellStyle name="40% - Accent2 2 2 2 11 2 2" xfId="32642"/>
    <cellStyle name="40% - Accent2 2 2 2 11 3" xfId="32641"/>
    <cellStyle name="40% - Accent2 2 2 2 11 4" xfId="43571"/>
    <cellStyle name="40% - Accent2 2 2 2 12" xfId="9353"/>
    <cellStyle name="40% - Accent2 2 2 2 12 2" xfId="32643"/>
    <cellStyle name="40% - Accent2 2 2 2 13" xfId="32638"/>
    <cellStyle name="40% - Accent2 2 2 2 14" xfId="43569"/>
    <cellStyle name="40% - Accent2 2 2 2 2" xfId="2753"/>
    <cellStyle name="40% - Accent2 2 2 2 2 10" xfId="9356"/>
    <cellStyle name="40% - Accent2 2 2 2 2 10 2" xfId="32645"/>
    <cellStyle name="40% - Accent2 2 2 2 2 11" xfId="32644"/>
    <cellStyle name="40% - Accent2 2 2 2 2 12" xfId="43572"/>
    <cellStyle name="40% - Accent2 2 2 2 2 2" xfId="2754"/>
    <cellStyle name="40% - Accent2 2 2 2 2 2 2" xfId="2755"/>
    <cellStyle name="40% - Accent2 2 2 2 2 2 2 2" xfId="9358"/>
    <cellStyle name="40% - Accent2 2 2 2 2 2 2 2 2" xfId="32648"/>
    <cellStyle name="40% - Accent2 2 2 2 2 2 2 3" xfId="32647"/>
    <cellStyle name="40% - Accent2 2 2 2 2 2 2 4" xfId="43574"/>
    <cellStyle name="40% - Accent2 2 2 2 2 2 3" xfId="9357"/>
    <cellStyle name="40% - Accent2 2 2 2 2 2 3 2" xfId="32649"/>
    <cellStyle name="40% - Accent2 2 2 2 2 2 4" xfId="32646"/>
    <cellStyle name="40% - Accent2 2 2 2 2 2 5" xfId="43573"/>
    <cellStyle name="40% - Accent2 2 2 2 2 3" xfId="2756"/>
    <cellStyle name="40% - Accent2 2 2 2 2 3 2" xfId="2757"/>
    <cellStyle name="40% - Accent2 2 2 2 2 3 2 2" xfId="9360"/>
    <cellStyle name="40% - Accent2 2 2 2 2 3 2 2 2" xfId="32652"/>
    <cellStyle name="40% - Accent2 2 2 2 2 3 2 3" xfId="32651"/>
    <cellStyle name="40% - Accent2 2 2 2 2 3 2 4" xfId="43576"/>
    <cellStyle name="40% - Accent2 2 2 2 2 3 3" xfId="9359"/>
    <cellStyle name="40% - Accent2 2 2 2 2 3 3 2" xfId="32653"/>
    <cellStyle name="40% - Accent2 2 2 2 2 3 4" xfId="32650"/>
    <cellStyle name="40% - Accent2 2 2 2 2 3 5" xfId="43575"/>
    <cellStyle name="40% - Accent2 2 2 2 2 4" xfId="2758"/>
    <cellStyle name="40% - Accent2 2 2 2 2 4 2" xfId="9361"/>
    <cellStyle name="40% - Accent2 2 2 2 2 4 2 2" xfId="32655"/>
    <cellStyle name="40% - Accent2 2 2 2 2 4 3" xfId="32654"/>
    <cellStyle name="40% - Accent2 2 2 2 2 4 4" xfId="43577"/>
    <cellStyle name="40% - Accent2 2 2 2 2 5" xfId="2759"/>
    <cellStyle name="40% - Accent2 2 2 2 2 5 2" xfId="9362"/>
    <cellStyle name="40% - Accent2 2 2 2 2 5 2 2" xfId="32657"/>
    <cellStyle name="40% - Accent2 2 2 2 2 5 3" xfId="32656"/>
    <cellStyle name="40% - Accent2 2 2 2 2 5 4" xfId="43578"/>
    <cellStyle name="40% - Accent2 2 2 2 2 6" xfId="2760"/>
    <cellStyle name="40% - Accent2 2 2 2 2 6 2" xfId="9363"/>
    <cellStyle name="40% - Accent2 2 2 2 2 6 2 2" xfId="32659"/>
    <cellStyle name="40% - Accent2 2 2 2 2 6 3" xfId="32658"/>
    <cellStyle name="40% - Accent2 2 2 2 2 6 4" xfId="43579"/>
    <cellStyle name="40% - Accent2 2 2 2 2 7" xfId="2761"/>
    <cellStyle name="40% - Accent2 2 2 2 2 7 2" xfId="9364"/>
    <cellStyle name="40% - Accent2 2 2 2 2 7 2 2" xfId="32661"/>
    <cellStyle name="40% - Accent2 2 2 2 2 7 3" xfId="32660"/>
    <cellStyle name="40% - Accent2 2 2 2 2 7 4" xfId="43580"/>
    <cellStyle name="40% - Accent2 2 2 2 2 8" xfId="2762"/>
    <cellStyle name="40% - Accent2 2 2 2 2 8 2" xfId="9365"/>
    <cellStyle name="40% - Accent2 2 2 2 2 8 2 2" xfId="32663"/>
    <cellStyle name="40% - Accent2 2 2 2 2 8 3" xfId="32662"/>
    <cellStyle name="40% - Accent2 2 2 2 2 8 4" xfId="43581"/>
    <cellStyle name="40% - Accent2 2 2 2 2 9" xfId="2763"/>
    <cellStyle name="40% - Accent2 2 2 2 2 9 2" xfId="9366"/>
    <cellStyle name="40% - Accent2 2 2 2 2 9 2 2" xfId="32665"/>
    <cellStyle name="40% - Accent2 2 2 2 2 9 3" xfId="32664"/>
    <cellStyle name="40% - Accent2 2 2 2 2 9 4" xfId="43582"/>
    <cellStyle name="40% - Accent2 2 2 2 3" xfId="2764"/>
    <cellStyle name="40% - Accent2 2 2 2 3 10" xfId="32666"/>
    <cellStyle name="40% - Accent2 2 2 2 3 11" xfId="43583"/>
    <cellStyle name="40% - Accent2 2 2 2 3 2" xfId="2765"/>
    <cellStyle name="40% - Accent2 2 2 2 3 2 2" xfId="9368"/>
    <cellStyle name="40% - Accent2 2 2 2 3 2 2 2" xfId="32668"/>
    <cellStyle name="40% - Accent2 2 2 2 3 2 3" xfId="32667"/>
    <cellStyle name="40% - Accent2 2 2 2 3 2 4" xfId="43584"/>
    <cellStyle name="40% - Accent2 2 2 2 3 3" xfId="2766"/>
    <cellStyle name="40% - Accent2 2 2 2 3 3 2" xfId="9369"/>
    <cellStyle name="40% - Accent2 2 2 2 3 3 2 2" xfId="32670"/>
    <cellStyle name="40% - Accent2 2 2 2 3 3 3" xfId="32669"/>
    <cellStyle name="40% - Accent2 2 2 2 3 3 4" xfId="43585"/>
    <cellStyle name="40% - Accent2 2 2 2 3 4" xfId="2767"/>
    <cellStyle name="40% - Accent2 2 2 2 3 4 2" xfId="9370"/>
    <cellStyle name="40% - Accent2 2 2 2 3 4 2 2" xfId="32672"/>
    <cellStyle name="40% - Accent2 2 2 2 3 4 3" xfId="32671"/>
    <cellStyle name="40% - Accent2 2 2 2 3 4 4" xfId="43586"/>
    <cellStyle name="40% - Accent2 2 2 2 3 5" xfId="2768"/>
    <cellStyle name="40% - Accent2 2 2 2 3 5 2" xfId="9371"/>
    <cellStyle name="40% - Accent2 2 2 2 3 5 2 2" xfId="32674"/>
    <cellStyle name="40% - Accent2 2 2 2 3 5 3" xfId="32673"/>
    <cellStyle name="40% - Accent2 2 2 2 3 5 4" xfId="43587"/>
    <cellStyle name="40% - Accent2 2 2 2 3 6" xfId="2769"/>
    <cellStyle name="40% - Accent2 2 2 2 3 6 2" xfId="9372"/>
    <cellStyle name="40% - Accent2 2 2 2 3 6 2 2" xfId="32676"/>
    <cellStyle name="40% - Accent2 2 2 2 3 6 3" xfId="32675"/>
    <cellStyle name="40% - Accent2 2 2 2 3 6 4" xfId="43588"/>
    <cellStyle name="40% - Accent2 2 2 2 3 7" xfId="2770"/>
    <cellStyle name="40% - Accent2 2 2 2 3 7 2" xfId="9373"/>
    <cellStyle name="40% - Accent2 2 2 2 3 7 2 2" xfId="32678"/>
    <cellStyle name="40% - Accent2 2 2 2 3 7 3" xfId="32677"/>
    <cellStyle name="40% - Accent2 2 2 2 3 7 4" xfId="43589"/>
    <cellStyle name="40% - Accent2 2 2 2 3 8" xfId="2771"/>
    <cellStyle name="40% - Accent2 2 2 2 3 8 2" xfId="9374"/>
    <cellStyle name="40% - Accent2 2 2 2 3 8 2 2" xfId="32680"/>
    <cellStyle name="40% - Accent2 2 2 2 3 8 3" xfId="32679"/>
    <cellStyle name="40% - Accent2 2 2 2 3 8 4" xfId="43590"/>
    <cellStyle name="40% - Accent2 2 2 2 3 9" xfId="9367"/>
    <cellStyle name="40% - Accent2 2 2 2 3 9 2" xfId="32681"/>
    <cellStyle name="40% - Accent2 2 2 2 4" xfId="2772"/>
    <cellStyle name="40% - Accent2 2 2 2 4 2" xfId="2773"/>
    <cellStyle name="40% - Accent2 2 2 2 4 2 2" xfId="9376"/>
    <cellStyle name="40% - Accent2 2 2 2 4 2 2 2" xfId="32684"/>
    <cellStyle name="40% - Accent2 2 2 2 4 2 3" xfId="32683"/>
    <cellStyle name="40% - Accent2 2 2 2 4 2 4" xfId="43592"/>
    <cellStyle name="40% - Accent2 2 2 2 4 3" xfId="9375"/>
    <cellStyle name="40% - Accent2 2 2 2 4 3 2" xfId="32685"/>
    <cellStyle name="40% - Accent2 2 2 2 4 4" xfId="32682"/>
    <cellStyle name="40% - Accent2 2 2 2 4 5" xfId="43591"/>
    <cellStyle name="40% - Accent2 2 2 2 5" xfId="2774"/>
    <cellStyle name="40% - Accent2 2 2 2 5 2" xfId="9377"/>
    <cellStyle name="40% - Accent2 2 2 2 5 2 2" xfId="32687"/>
    <cellStyle name="40% - Accent2 2 2 2 5 3" xfId="32686"/>
    <cellStyle name="40% - Accent2 2 2 2 5 4" xfId="43593"/>
    <cellStyle name="40% - Accent2 2 2 2 6" xfId="2775"/>
    <cellStyle name="40% - Accent2 2 2 2 6 2" xfId="9378"/>
    <cellStyle name="40% - Accent2 2 2 2 6 2 2" xfId="32689"/>
    <cellStyle name="40% - Accent2 2 2 2 6 3" xfId="32688"/>
    <cellStyle name="40% - Accent2 2 2 2 6 4" xfId="43594"/>
    <cellStyle name="40% - Accent2 2 2 2 7" xfId="2776"/>
    <cellStyle name="40% - Accent2 2 2 2 7 2" xfId="9379"/>
    <cellStyle name="40% - Accent2 2 2 2 7 2 2" xfId="32691"/>
    <cellStyle name="40% - Accent2 2 2 2 7 3" xfId="32690"/>
    <cellStyle name="40% - Accent2 2 2 2 7 4" xfId="43595"/>
    <cellStyle name="40% - Accent2 2 2 2 8" xfId="2777"/>
    <cellStyle name="40% - Accent2 2 2 2 8 2" xfId="9380"/>
    <cellStyle name="40% - Accent2 2 2 2 8 2 2" xfId="32693"/>
    <cellStyle name="40% - Accent2 2 2 2 8 3" xfId="32692"/>
    <cellStyle name="40% - Accent2 2 2 2 8 4" xfId="43596"/>
    <cellStyle name="40% - Accent2 2 2 2 9" xfId="2778"/>
    <cellStyle name="40% - Accent2 2 2 2 9 2" xfId="9381"/>
    <cellStyle name="40% - Accent2 2 2 2 9 2 2" xfId="32695"/>
    <cellStyle name="40% - Accent2 2 2 2 9 3" xfId="32694"/>
    <cellStyle name="40% - Accent2 2 2 2 9 4" xfId="43597"/>
    <cellStyle name="40% - Accent2 2 2 3" xfId="2779"/>
    <cellStyle name="40% - Accent2 2 2 3 10" xfId="43598"/>
    <cellStyle name="40% - Accent2 2 2 3 2" xfId="2780"/>
    <cellStyle name="40% - Accent2 2 2 3 2 2" xfId="2781"/>
    <cellStyle name="40% - Accent2 2 2 3 2 2 2" xfId="9384"/>
    <cellStyle name="40% - Accent2 2 2 3 2 2 2 2" xfId="32699"/>
    <cellStyle name="40% - Accent2 2 2 3 2 2 3" xfId="32698"/>
    <cellStyle name="40% - Accent2 2 2 3 2 2 4" xfId="43600"/>
    <cellStyle name="40% - Accent2 2 2 3 2 3" xfId="9383"/>
    <cellStyle name="40% - Accent2 2 2 3 2 3 2" xfId="32700"/>
    <cellStyle name="40% - Accent2 2 2 3 2 4" xfId="32697"/>
    <cellStyle name="40% - Accent2 2 2 3 2 5" xfId="43599"/>
    <cellStyle name="40% - Accent2 2 2 3 3" xfId="2782"/>
    <cellStyle name="40% - Accent2 2 2 3 3 2" xfId="2783"/>
    <cellStyle name="40% - Accent2 2 2 3 3 2 2" xfId="9386"/>
    <cellStyle name="40% - Accent2 2 2 3 3 2 2 2" xfId="32703"/>
    <cellStyle name="40% - Accent2 2 2 3 3 2 3" xfId="32702"/>
    <cellStyle name="40% - Accent2 2 2 3 3 2 4" xfId="43602"/>
    <cellStyle name="40% - Accent2 2 2 3 3 3" xfId="9385"/>
    <cellStyle name="40% - Accent2 2 2 3 3 3 2" xfId="32704"/>
    <cellStyle name="40% - Accent2 2 2 3 3 4" xfId="32701"/>
    <cellStyle name="40% - Accent2 2 2 3 3 5" xfId="43601"/>
    <cellStyle name="40% - Accent2 2 2 3 4" xfId="2784"/>
    <cellStyle name="40% - Accent2 2 2 3 4 2" xfId="9387"/>
    <cellStyle name="40% - Accent2 2 2 3 4 2 2" xfId="32706"/>
    <cellStyle name="40% - Accent2 2 2 3 4 3" xfId="32705"/>
    <cellStyle name="40% - Accent2 2 2 3 4 4" xfId="43603"/>
    <cellStyle name="40% - Accent2 2 2 3 5" xfId="2785"/>
    <cellStyle name="40% - Accent2 2 2 3 5 2" xfId="9388"/>
    <cellStyle name="40% - Accent2 2 2 3 5 2 2" xfId="32708"/>
    <cellStyle name="40% - Accent2 2 2 3 5 3" xfId="32707"/>
    <cellStyle name="40% - Accent2 2 2 3 5 4" xfId="43604"/>
    <cellStyle name="40% - Accent2 2 2 3 6" xfId="2786"/>
    <cellStyle name="40% - Accent2 2 2 3 6 2" xfId="9389"/>
    <cellStyle name="40% - Accent2 2 2 3 6 2 2" xfId="32710"/>
    <cellStyle name="40% - Accent2 2 2 3 6 3" xfId="32709"/>
    <cellStyle name="40% - Accent2 2 2 3 6 4" xfId="43605"/>
    <cellStyle name="40% - Accent2 2 2 3 7" xfId="2787"/>
    <cellStyle name="40% - Accent2 2 2 3 7 2" xfId="9390"/>
    <cellStyle name="40% - Accent2 2 2 3 7 2 2" xfId="32712"/>
    <cellStyle name="40% - Accent2 2 2 3 7 3" xfId="32711"/>
    <cellStyle name="40% - Accent2 2 2 3 7 4" xfId="43606"/>
    <cellStyle name="40% - Accent2 2 2 3 8" xfId="9382"/>
    <cellStyle name="40% - Accent2 2 2 3 8 2" xfId="32713"/>
    <cellStyle name="40% - Accent2 2 2 3 9" xfId="32696"/>
    <cellStyle name="40% - Accent2 2 2 4" xfId="2788"/>
    <cellStyle name="40% - Accent2 2 2 4 10" xfId="43607"/>
    <cellStyle name="40% - Accent2 2 2 4 2" xfId="2789"/>
    <cellStyle name="40% - Accent2 2 2 4 2 2" xfId="9392"/>
    <cellStyle name="40% - Accent2 2 2 4 2 2 2" xfId="32716"/>
    <cellStyle name="40% - Accent2 2 2 4 2 3" xfId="32715"/>
    <cellStyle name="40% - Accent2 2 2 4 2 4" xfId="43608"/>
    <cellStyle name="40% - Accent2 2 2 4 3" xfId="2790"/>
    <cellStyle name="40% - Accent2 2 2 4 3 2" xfId="9393"/>
    <cellStyle name="40% - Accent2 2 2 4 3 2 2" xfId="32718"/>
    <cellStyle name="40% - Accent2 2 2 4 3 3" xfId="32717"/>
    <cellStyle name="40% - Accent2 2 2 4 3 4" xfId="43609"/>
    <cellStyle name="40% - Accent2 2 2 4 4" xfId="2791"/>
    <cellStyle name="40% - Accent2 2 2 4 4 2" xfId="9394"/>
    <cellStyle name="40% - Accent2 2 2 4 4 2 2" xfId="32720"/>
    <cellStyle name="40% - Accent2 2 2 4 4 3" xfId="32719"/>
    <cellStyle name="40% - Accent2 2 2 4 4 4" xfId="43610"/>
    <cellStyle name="40% - Accent2 2 2 4 5" xfId="2792"/>
    <cellStyle name="40% - Accent2 2 2 4 5 2" xfId="9395"/>
    <cellStyle name="40% - Accent2 2 2 4 5 2 2" xfId="32722"/>
    <cellStyle name="40% - Accent2 2 2 4 5 3" xfId="32721"/>
    <cellStyle name="40% - Accent2 2 2 4 5 4" xfId="43611"/>
    <cellStyle name="40% - Accent2 2 2 4 6" xfId="2793"/>
    <cellStyle name="40% - Accent2 2 2 4 6 2" xfId="9396"/>
    <cellStyle name="40% - Accent2 2 2 4 6 2 2" xfId="32724"/>
    <cellStyle name="40% - Accent2 2 2 4 6 3" xfId="32723"/>
    <cellStyle name="40% - Accent2 2 2 4 6 4" xfId="43612"/>
    <cellStyle name="40% - Accent2 2 2 4 7" xfId="2794"/>
    <cellStyle name="40% - Accent2 2 2 4 7 2" xfId="9397"/>
    <cellStyle name="40% - Accent2 2 2 4 7 2 2" xfId="32726"/>
    <cellStyle name="40% - Accent2 2 2 4 7 3" xfId="32725"/>
    <cellStyle name="40% - Accent2 2 2 4 7 4" xfId="43613"/>
    <cellStyle name="40% - Accent2 2 2 4 8" xfId="9391"/>
    <cellStyle name="40% - Accent2 2 2 4 8 2" xfId="32727"/>
    <cellStyle name="40% - Accent2 2 2 4 9" xfId="32714"/>
    <cellStyle name="40% - Accent2 2 2 5" xfId="2795"/>
    <cellStyle name="40% - Accent2 2 2 5 2" xfId="9398"/>
    <cellStyle name="40% - Accent2 2 2 5 2 2" xfId="32729"/>
    <cellStyle name="40% - Accent2 2 2 5 3" xfId="32728"/>
    <cellStyle name="40% - Accent2 2 2 5 4" xfId="43614"/>
    <cellStyle name="40% - Accent2 2 2 6" xfId="2796"/>
    <cellStyle name="40% - Accent2 2 2 6 2" xfId="9399"/>
    <cellStyle name="40% - Accent2 2 2 6 2 2" xfId="32731"/>
    <cellStyle name="40% - Accent2 2 2 6 3" xfId="32730"/>
    <cellStyle name="40% - Accent2 2 2 6 4" xfId="43615"/>
    <cellStyle name="40% - Accent2 2 2 7" xfId="14784"/>
    <cellStyle name="40% - Accent2 2 3" xfId="211"/>
    <cellStyle name="40% - Accent2 2 3 2" xfId="444"/>
    <cellStyle name="40% - Accent2 2 3 2 2" xfId="7142"/>
    <cellStyle name="40% - Accent2 2 3 2 2 2" xfId="9402"/>
    <cellStyle name="40% - Accent2 2 3 2 2 2 2" xfId="32735"/>
    <cellStyle name="40% - Accent2 2 3 2 2 3" xfId="32734"/>
    <cellStyle name="40% - Accent2 2 3 2 3" xfId="9401"/>
    <cellStyle name="40% - Accent2 2 3 2 3 2" xfId="32736"/>
    <cellStyle name="40% - Accent2 2 3 2 4" xfId="32733"/>
    <cellStyle name="40% - Accent2 2 3 3" xfId="2797"/>
    <cellStyle name="40% - Accent2 2 3 4" xfId="9400"/>
    <cellStyle name="40% - Accent2 2 3 4 2" xfId="32737"/>
    <cellStyle name="40% - Accent2 2 3 5" xfId="32732"/>
    <cellStyle name="40% - Accent2 2 4" xfId="377"/>
    <cellStyle name="40% - Accent2 2 4 10" xfId="2799"/>
    <cellStyle name="40% - Accent2 2 4 10 2" xfId="9404"/>
    <cellStyle name="40% - Accent2 2 4 10 2 2" xfId="32740"/>
    <cellStyle name="40% - Accent2 2 4 10 3" xfId="32739"/>
    <cellStyle name="40% - Accent2 2 4 10 4" xfId="43617"/>
    <cellStyle name="40% - Accent2 2 4 11" xfId="2800"/>
    <cellStyle name="40% - Accent2 2 4 11 2" xfId="9405"/>
    <cellStyle name="40% - Accent2 2 4 11 2 2" xfId="32742"/>
    <cellStyle name="40% - Accent2 2 4 11 3" xfId="32741"/>
    <cellStyle name="40% - Accent2 2 4 11 4" xfId="43618"/>
    <cellStyle name="40% - Accent2 2 4 12" xfId="2798"/>
    <cellStyle name="40% - Accent2 2 4 12 2" xfId="9406"/>
    <cellStyle name="40% - Accent2 2 4 12 2 2" xfId="32744"/>
    <cellStyle name="40% - Accent2 2 4 12 3" xfId="32743"/>
    <cellStyle name="40% - Accent2 2 4 13" xfId="9403"/>
    <cellStyle name="40% - Accent2 2 4 13 2" xfId="32745"/>
    <cellStyle name="40% - Accent2 2 4 14" xfId="14785"/>
    <cellStyle name="40% - Accent2 2 4 15" xfId="32738"/>
    <cellStyle name="40% - Accent2 2 4 16" xfId="43616"/>
    <cellStyle name="40% - Accent2 2 4 2" xfId="2801"/>
    <cellStyle name="40% - Accent2 2 4 2 10" xfId="9407"/>
    <cellStyle name="40% - Accent2 2 4 2 10 2" xfId="32747"/>
    <cellStyle name="40% - Accent2 2 4 2 11" xfId="14786"/>
    <cellStyle name="40% - Accent2 2 4 2 12" xfId="32746"/>
    <cellStyle name="40% - Accent2 2 4 2 13" xfId="43619"/>
    <cellStyle name="40% - Accent2 2 4 2 2" xfId="2802"/>
    <cellStyle name="40% - Accent2 2 4 2 2 2" xfId="2803"/>
    <cellStyle name="40% - Accent2 2 4 2 2 2 2" xfId="9409"/>
    <cellStyle name="40% - Accent2 2 4 2 2 2 2 2" xfId="32750"/>
    <cellStyle name="40% - Accent2 2 4 2 2 2 3" xfId="32749"/>
    <cellStyle name="40% - Accent2 2 4 2 2 2 4" xfId="43621"/>
    <cellStyle name="40% - Accent2 2 4 2 2 3" xfId="9408"/>
    <cellStyle name="40% - Accent2 2 4 2 2 3 2" xfId="32751"/>
    <cellStyle name="40% - Accent2 2 4 2 2 4" xfId="32748"/>
    <cellStyle name="40% - Accent2 2 4 2 2 5" xfId="43620"/>
    <cellStyle name="40% - Accent2 2 4 2 3" xfId="2804"/>
    <cellStyle name="40% - Accent2 2 4 2 3 2" xfId="2805"/>
    <cellStyle name="40% - Accent2 2 4 2 3 2 2" xfId="9411"/>
    <cellStyle name="40% - Accent2 2 4 2 3 2 2 2" xfId="32754"/>
    <cellStyle name="40% - Accent2 2 4 2 3 2 3" xfId="32753"/>
    <cellStyle name="40% - Accent2 2 4 2 3 2 4" xfId="43623"/>
    <cellStyle name="40% - Accent2 2 4 2 3 3" xfId="9410"/>
    <cellStyle name="40% - Accent2 2 4 2 3 3 2" xfId="32755"/>
    <cellStyle name="40% - Accent2 2 4 2 3 4" xfId="32752"/>
    <cellStyle name="40% - Accent2 2 4 2 3 5" xfId="43622"/>
    <cellStyle name="40% - Accent2 2 4 2 4" xfId="2806"/>
    <cellStyle name="40% - Accent2 2 4 2 4 2" xfId="9412"/>
    <cellStyle name="40% - Accent2 2 4 2 4 2 2" xfId="32757"/>
    <cellStyle name="40% - Accent2 2 4 2 4 3" xfId="32756"/>
    <cellStyle name="40% - Accent2 2 4 2 4 4" xfId="43624"/>
    <cellStyle name="40% - Accent2 2 4 2 5" xfId="2807"/>
    <cellStyle name="40% - Accent2 2 4 2 5 2" xfId="9413"/>
    <cellStyle name="40% - Accent2 2 4 2 5 2 2" xfId="32759"/>
    <cellStyle name="40% - Accent2 2 4 2 5 3" xfId="32758"/>
    <cellStyle name="40% - Accent2 2 4 2 5 4" xfId="43625"/>
    <cellStyle name="40% - Accent2 2 4 2 6" xfId="2808"/>
    <cellStyle name="40% - Accent2 2 4 2 6 2" xfId="9414"/>
    <cellStyle name="40% - Accent2 2 4 2 6 2 2" xfId="32761"/>
    <cellStyle name="40% - Accent2 2 4 2 6 3" xfId="32760"/>
    <cellStyle name="40% - Accent2 2 4 2 6 4" xfId="43626"/>
    <cellStyle name="40% - Accent2 2 4 2 7" xfId="2809"/>
    <cellStyle name="40% - Accent2 2 4 2 7 2" xfId="9415"/>
    <cellStyle name="40% - Accent2 2 4 2 7 2 2" xfId="32763"/>
    <cellStyle name="40% - Accent2 2 4 2 7 3" xfId="32762"/>
    <cellStyle name="40% - Accent2 2 4 2 7 4" xfId="43627"/>
    <cellStyle name="40% - Accent2 2 4 2 8" xfId="2810"/>
    <cellStyle name="40% - Accent2 2 4 2 8 2" xfId="9416"/>
    <cellStyle name="40% - Accent2 2 4 2 8 2 2" xfId="32765"/>
    <cellStyle name="40% - Accent2 2 4 2 8 3" xfId="32764"/>
    <cellStyle name="40% - Accent2 2 4 2 8 4" xfId="43628"/>
    <cellStyle name="40% - Accent2 2 4 2 9" xfId="2811"/>
    <cellStyle name="40% - Accent2 2 4 2 9 2" xfId="9417"/>
    <cellStyle name="40% - Accent2 2 4 2 9 2 2" xfId="32767"/>
    <cellStyle name="40% - Accent2 2 4 2 9 3" xfId="32766"/>
    <cellStyle name="40% - Accent2 2 4 2 9 4" xfId="43629"/>
    <cellStyle name="40% - Accent2 2 4 3" xfId="2812"/>
    <cellStyle name="40% - Accent2 2 4 3 10" xfId="32768"/>
    <cellStyle name="40% - Accent2 2 4 3 11" xfId="43630"/>
    <cellStyle name="40% - Accent2 2 4 3 2" xfId="2813"/>
    <cellStyle name="40% - Accent2 2 4 3 2 2" xfId="9419"/>
    <cellStyle name="40% - Accent2 2 4 3 2 2 2" xfId="32770"/>
    <cellStyle name="40% - Accent2 2 4 3 2 3" xfId="32769"/>
    <cellStyle name="40% - Accent2 2 4 3 2 4" xfId="43631"/>
    <cellStyle name="40% - Accent2 2 4 3 3" xfId="2814"/>
    <cellStyle name="40% - Accent2 2 4 3 3 2" xfId="9420"/>
    <cellStyle name="40% - Accent2 2 4 3 3 2 2" xfId="32772"/>
    <cellStyle name="40% - Accent2 2 4 3 3 3" xfId="32771"/>
    <cellStyle name="40% - Accent2 2 4 3 3 4" xfId="43632"/>
    <cellStyle name="40% - Accent2 2 4 3 4" xfId="2815"/>
    <cellStyle name="40% - Accent2 2 4 3 4 2" xfId="9421"/>
    <cellStyle name="40% - Accent2 2 4 3 4 2 2" xfId="32774"/>
    <cellStyle name="40% - Accent2 2 4 3 4 3" xfId="32773"/>
    <cellStyle name="40% - Accent2 2 4 3 4 4" xfId="43633"/>
    <cellStyle name="40% - Accent2 2 4 3 5" xfId="2816"/>
    <cellStyle name="40% - Accent2 2 4 3 5 2" xfId="9422"/>
    <cellStyle name="40% - Accent2 2 4 3 5 2 2" xfId="32776"/>
    <cellStyle name="40% - Accent2 2 4 3 5 3" xfId="32775"/>
    <cellStyle name="40% - Accent2 2 4 3 5 4" xfId="43634"/>
    <cellStyle name="40% - Accent2 2 4 3 6" xfId="2817"/>
    <cellStyle name="40% - Accent2 2 4 3 6 2" xfId="9423"/>
    <cellStyle name="40% - Accent2 2 4 3 6 2 2" xfId="32778"/>
    <cellStyle name="40% - Accent2 2 4 3 6 3" xfId="32777"/>
    <cellStyle name="40% - Accent2 2 4 3 6 4" xfId="43635"/>
    <cellStyle name="40% - Accent2 2 4 3 7" xfId="2818"/>
    <cellStyle name="40% - Accent2 2 4 3 7 2" xfId="9424"/>
    <cellStyle name="40% - Accent2 2 4 3 7 2 2" xfId="32780"/>
    <cellStyle name="40% - Accent2 2 4 3 7 3" xfId="32779"/>
    <cellStyle name="40% - Accent2 2 4 3 7 4" xfId="43636"/>
    <cellStyle name="40% - Accent2 2 4 3 8" xfId="2819"/>
    <cellStyle name="40% - Accent2 2 4 3 8 2" xfId="9425"/>
    <cellStyle name="40% - Accent2 2 4 3 8 2 2" xfId="32782"/>
    <cellStyle name="40% - Accent2 2 4 3 8 3" xfId="32781"/>
    <cellStyle name="40% - Accent2 2 4 3 8 4" xfId="43637"/>
    <cellStyle name="40% - Accent2 2 4 3 9" xfId="9418"/>
    <cellStyle name="40% - Accent2 2 4 3 9 2" xfId="32783"/>
    <cellStyle name="40% - Accent2 2 4 4" xfId="2820"/>
    <cellStyle name="40% - Accent2 2 4 4 2" xfId="2821"/>
    <cellStyle name="40% - Accent2 2 4 4 2 2" xfId="9427"/>
    <cellStyle name="40% - Accent2 2 4 4 2 2 2" xfId="32786"/>
    <cellStyle name="40% - Accent2 2 4 4 2 3" xfId="32785"/>
    <cellStyle name="40% - Accent2 2 4 4 2 4" xfId="43639"/>
    <cellStyle name="40% - Accent2 2 4 4 3" xfId="9426"/>
    <cellStyle name="40% - Accent2 2 4 4 3 2" xfId="32787"/>
    <cellStyle name="40% - Accent2 2 4 4 4" xfId="32784"/>
    <cellStyle name="40% - Accent2 2 4 4 5" xfId="43638"/>
    <cellStyle name="40% - Accent2 2 4 5" xfId="2822"/>
    <cellStyle name="40% - Accent2 2 4 5 2" xfId="9428"/>
    <cellStyle name="40% - Accent2 2 4 5 2 2" xfId="32789"/>
    <cellStyle name="40% - Accent2 2 4 5 3" xfId="32788"/>
    <cellStyle name="40% - Accent2 2 4 5 4" xfId="43640"/>
    <cellStyle name="40% - Accent2 2 4 6" xfId="2823"/>
    <cellStyle name="40% - Accent2 2 4 6 2" xfId="9429"/>
    <cellStyle name="40% - Accent2 2 4 6 2 2" xfId="32791"/>
    <cellStyle name="40% - Accent2 2 4 6 3" xfId="32790"/>
    <cellStyle name="40% - Accent2 2 4 6 4" xfId="43641"/>
    <cellStyle name="40% - Accent2 2 4 7" xfId="2824"/>
    <cellStyle name="40% - Accent2 2 4 7 2" xfId="9430"/>
    <cellStyle name="40% - Accent2 2 4 7 2 2" xfId="32793"/>
    <cellStyle name="40% - Accent2 2 4 7 3" xfId="32792"/>
    <cellStyle name="40% - Accent2 2 4 7 4" xfId="43642"/>
    <cellStyle name="40% - Accent2 2 4 8" xfId="2825"/>
    <cellStyle name="40% - Accent2 2 4 8 2" xfId="9431"/>
    <cellStyle name="40% - Accent2 2 4 8 2 2" xfId="32795"/>
    <cellStyle name="40% - Accent2 2 4 8 3" xfId="32794"/>
    <cellStyle name="40% - Accent2 2 4 8 4" xfId="43643"/>
    <cellStyle name="40% - Accent2 2 4 9" xfId="2826"/>
    <cellStyle name="40% - Accent2 2 4 9 2" xfId="9432"/>
    <cellStyle name="40% - Accent2 2 4 9 2 2" xfId="32797"/>
    <cellStyle name="40% - Accent2 2 4 9 3" xfId="32796"/>
    <cellStyle name="40% - Accent2 2 4 9 4" xfId="43644"/>
    <cellStyle name="40% - Accent2 2 5" xfId="497"/>
    <cellStyle name="40% - Accent2 2 5 10" xfId="2828"/>
    <cellStyle name="40% - Accent2 2 5 10 2" xfId="9434"/>
    <cellStyle name="40% - Accent2 2 5 10 2 2" xfId="32800"/>
    <cellStyle name="40% - Accent2 2 5 10 3" xfId="32799"/>
    <cellStyle name="40% - Accent2 2 5 10 4" xfId="43646"/>
    <cellStyle name="40% - Accent2 2 5 11" xfId="2829"/>
    <cellStyle name="40% - Accent2 2 5 11 2" xfId="9435"/>
    <cellStyle name="40% - Accent2 2 5 11 2 2" xfId="32802"/>
    <cellStyle name="40% - Accent2 2 5 11 3" xfId="32801"/>
    <cellStyle name="40% - Accent2 2 5 11 4" xfId="43647"/>
    <cellStyle name="40% - Accent2 2 5 12" xfId="2827"/>
    <cellStyle name="40% - Accent2 2 5 12 2" xfId="9436"/>
    <cellStyle name="40% - Accent2 2 5 12 2 2" xfId="32804"/>
    <cellStyle name="40% - Accent2 2 5 12 3" xfId="32803"/>
    <cellStyle name="40% - Accent2 2 5 13" xfId="9433"/>
    <cellStyle name="40% - Accent2 2 5 13 2" xfId="32805"/>
    <cellStyle name="40% - Accent2 2 5 14" xfId="14787"/>
    <cellStyle name="40% - Accent2 2 5 15" xfId="32798"/>
    <cellStyle name="40% - Accent2 2 5 16" xfId="43645"/>
    <cellStyle name="40% - Accent2 2 5 2" xfId="2830"/>
    <cellStyle name="40% - Accent2 2 5 2 10" xfId="9437"/>
    <cellStyle name="40% - Accent2 2 5 2 10 2" xfId="32807"/>
    <cellStyle name="40% - Accent2 2 5 2 11" xfId="32806"/>
    <cellStyle name="40% - Accent2 2 5 2 12" xfId="43648"/>
    <cellStyle name="40% - Accent2 2 5 2 2" xfId="2831"/>
    <cellStyle name="40% - Accent2 2 5 2 2 2" xfId="9438"/>
    <cellStyle name="40% - Accent2 2 5 2 2 2 2" xfId="32809"/>
    <cellStyle name="40% - Accent2 2 5 2 2 3" xfId="32808"/>
    <cellStyle name="40% - Accent2 2 5 2 2 4" xfId="43649"/>
    <cellStyle name="40% - Accent2 2 5 2 3" xfId="2832"/>
    <cellStyle name="40% - Accent2 2 5 2 3 2" xfId="9439"/>
    <cellStyle name="40% - Accent2 2 5 2 3 2 2" xfId="32811"/>
    <cellStyle name="40% - Accent2 2 5 2 3 3" xfId="32810"/>
    <cellStyle name="40% - Accent2 2 5 2 3 4" xfId="43650"/>
    <cellStyle name="40% - Accent2 2 5 2 4" xfId="2833"/>
    <cellStyle name="40% - Accent2 2 5 2 4 2" xfId="9440"/>
    <cellStyle name="40% - Accent2 2 5 2 4 2 2" xfId="32813"/>
    <cellStyle name="40% - Accent2 2 5 2 4 3" xfId="32812"/>
    <cellStyle name="40% - Accent2 2 5 2 4 4" xfId="43651"/>
    <cellStyle name="40% - Accent2 2 5 2 5" xfId="2834"/>
    <cellStyle name="40% - Accent2 2 5 2 5 2" xfId="9441"/>
    <cellStyle name="40% - Accent2 2 5 2 5 2 2" xfId="32815"/>
    <cellStyle name="40% - Accent2 2 5 2 5 3" xfId="32814"/>
    <cellStyle name="40% - Accent2 2 5 2 5 4" xfId="43652"/>
    <cellStyle name="40% - Accent2 2 5 2 6" xfId="2835"/>
    <cellStyle name="40% - Accent2 2 5 2 6 2" xfId="9442"/>
    <cellStyle name="40% - Accent2 2 5 2 6 2 2" xfId="32817"/>
    <cellStyle name="40% - Accent2 2 5 2 6 3" xfId="32816"/>
    <cellStyle name="40% - Accent2 2 5 2 6 4" xfId="43653"/>
    <cellStyle name="40% - Accent2 2 5 2 7" xfId="2836"/>
    <cellStyle name="40% - Accent2 2 5 2 7 2" xfId="9443"/>
    <cellStyle name="40% - Accent2 2 5 2 7 2 2" xfId="32819"/>
    <cellStyle name="40% - Accent2 2 5 2 7 3" xfId="32818"/>
    <cellStyle name="40% - Accent2 2 5 2 7 4" xfId="43654"/>
    <cellStyle name="40% - Accent2 2 5 2 8" xfId="2837"/>
    <cellStyle name="40% - Accent2 2 5 2 8 2" xfId="9444"/>
    <cellStyle name="40% - Accent2 2 5 2 8 2 2" xfId="32821"/>
    <cellStyle name="40% - Accent2 2 5 2 8 3" xfId="32820"/>
    <cellStyle name="40% - Accent2 2 5 2 8 4" xfId="43655"/>
    <cellStyle name="40% - Accent2 2 5 2 9" xfId="2838"/>
    <cellStyle name="40% - Accent2 2 5 2 9 2" xfId="9445"/>
    <cellStyle name="40% - Accent2 2 5 2 9 2 2" xfId="32823"/>
    <cellStyle name="40% - Accent2 2 5 2 9 3" xfId="32822"/>
    <cellStyle name="40% - Accent2 2 5 2 9 4" xfId="43656"/>
    <cellStyle name="40% - Accent2 2 5 3" xfId="2839"/>
    <cellStyle name="40% - Accent2 2 5 3 2" xfId="2840"/>
    <cellStyle name="40% - Accent2 2 5 3 2 2" xfId="9447"/>
    <cellStyle name="40% - Accent2 2 5 3 2 2 2" xfId="32826"/>
    <cellStyle name="40% - Accent2 2 5 3 2 3" xfId="32825"/>
    <cellStyle name="40% - Accent2 2 5 3 2 4" xfId="43658"/>
    <cellStyle name="40% - Accent2 2 5 3 3" xfId="9446"/>
    <cellStyle name="40% - Accent2 2 5 3 3 2" xfId="32827"/>
    <cellStyle name="40% - Accent2 2 5 3 4" xfId="32824"/>
    <cellStyle name="40% - Accent2 2 5 3 5" xfId="43657"/>
    <cellStyle name="40% - Accent2 2 5 4" xfId="2841"/>
    <cellStyle name="40% - Accent2 2 5 4 2" xfId="9448"/>
    <cellStyle name="40% - Accent2 2 5 4 2 2" xfId="32829"/>
    <cellStyle name="40% - Accent2 2 5 4 3" xfId="32828"/>
    <cellStyle name="40% - Accent2 2 5 4 4" xfId="43659"/>
    <cellStyle name="40% - Accent2 2 5 5" xfId="2842"/>
    <cellStyle name="40% - Accent2 2 5 5 2" xfId="9449"/>
    <cellStyle name="40% - Accent2 2 5 5 2 2" xfId="32831"/>
    <cellStyle name="40% - Accent2 2 5 5 3" xfId="32830"/>
    <cellStyle name="40% - Accent2 2 5 5 4" xfId="43660"/>
    <cellStyle name="40% - Accent2 2 5 6" xfId="2843"/>
    <cellStyle name="40% - Accent2 2 5 6 2" xfId="9450"/>
    <cellStyle name="40% - Accent2 2 5 6 2 2" xfId="32833"/>
    <cellStyle name="40% - Accent2 2 5 6 3" xfId="32832"/>
    <cellStyle name="40% - Accent2 2 5 6 4" xfId="43661"/>
    <cellStyle name="40% - Accent2 2 5 7" xfId="2844"/>
    <cellStyle name="40% - Accent2 2 5 7 2" xfId="9451"/>
    <cellStyle name="40% - Accent2 2 5 7 2 2" xfId="32835"/>
    <cellStyle name="40% - Accent2 2 5 7 3" xfId="32834"/>
    <cellStyle name="40% - Accent2 2 5 7 4" xfId="43662"/>
    <cellStyle name="40% - Accent2 2 5 8" xfId="2845"/>
    <cellStyle name="40% - Accent2 2 5 8 2" xfId="9452"/>
    <cellStyle name="40% - Accent2 2 5 8 2 2" xfId="32837"/>
    <cellStyle name="40% - Accent2 2 5 8 3" xfId="32836"/>
    <cellStyle name="40% - Accent2 2 5 8 4" xfId="43663"/>
    <cellStyle name="40% - Accent2 2 5 9" xfId="2846"/>
    <cellStyle name="40% - Accent2 2 5 9 2" xfId="9453"/>
    <cellStyle name="40% - Accent2 2 5 9 2 2" xfId="32839"/>
    <cellStyle name="40% - Accent2 2 5 9 3" xfId="32838"/>
    <cellStyle name="40% - Accent2 2 5 9 4" xfId="43664"/>
    <cellStyle name="40% - Accent2 2 6" xfId="524"/>
    <cellStyle name="40% - Accent2 2 6 10" xfId="2847"/>
    <cellStyle name="40% - Accent2 2 6 10 2" xfId="9455"/>
    <cellStyle name="40% - Accent2 2 6 10 2 2" xfId="32842"/>
    <cellStyle name="40% - Accent2 2 6 10 3" xfId="32841"/>
    <cellStyle name="40% - Accent2 2 6 11" xfId="9454"/>
    <cellStyle name="40% - Accent2 2 6 11 2" xfId="32843"/>
    <cellStyle name="40% - Accent2 2 6 12" xfId="14788"/>
    <cellStyle name="40% - Accent2 2 6 13" xfId="32840"/>
    <cellStyle name="40% - Accent2 2 6 14" xfId="43665"/>
    <cellStyle name="40% - Accent2 2 6 2" xfId="2848"/>
    <cellStyle name="40% - Accent2 2 6 2 2" xfId="2849"/>
    <cellStyle name="40% - Accent2 2 6 2 2 2" xfId="9457"/>
    <cellStyle name="40% - Accent2 2 6 2 2 2 2" xfId="32846"/>
    <cellStyle name="40% - Accent2 2 6 2 2 3" xfId="32845"/>
    <cellStyle name="40% - Accent2 2 6 2 2 4" xfId="43667"/>
    <cellStyle name="40% - Accent2 2 6 2 3" xfId="9456"/>
    <cellStyle name="40% - Accent2 2 6 2 3 2" xfId="32847"/>
    <cellStyle name="40% - Accent2 2 6 2 4" xfId="32844"/>
    <cellStyle name="40% - Accent2 2 6 2 5" xfId="43666"/>
    <cellStyle name="40% - Accent2 2 6 3" xfId="2850"/>
    <cellStyle name="40% - Accent2 2 6 3 2" xfId="2851"/>
    <cellStyle name="40% - Accent2 2 6 3 2 2" xfId="9459"/>
    <cellStyle name="40% - Accent2 2 6 3 2 2 2" xfId="32850"/>
    <cellStyle name="40% - Accent2 2 6 3 2 3" xfId="32849"/>
    <cellStyle name="40% - Accent2 2 6 3 2 4" xfId="43669"/>
    <cellStyle name="40% - Accent2 2 6 3 3" xfId="9458"/>
    <cellStyle name="40% - Accent2 2 6 3 3 2" xfId="32851"/>
    <cellStyle name="40% - Accent2 2 6 3 4" xfId="32848"/>
    <cellStyle name="40% - Accent2 2 6 3 5" xfId="43668"/>
    <cellStyle name="40% - Accent2 2 6 4" xfId="2852"/>
    <cellStyle name="40% - Accent2 2 6 4 2" xfId="9460"/>
    <cellStyle name="40% - Accent2 2 6 4 2 2" xfId="32853"/>
    <cellStyle name="40% - Accent2 2 6 4 3" xfId="32852"/>
    <cellStyle name="40% - Accent2 2 6 4 4" xfId="43670"/>
    <cellStyle name="40% - Accent2 2 6 5" xfId="2853"/>
    <cellStyle name="40% - Accent2 2 6 5 2" xfId="9461"/>
    <cellStyle name="40% - Accent2 2 6 5 2 2" xfId="32855"/>
    <cellStyle name="40% - Accent2 2 6 5 3" xfId="32854"/>
    <cellStyle name="40% - Accent2 2 6 5 4" xfId="43671"/>
    <cellStyle name="40% - Accent2 2 6 6" xfId="2854"/>
    <cellStyle name="40% - Accent2 2 6 6 2" xfId="9462"/>
    <cellStyle name="40% - Accent2 2 6 6 2 2" xfId="32857"/>
    <cellStyle name="40% - Accent2 2 6 6 3" xfId="32856"/>
    <cellStyle name="40% - Accent2 2 6 6 4" xfId="43672"/>
    <cellStyle name="40% - Accent2 2 6 7" xfId="2855"/>
    <cellStyle name="40% - Accent2 2 6 7 2" xfId="9463"/>
    <cellStyle name="40% - Accent2 2 6 7 2 2" xfId="32859"/>
    <cellStyle name="40% - Accent2 2 6 7 3" xfId="32858"/>
    <cellStyle name="40% - Accent2 2 6 7 4" xfId="43673"/>
    <cellStyle name="40% - Accent2 2 6 8" xfId="2856"/>
    <cellStyle name="40% - Accent2 2 6 8 2" xfId="9464"/>
    <cellStyle name="40% - Accent2 2 6 8 2 2" xfId="32861"/>
    <cellStyle name="40% - Accent2 2 6 8 3" xfId="32860"/>
    <cellStyle name="40% - Accent2 2 6 8 4" xfId="43674"/>
    <cellStyle name="40% - Accent2 2 6 9" xfId="2857"/>
    <cellStyle name="40% - Accent2 2 6 9 2" xfId="9465"/>
    <cellStyle name="40% - Accent2 2 6 9 2 2" xfId="32863"/>
    <cellStyle name="40% - Accent2 2 6 9 3" xfId="32862"/>
    <cellStyle name="40% - Accent2 2 6 9 4" xfId="43675"/>
    <cellStyle name="40% - Accent2 2 7" xfId="648"/>
    <cellStyle name="40% - Accent2 2 7 2" xfId="2858"/>
    <cellStyle name="40% - Accent2 2 7 2 2" xfId="9467"/>
    <cellStyle name="40% - Accent2 2 7 2 2 2" xfId="32866"/>
    <cellStyle name="40% - Accent2 2 7 2 3" xfId="32865"/>
    <cellStyle name="40% - Accent2 2 7 3" xfId="9466"/>
    <cellStyle name="40% - Accent2 2 7 3 2" xfId="32867"/>
    <cellStyle name="40% - Accent2 2 7 4" xfId="14789"/>
    <cellStyle name="40% - Accent2 2 7 5" xfId="32864"/>
    <cellStyle name="40% - Accent2 2 7 6" xfId="43676"/>
    <cellStyle name="40% - Accent2 2 8" xfId="735"/>
    <cellStyle name="40% - Accent2 2 8 2" xfId="2859"/>
    <cellStyle name="40% - Accent2 2 8 2 2" xfId="9469"/>
    <cellStyle name="40% - Accent2 2 8 2 2 2" xfId="32870"/>
    <cellStyle name="40% - Accent2 2 8 2 3" xfId="32869"/>
    <cellStyle name="40% - Accent2 2 8 3" xfId="9468"/>
    <cellStyle name="40% - Accent2 2 8 3 2" xfId="32871"/>
    <cellStyle name="40% - Accent2 2 8 4" xfId="14790"/>
    <cellStyle name="40% - Accent2 2 8 5" xfId="32868"/>
    <cellStyle name="40% - Accent2 2 8 6" xfId="43677"/>
    <cellStyle name="40% - Accent2 2 9" xfId="2860"/>
    <cellStyle name="40% - Accent2 2 9 2" xfId="9470"/>
    <cellStyle name="40% - Accent2 2 9 2 2" xfId="32873"/>
    <cellStyle name="40% - Accent2 2 9 3" xfId="14791"/>
    <cellStyle name="40% - Accent2 2 9 4" xfId="32872"/>
    <cellStyle name="40% - Accent2 2 9 5" xfId="43678"/>
    <cellStyle name="40% - Accent2 20" xfId="14792"/>
    <cellStyle name="40% - Accent2 21" xfId="28068"/>
    <cellStyle name="40% - Accent2 3" xfId="213"/>
    <cellStyle name="40% - Accent2 3 10" xfId="2862"/>
    <cellStyle name="40% - Accent2 3 10 2" xfId="9472"/>
    <cellStyle name="40% - Accent2 3 10 2 2" xfId="32876"/>
    <cellStyle name="40% - Accent2 3 10 3" xfId="14794"/>
    <cellStyle name="40% - Accent2 3 10 4" xfId="32875"/>
    <cellStyle name="40% - Accent2 3 10 5" xfId="43680"/>
    <cellStyle name="40% - Accent2 3 11" xfId="2863"/>
    <cellStyle name="40% - Accent2 3 11 2" xfId="9473"/>
    <cellStyle name="40% - Accent2 3 11 2 2" xfId="32878"/>
    <cellStyle name="40% - Accent2 3 11 3" xfId="14795"/>
    <cellStyle name="40% - Accent2 3 11 4" xfId="32877"/>
    <cellStyle name="40% - Accent2 3 11 5" xfId="43681"/>
    <cellStyle name="40% - Accent2 3 12" xfId="2864"/>
    <cellStyle name="40% - Accent2 3 12 2" xfId="9474"/>
    <cellStyle name="40% - Accent2 3 12 2 2" xfId="32880"/>
    <cellStyle name="40% - Accent2 3 12 3" xfId="14796"/>
    <cellStyle name="40% - Accent2 3 12 4" xfId="32879"/>
    <cellStyle name="40% - Accent2 3 12 5" xfId="43682"/>
    <cellStyle name="40% - Accent2 3 13" xfId="2865"/>
    <cellStyle name="40% - Accent2 3 13 2" xfId="9475"/>
    <cellStyle name="40% - Accent2 3 13 2 2" xfId="32882"/>
    <cellStyle name="40% - Accent2 3 13 3" xfId="14797"/>
    <cellStyle name="40% - Accent2 3 13 4" xfId="32881"/>
    <cellStyle name="40% - Accent2 3 13 5" xfId="43683"/>
    <cellStyle name="40% - Accent2 3 14" xfId="2861"/>
    <cellStyle name="40% - Accent2 3 14 2" xfId="9476"/>
    <cellStyle name="40% - Accent2 3 14 2 2" xfId="32884"/>
    <cellStyle name="40% - Accent2 3 14 3" xfId="32883"/>
    <cellStyle name="40% - Accent2 3 15" xfId="9471"/>
    <cellStyle name="40% - Accent2 3 15 2" xfId="32885"/>
    <cellStyle name="40% - Accent2 3 16" xfId="14793"/>
    <cellStyle name="40% - Accent2 3 17" xfId="32874"/>
    <cellStyle name="40% - Accent2 3 18" xfId="43679"/>
    <cellStyle name="40% - Accent2 3 2" xfId="445"/>
    <cellStyle name="40% - Accent2 3 2 10" xfId="2867"/>
    <cellStyle name="40% - Accent2 3 2 10 2" xfId="9478"/>
    <cellStyle name="40% - Accent2 3 2 10 2 2" xfId="32888"/>
    <cellStyle name="40% - Accent2 3 2 10 3" xfId="32887"/>
    <cellStyle name="40% - Accent2 3 2 10 4" xfId="43685"/>
    <cellStyle name="40% - Accent2 3 2 11" xfId="2868"/>
    <cellStyle name="40% - Accent2 3 2 11 2" xfId="9479"/>
    <cellStyle name="40% - Accent2 3 2 11 2 2" xfId="32890"/>
    <cellStyle name="40% - Accent2 3 2 11 3" xfId="32889"/>
    <cellStyle name="40% - Accent2 3 2 11 4" xfId="43686"/>
    <cellStyle name="40% - Accent2 3 2 12" xfId="2866"/>
    <cellStyle name="40% - Accent2 3 2 12 2" xfId="9480"/>
    <cellStyle name="40% - Accent2 3 2 12 2 2" xfId="32892"/>
    <cellStyle name="40% - Accent2 3 2 12 3" xfId="32891"/>
    <cellStyle name="40% - Accent2 3 2 13" xfId="9477"/>
    <cellStyle name="40% - Accent2 3 2 13 2" xfId="32893"/>
    <cellStyle name="40% - Accent2 3 2 14" xfId="14798"/>
    <cellStyle name="40% - Accent2 3 2 15" xfId="32886"/>
    <cellStyle name="40% - Accent2 3 2 16" xfId="43684"/>
    <cellStyle name="40% - Accent2 3 2 2" xfId="2869"/>
    <cellStyle name="40% - Accent2 3 2 2 10" xfId="9481"/>
    <cellStyle name="40% - Accent2 3 2 2 10 2" xfId="32895"/>
    <cellStyle name="40% - Accent2 3 2 2 11" xfId="32894"/>
    <cellStyle name="40% - Accent2 3 2 2 12" xfId="43687"/>
    <cellStyle name="40% - Accent2 3 2 2 2" xfId="2870"/>
    <cellStyle name="40% - Accent2 3 2 2 2 2" xfId="2871"/>
    <cellStyle name="40% - Accent2 3 2 2 2 2 2" xfId="9483"/>
    <cellStyle name="40% - Accent2 3 2 2 2 2 2 2" xfId="32898"/>
    <cellStyle name="40% - Accent2 3 2 2 2 2 3" xfId="32897"/>
    <cellStyle name="40% - Accent2 3 2 2 2 2 4" xfId="43689"/>
    <cellStyle name="40% - Accent2 3 2 2 2 3" xfId="9482"/>
    <cellStyle name="40% - Accent2 3 2 2 2 3 2" xfId="32899"/>
    <cellStyle name="40% - Accent2 3 2 2 2 4" xfId="32896"/>
    <cellStyle name="40% - Accent2 3 2 2 2 5" xfId="43688"/>
    <cellStyle name="40% - Accent2 3 2 2 3" xfId="2872"/>
    <cellStyle name="40% - Accent2 3 2 2 3 2" xfId="2873"/>
    <cellStyle name="40% - Accent2 3 2 2 3 2 2" xfId="9485"/>
    <cellStyle name="40% - Accent2 3 2 2 3 2 2 2" xfId="32902"/>
    <cellStyle name="40% - Accent2 3 2 2 3 2 3" xfId="32901"/>
    <cellStyle name="40% - Accent2 3 2 2 3 2 4" xfId="43691"/>
    <cellStyle name="40% - Accent2 3 2 2 3 3" xfId="9484"/>
    <cellStyle name="40% - Accent2 3 2 2 3 3 2" xfId="32903"/>
    <cellStyle name="40% - Accent2 3 2 2 3 4" xfId="32900"/>
    <cellStyle name="40% - Accent2 3 2 2 3 5" xfId="43690"/>
    <cellStyle name="40% - Accent2 3 2 2 4" xfId="2874"/>
    <cellStyle name="40% - Accent2 3 2 2 4 2" xfId="9486"/>
    <cellStyle name="40% - Accent2 3 2 2 4 2 2" xfId="32905"/>
    <cellStyle name="40% - Accent2 3 2 2 4 3" xfId="32904"/>
    <cellStyle name="40% - Accent2 3 2 2 4 4" xfId="43692"/>
    <cellStyle name="40% - Accent2 3 2 2 5" xfId="2875"/>
    <cellStyle name="40% - Accent2 3 2 2 5 2" xfId="9487"/>
    <cellStyle name="40% - Accent2 3 2 2 5 2 2" xfId="32907"/>
    <cellStyle name="40% - Accent2 3 2 2 5 3" xfId="32906"/>
    <cellStyle name="40% - Accent2 3 2 2 5 4" xfId="43693"/>
    <cellStyle name="40% - Accent2 3 2 2 6" xfId="2876"/>
    <cellStyle name="40% - Accent2 3 2 2 6 2" xfId="9488"/>
    <cellStyle name="40% - Accent2 3 2 2 6 2 2" xfId="32909"/>
    <cellStyle name="40% - Accent2 3 2 2 6 3" xfId="32908"/>
    <cellStyle name="40% - Accent2 3 2 2 6 4" xfId="43694"/>
    <cellStyle name="40% - Accent2 3 2 2 7" xfId="2877"/>
    <cellStyle name="40% - Accent2 3 2 2 7 2" xfId="9489"/>
    <cellStyle name="40% - Accent2 3 2 2 7 2 2" xfId="32911"/>
    <cellStyle name="40% - Accent2 3 2 2 7 3" xfId="32910"/>
    <cellStyle name="40% - Accent2 3 2 2 7 4" xfId="43695"/>
    <cellStyle name="40% - Accent2 3 2 2 8" xfId="2878"/>
    <cellStyle name="40% - Accent2 3 2 2 8 2" xfId="9490"/>
    <cellStyle name="40% - Accent2 3 2 2 8 2 2" xfId="32913"/>
    <cellStyle name="40% - Accent2 3 2 2 8 3" xfId="32912"/>
    <cellStyle name="40% - Accent2 3 2 2 8 4" xfId="43696"/>
    <cellStyle name="40% - Accent2 3 2 2 9" xfId="2879"/>
    <cellStyle name="40% - Accent2 3 2 2 9 2" xfId="9491"/>
    <cellStyle name="40% - Accent2 3 2 2 9 2 2" xfId="32915"/>
    <cellStyle name="40% - Accent2 3 2 2 9 3" xfId="32914"/>
    <cellStyle name="40% - Accent2 3 2 2 9 4" xfId="43697"/>
    <cellStyle name="40% - Accent2 3 2 3" xfId="2880"/>
    <cellStyle name="40% - Accent2 3 2 3 10" xfId="32916"/>
    <cellStyle name="40% - Accent2 3 2 3 11" xfId="43698"/>
    <cellStyle name="40% - Accent2 3 2 3 2" xfId="2881"/>
    <cellStyle name="40% - Accent2 3 2 3 2 2" xfId="9493"/>
    <cellStyle name="40% - Accent2 3 2 3 2 2 2" xfId="32918"/>
    <cellStyle name="40% - Accent2 3 2 3 2 3" xfId="32917"/>
    <cellStyle name="40% - Accent2 3 2 3 2 4" xfId="43699"/>
    <cellStyle name="40% - Accent2 3 2 3 3" xfId="2882"/>
    <cellStyle name="40% - Accent2 3 2 3 3 2" xfId="9494"/>
    <cellStyle name="40% - Accent2 3 2 3 3 2 2" xfId="32920"/>
    <cellStyle name="40% - Accent2 3 2 3 3 3" xfId="32919"/>
    <cellStyle name="40% - Accent2 3 2 3 3 4" xfId="43700"/>
    <cellStyle name="40% - Accent2 3 2 3 4" xfId="2883"/>
    <cellStyle name="40% - Accent2 3 2 3 4 2" xfId="9495"/>
    <cellStyle name="40% - Accent2 3 2 3 4 2 2" xfId="32922"/>
    <cellStyle name="40% - Accent2 3 2 3 4 3" xfId="32921"/>
    <cellStyle name="40% - Accent2 3 2 3 4 4" xfId="43701"/>
    <cellStyle name="40% - Accent2 3 2 3 5" xfId="2884"/>
    <cellStyle name="40% - Accent2 3 2 3 5 2" xfId="9496"/>
    <cellStyle name="40% - Accent2 3 2 3 5 2 2" xfId="32924"/>
    <cellStyle name="40% - Accent2 3 2 3 5 3" xfId="32923"/>
    <cellStyle name="40% - Accent2 3 2 3 5 4" xfId="43702"/>
    <cellStyle name="40% - Accent2 3 2 3 6" xfId="2885"/>
    <cellStyle name="40% - Accent2 3 2 3 6 2" xfId="9497"/>
    <cellStyle name="40% - Accent2 3 2 3 6 2 2" xfId="32926"/>
    <cellStyle name="40% - Accent2 3 2 3 6 3" xfId="32925"/>
    <cellStyle name="40% - Accent2 3 2 3 6 4" xfId="43703"/>
    <cellStyle name="40% - Accent2 3 2 3 7" xfId="2886"/>
    <cellStyle name="40% - Accent2 3 2 3 7 2" xfId="9498"/>
    <cellStyle name="40% - Accent2 3 2 3 7 2 2" xfId="32928"/>
    <cellStyle name="40% - Accent2 3 2 3 7 3" xfId="32927"/>
    <cellStyle name="40% - Accent2 3 2 3 7 4" xfId="43704"/>
    <cellStyle name="40% - Accent2 3 2 3 8" xfId="2887"/>
    <cellStyle name="40% - Accent2 3 2 3 8 2" xfId="9499"/>
    <cellStyle name="40% - Accent2 3 2 3 8 2 2" xfId="32930"/>
    <cellStyle name="40% - Accent2 3 2 3 8 3" xfId="32929"/>
    <cellStyle name="40% - Accent2 3 2 3 8 4" xfId="43705"/>
    <cellStyle name="40% - Accent2 3 2 3 9" xfId="9492"/>
    <cellStyle name="40% - Accent2 3 2 3 9 2" xfId="32931"/>
    <cellStyle name="40% - Accent2 3 2 4" xfId="2888"/>
    <cellStyle name="40% - Accent2 3 2 4 2" xfId="2889"/>
    <cellStyle name="40% - Accent2 3 2 4 2 2" xfId="9501"/>
    <cellStyle name="40% - Accent2 3 2 4 2 2 2" xfId="32934"/>
    <cellStyle name="40% - Accent2 3 2 4 2 3" xfId="32933"/>
    <cellStyle name="40% - Accent2 3 2 4 2 4" xfId="43707"/>
    <cellStyle name="40% - Accent2 3 2 4 3" xfId="9500"/>
    <cellStyle name="40% - Accent2 3 2 4 3 2" xfId="32935"/>
    <cellStyle name="40% - Accent2 3 2 4 4" xfId="32932"/>
    <cellStyle name="40% - Accent2 3 2 4 5" xfId="43706"/>
    <cellStyle name="40% - Accent2 3 2 5" xfId="2890"/>
    <cellStyle name="40% - Accent2 3 2 5 2" xfId="9502"/>
    <cellStyle name="40% - Accent2 3 2 5 2 2" xfId="32937"/>
    <cellStyle name="40% - Accent2 3 2 5 3" xfId="32936"/>
    <cellStyle name="40% - Accent2 3 2 5 4" xfId="43708"/>
    <cellStyle name="40% - Accent2 3 2 6" xfId="2891"/>
    <cellStyle name="40% - Accent2 3 2 6 2" xfId="9503"/>
    <cellStyle name="40% - Accent2 3 2 6 2 2" xfId="32939"/>
    <cellStyle name="40% - Accent2 3 2 6 3" xfId="32938"/>
    <cellStyle name="40% - Accent2 3 2 6 4" xfId="43709"/>
    <cellStyle name="40% - Accent2 3 2 7" xfId="2892"/>
    <cellStyle name="40% - Accent2 3 2 7 2" xfId="9504"/>
    <cellStyle name="40% - Accent2 3 2 7 2 2" xfId="32941"/>
    <cellStyle name="40% - Accent2 3 2 7 3" xfId="32940"/>
    <cellStyle name="40% - Accent2 3 2 7 4" xfId="43710"/>
    <cellStyle name="40% - Accent2 3 2 8" xfId="2893"/>
    <cellStyle name="40% - Accent2 3 2 8 2" xfId="9505"/>
    <cellStyle name="40% - Accent2 3 2 8 2 2" xfId="32943"/>
    <cellStyle name="40% - Accent2 3 2 8 3" xfId="32942"/>
    <cellStyle name="40% - Accent2 3 2 8 4" xfId="43711"/>
    <cellStyle name="40% - Accent2 3 2 9" xfId="2894"/>
    <cellStyle name="40% - Accent2 3 2 9 2" xfId="9506"/>
    <cellStyle name="40% - Accent2 3 2 9 2 2" xfId="32945"/>
    <cellStyle name="40% - Accent2 3 2 9 3" xfId="32944"/>
    <cellStyle name="40% - Accent2 3 2 9 4" xfId="43712"/>
    <cellStyle name="40% - Accent2 3 3" xfId="649"/>
    <cellStyle name="40% - Accent2 3 3 10" xfId="2896"/>
    <cellStyle name="40% - Accent2 3 3 10 2" xfId="9508"/>
    <cellStyle name="40% - Accent2 3 3 10 2 2" xfId="32948"/>
    <cellStyle name="40% - Accent2 3 3 10 3" xfId="32947"/>
    <cellStyle name="40% - Accent2 3 3 10 4" xfId="43714"/>
    <cellStyle name="40% - Accent2 3 3 11" xfId="2897"/>
    <cellStyle name="40% - Accent2 3 3 11 2" xfId="9509"/>
    <cellStyle name="40% - Accent2 3 3 11 2 2" xfId="32950"/>
    <cellStyle name="40% - Accent2 3 3 11 3" xfId="32949"/>
    <cellStyle name="40% - Accent2 3 3 11 4" xfId="43715"/>
    <cellStyle name="40% - Accent2 3 3 12" xfId="2895"/>
    <cellStyle name="40% - Accent2 3 3 12 2" xfId="9510"/>
    <cellStyle name="40% - Accent2 3 3 12 2 2" xfId="32952"/>
    <cellStyle name="40% - Accent2 3 3 12 3" xfId="32951"/>
    <cellStyle name="40% - Accent2 3 3 13" xfId="9507"/>
    <cellStyle name="40% - Accent2 3 3 13 2" xfId="32953"/>
    <cellStyle name="40% - Accent2 3 3 14" xfId="14799"/>
    <cellStyle name="40% - Accent2 3 3 15" xfId="32946"/>
    <cellStyle name="40% - Accent2 3 3 16" xfId="43713"/>
    <cellStyle name="40% - Accent2 3 3 2" xfId="2898"/>
    <cellStyle name="40% - Accent2 3 3 2 10" xfId="9511"/>
    <cellStyle name="40% - Accent2 3 3 2 10 2" xfId="32955"/>
    <cellStyle name="40% - Accent2 3 3 2 11" xfId="32954"/>
    <cellStyle name="40% - Accent2 3 3 2 12" xfId="43716"/>
    <cellStyle name="40% - Accent2 3 3 2 2" xfId="2899"/>
    <cellStyle name="40% - Accent2 3 3 2 2 2" xfId="9512"/>
    <cellStyle name="40% - Accent2 3 3 2 2 2 2" xfId="32957"/>
    <cellStyle name="40% - Accent2 3 3 2 2 3" xfId="32956"/>
    <cellStyle name="40% - Accent2 3 3 2 2 4" xfId="43717"/>
    <cellStyle name="40% - Accent2 3 3 2 3" xfId="2900"/>
    <cellStyle name="40% - Accent2 3 3 2 3 2" xfId="9513"/>
    <cellStyle name="40% - Accent2 3 3 2 3 2 2" xfId="32959"/>
    <cellStyle name="40% - Accent2 3 3 2 3 3" xfId="32958"/>
    <cellStyle name="40% - Accent2 3 3 2 3 4" xfId="43718"/>
    <cellStyle name="40% - Accent2 3 3 2 4" xfId="2901"/>
    <cellStyle name="40% - Accent2 3 3 2 4 2" xfId="9514"/>
    <cellStyle name="40% - Accent2 3 3 2 4 2 2" xfId="32961"/>
    <cellStyle name="40% - Accent2 3 3 2 4 3" xfId="32960"/>
    <cellStyle name="40% - Accent2 3 3 2 4 4" xfId="43719"/>
    <cellStyle name="40% - Accent2 3 3 2 5" xfId="2902"/>
    <cellStyle name="40% - Accent2 3 3 2 5 2" xfId="9515"/>
    <cellStyle name="40% - Accent2 3 3 2 5 2 2" xfId="32963"/>
    <cellStyle name="40% - Accent2 3 3 2 5 3" xfId="32962"/>
    <cellStyle name="40% - Accent2 3 3 2 5 4" xfId="43720"/>
    <cellStyle name="40% - Accent2 3 3 2 6" xfId="2903"/>
    <cellStyle name="40% - Accent2 3 3 2 6 2" xfId="9516"/>
    <cellStyle name="40% - Accent2 3 3 2 6 2 2" xfId="32965"/>
    <cellStyle name="40% - Accent2 3 3 2 6 3" xfId="32964"/>
    <cellStyle name="40% - Accent2 3 3 2 6 4" xfId="43721"/>
    <cellStyle name="40% - Accent2 3 3 2 7" xfId="2904"/>
    <cellStyle name="40% - Accent2 3 3 2 7 2" xfId="9517"/>
    <cellStyle name="40% - Accent2 3 3 2 7 2 2" xfId="32967"/>
    <cellStyle name="40% - Accent2 3 3 2 7 3" xfId="32966"/>
    <cellStyle name="40% - Accent2 3 3 2 7 4" xfId="43722"/>
    <cellStyle name="40% - Accent2 3 3 2 8" xfId="2905"/>
    <cellStyle name="40% - Accent2 3 3 2 8 2" xfId="9518"/>
    <cellStyle name="40% - Accent2 3 3 2 8 2 2" xfId="32969"/>
    <cellStyle name="40% - Accent2 3 3 2 8 3" xfId="32968"/>
    <cellStyle name="40% - Accent2 3 3 2 8 4" xfId="43723"/>
    <cellStyle name="40% - Accent2 3 3 2 9" xfId="2906"/>
    <cellStyle name="40% - Accent2 3 3 2 9 2" xfId="9519"/>
    <cellStyle name="40% - Accent2 3 3 2 9 2 2" xfId="32971"/>
    <cellStyle name="40% - Accent2 3 3 2 9 3" xfId="32970"/>
    <cellStyle name="40% - Accent2 3 3 2 9 4" xfId="43724"/>
    <cellStyle name="40% - Accent2 3 3 3" xfId="2907"/>
    <cellStyle name="40% - Accent2 3 3 3 2" xfId="2908"/>
    <cellStyle name="40% - Accent2 3 3 3 2 2" xfId="9521"/>
    <cellStyle name="40% - Accent2 3 3 3 2 2 2" xfId="32974"/>
    <cellStyle name="40% - Accent2 3 3 3 2 3" xfId="32973"/>
    <cellStyle name="40% - Accent2 3 3 3 2 4" xfId="43726"/>
    <cellStyle name="40% - Accent2 3 3 3 3" xfId="9520"/>
    <cellStyle name="40% - Accent2 3 3 3 3 2" xfId="32975"/>
    <cellStyle name="40% - Accent2 3 3 3 4" xfId="32972"/>
    <cellStyle name="40% - Accent2 3 3 3 5" xfId="43725"/>
    <cellStyle name="40% - Accent2 3 3 4" xfId="2909"/>
    <cellStyle name="40% - Accent2 3 3 4 2" xfId="9522"/>
    <cellStyle name="40% - Accent2 3 3 4 2 2" xfId="32977"/>
    <cellStyle name="40% - Accent2 3 3 4 3" xfId="32976"/>
    <cellStyle name="40% - Accent2 3 3 4 4" xfId="43727"/>
    <cellStyle name="40% - Accent2 3 3 5" xfId="2910"/>
    <cellStyle name="40% - Accent2 3 3 5 2" xfId="9523"/>
    <cellStyle name="40% - Accent2 3 3 5 2 2" xfId="32979"/>
    <cellStyle name="40% - Accent2 3 3 5 3" xfId="32978"/>
    <cellStyle name="40% - Accent2 3 3 5 4" xfId="43728"/>
    <cellStyle name="40% - Accent2 3 3 6" xfId="2911"/>
    <cellStyle name="40% - Accent2 3 3 6 2" xfId="9524"/>
    <cellStyle name="40% - Accent2 3 3 6 2 2" xfId="32981"/>
    <cellStyle name="40% - Accent2 3 3 6 3" xfId="32980"/>
    <cellStyle name="40% - Accent2 3 3 6 4" xfId="43729"/>
    <cellStyle name="40% - Accent2 3 3 7" xfId="2912"/>
    <cellStyle name="40% - Accent2 3 3 7 2" xfId="9525"/>
    <cellStyle name="40% - Accent2 3 3 7 2 2" xfId="32983"/>
    <cellStyle name="40% - Accent2 3 3 7 3" xfId="32982"/>
    <cellStyle name="40% - Accent2 3 3 7 4" xfId="43730"/>
    <cellStyle name="40% - Accent2 3 3 8" xfId="2913"/>
    <cellStyle name="40% - Accent2 3 3 8 2" xfId="9526"/>
    <cellStyle name="40% - Accent2 3 3 8 2 2" xfId="32985"/>
    <cellStyle name="40% - Accent2 3 3 8 3" xfId="32984"/>
    <cellStyle name="40% - Accent2 3 3 8 4" xfId="43731"/>
    <cellStyle name="40% - Accent2 3 3 9" xfId="2914"/>
    <cellStyle name="40% - Accent2 3 3 9 2" xfId="9527"/>
    <cellStyle name="40% - Accent2 3 3 9 2 2" xfId="32987"/>
    <cellStyle name="40% - Accent2 3 3 9 3" xfId="32986"/>
    <cellStyle name="40% - Accent2 3 3 9 4" xfId="43732"/>
    <cellStyle name="40% - Accent2 3 4" xfId="736"/>
    <cellStyle name="40% - Accent2 3 4 10" xfId="2915"/>
    <cellStyle name="40% - Accent2 3 4 10 2" xfId="9529"/>
    <cellStyle name="40% - Accent2 3 4 10 2 2" xfId="32990"/>
    <cellStyle name="40% - Accent2 3 4 10 3" xfId="32989"/>
    <cellStyle name="40% - Accent2 3 4 11" xfId="9528"/>
    <cellStyle name="40% - Accent2 3 4 11 2" xfId="32991"/>
    <cellStyle name="40% - Accent2 3 4 12" xfId="14800"/>
    <cellStyle name="40% - Accent2 3 4 13" xfId="32988"/>
    <cellStyle name="40% - Accent2 3 4 14" xfId="43733"/>
    <cellStyle name="40% - Accent2 3 4 2" xfId="2916"/>
    <cellStyle name="40% - Accent2 3 4 2 2" xfId="2917"/>
    <cellStyle name="40% - Accent2 3 4 2 2 2" xfId="9531"/>
    <cellStyle name="40% - Accent2 3 4 2 2 2 2" xfId="32994"/>
    <cellStyle name="40% - Accent2 3 4 2 2 3" xfId="32993"/>
    <cellStyle name="40% - Accent2 3 4 2 2 4" xfId="43735"/>
    <cellStyle name="40% - Accent2 3 4 2 3" xfId="9530"/>
    <cellStyle name="40% - Accent2 3 4 2 3 2" xfId="32995"/>
    <cellStyle name="40% - Accent2 3 4 2 4" xfId="32992"/>
    <cellStyle name="40% - Accent2 3 4 2 5" xfId="43734"/>
    <cellStyle name="40% - Accent2 3 4 3" xfId="2918"/>
    <cellStyle name="40% - Accent2 3 4 3 2" xfId="2919"/>
    <cellStyle name="40% - Accent2 3 4 3 2 2" xfId="9533"/>
    <cellStyle name="40% - Accent2 3 4 3 2 2 2" xfId="32998"/>
    <cellStyle name="40% - Accent2 3 4 3 2 3" xfId="32997"/>
    <cellStyle name="40% - Accent2 3 4 3 2 4" xfId="43737"/>
    <cellStyle name="40% - Accent2 3 4 3 3" xfId="9532"/>
    <cellStyle name="40% - Accent2 3 4 3 3 2" xfId="32999"/>
    <cellStyle name="40% - Accent2 3 4 3 4" xfId="32996"/>
    <cellStyle name="40% - Accent2 3 4 3 5" xfId="43736"/>
    <cellStyle name="40% - Accent2 3 4 4" xfId="2920"/>
    <cellStyle name="40% - Accent2 3 4 4 2" xfId="9534"/>
    <cellStyle name="40% - Accent2 3 4 4 2 2" xfId="33001"/>
    <cellStyle name="40% - Accent2 3 4 4 3" xfId="33000"/>
    <cellStyle name="40% - Accent2 3 4 4 4" xfId="43738"/>
    <cellStyle name="40% - Accent2 3 4 5" xfId="2921"/>
    <cellStyle name="40% - Accent2 3 4 5 2" xfId="9535"/>
    <cellStyle name="40% - Accent2 3 4 5 2 2" xfId="33003"/>
    <cellStyle name="40% - Accent2 3 4 5 3" xfId="33002"/>
    <cellStyle name="40% - Accent2 3 4 5 4" xfId="43739"/>
    <cellStyle name="40% - Accent2 3 4 6" xfId="2922"/>
    <cellStyle name="40% - Accent2 3 4 6 2" xfId="9536"/>
    <cellStyle name="40% - Accent2 3 4 6 2 2" xfId="33005"/>
    <cellStyle name="40% - Accent2 3 4 6 3" xfId="33004"/>
    <cellStyle name="40% - Accent2 3 4 6 4" xfId="43740"/>
    <cellStyle name="40% - Accent2 3 4 7" xfId="2923"/>
    <cellStyle name="40% - Accent2 3 4 7 2" xfId="9537"/>
    <cellStyle name="40% - Accent2 3 4 7 2 2" xfId="33007"/>
    <cellStyle name="40% - Accent2 3 4 7 3" xfId="33006"/>
    <cellStyle name="40% - Accent2 3 4 7 4" xfId="43741"/>
    <cellStyle name="40% - Accent2 3 4 8" xfId="2924"/>
    <cellStyle name="40% - Accent2 3 4 8 2" xfId="9538"/>
    <cellStyle name="40% - Accent2 3 4 8 2 2" xfId="33009"/>
    <cellStyle name="40% - Accent2 3 4 8 3" xfId="33008"/>
    <cellStyle name="40% - Accent2 3 4 8 4" xfId="43742"/>
    <cellStyle name="40% - Accent2 3 4 9" xfId="2925"/>
    <cellStyle name="40% - Accent2 3 4 9 2" xfId="9539"/>
    <cellStyle name="40% - Accent2 3 4 9 2 2" xfId="33011"/>
    <cellStyle name="40% - Accent2 3 4 9 3" xfId="33010"/>
    <cellStyle name="40% - Accent2 3 4 9 4" xfId="43743"/>
    <cellStyle name="40% - Accent2 3 5" xfId="2926"/>
    <cellStyle name="40% - Accent2 3 5 2" xfId="2927"/>
    <cellStyle name="40% - Accent2 3 5 2 2" xfId="9541"/>
    <cellStyle name="40% - Accent2 3 5 2 2 2" xfId="33014"/>
    <cellStyle name="40% - Accent2 3 5 2 3" xfId="33013"/>
    <cellStyle name="40% - Accent2 3 5 2 4" xfId="43745"/>
    <cellStyle name="40% - Accent2 3 5 3" xfId="2928"/>
    <cellStyle name="40% - Accent2 3 5 3 2" xfId="9542"/>
    <cellStyle name="40% - Accent2 3 5 3 2 2" xfId="33016"/>
    <cellStyle name="40% - Accent2 3 5 3 3" xfId="33015"/>
    <cellStyle name="40% - Accent2 3 5 3 4" xfId="43746"/>
    <cellStyle name="40% - Accent2 3 5 4" xfId="9540"/>
    <cellStyle name="40% - Accent2 3 5 4 2" xfId="33017"/>
    <cellStyle name="40% - Accent2 3 5 5" xfId="14801"/>
    <cellStyle name="40% - Accent2 3 5 6" xfId="33012"/>
    <cellStyle name="40% - Accent2 3 5 7" xfId="43744"/>
    <cellStyle name="40% - Accent2 3 6" xfId="2929"/>
    <cellStyle name="40% - Accent2 3 6 2" xfId="2930"/>
    <cellStyle name="40% - Accent2 3 6 2 2" xfId="9544"/>
    <cellStyle name="40% - Accent2 3 6 2 2 2" xfId="33020"/>
    <cellStyle name="40% - Accent2 3 6 2 3" xfId="33019"/>
    <cellStyle name="40% - Accent2 3 6 2 4" xfId="43748"/>
    <cellStyle name="40% - Accent2 3 6 3" xfId="9543"/>
    <cellStyle name="40% - Accent2 3 6 3 2" xfId="33021"/>
    <cellStyle name="40% - Accent2 3 6 4" xfId="14802"/>
    <cellStyle name="40% - Accent2 3 6 5" xfId="33018"/>
    <cellStyle name="40% - Accent2 3 6 6" xfId="43747"/>
    <cellStyle name="40% - Accent2 3 7" xfId="2931"/>
    <cellStyle name="40% - Accent2 3 7 2" xfId="2932"/>
    <cellStyle name="40% - Accent2 3 7 2 2" xfId="9546"/>
    <cellStyle name="40% - Accent2 3 7 2 2 2" xfId="33024"/>
    <cellStyle name="40% - Accent2 3 7 2 3" xfId="33023"/>
    <cellStyle name="40% - Accent2 3 7 2 4" xfId="43750"/>
    <cellStyle name="40% - Accent2 3 7 3" xfId="9545"/>
    <cellStyle name="40% - Accent2 3 7 3 2" xfId="33025"/>
    <cellStyle name="40% - Accent2 3 7 4" xfId="14803"/>
    <cellStyle name="40% - Accent2 3 7 5" xfId="33022"/>
    <cellStyle name="40% - Accent2 3 7 6" xfId="43749"/>
    <cellStyle name="40% - Accent2 3 8" xfId="2933"/>
    <cellStyle name="40% - Accent2 3 8 2" xfId="2934"/>
    <cellStyle name="40% - Accent2 3 8 2 2" xfId="9548"/>
    <cellStyle name="40% - Accent2 3 8 2 2 2" xfId="33028"/>
    <cellStyle name="40% - Accent2 3 8 2 3" xfId="33027"/>
    <cellStyle name="40% - Accent2 3 8 2 4" xfId="43752"/>
    <cellStyle name="40% - Accent2 3 8 3" xfId="9547"/>
    <cellStyle name="40% - Accent2 3 8 3 2" xfId="33029"/>
    <cellStyle name="40% - Accent2 3 8 4" xfId="14804"/>
    <cellStyle name="40% - Accent2 3 8 5" xfId="33026"/>
    <cellStyle name="40% - Accent2 3 8 6" xfId="43751"/>
    <cellStyle name="40% - Accent2 3 9" xfId="2935"/>
    <cellStyle name="40% - Accent2 3 9 2" xfId="2936"/>
    <cellStyle name="40% - Accent2 3 9 2 2" xfId="9550"/>
    <cellStyle name="40% - Accent2 3 9 2 2 2" xfId="33032"/>
    <cellStyle name="40% - Accent2 3 9 2 3" xfId="33031"/>
    <cellStyle name="40% - Accent2 3 9 2 4" xfId="43754"/>
    <cellStyle name="40% - Accent2 3 9 3" xfId="9549"/>
    <cellStyle name="40% - Accent2 3 9 3 2" xfId="33033"/>
    <cellStyle name="40% - Accent2 3 9 4" xfId="14805"/>
    <cellStyle name="40% - Accent2 3 9 5" xfId="33030"/>
    <cellStyle name="40% - Accent2 3 9 6" xfId="43753"/>
    <cellStyle name="40% - Accent2 4" xfId="214"/>
    <cellStyle name="40% - Accent2 4 10" xfId="2938"/>
    <cellStyle name="40% - Accent2 4 10 2" xfId="9552"/>
    <cellStyle name="40% - Accent2 4 10 2 2" xfId="33036"/>
    <cellStyle name="40% - Accent2 4 10 3" xfId="33035"/>
    <cellStyle name="40% - Accent2 4 10 4" xfId="43756"/>
    <cellStyle name="40% - Accent2 4 11" xfId="2939"/>
    <cellStyle name="40% - Accent2 4 11 2" xfId="9553"/>
    <cellStyle name="40% - Accent2 4 11 2 2" xfId="33038"/>
    <cellStyle name="40% - Accent2 4 11 3" xfId="33037"/>
    <cellStyle name="40% - Accent2 4 11 4" xfId="43757"/>
    <cellStyle name="40% - Accent2 4 12" xfId="2937"/>
    <cellStyle name="40% - Accent2 4 12 2" xfId="9554"/>
    <cellStyle name="40% - Accent2 4 12 2 2" xfId="33040"/>
    <cellStyle name="40% - Accent2 4 12 3" xfId="33039"/>
    <cellStyle name="40% - Accent2 4 13" xfId="9551"/>
    <cellStyle name="40% - Accent2 4 13 2" xfId="33041"/>
    <cellStyle name="40% - Accent2 4 14" xfId="14806"/>
    <cellStyle name="40% - Accent2 4 15" xfId="33034"/>
    <cellStyle name="40% - Accent2 4 16" xfId="43755"/>
    <cellStyle name="40% - Accent2 4 2" xfId="446"/>
    <cellStyle name="40% - Accent2 4 2 10" xfId="2940"/>
    <cellStyle name="40% - Accent2 4 2 10 2" xfId="9556"/>
    <cellStyle name="40% - Accent2 4 2 10 2 2" xfId="33044"/>
    <cellStyle name="40% - Accent2 4 2 10 3" xfId="33043"/>
    <cellStyle name="40% - Accent2 4 2 11" xfId="9555"/>
    <cellStyle name="40% - Accent2 4 2 11 2" xfId="33045"/>
    <cellStyle name="40% - Accent2 4 2 12" xfId="14807"/>
    <cellStyle name="40% - Accent2 4 2 13" xfId="33042"/>
    <cellStyle name="40% - Accent2 4 2 14" xfId="43758"/>
    <cellStyle name="40% - Accent2 4 2 2" xfId="2941"/>
    <cellStyle name="40% - Accent2 4 2 2 2" xfId="2942"/>
    <cellStyle name="40% - Accent2 4 2 2 2 2" xfId="9558"/>
    <cellStyle name="40% - Accent2 4 2 2 2 2 2" xfId="33048"/>
    <cellStyle name="40% - Accent2 4 2 2 2 3" xfId="33047"/>
    <cellStyle name="40% - Accent2 4 2 2 2 4" xfId="43760"/>
    <cellStyle name="40% - Accent2 4 2 2 3" xfId="9557"/>
    <cellStyle name="40% - Accent2 4 2 2 3 2" xfId="33049"/>
    <cellStyle name="40% - Accent2 4 2 2 4" xfId="33046"/>
    <cellStyle name="40% - Accent2 4 2 2 5" xfId="43759"/>
    <cellStyle name="40% - Accent2 4 2 3" xfId="2943"/>
    <cellStyle name="40% - Accent2 4 2 3 2" xfId="2944"/>
    <cellStyle name="40% - Accent2 4 2 3 2 2" xfId="9560"/>
    <cellStyle name="40% - Accent2 4 2 3 2 2 2" xfId="33052"/>
    <cellStyle name="40% - Accent2 4 2 3 2 3" xfId="33051"/>
    <cellStyle name="40% - Accent2 4 2 3 2 4" xfId="43762"/>
    <cellStyle name="40% - Accent2 4 2 3 3" xfId="9559"/>
    <cellStyle name="40% - Accent2 4 2 3 3 2" xfId="33053"/>
    <cellStyle name="40% - Accent2 4 2 3 4" xfId="33050"/>
    <cellStyle name="40% - Accent2 4 2 3 5" xfId="43761"/>
    <cellStyle name="40% - Accent2 4 2 4" xfId="2945"/>
    <cellStyle name="40% - Accent2 4 2 4 2" xfId="9561"/>
    <cellStyle name="40% - Accent2 4 2 4 2 2" xfId="33055"/>
    <cellStyle name="40% - Accent2 4 2 4 3" xfId="33054"/>
    <cellStyle name="40% - Accent2 4 2 4 4" xfId="43763"/>
    <cellStyle name="40% - Accent2 4 2 5" xfId="2946"/>
    <cellStyle name="40% - Accent2 4 2 5 2" xfId="9562"/>
    <cellStyle name="40% - Accent2 4 2 5 2 2" xfId="33057"/>
    <cellStyle name="40% - Accent2 4 2 5 3" xfId="33056"/>
    <cellStyle name="40% - Accent2 4 2 5 4" xfId="43764"/>
    <cellStyle name="40% - Accent2 4 2 6" xfId="2947"/>
    <cellStyle name="40% - Accent2 4 2 6 2" xfId="9563"/>
    <cellStyle name="40% - Accent2 4 2 6 2 2" xfId="33059"/>
    <cellStyle name="40% - Accent2 4 2 6 3" xfId="33058"/>
    <cellStyle name="40% - Accent2 4 2 6 4" xfId="43765"/>
    <cellStyle name="40% - Accent2 4 2 7" xfId="2948"/>
    <cellStyle name="40% - Accent2 4 2 7 2" xfId="9564"/>
    <cellStyle name="40% - Accent2 4 2 7 2 2" xfId="33061"/>
    <cellStyle name="40% - Accent2 4 2 7 3" xfId="33060"/>
    <cellStyle name="40% - Accent2 4 2 7 4" xfId="43766"/>
    <cellStyle name="40% - Accent2 4 2 8" xfId="2949"/>
    <cellStyle name="40% - Accent2 4 2 8 2" xfId="9565"/>
    <cellStyle name="40% - Accent2 4 2 8 2 2" xfId="33063"/>
    <cellStyle name="40% - Accent2 4 2 8 3" xfId="33062"/>
    <cellStyle name="40% - Accent2 4 2 8 4" xfId="43767"/>
    <cellStyle name="40% - Accent2 4 2 9" xfId="2950"/>
    <cellStyle name="40% - Accent2 4 2 9 2" xfId="9566"/>
    <cellStyle name="40% - Accent2 4 2 9 2 2" xfId="33065"/>
    <cellStyle name="40% - Accent2 4 2 9 3" xfId="33064"/>
    <cellStyle name="40% - Accent2 4 2 9 4" xfId="43768"/>
    <cellStyle name="40% - Accent2 4 3" xfId="650"/>
    <cellStyle name="40% - Accent2 4 3 10" xfId="9567"/>
    <cellStyle name="40% - Accent2 4 3 10 2" xfId="33067"/>
    <cellStyle name="40% - Accent2 4 3 11" xfId="14808"/>
    <cellStyle name="40% - Accent2 4 3 12" xfId="33066"/>
    <cellStyle name="40% - Accent2 4 3 13" xfId="43769"/>
    <cellStyle name="40% - Accent2 4 3 2" xfId="2952"/>
    <cellStyle name="40% - Accent2 4 3 2 2" xfId="9568"/>
    <cellStyle name="40% - Accent2 4 3 2 2 2" xfId="33069"/>
    <cellStyle name="40% - Accent2 4 3 2 3" xfId="33068"/>
    <cellStyle name="40% - Accent2 4 3 2 4" xfId="43770"/>
    <cellStyle name="40% - Accent2 4 3 3" xfId="2953"/>
    <cellStyle name="40% - Accent2 4 3 3 2" xfId="9569"/>
    <cellStyle name="40% - Accent2 4 3 3 2 2" xfId="33071"/>
    <cellStyle name="40% - Accent2 4 3 3 3" xfId="33070"/>
    <cellStyle name="40% - Accent2 4 3 3 4" xfId="43771"/>
    <cellStyle name="40% - Accent2 4 3 4" xfId="2954"/>
    <cellStyle name="40% - Accent2 4 3 4 2" xfId="9570"/>
    <cellStyle name="40% - Accent2 4 3 4 2 2" xfId="33073"/>
    <cellStyle name="40% - Accent2 4 3 4 3" xfId="33072"/>
    <cellStyle name="40% - Accent2 4 3 4 4" xfId="43772"/>
    <cellStyle name="40% - Accent2 4 3 5" xfId="2955"/>
    <cellStyle name="40% - Accent2 4 3 5 2" xfId="9571"/>
    <cellStyle name="40% - Accent2 4 3 5 2 2" xfId="33075"/>
    <cellStyle name="40% - Accent2 4 3 5 3" xfId="33074"/>
    <cellStyle name="40% - Accent2 4 3 5 4" xfId="43773"/>
    <cellStyle name="40% - Accent2 4 3 6" xfId="2956"/>
    <cellStyle name="40% - Accent2 4 3 6 2" xfId="9572"/>
    <cellStyle name="40% - Accent2 4 3 6 2 2" xfId="33077"/>
    <cellStyle name="40% - Accent2 4 3 6 3" xfId="33076"/>
    <cellStyle name="40% - Accent2 4 3 6 4" xfId="43774"/>
    <cellStyle name="40% - Accent2 4 3 7" xfId="2957"/>
    <cellStyle name="40% - Accent2 4 3 7 2" xfId="9573"/>
    <cellStyle name="40% - Accent2 4 3 7 2 2" xfId="33079"/>
    <cellStyle name="40% - Accent2 4 3 7 3" xfId="33078"/>
    <cellStyle name="40% - Accent2 4 3 7 4" xfId="43775"/>
    <cellStyle name="40% - Accent2 4 3 8" xfId="2958"/>
    <cellStyle name="40% - Accent2 4 3 8 2" xfId="9574"/>
    <cellStyle name="40% - Accent2 4 3 8 2 2" xfId="33081"/>
    <cellStyle name="40% - Accent2 4 3 8 3" xfId="33080"/>
    <cellStyle name="40% - Accent2 4 3 8 4" xfId="43776"/>
    <cellStyle name="40% - Accent2 4 3 9" xfId="2951"/>
    <cellStyle name="40% - Accent2 4 3 9 2" xfId="9575"/>
    <cellStyle name="40% - Accent2 4 3 9 2 2" xfId="33083"/>
    <cellStyle name="40% - Accent2 4 3 9 3" xfId="33082"/>
    <cellStyle name="40% - Accent2 4 4" xfId="737"/>
    <cellStyle name="40% - Accent2 4 4 2" xfId="2960"/>
    <cellStyle name="40% - Accent2 4 4 2 2" xfId="9577"/>
    <cellStyle name="40% - Accent2 4 4 2 2 2" xfId="33086"/>
    <cellStyle name="40% - Accent2 4 4 2 3" xfId="33085"/>
    <cellStyle name="40% - Accent2 4 4 2 4" xfId="43778"/>
    <cellStyle name="40% - Accent2 4 4 3" xfId="2959"/>
    <cellStyle name="40% - Accent2 4 4 3 2" xfId="9578"/>
    <cellStyle name="40% - Accent2 4 4 3 2 2" xfId="33088"/>
    <cellStyle name="40% - Accent2 4 4 3 3" xfId="33087"/>
    <cellStyle name="40% - Accent2 4 4 4" xfId="9576"/>
    <cellStyle name="40% - Accent2 4 4 4 2" xfId="33089"/>
    <cellStyle name="40% - Accent2 4 4 5" xfId="14809"/>
    <cellStyle name="40% - Accent2 4 4 6" xfId="33084"/>
    <cellStyle name="40% - Accent2 4 4 7" xfId="43777"/>
    <cellStyle name="40% - Accent2 4 5" xfId="2961"/>
    <cellStyle name="40% - Accent2 4 5 2" xfId="9579"/>
    <cellStyle name="40% - Accent2 4 5 2 2" xfId="33091"/>
    <cellStyle name="40% - Accent2 4 5 3" xfId="33090"/>
    <cellStyle name="40% - Accent2 4 5 4" xfId="43779"/>
    <cellStyle name="40% - Accent2 4 6" xfId="2962"/>
    <cellStyle name="40% - Accent2 4 6 2" xfId="9580"/>
    <cellStyle name="40% - Accent2 4 6 2 2" xfId="33093"/>
    <cellStyle name="40% - Accent2 4 6 3" xfId="33092"/>
    <cellStyle name="40% - Accent2 4 6 4" xfId="43780"/>
    <cellStyle name="40% - Accent2 4 7" xfId="2963"/>
    <cellStyle name="40% - Accent2 4 7 2" xfId="9581"/>
    <cellStyle name="40% - Accent2 4 7 2 2" xfId="33095"/>
    <cellStyle name="40% - Accent2 4 7 3" xfId="33094"/>
    <cellStyle name="40% - Accent2 4 7 4" xfId="43781"/>
    <cellStyle name="40% - Accent2 4 8" xfId="2964"/>
    <cellStyle name="40% - Accent2 4 8 2" xfId="9582"/>
    <cellStyle name="40% - Accent2 4 8 2 2" xfId="33097"/>
    <cellStyle name="40% - Accent2 4 8 3" xfId="33096"/>
    <cellStyle name="40% - Accent2 4 8 4" xfId="43782"/>
    <cellStyle name="40% - Accent2 4 9" xfId="2965"/>
    <cellStyle name="40% - Accent2 4 9 2" xfId="9583"/>
    <cellStyle name="40% - Accent2 4 9 2 2" xfId="33099"/>
    <cellStyle name="40% - Accent2 4 9 3" xfId="33098"/>
    <cellStyle name="40% - Accent2 4 9 4" xfId="43783"/>
    <cellStyle name="40% - Accent2 5" xfId="215"/>
    <cellStyle name="40% - Accent2 5 10" xfId="2967"/>
    <cellStyle name="40% - Accent2 5 10 2" xfId="9585"/>
    <cellStyle name="40% - Accent2 5 10 2 2" xfId="33102"/>
    <cellStyle name="40% - Accent2 5 10 3" xfId="33101"/>
    <cellStyle name="40% - Accent2 5 10 4" xfId="43785"/>
    <cellStyle name="40% - Accent2 5 11" xfId="2968"/>
    <cellStyle name="40% - Accent2 5 11 2" xfId="9586"/>
    <cellStyle name="40% - Accent2 5 11 2 2" xfId="33104"/>
    <cellStyle name="40% - Accent2 5 11 3" xfId="33103"/>
    <cellStyle name="40% - Accent2 5 11 4" xfId="43786"/>
    <cellStyle name="40% - Accent2 5 12" xfId="2966"/>
    <cellStyle name="40% - Accent2 5 12 2" xfId="9587"/>
    <cellStyle name="40% - Accent2 5 12 2 2" xfId="33106"/>
    <cellStyle name="40% - Accent2 5 12 3" xfId="33105"/>
    <cellStyle name="40% - Accent2 5 13" xfId="9584"/>
    <cellStyle name="40% - Accent2 5 13 2" xfId="33107"/>
    <cellStyle name="40% - Accent2 5 14" xfId="14810"/>
    <cellStyle name="40% - Accent2 5 15" xfId="33100"/>
    <cellStyle name="40% - Accent2 5 16" xfId="43784"/>
    <cellStyle name="40% - Accent2 5 2" xfId="447"/>
    <cellStyle name="40% - Accent2 5 2 10" xfId="2969"/>
    <cellStyle name="40% - Accent2 5 2 10 2" xfId="9589"/>
    <cellStyle name="40% - Accent2 5 2 10 2 2" xfId="33110"/>
    <cellStyle name="40% - Accent2 5 2 10 3" xfId="33109"/>
    <cellStyle name="40% - Accent2 5 2 11" xfId="9588"/>
    <cellStyle name="40% - Accent2 5 2 11 2" xfId="33111"/>
    <cellStyle name="40% - Accent2 5 2 12" xfId="14811"/>
    <cellStyle name="40% - Accent2 5 2 13" xfId="33108"/>
    <cellStyle name="40% - Accent2 5 2 14" xfId="43787"/>
    <cellStyle name="40% - Accent2 5 2 2" xfId="2970"/>
    <cellStyle name="40% - Accent2 5 2 2 2" xfId="9590"/>
    <cellStyle name="40% - Accent2 5 2 2 2 2" xfId="33113"/>
    <cellStyle name="40% - Accent2 5 2 2 3" xfId="33112"/>
    <cellStyle name="40% - Accent2 5 2 2 4" xfId="43788"/>
    <cellStyle name="40% - Accent2 5 2 3" xfId="2971"/>
    <cellStyle name="40% - Accent2 5 2 3 2" xfId="9591"/>
    <cellStyle name="40% - Accent2 5 2 3 2 2" xfId="33115"/>
    <cellStyle name="40% - Accent2 5 2 3 3" xfId="33114"/>
    <cellStyle name="40% - Accent2 5 2 3 4" xfId="43789"/>
    <cellStyle name="40% - Accent2 5 2 4" xfId="2972"/>
    <cellStyle name="40% - Accent2 5 2 4 2" xfId="9592"/>
    <cellStyle name="40% - Accent2 5 2 4 2 2" xfId="33117"/>
    <cellStyle name="40% - Accent2 5 2 4 3" xfId="33116"/>
    <cellStyle name="40% - Accent2 5 2 4 4" xfId="43790"/>
    <cellStyle name="40% - Accent2 5 2 5" xfId="2973"/>
    <cellStyle name="40% - Accent2 5 2 5 2" xfId="9593"/>
    <cellStyle name="40% - Accent2 5 2 5 2 2" xfId="33119"/>
    <cellStyle name="40% - Accent2 5 2 5 3" xfId="33118"/>
    <cellStyle name="40% - Accent2 5 2 5 4" xfId="43791"/>
    <cellStyle name="40% - Accent2 5 2 6" xfId="2974"/>
    <cellStyle name="40% - Accent2 5 2 6 2" xfId="9594"/>
    <cellStyle name="40% - Accent2 5 2 6 2 2" xfId="33121"/>
    <cellStyle name="40% - Accent2 5 2 6 3" xfId="33120"/>
    <cellStyle name="40% - Accent2 5 2 6 4" xfId="43792"/>
    <cellStyle name="40% - Accent2 5 2 7" xfId="2975"/>
    <cellStyle name="40% - Accent2 5 2 7 2" xfId="9595"/>
    <cellStyle name="40% - Accent2 5 2 7 2 2" xfId="33123"/>
    <cellStyle name="40% - Accent2 5 2 7 3" xfId="33122"/>
    <cellStyle name="40% - Accent2 5 2 7 4" xfId="43793"/>
    <cellStyle name="40% - Accent2 5 2 8" xfId="2976"/>
    <cellStyle name="40% - Accent2 5 2 8 2" xfId="9596"/>
    <cellStyle name="40% - Accent2 5 2 8 2 2" xfId="33125"/>
    <cellStyle name="40% - Accent2 5 2 8 3" xfId="33124"/>
    <cellStyle name="40% - Accent2 5 2 8 4" xfId="43794"/>
    <cellStyle name="40% - Accent2 5 2 9" xfId="2977"/>
    <cellStyle name="40% - Accent2 5 2 9 2" xfId="9597"/>
    <cellStyle name="40% - Accent2 5 2 9 2 2" xfId="33127"/>
    <cellStyle name="40% - Accent2 5 2 9 3" xfId="33126"/>
    <cellStyle name="40% - Accent2 5 2 9 4" xfId="43795"/>
    <cellStyle name="40% - Accent2 5 3" xfId="651"/>
    <cellStyle name="40% - Accent2 5 3 2" xfId="2979"/>
    <cellStyle name="40% - Accent2 5 3 2 2" xfId="9599"/>
    <cellStyle name="40% - Accent2 5 3 2 2 2" xfId="33130"/>
    <cellStyle name="40% - Accent2 5 3 2 3" xfId="33129"/>
    <cellStyle name="40% - Accent2 5 3 2 4" xfId="43797"/>
    <cellStyle name="40% - Accent2 5 3 3" xfId="2978"/>
    <cellStyle name="40% - Accent2 5 3 3 2" xfId="9600"/>
    <cellStyle name="40% - Accent2 5 3 3 2 2" xfId="33132"/>
    <cellStyle name="40% - Accent2 5 3 3 3" xfId="33131"/>
    <cellStyle name="40% - Accent2 5 3 4" xfId="9598"/>
    <cellStyle name="40% - Accent2 5 3 4 2" xfId="33133"/>
    <cellStyle name="40% - Accent2 5 3 5" xfId="14812"/>
    <cellStyle name="40% - Accent2 5 3 6" xfId="33128"/>
    <cellStyle name="40% - Accent2 5 3 7" xfId="43796"/>
    <cellStyle name="40% - Accent2 5 4" xfId="738"/>
    <cellStyle name="40% - Accent2 5 4 2" xfId="2980"/>
    <cellStyle name="40% - Accent2 5 4 2 2" xfId="9602"/>
    <cellStyle name="40% - Accent2 5 4 2 2 2" xfId="33136"/>
    <cellStyle name="40% - Accent2 5 4 2 3" xfId="33135"/>
    <cellStyle name="40% - Accent2 5 4 3" xfId="9601"/>
    <cellStyle name="40% - Accent2 5 4 3 2" xfId="33137"/>
    <cellStyle name="40% - Accent2 5 4 4" xfId="14813"/>
    <cellStyle name="40% - Accent2 5 4 5" xfId="33134"/>
    <cellStyle name="40% - Accent2 5 4 6" xfId="43798"/>
    <cellStyle name="40% - Accent2 5 5" xfId="2981"/>
    <cellStyle name="40% - Accent2 5 5 2" xfId="9603"/>
    <cellStyle name="40% - Accent2 5 5 2 2" xfId="33139"/>
    <cellStyle name="40% - Accent2 5 5 3" xfId="33138"/>
    <cellStyle name="40% - Accent2 5 5 4" xfId="43799"/>
    <cellStyle name="40% - Accent2 5 6" xfId="2982"/>
    <cellStyle name="40% - Accent2 5 6 2" xfId="9604"/>
    <cellStyle name="40% - Accent2 5 6 2 2" xfId="33141"/>
    <cellStyle name="40% - Accent2 5 6 3" xfId="33140"/>
    <cellStyle name="40% - Accent2 5 6 4" xfId="43800"/>
    <cellStyle name="40% - Accent2 5 7" xfId="2983"/>
    <cellStyle name="40% - Accent2 5 7 2" xfId="9605"/>
    <cellStyle name="40% - Accent2 5 7 2 2" xfId="33143"/>
    <cellStyle name="40% - Accent2 5 7 3" xfId="33142"/>
    <cellStyle name="40% - Accent2 5 7 4" xfId="43801"/>
    <cellStyle name="40% - Accent2 5 8" xfId="2984"/>
    <cellStyle name="40% - Accent2 5 8 2" xfId="9606"/>
    <cellStyle name="40% - Accent2 5 8 2 2" xfId="33145"/>
    <cellStyle name="40% - Accent2 5 8 3" xfId="33144"/>
    <cellStyle name="40% - Accent2 5 8 4" xfId="43802"/>
    <cellStyle name="40% - Accent2 5 9" xfId="2985"/>
    <cellStyle name="40% - Accent2 5 9 2" xfId="9607"/>
    <cellStyle name="40% - Accent2 5 9 2 2" xfId="33147"/>
    <cellStyle name="40% - Accent2 5 9 3" xfId="33146"/>
    <cellStyle name="40% - Accent2 5 9 4" xfId="43803"/>
    <cellStyle name="40% - Accent2 6" xfId="216"/>
    <cellStyle name="40% - Accent2 6 10" xfId="2986"/>
    <cellStyle name="40% - Accent2 6 10 2" xfId="9609"/>
    <cellStyle name="40% - Accent2 6 10 2 2" xfId="33150"/>
    <cellStyle name="40% - Accent2 6 10 3" xfId="33149"/>
    <cellStyle name="40% - Accent2 6 11" xfId="9608"/>
    <cellStyle name="40% - Accent2 6 11 2" xfId="33151"/>
    <cellStyle name="40% - Accent2 6 12" xfId="14814"/>
    <cellStyle name="40% - Accent2 6 13" xfId="33148"/>
    <cellStyle name="40% - Accent2 6 14" xfId="43804"/>
    <cellStyle name="40% - Accent2 6 2" xfId="448"/>
    <cellStyle name="40% - Accent2 6 2 2" xfId="2988"/>
    <cellStyle name="40% - Accent2 6 2 2 2" xfId="9611"/>
    <cellStyle name="40% - Accent2 6 2 2 2 2" xfId="33154"/>
    <cellStyle name="40% - Accent2 6 2 2 3" xfId="33153"/>
    <cellStyle name="40% - Accent2 6 2 2 4" xfId="43806"/>
    <cellStyle name="40% - Accent2 6 2 3" xfId="2987"/>
    <cellStyle name="40% - Accent2 6 2 3 2" xfId="9612"/>
    <cellStyle name="40% - Accent2 6 2 3 2 2" xfId="33156"/>
    <cellStyle name="40% - Accent2 6 2 3 3" xfId="33155"/>
    <cellStyle name="40% - Accent2 6 2 4" xfId="9610"/>
    <cellStyle name="40% - Accent2 6 2 4 2" xfId="33157"/>
    <cellStyle name="40% - Accent2 6 2 5" xfId="14815"/>
    <cellStyle name="40% - Accent2 6 2 6" xfId="33152"/>
    <cellStyle name="40% - Accent2 6 2 7" xfId="43805"/>
    <cellStyle name="40% - Accent2 6 3" xfId="652"/>
    <cellStyle name="40% - Accent2 6 3 2" xfId="2990"/>
    <cellStyle name="40% - Accent2 6 3 2 2" xfId="9614"/>
    <cellStyle name="40% - Accent2 6 3 2 2 2" xfId="33160"/>
    <cellStyle name="40% - Accent2 6 3 2 3" xfId="33159"/>
    <cellStyle name="40% - Accent2 6 3 2 4" xfId="43808"/>
    <cellStyle name="40% - Accent2 6 3 3" xfId="2989"/>
    <cellStyle name="40% - Accent2 6 3 3 2" xfId="9615"/>
    <cellStyle name="40% - Accent2 6 3 3 2 2" xfId="33162"/>
    <cellStyle name="40% - Accent2 6 3 3 3" xfId="33161"/>
    <cellStyle name="40% - Accent2 6 3 4" xfId="9613"/>
    <cellStyle name="40% - Accent2 6 3 4 2" xfId="33163"/>
    <cellStyle name="40% - Accent2 6 3 5" xfId="14816"/>
    <cellStyle name="40% - Accent2 6 3 6" xfId="33158"/>
    <cellStyle name="40% - Accent2 6 3 7" xfId="43807"/>
    <cellStyle name="40% - Accent2 6 4" xfId="739"/>
    <cellStyle name="40% - Accent2 6 4 2" xfId="2991"/>
    <cellStyle name="40% - Accent2 6 4 2 2" xfId="9617"/>
    <cellStyle name="40% - Accent2 6 4 2 2 2" xfId="33166"/>
    <cellStyle name="40% - Accent2 6 4 2 3" xfId="33165"/>
    <cellStyle name="40% - Accent2 6 4 3" xfId="9616"/>
    <cellStyle name="40% - Accent2 6 4 3 2" xfId="33167"/>
    <cellStyle name="40% - Accent2 6 4 4" xfId="14817"/>
    <cellStyle name="40% - Accent2 6 4 5" xfId="33164"/>
    <cellStyle name="40% - Accent2 6 4 6" xfId="43809"/>
    <cellStyle name="40% - Accent2 6 5" xfId="2992"/>
    <cellStyle name="40% - Accent2 6 5 2" xfId="9618"/>
    <cellStyle name="40% - Accent2 6 5 2 2" xfId="33169"/>
    <cellStyle name="40% - Accent2 6 5 3" xfId="33168"/>
    <cellStyle name="40% - Accent2 6 5 4" xfId="43810"/>
    <cellStyle name="40% - Accent2 6 6" xfId="2993"/>
    <cellStyle name="40% - Accent2 6 6 2" xfId="9619"/>
    <cellStyle name="40% - Accent2 6 6 2 2" xfId="33171"/>
    <cellStyle name="40% - Accent2 6 6 3" xfId="33170"/>
    <cellStyle name="40% - Accent2 6 6 4" xfId="43811"/>
    <cellStyle name="40% - Accent2 6 7" xfId="2994"/>
    <cellStyle name="40% - Accent2 6 7 2" xfId="9620"/>
    <cellStyle name="40% - Accent2 6 7 2 2" xfId="33173"/>
    <cellStyle name="40% - Accent2 6 7 3" xfId="33172"/>
    <cellStyle name="40% - Accent2 6 7 4" xfId="43812"/>
    <cellStyle name="40% - Accent2 6 8" xfId="2995"/>
    <cellStyle name="40% - Accent2 6 8 2" xfId="9621"/>
    <cellStyle name="40% - Accent2 6 8 2 2" xfId="33175"/>
    <cellStyle name="40% - Accent2 6 8 3" xfId="33174"/>
    <cellStyle name="40% - Accent2 6 8 4" xfId="43813"/>
    <cellStyle name="40% - Accent2 6 9" xfId="2996"/>
    <cellStyle name="40% - Accent2 6 9 2" xfId="9622"/>
    <cellStyle name="40% - Accent2 6 9 2 2" xfId="33177"/>
    <cellStyle name="40% - Accent2 6 9 3" xfId="33176"/>
    <cellStyle name="40% - Accent2 6 9 4" xfId="43814"/>
    <cellStyle name="40% - Accent2 7" xfId="217"/>
    <cellStyle name="40% - Accent2 7 10" xfId="9623"/>
    <cellStyle name="40% - Accent2 7 10 2" xfId="33179"/>
    <cellStyle name="40% - Accent2 7 11" xfId="14818"/>
    <cellStyle name="40% - Accent2 7 12" xfId="33178"/>
    <cellStyle name="40% - Accent2 7 13" xfId="43815"/>
    <cellStyle name="40% - Accent2 7 2" xfId="449"/>
    <cellStyle name="40% - Accent2 7 2 2" xfId="2999"/>
    <cellStyle name="40% - Accent2 7 2 2 2" xfId="9625"/>
    <cellStyle name="40% - Accent2 7 2 2 2 2" xfId="33182"/>
    <cellStyle name="40% - Accent2 7 2 2 3" xfId="33181"/>
    <cellStyle name="40% - Accent2 7 2 2 4" xfId="43817"/>
    <cellStyle name="40% - Accent2 7 2 3" xfId="2998"/>
    <cellStyle name="40% - Accent2 7 2 3 2" xfId="9626"/>
    <cellStyle name="40% - Accent2 7 2 3 2 2" xfId="33184"/>
    <cellStyle name="40% - Accent2 7 2 3 3" xfId="33183"/>
    <cellStyle name="40% - Accent2 7 2 4" xfId="9624"/>
    <cellStyle name="40% - Accent2 7 2 4 2" xfId="33185"/>
    <cellStyle name="40% - Accent2 7 2 5" xfId="14819"/>
    <cellStyle name="40% - Accent2 7 2 6" xfId="33180"/>
    <cellStyle name="40% - Accent2 7 2 7" xfId="43816"/>
    <cellStyle name="40% - Accent2 7 3" xfId="653"/>
    <cellStyle name="40% - Accent2 7 3 2" xfId="3000"/>
    <cellStyle name="40% - Accent2 7 3 2 2" xfId="9628"/>
    <cellStyle name="40% - Accent2 7 3 2 2 2" xfId="33188"/>
    <cellStyle name="40% - Accent2 7 3 2 3" xfId="33187"/>
    <cellStyle name="40% - Accent2 7 3 3" xfId="9627"/>
    <cellStyle name="40% - Accent2 7 3 3 2" xfId="33189"/>
    <cellStyle name="40% - Accent2 7 3 4" xfId="14820"/>
    <cellStyle name="40% - Accent2 7 3 5" xfId="33186"/>
    <cellStyle name="40% - Accent2 7 3 6" xfId="43818"/>
    <cellStyle name="40% - Accent2 7 4" xfId="740"/>
    <cellStyle name="40% - Accent2 7 4 2" xfId="3001"/>
    <cellStyle name="40% - Accent2 7 4 2 2" xfId="9630"/>
    <cellStyle name="40% - Accent2 7 4 2 2 2" xfId="33192"/>
    <cellStyle name="40% - Accent2 7 4 2 3" xfId="33191"/>
    <cellStyle name="40% - Accent2 7 4 3" xfId="9629"/>
    <cellStyle name="40% - Accent2 7 4 3 2" xfId="33193"/>
    <cellStyle name="40% - Accent2 7 4 4" xfId="14821"/>
    <cellStyle name="40% - Accent2 7 4 5" xfId="33190"/>
    <cellStyle name="40% - Accent2 7 4 6" xfId="43819"/>
    <cellStyle name="40% - Accent2 7 5" xfId="3002"/>
    <cellStyle name="40% - Accent2 7 5 2" xfId="9631"/>
    <cellStyle name="40% - Accent2 7 5 2 2" xfId="33195"/>
    <cellStyle name="40% - Accent2 7 5 3" xfId="33194"/>
    <cellStyle name="40% - Accent2 7 5 4" xfId="43820"/>
    <cellStyle name="40% - Accent2 7 6" xfId="3003"/>
    <cellStyle name="40% - Accent2 7 6 2" xfId="9632"/>
    <cellStyle name="40% - Accent2 7 6 2 2" xfId="33197"/>
    <cellStyle name="40% - Accent2 7 6 3" xfId="33196"/>
    <cellStyle name="40% - Accent2 7 6 4" xfId="43821"/>
    <cellStyle name="40% - Accent2 7 7" xfId="3004"/>
    <cellStyle name="40% - Accent2 7 7 2" xfId="9633"/>
    <cellStyle name="40% - Accent2 7 7 2 2" xfId="33199"/>
    <cellStyle name="40% - Accent2 7 7 3" xfId="33198"/>
    <cellStyle name="40% - Accent2 7 7 4" xfId="43822"/>
    <cellStyle name="40% - Accent2 7 8" xfId="3005"/>
    <cellStyle name="40% - Accent2 7 8 2" xfId="9634"/>
    <cellStyle name="40% - Accent2 7 8 2 2" xfId="33201"/>
    <cellStyle name="40% - Accent2 7 8 3" xfId="33200"/>
    <cellStyle name="40% - Accent2 7 8 4" xfId="43823"/>
    <cellStyle name="40% - Accent2 7 9" xfId="2997"/>
    <cellStyle name="40% - Accent2 7 9 2" xfId="9635"/>
    <cellStyle name="40% - Accent2 7 9 2 2" xfId="33203"/>
    <cellStyle name="40% - Accent2 7 9 3" xfId="33202"/>
    <cellStyle name="40% - Accent2 8" xfId="327"/>
    <cellStyle name="40% - Accent2 8 2" xfId="3007"/>
    <cellStyle name="40% - Accent2 8 2 2" xfId="9636"/>
    <cellStyle name="40% - Accent2 8 2 2 2" xfId="33205"/>
    <cellStyle name="40% - Accent2 8 2 3" xfId="14822"/>
    <cellStyle name="40% - Accent2 8 2 4" xfId="33204"/>
    <cellStyle name="40% - Accent2 8 2 5" xfId="43825"/>
    <cellStyle name="40% - Accent2 8 3" xfId="3008"/>
    <cellStyle name="40% - Accent2 8 3 2" xfId="9637"/>
    <cellStyle name="40% - Accent2 8 3 2 2" xfId="33207"/>
    <cellStyle name="40% - Accent2 8 3 3" xfId="14823"/>
    <cellStyle name="40% - Accent2 8 3 4" xfId="33206"/>
    <cellStyle name="40% - Accent2 8 3 5" xfId="43826"/>
    <cellStyle name="40% - Accent2 8 4" xfId="3009"/>
    <cellStyle name="40% - Accent2 8 4 2" xfId="9638"/>
    <cellStyle name="40% - Accent2 8 4 2 2" xfId="33209"/>
    <cellStyle name="40% - Accent2 8 4 3" xfId="14824"/>
    <cellStyle name="40% - Accent2 8 4 4" xfId="33208"/>
    <cellStyle name="40% - Accent2 8 4 5" xfId="43827"/>
    <cellStyle name="40% - Accent2 8 5" xfId="3010"/>
    <cellStyle name="40% - Accent2 8 5 2" xfId="9639"/>
    <cellStyle name="40% - Accent2 8 5 2 2" xfId="33211"/>
    <cellStyle name="40% - Accent2 8 5 3" xfId="33210"/>
    <cellStyle name="40% - Accent2 8 5 4" xfId="43828"/>
    <cellStyle name="40% - Accent2 8 6" xfId="3006"/>
    <cellStyle name="40% - Accent2 8 6 2" xfId="9640"/>
    <cellStyle name="40% - Accent2 8 6 2 2" xfId="33213"/>
    <cellStyle name="40% - Accent2 8 6 3" xfId="33212"/>
    <cellStyle name="40% - Accent2 8 7" xfId="43824"/>
    <cellStyle name="40% - Accent2 9" xfId="310"/>
    <cellStyle name="40% - Accent2 9 2" xfId="3012"/>
    <cellStyle name="40% - Accent2 9 2 2" xfId="9642"/>
    <cellStyle name="40% - Accent2 9 2 2 2" xfId="33216"/>
    <cellStyle name="40% - Accent2 9 2 3" xfId="14826"/>
    <cellStyle name="40% - Accent2 9 2 4" xfId="33215"/>
    <cellStyle name="40% - Accent2 9 2 5" xfId="43830"/>
    <cellStyle name="40% - Accent2 9 3" xfId="3011"/>
    <cellStyle name="40% - Accent2 9 3 2" xfId="9643"/>
    <cellStyle name="40% - Accent2 9 3 2 2" xfId="33218"/>
    <cellStyle name="40% - Accent2 9 3 3" xfId="14827"/>
    <cellStyle name="40% - Accent2 9 3 4" xfId="33217"/>
    <cellStyle name="40% - Accent2 9 4" xfId="9641"/>
    <cellStyle name="40% - Accent2 9 4 2" xfId="14828"/>
    <cellStyle name="40% - Accent2 9 4 3" xfId="33219"/>
    <cellStyle name="40% - Accent2 9 5" xfId="14825"/>
    <cellStyle name="40% - Accent2 9 6" xfId="33214"/>
    <cellStyle name="40% - Accent2 9 7" xfId="43829"/>
    <cellStyle name="40% - Accent3" xfId="9" builtinId="39" customBuiltin="1"/>
    <cellStyle name="40% - Accent3 10" xfId="3013"/>
    <cellStyle name="40% - Accent3 10 2" xfId="3014"/>
    <cellStyle name="40% - Accent3 10 2 2" xfId="9645"/>
    <cellStyle name="40% - Accent3 10 2 2 2" xfId="33222"/>
    <cellStyle name="40% - Accent3 10 2 3" xfId="14830"/>
    <cellStyle name="40% - Accent3 10 2 4" xfId="33221"/>
    <cellStyle name="40% - Accent3 10 2 5" xfId="43832"/>
    <cellStyle name="40% - Accent3 10 3" xfId="9644"/>
    <cellStyle name="40% - Accent3 10 3 2" xfId="14831"/>
    <cellStyle name="40% - Accent3 10 3 3" xfId="33223"/>
    <cellStyle name="40% - Accent3 10 4" xfId="14832"/>
    <cellStyle name="40% - Accent3 10 5" xfId="14829"/>
    <cellStyle name="40% - Accent3 10 6" xfId="33220"/>
    <cellStyle name="40% - Accent3 10 7" xfId="43831"/>
    <cellStyle name="40% - Accent3 11" xfId="3015"/>
    <cellStyle name="40% - Accent3 11 2" xfId="3016"/>
    <cellStyle name="40% - Accent3 11 2 2" xfId="9647"/>
    <cellStyle name="40% - Accent3 11 2 2 2" xfId="33226"/>
    <cellStyle name="40% - Accent3 11 2 3" xfId="14834"/>
    <cellStyle name="40% - Accent3 11 2 4" xfId="33225"/>
    <cellStyle name="40% - Accent3 11 2 5" xfId="43834"/>
    <cellStyle name="40% - Accent3 11 3" xfId="9646"/>
    <cellStyle name="40% - Accent3 11 3 2" xfId="14835"/>
    <cellStyle name="40% - Accent3 11 3 3" xfId="33227"/>
    <cellStyle name="40% - Accent3 11 4" xfId="14836"/>
    <cellStyle name="40% - Accent3 11 5" xfId="14833"/>
    <cellStyle name="40% - Accent3 11 6" xfId="33224"/>
    <cellStyle name="40% - Accent3 11 7" xfId="43833"/>
    <cellStyle name="40% - Accent3 12" xfId="3017"/>
    <cellStyle name="40% - Accent3 12 2" xfId="9648"/>
    <cellStyle name="40% - Accent3 12 2 2" xfId="14838"/>
    <cellStyle name="40% - Accent3 12 2 3" xfId="33229"/>
    <cellStyle name="40% - Accent3 12 3" xfId="14839"/>
    <cellStyle name="40% - Accent3 12 4" xfId="14840"/>
    <cellStyle name="40% - Accent3 12 5" xfId="14841"/>
    <cellStyle name="40% - Accent3 12 6" xfId="14837"/>
    <cellStyle name="40% - Accent3 12 7" xfId="33228"/>
    <cellStyle name="40% - Accent3 12 8" xfId="43835"/>
    <cellStyle name="40% - Accent3 13" xfId="3018"/>
    <cellStyle name="40% - Accent3 13 2" xfId="9649"/>
    <cellStyle name="40% - Accent3 13 2 2" xfId="33231"/>
    <cellStyle name="40% - Accent3 13 3" xfId="14842"/>
    <cellStyle name="40% - Accent3 13 4" xfId="33230"/>
    <cellStyle name="40% - Accent3 13 5" xfId="43836"/>
    <cellStyle name="40% - Accent3 14" xfId="3019"/>
    <cellStyle name="40% - Accent3 14 2" xfId="9650"/>
    <cellStyle name="40% - Accent3 14 2 2" xfId="33233"/>
    <cellStyle name="40% - Accent3 14 3" xfId="14843"/>
    <cellStyle name="40% - Accent3 14 4" xfId="33232"/>
    <cellStyle name="40% - Accent3 14 5" xfId="43837"/>
    <cellStyle name="40% - Accent3 15" xfId="3020"/>
    <cellStyle name="40% - Accent3 15 2" xfId="9651"/>
    <cellStyle name="40% - Accent3 15 2 2" xfId="33235"/>
    <cellStyle name="40% - Accent3 15 3" xfId="14844"/>
    <cellStyle name="40% - Accent3 15 4" xfId="33234"/>
    <cellStyle name="40% - Accent3 15 5" xfId="43838"/>
    <cellStyle name="40% - Accent3 16" xfId="13875"/>
    <cellStyle name="40% - Accent3 16 2" xfId="14845"/>
    <cellStyle name="40% - Accent3 17" xfId="14846"/>
    <cellStyle name="40% - Accent3 18" xfId="14847"/>
    <cellStyle name="40% - Accent3 19" xfId="14848"/>
    <cellStyle name="40% - Accent3 2" xfId="124"/>
    <cellStyle name="40% - Accent3 2 10" xfId="3022"/>
    <cellStyle name="40% - Accent3 2 11" xfId="3023"/>
    <cellStyle name="40% - Accent3 2 11 2" xfId="9653"/>
    <cellStyle name="40% - Accent3 2 11 2 2" xfId="33237"/>
    <cellStyle name="40% - Accent3 2 11 3" xfId="14849"/>
    <cellStyle name="40% - Accent3 2 11 4" xfId="33236"/>
    <cellStyle name="40% - Accent3 2 11 5" xfId="43839"/>
    <cellStyle name="40% - Accent3 2 12" xfId="3024"/>
    <cellStyle name="40% - Accent3 2 12 2" xfId="9654"/>
    <cellStyle name="40% - Accent3 2 12 2 2" xfId="33239"/>
    <cellStyle name="40% - Accent3 2 12 3" xfId="14850"/>
    <cellStyle name="40% - Accent3 2 12 4" xfId="33238"/>
    <cellStyle name="40% - Accent3 2 12 5" xfId="43840"/>
    <cellStyle name="40% - Accent3 2 13" xfId="3025"/>
    <cellStyle name="40% - Accent3 2 13 2" xfId="9655"/>
    <cellStyle name="40% - Accent3 2 13 2 2" xfId="33241"/>
    <cellStyle name="40% - Accent3 2 13 3" xfId="14851"/>
    <cellStyle name="40% - Accent3 2 13 4" xfId="33240"/>
    <cellStyle name="40% - Accent3 2 13 5" xfId="43841"/>
    <cellStyle name="40% - Accent3 2 14" xfId="3026"/>
    <cellStyle name="40% - Accent3 2 14 2" xfId="9656"/>
    <cellStyle name="40% - Accent3 2 14 2 2" xfId="33243"/>
    <cellStyle name="40% - Accent3 2 14 3" xfId="14852"/>
    <cellStyle name="40% - Accent3 2 14 4" xfId="33242"/>
    <cellStyle name="40% - Accent3 2 14 5" xfId="43842"/>
    <cellStyle name="40% - Accent3 2 15" xfId="3027"/>
    <cellStyle name="40% - Accent3 2 15 2" xfId="9657"/>
    <cellStyle name="40% - Accent3 2 15 2 2" xfId="33245"/>
    <cellStyle name="40% - Accent3 2 15 3" xfId="14853"/>
    <cellStyle name="40% - Accent3 2 15 4" xfId="33244"/>
    <cellStyle name="40% - Accent3 2 15 5" xfId="43843"/>
    <cellStyle name="40% - Accent3 2 16" xfId="3021"/>
    <cellStyle name="40% - Accent3 2 16 2" xfId="9658"/>
    <cellStyle name="40% - Accent3 2 16 2 2" xfId="33247"/>
    <cellStyle name="40% - Accent3 2 16 3" xfId="28052"/>
    <cellStyle name="40% - Accent3 2 16 4" xfId="33246"/>
    <cellStyle name="40% - Accent3 2 17" xfId="9652"/>
    <cellStyle name="40% - Accent3 2 17 2" xfId="33248"/>
    <cellStyle name="40% - Accent3 2 18" xfId="41616"/>
    <cellStyle name="40% - Accent3 2 2" xfId="219"/>
    <cellStyle name="40% - Accent3 2 2 2" xfId="3028"/>
    <cellStyle name="40% - Accent3 2 2 2 10" xfId="3029"/>
    <cellStyle name="40% - Accent3 2 2 2 10 2" xfId="9660"/>
    <cellStyle name="40% - Accent3 2 2 2 10 2 2" xfId="33251"/>
    <cellStyle name="40% - Accent3 2 2 2 10 3" xfId="33250"/>
    <cellStyle name="40% - Accent3 2 2 2 10 4" xfId="43845"/>
    <cellStyle name="40% - Accent3 2 2 2 11" xfId="3030"/>
    <cellStyle name="40% - Accent3 2 2 2 11 2" xfId="9661"/>
    <cellStyle name="40% - Accent3 2 2 2 11 2 2" xfId="33253"/>
    <cellStyle name="40% - Accent3 2 2 2 11 3" xfId="33252"/>
    <cellStyle name="40% - Accent3 2 2 2 11 4" xfId="43846"/>
    <cellStyle name="40% - Accent3 2 2 2 12" xfId="9659"/>
    <cellStyle name="40% - Accent3 2 2 2 12 2" xfId="33254"/>
    <cellStyle name="40% - Accent3 2 2 2 13" xfId="33249"/>
    <cellStyle name="40% - Accent3 2 2 2 14" xfId="43844"/>
    <cellStyle name="40% - Accent3 2 2 2 2" xfId="3031"/>
    <cellStyle name="40% - Accent3 2 2 2 2 10" xfId="9662"/>
    <cellStyle name="40% - Accent3 2 2 2 2 10 2" xfId="33256"/>
    <cellStyle name="40% - Accent3 2 2 2 2 11" xfId="33255"/>
    <cellStyle name="40% - Accent3 2 2 2 2 12" xfId="43847"/>
    <cellStyle name="40% - Accent3 2 2 2 2 2" xfId="3032"/>
    <cellStyle name="40% - Accent3 2 2 2 2 2 2" xfId="3033"/>
    <cellStyle name="40% - Accent3 2 2 2 2 2 2 2" xfId="9664"/>
    <cellStyle name="40% - Accent3 2 2 2 2 2 2 2 2" xfId="33259"/>
    <cellStyle name="40% - Accent3 2 2 2 2 2 2 3" xfId="33258"/>
    <cellStyle name="40% - Accent3 2 2 2 2 2 2 4" xfId="43849"/>
    <cellStyle name="40% - Accent3 2 2 2 2 2 3" xfId="9663"/>
    <cellStyle name="40% - Accent3 2 2 2 2 2 3 2" xfId="33260"/>
    <cellStyle name="40% - Accent3 2 2 2 2 2 4" xfId="33257"/>
    <cellStyle name="40% - Accent3 2 2 2 2 2 5" xfId="43848"/>
    <cellStyle name="40% - Accent3 2 2 2 2 3" xfId="3034"/>
    <cellStyle name="40% - Accent3 2 2 2 2 3 2" xfId="3035"/>
    <cellStyle name="40% - Accent3 2 2 2 2 3 2 2" xfId="9666"/>
    <cellStyle name="40% - Accent3 2 2 2 2 3 2 2 2" xfId="33263"/>
    <cellStyle name="40% - Accent3 2 2 2 2 3 2 3" xfId="33262"/>
    <cellStyle name="40% - Accent3 2 2 2 2 3 2 4" xfId="43851"/>
    <cellStyle name="40% - Accent3 2 2 2 2 3 3" xfId="9665"/>
    <cellStyle name="40% - Accent3 2 2 2 2 3 3 2" xfId="33264"/>
    <cellStyle name="40% - Accent3 2 2 2 2 3 4" xfId="33261"/>
    <cellStyle name="40% - Accent3 2 2 2 2 3 5" xfId="43850"/>
    <cellStyle name="40% - Accent3 2 2 2 2 4" xfId="3036"/>
    <cellStyle name="40% - Accent3 2 2 2 2 4 2" xfId="9667"/>
    <cellStyle name="40% - Accent3 2 2 2 2 4 2 2" xfId="33266"/>
    <cellStyle name="40% - Accent3 2 2 2 2 4 3" xfId="33265"/>
    <cellStyle name="40% - Accent3 2 2 2 2 4 4" xfId="43852"/>
    <cellStyle name="40% - Accent3 2 2 2 2 5" xfId="3037"/>
    <cellStyle name="40% - Accent3 2 2 2 2 5 2" xfId="9668"/>
    <cellStyle name="40% - Accent3 2 2 2 2 5 2 2" xfId="33268"/>
    <cellStyle name="40% - Accent3 2 2 2 2 5 3" xfId="33267"/>
    <cellStyle name="40% - Accent3 2 2 2 2 5 4" xfId="43853"/>
    <cellStyle name="40% - Accent3 2 2 2 2 6" xfId="3038"/>
    <cellStyle name="40% - Accent3 2 2 2 2 6 2" xfId="9669"/>
    <cellStyle name="40% - Accent3 2 2 2 2 6 2 2" xfId="33270"/>
    <cellStyle name="40% - Accent3 2 2 2 2 6 3" xfId="33269"/>
    <cellStyle name="40% - Accent3 2 2 2 2 6 4" xfId="43854"/>
    <cellStyle name="40% - Accent3 2 2 2 2 7" xfId="3039"/>
    <cellStyle name="40% - Accent3 2 2 2 2 7 2" xfId="9670"/>
    <cellStyle name="40% - Accent3 2 2 2 2 7 2 2" xfId="33272"/>
    <cellStyle name="40% - Accent3 2 2 2 2 7 3" xfId="33271"/>
    <cellStyle name="40% - Accent3 2 2 2 2 7 4" xfId="43855"/>
    <cellStyle name="40% - Accent3 2 2 2 2 8" xfId="3040"/>
    <cellStyle name="40% - Accent3 2 2 2 2 8 2" xfId="9671"/>
    <cellStyle name="40% - Accent3 2 2 2 2 8 2 2" xfId="33274"/>
    <cellStyle name="40% - Accent3 2 2 2 2 8 3" xfId="33273"/>
    <cellStyle name="40% - Accent3 2 2 2 2 8 4" xfId="43856"/>
    <cellStyle name="40% - Accent3 2 2 2 2 9" xfId="3041"/>
    <cellStyle name="40% - Accent3 2 2 2 2 9 2" xfId="9672"/>
    <cellStyle name="40% - Accent3 2 2 2 2 9 2 2" xfId="33276"/>
    <cellStyle name="40% - Accent3 2 2 2 2 9 3" xfId="33275"/>
    <cellStyle name="40% - Accent3 2 2 2 2 9 4" xfId="43857"/>
    <cellStyle name="40% - Accent3 2 2 2 3" xfId="3042"/>
    <cellStyle name="40% - Accent3 2 2 2 3 10" xfId="33277"/>
    <cellStyle name="40% - Accent3 2 2 2 3 11" xfId="43858"/>
    <cellStyle name="40% - Accent3 2 2 2 3 2" xfId="3043"/>
    <cellStyle name="40% - Accent3 2 2 2 3 2 2" xfId="9674"/>
    <cellStyle name="40% - Accent3 2 2 2 3 2 2 2" xfId="33279"/>
    <cellStyle name="40% - Accent3 2 2 2 3 2 3" xfId="33278"/>
    <cellStyle name="40% - Accent3 2 2 2 3 2 4" xfId="43859"/>
    <cellStyle name="40% - Accent3 2 2 2 3 3" xfId="3044"/>
    <cellStyle name="40% - Accent3 2 2 2 3 3 2" xfId="9675"/>
    <cellStyle name="40% - Accent3 2 2 2 3 3 2 2" xfId="33281"/>
    <cellStyle name="40% - Accent3 2 2 2 3 3 3" xfId="33280"/>
    <cellStyle name="40% - Accent3 2 2 2 3 3 4" xfId="43860"/>
    <cellStyle name="40% - Accent3 2 2 2 3 4" xfId="3045"/>
    <cellStyle name="40% - Accent3 2 2 2 3 4 2" xfId="9676"/>
    <cellStyle name="40% - Accent3 2 2 2 3 4 2 2" xfId="33283"/>
    <cellStyle name="40% - Accent3 2 2 2 3 4 3" xfId="33282"/>
    <cellStyle name="40% - Accent3 2 2 2 3 4 4" xfId="43861"/>
    <cellStyle name="40% - Accent3 2 2 2 3 5" xfId="3046"/>
    <cellStyle name="40% - Accent3 2 2 2 3 5 2" xfId="9677"/>
    <cellStyle name="40% - Accent3 2 2 2 3 5 2 2" xfId="33285"/>
    <cellStyle name="40% - Accent3 2 2 2 3 5 3" xfId="33284"/>
    <cellStyle name="40% - Accent3 2 2 2 3 5 4" xfId="43862"/>
    <cellStyle name="40% - Accent3 2 2 2 3 6" xfId="3047"/>
    <cellStyle name="40% - Accent3 2 2 2 3 6 2" xfId="9678"/>
    <cellStyle name="40% - Accent3 2 2 2 3 6 2 2" xfId="33287"/>
    <cellStyle name="40% - Accent3 2 2 2 3 6 3" xfId="33286"/>
    <cellStyle name="40% - Accent3 2 2 2 3 6 4" xfId="43863"/>
    <cellStyle name="40% - Accent3 2 2 2 3 7" xfId="3048"/>
    <cellStyle name="40% - Accent3 2 2 2 3 7 2" xfId="9679"/>
    <cellStyle name="40% - Accent3 2 2 2 3 7 2 2" xfId="33289"/>
    <cellStyle name="40% - Accent3 2 2 2 3 7 3" xfId="33288"/>
    <cellStyle name="40% - Accent3 2 2 2 3 7 4" xfId="43864"/>
    <cellStyle name="40% - Accent3 2 2 2 3 8" xfId="3049"/>
    <cellStyle name="40% - Accent3 2 2 2 3 8 2" xfId="9680"/>
    <cellStyle name="40% - Accent3 2 2 2 3 8 2 2" xfId="33291"/>
    <cellStyle name="40% - Accent3 2 2 2 3 8 3" xfId="33290"/>
    <cellStyle name="40% - Accent3 2 2 2 3 8 4" xfId="43865"/>
    <cellStyle name="40% - Accent3 2 2 2 3 9" xfId="9673"/>
    <cellStyle name="40% - Accent3 2 2 2 3 9 2" xfId="33292"/>
    <cellStyle name="40% - Accent3 2 2 2 4" xfId="3050"/>
    <cellStyle name="40% - Accent3 2 2 2 4 2" xfId="3051"/>
    <cellStyle name="40% - Accent3 2 2 2 4 2 2" xfId="9682"/>
    <cellStyle name="40% - Accent3 2 2 2 4 2 2 2" xfId="33295"/>
    <cellStyle name="40% - Accent3 2 2 2 4 2 3" xfId="33294"/>
    <cellStyle name="40% - Accent3 2 2 2 4 2 4" xfId="43867"/>
    <cellStyle name="40% - Accent3 2 2 2 4 3" xfId="9681"/>
    <cellStyle name="40% - Accent3 2 2 2 4 3 2" xfId="33296"/>
    <cellStyle name="40% - Accent3 2 2 2 4 4" xfId="33293"/>
    <cellStyle name="40% - Accent3 2 2 2 4 5" xfId="43866"/>
    <cellStyle name="40% - Accent3 2 2 2 5" xfId="3052"/>
    <cellStyle name="40% - Accent3 2 2 2 5 2" xfId="9683"/>
    <cellStyle name="40% - Accent3 2 2 2 5 2 2" xfId="33298"/>
    <cellStyle name="40% - Accent3 2 2 2 5 3" xfId="33297"/>
    <cellStyle name="40% - Accent3 2 2 2 5 4" xfId="43868"/>
    <cellStyle name="40% - Accent3 2 2 2 6" xfId="3053"/>
    <cellStyle name="40% - Accent3 2 2 2 6 2" xfId="9684"/>
    <cellStyle name="40% - Accent3 2 2 2 6 2 2" xfId="33300"/>
    <cellStyle name="40% - Accent3 2 2 2 6 3" xfId="33299"/>
    <cellStyle name="40% - Accent3 2 2 2 6 4" xfId="43869"/>
    <cellStyle name="40% - Accent3 2 2 2 7" xfId="3054"/>
    <cellStyle name="40% - Accent3 2 2 2 7 2" xfId="9685"/>
    <cellStyle name="40% - Accent3 2 2 2 7 2 2" xfId="33302"/>
    <cellStyle name="40% - Accent3 2 2 2 7 3" xfId="33301"/>
    <cellStyle name="40% - Accent3 2 2 2 7 4" xfId="43870"/>
    <cellStyle name="40% - Accent3 2 2 2 8" xfId="3055"/>
    <cellStyle name="40% - Accent3 2 2 2 8 2" xfId="9686"/>
    <cellStyle name="40% - Accent3 2 2 2 8 2 2" xfId="33304"/>
    <cellStyle name="40% - Accent3 2 2 2 8 3" xfId="33303"/>
    <cellStyle name="40% - Accent3 2 2 2 8 4" xfId="43871"/>
    <cellStyle name="40% - Accent3 2 2 2 9" xfId="3056"/>
    <cellStyle name="40% - Accent3 2 2 2 9 2" xfId="9687"/>
    <cellStyle name="40% - Accent3 2 2 2 9 2 2" xfId="33306"/>
    <cellStyle name="40% - Accent3 2 2 2 9 3" xfId="33305"/>
    <cellStyle name="40% - Accent3 2 2 2 9 4" xfId="43872"/>
    <cellStyle name="40% - Accent3 2 2 3" xfId="3057"/>
    <cellStyle name="40% - Accent3 2 2 3 10" xfId="43873"/>
    <cellStyle name="40% - Accent3 2 2 3 2" xfId="3058"/>
    <cellStyle name="40% - Accent3 2 2 3 2 2" xfId="3059"/>
    <cellStyle name="40% - Accent3 2 2 3 2 2 2" xfId="9690"/>
    <cellStyle name="40% - Accent3 2 2 3 2 2 2 2" xfId="33310"/>
    <cellStyle name="40% - Accent3 2 2 3 2 2 3" xfId="33309"/>
    <cellStyle name="40% - Accent3 2 2 3 2 2 4" xfId="43875"/>
    <cellStyle name="40% - Accent3 2 2 3 2 3" xfId="9689"/>
    <cellStyle name="40% - Accent3 2 2 3 2 3 2" xfId="33311"/>
    <cellStyle name="40% - Accent3 2 2 3 2 4" xfId="33308"/>
    <cellStyle name="40% - Accent3 2 2 3 2 5" xfId="43874"/>
    <cellStyle name="40% - Accent3 2 2 3 3" xfId="3060"/>
    <cellStyle name="40% - Accent3 2 2 3 3 2" xfId="3061"/>
    <cellStyle name="40% - Accent3 2 2 3 3 2 2" xfId="9692"/>
    <cellStyle name="40% - Accent3 2 2 3 3 2 2 2" xfId="33314"/>
    <cellStyle name="40% - Accent3 2 2 3 3 2 3" xfId="33313"/>
    <cellStyle name="40% - Accent3 2 2 3 3 2 4" xfId="43877"/>
    <cellStyle name="40% - Accent3 2 2 3 3 3" xfId="9691"/>
    <cellStyle name="40% - Accent3 2 2 3 3 3 2" xfId="33315"/>
    <cellStyle name="40% - Accent3 2 2 3 3 4" xfId="33312"/>
    <cellStyle name="40% - Accent3 2 2 3 3 5" xfId="43876"/>
    <cellStyle name="40% - Accent3 2 2 3 4" xfId="3062"/>
    <cellStyle name="40% - Accent3 2 2 3 4 2" xfId="9693"/>
    <cellStyle name="40% - Accent3 2 2 3 4 2 2" xfId="33317"/>
    <cellStyle name="40% - Accent3 2 2 3 4 3" xfId="33316"/>
    <cellStyle name="40% - Accent3 2 2 3 4 4" xfId="43878"/>
    <cellStyle name="40% - Accent3 2 2 3 5" xfId="3063"/>
    <cellStyle name="40% - Accent3 2 2 3 5 2" xfId="9694"/>
    <cellStyle name="40% - Accent3 2 2 3 5 2 2" xfId="33319"/>
    <cellStyle name="40% - Accent3 2 2 3 5 3" xfId="33318"/>
    <cellStyle name="40% - Accent3 2 2 3 5 4" xfId="43879"/>
    <cellStyle name="40% - Accent3 2 2 3 6" xfId="3064"/>
    <cellStyle name="40% - Accent3 2 2 3 6 2" xfId="9695"/>
    <cellStyle name="40% - Accent3 2 2 3 6 2 2" xfId="33321"/>
    <cellStyle name="40% - Accent3 2 2 3 6 3" xfId="33320"/>
    <cellStyle name="40% - Accent3 2 2 3 6 4" xfId="43880"/>
    <cellStyle name="40% - Accent3 2 2 3 7" xfId="3065"/>
    <cellStyle name="40% - Accent3 2 2 3 7 2" xfId="9696"/>
    <cellStyle name="40% - Accent3 2 2 3 7 2 2" xfId="33323"/>
    <cellStyle name="40% - Accent3 2 2 3 7 3" xfId="33322"/>
    <cellStyle name="40% - Accent3 2 2 3 7 4" xfId="43881"/>
    <cellStyle name="40% - Accent3 2 2 3 8" xfId="9688"/>
    <cellStyle name="40% - Accent3 2 2 3 8 2" xfId="33324"/>
    <cellStyle name="40% - Accent3 2 2 3 9" xfId="33307"/>
    <cellStyle name="40% - Accent3 2 2 4" xfId="3066"/>
    <cellStyle name="40% - Accent3 2 2 4 10" xfId="43882"/>
    <cellStyle name="40% - Accent3 2 2 4 2" xfId="3067"/>
    <cellStyle name="40% - Accent3 2 2 4 2 2" xfId="9698"/>
    <cellStyle name="40% - Accent3 2 2 4 2 2 2" xfId="33327"/>
    <cellStyle name="40% - Accent3 2 2 4 2 3" xfId="33326"/>
    <cellStyle name="40% - Accent3 2 2 4 2 4" xfId="43883"/>
    <cellStyle name="40% - Accent3 2 2 4 3" xfId="3068"/>
    <cellStyle name="40% - Accent3 2 2 4 3 2" xfId="9699"/>
    <cellStyle name="40% - Accent3 2 2 4 3 2 2" xfId="33329"/>
    <cellStyle name="40% - Accent3 2 2 4 3 3" xfId="33328"/>
    <cellStyle name="40% - Accent3 2 2 4 3 4" xfId="43884"/>
    <cellStyle name="40% - Accent3 2 2 4 4" xfId="3069"/>
    <cellStyle name="40% - Accent3 2 2 4 4 2" xfId="9700"/>
    <cellStyle name="40% - Accent3 2 2 4 4 2 2" xfId="33331"/>
    <cellStyle name="40% - Accent3 2 2 4 4 3" xfId="33330"/>
    <cellStyle name="40% - Accent3 2 2 4 4 4" xfId="43885"/>
    <cellStyle name="40% - Accent3 2 2 4 5" xfId="3070"/>
    <cellStyle name="40% - Accent3 2 2 4 5 2" xfId="9701"/>
    <cellStyle name="40% - Accent3 2 2 4 5 2 2" xfId="33333"/>
    <cellStyle name="40% - Accent3 2 2 4 5 3" xfId="33332"/>
    <cellStyle name="40% - Accent3 2 2 4 5 4" xfId="43886"/>
    <cellStyle name="40% - Accent3 2 2 4 6" xfId="3071"/>
    <cellStyle name="40% - Accent3 2 2 4 6 2" xfId="9702"/>
    <cellStyle name="40% - Accent3 2 2 4 6 2 2" xfId="33335"/>
    <cellStyle name="40% - Accent3 2 2 4 6 3" xfId="33334"/>
    <cellStyle name="40% - Accent3 2 2 4 6 4" xfId="43887"/>
    <cellStyle name="40% - Accent3 2 2 4 7" xfId="3072"/>
    <cellStyle name="40% - Accent3 2 2 4 7 2" xfId="9703"/>
    <cellStyle name="40% - Accent3 2 2 4 7 2 2" xfId="33337"/>
    <cellStyle name="40% - Accent3 2 2 4 7 3" xfId="33336"/>
    <cellStyle name="40% - Accent3 2 2 4 7 4" xfId="43888"/>
    <cellStyle name="40% - Accent3 2 2 4 8" xfId="9697"/>
    <cellStyle name="40% - Accent3 2 2 4 8 2" xfId="33338"/>
    <cellStyle name="40% - Accent3 2 2 4 9" xfId="33325"/>
    <cellStyle name="40% - Accent3 2 2 5" xfId="3073"/>
    <cellStyle name="40% - Accent3 2 2 5 2" xfId="9704"/>
    <cellStyle name="40% - Accent3 2 2 5 2 2" xfId="33340"/>
    <cellStyle name="40% - Accent3 2 2 5 3" xfId="33339"/>
    <cellStyle name="40% - Accent3 2 2 5 4" xfId="43889"/>
    <cellStyle name="40% - Accent3 2 2 6" xfId="3074"/>
    <cellStyle name="40% - Accent3 2 2 6 2" xfId="9705"/>
    <cellStyle name="40% - Accent3 2 2 6 2 2" xfId="33342"/>
    <cellStyle name="40% - Accent3 2 2 6 3" xfId="33341"/>
    <cellStyle name="40% - Accent3 2 2 6 4" xfId="43890"/>
    <cellStyle name="40% - Accent3 2 2 7" xfId="14854"/>
    <cellStyle name="40% - Accent3 2 3" xfId="218"/>
    <cellStyle name="40% - Accent3 2 3 2" xfId="450"/>
    <cellStyle name="40% - Accent3 2 3 2 2" xfId="7143"/>
    <cellStyle name="40% - Accent3 2 3 2 2 2" xfId="9708"/>
    <cellStyle name="40% - Accent3 2 3 2 2 2 2" xfId="33346"/>
    <cellStyle name="40% - Accent3 2 3 2 2 3" xfId="33345"/>
    <cellStyle name="40% - Accent3 2 3 2 3" xfId="9707"/>
    <cellStyle name="40% - Accent3 2 3 2 3 2" xfId="33347"/>
    <cellStyle name="40% - Accent3 2 3 2 4" xfId="33344"/>
    <cellStyle name="40% - Accent3 2 3 3" xfId="3075"/>
    <cellStyle name="40% - Accent3 2 3 4" xfId="9706"/>
    <cellStyle name="40% - Accent3 2 3 4 2" xfId="33348"/>
    <cellStyle name="40% - Accent3 2 3 5" xfId="14855"/>
    <cellStyle name="40% - Accent3 2 3 6" xfId="33343"/>
    <cellStyle name="40% - Accent3 2 4" xfId="379"/>
    <cellStyle name="40% - Accent3 2 4 10" xfId="3077"/>
    <cellStyle name="40% - Accent3 2 4 10 2" xfId="9710"/>
    <cellStyle name="40% - Accent3 2 4 10 2 2" xfId="33351"/>
    <cellStyle name="40% - Accent3 2 4 10 3" xfId="33350"/>
    <cellStyle name="40% - Accent3 2 4 10 4" xfId="43892"/>
    <cellStyle name="40% - Accent3 2 4 11" xfId="3078"/>
    <cellStyle name="40% - Accent3 2 4 11 2" xfId="9711"/>
    <cellStyle name="40% - Accent3 2 4 11 2 2" xfId="33353"/>
    <cellStyle name="40% - Accent3 2 4 11 3" xfId="33352"/>
    <cellStyle name="40% - Accent3 2 4 11 4" xfId="43893"/>
    <cellStyle name="40% - Accent3 2 4 12" xfId="3076"/>
    <cellStyle name="40% - Accent3 2 4 12 2" xfId="9712"/>
    <cellStyle name="40% - Accent3 2 4 12 2 2" xfId="33355"/>
    <cellStyle name="40% - Accent3 2 4 12 3" xfId="33354"/>
    <cellStyle name="40% - Accent3 2 4 13" xfId="9709"/>
    <cellStyle name="40% - Accent3 2 4 13 2" xfId="33356"/>
    <cellStyle name="40% - Accent3 2 4 14" xfId="14856"/>
    <cellStyle name="40% - Accent3 2 4 15" xfId="33349"/>
    <cellStyle name="40% - Accent3 2 4 16" xfId="43891"/>
    <cellStyle name="40% - Accent3 2 4 2" xfId="3079"/>
    <cellStyle name="40% - Accent3 2 4 2 10" xfId="9713"/>
    <cellStyle name="40% - Accent3 2 4 2 10 2" xfId="33358"/>
    <cellStyle name="40% - Accent3 2 4 2 11" xfId="14857"/>
    <cellStyle name="40% - Accent3 2 4 2 12" xfId="33357"/>
    <cellStyle name="40% - Accent3 2 4 2 13" xfId="43894"/>
    <cellStyle name="40% - Accent3 2 4 2 2" xfId="3080"/>
    <cellStyle name="40% - Accent3 2 4 2 2 2" xfId="3081"/>
    <cellStyle name="40% - Accent3 2 4 2 2 2 2" xfId="9715"/>
    <cellStyle name="40% - Accent3 2 4 2 2 2 2 2" xfId="33361"/>
    <cellStyle name="40% - Accent3 2 4 2 2 2 3" xfId="33360"/>
    <cellStyle name="40% - Accent3 2 4 2 2 2 4" xfId="43896"/>
    <cellStyle name="40% - Accent3 2 4 2 2 3" xfId="9714"/>
    <cellStyle name="40% - Accent3 2 4 2 2 3 2" xfId="33362"/>
    <cellStyle name="40% - Accent3 2 4 2 2 4" xfId="33359"/>
    <cellStyle name="40% - Accent3 2 4 2 2 5" xfId="43895"/>
    <cellStyle name="40% - Accent3 2 4 2 3" xfId="3082"/>
    <cellStyle name="40% - Accent3 2 4 2 3 2" xfId="3083"/>
    <cellStyle name="40% - Accent3 2 4 2 3 2 2" xfId="9717"/>
    <cellStyle name="40% - Accent3 2 4 2 3 2 2 2" xfId="33365"/>
    <cellStyle name="40% - Accent3 2 4 2 3 2 3" xfId="33364"/>
    <cellStyle name="40% - Accent3 2 4 2 3 2 4" xfId="43898"/>
    <cellStyle name="40% - Accent3 2 4 2 3 3" xfId="9716"/>
    <cellStyle name="40% - Accent3 2 4 2 3 3 2" xfId="33366"/>
    <cellStyle name="40% - Accent3 2 4 2 3 4" xfId="33363"/>
    <cellStyle name="40% - Accent3 2 4 2 3 5" xfId="43897"/>
    <cellStyle name="40% - Accent3 2 4 2 4" xfId="3084"/>
    <cellStyle name="40% - Accent3 2 4 2 4 2" xfId="9718"/>
    <cellStyle name="40% - Accent3 2 4 2 4 2 2" xfId="33368"/>
    <cellStyle name="40% - Accent3 2 4 2 4 3" xfId="33367"/>
    <cellStyle name="40% - Accent3 2 4 2 4 4" xfId="43899"/>
    <cellStyle name="40% - Accent3 2 4 2 5" xfId="3085"/>
    <cellStyle name="40% - Accent3 2 4 2 5 2" xfId="9719"/>
    <cellStyle name="40% - Accent3 2 4 2 5 2 2" xfId="33370"/>
    <cellStyle name="40% - Accent3 2 4 2 5 3" xfId="33369"/>
    <cellStyle name="40% - Accent3 2 4 2 5 4" xfId="43900"/>
    <cellStyle name="40% - Accent3 2 4 2 6" xfId="3086"/>
    <cellStyle name="40% - Accent3 2 4 2 6 2" xfId="9720"/>
    <cellStyle name="40% - Accent3 2 4 2 6 2 2" xfId="33372"/>
    <cellStyle name="40% - Accent3 2 4 2 6 3" xfId="33371"/>
    <cellStyle name="40% - Accent3 2 4 2 6 4" xfId="43901"/>
    <cellStyle name="40% - Accent3 2 4 2 7" xfId="3087"/>
    <cellStyle name="40% - Accent3 2 4 2 7 2" xfId="9721"/>
    <cellStyle name="40% - Accent3 2 4 2 7 2 2" xfId="33374"/>
    <cellStyle name="40% - Accent3 2 4 2 7 3" xfId="33373"/>
    <cellStyle name="40% - Accent3 2 4 2 7 4" xfId="43902"/>
    <cellStyle name="40% - Accent3 2 4 2 8" xfId="3088"/>
    <cellStyle name="40% - Accent3 2 4 2 8 2" xfId="9722"/>
    <cellStyle name="40% - Accent3 2 4 2 8 2 2" xfId="33376"/>
    <cellStyle name="40% - Accent3 2 4 2 8 3" xfId="33375"/>
    <cellStyle name="40% - Accent3 2 4 2 8 4" xfId="43903"/>
    <cellStyle name="40% - Accent3 2 4 2 9" xfId="3089"/>
    <cellStyle name="40% - Accent3 2 4 2 9 2" xfId="9723"/>
    <cellStyle name="40% - Accent3 2 4 2 9 2 2" xfId="33378"/>
    <cellStyle name="40% - Accent3 2 4 2 9 3" xfId="33377"/>
    <cellStyle name="40% - Accent3 2 4 2 9 4" xfId="43904"/>
    <cellStyle name="40% - Accent3 2 4 3" xfId="3090"/>
    <cellStyle name="40% - Accent3 2 4 3 10" xfId="33379"/>
    <cellStyle name="40% - Accent3 2 4 3 11" xfId="43905"/>
    <cellStyle name="40% - Accent3 2 4 3 2" xfId="3091"/>
    <cellStyle name="40% - Accent3 2 4 3 2 2" xfId="9725"/>
    <cellStyle name="40% - Accent3 2 4 3 2 2 2" xfId="33381"/>
    <cellStyle name="40% - Accent3 2 4 3 2 3" xfId="33380"/>
    <cellStyle name="40% - Accent3 2 4 3 2 4" xfId="43906"/>
    <cellStyle name="40% - Accent3 2 4 3 3" xfId="3092"/>
    <cellStyle name="40% - Accent3 2 4 3 3 2" xfId="9726"/>
    <cellStyle name="40% - Accent3 2 4 3 3 2 2" xfId="33383"/>
    <cellStyle name="40% - Accent3 2 4 3 3 3" xfId="33382"/>
    <cellStyle name="40% - Accent3 2 4 3 3 4" xfId="43907"/>
    <cellStyle name="40% - Accent3 2 4 3 4" xfId="3093"/>
    <cellStyle name="40% - Accent3 2 4 3 4 2" xfId="9727"/>
    <cellStyle name="40% - Accent3 2 4 3 4 2 2" xfId="33385"/>
    <cellStyle name="40% - Accent3 2 4 3 4 3" xfId="33384"/>
    <cellStyle name="40% - Accent3 2 4 3 4 4" xfId="43908"/>
    <cellStyle name="40% - Accent3 2 4 3 5" xfId="3094"/>
    <cellStyle name="40% - Accent3 2 4 3 5 2" xfId="9728"/>
    <cellStyle name="40% - Accent3 2 4 3 5 2 2" xfId="33387"/>
    <cellStyle name="40% - Accent3 2 4 3 5 3" xfId="33386"/>
    <cellStyle name="40% - Accent3 2 4 3 5 4" xfId="43909"/>
    <cellStyle name="40% - Accent3 2 4 3 6" xfId="3095"/>
    <cellStyle name="40% - Accent3 2 4 3 6 2" xfId="9729"/>
    <cellStyle name="40% - Accent3 2 4 3 6 2 2" xfId="33389"/>
    <cellStyle name="40% - Accent3 2 4 3 6 3" xfId="33388"/>
    <cellStyle name="40% - Accent3 2 4 3 6 4" xfId="43910"/>
    <cellStyle name="40% - Accent3 2 4 3 7" xfId="3096"/>
    <cellStyle name="40% - Accent3 2 4 3 7 2" xfId="9730"/>
    <cellStyle name="40% - Accent3 2 4 3 7 2 2" xfId="33391"/>
    <cellStyle name="40% - Accent3 2 4 3 7 3" xfId="33390"/>
    <cellStyle name="40% - Accent3 2 4 3 7 4" xfId="43911"/>
    <cellStyle name="40% - Accent3 2 4 3 8" xfId="3097"/>
    <cellStyle name="40% - Accent3 2 4 3 8 2" xfId="9731"/>
    <cellStyle name="40% - Accent3 2 4 3 8 2 2" xfId="33393"/>
    <cellStyle name="40% - Accent3 2 4 3 8 3" xfId="33392"/>
    <cellStyle name="40% - Accent3 2 4 3 8 4" xfId="43912"/>
    <cellStyle name="40% - Accent3 2 4 3 9" xfId="9724"/>
    <cellStyle name="40% - Accent3 2 4 3 9 2" xfId="33394"/>
    <cellStyle name="40% - Accent3 2 4 4" xfId="3098"/>
    <cellStyle name="40% - Accent3 2 4 4 2" xfId="3099"/>
    <cellStyle name="40% - Accent3 2 4 4 2 2" xfId="9733"/>
    <cellStyle name="40% - Accent3 2 4 4 2 2 2" xfId="33397"/>
    <cellStyle name="40% - Accent3 2 4 4 2 3" xfId="33396"/>
    <cellStyle name="40% - Accent3 2 4 4 2 4" xfId="43914"/>
    <cellStyle name="40% - Accent3 2 4 4 3" xfId="9732"/>
    <cellStyle name="40% - Accent3 2 4 4 3 2" xfId="33398"/>
    <cellStyle name="40% - Accent3 2 4 4 4" xfId="33395"/>
    <cellStyle name="40% - Accent3 2 4 4 5" xfId="43913"/>
    <cellStyle name="40% - Accent3 2 4 5" xfId="3100"/>
    <cellStyle name="40% - Accent3 2 4 5 2" xfId="9734"/>
    <cellStyle name="40% - Accent3 2 4 5 2 2" xfId="33400"/>
    <cellStyle name="40% - Accent3 2 4 5 3" xfId="33399"/>
    <cellStyle name="40% - Accent3 2 4 5 4" xfId="43915"/>
    <cellStyle name="40% - Accent3 2 4 6" xfId="3101"/>
    <cellStyle name="40% - Accent3 2 4 6 2" xfId="9735"/>
    <cellStyle name="40% - Accent3 2 4 6 2 2" xfId="33402"/>
    <cellStyle name="40% - Accent3 2 4 6 3" xfId="33401"/>
    <cellStyle name="40% - Accent3 2 4 6 4" xfId="43916"/>
    <cellStyle name="40% - Accent3 2 4 7" xfId="3102"/>
    <cellStyle name="40% - Accent3 2 4 7 2" xfId="9736"/>
    <cellStyle name="40% - Accent3 2 4 7 2 2" xfId="33404"/>
    <cellStyle name="40% - Accent3 2 4 7 3" xfId="33403"/>
    <cellStyle name="40% - Accent3 2 4 7 4" xfId="43917"/>
    <cellStyle name="40% - Accent3 2 4 8" xfId="3103"/>
    <cellStyle name="40% - Accent3 2 4 8 2" xfId="9737"/>
    <cellStyle name="40% - Accent3 2 4 8 2 2" xfId="33406"/>
    <cellStyle name="40% - Accent3 2 4 8 3" xfId="33405"/>
    <cellStyle name="40% - Accent3 2 4 8 4" xfId="43918"/>
    <cellStyle name="40% - Accent3 2 4 9" xfId="3104"/>
    <cellStyle name="40% - Accent3 2 4 9 2" xfId="9738"/>
    <cellStyle name="40% - Accent3 2 4 9 2 2" xfId="33408"/>
    <cellStyle name="40% - Accent3 2 4 9 3" xfId="33407"/>
    <cellStyle name="40% - Accent3 2 4 9 4" xfId="43919"/>
    <cellStyle name="40% - Accent3 2 5" xfId="498"/>
    <cellStyle name="40% - Accent3 2 5 10" xfId="3106"/>
    <cellStyle name="40% - Accent3 2 5 10 2" xfId="9740"/>
    <cellStyle name="40% - Accent3 2 5 10 2 2" xfId="33411"/>
    <cellStyle name="40% - Accent3 2 5 10 3" xfId="33410"/>
    <cellStyle name="40% - Accent3 2 5 10 4" xfId="43921"/>
    <cellStyle name="40% - Accent3 2 5 11" xfId="3107"/>
    <cellStyle name="40% - Accent3 2 5 11 2" xfId="9741"/>
    <cellStyle name="40% - Accent3 2 5 11 2 2" xfId="33413"/>
    <cellStyle name="40% - Accent3 2 5 11 3" xfId="33412"/>
    <cellStyle name="40% - Accent3 2 5 11 4" xfId="43922"/>
    <cellStyle name="40% - Accent3 2 5 12" xfId="3105"/>
    <cellStyle name="40% - Accent3 2 5 12 2" xfId="9742"/>
    <cellStyle name="40% - Accent3 2 5 12 2 2" xfId="33415"/>
    <cellStyle name="40% - Accent3 2 5 12 3" xfId="33414"/>
    <cellStyle name="40% - Accent3 2 5 13" xfId="9739"/>
    <cellStyle name="40% - Accent3 2 5 13 2" xfId="33416"/>
    <cellStyle name="40% - Accent3 2 5 14" xfId="14858"/>
    <cellStyle name="40% - Accent3 2 5 15" xfId="33409"/>
    <cellStyle name="40% - Accent3 2 5 16" xfId="43920"/>
    <cellStyle name="40% - Accent3 2 5 2" xfId="3108"/>
    <cellStyle name="40% - Accent3 2 5 2 10" xfId="9743"/>
    <cellStyle name="40% - Accent3 2 5 2 10 2" xfId="33418"/>
    <cellStyle name="40% - Accent3 2 5 2 11" xfId="33417"/>
    <cellStyle name="40% - Accent3 2 5 2 12" xfId="43923"/>
    <cellStyle name="40% - Accent3 2 5 2 2" xfId="3109"/>
    <cellStyle name="40% - Accent3 2 5 2 2 2" xfId="9744"/>
    <cellStyle name="40% - Accent3 2 5 2 2 2 2" xfId="33420"/>
    <cellStyle name="40% - Accent3 2 5 2 2 3" xfId="33419"/>
    <cellStyle name="40% - Accent3 2 5 2 2 4" xfId="43924"/>
    <cellStyle name="40% - Accent3 2 5 2 3" xfId="3110"/>
    <cellStyle name="40% - Accent3 2 5 2 3 2" xfId="9745"/>
    <cellStyle name="40% - Accent3 2 5 2 3 2 2" xfId="33422"/>
    <cellStyle name="40% - Accent3 2 5 2 3 3" xfId="33421"/>
    <cellStyle name="40% - Accent3 2 5 2 3 4" xfId="43925"/>
    <cellStyle name="40% - Accent3 2 5 2 4" xfId="3111"/>
    <cellStyle name="40% - Accent3 2 5 2 4 2" xfId="9746"/>
    <cellStyle name="40% - Accent3 2 5 2 4 2 2" xfId="33424"/>
    <cellStyle name="40% - Accent3 2 5 2 4 3" xfId="33423"/>
    <cellStyle name="40% - Accent3 2 5 2 4 4" xfId="43926"/>
    <cellStyle name="40% - Accent3 2 5 2 5" xfId="3112"/>
    <cellStyle name="40% - Accent3 2 5 2 5 2" xfId="9747"/>
    <cellStyle name="40% - Accent3 2 5 2 5 2 2" xfId="33426"/>
    <cellStyle name="40% - Accent3 2 5 2 5 3" xfId="33425"/>
    <cellStyle name="40% - Accent3 2 5 2 5 4" xfId="43927"/>
    <cellStyle name="40% - Accent3 2 5 2 6" xfId="3113"/>
    <cellStyle name="40% - Accent3 2 5 2 6 2" xfId="9748"/>
    <cellStyle name="40% - Accent3 2 5 2 6 2 2" xfId="33428"/>
    <cellStyle name="40% - Accent3 2 5 2 6 3" xfId="33427"/>
    <cellStyle name="40% - Accent3 2 5 2 6 4" xfId="43928"/>
    <cellStyle name="40% - Accent3 2 5 2 7" xfId="3114"/>
    <cellStyle name="40% - Accent3 2 5 2 7 2" xfId="9749"/>
    <cellStyle name="40% - Accent3 2 5 2 7 2 2" xfId="33430"/>
    <cellStyle name="40% - Accent3 2 5 2 7 3" xfId="33429"/>
    <cellStyle name="40% - Accent3 2 5 2 7 4" xfId="43929"/>
    <cellStyle name="40% - Accent3 2 5 2 8" xfId="3115"/>
    <cellStyle name="40% - Accent3 2 5 2 8 2" xfId="9750"/>
    <cellStyle name="40% - Accent3 2 5 2 8 2 2" xfId="33432"/>
    <cellStyle name="40% - Accent3 2 5 2 8 3" xfId="33431"/>
    <cellStyle name="40% - Accent3 2 5 2 8 4" xfId="43930"/>
    <cellStyle name="40% - Accent3 2 5 2 9" xfId="3116"/>
    <cellStyle name="40% - Accent3 2 5 2 9 2" xfId="9751"/>
    <cellStyle name="40% - Accent3 2 5 2 9 2 2" xfId="33434"/>
    <cellStyle name="40% - Accent3 2 5 2 9 3" xfId="33433"/>
    <cellStyle name="40% - Accent3 2 5 2 9 4" xfId="43931"/>
    <cellStyle name="40% - Accent3 2 5 3" xfId="3117"/>
    <cellStyle name="40% - Accent3 2 5 3 2" xfId="3118"/>
    <cellStyle name="40% - Accent3 2 5 3 2 2" xfId="9753"/>
    <cellStyle name="40% - Accent3 2 5 3 2 2 2" xfId="33437"/>
    <cellStyle name="40% - Accent3 2 5 3 2 3" xfId="33436"/>
    <cellStyle name="40% - Accent3 2 5 3 2 4" xfId="43933"/>
    <cellStyle name="40% - Accent3 2 5 3 3" xfId="9752"/>
    <cellStyle name="40% - Accent3 2 5 3 3 2" xfId="33438"/>
    <cellStyle name="40% - Accent3 2 5 3 4" xfId="33435"/>
    <cellStyle name="40% - Accent3 2 5 3 5" xfId="43932"/>
    <cellStyle name="40% - Accent3 2 5 4" xfId="3119"/>
    <cellStyle name="40% - Accent3 2 5 4 2" xfId="9754"/>
    <cellStyle name="40% - Accent3 2 5 4 2 2" xfId="33440"/>
    <cellStyle name="40% - Accent3 2 5 4 3" xfId="33439"/>
    <cellStyle name="40% - Accent3 2 5 4 4" xfId="43934"/>
    <cellStyle name="40% - Accent3 2 5 5" xfId="3120"/>
    <cellStyle name="40% - Accent3 2 5 5 2" xfId="9755"/>
    <cellStyle name="40% - Accent3 2 5 5 2 2" xfId="33442"/>
    <cellStyle name="40% - Accent3 2 5 5 3" xfId="33441"/>
    <cellStyle name="40% - Accent3 2 5 5 4" xfId="43935"/>
    <cellStyle name="40% - Accent3 2 5 6" xfId="3121"/>
    <cellStyle name="40% - Accent3 2 5 6 2" xfId="9756"/>
    <cellStyle name="40% - Accent3 2 5 6 2 2" xfId="33444"/>
    <cellStyle name="40% - Accent3 2 5 6 3" xfId="33443"/>
    <cellStyle name="40% - Accent3 2 5 6 4" xfId="43936"/>
    <cellStyle name="40% - Accent3 2 5 7" xfId="3122"/>
    <cellStyle name="40% - Accent3 2 5 7 2" xfId="9757"/>
    <cellStyle name="40% - Accent3 2 5 7 2 2" xfId="33446"/>
    <cellStyle name="40% - Accent3 2 5 7 3" xfId="33445"/>
    <cellStyle name="40% - Accent3 2 5 7 4" xfId="43937"/>
    <cellStyle name="40% - Accent3 2 5 8" xfId="3123"/>
    <cellStyle name="40% - Accent3 2 5 8 2" xfId="9758"/>
    <cellStyle name="40% - Accent3 2 5 8 2 2" xfId="33448"/>
    <cellStyle name="40% - Accent3 2 5 8 3" xfId="33447"/>
    <cellStyle name="40% - Accent3 2 5 8 4" xfId="43938"/>
    <cellStyle name="40% - Accent3 2 5 9" xfId="3124"/>
    <cellStyle name="40% - Accent3 2 5 9 2" xfId="9759"/>
    <cellStyle name="40% - Accent3 2 5 9 2 2" xfId="33450"/>
    <cellStyle name="40% - Accent3 2 5 9 3" xfId="33449"/>
    <cellStyle name="40% - Accent3 2 5 9 4" xfId="43939"/>
    <cellStyle name="40% - Accent3 2 6" xfId="525"/>
    <cellStyle name="40% - Accent3 2 6 10" xfId="3125"/>
    <cellStyle name="40% - Accent3 2 6 10 2" xfId="9761"/>
    <cellStyle name="40% - Accent3 2 6 10 2 2" xfId="33453"/>
    <cellStyle name="40% - Accent3 2 6 10 3" xfId="33452"/>
    <cellStyle name="40% - Accent3 2 6 11" xfId="9760"/>
    <cellStyle name="40% - Accent3 2 6 11 2" xfId="33454"/>
    <cellStyle name="40% - Accent3 2 6 12" xfId="14859"/>
    <cellStyle name="40% - Accent3 2 6 13" xfId="33451"/>
    <cellStyle name="40% - Accent3 2 6 14" xfId="43940"/>
    <cellStyle name="40% - Accent3 2 6 2" xfId="3126"/>
    <cellStyle name="40% - Accent3 2 6 2 2" xfId="3127"/>
    <cellStyle name="40% - Accent3 2 6 2 2 2" xfId="9763"/>
    <cellStyle name="40% - Accent3 2 6 2 2 2 2" xfId="33457"/>
    <cellStyle name="40% - Accent3 2 6 2 2 3" xfId="33456"/>
    <cellStyle name="40% - Accent3 2 6 2 2 4" xfId="43942"/>
    <cellStyle name="40% - Accent3 2 6 2 3" xfId="9762"/>
    <cellStyle name="40% - Accent3 2 6 2 3 2" xfId="33458"/>
    <cellStyle name="40% - Accent3 2 6 2 4" xfId="33455"/>
    <cellStyle name="40% - Accent3 2 6 2 5" xfId="43941"/>
    <cellStyle name="40% - Accent3 2 6 3" xfId="3128"/>
    <cellStyle name="40% - Accent3 2 6 3 2" xfId="3129"/>
    <cellStyle name="40% - Accent3 2 6 3 2 2" xfId="9765"/>
    <cellStyle name="40% - Accent3 2 6 3 2 2 2" xfId="33461"/>
    <cellStyle name="40% - Accent3 2 6 3 2 3" xfId="33460"/>
    <cellStyle name="40% - Accent3 2 6 3 2 4" xfId="43944"/>
    <cellStyle name="40% - Accent3 2 6 3 3" xfId="9764"/>
    <cellStyle name="40% - Accent3 2 6 3 3 2" xfId="33462"/>
    <cellStyle name="40% - Accent3 2 6 3 4" xfId="33459"/>
    <cellStyle name="40% - Accent3 2 6 3 5" xfId="43943"/>
    <cellStyle name="40% - Accent3 2 6 4" xfId="3130"/>
    <cellStyle name="40% - Accent3 2 6 4 2" xfId="9766"/>
    <cellStyle name="40% - Accent3 2 6 4 2 2" xfId="33464"/>
    <cellStyle name="40% - Accent3 2 6 4 3" xfId="33463"/>
    <cellStyle name="40% - Accent3 2 6 4 4" xfId="43945"/>
    <cellStyle name="40% - Accent3 2 6 5" xfId="3131"/>
    <cellStyle name="40% - Accent3 2 6 5 2" xfId="9767"/>
    <cellStyle name="40% - Accent3 2 6 5 2 2" xfId="33466"/>
    <cellStyle name="40% - Accent3 2 6 5 3" xfId="33465"/>
    <cellStyle name="40% - Accent3 2 6 5 4" xfId="43946"/>
    <cellStyle name="40% - Accent3 2 6 6" xfId="3132"/>
    <cellStyle name="40% - Accent3 2 6 6 2" xfId="9768"/>
    <cellStyle name="40% - Accent3 2 6 6 2 2" xfId="33468"/>
    <cellStyle name="40% - Accent3 2 6 6 3" xfId="33467"/>
    <cellStyle name="40% - Accent3 2 6 6 4" xfId="43947"/>
    <cellStyle name="40% - Accent3 2 6 7" xfId="3133"/>
    <cellStyle name="40% - Accent3 2 6 7 2" xfId="9769"/>
    <cellStyle name="40% - Accent3 2 6 7 2 2" xfId="33470"/>
    <cellStyle name="40% - Accent3 2 6 7 3" xfId="33469"/>
    <cellStyle name="40% - Accent3 2 6 7 4" xfId="43948"/>
    <cellStyle name="40% - Accent3 2 6 8" xfId="3134"/>
    <cellStyle name="40% - Accent3 2 6 8 2" xfId="9770"/>
    <cellStyle name="40% - Accent3 2 6 8 2 2" xfId="33472"/>
    <cellStyle name="40% - Accent3 2 6 8 3" xfId="33471"/>
    <cellStyle name="40% - Accent3 2 6 8 4" xfId="43949"/>
    <cellStyle name="40% - Accent3 2 6 9" xfId="3135"/>
    <cellStyle name="40% - Accent3 2 6 9 2" xfId="9771"/>
    <cellStyle name="40% - Accent3 2 6 9 2 2" xfId="33474"/>
    <cellStyle name="40% - Accent3 2 6 9 3" xfId="33473"/>
    <cellStyle name="40% - Accent3 2 6 9 4" xfId="43950"/>
    <cellStyle name="40% - Accent3 2 7" xfId="654"/>
    <cellStyle name="40% - Accent3 2 7 2" xfId="3137"/>
    <cellStyle name="40% - Accent3 2 7 3" xfId="3136"/>
    <cellStyle name="40% - Accent3 2 7 3 2" xfId="9773"/>
    <cellStyle name="40% - Accent3 2 7 3 2 2" xfId="33477"/>
    <cellStyle name="40% - Accent3 2 7 3 3" xfId="33476"/>
    <cellStyle name="40% - Accent3 2 7 4" xfId="9772"/>
    <cellStyle name="40% - Accent3 2 7 4 2" xfId="33478"/>
    <cellStyle name="40% - Accent3 2 7 5" xfId="33475"/>
    <cellStyle name="40% - Accent3 2 7 6" xfId="43951"/>
    <cellStyle name="40% - Accent3 2 8" xfId="741"/>
    <cellStyle name="40% - Accent3 2 8 2" xfId="3138"/>
    <cellStyle name="40% - Accent3 2 8 2 2" xfId="9775"/>
    <cellStyle name="40% - Accent3 2 8 2 2 2" xfId="33481"/>
    <cellStyle name="40% - Accent3 2 8 2 3" xfId="33480"/>
    <cellStyle name="40% - Accent3 2 8 3" xfId="9774"/>
    <cellStyle name="40% - Accent3 2 8 3 2" xfId="33482"/>
    <cellStyle name="40% - Accent3 2 8 4" xfId="14860"/>
    <cellStyle name="40% - Accent3 2 8 5" xfId="33479"/>
    <cellStyle name="40% - Accent3 2 8 6" xfId="43952"/>
    <cellStyle name="40% - Accent3 2 9" xfId="3139"/>
    <cellStyle name="40% - Accent3 2 9 2" xfId="9776"/>
    <cellStyle name="40% - Accent3 2 9 2 2" xfId="33484"/>
    <cellStyle name="40% - Accent3 2 9 3" xfId="14861"/>
    <cellStyle name="40% - Accent3 2 9 4" xfId="33483"/>
    <cellStyle name="40% - Accent3 2 9 5" xfId="43953"/>
    <cellStyle name="40% - Accent3 20" xfId="14862"/>
    <cellStyle name="40% - Accent3 21" xfId="28070"/>
    <cellStyle name="40% - Accent3 3" xfId="220"/>
    <cellStyle name="40% - Accent3 3 10" xfId="3141"/>
    <cellStyle name="40% - Accent3 3 10 2" xfId="9778"/>
    <cellStyle name="40% - Accent3 3 10 2 2" xfId="33487"/>
    <cellStyle name="40% - Accent3 3 10 3" xfId="14864"/>
    <cellStyle name="40% - Accent3 3 10 4" xfId="33486"/>
    <cellStyle name="40% - Accent3 3 10 5" xfId="43955"/>
    <cellStyle name="40% - Accent3 3 11" xfId="3142"/>
    <cellStyle name="40% - Accent3 3 11 2" xfId="9779"/>
    <cellStyle name="40% - Accent3 3 11 2 2" xfId="33489"/>
    <cellStyle name="40% - Accent3 3 11 3" xfId="14865"/>
    <cellStyle name="40% - Accent3 3 11 4" xfId="33488"/>
    <cellStyle name="40% - Accent3 3 11 5" xfId="43956"/>
    <cellStyle name="40% - Accent3 3 12" xfId="3143"/>
    <cellStyle name="40% - Accent3 3 12 2" xfId="9780"/>
    <cellStyle name="40% - Accent3 3 12 2 2" xfId="33491"/>
    <cellStyle name="40% - Accent3 3 12 3" xfId="14866"/>
    <cellStyle name="40% - Accent3 3 12 4" xfId="33490"/>
    <cellStyle name="40% - Accent3 3 12 5" xfId="43957"/>
    <cellStyle name="40% - Accent3 3 13" xfId="3144"/>
    <cellStyle name="40% - Accent3 3 13 2" xfId="9781"/>
    <cellStyle name="40% - Accent3 3 13 2 2" xfId="33493"/>
    <cellStyle name="40% - Accent3 3 13 3" xfId="14867"/>
    <cellStyle name="40% - Accent3 3 13 4" xfId="33492"/>
    <cellStyle name="40% - Accent3 3 13 5" xfId="43958"/>
    <cellStyle name="40% - Accent3 3 14" xfId="3140"/>
    <cellStyle name="40% - Accent3 3 14 2" xfId="9782"/>
    <cellStyle name="40% - Accent3 3 14 2 2" xfId="33495"/>
    <cellStyle name="40% - Accent3 3 14 3" xfId="14868"/>
    <cellStyle name="40% - Accent3 3 14 4" xfId="33494"/>
    <cellStyle name="40% - Accent3 3 15" xfId="9777"/>
    <cellStyle name="40% - Accent3 3 15 2" xfId="14869"/>
    <cellStyle name="40% - Accent3 3 15 3" xfId="33496"/>
    <cellStyle name="40% - Accent3 3 16" xfId="14863"/>
    <cellStyle name="40% - Accent3 3 17" xfId="33485"/>
    <cellStyle name="40% - Accent3 3 18" xfId="43954"/>
    <cellStyle name="40% - Accent3 3 2" xfId="451"/>
    <cellStyle name="40% - Accent3 3 2 10" xfId="3146"/>
    <cellStyle name="40% - Accent3 3 2 10 2" xfId="9784"/>
    <cellStyle name="40% - Accent3 3 2 10 2 2" xfId="33499"/>
    <cellStyle name="40% - Accent3 3 2 10 3" xfId="33498"/>
    <cellStyle name="40% - Accent3 3 2 10 4" xfId="43960"/>
    <cellStyle name="40% - Accent3 3 2 11" xfId="3147"/>
    <cellStyle name="40% - Accent3 3 2 11 2" xfId="9785"/>
    <cellStyle name="40% - Accent3 3 2 11 2 2" xfId="33501"/>
    <cellStyle name="40% - Accent3 3 2 11 3" xfId="33500"/>
    <cellStyle name="40% - Accent3 3 2 11 4" xfId="43961"/>
    <cellStyle name="40% - Accent3 3 2 12" xfId="3145"/>
    <cellStyle name="40% - Accent3 3 2 12 2" xfId="9786"/>
    <cellStyle name="40% - Accent3 3 2 12 2 2" xfId="33503"/>
    <cellStyle name="40% - Accent3 3 2 12 3" xfId="33502"/>
    <cellStyle name="40% - Accent3 3 2 13" xfId="9783"/>
    <cellStyle name="40% - Accent3 3 2 13 2" xfId="33504"/>
    <cellStyle name="40% - Accent3 3 2 14" xfId="14870"/>
    <cellStyle name="40% - Accent3 3 2 15" xfId="33497"/>
    <cellStyle name="40% - Accent3 3 2 16" xfId="43959"/>
    <cellStyle name="40% - Accent3 3 2 2" xfId="3148"/>
    <cellStyle name="40% - Accent3 3 2 2 10" xfId="9787"/>
    <cellStyle name="40% - Accent3 3 2 2 10 2" xfId="33506"/>
    <cellStyle name="40% - Accent3 3 2 2 11" xfId="33505"/>
    <cellStyle name="40% - Accent3 3 2 2 12" xfId="43962"/>
    <cellStyle name="40% - Accent3 3 2 2 2" xfId="3149"/>
    <cellStyle name="40% - Accent3 3 2 2 2 2" xfId="3150"/>
    <cellStyle name="40% - Accent3 3 2 2 2 2 2" xfId="9789"/>
    <cellStyle name="40% - Accent3 3 2 2 2 2 2 2" xfId="33509"/>
    <cellStyle name="40% - Accent3 3 2 2 2 2 3" xfId="33508"/>
    <cellStyle name="40% - Accent3 3 2 2 2 2 4" xfId="43964"/>
    <cellStyle name="40% - Accent3 3 2 2 2 3" xfId="9788"/>
    <cellStyle name="40% - Accent3 3 2 2 2 3 2" xfId="33510"/>
    <cellStyle name="40% - Accent3 3 2 2 2 4" xfId="33507"/>
    <cellStyle name="40% - Accent3 3 2 2 2 5" xfId="43963"/>
    <cellStyle name="40% - Accent3 3 2 2 3" xfId="3151"/>
    <cellStyle name="40% - Accent3 3 2 2 3 2" xfId="3152"/>
    <cellStyle name="40% - Accent3 3 2 2 3 2 2" xfId="9791"/>
    <cellStyle name="40% - Accent3 3 2 2 3 2 2 2" xfId="33513"/>
    <cellStyle name="40% - Accent3 3 2 2 3 2 3" xfId="33512"/>
    <cellStyle name="40% - Accent3 3 2 2 3 2 4" xfId="43966"/>
    <cellStyle name="40% - Accent3 3 2 2 3 3" xfId="9790"/>
    <cellStyle name="40% - Accent3 3 2 2 3 3 2" xfId="33514"/>
    <cellStyle name="40% - Accent3 3 2 2 3 4" xfId="33511"/>
    <cellStyle name="40% - Accent3 3 2 2 3 5" xfId="43965"/>
    <cellStyle name="40% - Accent3 3 2 2 4" xfId="3153"/>
    <cellStyle name="40% - Accent3 3 2 2 4 2" xfId="9792"/>
    <cellStyle name="40% - Accent3 3 2 2 4 2 2" xfId="33516"/>
    <cellStyle name="40% - Accent3 3 2 2 4 3" xfId="33515"/>
    <cellStyle name="40% - Accent3 3 2 2 4 4" xfId="43967"/>
    <cellStyle name="40% - Accent3 3 2 2 5" xfId="3154"/>
    <cellStyle name="40% - Accent3 3 2 2 5 2" xfId="9793"/>
    <cellStyle name="40% - Accent3 3 2 2 5 2 2" xfId="33518"/>
    <cellStyle name="40% - Accent3 3 2 2 5 3" xfId="33517"/>
    <cellStyle name="40% - Accent3 3 2 2 5 4" xfId="43968"/>
    <cellStyle name="40% - Accent3 3 2 2 6" xfId="3155"/>
    <cellStyle name="40% - Accent3 3 2 2 6 2" xfId="9794"/>
    <cellStyle name="40% - Accent3 3 2 2 6 2 2" xfId="33520"/>
    <cellStyle name="40% - Accent3 3 2 2 6 3" xfId="33519"/>
    <cellStyle name="40% - Accent3 3 2 2 6 4" xfId="43969"/>
    <cellStyle name="40% - Accent3 3 2 2 7" xfId="3156"/>
    <cellStyle name="40% - Accent3 3 2 2 7 2" xfId="9795"/>
    <cellStyle name="40% - Accent3 3 2 2 7 2 2" xfId="33522"/>
    <cellStyle name="40% - Accent3 3 2 2 7 3" xfId="33521"/>
    <cellStyle name="40% - Accent3 3 2 2 7 4" xfId="43970"/>
    <cellStyle name="40% - Accent3 3 2 2 8" xfId="3157"/>
    <cellStyle name="40% - Accent3 3 2 2 8 2" xfId="9796"/>
    <cellStyle name="40% - Accent3 3 2 2 8 2 2" xfId="33524"/>
    <cellStyle name="40% - Accent3 3 2 2 8 3" xfId="33523"/>
    <cellStyle name="40% - Accent3 3 2 2 8 4" xfId="43971"/>
    <cellStyle name="40% - Accent3 3 2 2 9" xfId="3158"/>
    <cellStyle name="40% - Accent3 3 2 2 9 2" xfId="9797"/>
    <cellStyle name="40% - Accent3 3 2 2 9 2 2" xfId="33526"/>
    <cellStyle name="40% - Accent3 3 2 2 9 3" xfId="33525"/>
    <cellStyle name="40% - Accent3 3 2 2 9 4" xfId="43972"/>
    <cellStyle name="40% - Accent3 3 2 3" xfId="3159"/>
    <cellStyle name="40% - Accent3 3 2 3 10" xfId="33527"/>
    <cellStyle name="40% - Accent3 3 2 3 11" xfId="43973"/>
    <cellStyle name="40% - Accent3 3 2 3 2" xfId="3160"/>
    <cellStyle name="40% - Accent3 3 2 3 2 2" xfId="9799"/>
    <cellStyle name="40% - Accent3 3 2 3 2 2 2" xfId="33529"/>
    <cellStyle name="40% - Accent3 3 2 3 2 3" xfId="33528"/>
    <cellStyle name="40% - Accent3 3 2 3 2 4" xfId="43974"/>
    <cellStyle name="40% - Accent3 3 2 3 3" xfId="3161"/>
    <cellStyle name="40% - Accent3 3 2 3 3 2" xfId="9800"/>
    <cellStyle name="40% - Accent3 3 2 3 3 2 2" xfId="33531"/>
    <cellStyle name="40% - Accent3 3 2 3 3 3" xfId="33530"/>
    <cellStyle name="40% - Accent3 3 2 3 3 4" xfId="43975"/>
    <cellStyle name="40% - Accent3 3 2 3 4" xfId="3162"/>
    <cellStyle name="40% - Accent3 3 2 3 4 2" xfId="9801"/>
    <cellStyle name="40% - Accent3 3 2 3 4 2 2" xfId="33533"/>
    <cellStyle name="40% - Accent3 3 2 3 4 3" xfId="33532"/>
    <cellStyle name="40% - Accent3 3 2 3 4 4" xfId="43976"/>
    <cellStyle name="40% - Accent3 3 2 3 5" xfId="3163"/>
    <cellStyle name="40% - Accent3 3 2 3 5 2" xfId="9802"/>
    <cellStyle name="40% - Accent3 3 2 3 5 2 2" xfId="33535"/>
    <cellStyle name="40% - Accent3 3 2 3 5 3" xfId="33534"/>
    <cellStyle name="40% - Accent3 3 2 3 5 4" xfId="43977"/>
    <cellStyle name="40% - Accent3 3 2 3 6" xfId="3164"/>
    <cellStyle name="40% - Accent3 3 2 3 6 2" xfId="9803"/>
    <cellStyle name="40% - Accent3 3 2 3 6 2 2" xfId="33537"/>
    <cellStyle name="40% - Accent3 3 2 3 6 3" xfId="33536"/>
    <cellStyle name="40% - Accent3 3 2 3 6 4" xfId="43978"/>
    <cellStyle name="40% - Accent3 3 2 3 7" xfId="3165"/>
    <cellStyle name="40% - Accent3 3 2 3 7 2" xfId="9804"/>
    <cellStyle name="40% - Accent3 3 2 3 7 2 2" xfId="33539"/>
    <cellStyle name="40% - Accent3 3 2 3 7 3" xfId="33538"/>
    <cellStyle name="40% - Accent3 3 2 3 7 4" xfId="43979"/>
    <cellStyle name="40% - Accent3 3 2 3 8" xfId="3166"/>
    <cellStyle name="40% - Accent3 3 2 3 8 2" xfId="9805"/>
    <cellStyle name="40% - Accent3 3 2 3 8 2 2" xfId="33541"/>
    <cellStyle name="40% - Accent3 3 2 3 8 3" xfId="33540"/>
    <cellStyle name="40% - Accent3 3 2 3 8 4" xfId="43980"/>
    <cellStyle name="40% - Accent3 3 2 3 9" xfId="9798"/>
    <cellStyle name="40% - Accent3 3 2 3 9 2" xfId="33542"/>
    <cellStyle name="40% - Accent3 3 2 4" xfId="3167"/>
    <cellStyle name="40% - Accent3 3 2 4 2" xfId="3168"/>
    <cellStyle name="40% - Accent3 3 2 4 2 2" xfId="9807"/>
    <cellStyle name="40% - Accent3 3 2 4 2 2 2" xfId="33545"/>
    <cellStyle name="40% - Accent3 3 2 4 2 3" xfId="33544"/>
    <cellStyle name="40% - Accent3 3 2 4 2 4" xfId="43982"/>
    <cellStyle name="40% - Accent3 3 2 4 3" xfId="9806"/>
    <cellStyle name="40% - Accent3 3 2 4 3 2" xfId="33546"/>
    <cellStyle name="40% - Accent3 3 2 4 4" xfId="33543"/>
    <cellStyle name="40% - Accent3 3 2 4 5" xfId="43981"/>
    <cellStyle name="40% - Accent3 3 2 5" xfId="3169"/>
    <cellStyle name="40% - Accent3 3 2 5 2" xfId="9808"/>
    <cellStyle name="40% - Accent3 3 2 5 2 2" xfId="33548"/>
    <cellStyle name="40% - Accent3 3 2 5 3" xfId="33547"/>
    <cellStyle name="40% - Accent3 3 2 5 4" xfId="43983"/>
    <cellStyle name="40% - Accent3 3 2 6" xfId="3170"/>
    <cellStyle name="40% - Accent3 3 2 6 2" xfId="9809"/>
    <cellStyle name="40% - Accent3 3 2 6 2 2" xfId="33550"/>
    <cellStyle name="40% - Accent3 3 2 6 3" xfId="33549"/>
    <cellStyle name="40% - Accent3 3 2 6 4" xfId="43984"/>
    <cellStyle name="40% - Accent3 3 2 7" xfId="3171"/>
    <cellStyle name="40% - Accent3 3 2 7 2" xfId="9810"/>
    <cellStyle name="40% - Accent3 3 2 7 2 2" xfId="33552"/>
    <cellStyle name="40% - Accent3 3 2 7 3" xfId="33551"/>
    <cellStyle name="40% - Accent3 3 2 7 4" xfId="43985"/>
    <cellStyle name="40% - Accent3 3 2 8" xfId="3172"/>
    <cellStyle name="40% - Accent3 3 2 8 2" xfId="9811"/>
    <cellStyle name="40% - Accent3 3 2 8 2 2" xfId="33554"/>
    <cellStyle name="40% - Accent3 3 2 8 3" xfId="33553"/>
    <cellStyle name="40% - Accent3 3 2 8 4" xfId="43986"/>
    <cellStyle name="40% - Accent3 3 2 9" xfId="3173"/>
    <cellStyle name="40% - Accent3 3 2 9 2" xfId="9812"/>
    <cellStyle name="40% - Accent3 3 2 9 2 2" xfId="33556"/>
    <cellStyle name="40% - Accent3 3 2 9 3" xfId="33555"/>
    <cellStyle name="40% - Accent3 3 2 9 4" xfId="43987"/>
    <cellStyle name="40% - Accent3 3 3" xfId="655"/>
    <cellStyle name="40% - Accent3 3 3 10" xfId="3175"/>
    <cellStyle name="40% - Accent3 3 3 10 2" xfId="9814"/>
    <cellStyle name="40% - Accent3 3 3 10 2 2" xfId="33559"/>
    <cellStyle name="40% - Accent3 3 3 10 3" xfId="33558"/>
    <cellStyle name="40% - Accent3 3 3 10 4" xfId="43989"/>
    <cellStyle name="40% - Accent3 3 3 11" xfId="3176"/>
    <cellStyle name="40% - Accent3 3 3 11 2" xfId="9815"/>
    <cellStyle name="40% - Accent3 3 3 11 2 2" xfId="33561"/>
    <cellStyle name="40% - Accent3 3 3 11 3" xfId="33560"/>
    <cellStyle name="40% - Accent3 3 3 11 4" xfId="43990"/>
    <cellStyle name="40% - Accent3 3 3 12" xfId="3174"/>
    <cellStyle name="40% - Accent3 3 3 12 2" xfId="9816"/>
    <cellStyle name="40% - Accent3 3 3 12 2 2" xfId="33563"/>
    <cellStyle name="40% - Accent3 3 3 12 3" xfId="33562"/>
    <cellStyle name="40% - Accent3 3 3 13" xfId="9813"/>
    <cellStyle name="40% - Accent3 3 3 13 2" xfId="33564"/>
    <cellStyle name="40% - Accent3 3 3 14" xfId="14871"/>
    <cellStyle name="40% - Accent3 3 3 15" xfId="33557"/>
    <cellStyle name="40% - Accent3 3 3 16" xfId="43988"/>
    <cellStyle name="40% - Accent3 3 3 2" xfId="3177"/>
    <cellStyle name="40% - Accent3 3 3 2 10" xfId="9817"/>
    <cellStyle name="40% - Accent3 3 3 2 10 2" xfId="33566"/>
    <cellStyle name="40% - Accent3 3 3 2 11" xfId="33565"/>
    <cellStyle name="40% - Accent3 3 3 2 12" xfId="43991"/>
    <cellStyle name="40% - Accent3 3 3 2 2" xfId="3178"/>
    <cellStyle name="40% - Accent3 3 3 2 2 2" xfId="9818"/>
    <cellStyle name="40% - Accent3 3 3 2 2 2 2" xfId="33568"/>
    <cellStyle name="40% - Accent3 3 3 2 2 3" xfId="33567"/>
    <cellStyle name="40% - Accent3 3 3 2 2 4" xfId="43992"/>
    <cellStyle name="40% - Accent3 3 3 2 3" xfId="3179"/>
    <cellStyle name="40% - Accent3 3 3 2 3 2" xfId="9819"/>
    <cellStyle name="40% - Accent3 3 3 2 3 2 2" xfId="33570"/>
    <cellStyle name="40% - Accent3 3 3 2 3 3" xfId="33569"/>
    <cellStyle name="40% - Accent3 3 3 2 3 4" xfId="43993"/>
    <cellStyle name="40% - Accent3 3 3 2 4" xfId="3180"/>
    <cellStyle name="40% - Accent3 3 3 2 4 2" xfId="9820"/>
    <cellStyle name="40% - Accent3 3 3 2 4 2 2" xfId="33572"/>
    <cellStyle name="40% - Accent3 3 3 2 4 3" xfId="33571"/>
    <cellStyle name="40% - Accent3 3 3 2 4 4" xfId="43994"/>
    <cellStyle name="40% - Accent3 3 3 2 5" xfId="3181"/>
    <cellStyle name="40% - Accent3 3 3 2 5 2" xfId="9821"/>
    <cellStyle name="40% - Accent3 3 3 2 5 2 2" xfId="33574"/>
    <cellStyle name="40% - Accent3 3 3 2 5 3" xfId="33573"/>
    <cellStyle name="40% - Accent3 3 3 2 5 4" xfId="43995"/>
    <cellStyle name="40% - Accent3 3 3 2 6" xfId="3182"/>
    <cellStyle name="40% - Accent3 3 3 2 6 2" xfId="9822"/>
    <cellStyle name="40% - Accent3 3 3 2 6 2 2" xfId="33576"/>
    <cellStyle name="40% - Accent3 3 3 2 6 3" xfId="33575"/>
    <cellStyle name="40% - Accent3 3 3 2 6 4" xfId="43996"/>
    <cellStyle name="40% - Accent3 3 3 2 7" xfId="3183"/>
    <cellStyle name="40% - Accent3 3 3 2 7 2" xfId="9823"/>
    <cellStyle name="40% - Accent3 3 3 2 7 2 2" xfId="33578"/>
    <cellStyle name="40% - Accent3 3 3 2 7 3" xfId="33577"/>
    <cellStyle name="40% - Accent3 3 3 2 7 4" xfId="43997"/>
    <cellStyle name="40% - Accent3 3 3 2 8" xfId="3184"/>
    <cellStyle name="40% - Accent3 3 3 2 8 2" xfId="9824"/>
    <cellStyle name="40% - Accent3 3 3 2 8 2 2" xfId="33580"/>
    <cellStyle name="40% - Accent3 3 3 2 8 3" xfId="33579"/>
    <cellStyle name="40% - Accent3 3 3 2 8 4" xfId="43998"/>
    <cellStyle name="40% - Accent3 3 3 2 9" xfId="3185"/>
    <cellStyle name="40% - Accent3 3 3 2 9 2" xfId="9825"/>
    <cellStyle name="40% - Accent3 3 3 2 9 2 2" xfId="33582"/>
    <cellStyle name="40% - Accent3 3 3 2 9 3" xfId="33581"/>
    <cellStyle name="40% - Accent3 3 3 2 9 4" xfId="43999"/>
    <cellStyle name="40% - Accent3 3 3 3" xfId="3186"/>
    <cellStyle name="40% - Accent3 3 3 3 2" xfId="3187"/>
    <cellStyle name="40% - Accent3 3 3 3 2 2" xfId="9827"/>
    <cellStyle name="40% - Accent3 3 3 3 2 2 2" xfId="33585"/>
    <cellStyle name="40% - Accent3 3 3 3 2 3" xfId="33584"/>
    <cellStyle name="40% - Accent3 3 3 3 2 4" xfId="44001"/>
    <cellStyle name="40% - Accent3 3 3 3 3" xfId="9826"/>
    <cellStyle name="40% - Accent3 3 3 3 3 2" xfId="33586"/>
    <cellStyle name="40% - Accent3 3 3 3 4" xfId="33583"/>
    <cellStyle name="40% - Accent3 3 3 3 5" xfId="44000"/>
    <cellStyle name="40% - Accent3 3 3 4" xfId="3188"/>
    <cellStyle name="40% - Accent3 3 3 4 2" xfId="9828"/>
    <cellStyle name="40% - Accent3 3 3 4 2 2" xfId="33588"/>
    <cellStyle name="40% - Accent3 3 3 4 3" xfId="33587"/>
    <cellStyle name="40% - Accent3 3 3 4 4" xfId="44002"/>
    <cellStyle name="40% - Accent3 3 3 5" xfId="3189"/>
    <cellStyle name="40% - Accent3 3 3 5 2" xfId="9829"/>
    <cellStyle name="40% - Accent3 3 3 5 2 2" xfId="33590"/>
    <cellStyle name="40% - Accent3 3 3 5 3" xfId="33589"/>
    <cellStyle name="40% - Accent3 3 3 5 4" xfId="44003"/>
    <cellStyle name="40% - Accent3 3 3 6" xfId="3190"/>
    <cellStyle name="40% - Accent3 3 3 6 2" xfId="9830"/>
    <cellStyle name="40% - Accent3 3 3 6 2 2" xfId="33592"/>
    <cellStyle name="40% - Accent3 3 3 6 3" xfId="33591"/>
    <cellStyle name="40% - Accent3 3 3 6 4" xfId="44004"/>
    <cellStyle name="40% - Accent3 3 3 7" xfId="3191"/>
    <cellStyle name="40% - Accent3 3 3 7 2" xfId="9831"/>
    <cellStyle name="40% - Accent3 3 3 7 2 2" xfId="33594"/>
    <cellStyle name="40% - Accent3 3 3 7 3" xfId="33593"/>
    <cellStyle name="40% - Accent3 3 3 7 4" xfId="44005"/>
    <cellStyle name="40% - Accent3 3 3 8" xfId="3192"/>
    <cellStyle name="40% - Accent3 3 3 8 2" xfId="9832"/>
    <cellStyle name="40% - Accent3 3 3 8 2 2" xfId="33596"/>
    <cellStyle name="40% - Accent3 3 3 8 3" xfId="33595"/>
    <cellStyle name="40% - Accent3 3 3 8 4" xfId="44006"/>
    <cellStyle name="40% - Accent3 3 3 9" xfId="3193"/>
    <cellStyle name="40% - Accent3 3 3 9 2" xfId="9833"/>
    <cellStyle name="40% - Accent3 3 3 9 2 2" xfId="33598"/>
    <cellStyle name="40% - Accent3 3 3 9 3" xfId="33597"/>
    <cellStyle name="40% - Accent3 3 3 9 4" xfId="44007"/>
    <cellStyle name="40% - Accent3 3 4" xfId="742"/>
    <cellStyle name="40% - Accent3 3 4 10" xfId="3194"/>
    <cellStyle name="40% - Accent3 3 4 10 2" xfId="9835"/>
    <cellStyle name="40% - Accent3 3 4 10 2 2" xfId="33601"/>
    <cellStyle name="40% - Accent3 3 4 10 3" xfId="33600"/>
    <cellStyle name="40% - Accent3 3 4 11" xfId="9834"/>
    <cellStyle name="40% - Accent3 3 4 11 2" xfId="33602"/>
    <cellStyle name="40% - Accent3 3 4 12" xfId="14872"/>
    <cellStyle name="40% - Accent3 3 4 13" xfId="33599"/>
    <cellStyle name="40% - Accent3 3 4 14" xfId="44008"/>
    <cellStyle name="40% - Accent3 3 4 2" xfId="3195"/>
    <cellStyle name="40% - Accent3 3 4 2 2" xfId="3196"/>
    <cellStyle name="40% - Accent3 3 4 2 2 2" xfId="9837"/>
    <cellStyle name="40% - Accent3 3 4 2 2 2 2" xfId="33605"/>
    <cellStyle name="40% - Accent3 3 4 2 2 3" xfId="33604"/>
    <cellStyle name="40% - Accent3 3 4 2 2 4" xfId="44010"/>
    <cellStyle name="40% - Accent3 3 4 2 3" xfId="9836"/>
    <cellStyle name="40% - Accent3 3 4 2 3 2" xfId="33606"/>
    <cellStyle name="40% - Accent3 3 4 2 4" xfId="33603"/>
    <cellStyle name="40% - Accent3 3 4 2 5" xfId="44009"/>
    <cellStyle name="40% - Accent3 3 4 3" xfId="3197"/>
    <cellStyle name="40% - Accent3 3 4 3 2" xfId="3198"/>
    <cellStyle name="40% - Accent3 3 4 3 2 2" xfId="9839"/>
    <cellStyle name="40% - Accent3 3 4 3 2 2 2" xfId="33609"/>
    <cellStyle name="40% - Accent3 3 4 3 2 3" xfId="33608"/>
    <cellStyle name="40% - Accent3 3 4 3 2 4" xfId="44012"/>
    <cellStyle name="40% - Accent3 3 4 3 3" xfId="9838"/>
    <cellStyle name="40% - Accent3 3 4 3 3 2" xfId="33610"/>
    <cellStyle name="40% - Accent3 3 4 3 4" xfId="33607"/>
    <cellStyle name="40% - Accent3 3 4 3 5" xfId="44011"/>
    <cellStyle name="40% - Accent3 3 4 4" xfId="3199"/>
    <cellStyle name="40% - Accent3 3 4 4 2" xfId="9840"/>
    <cellStyle name="40% - Accent3 3 4 4 2 2" xfId="33612"/>
    <cellStyle name="40% - Accent3 3 4 4 3" xfId="33611"/>
    <cellStyle name="40% - Accent3 3 4 4 4" xfId="44013"/>
    <cellStyle name="40% - Accent3 3 4 5" xfId="3200"/>
    <cellStyle name="40% - Accent3 3 4 5 2" xfId="9841"/>
    <cellStyle name="40% - Accent3 3 4 5 2 2" xfId="33614"/>
    <cellStyle name="40% - Accent3 3 4 5 3" xfId="33613"/>
    <cellStyle name="40% - Accent3 3 4 5 4" xfId="44014"/>
    <cellStyle name="40% - Accent3 3 4 6" xfId="3201"/>
    <cellStyle name="40% - Accent3 3 4 6 2" xfId="9842"/>
    <cellStyle name="40% - Accent3 3 4 6 2 2" xfId="33616"/>
    <cellStyle name="40% - Accent3 3 4 6 3" xfId="33615"/>
    <cellStyle name="40% - Accent3 3 4 6 4" xfId="44015"/>
    <cellStyle name="40% - Accent3 3 4 7" xfId="3202"/>
    <cellStyle name="40% - Accent3 3 4 7 2" xfId="9843"/>
    <cellStyle name="40% - Accent3 3 4 7 2 2" xfId="33618"/>
    <cellStyle name="40% - Accent3 3 4 7 3" xfId="33617"/>
    <cellStyle name="40% - Accent3 3 4 7 4" xfId="44016"/>
    <cellStyle name="40% - Accent3 3 4 8" xfId="3203"/>
    <cellStyle name="40% - Accent3 3 4 8 2" xfId="9844"/>
    <cellStyle name="40% - Accent3 3 4 8 2 2" xfId="33620"/>
    <cellStyle name="40% - Accent3 3 4 8 3" xfId="33619"/>
    <cellStyle name="40% - Accent3 3 4 8 4" xfId="44017"/>
    <cellStyle name="40% - Accent3 3 4 9" xfId="3204"/>
    <cellStyle name="40% - Accent3 3 4 9 2" xfId="9845"/>
    <cellStyle name="40% - Accent3 3 4 9 2 2" xfId="33622"/>
    <cellStyle name="40% - Accent3 3 4 9 3" xfId="33621"/>
    <cellStyle name="40% - Accent3 3 4 9 4" xfId="44018"/>
    <cellStyle name="40% - Accent3 3 5" xfId="3205"/>
    <cellStyle name="40% - Accent3 3 5 2" xfId="3206"/>
    <cellStyle name="40% - Accent3 3 5 2 2" xfId="9847"/>
    <cellStyle name="40% - Accent3 3 5 2 2 2" xfId="33625"/>
    <cellStyle name="40% - Accent3 3 5 2 3" xfId="33624"/>
    <cellStyle name="40% - Accent3 3 5 2 4" xfId="44020"/>
    <cellStyle name="40% - Accent3 3 5 3" xfId="3207"/>
    <cellStyle name="40% - Accent3 3 5 3 2" xfId="9848"/>
    <cellStyle name="40% - Accent3 3 5 3 2 2" xfId="33627"/>
    <cellStyle name="40% - Accent3 3 5 3 3" xfId="33626"/>
    <cellStyle name="40% - Accent3 3 5 3 4" xfId="44021"/>
    <cellStyle name="40% - Accent3 3 5 4" xfId="9846"/>
    <cellStyle name="40% - Accent3 3 5 4 2" xfId="33628"/>
    <cellStyle name="40% - Accent3 3 5 5" xfId="14873"/>
    <cellStyle name="40% - Accent3 3 5 6" xfId="33623"/>
    <cellStyle name="40% - Accent3 3 5 7" xfId="44019"/>
    <cellStyle name="40% - Accent3 3 6" xfId="3208"/>
    <cellStyle name="40% - Accent3 3 6 2" xfId="3209"/>
    <cellStyle name="40% - Accent3 3 6 2 2" xfId="9850"/>
    <cellStyle name="40% - Accent3 3 6 2 2 2" xfId="33631"/>
    <cellStyle name="40% - Accent3 3 6 2 3" xfId="33630"/>
    <cellStyle name="40% - Accent3 3 6 2 4" xfId="44023"/>
    <cellStyle name="40% - Accent3 3 6 3" xfId="9849"/>
    <cellStyle name="40% - Accent3 3 6 3 2" xfId="33632"/>
    <cellStyle name="40% - Accent3 3 6 4" xfId="14874"/>
    <cellStyle name="40% - Accent3 3 6 5" xfId="33629"/>
    <cellStyle name="40% - Accent3 3 6 6" xfId="44022"/>
    <cellStyle name="40% - Accent3 3 7" xfId="3210"/>
    <cellStyle name="40% - Accent3 3 7 2" xfId="3211"/>
    <cellStyle name="40% - Accent3 3 7 2 2" xfId="9852"/>
    <cellStyle name="40% - Accent3 3 7 2 2 2" xfId="33635"/>
    <cellStyle name="40% - Accent3 3 7 2 3" xfId="33634"/>
    <cellStyle name="40% - Accent3 3 7 2 4" xfId="44025"/>
    <cellStyle name="40% - Accent3 3 7 3" xfId="9851"/>
    <cellStyle name="40% - Accent3 3 7 3 2" xfId="33636"/>
    <cellStyle name="40% - Accent3 3 7 4" xfId="14875"/>
    <cellStyle name="40% - Accent3 3 7 5" xfId="33633"/>
    <cellStyle name="40% - Accent3 3 7 6" xfId="44024"/>
    <cellStyle name="40% - Accent3 3 8" xfId="3212"/>
    <cellStyle name="40% - Accent3 3 8 2" xfId="3213"/>
    <cellStyle name="40% - Accent3 3 8 2 2" xfId="9854"/>
    <cellStyle name="40% - Accent3 3 8 2 2 2" xfId="33639"/>
    <cellStyle name="40% - Accent3 3 8 2 3" xfId="33638"/>
    <cellStyle name="40% - Accent3 3 8 2 4" xfId="44027"/>
    <cellStyle name="40% - Accent3 3 8 3" xfId="9853"/>
    <cellStyle name="40% - Accent3 3 8 3 2" xfId="33640"/>
    <cellStyle name="40% - Accent3 3 8 4" xfId="14876"/>
    <cellStyle name="40% - Accent3 3 8 5" xfId="33637"/>
    <cellStyle name="40% - Accent3 3 8 6" xfId="44026"/>
    <cellStyle name="40% - Accent3 3 9" xfId="3214"/>
    <cellStyle name="40% - Accent3 3 9 2" xfId="3215"/>
    <cellStyle name="40% - Accent3 3 9 2 2" xfId="9856"/>
    <cellStyle name="40% - Accent3 3 9 2 2 2" xfId="33643"/>
    <cellStyle name="40% - Accent3 3 9 2 3" xfId="33642"/>
    <cellStyle name="40% - Accent3 3 9 2 4" xfId="44029"/>
    <cellStyle name="40% - Accent3 3 9 3" xfId="9855"/>
    <cellStyle name="40% - Accent3 3 9 3 2" xfId="33644"/>
    <cellStyle name="40% - Accent3 3 9 4" xfId="14877"/>
    <cellStyle name="40% - Accent3 3 9 5" xfId="33641"/>
    <cellStyle name="40% - Accent3 3 9 6" xfId="44028"/>
    <cellStyle name="40% - Accent3 4" xfId="221"/>
    <cellStyle name="40% - Accent3 4 10" xfId="3217"/>
    <cellStyle name="40% - Accent3 4 10 2" xfId="9858"/>
    <cellStyle name="40% - Accent3 4 10 2 2" xfId="33647"/>
    <cellStyle name="40% - Accent3 4 10 3" xfId="33646"/>
    <cellStyle name="40% - Accent3 4 10 4" xfId="44031"/>
    <cellStyle name="40% - Accent3 4 11" xfId="3218"/>
    <cellStyle name="40% - Accent3 4 11 2" xfId="9859"/>
    <cellStyle name="40% - Accent3 4 11 2 2" xfId="33649"/>
    <cellStyle name="40% - Accent3 4 11 3" xfId="33648"/>
    <cellStyle name="40% - Accent3 4 11 4" xfId="44032"/>
    <cellStyle name="40% - Accent3 4 12" xfId="3216"/>
    <cellStyle name="40% - Accent3 4 12 2" xfId="9860"/>
    <cellStyle name="40% - Accent3 4 12 2 2" xfId="33651"/>
    <cellStyle name="40% - Accent3 4 12 3" xfId="33650"/>
    <cellStyle name="40% - Accent3 4 13" xfId="9857"/>
    <cellStyle name="40% - Accent3 4 13 2" xfId="33652"/>
    <cellStyle name="40% - Accent3 4 14" xfId="14878"/>
    <cellStyle name="40% - Accent3 4 15" xfId="33645"/>
    <cellStyle name="40% - Accent3 4 16" xfId="44030"/>
    <cellStyle name="40% - Accent3 4 2" xfId="452"/>
    <cellStyle name="40% - Accent3 4 2 10" xfId="3219"/>
    <cellStyle name="40% - Accent3 4 2 10 2" xfId="9862"/>
    <cellStyle name="40% - Accent3 4 2 10 2 2" xfId="33655"/>
    <cellStyle name="40% - Accent3 4 2 10 3" xfId="33654"/>
    <cellStyle name="40% - Accent3 4 2 11" xfId="9861"/>
    <cellStyle name="40% - Accent3 4 2 11 2" xfId="33656"/>
    <cellStyle name="40% - Accent3 4 2 12" xfId="14879"/>
    <cellStyle name="40% - Accent3 4 2 13" xfId="33653"/>
    <cellStyle name="40% - Accent3 4 2 14" xfId="44033"/>
    <cellStyle name="40% - Accent3 4 2 2" xfId="3220"/>
    <cellStyle name="40% - Accent3 4 2 2 2" xfId="3221"/>
    <cellStyle name="40% - Accent3 4 2 2 2 2" xfId="9864"/>
    <cellStyle name="40% - Accent3 4 2 2 2 2 2" xfId="33659"/>
    <cellStyle name="40% - Accent3 4 2 2 2 3" xfId="33658"/>
    <cellStyle name="40% - Accent3 4 2 2 2 4" xfId="44035"/>
    <cellStyle name="40% - Accent3 4 2 2 3" xfId="9863"/>
    <cellStyle name="40% - Accent3 4 2 2 3 2" xfId="33660"/>
    <cellStyle name="40% - Accent3 4 2 2 4" xfId="33657"/>
    <cellStyle name="40% - Accent3 4 2 2 5" xfId="44034"/>
    <cellStyle name="40% - Accent3 4 2 3" xfId="3222"/>
    <cellStyle name="40% - Accent3 4 2 3 2" xfId="3223"/>
    <cellStyle name="40% - Accent3 4 2 3 2 2" xfId="9866"/>
    <cellStyle name="40% - Accent3 4 2 3 2 2 2" xfId="33663"/>
    <cellStyle name="40% - Accent3 4 2 3 2 3" xfId="33662"/>
    <cellStyle name="40% - Accent3 4 2 3 2 4" xfId="44037"/>
    <cellStyle name="40% - Accent3 4 2 3 3" xfId="9865"/>
    <cellStyle name="40% - Accent3 4 2 3 3 2" xfId="33664"/>
    <cellStyle name="40% - Accent3 4 2 3 4" xfId="33661"/>
    <cellStyle name="40% - Accent3 4 2 3 5" xfId="44036"/>
    <cellStyle name="40% - Accent3 4 2 4" xfId="3224"/>
    <cellStyle name="40% - Accent3 4 2 4 2" xfId="9867"/>
    <cellStyle name="40% - Accent3 4 2 4 2 2" xfId="33666"/>
    <cellStyle name="40% - Accent3 4 2 4 3" xfId="33665"/>
    <cellStyle name="40% - Accent3 4 2 4 4" xfId="44038"/>
    <cellStyle name="40% - Accent3 4 2 5" xfId="3225"/>
    <cellStyle name="40% - Accent3 4 2 5 2" xfId="9868"/>
    <cellStyle name="40% - Accent3 4 2 5 2 2" xfId="33668"/>
    <cellStyle name="40% - Accent3 4 2 5 3" xfId="33667"/>
    <cellStyle name="40% - Accent3 4 2 5 4" xfId="44039"/>
    <cellStyle name="40% - Accent3 4 2 6" xfId="3226"/>
    <cellStyle name="40% - Accent3 4 2 6 2" xfId="9869"/>
    <cellStyle name="40% - Accent3 4 2 6 2 2" xfId="33670"/>
    <cellStyle name="40% - Accent3 4 2 6 3" xfId="33669"/>
    <cellStyle name="40% - Accent3 4 2 6 4" xfId="44040"/>
    <cellStyle name="40% - Accent3 4 2 7" xfId="3227"/>
    <cellStyle name="40% - Accent3 4 2 7 2" xfId="9870"/>
    <cellStyle name="40% - Accent3 4 2 7 2 2" xfId="33672"/>
    <cellStyle name="40% - Accent3 4 2 7 3" xfId="33671"/>
    <cellStyle name="40% - Accent3 4 2 7 4" xfId="44041"/>
    <cellStyle name="40% - Accent3 4 2 8" xfId="3228"/>
    <cellStyle name="40% - Accent3 4 2 8 2" xfId="9871"/>
    <cellStyle name="40% - Accent3 4 2 8 2 2" xfId="33674"/>
    <cellStyle name="40% - Accent3 4 2 8 3" xfId="33673"/>
    <cellStyle name="40% - Accent3 4 2 8 4" xfId="44042"/>
    <cellStyle name="40% - Accent3 4 2 9" xfId="3229"/>
    <cellStyle name="40% - Accent3 4 2 9 2" xfId="9872"/>
    <cellStyle name="40% - Accent3 4 2 9 2 2" xfId="33676"/>
    <cellStyle name="40% - Accent3 4 2 9 3" xfId="33675"/>
    <cellStyle name="40% - Accent3 4 2 9 4" xfId="44043"/>
    <cellStyle name="40% - Accent3 4 3" xfId="656"/>
    <cellStyle name="40% - Accent3 4 3 10" xfId="9873"/>
    <cellStyle name="40% - Accent3 4 3 10 2" xfId="33678"/>
    <cellStyle name="40% - Accent3 4 3 11" xfId="14880"/>
    <cellStyle name="40% - Accent3 4 3 12" xfId="33677"/>
    <cellStyle name="40% - Accent3 4 3 13" xfId="44044"/>
    <cellStyle name="40% - Accent3 4 3 2" xfId="3231"/>
    <cellStyle name="40% - Accent3 4 3 2 2" xfId="9874"/>
    <cellStyle name="40% - Accent3 4 3 2 2 2" xfId="33680"/>
    <cellStyle name="40% - Accent3 4 3 2 3" xfId="33679"/>
    <cellStyle name="40% - Accent3 4 3 2 4" xfId="44045"/>
    <cellStyle name="40% - Accent3 4 3 3" xfId="3232"/>
    <cellStyle name="40% - Accent3 4 3 3 2" xfId="9875"/>
    <cellStyle name="40% - Accent3 4 3 3 2 2" xfId="33682"/>
    <cellStyle name="40% - Accent3 4 3 3 3" xfId="33681"/>
    <cellStyle name="40% - Accent3 4 3 3 4" xfId="44046"/>
    <cellStyle name="40% - Accent3 4 3 4" xfId="3233"/>
    <cellStyle name="40% - Accent3 4 3 4 2" xfId="9876"/>
    <cellStyle name="40% - Accent3 4 3 4 2 2" xfId="33684"/>
    <cellStyle name="40% - Accent3 4 3 4 3" xfId="33683"/>
    <cellStyle name="40% - Accent3 4 3 4 4" xfId="44047"/>
    <cellStyle name="40% - Accent3 4 3 5" xfId="3234"/>
    <cellStyle name="40% - Accent3 4 3 5 2" xfId="9877"/>
    <cellStyle name="40% - Accent3 4 3 5 2 2" xfId="33686"/>
    <cellStyle name="40% - Accent3 4 3 5 3" xfId="33685"/>
    <cellStyle name="40% - Accent3 4 3 5 4" xfId="44048"/>
    <cellStyle name="40% - Accent3 4 3 6" xfId="3235"/>
    <cellStyle name="40% - Accent3 4 3 6 2" xfId="9878"/>
    <cellStyle name="40% - Accent3 4 3 6 2 2" xfId="33688"/>
    <cellStyle name="40% - Accent3 4 3 6 3" xfId="33687"/>
    <cellStyle name="40% - Accent3 4 3 6 4" xfId="44049"/>
    <cellStyle name="40% - Accent3 4 3 7" xfId="3236"/>
    <cellStyle name="40% - Accent3 4 3 7 2" xfId="9879"/>
    <cellStyle name="40% - Accent3 4 3 7 2 2" xfId="33690"/>
    <cellStyle name="40% - Accent3 4 3 7 3" xfId="33689"/>
    <cellStyle name="40% - Accent3 4 3 7 4" xfId="44050"/>
    <cellStyle name="40% - Accent3 4 3 8" xfId="3237"/>
    <cellStyle name="40% - Accent3 4 3 8 2" xfId="9880"/>
    <cellStyle name="40% - Accent3 4 3 8 2 2" xfId="33692"/>
    <cellStyle name="40% - Accent3 4 3 8 3" xfId="33691"/>
    <cellStyle name="40% - Accent3 4 3 8 4" xfId="44051"/>
    <cellStyle name="40% - Accent3 4 3 9" xfId="3230"/>
    <cellStyle name="40% - Accent3 4 3 9 2" xfId="9881"/>
    <cellStyle name="40% - Accent3 4 3 9 2 2" xfId="33694"/>
    <cellStyle name="40% - Accent3 4 3 9 3" xfId="33693"/>
    <cellStyle name="40% - Accent3 4 4" xfId="743"/>
    <cellStyle name="40% - Accent3 4 4 2" xfId="3239"/>
    <cellStyle name="40% - Accent3 4 4 2 2" xfId="9883"/>
    <cellStyle name="40% - Accent3 4 4 2 2 2" xfId="33697"/>
    <cellStyle name="40% - Accent3 4 4 2 3" xfId="33696"/>
    <cellStyle name="40% - Accent3 4 4 2 4" xfId="44053"/>
    <cellStyle name="40% - Accent3 4 4 3" xfId="3238"/>
    <cellStyle name="40% - Accent3 4 4 3 2" xfId="9884"/>
    <cellStyle name="40% - Accent3 4 4 3 2 2" xfId="33699"/>
    <cellStyle name="40% - Accent3 4 4 3 3" xfId="33698"/>
    <cellStyle name="40% - Accent3 4 4 4" xfId="9882"/>
    <cellStyle name="40% - Accent3 4 4 4 2" xfId="33700"/>
    <cellStyle name="40% - Accent3 4 4 5" xfId="14881"/>
    <cellStyle name="40% - Accent3 4 4 6" xfId="33695"/>
    <cellStyle name="40% - Accent3 4 4 7" xfId="44052"/>
    <cellStyle name="40% - Accent3 4 5" xfId="3240"/>
    <cellStyle name="40% - Accent3 4 5 2" xfId="9885"/>
    <cellStyle name="40% - Accent3 4 5 2 2" xfId="33702"/>
    <cellStyle name="40% - Accent3 4 5 3" xfId="33701"/>
    <cellStyle name="40% - Accent3 4 5 4" xfId="44054"/>
    <cellStyle name="40% - Accent3 4 6" xfId="3241"/>
    <cellStyle name="40% - Accent3 4 6 2" xfId="9886"/>
    <cellStyle name="40% - Accent3 4 6 2 2" xfId="33704"/>
    <cellStyle name="40% - Accent3 4 6 3" xfId="33703"/>
    <cellStyle name="40% - Accent3 4 6 4" xfId="44055"/>
    <cellStyle name="40% - Accent3 4 7" xfId="3242"/>
    <cellStyle name="40% - Accent3 4 7 2" xfId="9887"/>
    <cellStyle name="40% - Accent3 4 7 2 2" xfId="33706"/>
    <cellStyle name="40% - Accent3 4 7 3" xfId="33705"/>
    <cellStyle name="40% - Accent3 4 7 4" xfId="44056"/>
    <cellStyle name="40% - Accent3 4 8" xfId="3243"/>
    <cellStyle name="40% - Accent3 4 8 2" xfId="9888"/>
    <cellStyle name="40% - Accent3 4 8 2 2" xfId="33708"/>
    <cellStyle name="40% - Accent3 4 8 3" xfId="33707"/>
    <cellStyle name="40% - Accent3 4 8 4" xfId="44057"/>
    <cellStyle name="40% - Accent3 4 9" xfId="3244"/>
    <cellStyle name="40% - Accent3 4 9 2" xfId="9889"/>
    <cellStyle name="40% - Accent3 4 9 2 2" xfId="33710"/>
    <cellStyle name="40% - Accent3 4 9 3" xfId="33709"/>
    <cellStyle name="40% - Accent3 4 9 4" xfId="44058"/>
    <cellStyle name="40% - Accent3 5" xfId="222"/>
    <cellStyle name="40% - Accent3 5 10" xfId="3246"/>
    <cellStyle name="40% - Accent3 5 10 2" xfId="9891"/>
    <cellStyle name="40% - Accent3 5 10 2 2" xfId="33713"/>
    <cellStyle name="40% - Accent3 5 10 3" xfId="33712"/>
    <cellStyle name="40% - Accent3 5 10 4" xfId="44060"/>
    <cellStyle name="40% - Accent3 5 11" xfId="3247"/>
    <cellStyle name="40% - Accent3 5 11 2" xfId="9892"/>
    <cellStyle name="40% - Accent3 5 11 2 2" xfId="33715"/>
    <cellStyle name="40% - Accent3 5 11 3" xfId="33714"/>
    <cellStyle name="40% - Accent3 5 11 4" xfId="44061"/>
    <cellStyle name="40% - Accent3 5 12" xfId="3245"/>
    <cellStyle name="40% - Accent3 5 12 2" xfId="9893"/>
    <cellStyle name="40% - Accent3 5 12 2 2" xfId="33717"/>
    <cellStyle name="40% - Accent3 5 12 3" xfId="33716"/>
    <cellStyle name="40% - Accent3 5 13" xfId="9890"/>
    <cellStyle name="40% - Accent3 5 13 2" xfId="33718"/>
    <cellStyle name="40% - Accent3 5 14" xfId="14882"/>
    <cellStyle name="40% - Accent3 5 15" xfId="33711"/>
    <cellStyle name="40% - Accent3 5 16" xfId="44059"/>
    <cellStyle name="40% - Accent3 5 2" xfId="453"/>
    <cellStyle name="40% - Accent3 5 2 10" xfId="3248"/>
    <cellStyle name="40% - Accent3 5 2 10 2" xfId="9895"/>
    <cellStyle name="40% - Accent3 5 2 10 2 2" xfId="33721"/>
    <cellStyle name="40% - Accent3 5 2 10 3" xfId="33720"/>
    <cellStyle name="40% - Accent3 5 2 11" xfId="9894"/>
    <cellStyle name="40% - Accent3 5 2 11 2" xfId="33722"/>
    <cellStyle name="40% - Accent3 5 2 12" xfId="14883"/>
    <cellStyle name="40% - Accent3 5 2 13" xfId="33719"/>
    <cellStyle name="40% - Accent3 5 2 14" xfId="44062"/>
    <cellStyle name="40% - Accent3 5 2 2" xfId="3249"/>
    <cellStyle name="40% - Accent3 5 2 2 2" xfId="9896"/>
    <cellStyle name="40% - Accent3 5 2 2 2 2" xfId="33724"/>
    <cellStyle name="40% - Accent3 5 2 2 3" xfId="33723"/>
    <cellStyle name="40% - Accent3 5 2 2 4" xfId="44063"/>
    <cellStyle name="40% - Accent3 5 2 3" xfId="3250"/>
    <cellStyle name="40% - Accent3 5 2 3 2" xfId="9897"/>
    <cellStyle name="40% - Accent3 5 2 3 2 2" xfId="33726"/>
    <cellStyle name="40% - Accent3 5 2 3 3" xfId="33725"/>
    <cellStyle name="40% - Accent3 5 2 3 4" xfId="44064"/>
    <cellStyle name="40% - Accent3 5 2 4" xfId="3251"/>
    <cellStyle name="40% - Accent3 5 2 4 2" xfId="9898"/>
    <cellStyle name="40% - Accent3 5 2 4 2 2" xfId="33728"/>
    <cellStyle name="40% - Accent3 5 2 4 3" xfId="33727"/>
    <cellStyle name="40% - Accent3 5 2 4 4" xfId="44065"/>
    <cellStyle name="40% - Accent3 5 2 5" xfId="3252"/>
    <cellStyle name="40% - Accent3 5 2 5 2" xfId="9899"/>
    <cellStyle name="40% - Accent3 5 2 5 2 2" xfId="33730"/>
    <cellStyle name="40% - Accent3 5 2 5 3" xfId="33729"/>
    <cellStyle name="40% - Accent3 5 2 5 4" xfId="44066"/>
    <cellStyle name="40% - Accent3 5 2 6" xfId="3253"/>
    <cellStyle name="40% - Accent3 5 2 6 2" xfId="9900"/>
    <cellStyle name="40% - Accent3 5 2 6 2 2" xfId="33732"/>
    <cellStyle name="40% - Accent3 5 2 6 3" xfId="33731"/>
    <cellStyle name="40% - Accent3 5 2 6 4" xfId="44067"/>
    <cellStyle name="40% - Accent3 5 2 7" xfId="3254"/>
    <cellStyle name="40% - Accent3 5 2 7 2" xfId="9901"/>
    <cellStyle name="40% - Accent3 5 2 7 2 2" xfId="33734"/>
    <cellStyle name="40% - Accent3 5 2 7 3" xfId="33733"/>
    <cellStyle name="40% - Accent3 5 2 7 4" xfId="44068"/>
    <cellStyle name="40% - Accent3 5 2 8" xfId="3255"/>
    <cellStyle name="40% - Accent3 5 2 8 2" xfId="9902"/>
    <cellStyle name="40% - Accent3 5 2 8 2 2" xfId="33736"/>
    <cellStyle name="40% - Accent3 5 2 8 3" xfId="33735"/>
    <cellStyle name="40% - Accent3 5 2 8 4" xfId="44069"/>
    <cellStyle name="40% - Accent3 5 2 9" xfId="3256"/>
    <cellStyle name="40% - Accent3 5 2 9 2" xfId="9903"/>
    <cellStyle name="40% - Accent3 5 2 9 2 2" xfId="33738"/>
    <cellStyle name="40% - Accent3 5 2 9 3" xfId="33737"/>
    <cellStyle name="40% - Accent3 5 2 9 4" xfId="44070"/>
    <cellStyle name="40% - Accent3 5 3" xfId="657"/>
    <cellStyle name="40% - Accent3 5 3 2" xfId="3258"/>
    <cellStyle name="40% - Accent3 5 3 2 2" xfId="9905"/>
    <cellStyle name="40% - Accent3 5 3 2 2 2" xfId="33741"/>
    <cellStyle name="40% - Accent3 5 3 2 3" xfId="33740"/>
    <cellStyle name="40% - Accent3 5 3 2 4" xfId="44072"/>
    <cellStyle name="40% - Accent3 5 3 3" xfId="3257"/>
    <cellStyle name="40% - Accent3 5 3 3 2" xfId="9906"/>
    <cellStyle name="40% - Accent3 5 3 3 2 2" xfId="33743"/>
    <cellStyle name="40% - Accent3 5 3 3 3" xfId="33742"/>
    <cellStyle name="40% - Accent3 5 3 4" xfId="9904"/>
    <cellStyle name="40% - Accent3 5 3 4 2" xfId="33744"/>
    <cellStyle name="40% - Accent3 5 3 5" xfId="14884"/>
    <cellStyle name="40% - Accent3 5 3 6" xfId="33739"/>
    <cellStyle name="40% - Accent3 5 3 7" xfId="44071"/>
    <cellStyle name="40% - Accent3 5 4" xfId="744"/>
    <cellStyle name="40% - Accent3 5 4 2" xfId="3259"/>
    <cellStyle name="40% - Accent3 5 4 2 2" xfId="9908"/>
    <cellStyle name="40% - Accent3 5 4 2 2 2" xfId="33747"/>
    <cellStyle name="40% - Accent3 5 4 2 3" xfId="33746"/>
    <cellStyle name="40% - Accent3 5 4 3" xfId="9907"/>
    <cellStyle name="40% - Accent3 5 4 3 2" xfId="33748"/>
    <cellStyle name="40% - Accent3 5 4 4" xfId="14885"/>
    <cellStyle name="40% - Accent3 5 4 5" xfId="33745"/>
    <cellStyle name="40% - Accent3 5 4 6" xfId="44073"/>
    <cellStyle name="40% - Accent3 5 5" xfId="3260"/>
    <cellStyle name="40% - Accent3 5 5 2" xfId="9909"/>
    <cellStyle name="40% - Accent3 5 5 2 2" xfId="33750"/>
    <cellStyle name="40% - Accent3 5 5 3" xfId="33749"/>
    <cellStyle name="40% - Accent3 5 5 4" xfId="44074"/>
    <cellStyle name="40% - Accent3 5 6" xfId="3261"/>
    <cellStyle name="40% - Accent3 5 6 2" xfId="9910"/>
    <cellStyle name="40% - Accent3 5 6 2 2" xfId="33752"/>
    <cellStyle name="40% - Accent3 5 6 3" xfId="33751"/>
    <cellStyle name="40% - Accent3 5 6 4" xfId="44075"/>
    <cellStyle name="40% - Accent3 5 7" xfId="3262"/>
    <cellStyle name="40% - Accent3 5 7 2" xfId="9911"/>
    <cellStyle name="40% - Accent3 5 7 2 2" xfId="33754"/>
    <cellStyle name="40% - Accent3 5 7 3" xfId="33753"/>
    <cellStyle name="40% - Accent3 5 7 4" xfId="44076"/>
    <cellStyle name="40% - Accent3 5 8" xfId="3263"/>
    <cellStyle name="40% - Accent3 5 8 2" xfId="9912"/>
    <cellStyle name="40% - Accent3 5 8 2 2" xfId="33756"/>
    <cellStyle name="40% - Accent3 5 8 3" xfId="33755"/>
    <cellStyle name="40% - Accent3 5 8 4" xfId="44077"/>
    <cellStyle name="40% - Accent3 5 9" xfId="3264"/>
    <cellStyle name="40% - Accent3 5 9 2" xfId="9913"/>
    <cellStyle name="40% - Accent3 5 9 2 2" xfId="33758"/>
    <cellStyle name="40% - Accent3 5 9 3" xfId="33757"/>
    <cellStyle name="40% - Accent3 5 9 4" xfId="44078"/>
    <cellStyle name="40% - Accent3 6" xfId="223"/>
    <cellStyle name="40% - Accent3 6 10" xfId="3265"/>
    <cellStyle name="40% - Accent3 6 10 2" xfId="9915"/>
    <cellStyle name="40% - Accent3 6 10 2 2" xfId="33761"/>
    <cellStyle name="40% - Accent3 6 10 3" xfId="33760"/>
    <cellStyle name="40% - Accent3 6 11" xfId="9914"/>
    <cellStyle name="40% - Accent3 6 11 2" xfId="33762"/>
    <cellStyle name="40% - Accent3 6 12" xfId="14886"/>
    <cellStyle name="40% - Accent3 6 13" xfId="33759"/>
    <cellStyle name="40% - Accent3 6 14" xfId="44079"/>
    <cellStyle name="40% - Accent3 6 2" xfId="454"/>
    <cellStyle name="40% - Accent3 6 2 2" xfId="3267"/>
    <cellStyle name="40% - Accent3 6 2 2 2" xfId="9917"/>
    <cellStyle name="40% - Accent3 6 2 2 2 2" xfId="33765"/>
    <cellStyle name="40% - Accent3 6 2 2 3" xfId="33764"/>
    <cellStyle name="40% - Accent3 6 2 2 4" xfId="44081"/>
    <cellStyle name="40% - Accent3 6 2 3" xfId="3266"/>
    <cellStyle name="40% - Accent3 6 2 3 2" xfId="9918"/>
    <cellStyle name="40% - Accent3 6 2 3 2 2" xfId="33767"/>
    <cellStyle name="40% - Accent3 6 2 3 3" xfId="33766"/>
    <cellStyle name="40% - Accent3 6 2 4" xfId="9916"/>
    <cellStyle name="40% - Accent3 6 2 4 2" xfId="33768"/>
    <cellStyle name="40% - Accent3 6 2 5" xfId="14887"/>
    <cellStyle name="40% - Accent3 6 2 6" xfId="33763"/>
    <cellStyle name="40% - Accent3 6 2 7" xfId="44080"/>
    <cellStyle name="40% - Accent3 6 3" xfId="658"/>
    <cellStyle name="40% - Accent3 6 3 2" xfId="3269"/>
    <cellStyle name="40% - Accent3 6 3 2 2" xfId="9920"/>
    <cellStyle name="40% - Accent3 6 3 2 2 2" xfId="33771"/>
    <cellStyle name="40% - Accent3 6 3 2 3" xfId="33770"/>
    <cellStyle name="40% - Accent3 6 3 2 4" xfId="44083"/>
    <cellStyle name="40% - Accent3 6 3 3" xfId="3268"/>
    <cellStyle name="40% - Accent3 6 3 3 2" xfId="9921"/>
    <cellStyle name="40% - Accent3 6 3 3 2 2" xfId="33773"/>
    <cellStyle name="40% - Accent3 6 3 3 3" xfId="33772"/>
    <cellStyle name="40% - Accent3 6 3 4" xfId="9919"/>
    <cellStyle name="40% - Accent3 6 3 4 2" xfId="33774"/>
    <cellStyle name="40% - Accent3 6 3 5" xfId="14888"/>
    <cellStyle name="40% - Accent3 6 3 6" xfId="33769"/>
    <cellStyle name="40% - Accent3 6 3 7" xfId="44082"/>
    <cellStyle name="40% - Accent3 6 4" xfId="745"/>
    <cellStyle name="40% - Accent3 6 4 2" xfId="3270"/>
    <cellStyle name="40% - Accent3 6 4 2 2" xfId="9923"/>
    <cellStyle name="40% - Accent3 6 4 2 2 2" xfId="33777"/>
    <cellStyle name="40% - Accent3 6 4 2 3" xfId="33776"/>
    <cellStyle name="40% - Accent3 6 4 3" xfId="9922"/>
    <cellStyle name="40% - Accent3 6 4 3 2" xfId="33778"/>
    <cellStyle name="40% - Accent3 6 4 4" xfId="14889"/>
    <cellStyle name="40% - Accent3 6 4 5" xfId="33775"/>
    <cellStyle name="40% - Accent3 6 4 6" xfId="44084"/>
    <cellStyle name="40% - Accent3 6 5" xfId="3271"/>
    <cellStyle name="40% - Accent3 6 5 2" xfId="9924"/>
    <cellStyle name="40% - Accent3 6 5 2 2" xfId="33780"/>
    <cellStyle name="40% - Accent3 6 5 3" xfId="33779"/>
    <cellStyle name="40% - Accent3 6 5 4" xfId="44085"/>
    <cellStyle name="40% - Accent3 6 6" xfId="3272"/>
    <cellStyle name="40% - Accent3 6 6 2" xfId="9925"/>
    <cellStyle name="40% - Accent3 6 6 2 2" xfId="33782"/>
    <cellStyle name="40% - Accent3 6 6 3" xfId="33781"/>
    <cellStyle name="40% - Accent3 6 6 4" xfId="44086"/>
    <cellStyle name="40% - Accent3 6 7" xfId="3273"/>
    <cellStyle name="40% - Accent3 6 7 2" xfId="9926"/>
    <cellStyle name="40% - Accent3 6 7 2 2" xfId="33784"/>
    <cellStyle name="40% - Accent3 6 7 3" xfId="33783"/>
    <cellStyle name="40% - Accent3 6 7 4" xfId="44087"/>
    <cellStyle name="40% - Accent3 6 8" xfId="3274"/>
    <cellStyle name="40% - Accent3 6 8 2" xfId="9927"/>
    <cellStyle name="40% - Accent3 6 8 2 2" xfId="33786"/>
    <cellStyle name="40% - Accent3 6 8 3" xfId="33785"/>
    <cellStyle name="40% - Accent3 6 8 4" xfId="44088"/>
    <cellStyle name="40% - Accent3 6 9" xfId="3275"/>
    <cellStyle name="40% - Accent3 6 9 2" xfId="9928"/>
    <cellStyle name="40% - Accent3 6 9 2 2" xfId="33788"/>
    <cellStyle name="40% - Accent3 6 9 3" xfId="33787"/>
    <cellStyle name="40% - Accent3 6 9 4" xfId="44089"/>
    <cellStyle name="40% - Accent3 7" xfId="224"/>
    <cellStyle name="40% - Accent3 7 10" xfId="9929"/>
    <cellStyle name="40% - Accent3 7 10 2" xfId="33790"/>
    <cellStyle name="40% - Accent3 7 11" xfId="14890"/>
    <cellStyle name="40% - Accent3 7 12" xfId="33789"/>
    <cellStyle name="40% - Accent3 7 13" xfId="44090"/>
    <cellStyle name="40% - Accent3 7 2" xfId="455"/>
    <cellStyle name="40% - Accent3 7 2 2" xfId="3278"/>
    <cellStyle name="40% - Accent3 7 2 2 2" xfId="9931"/>
    <cellStyle name="40% - Accent3 7 2 2 2 2" xfId="33793"/>
    <cellStyle name="40% - Accent3 7 2 2 3" xfId="33792"/>
    <cellStyle name="40% - Accent3 7 2 2 4" xfId="44092"/>
    <cellStyle name="40% - Accent3 7 2 3" xfId="3277"/>
    <cellStyle name="40% - Accent3 7 2 3 2" xfId="9932"/>
    <cellStyle name="40% - Accent3 7 2 3 2 2" xfId="33795"/>
    <cellStyle name="40% - Accent3 7 2 3 3" xfId="33794"/>
    <cellStyle name="40% - Accent3 7 2 4" xfId="9930"/>
    <cellStyle name="40% - Accent3 7 2 4 2" xfId="33796"/>
    <cellStyle name="40% - Accent3 7 2 5" xfId="14891"/>
    <cellStyle name="40% - Accent3 7 2 6" xfId="33791"/>
    <cellStyle name="40% - Accent3 7 2 7" xfId="44091"/>
    <cellStyle name="40% - Accent3 7 3" xfId="659"/>
    <cellStyle name="40% - Accent3 7 3 2" xfId="3279"/>
    <cellStyle name="40% - Accent3 7 3 2 2" xfId="9934"/>
    <cellStyle name="40% - Accent3 7 3 2 2 2" xfId="33799"/>
    <cellStyle name="40% - Accent3 7 3 2 3" xfId="33798"/>
    <cellStyle name="40% - Accent3 7 3 3" xfId="9933"/>
    <cellStyle name="40% - Accent3 7 3 3 2" xfId="33800"/>
    <cellStyle name="40% - Accent3 7 3 4" xfId="14892"/>
    <cellStyle name="40% - Accent3 7 3 5" xfId="33797"/>
    <cellStyle name="40% - Accent3 7 3 6" xfId="44093"/>
    <cellStyle name="40% - Accent3 7 4" xfId="746"/>
    <cellStyle name="40% - Accent3 7 4 2" xfId="3280"/>
    <cellStyle name="40% - Accent3 7 4 2 2" xfId="9936"/>
    <cellStyle name="40% - Accent3 7 4 2 2 2" xfId="33803"/>
    <cellStyle name="40% - Accent3 7 4 2 3" xfId="33802"/>
    <cellStyle name="40% - Accent3 7 4 3" xfId="9935"/>
    <cellStyle name="40% - Accent3 7 4 3 2" xfId="33804"/>
    <cellStyle name="40% - Accent3 7 4 4" xfId="14893"/>
    <cellStyle name="40% - Accent3 7 4 5" xfId="33801"/>
    <cellStyle name="40% - Accent3 7 4 6" xfId="44094"/>
    <cellStyle name="40% - Accent3 7 5" xfId="3281"/>
    <cellStyle name="40% - Accent3 7 5 2" xfId="9937"/>
    <cellStyle name="40% - Accent3 7 5 2 2" xfId="33806"/>
    <cellStyle name="40% - Accent3 7 5 3" xfId="33805"/>
    <cellStyle name="40% - Accent3 7 5 4" xfId="44095"/>
    <cellStyle name="40% - Accent3 7 6" xfId="3282"/>
    <cellStyle name="40% - Accent3 7 6 2" xfId="9938"/>
    <cellStyle name="40% - Accent3 7 6 2 2" xfId="33808"/>
    <cellStyle name="40% - Accent3 7 6 3" xfId="33807"/>
    <cellStyle name="40% - Accent3 7 6 4" xfId="44096"/>
    <cellStyle name="40% - Accent3 7 7" xfId="3283"/>
    <cellStyle name="40% - Accent3 7 7 2" xfId="9939"/>
    <cellStyle name="40% - Accent3 7 7 2 2" xfId="33810"/>
    <cellStyle name="40% - Accent3 7 7 3" xfId="33809"/>
    <cellStyle name="40% - Accent3 7 7 4" xfId="44097"/>
    <cellStyle name="40% - Accent3 7 8" xfId="3284"/>
    <cellStyle name="40% - Accent3 7 8 2" xfId="9940"/>
    <cellStyle name="40% - Accent3 7 8 2 2" xfId="33812"/>
    <cellStyle name="40% - Accent3 7 8 3" xfId="33811"/>
    <cellStyle name="40% - Accent3 7 8 4" xfId="44098"/>
    <cellStyle name="40% - Accent3 7 9" xfId="3276"/>
    <cellStyle name="40% - Accent3 7 9 2" xfId="9941"/>
    <cellStyle name="40% - Accent3 7 9 2 2" xfId="33814"/>
    <cellStyle name="40% - Accent3 7 9 3" xfId="33813"/>
    <cellStyle name="40% - Accent3 8" xfId="328"/>
    <cellStyle name="40% - Accent3 8 2" xfId="3286"/>
    <cellStyle name="40% - Accent3 8 2 2" xfId="9942"/>
    <cellStyle name="40% - Accent3 8 2 2 2" xfId="33816"/>
    <cellStyle name="40% - Accent3 8 2 3" xfId="14894"/>
    <cellStyle name="40% - Accent3 8 2 4" xfId="33815"/>
    <cellStyle name="40% - Accent3 8 2 5" xfId="44100"/>
    <cellStyle name="40% - Accent3 8 3" xfId="3287"/>
    <cellStyle name="40% - Accent3 8 3 2" xfId="9943"/>
    <cellStyle name="40% - Accent3 8 3 2 2" xfId="33818"/>
    <cellStyle name="40% - Accent3 8 3 3" xfId="14895"/>
    <cellStyle name="40% - Accent3 8 3 4" xfId="33817"/>
    <cellStyle name="40% - Accent3 8 3 5" xfId="44101"/>
    <cellStyle name="40% - Accent3 8 4" xfId="3288"/>
    <cellStyle name="40% - Accent3 8 4 2" xfId="9944"/>
    <cellStyle name="40% - Accent3 8 4 2 2" xfId="33820"/>
    <cellStyle name="40% - Accent3 8 4 3" xfId="14896"/>
    <cellStyle name="40% - Accent3 8 4 4" xfId="33819"/>
    <cellStyle name="40% - Accent3 8 4 5" xfId="44102"/>
    <cellStyle name="40% - Accent3 8 5" xfId="3289"/>
    <cellStyle name="40% - Accent3 8 5 2" xfId="9945"/>
    <cellStyle name="40% - Accent3 8 5 2 2" xfId="33822"/>
    <cellStyle name="40% - Accent3 8 5 3" xfId="33821"/>
    <cellStyle name="40% - Accent3 8 5 4" xfId="44103"/>
    <cellStyle name="40% - Accent3 8 6" xfId="3285"/>
    <cellStyle name="40% - Accent3 8 6 2" xfId="9946"/>
    <cellStyle name="40% - Accent3 8 6 2 2" xfId="33824"/>
    <cellStyle name="40% - Accent3 8 6 3" xfId="33823"/>
    <cellStyle name="40% - Accent3 8 7" xfId="44099"/>
    <cellStyle name="40% - Accent3 9" xfId="312"/>
    <cellStyle name="40% - Accent3 9 2" xfId="3291"/>
    <cellStyle name="40% - Accent3 9 2 2" xfId="9948"/>
    <cellStyle name="40% - Accent3 9 2 2 2" xfId="33827"/>
    <cellStyle name="40% - Accent3 9 2 3" xfId="14898"/>
    <cellStyle name="40% - Accent3 9 2 4" xfId="33826"/>
    <cellStyle name="40% - Accent3 9 2 5" xfId="44105"/>
    <cellStyle name="40% - Accent3 9 3" xfId="3290"/>
    <cellStyle name="40% - Accent3 9 3 2" xfId="9949"/>
    <cellStyle name="40% - Accent3 9 3 2 2" xfId="33829"/>
    <cellStyle name="40% - Accent3 9 3 3" xfId="14899"/>
    <cellStyle name="40% - Accent3 9 3 4" xfId="33828"/>
    <cellStyle name="40% - Accent3 9 4" xfId="9947"/>
    <cellStyle name="40% - Accent3 9 4 2" xfId="14900"/>
    <cellStyle name="40% - Accent3 9 4 3" xfId="33830"/>
    <cellStyle name="40% - Accent3 9 5" xfId="14897"/>
    <cellStyle name="40% - Accent3 9 6" xfId="33825"/>
    <cellStyle name="40% - Accent3 9 7" xfId="44104"/>
    <cellStyle name="40% - Accent4" xfId="10" builtinId="43" customBuiltin="1"/>
    <cellStyle name="40% - Accent4 10" xfId="3292"/>
    <cellStyle name="40% - Accent4 10 2" xfId="3293"/>
    <cellStyle name="40% - Accent4 10 2 2" xfId="9951"/>
    <cellStyle name="40% - Accent4 10 2 2 2" xfId="33833"/>
    <cellStyle name="40% - Accent4 10 2 3" xfId="14902"/>
    <cellStyle name="40% - Accent4 10 2 4" xfId="33832"/>
    <cellStyle name="40% - Accent4 10 2 5" xfId="44107"/>
    <cellStyle name="40% - Accent4 10 3" xfId="9950"/>
    <cellStyle name="40% - Accent4 10 3 2" xfId="14903"/>
    <cellStyle name="40% - Accent4 10 3 3" xfId="33834"/>
    <cellStyle name="40% - Accent4 10 4" xfId="14904"/>
    <cellStyle name="40% - Accent4 10 5" xfId="14901"/>
    <cellStyle name="40% - Accent4 10 6" xfId="33831"/>
    <cellStyle name="40% - Accent4 10 7" xfId="44106"/>
    <cellStyle name="40% - Accent4 11" xfId="3294"/>
    <cellStyle name="40% - Accent4 11 2" xfId="3295"/>
    <cellStyle name="40% - Accent4 11 2 2" xfId="9953"/>
    <cellStyle name="40% - Accent4 11 2 2 2" xfId="33837"/>
    <cellStyle name="40% - Accent4 11 2 3" xfId="14906"/>
    <cellStyle name="40% - Accent4 11 2 4" xfId="33836"/>
    <cellStyle name="40% - Accent4 11 2 5" xfId="44109"/>
    <cellStyle name="40% - Accent4 11 3" xfId="9952"/>
    <cellStyle name="40% - Accent4 11 3 2" xfId="14907"/>
    <cellStyle name="40% - Accent4 11 3 3" xfId="33838"/>
    <cellStyle name="40% - Accent4 11 4" xfId="14908"/>
    <cellStyle name="40% - Accent4 11 5" xfId="14905"/>
    <cellStyle name="40% - Accent4 11 6" xfId="33835"/>
    <cellStyle name="40% - Accent4 11 7" xfId="44108"/>
    <cellStyle name="40% - Accent4 12" xfId="3296"/>
    <cellStyle name="40% - Accent4 12 2" xfId="9954"/>
    <cellStyle name="40% - Accent4 12 2 2" xfId="14910"/>
    <cellStyle name="40% - Accent4 12 2 3" xfId="33840"/>
    <cellStyle name="40% - Accent4 12 3" xfId="14911"/>
    <cellStyle name="40% - Accent4 12 4" xfId="14912"/>
    <cellStyle name="40% - Accent4 12 5" xfId="14913"/>
    <cellStyle name="40% - Accent4 12 6" xfId="14909"/>
    <cellStyle name="40% - Accent4 12 7" xfId="33839"/>
    <cellStyle name="40% - Accent4 12 8" xfId="44110"/>
    <cellStyle name="40% - Accent4 13" xfId="3297"/>
    <cellStyle name="40% - Accent4 13 2" xfId="9955"/>
    <cellStyle name="40% - Accent4 13 2 2" xfId="33842"/>
    <cellStyle name="40% - Accent4 13 3" xfId="14914"/>
    <cellStyle name="40% - Accent4 13 4" xfId="33841"/>
    <cellStyle name="40% - Accent4 13 5" xfId="44111"/>
    <cellStyle name="40% - Accent4 14" xfId="3298"/>
    <cellStyle name="40% - Accent4 14 2" xfId="9956"/>
    <cellStyle name="40% - Accent4 14 2 2" xfId="33844"/>
    <cellStyle name="40% - Accent4 14 3" xfId="14915"/>
    <cellStyle name="40% - Accent4 14 4" xfId="33843"/>
    <cellStyle name="40% - Accent4 14 5" xfId="44112"/>
    <cellStyle name="40% - Accent4 15" xfId="3299"/>
    <cellStyle name="40% - Accent4 15 2" xfId="9957"/>
    <cellStyle name="40% - Accent4 15 2 2" xfId="33846"/>
    <cellStyle name="40% - Accent4 15 3" xfId="14916"/>
    <cellStyle name="40% - Accent4 15 4" xfId="33845"/>
    <cellStyle name="40% - Accent4 15 5" xfId="44113"/>
    <cellStyle name="40% - Accent4 16" xfId="13877"/>
    <cellStyle name="40% - Accent4 16 2" xfId="14917"/>
    <cellStyle name="40% - Accent4 17" xfId="14918"/>
    <cellStyle name="40% - Accent4 18" xfId="14919"/>
    <cellStyle name="40% - Accent4 19" xfId="14920"/>
    <cellStyle name="40% - Accent4 2" xfId="128"/>
    <cellStyle name="40% - Accent4 2 10" xfId="3301"/>
    <cellStyle name="40% - Accent4 2 11" xfId="3302"/>
    <cellStyle name="40% - Accent4 2 11 2" xfId="9959"/>
    <cellStyle name="40% - Accent4 2 11 2 2" xfId="33848"/>
    <cellStyle name="40% - Accent4 2 11 3" xfId="14921"/>
    <cellStyle name="40% - Accent4 2 11 4" xfId="33847"/>
    <cellStyle name="40% - Accent4 2 11 5" xfId="44114"/>
    <cellStyle name="40% - Accent4 2 12" xfId="3303"/>
    <cellStyle name="40% - Accent4 2 12 2" xfId="9960"/>
    <cellStyle name="40% - Accent4 2 12 2 2" xfId="33850"/>
    <cellStyle name="40% - Accent4 2 12 3" xfId="14922"/>
    <cellStyle name="40% - Accent4 2 12 4" xfId="33849"/>
    <cellStyle name="40% - Accent4 2 12 5" xfId="44115"/>
    <cellStyle name="40% - Accent4 2 13" xfId="3304"/>
    <cellStyle name="40% - Accent4 2 13 2" xfId="9961"/>
    <cellStyle name="40% - Accent4 2 13 2 2" xfId="33852"/>
    <cellStyle name="40% - Accent4 2 13 3" xfId="14923"/>
    <cellStyle name="40% - Accent4 2 13 4" xfId="33851"/>
    <cellStyle name="40% - Accent4 2 13 5" xfId="44116"/>
    <cellStyle name="40% - Accent4 2 14" xfId="3305"/>
    <cellStyle name="40% - Accent4 2 14 2" xfId="9962"/>
    <cellStyle name="40% - Accent4 2 14 2 2" xfId="33854"/>
    <cellStyle name="40% - Accent4 2 14 3" xfId="14924"/>
    <cellStyle name="40% - Accent4 2 14 4" xfId="33853"/>
    <cellStyle name="40% - Accent4 2 14 5" xfId="44117"/>
    <cellStyle name="40% - Accent4 2 15" xfId="3306"/>
    <cellStyle name="40% - Accent4 2 15 2" xfId="9963"/>
    <cellStyle name="40% - Accent4 2 15 2 2" xfId="33856"/>
    <cellStyle name="40% - Accent4 2 15 3" xfId="14925"/>
    <cellStyle name="40% - Accent4 2 15 4" xfId="33855"/>
    <cellStyle name="40% - Accent4 2 15 5" xfId="44118"/>
    <cellStyle name="40% - Accent4 2 16" xfId="3300"/>
    <cellStyle name="40% - Accent4 2 16 2" xfId="9964"/>
    <cellStyle name="40% - Accent4 2 16 2 2" xfId="33858"/>
    <cellStyle name="40% - Accent4 2 16 3" xfId="28053"/>
    <cellStyle name="40% - Accent4 2 16 4" xfId="33857"/>
    <cellStyle name="40% - Accent4 2 17" xfId="9958"/>
    <cellStyle name="40% - Accent4 2 17 2" xfId="33859"/>
    <cellStyle name="40% - Accent4 2 18" xfId="41617"/>
    <cellStyle name="40% - Accent4 2 2" xfId="226"/>
    <cellStyle name="40% - Accent4 2 2 2" xfId="3307"/>
    <cellStyle name="40% - Accent4 2 2 2 10" xfId="3308"/>
    <cellStyle name="40% - Accent4 2 2 2 10 2" xfId="9966"/>
    <cellStyle name="40% - Accent4 2 2 2 10 2 2" xfId="33862"/>
    <cellStyle name="40% - Accent4 2 2 2 10 3" xfId="33861"/>
    <cellStyle name="40% - Accent4 2 2 2 10 4" xfId="44120"/>
    <cellStyle name="40% - Accent4 2 2 2 11" xfId="3309"/>
    <cellStyle name="40% - Accent4 2 2 2 11 2" xfId="9967"/>
    <cellStyle name="40% - Accent4 2 2 2 11 2 2" xfId="33864"/>
    <cellStyle name="40% - Accent4 2 2 2 11 3" xfId="33863"/>
    <cellStyle name="40% - Accent4 2 2 2 11 4" xfId="44121"/>
    <cellStyle name="40% - Accent4 2 2 2 12" xfId="9965"/>
    <cellStyle name="40% - Accent4 2 2 2 12 2" xfId="33865"/>
    <cellStyle name="40% - Accent4 2 2 2 13" xfId="33860"/>
    <cellStyle name="40% - Accent4 2 2 2 14" xfId="44119"/>
    <cellStyle name="40% - Accent4 2 2 2 2" xfId="3310"/>
    <cellStyle name="40% - Accent4 2 2 2 2 10" xfId="9968"/>
    <cellStyle name="40% - Accent4 2 2 2 2 10 2" xfId="33867"/>
    <cellStyle name="40% - Accent4 2 2 2 2 11" xfId="33866"/>
    <cellStyle name="40% - Accent4 2 2 2 2 12" xfId="44122"/>
    <cellStyle name="40% - Accent4 2 2 2 2 2" xfId="3311"/>
    <cellStyle name="40% - Accent4 2 2 2 2 2 2" xfId="3312"/>
    <cellStyle name="40% - Accent4 2 2 2 2 2 2 2" xfId="9970"/>
    <cellStyle name="40% - Accent4 2 2 2 2 2 2 2 2" xfId="33870"/>
    <cellStyle name="40% - Accent4 2 2 2 2 2 2 3" xfId="33869"/>
    <cellStyle name="40% - Accent4 2 2 2 2 2 2 4" xfId="44124"/>
    <cellStyle name="40% - Accent4 2 2 2 2 2 3" xfId="9969"/>
    <cellStyle name="40% - Accent4 2 2 2 2 2 3 2" xfId="33871"/>
    <cellStyle name="40% - Accent4 2 2 2 2 2 4" xfId="33868"/>
    <cellStyle name="40% - Accent4 2 2 2 2 2 5" xfId="44123"/>
    <cellStyle name="40% - Accent4 2 2 2 2 3" xfId="3313"/>
    <cellStyle name="40% - Accent4 2 2 2 2 3 2" xfId="3314"/>
    <cellStyle name="40% - Accent4 2 2 2 2 3 2 2" xfId="9972"/>
    <cellStyle name="40% - Accent4 2 2 2 2 3 2 2 2" xfId="33874"/>
    <cellStyle name="40% - Accent4 2 2 2 2 3 2 3" xfId="33873"/>
    <cellStyle name="40% - Accent4 2 2 2 2 3 2 4" xfId="44126"/>
    <cellStyle name="40% - Accent4 2 2 2 2 3 3" xfId="9971"/>
    <cellStyle name="40% - Accent4 2 2 2 2 3 3 2" xfId="33875"/>
    <cellStyle name="40% - Accent4 2 2 2 2 3 4" xfId="33872"/>
    <cellStyle name="40% - Accent4 2 2 2 2 3 5" xfId="44125"/>
    <cellStyle name="40% - Accent4 2 2 2 2 4" xfId="3315"/>
    <cellStyle name="40% - Accent4 2 2 2 2 4 2" xfId="9973"/>
    <cellStyle name="40% - Accent4 2 2 2 2 4 2 2" xfId="33877"/>
    <cellStyle name="40% - Accent4 2 2 2 2 4 3" xfId="33876"/>
    <cellStyle name="40% - Accent4 2 2 2 2 4 4" xfId="44127"/>
    <cellStyle name="40% - Accent4 2 2 2 2 5" xfId="3316"/>
    <cellStyle name="40% - Accent4 2 2 2 2 5 2" xfId="9974"/>
    <cellStyle name="40% - Accent4 2 2 2 2 5 2 2" xfId="33879"/>
    <cellStyle name="40% - Accent4 2 2 2 2 5 3" xfId="33878"/>
    <cellStyle name="40% - Accent4 2 2 2 2 5 4" xfId="44128"/>
    <cellStyle name="40% - Accent4 2 2 2 2 6" xfId="3317"/>
    <cellStyle name="40% - Accent4 2 2 2 2 6 2" xfId="9975"/>
    <cellStyle name="40% - Accent4 2 2 2 2 6 2 2" xfId="33881"/>
    <cellStyle name="40% - Accent4 2 2 2 2 6 3" xfId="33880"/>
    <cellStyle name="40% - Accent4 2 2 2 2 6 4" xfId="44129"/>
    <cellStyle name="40% - Accent4 2 2 2 2 7" xfId="3318"/>
    <cellStyle name="40% - Accent4 2 2 2 2 7 2" xfId="9976"/>
    <cellStyle name="40% - Accent4 2 2 2 2 7 2 2" xfId="33883"/>
    <cellStyle name="40% - Accent4 2 2 2 2 7 3" xfId="33882"/>
    <cellStyle name="40% - Accent4 2 2 2 2 7 4" xfId="44130"/>
    <cellStyle name="40% - Accent4 2 2 2 2 8" xfId="3319"/>
    <cellStyle name="40% - Accent4 2 2 2 2 8 2" xfId="9977"/>
    <cellStyle name="40% - Accent4 2 2 2 2 8 2 2" xfId="33885"/>
    <cellStyle name="40% - Accent4 2 2 2 2 8 3" xfId="33884"/>
    <cellStyle name="40% - Accent4 2 2 2 2 8 4" xfId="44131"/>
    <cellStyle name="40% - Accent4 2 2 2 2 9" xfId="3320"/>
    <cellStyle name="40% - Accent4 2 2 2 2 9 2" xfId="9978"/>
    <cellStyle name="40% - Accent4 2 2 2 2 9 2 2" xfId="33887"/>
    <cellStyle name="40% - Accent4 2 2 2 2 9 3" xfId="33886"/>
    <cellStyle name="40% - Accent4 2 2 2 2 9 4" xfId="44132"/>
    <cellStyle name="40% - Accent4 2 2 2 3" xfId="3321"/>
    <cellStyle name="40% - Accent4 2 2 2 3 10" xfId="33888"/>
    <cellStyle name="40% - Accent4 2 2 2 3 11" xfId="44133"/>
    <cellStyle name="40% - Accent4 2 2 2 3 2" xfId="3322"/>
    <cellStyle name="40% - Accent4 2 2 2 3 2 2" xfId="9980"/>
    <cellStyle name="40% - Accent4 2 2 2 3 2 2 2" xfId="33890"/>
    <cellStyle name="40% - Accent4 2 2 2 3 2 3" xfId="33889"/>
    <cellStyle name="40% - Accent4 2 2 2 3 2 4" xfId="44134"/>
    <cellStyle name="40% - Accent4 2 2 2 3 3" xfId="3323"/>
    <cellStyle name="40% - Accent4 2 2 2 3 3 2" xfId="9981"/>
    <cellStyle name="40% - Accent4 2 2 2 3 3 2 2" xfId="33892"/>
    <cellStyle name="40% - Accent4 2 2 2 3 3 3" xfId="33891"/>
    <cellStyle name="40% - Accent4 2 2 2 3 3 4" xfId="44135"/>
    <cellStyle name="40% - Accent4 2 2 2 3 4" xfId="3324"/>
    <cellStyle name="40% - Accent4 2 2 2 3 4 2" xfId="9982"/>
    <cellStyle name="40% - Accent4 2 2 2 3 4 2 2" xfId="33894"/>
    <cellStyle name="40% - Accent4 2 2 2 3 4 3" xfId="33893"/>
    <cellStyle name="40% - Accent4 2 2 2 3 4 4" xfId="44136"/>
    <cellStyle name="40% - Accent4 2 2 2 3 5" xfId="3325"/>
    <cellStyle name="40% - Accent4 2 2 2 3 5 2" xfId="9983"/>
    <cellStyle name="40% - Accent4 2 2 2 3 5 2 2" xfId="33896"/>
    <cellStyle name="40% - Accent4 2 2 2 3 5 3" xfId="33895"/>
    <cellStyle name="40% - Accent4 2 2 2 3 5 4" xfId="44137"/>
    <cellStyle name="40% - Accent4 2 2 2 3 6" xfId="3326"/>
    <cellStyle name="40% - Accent4 2 2 2 3 6 2" xfId="9984"/>
    <cellStyle name="40% - Accent4 2 2 2 3 6 2 2" xfId="33898"/>
    <cellStyle name="40% - Accent4 2 2 2 3 6 3" xfId="33897"/>
    <cellStyle name="40% - Accent4 2 2 2 3 6 4" xfId="44138"/>
    <cellStyle name="40% - Accent4 2 2 2 3 7" xfId="3327"/>
    <cellStyle name="40% - Accent4 2 2 2 3 7 2" xfId="9985"/>
    <cellStyle name="40% - Accent4 2 2 2 3 7 2 2" xfId="33900"/>
    <cellStyle name="40% - Accent4 2 2 2 3 7 3" xfId="33899"/>
    <cellStyle name="40% - Accent4 2 2 2 3 7 4" xfId="44139"/>
    <cellStyle name="40% - Accent4 2 2 2 3 8" xfId="3328"/>
    <cellStyle name="40% - Accent4 2 2 2 3 8 2" xfId="9986"/>
    <cellStyle name="40% - Accent4 2 2 2 3 8 2 2" xfId="33902"/>
    <cellStyle name="40% - Accent4 2 2 2 3 8 3" xfId="33901"/>
    <cellStyle name="40% - Accent4 2 2 2 3 8 4" xfId="44140"/>
    <cellStyle name="40% - Accent4 2 2 2 3 9" xfId="9979"/>
    <cellStyle name="40% - Accent4 2 2 2 3 9 2" xfId="33903"/>
    <cellStyle name="40% - Accent4 2 2 2 4" xfId="3329"/>
    <cellStyle name="40% - Accent4 2 2 2 4 2" xfId="3330"/>
    <cellStyle name="40% - Accent4 2 2 2 4 2 2" xfId="9988"/>
    <cellStyle name="40% - Accent4 2 2 2 4 2 2 2" xfId="33906"/>
    <cellStyle name="40% - Accent4 2 2 2 4 2 3" xfId="33905"/>
    <cellStyle name="40% - Accent4 2 2 2 4 2 4" xfId="44142"/>
    <cellStyle name="40% - Accent4 2 2 2 4 3" xfId="9987"/>
    <cellStyle name="40% - Accent4 2 2 2 4 3 2" xfId="33907"/>
    <cellStyle name="40% - Accent4 2 2 2 4 4" xfId="33904"/>
    <cellStyle name="40% - Accent4 2 2 2 4 5" xfId="44141"/>
    <cellStyle name="40% - Accent4 2 2 2 5" xfId="3331"/>
    <cellStyle name="40% - Accent4 2 2 2 5 2" xfId="9989"/>
    <cellStyle name="40% - Accent4 2 2 2 5 2 2" xfId="33909"/>
    <cellStyle name="40% - Accent4 2 2 2 5 3" xfId="33908"/>
    <cellStyle name="40% - Accent4 2 2 2 5 4" xfId="44143"/>
    <cellStyle name="40% - Accent4 2 2 2 6" xfId="3332"/>
    <cellStyle name="40% - Accent4 2 2 2 6 2" xfId="9990"/>
    <cellStyle name="40% - Accent4 2 2 2 6 2 2" xfId="33911"/>
    <cellStyle name="40% - Accent4 2 2 2 6 3" xfId="33910"/>
    <cellStyle name="40% - Accent4 2 2 2 6 4" xfId="44144"/>
    <cellStyle name="40% - Accent4 2 2 2 7" xfId="3333"/>
    <cellStyle name="40% - Accent4 2 2 2 7 2" xfId="9991"/>
    <cellStyle name="40% - Accent4 2 2 2 7 2 2" xfId="33913"/>
    <cellStyle name="40% - Accent4 2 2 2 7 3" xfId="33912"/>
    <cellStyle name="40% - Accent4 2 2 2 7 4" xfId="44145"/>
    <cellStyle name="40% - Accent4 2 2 2 8" xfId="3334"/>
    <cellStyle name="40% - Accent4 2 2 2 8 2" xfId="9992"/>
    <cellStyle name="40% - Accent4 2 2 2 8 2 2" xfId="33915"/>
    <cellStyle name="40% - Accent4 2 2 2 8 3" xfId="33914"/>
    <cellStyle name="40% - Accent4 2 2 2 8 4" xfId="44146"/>
    <cellStyle name="40% - Accent4 2 2 2 9" xfId="3335"/>
    <cellStyle name="40% - Accent4 2 2 2 9 2" xfId="9993"/>
    <cellStyle name="40% - Accent4 2 2 2 9 2 2" xfId="33917"/>
    <cellStyle name="40% - Accent4 2 2 2 9 3" xfId="33916"/>
    <cellStyle name="40% - Accent4 2 2 2 9 4" xfId="44147"/>
    <cellStyle name="40% - Accent4 2 2 3" xfId="3336"/>
    <cellStyle name="40% - Accent4 2 2 3 10" xfId="44148"/>
    <cellStyle name="40% - Accent4 2 2 3 2" xfId="3337"/>
    <cellStyle name="40% - Accent4 2 2 3 2 2" xfId="3338"/>
    <cellStyle name="40% - Accent4 2 2 3 2 2 2" xfId="9996"/>
    <cellStyle name="40% - Accent4 2 2 3 2 2 2 2" xfId="33921"/>
    <cellStyle name="40% - Accent4 2 2 3 2 2 3" xfId="33920"/>
    <cellStyle name="40% - Accent4 2 2 3 2 2 4" xfId="44150"/>
    <cellStyle name="40% - Accent4 2 2 3 2 3" xfId="9995"/>
    <cellStyle name="40% - Accent4 2 2 3 2 3 2" xfId="33922"/>
    <cellStyle name="40% - Accent4 2 2 3 2 4" xfId="33919"/>
    <cellStyle name="40% - Accent4 2 2 3 2 5" xfId="44149"/>
    <cellStyle name="40% - Accent4 2 2 3 3" xfId="3339"/>
    <cellStyle name="40% - Accent4 2 2 3 3 2" xfId="3340"/>
    <cellStyle name="40% - Accent4 2 2 3 3 2 2" xfId="9998"/>
    <cellStyle name="40% - Accent4 2 2 3 3 2 2 2" xfId="33925"/>
    <cellStyle name="40% - Accent4 2 2 3 3 2 3" xfId="33924"/>
    <cellStyle name="40% - Accent4 2 2 3 3 2 4" xfId="44152"/>
    <cellStyle name="40% - Accent4 2 2 3 3 3" xfId="9997"/>
    <cellStyle name="40% - Accent4 2 2 3 3 3 2" xfId="33926"/>
    <cellStyle name="40% - Accent4 2 2 3 3 4" xfId="33923"/>
    <cellStyle name="40% - Accent4 2 2 3 3 5" xfId="44151"/>
    <cellStyle name="40% - Accent4 2 2 3 4" xfId="3341"/>
    <cellStyle name="40% - Accent4 2 2 3 4 2" xfId="9999"/>
    <cellStyle name="40% - Accent4 2 2 3 4 2 2" xfId="33928"/>
    <cellStyle name="40% - Accent4 2 2 3 4 3" xfId="33927"/>
    <cellStyle name="40% - Accent4 2 2 3 4 4" xfId="44153"/>
    <cellStyle name="40% - Accent4 2 2 3 5" xfId="3342"/>
    <cellStyle name="40% - Accent4 2 2 3 5 2" xfId="10000"/>
    <cellStyle name="40% - Accent4 2 2 3 5 2 2" xfId="33930"/>
    <cellStyle name="40% - Accent4 2 2 3 5 3" xfId="33929"/>
    <cellStyle name="40% - Accent4 2 2 3 5 4" xfId="44154"/>
    <cellStyle name="40% - Accent4 2 2 3 6" xfId="3343"/>
    <cellStyle name="40% - Accent4 2 2 3 6 2" xfId="10001"/>
    <cellStyle name="40% - Accent4 2 2 3 6 2 2" xfId="33932"/>
    <cellStyle name="40% - Accent4 2 2 3 6 3" xfId="33931"/>
    <cellStyle name="40% - Accent4 2 2 3 6 4" xfId="44155"/>
    <cellStyle name="40% - Accent4 2 2 3 7" xfId="3344"/>
    <cellStyle name="40% - Accent4 2 2 3 7 2" xfId="10002"/>
    <cellStyle name="40% - Accent4 2 2 3 7 2 2" xfId="33934"/>
    <cellStyle name="40% - Accent4 2 2 3 7 3" xfId="33933"/>
    <cellStyle name="40% - Accent4 2 2 3 7 4" xfId="44156"/>
    <cellStyle name="40% - Accent4 2 2 3 8" xfId="9994"/>
    <cellStyle name="40% - Accent4 2 2 3 8 2" xfId="33935"/>
    <cellStyle name="40% - Accent4 2 2 3 9" xfId="33918"/>
    <cellStyle name="40% - Accent4 2 2 4" xfId="3345"/>
    <cellStyle name="40% - Accent4 2 2 4 10" xfId="44157"/>
    <cellStyle name="40% - Accent4 2 2 4 2" xfId="3346"/>
    <cellStyle name="40% - Accent4 2 2 4 2 2" xfId="10004"/>
    <cellStyle name="40% - Accent4 2 2 4 2 2 2" xfId="33938"/>
    <cellStyle name="40% - Accent4 2 2 4 2 3" xfId="33937"/>
    <cellStyle name="40% - Accent4 2 2 4 2 4" xfId="44158"/>
    <cellStyle name="40% - Accent4 2 2 4 3" xfId="3347"/>
    <cellStyle name="40% - Accent4 2 2 4 3 2" xfId="10005"/>
    <cellStyle name="40% - Accent4 2 2 4 3 2 2" xfId="33940"/>
    <cellStyle name="40% - Accent4 2 2 4 3 3" xfId="33939"/>
    <cellStyle name="40% - Accent4 2 2 4 3 4" xfId="44159"/>
    <cellStyle name="40% - Accent4 2 2 4 4" xfId="3348"/>
    <cellStyle name="40% - Accent4 2 2 4 4 2" xfId="10006"/>
    <cellStyle name="40% - Accent4 2 2 4 4 2 2" xfId="33942"/>
    <cellStyle name="40% - Accent4 2 2 4 4 3" xfId="33941"/>
    <cellStyle name="40% - Accent4 2 2 4 4 4" xfId="44160"/>
    <cellStyle name="40% - Accent4 2 2 4 5" xfId="3349"/>
    <cellStyle name="40% - Accent4 2 2 4 5 2" xfId="10007"/>
    <cellStyle name="40% - Accent4 2 2 4 5 2 2" xfId="33944"/>
    <cellStyle name="40% - Accent4 2 2 4 5 3" xfId="33943"/>
    <cellStyle name="40% - Accent4 2 2 4 5 4" xfId="44161"/>
    <cellStyle name="40% - Accent4 2 2 4 6" xfId="3350"/>
    <cellStyle name="40% - Accent4 2 2 4 6 2" xfId="10008"/>
    <cellStyle name="40% - Accent4 2 2 4 6 2 2" xfId="33946"/>
    <cellStyle name="40% - Accent4 2 2 4 6 3" xfId="33945"/>
    <cellStyle name="40% - Accent4 2 2 4 6 4" xfId="44162"/>
    <cellStyle name="40% - Accent4 2 2 4 7" xfId="3351"/>
    <cellStyle name="40% - Accent4 2 2 4 7 2" xfId="10009"/>
    <cellStyle name="40% - Accent4 2 2 4 7 2 2" xfId="33948"/>
    <cellStyle name="40% - Accent4 2 2 4 7 3" xfId="33947"/>
    <cellStyle name="40% - Accent4 2 2 4 7 4" xfId="44163"/>
    <cellStyle name="40% - Accent4 2 2 4 8" xfId="10003"/>
    <cellStyle name="40% - Accent4 2 2 4 8 2" xfId="33949"/>
    <cellStyle name="40% - Accent4 2 2 4 9" xfId="33936"/>
    <cellStyle name="40% - Accent4 2 2 5" xfId="3352"/>
    <cellStyle name="40% - Accent4 2 2 5 2" xfId="10010"/>
    <cellStyle name="40% - Accent4 2 2 5 2 2" xfId="33951"/>
    <cellStyle name="40% - Accent4 2 2 5 3" xfId="33950"/>
    <cellStyle name="40% - Accent4 2 2 5 4" xfId="44164"/>
    <cellStyle name="40% - Accent4 2 2 6" xfId="3353"/>
    <cellStyle name="40% - Accent4 2 2 6 2" xfId="10011"/>
    <cellStyle name="40% - Accent4 2 2 6 2 2" xfId="33953"/>
    <cellStyle name="40% - Accent4 2 2 6 3" xfId="33952"/>
    <cellStyle name="40% - Accent4 2 2 6 4" xfId="44165"/>
    <cellStyle name="40% - Accent4 2 2 7" xfId="14926"/>
    <cellStyle name="40% - Accent4 2 3" xfId="225"/>
    <cellStyle name="40% - Accent4 2 3 2" xfId="456"/>
    <cellStyle name="40% - Accent4 2 3 2 2" xfId="7144"/>
    <cellStyle name="40% - Accent4 2 3 2 2 2" xfId="10014"/>
    <cellStyle name="40% - Accent4 2 3 2 2 2 2" xfId="33957"/>
    <cellStyle name="40% - Accent4 2 3 2 2 3" xfId="33956"/>
    <cellStyle name="40% - Accent4 2 3 2 3" xfId="10013"/>
    <cellStyle name="40% - Accent4 2 3 2 3 2" xfId="33958"/>
    <cellStyle name="40% - Accent4 2 3 2 4" xfId="33955"/>
    <cellStyle name="40% - Accent4 2 3 3" xfId="3354"/>
    <cellStyle name="40% - Accent4 2 3 4" xfId="10012"/>
    <cellStyle name="40% - Accent4 2 3 4 2" xfId="33959"/>
    <cellStyle name="40% - Accent4 2 3 5" xfId="14927"/>
    <cellStyle name="40% - Accent4 2 3 6" xfId="33954"/>
    <cellStyle name="40% - Accent4 2 4" xfId="381"/>
    <cellStyle name="40% - Accent4 2 4 10" xfId="3356"/>
    <cellStyle name="40% - Accent4 2 4 10 2" xfId="10016"/>
    <cellStyle name="40% - Accent4 2 4 10 2 2" xfId="33962"/>
    <cellStyle name="40% - Accent4 2 4 10 3" xfId="33961"/>
    <cellStyle name="40% - Accent4 2 4 10 4" xfId="44167"/>
    <cellStyle name="40% - Accent4 2 4 11" xfId="3357"/>
    <cellStyle name="40% - Accent4 2 4 11 2" xfId="10017"/>
    <cellStyle name="40% - Accent4 2 4 11 2 2" xfId="33964"/>
    <cellStyle name="40% - Accent4 2 4 11 3" xfId="33963"/>
    <cellStyle name="40% - Accent4 2 4 11 4" xfId="44168"/>
    <cellStyle name="40% - Accent4 2 4 12" xfId="3355"/>
    <cellStyle name="40% - Accent4 2 4 12 2" xfId="10018"/>
    <cellStyle name="40% - Accent4 2 4 12 2 2" xfId="33966"/>
    <cellStyle name="40% - Accent4 2 4 12 3" xfId="33965"/>
    <cellStyle name="40% - Accent4 2 4 13" xfId="10015"/>
    <cellStyle name="40% - Accent4 2 4 13 2" xfId="33967"/>
    <cellStyle name="40% - Accent4 2 4 14" xfId="14928"/>
    <cellStyle name="40% - Accent4 2 4 15" xfId="33960"/>
    <cellStyle name="40% - Accent4 2 4 16" xfId="44166"/>
    <cellStyle name="40% - Accent4 2 4 2" xfId="3358"/>
    <cellStyle name="40% - Accent4 2 4 2 10" xfId="10019"/>
    <cellStyle name="40% - Accent4 2 4 2 10 2" xfId="33969"/>
    <cellStyle name="40% - Accent4 2 4 2 11" xfId="14929"/>
    <cellStyle name="40% - Accent4 2 4 2 12" xfId="33968"/>
    <cellStyle name="40% - Accent4 2 4 2 13" xfId="44169"/>
    <cellStyle name="40% - Accent4 2 4 2 2" xfId="3359"/>
    <cellStyle name="40% - Accent4 2 4 2 2 2" xfId="3360"/>
    <cellStyle name="40% - Accent4 2 4 2 2 2 2" xfId="10021"/>
    <cellStyle name="40% - Accent4 2 4 2 2 2 2 2" xfId="33972"/>
    <cellStyle name="40% - Accent4 2 4 2 2 2 3" xfId="33971"/>
    <cellStyle name="40% - Accent4 2 4 2 2 2 4" xfId="44171"/>
    <cellStyle name="40% - Accent4 2 4 2 2 3" xfId="10020"/>
    <cellStyle name="40% - Accent4 2 4 2 2 3 2" xfId="33973"/>
    <cellStyle name="40% - Accent4 2 4 2 2 4" xfId="33970"/>
    <cellStyle name="40% - Accent4 2 4 2 2 5" xfId="44170"/>
    <cellStyle name="40% - Accent4 2 4 2 3" xfId="3361"/>
    <cellStyle name="40% - Accent4 2 4 2 3 2" xfId="3362"/>
    <cellStyle name="40% - Accent4 2 4 2 3 2 2" xfId="10023"/>
    <cellStyle name="40% - Accent4 2 4 2 3 2 2 2" xfId="33976"/>
    <cellStyle name="40% - Accent4 2 4 2 3 2 3" xfId="33975"/>
    <cellStyle name="40% - Accent4 2 4 2 3 2 4" xfId="44173"/>
    <cellStyle name="40% - Accent4 2 4 2 3 3" xfId="10022"/>
    <cellStyle name="40% - Accent4 2 4 2 3 3 2" xfId="33977"/>
    <cellStyle name="40% - Accent4 2 4 2 3 4" xfId="33974"/>
    <cellStyle name="40% - Accent4 2 4 2 3 5" xfId="44172"/>
    <cellStyle name="40% - Accent4 2 4 2 4" xfId="3363"/>
    <cellStyle name="40% - Accent4 2 4 2 4 2" xfId="10024"/>
    <cellStyle name="40% - Accent4 2 4 2 4 2 2" xfId="33979"/>
    <cellStyle name="40% - Accent4 2 4 2 4 3" xfId="33978"/>
    <cellStyle name="40% - Accent4 2 4 2 4 4" xfId="44174"/>
    <cellStyle name="40% - Accent4 2 4 2 5" xfId="3364"/>
    <cellStyle name="40% - Accent4 2 4 2 5 2" xfId="10025"/>
    <cellStyle name="40% - Accent4 2 4 2 5 2 2" xfId="33981"/>
    <cellStyle name="40% - Accent4 2 4 2 5 3" xfId="33980"/>
    <cellStyle name="40% - Accent4 2 4 2 5 4" xfId="44175"/>
    <cellStyle name="40% - Accent4 2 4 2 6" xfId="3365"/>
    <cellStyle name="40% - Accent4 2 4 2 6 2" xfId="10026"/>
    <cellStyle name="40% - Accent4 2 4 2 6 2 2" xfId="33983"/>
    <cellStyle name="40% - Accent4 2 4 2 6 3" xfId="33982"/>
    <cellStyle name="40% - Accent4 2 4 2 6 4" xfId="44176"/>
    <cellStyle name="40% - Accent4 2 4 2 7" xfId="3366"/>
    <cellStyle name="40% - Accent4 2 4 2 7 2" xfId="10027"/>
    <cellStyle name="40% - Accent4 2 4 2 7 2 2" xfId="33985"/>
    <cellStyle name="40% - Accent4 2 4 2 7 3" xfId="33984"/>
    <cellStyle name="40% - Accent4 2 4 2 7 4" xfId="44177"/>
    <cellStyle name="40% - Accent4 2 4 2 8" xfId="3367"/>
    <cellStyle name="40% - Accent4 2 4 2 8 2" xfId="10028"/>
    <cellStyle name="40% - Accent4 2 4 2 8 2 2" xfId="33987"/>
    <cellStyle name="40% - Accent4 2 4 2 8 3" xfId="33986"/>
    <cellStyle name="40% - Accent4 2 4 2 8 4" xfId="44178"/>
    <cellStyle name="40% - Accent4 2 4 2 9" xfId="3368"/>
    <cellStyle name="40% - Accent4 2 4 2 9 2" xfId="10029"/>
    <cellStyle name="40% - Accent4 2 4 2 9 2 2" xfId="33989"/>
    <cellStyle name="40% - Accent4 2 4 2 9 3" xfId="33988"/>
    <cellStyle name="40% - Accent4 2 4 2 9 4" xfId="44179"/>
    <cellStyle name="40% - Accent4 2 4 3" xfId="3369"/>
    <cellStyle name="40% - Accent4 2 4 3 10" xfId="33990"/>
    <cellStyle name="40% - Accent4 2 4 3 11" xfId="44180"/>
    <cellStyle name="40% - Accent4 2 4 3 2" xfId="3370"/>
    <cellStyle name="40% - Accent4 2 4 3 2 2" xfId="10031"/>
    <cellStyle name="40% - Accent4 2 4 3 2 2 2" xfId="33992"/>
    <cellStyle name="40% - Accent4 2 4 3 2 3" xfId="33991"/>
    <cellStyle name="40% - Accent4 2 4 3 2 4" xfId="44181"/>
    <cellStyle name="40% - Accent4 2 4 3 3" xfId="3371"/>
    <cellStyle name="40% - Accent4 2 4 3 3 2" xfId="10032"/>
    <cellStyle name="40% - Accent4 2 4 3 3 2 2" xfId="33994"/>
    <cellStyle name="40% - Accent4 2 4 3 3 3" xfId="33993"/>
    <cellStyle name="40% - Accent4 2 4 3 3 4" xfId="44182"/>
    <cellStyle name="40% - Accent4 2 4 3 4" xfId="3372"/>
    <cellStyle name="40% - Accent4 2 4 3 4 2" xfId="10033"/>
    <cellStyle name="40% - Accent4 2 4 3 4 2 2" xfId="33996"/>
    <cellStyle name="40% - Accent4 2 4 3 4 3" xfId="33995"/>
    <cellStyle name="40% - Accent4 2 4 3 4 4" xfId="44183"/>
    <cellStyle name="40% - Accent4 2 4 3 5" xfId="3373"/>
    <cellStyle name="40% - Accent4 2 4 3 5 2" xfId="10034"/>
    <cellStyle name="40% - Accent4 2 4 3 5 2 2" xfId="33998"/>
    <cellStyle name="40% - Accent4 2 4 3 5 3" xfId="33997"/>
    <cellStyle name="40% - Accent4 2 4 3 5 4" xfId="44184"/>
    <cellStyle name="40% - Accent4 2 4 3 6" xfId="3374"/>
    <cellStyle name="40% - Accent4 2 4 3 6 2" xfId="10035"/>
    <cellStyle name="40% - Accent4 2 4 3 6 2 2" xfId="34000"/>
    <cellStyle name="40% - Accent4 2 4 3 6 3" xfId="33999"/>
    <cellStyle name="40% - Accent4 2 4 3 6 4" xfId="44185"/>
    <cellStyle name="40% - Accent4 2 4 3 7" xfId="3375"/>
    <cellStyle name="40% - Accent4 2 4 3 7 2" xfId="10036"/>
    <cellStyle name="40% - Accent4 2 4 3 7 2 2" xfId="34002"/>
    <cellStyle name="40% - Accent4 2 4 3 7 3" xfId="34001"/>
    <cellStyle name="40% - Accent4 2 4 3 7 4" xfId="44186"/>
    <cellStyle name="40% - Accent4 2 4 3 8" xfId="3376"/>
    <cellStyle name="40% - Accent4 2 4 3 8 2" xfId="10037"/>
    <cellStyle name="40% - Accent4 2 4 3 8 2 2" xfId="34004"/>
    <cellStyle name="40% - Accent4 2 4 3 8 3" xfId="34003"/>
    <cellStyle name="40% - Accent4 2 4 3 8 4" xfId="44187"/>
    <cellStyle name="40% - Accent4 2 4 3 9" xfId="10030"/>
    <cellStyle name="40% - Accent4 2 4 3 9 2" xfId="34005"/>
    <cellStyle name="40% - Accent4 2 4 4" xfId="3377"/>
    <cellStyle name="40% - Accent4 2 4 4 2" xfId="3378"/>
    <cellStyle name="40% - Accent4 2 4 4 2 2" xfId="10039"/>
    <cellStyle name="40% - Accent4 2 4 4 2 2 2" xfId="34008"/>
    <cellStyle name="40% - Accent4 2 4 4 2 3" xfId="34007"/>
    <cellStyle name="40% - Accent4 2 4 4 2 4" xfId="44189"/>
    <cellStyle name="40% - Accent4 2 4 4 3" xfId="10038"/>
    <cellStyle name="40% - Accent4 2 4 4 3 2" xfId="34009"/>
    <cellStyle name="40% - Accent4 2 4 4 4" xfId="34006"/>
    <cellStyle name="40% - Accent4 2 4 4 5" xfId="44188"/>
    <cellStyle name="40% - Accent4 2 4 5" xfId="3379"/>
    <cellStyle name="40% - Accent4 2 4 5 2" xfId="10040"/>
    <cellStyle name="40% - Accent4 2 4 5 2 2" xfId="34011"/>
    <cellStyle name="40% - Accent4 2 4 5 3" xfId="34010"/>
    <cellStyle name="40% - Accent4 2 4 5 4" xfId="44190"/>
    <cellStyle name="40% - Accent4 2 4 6" xfId="3380"/>
    <cellStyle name="40% - Accent4 2 4 6 2" xfId="10041"/>
    <cellStyle name="40% - Accent4 2 4 6 2 2" xfId="34013"/>
    <cellStyle name="40% - Accent4 2 4 6 3" xfId="34012"/>
    <cellStyle name="40% - Accent4 2 4 6 4" xfId="44191"/>
    <cellStyle name="40% - Accent4 2 4 7" xfId="3381"/>
    <cellStyle name="40% - Accent4 2 4 7 2" xfId="10042"/>
    <cellStyle name="40% - Accent4 2 4 7 2 2" xfId="34015"/>
    <cellStyle name="40% - Accent4 2 4 7 3" xfId="34014"/>
    <cellStyle name="40% - Accent4 2 4 7 4" xfId="44192"/>
    <cellStyle name="40% - Accent4 2 4 8" xfId="3382"/>
    <cellStyle name="40% - Accent4 2 4 8 2" xfId="10043"/>
    <cellStyle name="40% - Accent4 2 4 8 2 2" xfId="34017"/>
    <cellStyle name="40% - Accent4 2 4 8 3" xfId="34016"/>
    <cellStyle name="40% - Accent4 2 4 8 4" xfId="44193"/>
    <cellStyle name="40% - Accent4 2 4 9" xfId="3383"/>
    <cellStyle name="40% - Accent4 2 4 9 2" xfId="10044"/>
    <cellStyle name="40% - Accent4 2 4 9 2 2" xfId="34019"/>
    <cellStyle name="40% - Accent4 2 4 9 3" xfId="34018"/>
    <cellStyle name="40% - Accent4 2 4 9 4" xfId="44194"/>
    <cellStyle name="40% - Accent4 2 5" xfId="499"/>
    <cellStyle name="40% - Accent4 2 5 10" xfId="3385"/>
    <cellStyle name="40% - Accent4 2 5 10 2" xfId="10046"/>
    <cellStyle name="40% - Accent4 2 5 10 2 2" xfId="34022"/>
    <cellStyle name="40% - Accent4 2 5 10 3" xfId="34021"/>
    <cellStyle name="40% - Accent4 2 5 10 4" xfId="44196"/>
    <cellStyle name="40% - Accent4 2 5 11" xfId="3386"/>
    <cellStyle name="40% - Accent4 2 5 11 2" xfId="10047"/>
    <cellStyle name="40% - Accent4 2 5 11 2 2" xfId="34024"/>
    <cellStyle name="40% - Accent4 2 5 11 3" xfId="34023"/>
    <cellStyle name="40% - Accent4 2 5 11 4" xfId="44197"/>
    <cellStyle name="40% - Accent4 2 5 12" xfId="3384"/>
    <cellStyle name="40% - Accent4 2 5 12 2" xfId="10048"/>
    <cellStyle name="40% - Accent4 2 5 12 2 2" xfId="34026"/>
    <cellStyle name="40% - Accent4 2 5 12 3" xfId="34025"/>
    <cellStyle name="40% - Accent4 2 5 13" xfId="10045"/>
    <cellStyle name="40% - Accent4 2 5 13 2" xfId="34027"/>
    <cellStyle name="40% - Accent4 2 5 14" xfId="14930"/>
    <cellStyle name="40% - Accent4 2 5 15" xfId="34020"/>
    <cellStyle name="40% - Accent4 2 5 16" xfId="44195"/>
    <cellStyle name="40% - Accent4 2 5 2" xfId="3387"/>
    <cellStyle name="40% - Accent4 2 5 2 10" xfId="10049"/>
    <cellStyle name="40% - Accent4 2 5 2 10 2" xfId="34029"/>
    <cellStyle name="40% - Accent4 2 5 2 11" xfId="34028"/>
    <cellStyle name="40% - Accent4 2 5 2 12" xfId="44198"/>
    <cellStyle name="40% - Accent4 2 5 2 2" xfId="3388"/>
    <cellStyle name="40% - Accent4 2 5 2 2 2" xfId="10050"/>
    <cellStyle name="40% - Accent4 2 5 2 2 2 2" xfId="34031"/>
    <cellStyle name="40% - Accent4 2 5 2 2 3" xfId="34030"/>
    <cellStyle name="40% - Accent4 2 5 2 2 4" xfId="44199"/>
    <cellStyle name="40% - Accent4 2 5 2 3" xfId="3389"/>
    <cellStyle name="40% - Accent4 2 5 2 3 2" xfId="10051"/>
    <cellStyle name="40% - Accent4 2 5 2 3 2 2" xfId="34033"/>
    <cellStyle name="40% - Accent4 2 5 2 3 3" xfId="34032"/>
    <cellStyle name="40% - Accent4 2 5 2 3 4" xfId="44200"/>
    <cellStyle name="40% - Accent4 2 5 2 4" xfId="3390"/>
    <cellStyle name="40% - Accent4 2 5 2 4 2" xfId="10052"/>
    <cellStyle name="40% - Accent4 2 5 2 4 2 2" xfId="34035"/>
    <cellStyle name="40% - Accent4 2 5 2 4 3" xfId="34034"/>
    <cellStyle name="40% - Accent4 2 5 2 4 4" xfId="44201"/>
    <cellStyle name="40% - Accent4 2 5 2 5" xfId="3391"/>
    <cellStyle name="40% - Accent4 2 5 2 5 2" xfId="10053"/>
    <cellStyle name="40% - Accent4 2 5 2 5 2 2" xfId="34037"/>
    <cellStyle name="40% - Accent4 2 5 2 5 3" xfId="34036"/>
    <cellStyle name="40% - Accent4 2 5 2 5 4" xfId="44202"/>
    <cellStyle name="40% - Accent4 2 5 2 6" xfId="3392"/>
    <cellStyle name="40% - Accent4 2 5 2 6 2" xfId="10054"/>
    <cellStyle name="40% - Accent4 2 5 2 6 2 2" xfId="34039"/>
    <cellStyle name="40% - Accent4 2 5 2 6 3" xfId="34038"/>
    <cellStyle name="40% - Accent4 2 5 2 6 4" xfId="44203"/>
    <cellStyle name="40% - Accent4 2 5 2 7" xfId="3393"/>
    <cellStyle name="40% - Accent4 2 5 2 7 2" xfId="10055"/>
    <cellStyle name="40% - Accent4 2 5 2 7 2 2" xfId="34041"/>
    <cellStyle name="40% - Accent4 2 5 2 7 3" xfId="34040"/>
    <cellStyle name="40% - Accent4 2 5 2 7 4" xfId="44204"/>
    <cellStyle name="40% - Accent4 2 5 2 8" xfId="3394"/>
    <cellStyle name="40% - Accent4 2 5 2 8 2" xfId="10056"/>
    <cellStyle name="40% - Accent4 2 5 2 8 2 2" xfId="34043"/>
    <cellStyle name="40% - Accent4 2 5 2 8 3" xfId="34042"/>
    <cellStyle name="40% - Accent4 2 5 2 8 4" xfId="44205"/>
    <cellStyle name="40% - Accent4 2 5 2 9" xfId="3395"/>
    <cellStyle name="40% - Accent4 2 5 2 9 2" xfId="10057"/>
    <cellStyle name="40% - Accent4 2 5 2 9 2 2" xfId="34045"/>
    <cellStyle name="40% - Accent4 2 5 2 9 3" xfId="34044"/>
    <cellStyle name="40% - Accent4 2 5 2 9 4" xfId="44206"/>
    <cellStyle name="40% - Accent4 2 5 3" xfId="3396"/>
    <cellStyle name="40% - Accent4 2 5 3 2" xfId="3397"/>
    <cellStyle name="40% - Accent4 2 5 3 2 2" xfId="10059"/>
    <cellStyle name="40% - Accent4 2 5 3 2 2 2" xfId="34048"/>
    <cellStyle name="40% - Accent4 2 5 3 2 3" xfId="34047"/>
    <cellStyle name="40% - Accent4 2 5 3 2 4" xfId="44208"/>
    <cellStyle name="40% - Accent4 2 5 3 3" xfId="10058"/>
    <cellStyle name="40% - Accent4 2 5 3 3 2" xfId="34049"/>
    <cellStyle name="40% - Accent4 2 5 3 4" xfId="34046"/>
    <cellStyle name="40% - Accent4 2 5 3 5" xfId="44207"/>
    <cellStyle name="40% - Accent4 2 5 4" xfId="3398"/>
    <cellStyle name="40% - Accent4 2 5 4 2" xfId="10060"/>
    <cellStyle name="40% - Accent4 2 5 4 2 2" xfId="34051"/>
    <cellStyle name="40% - Accent4 2 5 4 3" xfId="34050"/>
    <cellStyle name="40% - Accent4 2 5 4 4" xfId="44209"/>
    <cellStyle name="40% - Accent4 2 5 5" xfId="3399"/>
    <cellStyle name="40% - Accent4 2 5 5 2" xfId="10061"/>
    <cellStyle name="40% - Accent4 2 5 5 2 2" xfId="34053"/>
    <cellStyle name="40% - Accent4 2 5 5 3" xfId="34052"/>
    <cellStyle name="40% - Accent4 2 5 5 4" xfId="44210"/>
    <cellStyle name="40% - Accent4 2 5 6" xfId="3400"/>
    <cellStyle name="40% - Accent4 2 5 6 2" xfId="10062"/>
    <cellStyle name="40% - Accent4 2 5 6 2 2" xfId="34055"/>
    <cellStyle name="40% - Accent4 2 5 6 3" xfId="34054"/>
    <cellStyle name="40% - Accent4 2 5 6 4" xfId="44211"/>
    <cellStyle name="40% - Accent4 2 5 7" xfId="3401"/>
    <cellStyle name="40% - Accent4 2 5 7 2" xfId="10063"/>
    <cellStyle name="40% - Accent4 2 5 7 2 2" xfId="34057"/>
    <cellStyle name="40% - Accent4 2 5 7 3" xfId="34056"/>
    <cellStyle name="40% - Accent4 2 5 7 4" xfId="44212"/>
    <cellStyle name="40% - Accent4 2 5 8" xfId="3402"/>
    <cellStyle name="40% - Accent4 2 5 8 2" xfId="10064"/>
    <cellStyle name="40% - Accent4 2 5 8 2 2" xfId="34059"/>
    <cellStyle name="40% - Accent4 2 5 8 3" xfId="34058"/>
    <cellStyle name="40% - Accent4 2 5 8 4" xfId="44213"/>
    <cellStyle name="40% - Accent4 2 5 9" xfId="3403"/>
    <cellStyle name="40% - Accent4 2 5 9 2" xfId="10065"/>
    <cellStyle name="40% - Accent4 2 5 9 2 2" xfId="34061"/>
    <cellStyle name="40% - Accent4 2 5 9 3" xfId="34060"/>
    <cellStyle name="40% - Accent4 2 5 9 4" xfId="44214"/>
    <cellStyle name="40% - Accent4 2 6" xfId="526"/>
    <cellStyle name="40% - Accent4 2 6 10" xfId="3404"/>
    <cellStyle name="40% - Accent4 2 6 10 2" xfId="10067"/>
    <cellStyle name="40% - Accent4 2 6 10 2 2" xfId="34064"/>
    <cellStyle name="40% - Accent4 2 6 10 3" xfId="34063"/>
    <cellStyle name="40% - Accent4 2 6 11" xfId="10066"/>
    <cellStyle name="40% - Accent4 2 6 11 2" xfId="34065"/>
    <cellStyle name="40% - Accent4 2 6 12" xfId="14931"/>
    <cellStyle name="40% - Accent4 2 6 13" xfId="34062"/>
    <cellStyle name="40% - Accent4 2 6 14" xfId="44215"/>
    <cellStyle name="40% - Accent4 2 6 2" xfId="3405"/>
    <cellStyle name="40% - Accent4 2 6 2 2" xfId="3406"/>
    <cellStyle name="40% - Accent4 2 6 2 2 2" xfId="10069"/>
    <cellStyle name="40% - Accent4 2 6 2 2 2 2" xfId="34068"/>
    <cellStyle name="40% - Accent4 2 6 2 2 3" xfId="34067"/>
    <cellStyle name="40% - Accent4 2 6 2 2 4" xfId="44217"/>
    <cellStyle name="40% - Accent4 2 6 2 3" xfId="10068"/>
    <cellStyle name="40% - Accent4 2 6 2 3 2" xfId="34069"/>
    <cellStyle name="40% - Accent4 2 6 2 4" xfId="34066"/>
    <cellStyle name="40% - Accent4 2 6 2 5" xfId="44216"/>
    <cellStyle name="40% - Accent4 2 6 3" xfId="3407"/>
    <cellStyle name="40% - Accent4 2 6 3 2" xfId="3408"/>
    <cellStyle name="40% - Accent4 2 6 3 2 2" xfId="10071"/>
    <cellStyle name="40% - Accent4 2 6 3 2 2 2" xfId="34072"/>
    <cellStyle name="40% - Accent4 2 6 3 2 3" xfId="34071"/>
    <cellStyle name="40% - Accent4 2 6 3 2 4" xfId="44219"/>
    <cellStyle name="40% - Accent4 2 6 3 3" xfId="10070"/>
    <cellStyle name="40% - Accent4 2 6 3 3 2" xfId="34073"/>
    <cellStyle name="40% - Accent4 2 6 3 4" xfId="34070"/>
    <cellStyle name="40% - Accent4 2 6 3 5" xfId="44218"/>
    <cellStyle name="40% - Accent4 2 6 4" xfId="3409"/>
    <cellStyle name="40% - Accent4 2 6 4 2" xfId="10072"/>
    <cellStyle name="40% - Accent4 2 6 4 2 2" xfId="34075"/>
    <cellStyle name="40% - Accent4 2 6 4 3" xfId="34074"/>
    <cellStyle name="40% - Accent4 2 6 4 4" xfId="44220"/>
    <cellStyle name="40% - Accent4 2 6 5" xfId="3410"/>
    <cellStyle name="40% - Accent4 2 6 5 2" xfId="10073"/>
    <cellStyle name="40% - Accent4 2 6 5 2 2" xfId="34077"/>
    <cellStyle name="40% - Accent4 2 6 5 3" xfId="34076"/>
    <cellStyle name="40% - Accent4 2 6 5 4" xfId="44221"/>
    <cellStyle name="40% - Accent4 2 6 6" xfId="3411"/>
    <cellStyle name="40% - Accent4 2 6 6 2" xfId="10074"/>
    <cellStyle name="40% - Accent4 2 6 6 2 2" xfId="34079"/>
    <cellStyle name="40% - Accent4 2 6 6 3" xfId="34078"/>
    <cellStyle name="40% - Accent4 2 6 6 4" xfId="44222"/>
    <cellStyle name="40% - Accent4 2 6 7" xfId="3412"/>
    <cellStyle name="40% - Accent4 2 6 7 2" xfId="10075"/>
    <cellStyle name="40% - Accent4 2 6 7 2 2" xfId="34081"/>
    <cellStyle name="40% - Accent4 2 6 7 3" xfId="34080"/>
    <cellStyle name="40% - Accent4 2 6 7 4" xfId="44223"/>
    <cellStyle name="40% - Accent4 2 6 8" xfId="3413"/>
    <cellStyle name="40% - Accent4 2 6 8 2" xfId="10076"/>
    <cellStyle name="40% - Accent4 2 6 8 2 2" xfId="34083"/>
    <cellStyle name="40% - Accent4 2 6 8 3" xfId="34082"/>
    <cellStyle name="40% - Accent4 2 6 8 4" xfId="44224"/>
    <cellStyle name="40% - Accent4 2 6 9" xfId="3414"/>
    <cellStyle name="40% - Accent4 2 6 9 2" xfId="10077"/>
    <cellStyle name="40% - Accent4 2 6 9 2 2" xfId="34085"/>
    <cellStyle name="40% - Accent4 2 6 9 3" xfId="34084"/>
    <cellStyle name="40% - Accent4 2 6 9 4" xfId="44225"/>
    <cellStyle name="40% - Accent4 2 7" xfId="660"/>
    <cellStyle name="40% - Accent4 2 7 2" xfId="3416"/>
    <cellStyle name="40% - Accent4 2 7 3" xfId="3415"/>
    <cellStyle name="40% - Accent4 2 7 3 2" xfId="10079"/>
    <cellStyle name="40% - Accent4 2 7 3 2 2" xfId="34088"/>
    <cellStyle name="40% - Accent4 2 7 3 3" xfId="34087"/>
    <cellStyle name="40% - Accent4 2 7 4" xfId="10078"/>
    <cellStyle name="40% - Accent4 2 7 4 2" xfId="34089"/>
    <cellStyle name="40% - Accent4 2 7 5" xfId="34086"/>
    <cellStyle name="40% - Accent4 2 7 6" xfId="44226"/>
    <cellStyle name="40% - Accent4 2 8" xfId="747"/>
    <cellStyle name="40% - Accent4 2 8 2" xfId="3417"/>
    <cellStyle name="40% - Accent4 2 8 2 2" xfId="10081"/>
    <cellStyle name="40% - Accent4 2 8 2 2 2" xfId="34092"/>
    <cellStyle name="40% - Accent4 2 8 2 3" xfId="34091"/>
    <cellStyle name="40% - Accent4 2 8 3" xfId="10080"/>
    <cellStyle name="40% - Accent4 2 8 3 2" xfId="34093"/>
    <cellStyle name="40% - Accent4 2 8 4" xfId="14932"/>
    <cellStyle name="40% - Accent4 2 8 5" xfId="34090"/>
    <cellStyle name="40% - Accent4 2 8 6" xfId="44227"/>
    <cellStyle name="40% - Accent4 2 9" xfId="3418"/>
    <cellStyle name="40% - Accent4 2 9 2" xfId="10082"/>
    <cellStyle name="40% - Accent4 2 9 2 2" xfId="34095"/>
    <cellStyle name="40% - Accent4 2 9 3" xfId="14933"/>
    <cellStyle name="40% - Accent4 2 9 4" xfId="34094"/>
    <cellStyle name="40% - Accent4 2 9 5" xfId="44228"/>
    <cellStyle name="40% - Accent4 20" xfId="14934"/>
    <cellStyle name="40% - Accent4 21" xfId="28072"/>
    <cellStyle name="40% - Accent4 3" xfId="227"/>
    <cellStyle name="40% - Accent4 3 10" xfId="3420"/>
    <cellStyle name="40% - Accent4 3 10 2" xfId="10084"/>
    <cellStyle name="40% - Accent4 3 10 2 2" xfId="34098"/>
    <cellStyle name="40% - Accent4 3 10 3" xfId="14936"/>
    <cellStyle name="40% - Accent4 3 10 4" xfId="34097"/>
    <cellStyle name="40% - Accent4 3 10 5" xfId="44230"/>
    <cellStyle name="40% - Accent4 3 11" xfId="3421"/>
    <cellStyle name="40% - Accent4 3 11 2" xfId="10085"/>
    <cellStyle name="40% - Accent4 3 11 2 2" xfId="34100"/>
    <cellStyle name="40% - Accent4 3 11 3" xfId="14937"/>
    <cellStyle name="40% - Accent4 3 11 4" xfId="34099"/>
    <cellStyle name="40% - Accent4 3 11 5" xfId="44231"/>
    <cellStyle name="40% - Accent4 3 12" xfId="3422"/>
    <cellStyle name="40% - Accent4 3 12 2" xfId="10086"/>
    <cellStyle name="40% - Accent4 3 12 2 2" xfId="34102"/>
    <cellStyle name="40% - Accent4 3 12 3" xfId="14938"/>
    <cellStyle name="40% - Accent4 3 12 4" xfId="34101"/>
    <cellStyle name="40% - Accent4 3 12 5" xfId="44232"/>
    <cellStyle name="40% - Accent4 3 13" xfId="3423"/>
    <cellStyle name="40% - Accent4 3 13 2" xfId="10087"/>
    <cellStyle name="40% - Accent4 3 13 2 2" xfId="34104"/>
    <cellStyle name="40% - Accent4 3 13 3" xfId="14939"/>
    <cellStyle name="40% - Accent4 3 13 4" xfId="34103"/>
    <cellStyle name="40% - Accent4 3 13 5" xfId="44233"/>
    <cellStyle name="40% - Accent4 3 14" xfId="3419"/>
    <cellStyle name="40% - Accent4 3 14 2" xfId="10088"/>
    <cellStyle name="40% - Accent4 3 14 2 2" xfId="34106"/>
    <cellStyle name="40% - Accent4 3 14 3" xfId="14940"/>
    <cellStyle name="40% - Accent4 3 14 4" xfId="34105"/>
    <cellStyle name="40% - Accent4 3 15" xfId="10083"/>
    <cellStyle name="40% - Accent4 3 15 2" xfId="14941"/>
    <cellStyle name="40% - Accent4 3 15 3" xfId="34107"/>
    <cellStyle name="40% - Accent4 3 16" xfId="14935"/>
    <cellStyle name="40% - Accent4 3 17" xfId="34096"/>
    <cellStyle name="40% - Accent4 3 18" xfId="44229"/>
    <cellStyle name="40% - Accent4 3 2" xfId="457"/>
    <cellStyle name="40% - Accent4 3 2 10" xfId="3425"/>
    <cellStyle name="40% - Accent4 3 2 10 2" xfId="10090"/>
    <cellStyle name="40% - Accent4 3 2 10 2 2" xfId="34110"/>
    <cellStyle name="40% - Accent4 3 2 10 3" xfId="34109"/>
    <cellStyle name="40% - Accent4 3 2 10 4" xfId="44235"/>
    <cellStyle name="40% - Accent4 3 2 11" xfId="3426"/>
    <cellStyle name="40% - Accent4 3 2 11 2" xfId="10091"/>
    <cellStyle name="40% - Accent4 3 2 11 2 2" xfId="34112"/>
    <cellStyle name="40% - Accent4 3 2 11 3" xfId="34111"/>
    <cellStyle name="40% - Accent4 3 2 11 4" xfId="44236"/>
    <cellStyle name="40% - Accent4 3 2 12" xfId="3424"/>
    <cellStyle name="40% - Accent4 3 2 12 2" xfId="10092"/>
    <cellStyle name="40% - Accent4 3 2 12 2 2" xfId="34114"/>
    <cellStyle name="40% - Accent4 3 2 12 3" xfId="34113"/>
    <cellStyle name="40% - Accent4 3 2 13" xfId="10089"/>
    <cellStyle name="40% - Accent4 3 2 13 2" xfId="34115"/>
    <cellStyle name="40% - Accent4 3 2 14" xfId="14942"/>
    <cellStyle name="40% - Accent4 3 2 15" xfId="34108"/>
    <cellStyle name="40% - Accent4 3 2 16" xfId="44234"/>
    <cellStyle name="40% - Accent4 3 2 2" xfId="3427"/>
    <cellStyle name="40% - Accent4 3 2 2 10" xfId="10093"/>
    <cellStyle name="40% - Accent4 3 2 2 10 2" xfId="34117"/>
    <cellStyle name="40% - Accent4 3 2 2 11" xfId="34116"/>
    <cellStyle name="40% - Accent4 3 2 2 12" xfId="44237"/>
    <cellStyle name="40% - Accent4 3 2 2 2" xfId="3428"/>
    <cellStyle name="40% - Accent4 3 2 2 2 2" xfId="3429"/>
    <cellStyle name="40% - Accent4 3 2 2 2 2 2" xfId="10095"/>
    <cellStyle name="40% - Accent4 3 2 2 2 2 2 2" xfId="34120"/>
    <cellStyle name="40% - Accent4 3 2 2 2 2 3" xfId="34119"/>
    <cellStyle name="40% - Accent4 3 2 2 2 2 4" xfId="44239"/>
    <cellStyle name="40% - Accent4 3 2 2 2 3" xfId="10094"/>
    <cellStyle name="40% - Accent4 3 2 2 2 3 2" xfId="34121"/>
    <cellStyle name="40% - Accent4 3 2 2 2 4" xfId="34118"/>
    <cellStyle name="40% - Accent4 3 2 2 2 5" xfId="44238"/>
    <cellStyle name="40% - Accent4 3 2 2 3" xfId="3430"/>
    <cellStyle name="40% - Accent4 3 2 2 3 2" xfId="3431"/>
    <cellStyle name="40% - Accent4 3 2 2 3 2 2" xfId="10097"/>
    <cellStyle name="40% - Accent4 3 2 2 3 2 2 2" xfId="34124"/>
    <cellStyle name="40% - Accent4 3 2 2 3 2 3" xfId="34123"/>
    <cellStyle name="40% - Accent4 3 2 2 3 2 4" xfId="44241"/>
    <cellStyle name="40% - Accent4 3 2 2 3 3" xfId="10096"/>
    <cellStyle name="40% - Accent4 3 2 2 3 3 2" xfId="34125"/>
    <cellStyle name="40% - Accent4 3 2 2 3 4" xfId="34122"/>
    <cellStyle name="40% - Accent4 3 2 2 3 5" xfId="44240"/>
    <cellStyle name="40% - Accent4 3 2 2 4" xfId="3432"/>
    <cellStyle name="40% - Accent4 3 2 2 4 2" xfId="10098"/>
    <cellStyle name="40% - Accent4 3 2 2 4 2 2" xfId="34127"/>
    <cellStyle name="40% - Accent4 3 2 2 4 3" xfId="34126"/>
    <cellStyle name="40% - Accent4 3 2 2 4 4" xfId="44242"/>
    <cellStyle name="40% - Accent4 3 2 2 5" xfId="3433"/>
    <cellStyle name="40% - Accent4 3 2 2 5 2" xfId="10099"/>
    <cellStyle name="40% - Accent4 3 2 2 5 2 2" xfId="34129"/>
    <cellStyle name="40% - Accent4 3 2 2 5 3" xfId="34128"/>
    <cellStyle name="40% - Accent4 3 2 2 5 4" xfId="44243"/>
    <cellStyle name="40% - Accent4 3 2 2 6" xfId="3434"/>
    <cellStyle name="40% - Accent4 3 2 2 6 2" xfId="10100"/>
    <cellStyle name="40% - Accent4 3 2 2 6 2 2" xfId="34131"/>
    <cellStyle name="40% - Accent4 3 2 2 6 3" xfId="34130"/>
    <cellStyle name="40% - Accent4 3 2 2 6 4" xfId="44244"/>
    <cellStyle name="40% - Accent4 3 2 2 7" xfId="3435"/>
    <cellStyle name="40% - Accent4 3 2 2 7 2" xfId="10101"/>
    <cellStyle name="40% - Accent4 3 2 2 7 2 2" xfId="34133"/>
    <cellStyle name="40% - Accent4 3 2 2 7 3" xfId="34132"/>
    <cellStyle name="40% - Accent4 3 2 2 7 4" xfId="44245"/>
    <cellStyle name="40% - Accent4 3 2 2 8" xfId="3436"/>
    <cellStyle name="40% - Accent4 3 2 2 8 2" xfId="10102"/>
    <cellStyle name="40% - Accent4 3 2 2 8 2 2" xfId="34135"/>
    <cellStyle name="40% - Accent4 3 2 2 8 3" xfId="34134"/>
    <cellStyle name="40% - Accent4 3 2 2 8 4" xfId="44246"/>
    <cellStyle name="40% - Accent4 3 2 2 9" xfId="3437"/>
    <cellStyle name="40% - Accent4 3 2 2 9 2" xfId="10103"/>
    <cellStyle name="40% - Accent4 3 2 2 9 2 2" xfId="34137"/>
    <cellStyle name="40% - Accent4 3 2 2 9 3" xfId="34136"/>
    <cellStyle name="40% - Accent4 3 2 2 9 4" xfId="44247"/>
    <cellStyle name="40% - Accent4 3 2 3" xfId="3438"/>
    <cellStyle name="40% - Accent4 3 2 3 10" xfId="34138"/>
    <cellStyle name="40% - Accent4 3 2 3 11" xfId="44248"/>
    <cellStyle name="40% - Accent4 3 2 3 2" xfId="3439"/>
    <cellStyle name="40% - Accent4 3 2 3 2 2" xfId="10105"/>
    <cellStyle name="40% - Accent4 3 2 3 2 2 2" xfId="34140"/>
    <cellStyle name="40% - Accent4 3 2 3 2 3" xfId="34139"/>
    <cellStyle name="40% - Accent4 3 2 3 2 4" xfId="44249"/>
    <cellStyle name="40% - Accent4 3 2 3 3" xfId="3440"/>
    <cellStyle name="40% - Accent4 3 2 3 3 2" xfId="10106"/>
    <cellStyle name="40% - Accent4 3 2 3 3 2 2" xfId="34142"/>
    <cellStyle name="40% - Accent4 3 2 3 3 3" xfId="34141"/>
    <cellStyle name="40% - Accent4 3 2 3 3 4" xfId="44250"/>
    <cellStyle name="40% - Accent4 3 2 3 4" xfId="3441"/>
    <cellStyle name="40% - Accent4 3 2 3 4 2" xfId="10107"/>
    <cellStyle name="40% - Accent4 3 2 3 4 2 2" xfId="34144"/>
    <cellStyle name="40% - Accent4 3 2 3 4 3" xfId="34143"/>
    <cellStyle name="40% - Accent4 3 2 3 4 4" xfId="44251"/>
    <cellStyle name="40% - Accent4 3 2 3 5" xfId="3442"/>
    <cellStyle name="40% - Accent4 3 2 3 5 2" xfId="10108"/>
    <cellStyle name="40% - Accent4 3 2 3 5 2 2" xfId="34146"/>
    <cellStyle name="40% - Accent4 3 2 3 5 3" xfId="34145"/>
    <cellStyle name="40% - Accent4 3 2 3 5 4" xfId="44252"/>
    <cellStyle name="40% - Accent4 3 2 3 6" xfId="3443"/>
    <cellStyle name="40% - Accent4 3 2 3 6 2" xfId="10109"/>
    <cellStyle name="40% - Accent4 3 2 3 6 2 2" xfId="34148"/>
    <cellStyle name="40% - Accent4 3 2 3 6 3" xfId="34147"/>
    <cellStyle name="40% - Accent4 3 2 3 6 4" xfId="44253"/>
    <cellStyle name="40% - Accent4 3 2 3 7" xfId="3444"/>
    <cellStyle name="40% - Accent4 3 2 3 7 2" xfId="10110"/>
    <cellStyle name="40% - Accent4 3 2 3 7 2 2" xfId="34150"/>
    <cellStyle name="40% - Accent4 3 2 3 7 3" xfId="34149"/>
    <cellStyle name="40% - Accent4 3 2 3 7 4" xfId="44254"/>
    <cellStyle name="40% - Accent4 3 2 3 8" xfId="3445"/>
    <cellStyle name="40% - Accent4 3 2 3 8 2" xfId="10111"/>
    <cellStyle name="40% - Accent4 3 2 3 8 2 2" xfId="34152"/>
    <cellStyle name="40% - Accent4 3 2 3 8 3" xfId="34151"/>
    <cellStyle name="40% - Accent4 3 2 3 8 4" xfId="44255"/>
    <cellStyle name="40% - Accent4 3 2 3 9" xfId="10104"/>
    <cellStyle name="40% - Accent4 3 2 3 9 2" xfId="34153"/>
    <cellStyle name="40% - Accent4 3 2 4" xfId="3446"/>
    <cellStyle name="40% - Accent4 3 2 4 2" xfId="3447"/>
    <cellStyle name="40% - Accent4 3 2 4 2 2" xfId="10113"/>
    <cellStyle name="40% - Accent4 3 2 4 2 2 2" xfId="34156"/>
    <cellStyle name="40% - Accent4 3 2 4 2 3" xfId="34155"/>
    <cellStyle name="40% - Accent4 3 2 4 2 4" xfId="44257"/>
    <cellStyle name="40% - Accent4 3 2 4 3" xfId="10112"/>
    <cellStyle name="40% - Accent4 3 2 4 3 2" xfId="34157"/>
    <cellStyle name="40% - Accent4 3 2 4 4" xfId="34154"/>
    <cellStyle name="40% - Accent4 3 2 4 5" xfId="44256"/>
    <cellStyle name="40% - Accent4 3 2 5" xfId="3448"/>
    <cellStyle name="40% - Accent4 3 2 5 2" xfId="10114"/>
    <cellStyle name="40% - Accent4 3 2 5 2 2" xfId="34159"/>
    <cellStyle name="40% - Accent4 3 2 5 3" xfId="34158"/>
    <cellStyle name="40% - Accent4 3 2 5 4" xfId="44258"/>
    <cellStyle name="40% - Accent4 3 2 6" xfId="3449"/>
    <cellStyle name="40% - Accent4 3 2 6 2" xfId="10115"/>
    <cellStyle name="40% - Accent4 3 2 6 2 2" xfId="34161"/>
    <cellStyle name="40% - Accent4 3 2 6 3" xfId="34160"/>
    <cellStyle name="40% - Accent4 3 2 6 4" xfId="44259"/>
    <cellStyle name="40% - Accent4 3 2 7" xfId="3450"/>
    <cellStyle name="40% - Accent4 3 2 7 2" xfId="10116"/>
    <cellStyle name="40% - Accent4 3 2 7 2 2" xfId="34163"/>
    <cellStyle name="40% - Accent4 3 2 7 3" xfId="34162"/>
    <cellStyle name="40% - Accent4 3 2 7 4" xfId="44260"/>
    <cellStyle name="40% - Accent4 3 2 8" xfId="3451"/>
    <cellStyle name="40% - Accent4 3 2 8 2" xfId="10117"/>
    <cellStyle name="40% - Accent4 3 2 8 2 2" xfId="34165"/>
    <cellStyle name="40% - Accent4 3 2 8 3" xfId="34164"/>
    <cellStyle name="40% - Accent4 3 2 8 4" xfId="44261"/>
    <cellStyle name="40% - Accent4 3 2 9" xfId="3452"/>
    <cellStyle name="40% - Accent4 3 2 9 2" xfId="10118"/>
    <cellStyle name="40% - Accent4 3 2 9 2 2" xfId="34167"/>
    <cellStyle name="40% - Accent4 3 2 9 3" xfId="34166"/>
    <cellStyle name="40% - Accent4 3 2 9 4" xfId="44262"/>
    <cellStyle name="40% - Accent4 3 3" xfId="661"/>
    <cellStyle name="40% - Accent4 3 3 10" xfId="3454"/>
    <cellStyle name="40% - Accent4 3 3 10 2" xfId="10120"/>
    <cellStyle name="40% - Accent4 3 3 10 2 2" xfId="34170"/>
    <cellStyle name="40% - Accent4 3 3 10 3" xfId="34169"/>
    <cellStyle name="40% - Accent4 3 3 10 4" xfId="44264"/>
    <cellStyle name="40% - Accent4 3 3 11" xfId="3455"/>
    <cellStyle name="40% - Accent4 3 3 11 2" xfId="10121"/>
    <cellStyle name="40% - Accent4 3 3 11 2 2" xfId="34172"/>
    <cellStyle name="40% - Accent4 3 3 11 3" xfId="34171"/>
    <cellStyle name="40% - Accent4 3 3 11 4" xfId="44265"/>
    <cellStyle name="40% - Accent4 3 3 12" xfId="3453"/>
    <cellStyle name="40% - Accent4 3 3 12 2" xfId="10122"/>
    <cellStyle name="40% - Accent4 3 3 12 2 2" xfId="34174"/>
    <cellStyle name="40% - Accent4 3 3 12 3" xfId="34173"/>
    <cellStyle name="40% - Accent4 3 3 13" xfId="10119"/>
    <cellStyle name="40% - Accent4 3 3 13 2" xfId="34175"/>
    <cellStyle name="40% - Accent4 3 3 14" xfId="14943"/>
    <cellStyle name="40% - Accent4 3 3 15" xfId="34168"/>
    <cellStyle name="40% - Accent4 3 3 16" xfId="44263"/>
    <cellStyle name="40% - Accent4 3 3 2" xfId="3456"/>
    <cellStyle name="40% - Accent4 3 3 2 10" xfId="10123"/>
    <cellStyle name="40% - Accent4 3 3 2 10 2" xfId="34177"/>
    <cellStyle name="40% - Accent4 3 3 2 11" xfId="34176"/>
    <cellStyle name="40% - Accent4 3 3 2 12" xfId="44266"/>
    <cellStyle name="40% - Accent4 3 3 2 2" xfId="3457"/>
    <cellStyle name="40% - Accent4 3 3 2 2 2" xfId="10124"/>
    <cellStyle name="40% - Accent4 3 3 2 2 2 2" xfId="34179"/>
    <cellStyle name="40% - Accent4 3 3 2 2 3" xfId="34178"/>
    <cellStyle name="40% - Accent4 3 3 2 2 4" xfId="44267"/>
    <cellStyle name="40% - Accent4 3 3 2 3" xfId="3458"/>
    <cellStyle name="40% - Accent4 3 3 2 3 2" xfId="10125"/>
    <cellStyle name="40% - Accent4 3 3 2 3 2 2" xfId="34181"/>
    <cellStyle name="40% - Accent4 3 3 2 3 3" xfId="34180"/>
    <cellStyle name="40% - Accent4 3 3 2 3 4" xfId="44268"/>
    <cellStyle name="40% - Accent4 3 3 2 4" xfId="3459"/>
    <cellStyle name="40% - Accent4 3 3 2 4 2" xfId="10126"/>
    <cellStyle name="40% - Accent4 3 3 2 4 2 2" xfId="34183"/>
    <cellStyle name="40% - Accent4 3 3 2 4 3" xfId="34182"/>
    <cellStyle name="40% - Accent4 3 3 2 4 4" xfId="44269"/>
    <cellStyle name="40% - Accent4 3 3 2 5" xfId="3460"/>
    <cellStyle name="40% - Accent4 3 3 2 5 2" xfId="10127"/>
    <cellStyle name="40% - Accent4 3 3 2 5 2 2" xfId="34185"/>
    <cellStyle name="40% - Accent4 3 3 2 5 3" xfId="34184"/>
    <cellStyle name="40% - Accent4 3 3 2 5 4" xfId="44270"/>
    <cellStyle name="40% - Accent4 3 3 2 6" xfId="3461"/>
    <cellStyle name="40% - Accent4 3 3 2 6 2" xfId="10128"/>
    <cellStyle name="40% - Accent4 3 3 2 6 2 2" xfId="34187"/>
    <cellStyle name="40% - Accent4 3 3 2 6 3" xfId="34186"/>
    <cellStyle name="40% - Accent4 3 3 2 6 4" xfId="44271"/>
    <cellStyle name="40% - Accent4 3 3 2 7" xfId="3462"/>
    <cellStyle name="40% - Accent4 3 3 2 7 2" xfId="10129"/>
    <cellStyle name="40% - Accent4 3 3 2 7 2 2" xfId="34189"/>
    <cellStyle name="40% - Accent4 3 3 2 7 3" xfId="34188"/>
    <cellStyle name="40% - Accent4 3 3 2 7 4" xfId="44272"/>
    <cellStyle name="40% - Accent4 3 3 2 8" xfId="3463"/>
    <cellStyle name="40% - Accent4 3 3 2 8 2" xfId="10130"/>
    <cellStyle name="40% - Accent4 3 3 2 8 2 2" xfId="34191"/>
    <cellStyle name="40% - Accent4 3 3 2 8 3" xfId="34190"/>
    <cellStyle name="40% - Accent4 3 3 2 8 4" xfId="44273"/>
    <cellStyle name="40% - Accent4 3 3 2 9" xfId="3464"/>
    <cellStyle name="40% - Accent4 3 3 2 9 2" xfId="10131"/>
    <cellStyle name="40% - Accent4 3 3 2 9 2 2" xfId="34193"/>
    <cellStyle name="40% - Accent4 3 3 2 9 3" xfId="34192"/>
    <cellStyle name="40% - Accent4 3 3 2 9 4" xfId="44274"/>
    <cellStyle name="40% - Accent4 3 3 3" xfId="3465"/>
    <cellStyle name="40% - Accent4 3 3 3 2" xfId="3466"/>
    <cellStyle name="40% - Accent4 3 3 3 2 2" xfId="10133"/>
    <cellStyle name="40% - Accent4 3 3 3 2 2 2" xfId="34196"/>
    <cellStyle name="40% - Accent4 3 3 3 2 3" xfId="34195"/>
    <cellStyle name="40% - Accent4 3 3 3 2 4" xfId="44276"/>
    <cellStyle name="40% - Accent4 3 3 3 3" xfId="10132"/>
    <cellStyle name="40% - Accent4 3 3 3 3 2" xfId="34197"/>
    <cellStyle name="40% - Accent4 3 3 3 4" xfId="34194"/>
    <cellStyle name="40% - Accent4 3 3 3 5" xfId="44275"/>
    <cellStyle name="40% - Accent4 3 3 4" xfId="3467"/>
    <cellStyle name="40% - Accent4 3 3 4 2" xfId="10134"/>
    <cellStyle name="40% - Accent4 3 3 4 2 2" xfId="34199"/>
    <cellStyle name="40% - Accent4 3 3 4 3" xfId="34198"/>
    <cellStyle name="40% - Accent4 3 3 4 4" xfId="44277"/>
    <cellStyle name="40% - Accent4 3 3 5" xfId="3468"/>
    <cellStyle name="40% - Accent4 3 3 5 2" xfId="10135"/>
    <cellStyle name="40% - Accent4 3 3 5 2 2" xfId="34201"/>
    <cellStyle name="40% - Accent4 3 3 5 3" xfId="34200"/>
    <cellStyle name="40% - Accent4 3 3 5 4" xfId="44278"/>
    <cellStyle name="40% - Accent4 3 3 6" xfId="3469"/>
    <cellStyle name="40% - Accent4 3 3 6 2" xfId="10136"/>
    <cellStyle name="40% - Accent4 3 3 6 2 2" xfId="34203"/>
    <cellStyle name="40% - Accent4 3 3 6 3" xfId="34202"/>
    <cellStyle name="40% - Accent4 3 3 6 4" xfId="44279"/>
    <cellStyle name="40% - Accent4 3 3 7" xfId="3470"/>
    <cellStyle name="40% - Accent4 3 3 7 2" xfId="10137"/>
    <cellStyle name="40% - Accent4 3 3 7 2 2" xfId="34205"/>
    <cellStyle name="40% - Accent4 3 3 7 3" xfId="34204"/>
    <cellStyle name="40% - Accent4 3 3 7 4" xfId="44280"/>
    <cellStyle name="40% - Accent4 3 3 8" xfId="3471"/>
    <cellStyle name="40% - Accent4 3 3 8 2" xfId="10138"/>
    <cellStyle name="40% - Accent4 3 3 8 2 2" xfId="34207"/>
    <cellStyle name="40% - Accent4 3 3 8 3" xfId="34206"/>
    <cellStyle name="40% - Accent4 3 3 8 4" xfId="44281"/>
    <cellStyle name="40% - Accent4 3 3 9" xfId="3472"/>
    <cellStyle name="40% - Accent4 3 3 9 2" xfId="10139"/>
    <cellStyle name="40% - Accent4 3 3 9 2 2" xfId="34209"/>
    <cellStyle name="40% - Accent4 3 3 9 3" xfId="34208"/>
    <cellStyle name="40% - Accent4 3 3 9 4" xfId="44282"/>
    <cellStyle name="40% - Accent4 3 4" xfId="748"/>
    <cellStyle name="40% - Accent4 3 4 10" xfId="3473"/>
    <cellStyle name="40% - Accent4 3 4 10 2" xfId="10141"/>
    <cellStyle name="40% - Accent4 3 4 10 2 2" xfId="34212"/>
    <cellStyle name="40% - Accent4 3 4 10 3" xfId="34211"/>
    <cellStyle name="40% - Accent4 3 4 11" xfId="10140"/>
    <cellStyle name="40% - Accent4 3 4 11 2" xfId="34213"/>
    <cellStyle name="40% - Accent4 3 4 12" xfId="14944"/>
    <cellStyle name="40% - Accent4 3 4 13" xfId="34210"/>
    <cellStyle name="40% - Accent4 3 4 14" xfId="44283"/>
    <cellStyle name="40% - Accent4 3 4 2" xfId="3474"/>
    <cellStyle name="40% - Accent4 3 4 2 2" xfId="3475"/>
    <cellStyle name="40% - Accent4 3 4 2 2 2" xfId="10143"/>
    <cellStyle name="40% - Accent4 3 4 2 2 2 2" xfId="34216"/>
    <cellStyle name="40% - Accent4 3 4 2 2 3" xfId="34215"/>
    <cellStyle name="40% - Accent4 3 4 2 2 4" xfId="44285"/>
    <cellStyle name="40% - Accent4 3 4 2 3" xfId="10142"/>
    <cellStyle name="40% - Accent4 3 4 2 3 2" xfId="34217"/>
    <cellStyle name="40% - Accent4 3 4 2 4" xfId="34214"/>
    <cellStyle name="40% - Accent4 3 4 2 5" xfId="44284"/>
    <cellStyle name="40% - Accent4 3 4 3" xfId="3476"/>
    <cellStyle name="40% - Accent4 3 4 3 2" xfId="3477"/>
    <cellStyle name="40% - Accent4 3 4 3 2 2" xfId="10145"/>
    <cellStyle name="40% - Accent4 3 4 3 2 2 2" xfId="34220"/>
    <cellStyle name="40% - Accent4 3 4 3 2 3" xfId="34219"/>
    <cellStyle name="40% - Accent4 3 4 3 2 4" xfId="44287"/>
    <cellStyle name="40% - Accent4 3 4 3 3" xfId="10144"/>
    <cellStyle name="40% - Accent4 3 4 3 3 2" xfId="34221"/>
    <cellStyle name="40% - Accent4 3 4 3 4" xfId="34218"/>
    <cellStyle name="40% - Accent4 3 4 3 5" xfId="44286"/>
    <cellStyle name="40% - Accent4 3 4 4" xfId="3478"/>
    <cellStyle name="40% - Accent4 3 4 4 2" xfId="10146"/>
    <cellStyle name="40% - Accent4 3 4 4 2 2" xfId="34223"/>
    <cellStyle name="40% - Accent4 3 4 4 3" xfId="34222"/>
    <cellStyle name="40% - Accent4 3 4 4 4" xfId="44288"/>
    <cellStyle name="40% - Accent4 3 4 5" xfId="3479"/>
    <cellStyle name="40% - Accent4 3 4 5 2" xfId="10147"/>
    <cellStyle name="40% - Accent4 3 4 5 2 2" xfId="34225"/>
    <cellStyle name="40% - Accent4 3 4 5 3" xfId="34224"/>
    <cellStyle name="40% - Accent4 3 4 5 4" xfId="44289"/>
    <cellStyle name="40% - Accent4 3 4 6" xfId="3480"/>
    <cellStyle name="40% - Accent4 3 4 6 2" xfId="10148"/>
    <cellStyle name="40% - Accent4 3 4 6 2 2" xfId="34227"/>
    <cellStyle name="40% - Accent4 3 4 6 3" xfId="34226"/>
    <cellStyle name="40% - Accent4 3 4 6 4" xfId="44290"/>
    <cellStyle name="40% - Accent4 3 4 7" xfId="3481"/>
    <cellStyle name="40% - Accent4 3 4 7 2" xfId="10149"/>
    <cellStyle name="40% - Accent4 3 4 7 2 2" xfId="34229"/>
    <cellStyle name="40% - Accent4 3 4 7 3" xfId="34228"/>
    <cellStyle name="40% - Accent4 3 4 7 4" xfId="44291"/>
    <cellStyle name="40% - Accent4 3 4 8" xfId="3482"/>
    <cellStyle name="40% - Accent4 3 4 8 2" xfId="10150"/>
    <cellStyle name="40% - Accent4 3 4 8 2 2" xfId="34231"/>
    <cellStyle name="40% - Accent4 3 4 8 3" xfId="34230"/>
    <cellStyle name="40% - Accent4 3 4 8 4" xfId="44292"/>
    <cellStyle name="40% - Accent4 3 4 9" xfId="3483"/>
    <cellStyle name="40% - Accent4 3 4 9 2" xfId="10151"/>
    <cellStyle name="40% - Accent4 3 4 9 2 2" xfId="34233"/>
    <cellStyle name="40% - Accent4 3 4 9 3" xfId="34232"/>
    <cellStyle name="40% - Accent4 3 4 9 4" xfId="44293"/>
    <cellStyle name="40% - Accent4 3 5" xfId="3484"/>
    <cellStyle name="40% - Accent4 3 5 2" xfId="3485"/>
    <cellStyle name="40% - Accent4 3 5 2 2" xfId="10153"/>
    <cellStyle name="40% - Accent4 3 5 2 2 2" xfId="34236"/>
    <cellStyle name="40% - Accent4 3 5 2 3" xfId="34235"/>
    <cellStyle name="40% - Accent4 3 5 2 4" xfId="44295"/>
    <cellStyle name="40% - Accent4 3 5 3" xfId="3486"/>
    <cellStyle name="40% - Accent4 3 5 3 2" xfId="10154"/>
    <cellStyle name="40% - Accent4 3 5 3 2 2" xfId="34238"/>
    <cellStyle name="40% - Accent4 3 5 3 3" xfId="34237"/>
    <cellStyle name="40% - Accent4 3 5 3 4" xfId="44296"/>
    <cellStyle name="40% - Accent4 3 5 4" xfId="10152"/>
    <cellStyle name="40% - Accent4 3 5 4 2" xfId="34239"/>
    <cellStyle name="40% - Accent4 3 5 5" xfId="14945"/>
    <cellStyle name="40% - Accent4 3 5 6" xfId="34234"/>
    <cellStyle name="40% - Accent4 3 5 7" xfId="44294"/>
    <cellStyle name="40% - Accent4 3 6" xfId="3487"/>
    <cellStyle name="40% - Accent4 3 6 2" xfId="3488"/>
    <cellStyle name="40% - Accent4 3 6 2 2" xfId="10156"/>
    <cellStyle name="40% - Accent4 3 6 2 2 2" xfId="34242"/>
    <cellStyle name="40% - Accent4 3 6 2 3" xfId="34241"/>
    <cellStyle name="40% - Accent4 3 6 2 4" xfId="44298"/>
    <cellStyle name="40% - Accent4 3 6 3" xfId="10155"/>
    <cellStyle name="40% - Accent4 3 6 3 2" xfId="34243"/>
    <cellStyle name="40% - Accent4 3 6 4" xfId="14946"/>
    <cellStyle name="40% - Accent4 3 6 5" xfId="34240"/>
    <cellStyle name="40% - Accent4 3 6 6" xfId="44297"/>
    <cellStyle name="40% - Accent4 3 7" xfId="3489"/>
    <cellStyle name="40% - Accent4 3 7 2" xfId="3490"/>
    <cellStyle name="40% - Accent4 3 7 2 2" xfId="10158"/>
    <cellStyle name="40% - Accent4 3 7 2 2 2" xfId="34246"/>
    <cellStyle name="40% - Accent4 3 7 2 3" xfId="34245"/>
    <cellStyle name="40% - Accent4 3 7 2 4" xfId="44300"/>
    <cellStyle name="40% - Accent4 3 7 3" xfId="10157"/>
    <cellStyle name="40% - Accent4 3 7 3 2" xfId="34247"/>
    <cellStyle name="40% - Accent4 3 7 4" xfId="14947"/>
    <cellStyle name="40% - Accent4 3 7 5" xfId="34244"/>
    <cellStyle name="40% - Accent4 3 7 6" xfId="44299"/>
    <cellStyle name="40% - Accent4 3 8" xfId="3491"/>
    <cellStyle name="40% - Accent4 3 8 2" xfId="3492"/>
    <cellStyle name="40% - Accent4 3 8 2 2" xfId="10160"/>
    <cellStyle name="40% - Accent4 3 8 2 2 2" xfId="34250"/>
    <cellStyle name="40% - Accent4 3 8 2 3" xfId="34249"/>
    <cellStyle name="40% - Accent4 3 8 2 4" xfId="44302"/>
    <cellStyle name="40% - Accent4 3 8 3" xfId="10159"/>
    <cellStyle name="40% - Accent4 3 8 3 2" xfId="34251"/>
    <cellStyle name="40% - Accent4 3 8 4" xfId="14948"/>
    <cellStyle name="40% - Accent4 3 8 5" xfId="34248"/>
    <cellStyle name="40% - Accent4 3 8 6" xfId="44301"/>
    <cellStyle name="40% - Accent4 3 9" xfId="3493"/>
    <cellStyle name="40% - Accent4 3 9 2" xfId="3494"/>
    <cellStyle name="40% - Accent4 3 9 2 2" xfId="10162"/>
    <cellStyle name="40% - Accent4 3 9 2 2 2" xfId="34254"/>
    <cellStyle name="40% - Accent4 3 9 2 3" xfId="34253"/>
    <cellStyle name="40% - Accent4 3 9 2 4" xfId="44304"/>
    <cellStyle name="40% - Accent4 3 9 3" xfId="10161"/>
    <cellStyle name="40% - Accent4 3 9 3 2" xfId="34255"/>
    <cellStyle name="40% - Accent4 3 9 4" xfId="14949"/>
    <cellStyle name="40% - Accent4 3 9 5" xfId="34252"/>
    <cellStyle name="40% - Accent4 3 9 6" xfId="44303"/>
    <cellStyle name="40% - Accent4 4" xfId="228"/>
    <cellStyle name="40% - Accent4 4 10" xfId="3496"/>
    <cellStyle name="40% - Accent4 4 10 2" xfId="10164"/>
    <cellStyle name="40% - Accent4 4 10 2 2" xfId="34258"/>
    <cellStyle name="40% - Accent4 4 10 3" xfId="34257"/>
    <cellStyle name="40% - Accent4 4 10 4" xfId="44306"/>
    <cellStyle name="40% - Accent4 4 11" xfId="3497"/>
    <cellStyle name="40% - Accent4 4 11 2" xfId="10165"/>
    <cellStyle name="40% - Accent4 4 11 2 2" xfId="34260"/>
    <cellStyle name="40% - Accent4 4 11 3" xfId="34259"/>
    <cellStyle name="40% - Accent4 4 11 4" xfId="44307"/>
    <cellStyle name="40% - Accent4 4 12" xfId="3495"/>
    <cellStyle name="40% - Accent4 4 12 2" xfId="10166"/>
    <cellStyle name="40% - Accent4 4 12 2 2" xfId="34262"/>
    <cellStyle name="40% - Accent4 4 12 3" xfId="34261"/>
    <cellStyle name="40% - Accent4 4 13" xfId="10163"/>
    <cellStyle name="40% - Accent4 4 13 2" xfId="34263"/>
    <cellStyle name="40% - Accent4 4 14" xfId="14950"/>
    <cellStyle name="40% - Accent4 4 15" xfId="34256"/>
    <cellStyle name="40% - Accent4 4 16" xfId="44305"/>
    <cellStyle name="40% - Accent4 4 2" xfId="458"/>
    <cellStyle name="40% - Accent4 4 2 10" xfId="3498"/>
    <cellStyle name="40% - Accent4 4 2 10 2" xfId="10168"/>
    <cellStyle name="40% - Accent4 4 2 10 2 2" xfId="34266"/>
    <cellStyle name="40% - Accent4 4 2 10 3" xfId="34265"/>
    <cellStyle name="40% - Accent4 4 2 11" xfId="10167"/>
    <cellStyle name="40% - Accent4 4 2 11 2" xfId="34267"/>
    <cellStyle name="40% - Accent4 4 2 12" xfId="14951"/>
    <cellStyle name="40% - Accent4 4 2 13" xfId="34264"/>
    <cellStyle name="40% - Accent4 4 2 14" xfId="44308"/>
    <cellStyle name="40% - Accent4 4 2 2" xfId="3499"/>
    <cellStyle name="40% - Accent4 4 2 2 2" xfId="3500"/>
    <cellStyle name="40% - Accent4 4 2 2 2 2" xfId="10170"/>
    <cellStyle name="40% - Accent4 4 2 2 2 2 2" xfId="34270"/>
    <cellStyle name="40% - Accent4 4 2 2 2 3" xfId="34269"/>
    <cellStyle name="40% - Accent4 4 2 2 2 4" xfId="44310"/>
    <cellStyle name="40% - Accent4 4 2 2 3" xfId="10169"/>
    <cellStyle name="40% - Accent4 4 2 2 3 2" xfId="34271"/>
    <cellStyle name="40% - Accent4 4 2 2 4" xfId="34268"/>
    <cellStyle name="40% - Accent4 4 2 2 5" xfId="44309"/>
    <cellStyle name="40% - Accent4 4 2 3" xfId="3501"/>
    <cellStyle name="40% - Accent4 4 2 3 2" xfId="3502"/>
    <cellStyle name="40% - Accent4 4 2 3 2 2" xfId="10172"/>
    <cellStyle name="40% - Accent4 4 2 3 2 2 2" xfId="34274"/>
    <cellStyle name="40% - Accent4 4 2 3 2 3" xfId="34273"/>
    <cellStyle name="40% - Accent4 4 2 3 2 4" xfId="44312"/>
    <cellStyle name="40% - Accent4 4 2 3 3" xfId="10171"/>
    <cellStyle name="40% - Accent4 4 2 3 3 2" xfId="34275"/>
    <cellStyle name="40% - Accent4 4 2 3 4" xfId="34272"/>
    <cellStyle name="40% - Accent4 4 2 3 5" xfId="44311"/>
    <cellStyle name="40% - Accent4 4 2 4" xfId="3503"/>
    <cellStyle name="40% - Accent4 4 2 4 2" xfId="10173"/>
    <cellStyle name="40% - Accent4 4 2 4 2 2" xfId="34277"/>
    <cellStyle name="40% - Accent4 4 2 4 3" xfId="34276"/>
    <cellStyle name="40% - Accent4 4 2 4 4" xfId="44313"/>
    <cellStyle name="40% - Accent4 4 2 5" xfId="3504"/>
    <cellStyle name="40% - Accent4 4 2 5 2" xfId="10174"/>
    <cellStyle name="40% - Accent4 4 2 5 2 2" xfId="34279"/>
    <cellStyle name="40% - Accent4 4 2 5 3" xfId="34278"/>
    <cellStyle name="40% - Accent4 4 2 5 4" xfId="44314"/>
    <cellStyle name="40% - Accent4 4 2 6" xfId="3505"/>
    <cellStyle name="40% - Accent4 4 2 6 2" xfId="10175"/>
    <cellStyle name="40% - Accent4 4 2 6 2 2" xfId="34281"/>
    <cellStyle name="40% - Accent4 4 2 6 3" xfId="34280"/>
    <cellStyle name="40% - Accent4 4 2 6 4" xfId="44315"/>
    <cellStyle name="40% - Accent4 4 2 7" xfId="3506"/>
    <cellStyle name="40% - Accent4 4 2 7 2" xfId="10176"/>
    <cellStyle name="40% - Accent4 4 2 7 2 2" xfId="34283"/>
    <cellStyle name="40% - Accent4 4 2 7 3" xfId="34282"/>
    <cellStyle name="40% - Accent4 4 2 7 4" xfId="44316"/>
    <cellStyle name="40% - Accent4 4 2 8" xfId="3507"/>
    <cellStyle name="40% - Accent4 4 2 8 2" xfId="10177"/>
    <cellStyle name="40% - Accent4 4 2 8 2 2" xfId="34285"/>
    <cellStyle name="40% - Accent4 4 2 8 3" xfId="34284"/>
    <cellStyle name="40% - Accent4 4 2 8 4" xfId="44317"/>
    <cellStyle name="40% - Accent4 4 2 9" xfId="3508"/>
    <cellStyle name="40% - Accent4 4 2 9 2" xfId="10178"/>
    <cellStyle name="40% - Accent4 4 2 9 2 2" xfId="34287"/>
    <cellStyle name="40% - Accent4 4 2 9 3" xfId="34286"/>
    <cellStyle name="40% - Accent4 4 2 9 4" xfId="44318"/>
    <cellStyle name="40% - Accent4 4 3" xfId="662"/>
    <cellStyle name="40% - Accent4 4 3 10" xfId="10179"/>
    <cellStyle name="40% - Accent4 4 3 10 2" xfId="34289"/>
    <cellStyle name="40% - Accent4 4 3 11" xfId="14952"/>
    <cellStyle name="40% - Accent4 4 3 12" xfId="34288"/>
    <cellStyle name="40% - Accent4 4 3 13" xfId="44319"/>
    <cellStyle name="40% - Accent4 4 3 2" xfId="3510"/>
    <cellStyle name="40% - Accent4 4 3 2 2" xfId="10180"/>
    <cellStyle name="40% - Accent4 4 3 2 2 2" xfId="34291"/>
    <cellStyle name="40% - Accent4 4 3 2 3" xfId="34290"/>
    <cellStyle name="40% - Accent4 4 3 2 4" xfId="44320"/>
    <cellStyle name="40% - Accent4 4 3 3" xfId="3511"/>
    <cellStyle name="40% - Accent4 4 3 3 2" xfId="10181"/>
    <cellStyle name="40% - Accent4 4 3 3 2 2" xfId="34293"/>
    <cellStyle name="40% - Accent4 4 3 3 3" xfId="34292"/>
    <cellStyle name="40% - Accent4 4 3 3 4" xfId="44321"/>
    <cellStyle name="40% - Accent4 4 3 4" xfId="3512"/>
    <cellStyle name="40% - Accent4 4 3 4 2" xfId="10182"/>
    <cellStyle name="40% - Accent4 4 3 4 2 2" xfId="34295"/>
    <cellStyle name="40% - Accent4 4 3 4 3" xfId="34294"/>
    <cellStyle name="40% - Accent4 4 3 4 4" xfId="44322"/>
    <cellStyle name="40% - Accent4 4 3 5" xfId="3513"/>
    <cellStyle name="40% - Accent4 4 3 5 2" xfId="10183"/>
    <cellStyle name="40% - Accent4 4 3 5 2 2" xfId="34297"/>
    <cellStyle name="40% - Accent4 4 3 5 3" xfId="34296"/>
    <cellStyle name="40% - Accent4 4 3 5 4" xfId="44323"/>
    <cellStyle name="40% - Accent4 4 3 6" xfId="3514"/>
    <cellStyle name="40% - Accent4 4 3 6 2" xfId="10184"/>
    <cellStyle name="40% - Accent4 4 3 6 2 2" xfId="34299"/>
    <cellStyle name="40% - Accent4 4 3 6 3" xfId="34298"/>
    <cellStyle name="40% - Accent4 4 3 6 4" xfId="44324"/>
    <cellStyle name="40% - Accent4 4 3 7" xfId="3515"/>
    <cellStyle name="40% - Accent4 4 3 7 2" xfId="10185"/>
    <cellStyle name="40% - Accent4 4 3 7 2 2" xfId="34301"/>
    <cellStyle name="40% - Accent4 4 3 7 3" xfId="34300"/>
    <cellStyle name="40% - Accent4 4 3 7 4" xfId="44325"/>
    <cellStyle name="40% - Accent4 4 3 8" xfId="3516"/>
    <cellStyle name="40% - Accent4 4 3 8 2" xfId="10186"/>
    <cellStyle name="40% - Accent4 4 3 8 2 2" xfId="34303"/>
    <cellStyle name="40% - Accent4 4 3 8 3" xfId="34302"/>
    <cellStyle name="40% - Accent4 4 3 8 4" xfId="44326"/>
    <cellStyle name="40% - Accent4 4 3 9" xfId="3509"/>
    <cellStyle name="40% - Accent4 4 3 9 2" xfId="10187"/>
    <cellStyle name="40% - Accent4 4 3 9 2 2" xfId="34305"/>
    <cellStyle name="40% - Accent4 4 3 9 3" xfId="34304"/>
    <cellStyle name="40% - Accent4 4 4" xfId="749"/>
    <cellStyle name="40% - Accent4 4 4 2" xfId="3518"/>
    <cellStyle name="40% - Accent4 4 4 2 2" xfId="10189"/>
    <cellStyle name="40% - Accent4 4 4 2 2 2" xfId="34308"/>
    <cellStyle name="40% - Accent4 4 4 2 3" xfId="34307"/>
    <cellStyle name="40% - Accent4 4 4 2 4" xfId="44328"/>
    <cellStyle name="40% - Accent4 4 4 3" xfId="3517"/>
    <cellStyle name="40% - Accent4 4 4 3 2" xfId="10190"/>
    <cellStyle name="40% - Accent4 4 4 3 2 2" xfId="34310"/>
    <cellStyle name="40% - Accent4 4 4 3 3" xfId="34309"/>
    <cellStyle name="40% - Accent4 4 4 4" xfId="10188"/>
    <cellStyle name="40% - Accent4 4 4 4 2" xfId="34311"/>
    <cellStyle name="40% - Accent4 4 4 5" xfId="14953"/>
    <cellStyle name="40% - Accent4 4 4 6" xfId="34306"/>
    <cellStyle name="40% - Accent4 4 4 7" xfId="44327"/>
    <cellStyle name="40% - Accent4 4 5" xfId="3519"/>
    <cellStyle name="40% - Accent4 4 5 2" xfId="10191"/>
    <cellStyle name="40% - Accent4 4 5 2 2" xfId="34313"/>
    <cellStyle name="40% - Accent4 4 5 3" xfId="34312"/>
    <cellStyle name="40% - Accent4 4 5 4" xfId="44329"/>
    <cellStyle name="40% - Accent4 4 6" xfId="3520"/>
    <cellStyle name="40% - Accent4 4 6 2" xfId="10192"/>
    <cellStyle name="40% - Accent4 4 6 2 2" xfId="34315"/>
    <cellStyle name="40% - Accent4 4 6 3" xfId="34314"/>
    <cellStyle name="40% - Accent4 4 6 4" xfId="44330"/>
    <cellStyle name="40% - Accent4 4 7" xfId="3521"/>
    <cellStyle name="40% - Accent4 4 7 2" xfId="10193"/>
    <cellStyle name="40% - Accent4 4 7 2 2" xfId="34317"/>
    <cellStyle name="40% - Accent4 4 7 3" xfId="34316"/>
    <cellStyle name="40% - Accent4 4 7 4" xfId="44331"/>
    <cellStyle name="40% - Accent4 4 8" xfId="3522"/>
    <cellStyle name="40% - Accent4 4 8 2" xfId="10194"/>
    <cellStyle name="40% - Accent4 4 8 2 2" xfId="34319"/>
    <cellStyle name="40% - Accent4 4 8 3" xfId="34318"/>
    <cellStyle name="40% - Accent4 4 8 4" xfId="44332"/>
    <cellStyle name="40% - Accent4 4 9" xfId="3523"/>
    <cellStyle name="40% - Accent4 4 9 2" xfId="10195"/>
    <cellStyle name="40% - Accent4 4 9 2 2" xfId="34321"/>
    <cellStyle name="40% - Accent4 4 9 3" xfId="34320"/>
    <cellStyle name="40% - Accent4 4 9 4" xfId="44333"/>
    <cellStyle name="40% - Accent4 5" xfId="229"/>
    <cellStyle name="40% - Accent4 5 10" xfId="3525"/>
    <cellStyle name="40% - Accent4 5 10 2" xfId="10197"/>
    <cellStyle name="40% - Accent4 5 10 2 2" xfId="34324"/>
    <cellStyle name="40% - Accent4 5 10 3" xfId="34323"/>
    <cellStyle name="40% - Accent4 5 10 4" xfId="44335"/>
    <cellStyle name="40% - Accent4 5 11" xfId="3526"/>
    <cellStyle name="40% - Accent4 5 11 2" xfId="10198"/>
    <cellStyle name="40% - Accent4 5 11 2 2" xfId="34326"/>
    <cellStyle name="40% - Accent4 5 11 3" xfId="34325"/>
    <cellStyle name="40% - Accent4 5 11 4" xfId="44336"/>
    <cellStyle name="40% - Accent4 5 12" xfId="3524"/>
    <cellStyle name="40% - Accent4 5 12 2" xfId="10199"/>
    <cellStyle name="40% - Accent4 5 12 2 2" xfId="34328"/>
    <cellStyle name="40% - Accent4 5 12 3" xfId="34327"/>
    <cellStyle name="40% - Accent4 5 13" xfId="10196"/>
    <cellStyle name="40% - Accent4 5 13 2" xfId="34329"/>
    <cellStyle name="40% - Accent4 5 14" xfId="14954"/>
    <cellStyle name="40% - Accent4 5 15" xfId="34322"/>
    <cellStyle name="40% - Accent4 5 16" xfId="44334"/>
    <cellStyle name="40% - Accent4 5 2" xfId="459"/>
    <cellStyle name="40% - Accent4 5 2 10" xfId="3527"/>
    <cellStyle name="40% - Accent4 5 2 10 2" xfId="10201"/>
    <cellStyle name="40% - Accent4 5 2 10 2 2" xfId="34332"/>
    <cellStyle name="40% - Accent4 5 2 10 3" xfId="34331"/>
    <cellStyle name="40% - Accent4 5 2 11" xfId="10200"/>
    <cellStyle name="40% - Accent4 5 2 11 2" xfId="34333"/>
    <cellStyle name="40% - Accent4 5 2 12" xfId="14955"/>
    <cellStyle name="40% - Accent4 5 2 13" xfId="34330"/>
    <cellStyle name="40% - Accent4 5 2 14" xfId="44337"/>
    <cellStyle name="40% - Accent4 5 2 2" xfId="3528"/>
    <cellStyle name="40% - Accent4 5 2 2 2" xfId="10202"/>
    <cellStyle name="40% - Accent4 5 2 2 2 2" xfId="34335"/>
    <cellStyle name="40% - Accent4 5 2 2 3" xfId="34334"/>
    <cellStyle name="40% - Accent4 5 2 2 4" xfId="44338"/>
    <cellStyle name="40% - Accent4 5 2 3" xfId="3529"/>
    <cellStyle name="40% - Accent4 5 2 3 2" xfId="10203"/>
    <cellStyle name="40% - Accent4 5 2 3 2 2" xfId="34337"/>
    <cellStyle name="40% - Accent4 5 2 3 3" xfId="34336"/>
    <cellStyle name="40% - Accent4 5 2 3 4" xfId="44339"/>
    <cellStyle name="40% - Accent4 5 2 4" xfId="3530"/>
    <cellStyle name="40% - Accent4 5 2 4 2" xfId="10204"/>
    <cellStyle name="40% - Accent4 5 2 4 2 2" xfId="34339"/>
    <cellStyle name="40% - Accent4 5 2 4 3" xfId="34338"/>
    <cellStyle name="40% - Accent4 5 2 4 4" xfId="44340"/>
    <cellStyle name="40% - Accent4 5 2 5" xfId="3531"/>
    <cellStyle name="40% - Accent4 5 2 5 2" xfId="10205"/>
    <cellStyle name="40% - Accent4 5 2 5 2 2" xfId="34341"/>
    <cellStyle name="40% - Accent4 5 2 5 3" xfId="34340"/>
    <cellStyle name="40% - Accent4 5 2 5 4" xfId="44341"/>
    <cellStyle name="40% - Accent4 5 2 6" xfId="3532"/>
    <cellStyle name="40% - Accent4 5 2 6 2" xfId="10206"/>
    <cellStyle name="40% - Accent4 5 2 6 2 2" xfId="34343"/>
    <cellStyle name="40% - Accent4 5 2 6 3" xfId="34342"/>
    <cellStyle name="40% - Accent4 5 2 6 4" xfId="44342"/>
    <cellStyle name="40% - Accent4 5 2 7" xfId="3533"/>
    <cellStyle name="40% - Accent4 5 2 7 2" xfId="10207"/>
    <cellStyle name="40% - Accent4 5 2 7 2 2" xfId="34345"/>
    <cellStyle name="40% - Accent4 5 2 7 3" xfId="34344"/>
    <cellStyle name="40% - Accent4 5 2 7 4" xfId="44343"/>
    <cellStyle name="40% - Accent4 5 2 8" xfId="3534"/>
    <cellStyle name="40% - Accent4 5 2 8 2" xfId="10208"/>
    <cellStyle name="40% - Accent4 5 2 8 2 2" xfId="34347"/>
    <cellStyle name="40% - Accent4 5 2 8 3" xfId="34346"/>
    <cellStyle name="40% - Accent4 5 2 8 4" xfId="44344"/>
    <cellStyle name="40% - Accent4 5 2 9" xfId="3535"/>
    <cellStyle name="40% - Accent4 5 2 9 2" xfId="10209"/>
    <cellStyle name="40% - Accent4 5 2 9 2 2" xfId="34349"/>
    <cellStyle name="40% - Accent4 5 2 9 3" xfId="34348"/>
    <cellStyle name="40% - Accent4 5 2 9 4" xfId="44345"/>
    <cellStyle name="40% - Accent4 5 3" xfId="663"/>
    <cellStyle name="40% - Accent4 5 3 2" xfId="3537"/>
    <cellStyle name="40% - Accent4 5 3 2 2" xfId="10211"/>
    <cellStyle name="40% - Accent4 5 3 2 2 2" xfId="34352"/>
    <cellStyle name="40% - Accent4 5 3 2 3" xfId="34351"/>
    <cellStyle name="40% - Accent4 5 3 2 4" xfId="44347"/>
    <cellStyle name="40% - Accent4 5 3 3" xfId="3536"/>
    <cellStyle name="40% - Accent4 5 3 3 2" xfId="10212"/>
    <cellStyle name="40% - Accent4 5 3 3 2 2" xfId="34354"/>
    <cellStyle name="40% - Accent4 5 3 3 3" xfId="34353"/>
    <cellStyle name="40% - Accent4 5 3 4" xfId="10210"/>
    <cellStyle name="40% - Accent4 5 3 4 2" xfId="34355"/>
    <cellStyle name="40% - Accent4 5 3 5" xfId="14956"/>
    <cellStyle name="40% - Accent4 5 3 6" xfId="34350"/>
    <cellStyle name="40% - Accent4 5 3 7" xfId="44346"/>
    <cellStyle name="40% - Accent4 5 4" xfId="750"/>
    <cellStyle name="40% - Accent4 5 4 2" xfId="3538"/>
    <cellStyle name="40% - Accent4 5 4 2 2" xfId="10214"/>
    <cellStyle name="40% - Accent4 5 4 2 2 2" xfId="34358"/>
    <cellStyle name="40% - Accent4 5 4 2 3" xfId="34357"/>
    <cellStyle name="40% - Accent4 5 4 3" xfId="10213"/>
    <cellStyle name="40% - Accent4 5 4 3 2" xfId="34359"/>
    <cellStyle name="40% - Accent4 5 4 4" xfId="14957"/>
    <cellStyle name="40% - Accent4 5 4 5" xfId="34356"/>
    <cellStyle name="40% - Accent4 5 4 6" xfId="44348"/>
    <cellStyle name="40% - Accent4 5 5" xfId="3539"/>
    <cellStyle name="40% - Accent4 5 5 2" xfId="10215"/>
    <cellStyle name="40% - Accent4 5 5 2 2" xfId="34361"/>
    <cellStyle name="40% - Accent4 5 5 3" xfId="34360"/>
    <cellStyle name="40% - Accent4 5 5 4" xfId="44349"/>
    <cellStyle name="40% - Accent4 5 6" xfId="3540"/>
    <cellStyle name="40% - Accent4 5 6 2" xfId="10216"/>
    <cellStyle name="40% - Accent4 5 6 2 2" xfId="34363"/>
    <cellStyle name="40% - Accent4 5 6 3" xfId="34362"/>
    <cellStyle name="40% - Accent4 5 6 4" xfId="44350"/>
    <cellStyle name="40% - Accent4 5 7" xfId="3541"/>
    <cellStyle name="40% - Accent4 5 7 2" xfId="10217"/>
    <cellStyle name="40% - Accent4 5 7 2 2" xfId="34365"/>
    <cellStyle name="40% - Accent4 5 7 3" xfId="34364"/>
    <cellStyle name="40% - Accent4 5 7 4" xfId="44351"/>
    <cellStyle name="40% - Accent4 5 8" xfId="3542"/>
    <cellStyle name="40% - Accent4 5 8 2" xfId="10218"/>
    <cellStyle name="40% - Accent4 5 8 2 2" xfId="34367"/>
    <cellStyle name="40% - Accent4 5 8 3" xfId="34366"/>
    <cellStyle name="40% - Accent4 5 8 4" xfId="44352"/>
    <cellStyle name="40% - Accent4 5 9" xfId="3543"/>
    <cellStyle name="40% - Accent4 5 9 2" xfId="10219"/>
    <cellStyle name="40% - Accent4 5 9 2 2" xfId="34369"/>
    <cellStyle name="40% - Accent4 5 9 3" xfId="34368"/>
    <cellStyle name="40% - Accent4 5 9 4" xfId="44353"/>
    <cellStyle name="40% - Accent4 6" xfId="230"/>
    <cellStyle name="40% - Accent4 6 10" xfId="3544"/>
    <cellStyle name="40% - Accent4 6 10 2" xfId="10221"/>
    <cellStyle name="40% - Accent4 6 10 2 2" xfId="34372"/>
    <cellStyle name="40% - Accent4 6 10 3" xfId="34371"/>
    <cellStyle name="40% - Accent4 6 11" xfId="10220"/>
    <cellStyle name="40% - Accent4 6 11 2" xfId="34373"/>
    <cellStyle name="40% - Accent4 6 12" xfId="14958"/>
    <cellStyle name="40% - Accent4 6 13" xfId="34370"/>
    <cellStyle name="40% - Accent4 6 14" xfId="44354"/>
    <cellStyle name="40% - Accent4 6 2" xfId="460"/>
    <cellStyle name="40% - Accent4 6 2 2" xfId="3546"/>
    <cellStyle name="40% - Accent4 6 2 2 2" xfId="10223"/>
    <cellStyle name="40% - Accent4 6 2 2 2 2" xfId="34376"/>
    <cellStyle name="40% - Accent4 6 2 2 3" xfId="34375"/>
    <cellStyle name="40% - Accent4 6 2 2 4" xfId="44356"/>
    <cellStyle name="40% - Accent4 6 2 3" xfId="3545"/>
    <cellStyle name="40% - Accent4 6 2 3 2" xfId="10224"/>
    <cellStyle name="40% - Accent4 6 2 3 2 2" xfId="34378"/>
    <cellStyle name="40% - Accent4 6 2 3 3" xfId="34377"/>
    <cellStyle name="40% - Accent4 6 2 4" xfId="10222"/>
    <cellStyle name="40% - Accent4 6 2 4 2" xfId="34379"/>
    <cellStyle name="40% - Accent4 6 2 5" xfId="14959"/>
    <cellStyle name="40% - Accent4 6 2 6" xfId="34374"/>
    <cellStyle name="40% - Accent4 6 2 7" xfId="44355"/>
    <cellStyle name="40% - Accent4 6 3" xfId="664"/>
    <cellStyle name="40% - Accent4 6 3 2" xfId="3548"/>
    <cellStyle name="40% - Accent4 6 3 2 2" xfId="10226"/>
    <cellStyle name="40% - Accent4 6 3 2 2 2" xfId="34382"/>
    <cellStyle name="40% - Accent4 6 3 2 3" xfId="34381"/>
    <cellStyle name="40% - Accent4 6 3 2 4" xfId="44358"/>
    <cellStyle name="40% - Accent4 6 3 3" xfId="3547"/>
    <cellStyle name="40% - Accent4 6 3 3 2" xfId="10227"/>
    <cellStyle name="40% - Accent4 6 3 3 2 2" xfId="34384"/>
    <cellStyle name="40% - Accent4 6 3 3 3" xfId="34383"/>
    <cellStyle name="40% - Accent4 6 3 4" xfId="10225"/>
    <cellStyle name="40% - Accent4 6 3 4 2" xfId="34385"/>
    <cellStyle name="40% - Accent4 6 3 5" xfId="14960"/>
    <cellStyle name="40% - Accent4 6 3 6" xfId="34380"/>
    <cellStyle name="40% - Accent4 6 3 7" xfId="44357"/>
    <cellStyle name="40% - Accent4 6 4" xfId="751"/>
    <cellStyle name="40% - Accent4 6 4 2" xfId="3549"/>
    <cellStyle name="40% - Accent4 6 4 2 2" xfId="10229"/>
    <cellStyle name="40% - Accent4 6 4 2 2 2" xfId="34388"/>
    <cellStyle name="40% - Accent4 6 4 2 3" xfId="34387"/>
    <cellStyle name="40% - Accent4 6 4 3" xfId="10228"/>
    <cellStyle name="40% - Accent4 6 4 3 2" xfId="34389"/>
    <cellStyle name="40% - Accent4 6 4 4" xfId="14961"/>
    <cellStyle name="40% - Accent4 6 4 5" xfId="34386"/>
    <cellStyle name="40% - Accent4 6 4 6" xfId="44359"/>
    <cellStyle name="40% - Accent4 6 5" xfId="3550"/>
    <cellStyle name="40% - Accent4 6 5 2" xfId="10230"/>
    <cellStyle name="40% - Accent4 6 5 2 2" xfId="34391"/>
    <cellStyle name="40% - Accent4 6 5 3" xfId="34390"/>
    <cellStyle name="40% - Accent4 6 5 4" xfId="44360"/>
    <cellStyle name="40% - Accent4 6 6" xfId="3551"/>
    <cellStyle name="40% - Accent4 6 6 2" xfId="10231"/>
    <cellStyle name="40% - Accent4 6 6 2 2" xfId="34393"/>
    <cellStyle name="40% - Accent4 6 6 3" xfId="34392"/>
    <cellStyle name="40% - Accent4 6 6 4" xfId="44361"/>
    <cellStyle name="40% - Accent4 6 7" xfId="3552"/>
    <cellStyle name="40% - Accent4 6 7 2" xfId="10232"/>
    <cellStyle name="40% - Accent4 6 7 2 2" xfId="34395"/>
    <cellStyle name="40% - Accent4 6 7 3" xfId="34394"/>
    <cellStyle name="40% - Accent4 6 7 4" xfId="44362"/>
    <cellStyle name="40% - Accent4 6 8" xfId="3553"/>
    <cellStyle name="40% - Accent4 6 8 2" xfId="10233"/>
    <cellStyle name="40% - Accent4 6 8 2 2" xfId="34397"/>
    <cellStyle name="40% - Accent4 6 8 3" xfId="34396"/>
    <cellStyle name="40% - Accent4 6 8 4" xfId="44363"/>
    <cellStyle name="40% - Accent4 6 9" xfId="3554"/>
    <cellStyle name="40% - Accent4 6 9 2" xfId="10234"/>
    <cellStyle name="40% - Accent4 6 9 2 2" xfId="34399"/>
    <cellStyle name="40% - Accent4 6 9 3" xfId="34398"/>
    <cellStyle name="40% - Accent4 6 9 4" xfId="44364"/>
    <cellStyle name="40% - Accent4 7" xfId="231"/>
    <cellStyle name="40% - Accent4 7 10" xfId="10235"/>
    <cellStyle name="40% - Accent4 7 10 2" xfId="34401"/>
    <cellStyle name="40% - Accent4 7 11" xfId="14962"/>
    <cellStyle name="40% - Accent4 7 12" xfId="34400"/>
    <cellStyle name="40% - Accent4 7 13" xfId="44365"/>
    <cellStyle name="40% - Accent4 7 2" xfId="461"/>
    <cellStyle name="40% - Accent4 7 2 2" xfId="3557"/>
    <cellStyle name="40% - Accent4 7 2 2 2" xfId="10237"/>
    <cellStyle name="40% - Accent4 7 2 2 2 2" xfId="34404"/>
    <cellStyle name="40% - Accent4 7 2 2 3" xfId="34403"/>
    <cellStyle name="40% - Accent4 7 2 2 4" xfId="44367"/>
    <cellStyle name="40% - Accent4 7 2 3" xfId="3556"/>
    <cellStyle name="40% - Accent4 7 2 3 2" xfId="10238"/>
    <cellStyle name="40% - Accent4 7 2 3 2 2" xfId="34406"/>
    <cellStyle name="40% - Accent4 7 2 3 3" xfId="34405"/>
    <cellStyle name="40% - Accent4 7 2 4" xfId="10236"/>
    <cellStyle name="40% - Accent4 7 2 4 2" xfId="34407"/>
    <cellStyle name="40% - Accent4 7 2 5" xfId="14963"/>
    <cellStyle name="40% - Accent4 7 2 6" xfId="34402"/>
    <cellStyle name="40% - Accent4 7 2 7" xfId="44366"/>
    <cellStyle name="40% - Accent4 7 3" xfId="665"/>
    <cellStyle name="40% - Accent4 7 3 2" xfId="3558"/>
    <cellStyle name="40% - Accent4 7 3 2 2" xfId="10240"/>
    <cellStyle name="40% - Accent4 7 3 2 2 2" xfId="34410"/>
    <cellStyle name="40% - Accent4 7 3 2 3" xfId="34409"/>
    <cellStyle name="40% - Accent4 7 3 3" xfId="10239"/>
    <cellStyle name="40% - Accent4 7 3 3 2" xfId="34411"/>
    <cellStyle name="40% - Accent4 7 3 4" xfId="14964"/>
    <cellStyle name="40% - Accent4 7 3 5" xfId="34408"/>
    <cellStyle name="40% - Accent4 7 3 6" xfId="44368"/>
    <cellStyle name="40% - Accent4 7 4" xfId="752"/>
    <cellStyle name="40% - Accent4 7 4 2" xfId="3559"/>
    <cellStyle name="40% - Accent4 7 4 2 2" xfId="10242"/>
    <cellStyle name="40% - Accent4 7 4 2 2 2" xfId="34414"/>
    <cellStyle name="40% - Accent4 7 4 2 3" xfId="34413"/>
    <cellStyle name="40% - Accent4 7 4 3" xfId="10241"/>
    <cellStyle name="40% - Accent4 7 4 3 2" xfId="34415"/>
    <cellStyle name="40% - Accent4 7 4 4" xfId="14965"/>
    <cellStyle name="40% - Accent4 7 4 5" xfId="34412"/>
    <cellStyle name="40% - Accent4 7 4 6" xfId="44369"/>
    <cellStyle name="40% - Accent4 7 5" xfId="3560"/>
    <cellStyle name="40% - Accent4 7 5 2" xfId="10243"/>
    <cellStyle name="40% - Accent4 7 5 2 2" xfId="34417"/>
    <cellStyle name="40% - Accent4 7 5 3" xfId="34416"/>
    <cellStyle name="40% - Accent4 7 5 4" xfId="44370"/>
    <cellStyle name="40% - Accent4 7 6" xfId="3561"/>
    <cellStyle name="40% - Accent4 7 6 2" xfId="10244"/>
    <cellStyle name="40% - Accent4 7 6 2 2" xfId="34419"/>
    <cellStyle name="40% - Accent4 7 6 3" xfId="34418"/>
    <cellStyle name="40% - Accent4 7 6 4" xfId="44371"/>
    <cellStyle name="40% - Accent4 7 7" xfId="3562"/>
    <cellStyle name="40% - Accent4 7 7 2" xfId="10245"/>
    <cellStyle name="40% - Accent4 7 7 2 2" xfId="34421"/>
    <cellStyle name="40% - Accent4 7 7 3" xfId="34420"/>
    <cellStyle name="40% - Accent4 7 7 4" xfId="44372"/>
    <cellStyle name="40% - Accent4 7 8" xfId="3563"/>
    <cellStyle name="40% - Accent4 7 8 2" xfId="10246"/>
    <cellStyle name="40% - Accent4 7 8 2 2" xfId="34423"/>
    <cellStyle name="40% - Accent4 7 8 3" xfId="34422"/>
    <cellStyle name="40% - Accent4 7 8 4" xfId="44373"/>
    <cellStyle name="40% - Accent4 7 9" xfId="3555"/>
    <cellStyle name="40% - Accent4 7 9 2" xfId="10247"/>
    <cellStyle name="40% - Accent4 7 9 2 2" xfId="34425"/>
    <cellStyle name="40% - Accent4 7 9 3" xfId="34424"/>
    <cellStyle name="40% - Accent4 8" xfId="329"/>
    <cellStyle name="40% - Accent4 8 2" xfId="3565"/>
    <cellStyle name="40% - Accent4 8 2 2" xfId="10248"/>
    <cellStyle name="40% - Accent4 8 2 2 2" xfId="34427"/>
    <cellStyle name="40% - Accent4 8 2 3" xfId="14966"/>
    <cellStyle name="40% - Accent4 8 2 4" xfId="34426"/>
    <cellStyle name="40% - Accent4 8 2 5" xfId="44375"/>
    <cellStyle name="40% - Accent4 8 3" xfId="3566"/>
    <cellStyle name="40% - Accent4 8 3 2" xfId="10249"/>
    <cellStyle name="40% - Accent4 8 3 2 2" xfId="34429"/>
    <cellStyle name="40% - Accent4 8 3 3" xfId="14967"/>
    <cellStyle name="40% - Accent4 8 3 4" xfId="34428"/>
    <cellStyle name="40% - Accent4 8 3 5" xfId="44376"/>
    <cellStyle name="40% - Accent4 8 4" xfId="3567"/>
    <cellStyle name="40% - Accent4 8 4 2" xfId="10250"/>
    <cellStyle name="40% - Accent4 8 4 2 2" xfId="34431"/>
    <cellStyle name="40% - Accent4 8 4 3" xfId="14968"/>
    <cellStyle name="40% - Accent4 8 4 4" xfId="34430"/>
    <cellStyle name="40% - Accent4 8 4 5" xfId="44377"/>
    <cellStyle name="40% - Accent4 8 5" xfId="3568"/>
    <cellStyle name="40% - Accent4 8 5 2" xfId="10251"/>
    <cellStyle name="40% - Accent4 8 5 2 2" xfId="34433"/>
    <cellStyle name="40% - Accent4 8 5 3" xfId="34432"/>
    <cellStyle name="40% - Accent4 8 5 4" xfId="44378"/>
    <cellStyle name="40% - Accent4 8 6" xfId="3564"/>
    <cellStyle name="40% - Accent4 8 6 2" xfId="10252"/>
    <cellStyle name="40% - Accent4 8 6 2 2" xfId="34435"/>
    <cellStyle name="40% - Accent4 8 6 3" xfId="34434"/>
    <cellStyle name="40% - Accent4 8 7" xfId="44374"/>
    <cellStyle name="40% - Accent4 9" xfId="314"/>
    <cellStyle name="40% - Accent4 9 2" xfId="3570"/>
    <cellStyle name="40% - Accent4 9 2 2" xfId="10254"/>
    <cellStyle name="40% - Accent4 9 2 2 2" xfId="34438"/>
    <cellStyle name="40% - Accent4 9 2 3" xfId="14970"/>
    <cellStyle name="40% - Accent4 9 2 4" xfId="34437"/>
    <cellStyle name="40% - Accent4 9 2 5" xfId="44380"/>
    <cellStyle name="40% - Accent4 9 3" xfId="3569"/>
    <cellStyle name="40% - Accent4 9 3 2" xfId="10255"/>
    <cellStyle name="40% - Accent4 9 3 2 2" xfId="34440"/>
    <cellStyle name="40% - Accent4 9 3 3" xfId="14971"/>
    <cellStyle name="40% - Accent4 9 3 4" xfId="34439"/>
    <cellStyle name="40% - Accent4 9 4" xfId="10253"/>
    <cellStyle name="40% - Accent4 9 4 2" xfId="14972"/>
    <cellStyle name="40% - Accent4 9 4 3" xfId="34441"/>
    <cellStyle name="40% - Accent4 9 5" xfId="14969"/>
    <cellStyle name="40% - Accent4 9 6" xfId="34436"/>
    <cellStyle name="40% - Accent4 9 7" xfId="44379"/>
    <cellStyle name="40% - Accent5" xfId="11" builtinId="47" customBuiltin="1"/>
    <cellStyle name="40% - Accent5 10" xfId="3571"/>
    <cellStyle name="40% - Accent5 10 2" xfId="3572"/>
    <cellStyle name="40% - Accent5 10 2 2" xfId="10257"/>
    <cellStyle name="40% - Accent5 10 2 2 2" xfId="34444"/>
    <cellStyle name="40% - Accent5 10 2 3" xfId="14974"/>
    <cellStyle name="40% - Accent5 10 2 4" xfId="34443"/>
    <cellStyle name="40% - Accent5 10 2 5" xfId="44382"/>
    <cellStyle name="40% - Accent5 10 3" xfId="10256"/>
    <cellStyle name="40% - Accent5 10 3 2" xfId="14975"/>
    <cellStyle name="40% - Accent5 10 3 3" xfId="34445"/>
    <cellStyle name="40% - Accent5 10 4" xfId="14976"/>
    <cellStyle name="40% - Accent5 10 5" xfId="14973"/>
    <cellStyle name="40% - Accent5 10 6" xfId="34442"/>
    <cellStyle name="40% - Accent5 10 7" xfId="44381"/>
    <cellStyle name="40% - Accent5 11" xfId="3573"/>
    <cellStyle name="40% - Accent5 11 2" xfId="3574"/>
    <cellStyle name="40% - Accent5 11 2 2" xfId="10259"/>
    <cellStyle name="40% - Accent5 11 2 2 2" xfId="34448"/>
    <cellStyle name="40% - Accent5 11 2 3" xfId="14978"/>
    <cellStyle name="40% - Accent5 11 2 4" xfId="34447"/>
    <cellStyle name="40% - Accent5 11 2 5" xfId="44384"/>
    <cellStyle name="40% - Accent5 11 3" xfId="10258"/>
    <cellStyle name="40% - Accent5 11 3 2" xfId="14979"/>
    <cellStyle name="40% - Accent5 11 3 3" xfId="34449"/>
    <cellStyle name="40% - Accent5 11 4" xfId="14980"/>
    <cellStyle name="40% - Accent5 11 5" xfId="14977"/>
    <cellStyle name="40% - Accent5 11 6" xfId="34446"/>
    <cellStyle name="40% - Accent5 11 7" xfId="44383"/>
    <cellStyle name="40% - Accent5 12" xfId="3575"/>
    <cellStyle name="40% - Accent5 12 2" xfId="10260"/>
    <cellStyle name="40% - Accent5 12 2 2" xfId="14982"/>
    <cellStyle name="40% - Accent5 12 2 3" xfId="34451"/>
    <cellStyle name="40% - Accent5 12 3" xfId="14983"/>
    <cellStyle name="40% - Accent5 12 4" xfId="14984"/>
    <cellStyle name="40% - Accent5 12 5" xfId="14985"/>
    <cellStyle name="40% - Accent5 12 6" xfId="14981"/>
    <cellStyle name="40% - Accent5 12 7" xfId="34450"/>
    <cellStyle name="40% - Accent5 12 8" xfId="44385"/>
    <cellStyle name="40% - Accent5 13" xfId="3576"/>
    <cellStyle name="40% - Accent5 13 2" xfId="10261"/>
    <cellStyle name="40% - Accent5 13 2 2" xfId="34453"/>
    <cellStyle name="40% - Accent5 13 3" xfId="14986"/>
    <cellStyle name="40% - Accent5 13 4" xfId="34452"/>
    <cellStyle name="40% - Accent5 13 5" xfId="44386"/>
    <cellStyle name="40% - Accent5 14" xfId="3577"/>
    <cellStyle name="40% - Accent5 14 2" xfId="10262"/>
    <cellStyle name="40% - Accent5 14 2 2" xfId="34455"/>
    <cellStyle name="40% - Accent5 14 3" xfId="14987"/>
    <cellStyle name="40% - Accent5 14 4" xfId="34454"/>
    <cellStyle name="40% - Accent5 14 5" xfId="44387"/>
    <cellStyle name="40% - Accent5 15" xfId="3578"/>
    <cellStyle name="40% - Accent5 15 2" xfId="10263"/>
    <cellStyle name="40% - Accent5 15 2 2" xfId="34457"/>
    <cellStyle name="40% - Accent5 15 3" xfId="14988"/>
    <cellStyle name="40% - Accent5 15 4" xfId="34456"/>
    <cellStyle name="40% - Accent5 15 5" xfId="44388"/>
    <cellStyle name="40% - Accent5 16" xfId="13879"/>
    <cellStyle name="40% - Accent5 16 2" xfId="14989"/>
    <cellStyle name="40% - Accent5 17" xfId="14990"/>
    <cellStyle name="40% - Accent5 18" xfId="14991"/>
    <cellStyle name="40% - Accent5 19" xfId="14992"/>
    <cellStyle name="40% - Accent5 2" xfId="132"/>
    <cellStyle name="40% - Accent5 2 10" xfId="3580"/>
    <cellStyle name="40% - Accent5 2 10 2" xfId="10265"/>
    <cellStyle name="40% - Accent5 2 10 2 2" xfId="34459"/>
    <cellStyle name="40% - Accent5 2 10 3" xfId="14993"/>
    <cellStyle name="40% - Accent5 2 10 4" xfId="34458"/>
    <cellStyle name="40% - Accent5 2 10 5" xfId="44389"/>
    <cellStyle name="40% - Accent5 2 11" xfId="3581"/>
    <cellStyle name="40% - Accent5 2 11 2" xfId="10266"/>
    <cellStyle name="40% - Accent5 2 11 2 2" xfId="34461"/>
    <cellStyle name="40% - Accent5 2 11 3" xfId="14994"/>
    <cellStyle name="40% - Accent5 2 11 4" xfId="34460"/>
    <cellStyle name="40% - Accent5 2 11 5" xfId="44390"/>
    <cellStyle name="40% - Accent5 2 12" xfId="3582"/>
    <cellStyle name="40% - Accent5 2 12 2" xfId="10267"/>
    <cellStyle name="40% - Accent5 2 12 2 2" xfId="34463"/>
    <cellStyle name="40% - Accent5 2 12 3" xfId="14995"/>
    <cellStyle name="40% - Accent5 2 12 4" xfId="34462"/>
    <cellStyle name="40% - Accent5 2 12 5" xfId="44391"/>
    <cellStyle name="40% - Accent5 2 13" xfId="3583"/>
    <cellStyle name="40% - Accent5 2 13 2" xfId="10268"/>
    <cellStyle name="40% - Accent5 2 13 2 2" xfId="34465"/>
    <cellStyle name="40% - Accent5 2 13 3" xfId="14996"/>
    <cellStyle name="40% - Accent5 2 13 4" xfId="34464"/>
    <cellStyle name="40% - Accent5 2 13 5" xfId="44392"/>
    <cellStyle name="40% - Accent5 2 14" xfId="3584"/>
    <cellStyle name="40% - Accent5 2 14 2" xfId="10269"/>
    <cellStyle name="40% - Accent5 2 14 2 2" xfId="34467"/>
    <cellStyle name="40% - Accent5 2 14 3" xfId="14997"/>
    <cellStyle name="40% - Accent5 2 14 4" xfId="34466"/>
    <cellStyle name="40% - Accent5 2 14 5" xfId="44393"/>
    <cellStyle name="40% - Accent5 2 15" xfId="3579"/>
    <cellStyle name="40% - Accent5 2 15 2" xfId="10270"/>
    <cellStyle name="40% - Accent5 2 15 2 2" xfId="34469"/>
    <cellStyle name="40% - Accent5 2 15 3" xfId="14998"/>
    <cellStyle name="40% - Accent5 2 15 4" xfId="34468"/>
    <cellStyle name="40% - Accent5 2 16" xfId="10264"/>
    <cellStyle name="40% - Accent5 2 16 2" xfId="28054"/>
    <cellStyle name="40% - Accent5 2 16 3" xfId="34470"/>
    <cellStyle name="40% - Accent5 2 17" xfId="41618"/>
    <cellStyle name="40% - Accent5 2 2" xfId="233"/>
    <cellStyle name="40% - Accent5 2 2 2" xfId="3585"/>
    <cellStyle name="40% - Accent5 2 2 2 10" xfId="3586"/>
    <cellStyle name="40% - Accent5 2 2 2 10 2" xfId="10272"/>
    <cellStyle name="40% - Accent5 2 2 2 10 2 2" xfId="34473"/>
    <cellStyle name="40% - Accent5 2 2 2 10 3" xfId="34472"/>
    <cellStyle name="40% - Accent5 2 2 2 10 4" xfId="44395"/>
    <cellStyle name="40% - Accent5 2 2 2 11" xfId="3587"/>
    <cellStyle name="40% - Accent5 2 2 2 11 2" xfId="10273"/>
    <cellStyle name="40% - Accent5 2 2 2 11 2 2" xfId="34475"/>
    <cellStyle name="40% - Accent5 2 2 2 11 3" xfId="34474"/>
    <cellStyle name="40% - Accent5 2 2 2 11 4" xfId="44396"/>
    <cellStyle name="40% - Accent5 2 2 2 12" xfId="10271"/>
    <cellStyle name="40% - Accent5 2 2 2 12 2" xfId="34476"/>
    <cellStyle name="40% - Accent5 2 2 2 13" xfId="34471"/>
    <cellStyle name="40% - Accent5 2 2 2 14" xfId="44394"/>
    <cellStyle name="40% - Accent5 2 2 2 2" xfId="3588"/>
    <cellStyle name="40% - Accent5 2 2 2 2 10" xfId="10274"/>
    <cellStyle name="40% - Accent5 2 2 2 2 10 2" xfId="34478"/>
    <cellStyle name="40% - Accent5 2 2 2 2 11" xfId="34477"/>
    <cellStyle name="40% - Accent5 2 2 2 2 12" xfId="44397"/>
    <cellStyle name="40% - Accent5 2 2 2 2 2" xfId="3589"/>
    <cellStyle name="40% - Accent5 2 2 2 2 2 2" xfId="3590"/>
    <cellStyle name="40% - Accent5 2 2 2 2 2 2 2" xfId="10276"/>
    <cellStyle name="40% - Accent5 2 2 2 2 2 2 2 2" xfId="34481"/>
    <cellStyle name="40% - Accent5 2 2 2 2 2 2 3" xfId="34480"/>
    <cellStyle name="40% - Accent5 2 2 2 2 2 2 4" xfId="44399"/>
    <cellStyle name="40% - Accent5 2 2 2 2 2 3" xfId="10275"/>
    <cellStyle name="40% - Accent5 2 2 2 2 2 3 2" xfId="34482"/>
    <cellStyle name="40% - Accent5 2 2 2 2 2 4" xfId="34479"/>
    <cellStyle name="40% - Accent5 2 2 2 2 2 5" xfId="44398"/>
    <cellStyle name="40% - Accent5 2 2 2 2 3" xfId="3591"/>
    <cellStyle name="40% - Accent5 2 2 2 2 3 2" xfId="3592"/>
    <cellStyle name="40% - Accent5 2 2 2 2 3 2 2" xfId="10278"/>
    <cellStyle name="40% - Accent5 2 2 2 2 3 2 2 2" xfId="34485"/>
    <cellStyle name="40% - Accent5 2 2 2 2 3 2 3" xfId="34484"/>
    <cellStyle name="40% - Accent5 2 2 2 2 3 2 4" xfId="44401"/>
    <cellStyle name="40% - Accent5 2 2 2 2 3 3" xfId="10277"/>
    <cellStyle name="40% - Accent5 2 2 2 2 3 3 2" xfId="34486"/>
    <cellStyle name="40% - Accent5 2 2 2 2 3 4" xfId="34483"/>
    <cellStyle name="40% - Accent5 2 2 2 2 3 5" xfId="44400"/>
    <cellStyle name="40% - Accent5 2 2 2 2 4" xfId="3593"/>
    <cellStyle name="40% - Accent5 2 2 2 2 4 2" xfId="10279"/>
    <cellStyle name="40% - Accent5 2 2 2 2 4 2 2" xfId="34488"/>
    <cellStyle name="40% - Accent5 2 2 2 2 4 3" xfId="34487"/>
    <cellStyle name="40% - Accent5 2 2 2 2 4 4" xfId="44402"/>
    <cellStyle name="40% - Accent5 2 2 2 2 5" xfId="3594"/>
    <cellStyle name="40% - Accent5 2 2 2 2 5 2" xfId="10280"/>
    <cellStyle name="40% - Accent5 2 2 2 2 5 2 2" xfId="34490"/>
    <cellStyle name="40% - Accent5 2 2 2 2 5 3" xfId="34489"/>
    <cellStyle name="40% - Accent5 2 2 2 2 5 4" xfId="44403"/>
    <cellStyle name="40% - Accent5 2 2 2 2 6" xfId="3595"/>
    <cellStyle name="40% - Accent5 2 2 2 2 6 2" xfId="10281"/>
    <cellStyle name="40% - Accent5 2 2 2 2 6 2 2" xfId="34492"/>
    <cellStyle name="40% - Accent5 2 2 2 2 6 3" xfId="34491"/>
    <cellStyle name="40% - Accent5 2 2 2 2 6 4" xfId="44404"/>
    <cellStyle name="40% - Accent5 2 2 2 2 7" xfId="3596"/>
    <cellStyle name="40% - Accent5 2 2 2 2 7 2" xfId="10282"/>
    <cellStyle name="40% - Accent5 2 2 2 2 7 2 2" xfId="34494"/>
    <cellStyle name="40% - Accent5 2 2 2 2 7 3" xfId="34493"/>
    <cellStyle name="40% - Accent5 2 2 2 2 7 4" xfId="44405"/>
    <cellStyle name="40% - Accent5 2 2 2 2 8" xfId="3597"/>
    <cellStyle name="40% - Accent5 2 2 2 2 8 2" xfId="10283"/>
    <cellStyle name="40% - Accent5 2 2 2 2 8 2 2" xfId="34496"/>
    <cellStyle name="40% - Accent5 2 2 2 2 8 3" xfId="34495"/>
    <cellStyle name="40% - Accent5 2 2 2 2 8 4" xfId="44406"/>
    <cellStyle name="40% - Accent5 2 2 2 2 9" xfId="3598"/>
    <cellStyle name="40% - Accent5 2 2 2 2 9 2" xfId="10284"/>
    <cellStyle name="40% - Accent5 2 2 2 2 9 2 2" xfId="34498"/>
    <cellStyle name="40% - Accent5 2 2 2 2 9 3" xfId="34497"/>
    <cellStyle name="40% - Accent5 2 2 2 2 9 4" xfId="44407"/>
    <cellStyle name="40% - Accent5 2 2 2 3" xfId="3599"/>
    <cellStyle name="40% - Accent5 2 2 2 3 10" xfId="34499"/>
    <cellStyle name="40% - Accent5 2 2 2 3 11" xfId="44408"/>
    <cellStyle name="40% - Accent5 2 2 2 3 2" xfId="3600"/>
    <cellStyle name="40% - Accent5 2 2 2 3 2 2" xfId="10286"/>
    <cellStyle name="40% - Accent5 2 2 2 3 2 2 2" xfId="34501"/>
    <cellStyle name="40% - Accent5 2 2 2 3 2 3" xfId="34500"/>
    <cellStyle name="40% - Accent5 2 2 2 3 2 4" xfId="44409"/>
    <cellStyle name="40% - Accent5 2 2 2 3 3" xfId="3601"/>
    <cellStyle name="40% - Accent5 2 2 2 3 3 2" xfId="10287"/>
    <cellStyle name="40% - Accent5 2 2 2 3 3 2 2" xfId="34503"/>
    <cellStyle name="40% - Accent5 2 2 2 3 3 3" xfId="34502"/>
    <cellStyle name="40% - Accent5 2 2 2 3 3 4" xfId="44410"/>
    <cellStyle name="40% - Accent5 2 2 2 3 4" xfId="3602"/>
    <cellStyle name="40% - Accent5 2 2 2 3 4 2" xfId="10288"/>
    <cellStyle name="40% - Accent5 2 2 2 3 4 2 2" xfId="34505"/>
    <cellStyle name="40% - Accent5 2 2 2 3 4 3" xfId="34504"/>
    <cellStyle name="40% - Accent5 2 2 2 3 4 4" xfId="44411"/>
    <cellStyle name="40% - Accent5 2 2 2 3 5" xfId="3603"/>
    <cellStyle name="40% - Accent5 2 2 2 3 5 2" xfId="10289"/>
    <cellStyle name="40% - Accent5 2 2 2 3 5 2 2" xfId="34507"/>
    <cellStyle name="40% - Accent5 2 2 2 3 5 3" xfId="34506"/>
    <cellStyle name="40% - Accent5 2 2 2 3 5 4" xfId="44412"/>
    <cellStyle name="40% - Accent5 2 2 2 3 6" xfId="3604"/>
    <cellStyle name="40% - Accent5 2 2 2 3 6 2" xfId="10290"/>
    <cellStyle name="40% - Accent5 2 2 2 3 6 2 2" xfId="34509"/>
    <cellStyle name="40% - Accent5 2 2 2 3 6 3" xfId="34508"/>
    <cellStyle name="40% - Accent5 2 2 2 3 6 4" xfId="44413"/>
    <cellStyle name="40% - Accent5 2 2 2 3 7" xfId="3605"/>
    <cellStyle name="40% - Accent5 2 2 2 3 7 2" xfId="10291"/>
    <cellStyle name="40% - Accent5 2 2 2 3 7 2 2" xfId="34511"/>
    <cellStyle name="40% - Accent5 2 2 2 3 7 3" xfId="34510"/>
    <cellStyle name="40% - Accent5 2 2 2 3 7 4" xfId="44414"/>
    <cellStyle name="40% - Accent5 2 2 2 3 8" xfId="3606"/>
    <cellStyle name="40% - Accent5 2 2 2 3 8 2" xfId="10292"/>
    <cellStyle name="40% - Accent5 2 2 2 3 8 2 2" xfId="34513"/>
    <cellStyle name="40% - Accent5 2 2 2 3 8 3" xfId="34512"/>
    <cellStyle name="40% - Accent5 2 2 2 3 8 4" xfId="44415"/>
    <cellStyle name="40% - Accent5 2 2 2 3 9" xfId="10285"/>
    <cellStyle name="40% - Accent5 2 2 2 3 9 2" xfId="34514"/>
    <cellStyle name="40% - Accent5 2 2 2 4" xfId="3607"/>
    <cellStyle name="40% - Accent5 2 2 2 4 2" xfId="3608"/>
    <cellStyle name="40% - Accent5 2 2 2 4 2 2" xfId="10294"/>
    <cellStyle name="40% - Accent5 2 2 2 4 2 2 2" xfId="34517"/>
    <cellStyle name="40% - Accent5 2 2 2 4 2 3" xfId="34516"/>
    <cellStyle name="40% - Accent5 2 2 2 4 2 4" xfId="44417"/>
    <cellStyle name="40% - Accent5 2 2 2 4 3" xfId="10293"/>
    <cellStyle name="40% - Accent5 2 2 2 4 3 2" xfId="34518"/>
    <cellStyle name="40% - Accent5 2 2 2 4 4" xfId="34515"/>
    <cellStyle name="40% - Accent5 2 2 2 4 5" xfId="44416"/>
    <cellStyle name="40% - Accent5 2 2 2 5" xfId="3609"/>
    <cellStyle name="40% - Accent5 2 2 2 5 2" xfId="10295"/>
    <cellStyle name="40% - Accent5 2 2 2 5 2 2" xfId="34520"/>
    <cellStyle name="40% - Accent5 2 2 2 5 3" xfId="34519"/>
    <cellStyle name="40% - Accent5 2 2 2 5 4" xfId="44418"/>
    <cellStyle name="40% - Accent5 2 2 2 6" xfId="3610"/>
    <cellStyle name="40% - Accent5 2 2 2 6 2" xfId="10296"/>
    <cellStyle name="40% - Accent5 2 2 2 6 2 2" xfId="34522"/>
    <cellStyle name="40% - Accent5 2 2 2 6 3" xfId="34521"/>
    <cellStyle name="40% - Accent5 2 2 2 6 4" xfId="44419"/>
    <cellStyle name="40% - Accent5 2 2 2 7" xfId="3611"/>
    <cellStyle name="40% - Accent5 2 2 2 7 2" xfId="10297"/>
    <cellStyle name="40% - Accent5 2 2 2 7 2 2" xfId="34524"/>
    <cellStyle name="40% - Accent5 2 2 2 7 3" xfId="34523"/>
    <cellStyle name="40% - Accent5 2 2 2 7 4" xfId="44420"/>
    <cellStyle name="40% - Accent5 2 2 2 8" xfId="3612"/>
    <cellStyle name="40% - Accent5 2 2 2 8 2" xfId="10298"/>
    <cellStyle name="40% - Accent5 2 2 2 8 2 2" xfId="34526"/>
    <cellStyle name="40% - Accent5 2 2 2 8 3" xfId="34525"/>
    <cellStyle name="40% - Accent5 2 2 2 8 4" xfId="44421"/>
    <cellStyle name="40% - Accent5 2 2 2 9" xfId="3613"/>
    <cellStyle name="40% - Accent5 2 2 2 9 2" xfId="10299"/>
    <cellStyle name="40% - Accent5 2 2 2 9 2 2" xfId="34528"/>
    <cellStyle name="40% - Accent5 2 2 2 9 3" xfId="34527"/>
    <cellStyle name="40% - Accent5 2 2 2 9 4" xfId="44422"/>
    <cellStyle name="40% - Accent5 2 2 3" xfId="3614"/>
    <cellStyle name="40% - Accent5 2 2 3 10" xfId="44423"/>
    <cellStyle name="40% - Accent5 2 2 3 2" xfId="3615"/>
    <cellStyle name="40% - Accent5 2 2 3 2 2" xfId="3616"/>
    <cellStyle name="40% - Accent5 2 2 3 2 2 2" xfId="10302"/>
    <cellStyle name="40% - Accent5 2 2 3 2 2 2 2" xfId="34532"/>
    <cellStyle name="40% - Accent5 2 2 3 2 2 3" xfId="34531"/>
    <cellStyle name="40% - Accent5 2 2 3 2 2 4" xfId="44425"/>
    <cellStyle name="40% - Accent5 2 2 3 2 3" xfId="10301"/>
    <cellStyle name="40% - Accent5 2 2 3 2 3 2" xfId="34533"/>
    <cellStyle name="40% - Accent5 2 2 3 2 4" xfId="34530"/>
    <cellStyle name="40% - Accent5 2 2 3 2 5" xfId="44424"/>
    <cellStyle name="40% - Accent5 2 2 3 3" xfId="3617"/>
    <cellStyle name="40% - Accent5 2 2 3 3 2" xfId="3618"/>
    <cellStyle name="40% - Accent5 2 2 3 3 2 2" xfId="10304"/>
    <cellStyle name="40% - Accent5 2 2 3 3 2 2 2" xfId="34536"/>
    <cellStyle name="40% - Accent5 2 2 3 3 2 3" xfId="34535"/>
    <cellStyle name="40% - Accent5 2 2 3 3 2 4" xfId="44427"/>
    <cellStyle name="40% - Accent5 2 2 3 3 3" xfId="10303"/>
    <cellStyle name="40% - Accent5 2 2 3 3 3 2" xfId="34537"/>
    <cellStyle name="40% - Accent5 2 2 3 3 4" xfId="34534"/>
    <cellStyle name="40% - Accent5 2 2 3 3 5" xfId="44426"/>
    <cellStyle name="40% - Accent5 2 2 3 4" xfId="3619"/>
    <cellStyle name="40% - Accent5 2 2 3 4 2" xfId="10305"/>
    <cellStyle name="40% - Accent5 2 2 3 4 2 2" xfId="34539"/>
    <cellStyle name="40% - Accent5 2 2 3 4 3" xfId="34538"/>
    <cellStyle name="40% - Accent5 2 2 3 4 4" xfId="44428"/>
    <cellStyle name="40% - Accent5 2 2 3 5" xfId="3620"/>
    <cellStyle name="40% - Accent5 2 2 3 5 2" xfId="10306"/>
    <cellStyle name="40% - Accent5 2 2 3 5 2 2" xfId="34541"/>
    <cellStyle name="40% - Accent5 2 2 3 5 3" xfId="34540"/>
    <cellStyle name="40% - Accent5 2 2 3 5 4" xfId="44429"/>
    <cellStyle name="40% - Accent5 2 2 3 6" xfId="3621"/>
    <cellStyle name="40% - Accent5 2 2 3 6 2" xfId="10307"/>
    <cellStyle name="40% - Accent5 2 2 3 6 2 2" xfId="34543"/>
    <cellStyle name="40% - Accent5 2 2 3 6 3" xfId="34542"/>
    <cellStyle name="40% - Accent5 2 2 3 6 4" xfId="44430"/>
    <cellStyle name="40% - Accent5 2 2 3 7" xfId="3622"/>
    <cellStyle name="40% - Accent5 2 2 3 7 2" xfId="10308"/>
    <cellStyle name="40% - Accent5 2 2 3 7 2 2" xfId="34545"/>
    <cellStyle name="40% - Accent5 2 2 3 7 3" xfId="34544"/>
    <cellStyle name="40% - Accent5 2 2 3 7 4" xfId="44431"/>
    <cellStyle name="40% - Accent5 2 2 3 8" xfId="10300"/>
    <cellStyle name="40% - Accent5 2 2 3 8 2" xfId="34546"/>
    <cellStyle name="40% - Accent5 2 2 3 9" xfId="34529"/>
    <cellStyle name="40% - Accent5 2 2 4" xfId="3623"/>
    <cellStyle name="40% - Accent5 2 2 4 10" xfId="44432"/>
    <cellStyle name="40% - Accent5 2 2 4 2" xfId="3624"/>
    <cellStyle name="40% - Accent5 2 2 4 2 2" xfId="10310"/>
    <cellStyle name="40% - Accent5 2 2 4 2 2 2" xfId="34549"/>
    <cellStyle name="40% - Accent5 2 2 4 2 3" xfId="34548"/>
    <cellStyle name="40% - Accent5 2 2 4 2 4" xfId="44433"/>
    <cellStyle name="40% - Accent5 2 2 4 3" xfId="3625"/>
    <cellStyle name="40% - Accent5 2 2 4 3 2" xfId="10311"/>
    <cellStyle name="40% - Accent5 2 2 4 3 2 2" xfId="34551"/>
    <cellStyle name="40% - Accent5 2 2 4 3 3" xfId="34550"/>
    <cellStyle name="40% - Accent5 2 2 4 3 4" xfId="44434"/>
    <cellStyle name="40% - Accent5 2 2 4 4" xfId="3626"/>
    <cellStyle name="40% - Accent5 2 2 4 4 2" xfId="10312"/>
    <cellStyle name="40% - Accent5 2 2 4 4 2 2" xfId="34553"/>
    <cellStyle name="40% - Accent5 2 2 4 4 3" xfId="34552"/>
    <cellStyle name="40% - Accent5 2 2 4 4 4" xfId="44435"/>
    <cellStyle name="40% - Accent5 2 2 4 5" xfId="3627"/>
    <cellStyle name="40% - Accent5 2 2 4 5 2" xfId="10313"/>
    <cellStyle name="40% - Accent5 2 2 4 5 2 2" xfId="34555"/>
    <cellStyle name="40% - Accent5 2 2 4 5 3" xfId="34554"/>
    <cellStyle name="40% - Accent5 2 2 4 5 4" xfId="44436"/>
    <cellStyle name="40% - Accent5 2 2 4 6" xfId="3628"/>
    <cellStyle name="40% - Accent5 2 2 4 6 2" xfId="10314"/>
    <cellStyle name="40% - Accent5 2 2 4 6 2 2" xfId="34557"/>
    <cellStyle name="40% - Accent5 2 2 4 6 3" xfId="34556"/>
    <cellStyle name="40% - Accent5 2 2 4 6 4" xfId="44437"/>
    <cellStyle name="40% - Accent5 2 2 4 7" xfId="3629"/>
    <cellStyle name="40% - Accent5 2 2 4 7 2" xfId="10315"/>
    <cellStyle name="40% - Accent5 2 2 4 7 2 2" xfId="34559"/>
    <cellStyle name="40% - Accent5 2 2 4 7 3" xfId="34558"/>
    <cellStyle name="40% - Accent5 2 2 4 7 4" xfId="44438"/>
    <cellStyle name="40% - Accent5 2 2 4 8" xfId="10309"/>
    <cellStyle name="40% - Accent5 2 2 4 8 2" xfId="34560"/>
    <cellStyle name="40% - Accent5 2 2 4 9" xfId="34547"/>
    <cellStyle name="40% - Accent5 2 2 5" xfId="3630"/>
    <cellStyle name="40% - Accent5 2 2 5 2" xfId="10316"/>
    <cellStyle name="40% - Accent5 2 2 5 2 2" xfId="34562"/>
    <cellStyle name="40% - Accent5 2 2 5 3" xfId="34561"/>
    <cellStyle name="40% - Accent5 2 2 5 4" xfId="44439"/>
    <cellStyle name="40% - Accent5 2 2 6" xfId="3631"/>
    <cellStyle name="40% - Accent5 2 2 6 2" xfId="10317"/>
    <cellStyle name="40% - Accent5 2 2 6 2 2" xfId="34564"/>
    <cellStyle name="40% - Accent5 2 2 6 3" xfId="34563"/>
    <cellStyle name="40% - Accent5 2 2 6 4" xfId="44440"/>
    <cellStyle name="40% - Accent5 2 2 7" xfId="14999"/>
    <cellStyle name="40% - Accent5 2 3" xfId="232"/>
    <cellStyle name="40% - Accent5 2 3 2" xfId="462"/>
    <cellStyle name="40% - Accent5 2 3 2 2" xfId="7145"/>
    <cellStyle name="40% - Accent5 2 3 2 2 2" xfId="10320"/>
    <cellStyle name="40% - Accent5 2 3 2 2 2 2" xfId="34568"/>
    <cellStyle name="40% - Accent5 2 3 2 2 3" xfId="34567"/>
    <cellStyle name="40% - Accent5 2 3 2 3" xfId="10319"/>
    <cellStyle name="40% - Accent5 2 3 2 3 2" xfId="34569"/>
    <cellStyle name="40% - Accent5 2 3 2 4" xfId="34566"/>
    <cellStyle name="40% - Accent5 2 3 3" xfId="3632"/>
    <cellStyle name="40% - Accent5 2 3 4" xfId="10318"/>
    <cellStyle name="40% - Accent5 2 3 4 2" xfId="34570"/>
    <cellStyle name="40% - Accent5 2 3 5" xfId="34565"/>
    <cellStyle name="40% - Accent5 2 4" xfId="383"/>
    <cellStyle name="40% - Accent5 2 4 10" xfId="3634"/>
    <cellStyle name="40% - Accent5 2 4 10 2" xfId="10322"/>
    <cellStyle name="40% - Accent5 2 4 10 2 2" xfId="34573"/>
    <cellStyle name="40% - Accent5 2 4 10 3" xfId="34572"/>
    <cellStyle name="40% - Accent5 2 4 10 4" xfId="44442"/>
    <cellStyle name="40% - Accent5 2 4 11" xfId="3635"/>
    <cellStyle name="40% - Accent5 2 4 11 2" xfId="10323"/>
    <cellStyle name="40% - Accent5 2 4 11 2 2" xfId="34575"/>
    <cellStyle name="40% - Accent5 2 4 11 3" xfId="34574"/>
    <cellStyle name="40% - Accent5 2 4 11 4" xfId="44443"/>
    <cellStyle name="40% - Accent5 2 4 12" xfId="3633"/>
    <cellStyle name="40% - Accent5 2 4 12 2" xfId="10324"/>
    <cellStyle name="40% - Accent5 2 4 12 2 2" xfId="34577"/>
    <cellStyle name="40% - Accent5 2 4 12 3" xfId="34576"/>
    <cellStyle name="40% - Accent5 2 4 13" xfId="10321"/>
    <cellStyle name="40% - Accent5 2 4 13 2" xfId="34578"/>
    <cellStyle name="40% - Accent5 2 4 14" xfId="15000"/>
    <cellStyle name="40% - Accent5 2 4 15" xfId="34571"/>
    <cellStyle name="40% - Accent5 2 4 16" xfId="44441"/>
    <cellStyle name="40% - Accent5 2 4 2" xfId="3636"/>
    <cellStyle name="40% - Accent5 2 4 2 10" xfId="10325"/>
    <cellStyle name="40% - Accent5 2 4 2 10 2" xfId="34580"/>
    <cellStyle name="40% - Accent5 2 4 2 11" xfId="15001"/>
    <cellStyle name="40% - Accent5 2 4 2 12" xfId="34579"/>
    <cellStyle name="40% - Accent5 2 4 2 13" xfId="44444"/>
    <cellStyle name="40% - Accent5 2 4 2 2" xfId="3637"/>
    <cellStyle name="40% - Accent5 2 4 2 2 2" xfId="3638"/>
    <cellStyle name="40% - Accent5 2 4 2 2 2 2" xfId="10327"/>
    <cellStyle name="40% - Accent5 2 4 2 2 2 2 2" xfId="34583"/>
    <cellStyle name="40% - Accent5 2 4 2 2 2 3" xfId="34582"/>
    <cellStyle name="40% - Accent5 2 4 2 2 2 4" xfId="44446"/>
    <cellStyle name="40% - Accent5 2 4 2 2 3" xfId="10326"/>
    <cellStyle name="40% - Accent5 2 4 2 2 3 2" xfId="34584"/>
    <cellStyle name="40% - Accent5 2 4 2 2 4" xfId="34581"/>
    <cellStyle name="40% - Accent5 2 4 2 2 5" xfId="44445"/>
    <cellStyle name="40% - Accent5 2 4 2 3" xfId="3639"/>
    <cellStyle name="40% - Accent5 2 4 2 3 2" xfId="3640"/>
    <cellStyle name="40% - Accent5 2 4 2 3 2 2" xfId="10329"/>
    <cellStyle name="40% - Accent5 2 4 2 3 2 2 2" xfId="34587"/>
    <cellStyle name="40% - Accent5 2 4 2 3 2 3" xfId="34586"/>
    <cellStyle name="40% - Accent5 2 4 2 3 2 4" xfId="44448"/>
    <cellStyle name="40% - Accent5 2 4 2 3 3" xfId="10328"/>
    <cellStyle name="40% - Accent5 2 4 2 3 3 2" xfId="34588"/>
    <cellStyle name="40% - Accent5 2 4 2 3 4" xfId="34585"/>
    <cellStyle name="40% - Accent5 2 4 2 3 5" xfId="44447"/>
    <cellStyle name="40% - Accent5 2 4 2 4" xfId="3641"/>
    <cellStyle name="40% - Accent5 2 4 2 4 2" xfId="10330"/>
    <cellStyle name="40% - Accent5 2 4 2 4 2 2" xfId="34590"/>
    <cellStyle name="40% - Accent5 2 4 2 4 3" xfId="34589"/>
    <cellStyle name="40% - Accent5 2 4 2 4 4" xfId="44449"/>
    <cellStyle name="40% - Accent5 2 4 2 5" xfId="3642"/>
    <cellStyle name="40% - Accent5 2 4 2 5 2" xfId="10331"/>
    <cellStyle name="40% - Accent5 2 4 2 5 2 2" xfId="34592"/>
    <cellStyle name="40% - Accent5 2 4 2 5 3" xfId="34591"/>
    <cellStyle name="40% - Accent5 2 4 2 5 4" xfId="44450"/>
    <cellStyle name="40% - Accent5 2 4 2 6" xfId="3643"/>
    <cellStyle name="40% - Accent5 2 4 2 6 2" xfId="10332"/>
    <cellStyle name="40% - Accent5 2 4 2 6 2 2" xfId="34594"/>
    <cellStyle name="40% - Accent5 2 4 2 6 3" xfId="34593"/>
    <cellStyle name="40% - Accent5 2 4 2 6 4" xfId="44451"/>
    <cellStyle name="40% - Accent5 2 4 2 7" xfId="3644"/>
    <cellStyle name="40% - Accent5 2 4 2 7 2" xfId="10333"/>
    <cellStyle name="40% - Accent5 2 4 2 7 2 2" xfId="34596"/>
    <cellStyle name="40% - Accent5 2 4 2 7 3" xfId="34595"/>
    <cellStyle name="40% - Accent5 2 4 2 7 4" xfId="44452"/>
    <cellStyle name="40% - Accent5 2 4 2 8" xfId="3645"/>
    <cellStyle name="40% - Accent5 2 4 2 8 2" xfId="10334"/>
    <cellStyle name="40% - Accent5 2 4 2 8 2 2" xfId="34598"/>
    <cellStyle name="40% - Accent5 2 4 2 8 3" xfId="34597"/>
    <cellStyle name="40% - Accent5 2 4 2 8 4" xfId="44453"/>
    <cellStyle name="40% - Accent5 2 4 2 9" xfId="3646"/>
    <cellStyle name="40% - Accent5 2 4 2 9 2" xfId="10335"/>
    <cellStyle name="40% - Accent5 2 4 2 9 2 2" xfId="34600"/>
    <cellStyle name="40% - Accent5 2 4 2 9 3" xfId="34599"/>
    <cellStyle name="40% - Accent5 2 4 2 9 4" xfId="44454"/>
    <cellStyle name="40% - Accent5 2 4 3" xfId="3647"/>
    <cellStyle name="40% - Accent5 2 4 3 10" xfId="34601"/>
    <cellStyle name="40% - Accent5 2 4 3 11" xfId="44455"/>
    <cellStyle name="40% - Accent5 2 4 3 2" xfId="3648"/>
    <cellStyle name="40% - Accent5 2 4 3 2 2" xfId="10337"/>
    <cellStyle name="40% - Accent5 2 4 3 2 2 2" xfId="34603"/>
    <cellStyle name="40% - Accent5 2 4 3 2 3" xfId="34602"/>
    <cellStyle name="40% - Accent5 2 4 3 2 4" xfId="44456"/>
    <cellStyle name="40% - Accent5 2 4 3 3" xfId="3649"/>
    <cellStyle name="40% - Accent5 2 4 3 3 2" xfId="10338"/>
    <cellStyle name="40% - Accent5 2 4 3 3 2 2" xfId="34605"/>
    <cellStyle name="40% - Accent5 2 4 3 3 3" xfId="34604"/>
    <cellStyle name="40% - Accent5 2 4 3 3 4" xfId="44457"/>
    <cellStyle name="40% - Accent5 2 4 3 4" xfId="3650"/>
    <cellStyle name="40% - Accent5 2 4 3 4 2" xfId="10339"/>
    <cellStyle name="40% - Accent5 2 4 3 4 2 2" xfId="34607"/>
    <cellStyle name="40% - Accent5 2 4 3 4 3" xfId="34606"/>
    <cellStyle name="40% - Accent5 2 4 3 4 4" xfId="44458"/>
    <cellStyle name="40% - Accent5 2 4 3 5" xfId="3651"/>
    <cellStyle name="40% - Accent5 2 4 3 5 2" xfId="10340"/>
    <cellStyle name="40% - Accent5 2 4 3 5 2 2" xfId="34609"/>
    <cellStyle name="40% - Accent5 2 4 3 5 3" xfId="34608"/>
    <cellStyle name="40% - Accent5 2 4 3 5 4" xfId="44459"/>
    <cellStyle name="40% - Accent5 2 4 3 6" xfId="3652"/>
    <cellStyle name="40% - Accent5 2 4 3 6 2" xfId="10341"/>
    <cellStyle name="40% - Accent5 2 4 3 6 2 2" xfId="34611"/>
    <cellStyle name="40% - Accent5 2 4 3 6 3" xfId="34610"/>
    <cellStyle name="40% - Accent5 2 4 3 6 4" xfId="44460"/>
    <cellStyle name="40% - Accent5 2 4 3 7" xfId="3653"/>
    <cellStyle name="40% - Accent5 2 4 3 7 2" xfId="10342"/>
    <cellStyle name="40% - Accent5 2 4 3 7 2 2" xfId="34613"/>
    <cellStyle name="40% - Accent5 2 4 3 7 3" xfId="34612"/>
    <cellStyle name="40% - Accent5 2 4 3 7 4" xfId="44461"/>
    <cellStyle name="40% - Accent5 2 4 3 8" xfId="3654"/>
    <cellStyle name="40% - Accent5 2 4 3 8 2" xfId="10343"/>
    <cellStyle name="40% - Accent5 2 4 3 8 2 2" xfId="34615"/>
    <cellStyle name="40% - Accent5 2 4 3 8 3" xfId="34614"/>
    <cellStyle name="40% - Accent5 2 4 3 8 4" xfId="44462"/>
    <cellStyle name="40% - Accent5 2 4 3 9" xfId="10336"/>
    <cellStyle name="40% - Accent5 2 4 3 9 2" xfId="34616"/>
    <cellStyle name="40% - Accent5 2 4 4" xfId="3655"/>
    <cellStyle name="40% - Accent5 2 4 4 2" xfId="3656"/>
    <cellStyle name="40% - Accent5 2 4 4 2 2" xfId="10345"/>
    <cellStyle name="40% - Accent5 2 4 4 2 2 2" xfId="34619"/>
    <cellStyle name="40% - Accent5 2 4 4 2 3" xfId="34618"/>
    <cellStyle name="40% - Accent5 2 4 4 2 4" xfId="44464"/>
    <cellStyle name="40% - Accent5 2 4 4 3" xfId="10344"/>
    <cellStyle name="40% - Accent5 2 4 4 3 2" xfId="34620"/>
    <cellStyle name="40% - Accent5 2 4 4 4" xfId="34617"/>
    <cellStyle name="40% - Accent5 2 4 4 5" xfId="44463"/>
    <cellStyle name="40% - Accent5 2 4 5" xfId="3657"/>
    <cellStyle name="40% - Accent5 2 4 5 2" xfId="10346"/>
    <cellStyle name="40% - Accent5 2 4 5 2 2" xfId="34622"/>
    <cellStyle name="40% - Accent5 2 4 5 3" xfId="34621"/>
    <cellStyle name="40% - Accent5 2 4 5 4" xfId="44465"/>
    <cellStyle name="40% - Accent5 2 4 6" xfId="3658"/>
    <cellStyle name="40% - Accent5 2 4 6 2" xfId="10347"/>
    <cellStyle name="40% - Accent5 2 4 6 2 2" xfId="34624"/>
    <cellStyle name="40% - Accent5 2 4 6 3" xfId="34623"/>
    <cellStyle name="40% - Accent5 2 4 6 4" xfId="44466"/>
    <cellStyle name="40% - Accent5 2 4 7" xfId="3659"/>
    <cellStyle name="40% - Accent5 2 4 7 2" xfId="10348"/>
    <cellStyle name="40% - Accent5 2 4 7 2 2" xfId="34626"/>
    <cellStyle name="40% - Accent5 2 4 7 3" xfId="34625"/>
    <cellStyle name="40% - Accent5 2 4 7 4" xfId="44467"/>
    <cellStyle name="40% - Accent5 2 4 8" xfId="3660"/>
    <cellStyle name="40% - Accent5 2 4 8 2" xfId="10349"/>
    <cellStyle name="40% - Accent5 2 4 8 2 2" xfId="34628"/>
    <cellStyle name="40% - Accent5 2 4 8 3" xfId="34627"/>
    <cellStyle name="40% - Accent5 2 4 8 4" xfId="44468"/>
    <cellStyle name="40% - Accent5 2 4 9" xfId="3661"/>
    <cellStyle name="40% - Accent5 2 4 9 2" xfId="10350"/>
    <cellStyle name="40% - Accent5 2 4 9 2 2" xfId="34630"/>
    <cellStyle name="40% - Accent5 2 4 9 3" xfId="34629"/>
    <cellStyle name="40% - Accent5 2 4 9 4" xfId="44469"/>
    <cellStyle name="40% - Accent5 2 5" xfId="500"/>
    <cellStyle name="40% - Accent5 2 5 10" xfId="3663"/>
    <cellStyle name="40% - Accent5 2 5 10 2" xfId="10352"/>
    <cellStyle name="40% - Accent5 2 5 10 2 2" xfId="34633"/>
    <cellStyle name="40% - Accent5 2 5 10 3" xfId="34632"/>
    <cellStyle name="40% - Accent5 2 5 10 4" xfId="44471"/>
    <cellStyle name="40% - Accent5 2 5 11" xfId="3664"/>
    <cellStyle name="40% - Accent5 2 5 11 2" xfId="10353"/>
    <cellStyle name="40% - Accent5 2 5 11 2 2" xfId="34635"/>
    <cellStyle name="40% - Accent5 2 5 11 3" xfId="34634"/>
    <cellStyle name="40% - Accent5 2 5 11 4" xfId="44472"/>
    <cellStyle name="40% - Accent5 2 5 12" xfId="3662"/>
    <cellStyle name="40% - Accent5 2 5 12 2" xfId="10354"/>
    <cellStyle name="40% - Accent5 2 5 12 2 2" xfId="34637"/>
    <cellStyle name="40% - Accent5 2 5 12 3" xfId="34636"/>
    <cellStyle name="40% - Accent5 2 5 13" xfId="10351"/>
    <cellStyle name="40% - Accent5 2 5 13 2" xfId="34638"/>
    <cellStyle name="40% - Accent5 2 5 14" xfId="15002"/>
    <cellStyle name="40% - Accent5 2 5 15" xfId="34631"/>
    <cellStyle name="40% - Accent5 2 5 16" xfId="44470"/>
    <cellStyle name="40% - Accent5 2 5 2" xfId="3665"/>
    <cellStyle name="40% - Accent5 2 5 2 10" xfId="10355"/>
    <cellStyle name="40% - Accent5 2 5 2 10 2" xfId="34640"/>
    <cellStyle name="40% - Accent5 2 5 2 11" xfId="34639"/>
    <cellStyle name="40% - Accent5 2 5 2 12" xfId="44473"/>
    <cellStyle name="40% - Accent5 2 5 2 2" xfId="3666"/>
    <cellStyle name="40% - Accent5 2 5 2 2 2" xfId="10356"/>
    <cellStyle name="40% - Accent5 2 5 2 2 2 2" xfId="34642"/>
    <cellStyle name="40% - Accent5 2 5 2 2 3" xfId="34641"/>
    <cellStyle name="40% - Accent5 2 5 2 2 4" xfId="44474"/>
    <cellStyle name="40% - Accent5 2 5 2 3" xfId="3667"/>
    <cellStyle name="40% - Accent5 2 5 2 3 2" xfId="10357"/>
    <cellStyle name="40% - Accent5 2 5 2 3 2 2" xfId="34644"/>
    <cellStyle name="40% - Accent5 2 5 2 3 3" xfId="34643"/>
    <cellStyle name="40% - Accent5 2 5 2 3 4" xfId="44475"/>
    <cellStyle name="40% - Accent5 2 5 2 4" xfId="3668"/>
    <cellStyle name="40% - Accent5 2 5 2 4 2" xfId="10358"/>
    <cellStyle name="40% - Accent5 2 5 2 4 2 2" xfId="34646"/>
    <cellStyle name="40% - Accent5 2 5 2 4 3" xfId="34645"/>
    <cellStyle name="40% - Accent5 2 5 2 4 4" xfId="44476"/>
    <cellStyle name="40% - Accent5 2 5 2 5" xfId="3669"/>
    <cellStyle name="40% - Accent5 2 5 2 5 2" xfId="10359"/>
    <cellStyle name="40% - Accent5 2 5 2 5 2 2" xfId="34648"/>
    <cellStyle name="40% - Accent5 2 5 2 5 3" xfId="34647"/>
    <cellStyle name="40% - Accent5 2 5 2 5 4" xfId="44477"/>
    <cellStyle name="40% - Accent5 2 5 2 6" xfId="3670"/>
    <cellStyle name="40% - Accent5 2 5 2 6 2" xfId="10360"/>
    <cellStyle name="40% - Accent5 2 5 2 6 2 2" xfId="34650"/>
    <cellStyle name="40% - Accent5 2 5 2 6 3" xfId="34649"/>
    <cellStyle name="40% - Accent5 2 5 2 6 4" xfId="44478"/>
    <cellStyle name="40% - Accent5 2 5 2 7" xfId="3671"/>
    <cellStyle name="40% - Accent5 2 5 2 7 2" xfId="10361"/>
    <cellStyle name="40% - Accent5 2 5 2 7 2 2" xfId="34652"/>
    <cellStyle name="40% - Accent5 2 5 2 7 3" xfId="34651"/>
    <cellStyle name="40% - Accent5 2 5 2 7 4" xfId="44479"/>
    <cellStyle name="40% - Accent5 2 5 2 8" xfId="3672"/>
    <cellStyle name="40% - Accent5 2 5 2 8 2" xfId="10362"/>
    <cellStyle name="40% - Accent5 2 5 2 8 2 2" xfId="34654"/>
    <cellStyle name="40% - Accent5 2 5 2 8 3" xfId="34653"/>
    <cellStyle name="40% - Accent5 2 5 2 8 4" xfId="44480"/>
    <cellStyle name="40% - Accent5 2 5 2 9" xfId="3673"/>
    <cellStyle name="40% - Accent5 2 5 2 9 2" xfId="10363"/>
    <cellStyle name="40% - Accent5 2 5 2 9 2 2" xfId="34656"/>
    <cellStyle name="40% - Accent5 2 5 2 9 3" xfId="34655"/>
    <cellStyle name="40% - Accent5 2 5 2 9 4" xfId="44481"/>
    <cellStyle name="40% - Accent5 2 5 3" xfId="3674"/>
    <cellStyle name="40% - Accent5 2 5 3 2" xfId="3675"/>
    <cellStyle name="40% - Accent5 2 5 3 2 2" xfId="10365"/>
    <cellStyle name="40% - Accent5 2 5 3 2 2 2" xfId="34659"/>
    <cellStyle name="40% - Accent5 2 5 3 2 3" xfId="34658"/>
    <cellStyle name="40% - Accent5 2 5 3 2 4" xfId="44483"/>
    <cellStyle name="40% - Accent5 2 5 3 3" xfId="10364"/>
    <cellStyle name="40% - Accent5 2 5 3 3 2" xfId="34660"/>
    <cellStyle name="40% - Accent5 2 5 3 4" xfId="34657"/>
    <cellStyle name="40% - Accent5 2 5 3 5" xfId="44482"/>
    <cellStyle name="40% - Accent5 2 5 4" xfId="3676"/>
    <cellStyle name="40% - Accent5 2 5 4 2" xfId="10366"/>
    <cellStyle name="40% - Accent5 2 5 4 2 2" xfId="34662"/>
    <cellStyle name="40% - Accent5 2 5 4 3" xfId="34661"/>
    <cellStyle name="40% - Accent5 2 5 4 4" xfId="44484"/>
    <cellStyle name="40% - Accent5 2 5 5" xfId="3677"/>
    <cellStyle name="40% - Accent5 2 5 5 2" xfId="10367"/>
    <cellStyle name="40% - Accent5 2 5 5 2 2" xfId="34664"/>
    <cellStyle name="40% - Accent5 2 5 5 3" xfId="34663"/>
    <cellStyle name="40% - Accent5 2 5 5 4" xfId="44485"/>
    <cellStyle name="40% - Accent5 2 5 6" xfId="3678"/>
    <cellStyle name="40% - Accent5 2 5 6 2" xfId="10368"/>
    <cellStyle name="40% - Accent5 2 5 6 2 2" xfId="34666"/>
    <cellStyle name="40% - Accent5 2 5 6 3" xfId="34665"/>
    <cellStyle name="40% - Accent5 2 5 6 4" xfId="44486"/>
    <cellStyle name="40% - Accent5 2 5 7" xfId="3679"/>
    <cellStyle name="40% - Accent5 2 5 7 2" xfId="10369"/>
    <cellStyle name="40% - Accent5 2 5 7 2 2" xfId="34668"/>
    <cellStyle name="40% - Accent5 2 5 7 3" xfId="34667"/>
    <cellStyle name="40% - Accent5 2 5 7 4" xfId="44487"/>
    <cellStyle name="40% - Accent5 2 5 8" xfId="3680"/>
    <cellStyle name="40% - Accent5 2 5 8 2" xfId="10370"/>
    <cellStyle name="40% - Accent5 2 5 8 2 2" xfId="34670"/>
    <cellStyle name="40% - Accent5 2 5 8 3" xfId="34669"/>
    <cellStyle name="40% - Accent5 2 5 8 4" xfId="44488"/>
    <cellStyle name="40% - Accent5 2 5 9" xfId="3681"/>
    <cellStyle name="40% - Accent5 2 5 9 2" xfId="10371"/>
    <cellStyle name="40% - Accent5 2 5 9 2 2" xfId="34672"/>
    <cellStyle name="40% - Accent5 2 5 9 3" xfId="34671"/>
    <cellStyle name="40% - Accent5 2 5 9 4" xfId="44489"/>
    <cellStyle name="40% - Accent5 2 6" xfId="527"/>
    <cellStyle name="40% - Accent5 2 6 10" xfId="3682"/>
    <cellStyle name="40% - Accent5 2 6 10 2" xfId="10373"/>
    <cellStyle name="40% - Accent5 2 6 10 2 2" xfId="34675"/>
    <cellStyle name="40% - Accent5 2 6 10 3" xfId="34674"/>
    <cellStyle name="40% - Accent5 2 6 11" xfId="10372"/>
    <cellStyle name="40% - Accent5 2 6 11 2" xfId="34676"/>
    <cellStyle name="40% - Accent5 2 6 12" xfId="15003"/>
    <cellStyle name="40% - Accent5 2 6 13" xfId="34673"/>
    <cellStyle name="40% - Accent5 2 6 14" xfId="44490"/>
    <cellStyle name="40% - Accent5 2 6 2" xfId="3683"/>
    <cellStyle name="40% - Accent5 2 6 2 2" xfId="3684"/>
    <cellStyle name="40% - Accent5 2 6 2 2 2" xfId="10375"/>
    <cellStyle name="40% - Accent5 2 6 2 2 2 2" xfId="34679"/>
    <cellStyle name="40% - Accent5 2 6 2 2 3" xfId="34678"/>
    <cellStyle name="40% - Accent5 2 6 2 2 4" xfId="44492"/>
    <cellStyle name="40% - Accent5 2 6 2 3" xfId="10374"/>
    <cellStyle name="40% - Accent5 2 6 2 3 2" xfId="34680"/>
    <cellStyle name="40% - Accent5 2 6 2 4" xfId="34677"/>
    <cellStyle name="40% - Accent5 2 6 2 5" xfId="44491"/>
    <cellStyle name="40% - Accent5 2 6 3" xfId="3685"/>
    <cellStyle name="40% - Accent5 2 6 3 2" xfId="3686"/>
    <cellStyle name="40% - Accent5 2 6 3 2 2" xfId="10377"/>
    <cellStyle name="40% - Accent5 2 6 3 2 2 2" xfId="34683"/>
    <cellStyle name="40% - Accent5 2 6 3 2 3" xfId="34682"/>
    <cellStyle name="40% - Accent5 2 6 3 2 4" xfId="44494"/>
    <cellStyle name="40% - Accent5 2 6 3 3" xfId="10376"/>
    <cellStyle name="40% - Accent5 2 6 3 3 2" xfId="34684"/>
    <cellStyle name="40% - Accent5 2 6 3 4" xfId="34681"/>
    <cellStyle name="40% - Accent5 2 6 3 5" xfId="44493"/>
    <cellStyle name="40% - Accent5 2 6 4" xfId="3687"/>
    <cellStyle name="40% - Accent5 2 6 4 2" xfId="10378"/>
    <cellStyle name="40% - Accent5 2 6 4 2 2" xfId="34686"/>
    <cellStyle name="40% - Accent5 2 6 4 3" xfId="34685"/>
    <cellStyle name="40% - Accent5 2 6 4 4" xfId="44495"/>
    <cellStyle name="40% - Accent5 2 6 5" xfId="3688"/>
    <cellStyle name="40% - Accent5 2 6 5 2" xfId="10379"/>
    <cellStyle name="40% - Accent5 2 6 5 2 2" xfId="34688"/>
    <cellStyle name="40% - Accent5 2 6 5 3" xfId="34687"/>
    <cellStyle name="40% - Accent5 2 6 5 4" xfId="44496"/>
    <cellStyle name="40% - Accent5 2 6 6" xfId="3689"/>
    <cellStyle name="40% - Accent5 2 6 6 2" xfId="10380"/>
    <cellStyle name="40% - Accent5 2 6 6 2 2" xfId="34690"/>
    <cellStyle name="40% - Accent5 2 6 6 3" xfId="34689"/>
    <cellStyle name="40% - Accent5 2 6 6 4" xfId="44497"/>
    <cellStyle name="40% - Accent5 2 6 7" xfId="3690"/>
    <cellStyle name="40% - Accent5 2 6 7 2" xfId="10381"/>
    <cellStyle name="40% - Accent5 2 6 7 2 2" xfId="34692"/>
    <cellStyle name="40% - Accent5 2 6 7 3" xfId="34691"/>
    <cellStyle name="40% - Accent5 2 6 7 4" xfId="44498"/>
    <cellStyle name="40% - Accent5 2 6 8" xfId="3691"/>
    <cellStyle name="40% - Accent5 2 6 8 2" xfId="10382"/>
    <cellStyle name="40% - Accent5 2 6 8 2 2" xfId="34694"/>
    <cellStyle name="40% - Accent5 2 6 8 3" xfId="34693"/>
    <cellStyle name="40% - Accent5 2 6 8 4" xfId="44499"/>
    <cellStyle name="40% - Accent5 2 6 9" xfId="3692"/>
    <cellStyle name="40% - Accent5 2 6 9 2" xfId="10383"/>
    <cellStyle name="40% - Accent5 2 6 9 2 2" xfId="34696"/>
    <cellStyle name="40% - Accent5 2 6 9 3" xfId="34695"/>
    <cellStyle name="40% - Accent5 2 6 9 4" xfId="44500"/>
    <cellStyle name="40% - Accent5 2 7" xfId="666"/>
    <cellStyle name="40% - Accent5 2 7 2" xfId="3693"/>
    <cellStyle name="40% - Accent5 2 7 2 2" xfId="10385"/>
    <cellStyle name="40% - Accent5 2 7 2 2 2" xfId="34699"/>
    <cellStyle name="40% - Accent5 2 7 2 3" xfId="34698"/>
    <cellStyle name="40% - Accent5 2 7 3" xfId="10384"/>
    <cellStyle name="40% - Accent5 2 7 3 2" xfId="34700"/>
    <cellStyle name="40% - Accent5 2 7 4" xfId="15004"/>
    <cellStyle name="40% - Accent5 2 7 5" xfId="34697"/>
    <cellStyle name="40% - Accent5 2 7 6" xfId="44501"/>
    <cellStyle name="40% - Accent5 2 8" xfId="753"/>
    <cellStyle name="40% - Accent5 2 8 2" xfId="3694"/>
    <cellStyle name="40% - Accent5 2 8 2 2" xfId="10387"/>
    <cellStyle name="40% - Accent5 2 8 2 2 2" xfId="34703"/>
    <cellStyle name="40% - Accent5 2 8 2 3" xfId="34702"/>
    <cellStyle name="40% - Accent5 2 8 3" xfId="10386"/>
    <cellStyle name="40% - Accent5 2 8 3 2" xfId="34704"/>
    <cellStyle name="40% - Accent5 2 8 4" xfId="15005"/>
    <cellStyle name="40% - Accent5 2 8 5" xfId="34701"/>
    <cellStyle name="40% - Accent5 2 8 6" xfId="44502"/>
    <cellStyle name="40% - Accent5 2 9" xfId="3695"/>
    <cellStyle name="40% - Accent5 2 9 2" xfId="10388"/>
    <cellStyle name="40% - Accent5 2 9 2 2" xfId="34706"/>
    <cellStyle name="40% - Accent5 2 9 3" xfId="15006"/>
    <cellStyle name="40% - Accent5 2 9 4" xfId="34705"/>
    <cellStyle name="40% - Accent5 2 9 5" xfId="44503"/>
    <cellStyle name="40% - Accent5 20" xfId="15007"/>
    <cellStyle name="40% - Accent5 21" xfId="28074"/>
    <cellStyle name="40% - Accent5 3" xfId="234"/>
    <cellStyle name="40% - Accent5 3 10" xfId="3697"/>
    <cellStyle name="40% - Accent5 3 10 2" xfId="10390"/>
    <cellStyle name="40% - Accent5 3 10 2 2" xfId="34709"/>
    <cellStyle name="40% - Accent5 3 10 3" xfId="15009"/>
    <cellStyle name="40% - Accent5 3 10 4" xfId="34708"/>
    <cellStyle name="40% - Accent5 3 10 5" xfId="44505"/>
    <cellStyle name="40% - Accent5 3 11" xfId="3698"/>
    <cellStyle name="40% - Accent5 3 11 2" xfId="10391"/>
    <cellStyle name="40% - Accent5 3 11 2 2" xfId="34711"/>
    <cellStyle name="40% - Accent5 3 11 3" xfId="15010"/>
    <cellStyle name="40% - Accent5 3 11 4" xfId="34710"/>
    <cellStyle name="40% - Accent5 3 11 5" xfId="44506"/>
    <cellStyle name="40% - Accent5 3 12" xfId="3699"/>
    <cellStyle name="40% - Accent5 3 12 2" xfId="10392"/>
    <cellStyle name="40% - Accent5 3 12 2 2" xfId="34713"/>
    <cellStyle name="40% - Accent5 3 12 3" xfId="15011"/>
    <cellStyle name="40% - Accent5 3 12 4" xfId="34712"/>
    <cellStyle name="40% - Accent5 3 12 5" xfId="44507"/>
    <cellStyle name="40% - Accent5 3 13" xfId="3700"/>
    <cellStyle name="40% - Accent5 3 13 2" xfId="10393"/>
    <cellStyle name="40% - Accent5 3 13 2 2" xfId="34715"/>
    <cellStyle name="40% - Accent5 3 13 3" xfId="15012"/>
    <cellStyle name="40% - Accent5 3 13 4" xfId="34714"/>
    <cellStyle name="40% - Accent5 3 13 5" xfId="44508"/>
    <cellStyle name="40% - Accent5 3 14" xfId="3696"/>
    <cellStyle name="40% - Accent5 3 14 2" xfId="10394"/>
    <cellStyle name="40% - Accent5 3 14 2 2" xfId="34717"/>
    <cellStyle name="40% - Accent5 3 14 3" xfId="15013"/>
    <cellStyle name="40% - Accent5 3 14 4" xfId="34716"/>
    <cellStyle name="40% - Accent5 3 15" xfId="10389"/>
    <cellStyle name="40% - Accent5 3 15 2" xfId="15014"/>
    <cellStyle name="40% - Accent5 3 15 3" xfId="34718"/>
    <cellStyle name="40% - Accent5 3 16" xfId="15008"/>
    <cellStyle name="40% - Accent5 3 17" xfId="34707"/>
    <cellStyle name="40% - Accent5 3 18" xfId="44504"/>
    <cellStyle name="40% - Accent5 3 2" xfId="463"/>
    <cellStyle name="40% - Accent5 3 2 10" xfId="3702"/>
    <cellStyle name="40% - Accent5 3 2 10 2" xfId="10396"/>
    <cellStyle name="40% - Accent5 3 2 10 2 2" xfId="34721"/>
    <cellStyle name="40% - Accent5 3 2 10 3" xfId="34720"/>
    <cellStyle name="40% - Accent5 3 2 10 4" xfId="44510"/>
    <cellStyle name="40% - Accent5 3 2 11" xfId="3703"/>
    <cellStyle name="40% - Accent5 3 2 11 2" xfId="10397"/>
    <cellStyle name="40% - Accent5 3 2 11 2 2" xfId="34723"/>
    <cellStyle name="40% - Accent5 3 2 11 3" xfId="34722"/>
    <cellStyle name="40% - Accent5 3 2 11 4" xfId="44511"/>
    <cellStyle name="40% - Accent5 3 2 12" xfId="3701"/>
    <cellStyle name="40% - Accent5 3 2 12 2" xfId="10398"/>
    <cellStyle name="40% - Accent5 3 2 12 2 2" xfId="34725"/>
    <cellStyle name="40% - Accent5 3 2 12 3" xfId="34724"/>
    <cellStyle name="40% - Accent5 3 2 13" xfId="10395"/>
    <cellStyle name="40% - Accent5 3 2 13 2" xfId="34726"/>
    <cellStyle name="40% - Accent5 3 2 14" xfId="15015"/>
    <cellStyle name="40% - Accent5 3 2 15" xfId="34719"/>
    <cellStyle name="40% - Accent5 3 2 16" xfId="44509"/>
    <cellStyle name="40% - Accent5 3 2 2" xfId="3704"/>
    <cellStyle name="40% - Accent5 3 2 2 10" xfId="10399"/>
    <cellStyle name="40% - Accent5 3 2 2 10 2" xfId="34728"/>
    <cellStyle name="40% - Accent5 3 2 2 11" xfId="34727"/>
    <cellStyle name="40% - Accent5 3 2 2 12" xfId="44512"/>
    <cellStyle name="40% - Accent5 3 2 2 2" xfId="3705"/>
    <cellStyle name="40% - Accent5 3 2 2 2 2" xfId="3706"/>
    <cellStyle name="40% - Accent5 3 2 2 2 2 2" xfId="10401"/>
    <cellStyle name="40% - Accent5 3 2 2 2 2 2 2" xfId="34731"/>
    <cellStyle name="40% - Accent5 3 2 2 2 2 3" xfId="34730"/>
    <cellStyle name="40% - Accent5 3 2 2 2 2 4" xfId="44514"/>
    <cellStyle name="40% - Accent5 3 2 2 2 3" xfId="10400"/>
    <cellStyle name="40% - Accent5 3 2 2 2 3 2" xfId="34732"/>
    <cellStyle name="40% - Accent5 3 2 2 2 4" xfId="34729"/>
    <cellStyle name="40% - Accent5 3 2 2 2 5" xfId="44513"/>
    <cellStyle name="40% - Accent5 3 2 2 3" xfId="3707"/>
    <cellStyle name="40% - Accent5 3 2 2 3 2" xfId="3708"/>
    <cellStyle name="40% - Accent5 3 2 2 3 2 2" xfId="10403"/>
    <cellStyle name="40% - Accent5 3 2 2 3 2 2 2" xfId="34735"/>
    <cellStyle name="40% - Accent5 3 2 2 3 2 3" xfId="34734"/>
    <cellStyle name="40% - Accent5 3 2 2 3 2 4" xfId="44516"/>
    <cellStyle name="40% - Accent5 3 2 2 3 3" xfId="10402"/>
    <cellStyle name="40% - Accent5 3 2 2 3 3 2" xfId="34736"/>
    <cellStyle name="40% - Accent5 3 2 2 3 4" xfId="34733"/>
    <cellStyle name="40% - Accent5 3 2 2 3 5" xfId="44515"/>
    <cellStyle name="40% - Accent5 3 2 2 4" xfId="3709"/>
    <cellStyle name="40% - Accent5 3 2 2 4 2" xfId="10404"/>
    <cellStyle name="40% - Accent5 3 2 2 4 2 2" xfId="34738"/>
    <cellStyle name="40% - Accent5 3 2 2 4 3" xfId="34737"/>
    <cellStyle name="40% - Accent5 3 2 2 4 4" xfId="44517"/>
    <cellStyle name="40% - Accent5 3 2 2 5" xfId="3710"/>
    <cellStyle name="40% - Accent5 3 2 2 5 2" xfId="10405"/>
    <cellStyle name="40% - Accent5 3 2 2 5 2 2" xfId="34740"/>
    <cellStyle name="40% - Accent5 3 2 2 5 3" xfId="34739"/>
    <cellStyle name="40% - Accent5 3 2 2 5 4" xfId="44518"/>
    <cellStyle name="40% - Accent5 3 2 2 6" xfId="3711"/>
    <cellStyle name="40% - Accent5 3 2 2 6 2" xfId="10406"/>
    <cellStyle name="40% - Accent5 3 2 2 6 2 2" xfId="34742"/>
    <cellStyle name="40% - Accent5 3 2 2 6 3" xfId="34741"/>
    <cellStyle name="40% - Accent5 3 2 2 6 4" xfId="44519"/>
    <cellStyle name="40% - Accent5 3 2 2 7" xfId="3712"/>
    <cellStyle name="40% - Accent5 3 2 2 7 2" xfId="10407"/>
    <cellStyle name="40% - Accent5 3 2 2 7 2 2" xfId="34744"/>
    <cellStyle name="40% - Accent5 3 2 2 7 3" xfId="34743"/>
    <cellStyle name="40% - Accent5 3 2 2 7 4" xfId="44520"/>
    <cellStyle name="40% - Accent5 3 2 2 8" xfId="3713"/>
    <cellStyle name="40% - Accent5 3 2 2 8 2" xfId="10408"/>
    <cellStyle name="40% - Accent5 3 2 2 8 2 2" xfId="34746"/>
    <cellStyle name="40% - Accent5 3 2 2 8 3" xfId="34745"/>
    <cellStyle name="40% - Accent5 3 2 2 8 4" xfId="44521"/>
    <cellStyle name="40% - Accent5 3 2 2 9" xfId="3714"/>
    <cellStyle name="40% - Accent5 3 2 2 9 2" xfId="10409"/>
    <cellStyle name="40% - Accent5 3 2 2 9 2 2" xfId="34748"/>
    <cellStyle name="40% - Accent5 3 2 2 9 3" xfId="34747"/>
    <cellStyle name="40% - Accent5 3 2 2 9 4" xfId="44522"/>
    <cellStyle name="40% - Accent5 3 2 3" xfId="3715"/>
    <cellStyle name="40% - Accent5 3 2 3 10" xfId="34749"/>
    <cellStyle name="40% - Accent5 3 2 3 11" xfId="44523"/>
    <cellStyle name="40% - Accent5 3 2 3 2" xfId="3716"/>
    <cellStyle name="40% - Accent5 3 2 3 2 2" xfId="10411"/>
    <cellStyle name="40% - Accent5 3 2 3 2 2 2" xfId="34751"/>
    <cellStyle name="40% - Accent5 3 2 3 2 3" xfId="34750"/>
    <cellStyle name="40% - Accent5 3 2 3 2 4" xfId="44524"/>
    <cellStyle name="40% - Accent5 3 2 3 3" xfId="3717"/>
    <cellStyle name="40% - Accent5 3 2 3 3 2" xfId="10412"/>
    <cellStyle name="40% - Accent5 3 2 3 3 2 2" xfId="34753"/>
    <cellStyle name="40% - Accent5 3 2 3 3 3" xfId="34752"/>
    <cellStyle name="40% - Accent5 3 2 3 3 4" xfId="44525"/>
    <cellStyle name="40% - Accent5 3 2 3 4" xfId="3718"/>
    <cellStyle name="40% - Accent5 3 2 3 4 2" xfId="10413"/>
    <cellStyle name="40% - Accent5 3 2 3 4 2 2" xfId="34755"/>
    <cellStyle name="40% - Accent5 3 2 3 4 3" xfId="34754"/>
    <cellStyle name="40% - Accent5 3 2 3 4 4" xfId="44526"/>
    <cellStyle name="40% - Accent5 3 2 3 5" xfId="3719"/>
    <cellStyle name="40% - Accent5 3 2 3 5 2" xfId="10414"/>
    <cellStyle name="40% - Accent5 3 2 3 5 2 2" xfId="34757"/>
    <cellStyle name="40% - Accent5 3 2 3 5 3" xfId="34756"/>
    <cellStyle name="40% - Accent5 3 2 3 5 4" xfId="44527"/>
    <cellStyle name="40% - Accent5 3 2 3 6" xfId="3720"/>
    <cellStyle name="40% - Accent5 3 2 3 6 2" xfId="10415"/>
    <cellStyle name="40% - Accent5 3 2 3 6 2 2" xfId="34759"/>
    <cellStyle name="40% - Accent5 3 2 3 6 3" xfId="34758"/>
    <cellStyle name="40% - Accent5 3 2 3 6 4" xfId="44528"/>
    <cellStyle name="40% - Accent5 3 2 3 7" xfId="3721"/>
    <cellStyle name="40% - Accent5 3 2 3 7 2" xfId="10416"/>
    <cellStyle name="40% - Accent5 3 2 3 7 2 2" xfId="34761"/>
    <cellStyle name="40% - Accent5 3 2 3 7 3" xfId="34760"/>
    <cellStyle name="40% - Accent5 3 2 3 7 4" xfId="44529"/>
    <cellStyle name="40% - Accent5 3 2 3 8" xfId="3722"/>
    <cellStyle name="40% - Accent5 3 2 3 8 2" xfId="10417"/>
    <cellStyle name="40% - Accent5 3 2 3 8 2 2" xfId="34763"/>
    <cellStyle name="40% - Accent5 3 2 3 8 3" xfId="34762"/>
    <cellStyle name="40% - Accent5 3 2 3 8 4" xfId="44530"/>
    <cellStyle name="40% - Accent5 3 2 3 9" xfId="10410"/>
    <cellStyle name="40% - Accent5 3 2 3 9 2" xfId="34764"/>
    <cellStyle name="40% - Accent5 3 2 4" xfId="3723"/>
    <cellStyle name="40% - Accent5 3 2 4 2" xfId="3724"/>
    <cellStyle name="40% - Accent5 3 2 4 2 2" xfId="10419"/>
    <cellStyle name="40% - Accent5 3 2 4 2 2 2" xfId="34767"/>
    <cellStyle name="40% - Accent5 3 2 4 2 3" xfId="34766"/>
    <cellStyle name="40% - Accent5 3 2 4 2 4" xfId="44532"/>
    <cellStyle name="40% - Accent5 3 2 4 3" xfId="10418"/>
    <cellStyle name="40% - Accent5 3 2 4 3 2" xfId="34768"/>
    <cellStyle name="40% - Accent5 3 2 4 4" xfId="34765"/>
    <cellStyle name="40% - Accent5 3 2 4 5" xfId="44531"/>
    <cellStyle name="40% - Accent5 3 2 5" xfId="3725"/>
    <cellStyle name="40% - Accent5 3 2 5 2" xfId="10420"/>
    <cellStyle name="40% - Accent5 3 2 5 2 2" xfId="34770"/>
    <cellStyle name="40% - Accent5 3 2 5 3" xfId="34769"/>
    <cellStyle name="40% - Accent5 3 2 5 4" xfId="44533"/>
    <cellStyle name="40% - Accent5 3 2 6" xfId="3726"/>
    <cellStyle name="40% - Accent5 3 2 6 2" xfId="10421"/>
    <cellStyle name="40% - Accent5 3 2 6 2 2" xfId="34772"/>
    <cellStyle name="40% - Accent5 3 2 6 3" xfId="34771"/>
    <cellStyle name="40% - Accent5 3 2 6 4" xfId="44534"/>
    <cellStyle name="40% - Accent5 3 2 7" xfId="3727"/>
    <cellStyle name="40% - Accent5 3 2 7 2" xfId="10422"/>
    <cellStyle name="40% - Accent5 3 2 7 2 2" xfId="34774"/>
    <cellStyle name="40% - Accent5 3 2 7 3" xfId="34773"/>
    <cellStyle name="40% - Accent5 3 2 7 4" xfId="44535"/>
    <cellStyle name="40% - Accent5 3 2 8" xfId="3728"/>
    <cellStyle name="40% - Accent5 3 2 8 2" xfId="10423"/>
    <cellStyle name="40% - Accent5 3 2 8 2 2" xfId="34776"/>
    <cellStyle name="40% - Accent5 3 2 8 3" xfId="34775"/>
    <cellStyle name="40% - Accent5 3 2 8 4" xfId="44536"/>
    <cellStyle name="40% - Accent5 3 2 9" xfId="3729"/>
    <cellStyle name="40% - Accent5 3 2 9 2" xfId="10424"/>
    <cellStyle name="40% - Accent5 3 2 9 2 2" xfId="34778"/>
    <cellStyle name="40% - Accent5 3 2 9 3" xfId="34777"/>
    <cellStyle name="40% - Accent5 3 2 9 4" xfId="44537"/>
    <cellStyle name="40% - Accent5 3 3" xfId="667"/>
    <cellStyle name="40% - Accent5 3 3 10" xfId="3731"/>
    <cellStyle name="40% - Accent5 3 3 10 2" xfId="10426"/>
    <cellStyle name="40% - Accent5 3 3 10 2 2" xfId="34781"/>
    <cellStyle name="40% - Accent5 3 3 10 3" xfId="34780"/>
    <cellStyle name="40% - Accent5 3 3 10 4" xfId="44539"/>
    <cellStyle name="40% - Accent5 3 3 11" xfId="3732"/>
    <cellStyle name="40% - Accent5 3 3 11 2" xfId="10427"/>
    <cellStyle name="40% - Accent5 3 3 11 2 2" xfId="34783"/>
    <cellStyle name="40% - Accent5 3 3 11 3" xfId="34782"/>
    <cellStyle name="40% - Accent5 3 3 11 4" xfId="44540"/>
    <cellStyle name="40% - Accent5 3 3 12" xfId="3730"/>
    <cellStyle name="40% - Accent5 3 3 12 2" xfId="10428"/>
    <cellStyle name="40% - Accent5 3 3 12 2 2" xfId="34785"/>
    <cellStyle name="40% - Accent5 3 3 12 3" xfId="34784"/>
    <cellStyle name="40% - Accent5 3 3 13" xfId="10425"/>
    <cellStyle name="40% - Accent5 3 3 13 2" xfId="34786"/>
    <cellStyle name="40% - Accent5 3 3 14" xfId="15016"/>
    <cellStyle name="40% - Accent5 3 3 15" xfId="34779"/>
    <cellStyle name="40% - Accent5 3 3 16" xfId="44538"/>
    <cellStyle name="40% - Accent5 3 3 2" xfId="3733"/>
    <cellStyle name="40% - Accent5 3 3 2 10" xfId="10429"/>
    <cellStyle name="40% - Accent5 3 3 2 10 2" xfId="34788"/>
    <cellStyle name="40% - Accent5 3 3 2 11" xfId="34787"/>
    <cellStyle name="40% - Accent5 3 3 2 12" xfId="44541"/>
    <cellStyle name="40% - Accent5 3 3 2 2" xfId="3734"/>
    <cellStyle name="40% - Accent5 3 3 2 2 2" xfId="10430"/>
    <cellStyle name="40% - Accent5 3 3 2 2 2 2" xfId="34790"/>
    <cellStyle name="40% - Accent5 3 3 2 2 3" xfId="34789"/>
    <cellStyle name="40% - Accent5 3 3 2 2 4" xfId="44542"/>
    <cellStyle name="40% - Accent5 3 3 2 3" xfId="3735"/>
    <cellStyle name="40% - Accent5 3 3 2 3 2" xfId="10431"/>
    <cellStyle name="40% - Accent5 3 3 2 3 2 2" xfId="34792"/>
    <cellStyle name="40% - Accent5 3 3 2 3 3" xfId="34791"/>
    <cellStyle name="40% - Accent5 3 3 2 3 4" xfId="44543"/>
    <cellStyle name="40% - Accent5 3 3 2 4" xfId="3736"/>
    <cellStyle name="40% - Accent5 3 3 2 4 2" xfId="10432"/>
    <cellStyle name="40% - Accent5 3 3 2 4 2 2" xfId="34794"/>
    <cellStyle name="40% - Accent5 3 3 2 4 3" xfId="34793"/>
    <cellStyle name="40% - Accent5 3 3 2 4 4" xfId="44544"/>
    <cellStyle name="40% - Accent5 3 3 2 5" xfId="3737"/>
    <cellStyle name="40% - Accent5 3 3 2 5 2" xfId="10433"/>
    <cellStyle name="40% - Accent5 3 3 2 5 2 2" xfId="34796"/>
    <cellStyle name="40% - Accent5 3 3 2 5 3" xfId="34795"/>
    <cellStyle name="40% - Accent5 3 3 2 5 4" xfId="44545"/>
    <cellStyle name="40% - Accent5 3 3 2 6" xfId="3738"/>
    <cellStyle name="40% - Accent5 3 3 2 6 2" xfId="10434"/>
    <cellStyle name="40% - Accent5 3 3 2 6 2 2" xfId="34798"/>
    <cellStyle name="40% - Accent5 3 3 2 6 3" xfId="34797"/>
    <cellStyle name="40% - Accent5 3 3 2 6 4" xfId="44546"/>
    <cellStyle name="40% - Accent5 3 3 2 7" xfId="3739"/>
    <cellStyle name="40% - Accent5 3 3 2 7 2" xfId="10435"/>
    <cellStyle name="40% - Accent5 3 3 2 7 2 2" xfId="34800"/>
    <cellStyle name="40% - Accent5 3 3 2 7 3" xfId="34799"/>
    <cellStyle name="40% - Accent5 3 3 2 7 4" xfId="44547"/>
    <cellStyle name="40% - Accent5 3 3 2 8" xfId="3740"/>
    <cellStyle name="40% - Accent5 3 3 2 8 2" xfId="10436"/>
    <cellStyle name="40% - Accent5 3 3 2 8 2 2" xfId="34802"/>
    <cellStyle name="40% - Accent5 3 3 2 8 3" xfId="34801"/>
    <cellStyle name="40% - Accent5 3 3 2 8 4" xfId="44548"/>
    <cellStyle name="40% - Accent5 3 3 2 9" xfId="3741"/>
    <cellStyle name="40% - Accent5 3 3 2 9 2" xfId="10437"/>
    <cellStyle name="40% - Accent5 3 3 2 9 2 2" xfId="34804"/>
    <cellStyle name="40% - Accent5 3 3 2 9 3" xfId="34803"/>
    <cellStyle name="40% - Accent5 3 3 2 9 4" xfId="44549"/>
    <cellStyle name="40% - Accent5 3 3 3" xfId="3742"/>
    <cellStyle name="40% - Accent5 3 3 3 2" xfId="3743"/>
    <cellStyle name="40% - Accent5 3 3 3 2 2" xfId="10439"/>
    <cellStyle name="40% - Accent5 3 3 3 2 2 2" xfId="34807"/>
    <cellStyle name="40% - Accent5 3 3 3 2 3" xfId="34806"/>
    <cellStyle name="40% - Accent5 3 3 3 2 4" xfId="44551"/>
    <cellStyle name="40% - Accent5 3 3 3 3" xfId="10438"/>
    <cellStyle name="40% - Accent5 3 3 3 3 2" xfId="34808"/>
    <cellStyle name="40% - Accent5 3 3 3 4" xfId="34805"/>
    <cellStyle name="40% - Accent5 3 3 3 5" xfId="44550"/>
    <cellStyle name="40% - Accent5 3 3 4" xfId="3744"/>
    <cellStyle name="40% - Accent5 3 3 4 2" xfId="10440"/>
    <cellStyle name="40% - Accent5 3 3 4 2 2" xfId="34810"/>
    <cellStyle name="40% - Accent5 3 3 4 3" xfId="34809"/>
    <cellStyle name="40% - Accent5 3 3 4 4" xfId="44552"/>
    <cellStyle name="40% - Accent5 3 3 5" xfId="3745"/>
    <cellStyle name="40% - Accent5 3 3 5 2" xfId="10441"/>
    <cellStyle name="40% - Accent5 3 3 5 2 2" xfId="34812"/>
    <cellStyle name="40% - Accent5 3 3 5 3" xfId="34811"/>
    <cellStyle name="40% - Accent5 3 3 5 4" xfId="44553"/>
    <cellStyle name="40% - Accent5 3 3 6" xfId="3746"/>
    <cellStyle name="40% - Accent5 3 3 6 2" xfId="10442"/>
    <cellStyle name="40% - Accent5 3 3 6 2 2" xfId="34814"/>
    <cellStyle name="40% - Accent5 3 3 6 3" xfId="34813"/>
    <cellStyle name="40% - Accent5 3 3 6 4" xfId="44554"/>
    <cellStyle name="40% - Accent5 3 3 7" xfId="3747"/>
    <cellStyle name="40% - Accent5 3 3 7 2" xfId="10443"/>
    <cellStyle name="40% - Accent5 3 3 7 2 2" xfId="34816"/>
    <cellStyle name="40% - Accent5 3 3 7 3" xfId="34815"/>
    <cellStyle name="40% - Accent5 3 3 7 4" xfId="44555"/>
    <cellStyle name="40% - Accent5 3 3 8" xfId="3748"/>
    <cellStyle name="40% - Accent5 3 3 8 2" xfId="10444"/>
    <cellStyle name="40% - Accent5 3 3 8 2 2" xfId="34818"/>
    <cellStyle name="40% - Accent5 3 3 8 3" xfId="34817"/>
    <cellStyle name="40% - Accent5 3 3 8 4" xfId="44556"/>
    <cellStyle name="40% - Accent5 3 3 9" xfId="3749"/>
    <cellStyle name="40% - Accent5 3 3 9 2" xfId="10445"/>
    <cellStyle name="40% - Accent5 3 3 9 2 2" xfId="34820"/>
    <cellStyle name="40% - Accent5 3 3 9 3" xfId="34819"/>
    <cellStyle name="40% - Accent5 3 3 9 4" xfId="44557"/>
    <cellStyle name="40% - Accent5 3 4" xfId="754"/>
    <cellStyle name="40% - Accent5 3 4 10" xfId="3750"/>
    <cellStyle name="40% - Accent5 3 4 10 2" xfId="10447"/>
    <cellStyle name="40% - Accent5 3 4 10 2 2" xfId="34823"/>
    <cellStyle name="40% - Accent5 3 4 10 3" xfId="34822"/>
    <cellStyle name="40% - Accent5 3 4 11" xfId="10446"/>
    <cellStyle name="40% - Accent5 3 4 11 2" xfId="34824"/>
    <cellStyle name="40% - Accent5 3 4 12" xfId="15017"/>
    <cellStyle name="40% - Accent5 3 4 13" xfId="34821"/>
    <cellStyle name="40% - Accent5 3 4 14" xfId="44558"/>
    <cellStyle name="40% - Accent5 3 4 2" xfId="3751"/>
    <cellStyle name="40% - Accent5 3 4 2 2" xfId="3752"/>
    <cellStyle name="40% - Accent5 3 4 2 2 2" xfId="10449"/>
    <cellStyle name="40% - Accent5 3 4 2 2 2 2" xfId="34827"/>
    <cellStyle name="40% - Accent5 3 4 2 2 3" xfId="34826"/>
    <cellStyle name="40% - Accent5 3 4 2 2 4" xfId="44560"/>
    <cellStyle name="40% - Accent5 3 4 2 3" xfId="10448"/>
    <cellStyle name="40% - Accent5 3 4 2 3 2" xfId="34828"/>
    <cellStyle name="40% - Accent5 3 4 2 4" xfId="34825"/>
    <cellStyle name="40% - Accent5 3 4 2 5" xfId="44559"/>
    <cellStyle name="40% - Accent5 3 4 3" xfId="3753"/>
    <cellStyle name="40% - Accent5 3 4 3 2" xfId="3754"/>
    <cellStyle name="40% - Accent5 3 4 3 2 2" xfId="10451"/>
    <cellStyle name="40% - Accent5 3 4 3 2 2 2" xfId="34831"/>
    <cellStyle name="40% - Accent5 3 4 3 2 3" xfId="34830"/>
    <cellStyle name="40% - Accent5 3 4 3 2 4" xfId="44562"/>
    <cellStyle name="40% - Accent5 3 4 3 3" xfId="10450"/>
    <cellStyle name="40% - Accent5 3 4 3 3 2" xfId="34832"/>
    <cellStyle name="40% - Accent5 3 4 3 4" xfId="34829"/>
    <cellStyle name="40% - Accent5 3 4 3 5" xfId="44561"/>
    <cellStyle name="40% - Accent5 3 4 4" xfId="3755"/>
    <cellStyle name="40% - Accent5 3 4 4 2" xfId="10452"/>
    <cellStyle name="40% - Accent5 3 4 4 2 2" xfId="34834"/>
    <cellStyle name="40% - Accent5 3 4 4 3" xfId="34833"/>
    <cellStyle name="40% - Accent5 3 4 4 4" xfId="44563"/>
    <cellStyle name="40% - Accent5 3 4 5" xfId="3756"/>
    <cellStyle name="40% - Accent5 3 4 5 2" xfId="10453"/>
    <cellStyle name="40% - Accent5 3 4 5 2 2" xfId="34836"/>
    <cellStyle name="40% - Accent5 3 4 5 3" xfId="34835"/>
    <cellStyle name="40% - Accent5 3 4 5 4" xfId="44564"/>
    <cellStyle name="40% - Accent5 3 4 6" xfId="3757"/>
    <cellStyle name="40% - Accent5 3 4 6 2" xfId="10454"/>
    <cellStyle name="40% - Accent5 3 4 6 2 2" xfId="34838"/>
    <cellStyle name="40% - Accent5 3 4 6 3" xfId="34837"/>
    <cellStyle name="40% - Accent5 3 4 6 4" xfId="44565"/>
    <cellStyle name="40% - Accent5 3 4 7" xfId="3758"/>
    <cellStyle name="40% - Accent5 3 4 7 2" xfId="10455"/>
    <cellStyle name="40% - Accent5 3 4 7 2 2" xfId="34840"/>
    <cellStyle name="40% - Accent5 3 4 7 3" xfId="34839"/>
    <cellStyle name="40% - Accent5 3 4 7 4" xfId="44566"/>
    <cellStyle name="40% - Accent5 3 4 8" xfId="3759"/>
    <cellStyle name="40% - Accent5 3 4 8 2" xfId="10456"/>
    <cellStyle name="40% - Accent5 3 4 8 2 2" xfId="34842"/>
    <cellStyle name="40% - Accent5 3 4 8 3" xfId="34841"/>
    <cellStyle name="40% - Accent5 3 4 8 4" xfId="44567"/>
    <cellStyle name="40% - Accent5 3 4 9" xfId="3760"/>
    <cellStyle name="40% - Accent5 3 4 9 2" xfId="10457"/>
    <cellStyle name="40% - Accent5 3 4 9 2 2" xfId="34844"/>
    <cellStyle name="40% - Accent5 3 4 9 3" xfId="34843"/>
    <cellStyle name="40% - Accent5 3 4 9 4" xfId="44568"/>
    <cellStyle name="40% - Accent5 3 5" xfId="3761"/>
    <cellStyle name="40% - Accent5 3 5 2" xfId="3762"/>
    <cellStyle name="40% - Accent5 3 5 2 2" xfId="10459"/>
    <cellStyle name="40% - Accent5 3 5 2 2 2" xfId="34847"/>
    <cellStyle name="40% - Accent5 3 5 2 3" xfId="34846"/>
    <cellStyle name="40% - Accent5 3 5 2 4" xfId="44570"/>
    <cellStyle name="40% - Accent5 3 5 3" xfId="3763"/>
    <cellStyle name="40% - Accent5 3 5 3 2" xfId="10460"/>
    <cellStyle name="40% - Accent5 3 5 3 2 2" xfId="34849"/>
    <cellStyle name="40% - Accent5 3 5 3 3" xfId="34848"/>
    <cellStyle name="40% - Accent5 3 5 3 4" xfId="44571"/>
    <cellStyle name="40% - Accent5 3 5 4" xfId="10458"/>
    <cellStyle name="40% - Accent5 3 5 4 2" xfId="34850"/>
    <cellStyle name="40% - Accent5 3 5 5" xfId="15018"/>
    <cellStyle name="40% - Accent5 3 5 6" xfId="34845"/>
    <cellStyle name="40% - Accent5 3 5 7" xfId="44569"/>
    <cellStyle name="40% - Accent5 3 6" xfId="3764"/>
    <cellStyle name="40% - Accent5 3 6 2" xfId="3765"/>
    <cellStyle name="40% - Accent5 3 6 2 2" xfId="10462"/>
    <cellStyle name="40% - Accent5 3 6 2 2 2" xfId="34853"/>
    <cellStyle name="40% - Accent5 3 6 2 3" xfId="34852"/>
    <cellStyle name="40% - Accent5 3 6 2 4" xfId="44573"/>
    <cellStyle name="40% - Accent5 3 6 3" xfId="10461"/>
    <cellStyle name="40% - Accent5 3 6 3 2" xfId="34854"/>
    <cellStyle name="40% - Accent5 3 6 4" xfId="15019"/>
    <cellStyle name="40% - Accent5 3 6 5" xfId="34851"/>
    <cellStyle name="40% - Accent5 3 6 6" xfId="44572"/>
    <cellStyle name="40% - Accent5 3 7" xfId="3766"/>
    <cellStyle name="40% - Accent5 3 7 2" xfId="3767"/>
    <cellStyle name="40% - Accent5 3 7 2 2" xfId="10464"/>
    <cellStyle name="40% - Accent5 3 7 2 2 2" xfId="34857"/>
    <cellStyle name="40% - Accent5 3 7 2 3" xfId="34856"/>
    <cellStyle name="40% - Accent5 3 7 2 4" xfId="44575"/>
    <cellStyle name="40% - Accent5 3 7 3" xfId="10463"/>
    <cellStyle name="40% - Accent5 3 7 3 2" xfId="34858"/>
    <cellStyle name="40% - Accent5 3 7 4" xfId="15020"/>
    <cellStyle name="40% - Accent5 3 7 5" xfId="34855"/>
    <cellStyle name="40% - Accent5 3 7 6" xfId="44574"/>
    <cellStyle name="40% - Accent5 3 8" xfId="3768"/>
    <cellStyle name="40% - Accent5 3 8 2" xfId="3769"/>
    <cellStyle name="40% - Accent5 3 8 2 2" xfId="10466"/>
    <cellStyle name="40% - Accent5 3 8 2 2 2" xfId="34861"/>
    <cellStyle name="40% - Accent5 3 8 2 3" xfId="34860"/>
    <cellStyle name="40% - Accent5 3 8 2 4" xfId="44577"/>
    <cellStyle name="40% - Accent5 3 8 3" xfId="10465"/>
    <cellStyle name="40% - Accent5 3 8 3 2" xfId="34862"/>
    <cellStyle name="40% - Accent5 3 8 4" xfId="15021"/>
    <cellStyle name="40% - Accent5 3 8 5" xfId="34859"/>
    <cellStyle name="40% - Accent5 3 8 6" xfId="44576"/>
    <cellStyle name="40% - Accent5 3 9" xfId="3770"/>
    <cellStyle name="40% - Accent5 3 9 2" xfId="3771"/>
    <cellStyle name="40% - Accent5 3 9 2 2" xfId="10468"/>
    <cellStyle name="40% - Accent5 3 9 2 2 2" xfId="34865"/>
    <cellStyle name="40% - Accent5 3 9 2 3" xfId="34864"/>
    <cellStyle name="40% - Accent5 3 9 2 4" xfId="44579"/>
    <cellStyle name="40% - Accent5 3 9 3" xfId="10467"/>
    <cellStyle name="40% - Accent5 3 9 3 2" xfId="34866"/>
    <cellStyle name="40% - Accent5 3 9 4" xfId="15022"/>
    <cellStyle name="40% - Accent5 3 9 5" xfId="34863"/>
    <cellStyle name="40% - Accent5 3 9 6" xfId="44578"/>
    <cellStyle name="40% - Accent5 4" xfId="235"/>
    <cellStyle name="40% - Accent5 4 10" xfId="3773"/>
    <cellStyle name="40% - Accent5 4 10 2" xfId="10470"/>
    <cellStyle name="40% - Accent5 4 10 2 2" xfId="34869"/>
    <cellStyle name="40% - Accent5 4 10 3" xfId="34868"/>
    <cellStyle name="40% - Accent5 4 10 4" xfId="44581"/>
    <cellStyle name="40% - Accent5 4 11" xfId="3774"/>
    <cellStyle name="40% - Accent5 4 11 2" xfId="10471"/>
    <cellStyle name="40% - Accent5 4 11 2 2" xfId="34871"/>
    <cellStyle name="40% - Accent5 4 11 3" xfId="34870"/>
    <cellStyle name="40% - Accent5 4 11 4" xfId="44582"/>
    <cellStyle name="40% - Accent5 4 12" xfId="3772"/>
    <cellStyle name="40% - Accent5 4 12 2" xfId="10472"/>
    <cellStyle name="40% - Accent5 4 12 2 2" xfId="34873"/>
    <cellStyle name="40% - Accent5 4 12 3" xfId="34872"/>
    <cellStyle name="40% - Accent5 4 13" xfId="10469"/>
    <cellStyle name="40% - Accent5 4 13 2" xfId="34874"/>
    <cellStyle name="40% - Accent5 4 14" xfId="15023"/>
    <cellStyle name="40% - Accent5 4 15" xfId="34867"/>
    <cellStyle name="40% - Accent5 4 16" xfId="44580"/>
    <cellStyle name="40% - Accent5 4 2" xfId="464"/>
    <cellStyle name="40% - Accent5 4 2 10" xfId="3775"/>
    <cellStyle name="40% - Accent5 4 2 10 2" xfId="10474"/>
    <cellStyle name="40% - Accent5 4 2 10 2 2" xfId="34877"/>
    <cellStyle name="40% - Accent5 4 2 10 3" xfId="34876"/>
    <cellStyle name="40% - Accent5 4 2 11" xfId="10473"/>
    <cellStyle name="40% - Accent5 4 2 11 2" xfId="34878"/>
    <cellStyle name="40% - Accent5 4 2 12" xfId="15024"/>
    <cellStyle name="40% - Accent5 4 2 13" xfId="34875"/>
    <cellStyle name="40% - Accent5 4 2 14" xfId="44583"/>
    <cellStyle name="40% - Accent5 4 2 2" xfId="3776"/>
    <cellStyle name="40% - Accent5 4 2 2 2" xfId="3777"/>
    <cellStyle name="40% - Accent5 4 2 2 2 2" xfId="10476"/>
    <cellStyle name="40% - Accent5 4 2 2 2 2 2" xfId="34881"/>
    <cellStyle name="40% - Accent5 4 2 2 2 3" xfId="34880"/>
    <cellStyle name="40% - Accent5 4 2 2 2 4" xfId="44585"/>
    <cellStyle name="40% - Accent5 4 2 2 3" xfId="10475"/>
    <cellStyle name="40% - Accent5 4 2 2 3 2" xfId="34882"/>
    <cellStyle name="40% - Accent5 4 2 2 4" xfId="34879"/>
    <cellStyle name="40% - Accent5 4 2 2 5" xfId="44584"/>
    <cellStyle name="40% - Accent5 4 2 3" xfId="3778"/>
    <cellStyle name="40% - Accent5 4 2 3 2" xfId="3779"/>
    <cellStyle name="40% - Accent5 4 2 3 2 2" xfId="10478"/>
    <cellStyle name="40% - Accent5 4 2 3 2 2 2" xfId="34885"/>
    <cellStyle name="40% - Accent5 4 2 3 2 3" xfId="34884"/>
    <cellStyle name="40% - Accent5 4 2 3 2 4" xfId="44587"/>
    <cellStyle name="40% - Accent5 4 2 3 3" xfId="10477"/>
    <cellStyle name="40% - Accent5 4 2 3 3 2" xfId="34886"/>
    <cellStyle name="40% - Accent5 4 2 3 4" xfId="34883"/>
    <cellStyle name="40% - Accent5 4 2 3 5" xfId="44586"/>
    <cellStyle name="40% - Accent5 4 2 4" xfId="3780"/>
    <cellStyle name="40% - Accent5 4 2 4 2" xfId="10479"/>
    <cellStyle name="40% - Accent5 4 2 4 2 2" xfId="34888"/>
    <cellStyle name="40% - Accent5 4 2 4 3" xfId="34887"/>
    <cellStyle name="40% - Accent5 4 2 4 4" xfId="44588"/>
    <cellStyle name="40% - Accent5 4 2 5" xfId="3781"/>
    <cellStyle name="40% - Accent5 4 2 5 2" xfId="10480"/>
    <cellStyle name="40% - Accent5 4 2 5 2 2" xfId="34890"/>
    <cellStyle name="40% - Accent5 4 2 5 3" xfId="34889"/>
    <cellStyle name="40% - Accent5 4 2 5 4" xfId="44589"/>
    <cellStyle name="40% - Accent5 4 2 6" xfId="3782"/>
    <cellStyle name="40% - Accent5 4 2 6 2" xfId="10481"/>
    <cellStyle name="40% - Accent5 4 2 6 2 2" xfId="34892"/>
    <cellStyle name="40% - Accent5 4 2 6 3" xfId="34891"/>
    <cellStyle name="40% - Accent5 4 2 6 4" xfId="44590"/>
    <cellStyle name="40% - Accent5 4 2 7" xfId="3783"/>
    <cellStyle name="40% - Accent5 4 2 7 2" xfId="10482"/>
    <cellStyle name="40% - Accent5 4 2 7 2 2" xfId="34894"/>
    <cellStyle name="40% - Accent5 4 2 7 3" xfId="34893"/>
    <cellStyle name="40% - Accent5 4 2 7 4" xfId="44591"/>
    <cellStyle name="40% - Accent5 4 2 8" xfId="3784"/>
    <cellStyle name="40% - Accent5 4 2 8 2" xfId="10483"/>
    <cellStyle name="40% - Accent5 4 2 8 2 2" xfId="34896"/>
    <cellStyle name="40% - Accent5 4 2 8 3" xfId="34895"/>
    <cellStyle name="40% - Accent5 4 2 8 4" xfId="44592"/>
    <cellStyle name="40% - Accent5 4 2 9" xfId="3785"/>
    <cellStyle name="40% - Accent5 4 2 9 2" xfId="10484"/>
    <cellStyle name="40% - Accent5 4 2 9 2 2" xfId="34898"/>
    <cellStyle name="40% - Accent5 4 2 9 3" xfId="34897"/>
    <cellStyle name="40% - Accent5 4 2 9 4" xfId="44593"/>
    <cellStyle name="40% - Accent5 4 3" xfId="668"/>
    <cellStyle name="40% - Accent5 4 3 10" xfId="10485"/>
    <cellStyle name="40% - Accent5 4 3 10 2" xfId="34900"/>
    <cellStyle name="40% - Accent5 4 3 11" xfId="15025"/>
    <cellStyle name="40% - Accent5 4 3 12" xfId="34899"/>
    <cellStyle name="40% - Accent5 4 3 13" xfId="44594"/>
    <cellStyle name="40% - Accent5 4 3 2" xfId="3787"/>
    <cellStyle name="40% - Accent5 4 3 2 2" xfId="10486"/>
    <cellStyle name="40% - Accent5 4 3 2 2 2" xfId="34902"/>
    <cellStyle name="40% - Accent5 4 3 2 3" xfId="34901"/>
    <cellStyle name="40% - Accent5 4 3 2 4" xfId="44595"/>
    <cellStyle name="40% - Accent5 4 3 3" xfId="3788"/>
    <cellStyle name="40% - Accent5 4 3 3 2" xfId="10487"/>
    <cellStyle name="40% - Accent5 4 3 3 2 2" xfId="34904"/>
    <cellStyle name="40% - Accent5 4 3 3 3" xfId="34903"/>
    <cellStyle name="40% - Accent5 4 3 3 4" xfId="44596"/>
    <cellStyle name="40% - Accent5 4 3 4" xfId="3789"/>
    <cellStyle name="40% - Accent5 4 3 4 2" xfId="10488"/>
    <cellStyle name="40% - Accent5 4 3 4 2 2" xfId="34906"/>
    <cellStyle name="40% - Accent5 4 3 4 3" xfId="34905"/>
    <cellStyle name="40% - Accent5 4 3 4 4" xfId="44597"/>
    <cellStyle name="40% - Accent5 4 3 5" xfId="3790"/>
    <cellStyle name="40% - Accent5 4 3 5 2" xfId="10489"/>
    <cellStyle name="40% - Accent5 4 3 5 2 2" xfId="34908"/>
    <cellStyle name="40% - Accent5 4 3 5 3" xfId="34907"/>
    <cellStyle name="40% - Accent5 4 3 5 4" xfId="44598"/>
    <cellStyle name="40% - Accent5 4 3 6" xfId="3791"/>
    <cellStyle name="40% - Accent5 4 3 6 2" xfId="10490"/>
    <cellStyle name="40% - Accent5 4 3 6 2 2" xfId="34910"/>
    <cellStyle name="40% - Accent5 4 3 6 3" xfId="34909"/>
    <cellStyle name="40% - Accent5 4 3 6 4" xfId="44599"/>
    <cellStyle name="40% - Accent5 4 3 7" xfId="3792"/>
    <cellStyle name="40% - Accent5 4 3 7 2" xfId="10491"/>
    <cellStyle name="40% - Accent5 4 3 7 2 2" xfId="34912"/>
    <cellStyle name="40% - Accent5 4 3 7 3" xfId="34911"/>
    <cellStyle name="40% - Accent5 4 3 7 4" xfId="44600"/>
    <cellStyle name="40% - Accent5 4 3 8" xfId="3793"/>
    <cellStyle name="40% - Accent5 4 3 8 2" xfId="10492"/>
    <cellStyle name="40% - Accent5 4 3 8 2 2" xfId="34914"/>
    <cellStyle name="40% - Accent5 4 3 8 3" xfId="34913"/>
    <cellStyle name="40% - Accent5 4 3 8 4" xfId="44601"/>
    <cellStyle name="40% - Accent5 4 3 9" xfId="3786"/>
    <cellStyle name="40% - Accent5 4 3 9 2" xfId="10493"/>
    <cellStyle name="40% - Accent5 4 3 9 2 2" xfId="34916"/>
    <cellStyle name="40% - Accent5 4 3 9 3" xfId="34915"/>
    <cellStyle name="40% - Accent5 4 4" xfId="755"/>
    <cellStyle name="40% - Accent5 4 4 2" xfId="3795"/>
    <cellStyle name="40% - Accent5 4 4 2 2" xfId="10495"/>
    <cellStyle name="40% - Accent5 4 4 2 2 2" xfId="34919"/>
    <cellStyle name="40% - Accent5 4 4 2 3" xfId="34918"/>
    <cellStyle name="40% - Accent5 4 4 2 4" xfId="44603"/>
    <cellStyle name="40% - Accent5 4 4 3" xfId="3794"/>
    <cellStyle name="40% - Accent5 4 4 3 2" xfId="10496"/>
    <cellStyle name="40% - Accent5 4 4 3 2 2" xfId="34921"/>
    <cellStyle name="40% - Accent5 4 4 3 3" xfId="34920"/>
    <cellStyle name="40% - Accent5 4 4 4" xfId="10494"/>
    <cellStyle name="40% - Accent5 4 4 4 2" xfId="34922"/>
    <cellStyle name="40% - Accent5 4 4 5" xfId="15026"/>
    <cellStyle name="40% - Accent5 4 4 6" xfId="34917"/>
    <cellStyle name="40% - Accent5 4 4 7" xfId="44602"/>
    <cellStyle name="40% - Accent5 4 5" xfId="3796"/>
    <cellStyle name="40% - Accent5 4 5 2" xfId="10497"/>
    <cellStyle name="40% - Accent5 4 5 2 2" xfId="34924"/>
    <cellStyle name="40% - Accent5 4 5 3" xfId="34923"/>
    <cellStyle name="40% - Accent5 4 5 4" xfId="44604"/>
    <cellStyle name="40% - Accent5 4 6" xfId="3797"/>
    <cellStyle name="40% - Accent5 4 6 2" xfId="10498"/>
    <cellStyle name="40% - Accent5 4 6 2 2" xfId="34926"/>
    <cellStyle name="40% - Accent5 4 6 3" xfId="34925"/>
    <cellStyle name="40% - Accent5 4 6 4" xfId="44605"/>
    <cellStyle name="40% - Accent5 4 7" xfId="3798"/>
    <cellStyle name="40% - Accent5 4 7 2" xfId="10499"/>
    <cellStyle name="40% - Accent5 4 7 2 2" xfId="34928"/>
    <cellStyle name="40% - Accent5 4 7 3" xfId="34927"/>
    <cellStyle name="40% - Accent5 4 7 4" xfId="44606"/>
    <cellStyle name="40% - Accent5 4 8" xfId="3799"/>
    <cellStyle name="40% - Accent5 4 8 2" xfId="10500"/>
    <cellStyle name="40% - Accent5 4 8 2 2" xfId="34930"/>
    <cellStyle name="40% - Accent5 4 8 3" xfId="34929"/>
    <cellStyle name="40% - Accent5 4 8 4" xfId="44607"/>
    <cellStyle name="40% - Accent5 4 9" xfId="3800"/>
    <cellStyle name="40% - Accent5 4 9 2" xfId="10501"/>
    <cellStyle name="40% - Accent5 4 9 2 2" xfId="34932"/>
    <cellStyle name="40% - Accent5 4 9 3" xfId="34931"/>
    <cellStyle name="40% - Accent5 4 9 4" xfId="44608"/>
    <cellStyle name="40% - Accent5 5" xfId="236"/>
    <cellStyle name="40% - Accent5 5 10" xfId="3802"/>
    <cellStyle name="40% - Accent5 5 10 2" xfId="10503"/>
    <cellStyle name="40% - Accent5 5 10 2 2" xfId="34935"/>
    <cellStyle name="40% - Accent5 5 10 3" xfId="34934"/>
    <cellStyle name="40% - Accent5 5 10 4" xfId="44610"/>
    <cellStyle name="40% - Accent5 5 11" xfId="3803"/>
    <cellStyle name="40% - Accent5 5 11 2" xfId="10504"/>
    <cellStyle name="40% - Accent5 5 11 2 2" xfId="34937"/>
    <cellStyle name="40% - Accent5 5 11 3" xfId="34936"/>
    <cellStyle name="40% - Accent5 5 11 4" xfId="44611"/>
    <cellStyle name="40% - Accent5 5 12" xfId="3801"/>
    <cellStyle name="40% - Accent5 5 12 2" xfId="10505"/>
    <cellStyle name="40% - Accent5 5 12 2 2" xfId="34939"/>
    <cellStyle name="40% - Accent5 5 12 3" xfId="34938"/>
    <cellStyle name="40% - Accent5 5 13" xfId="10502"/>
    <cellStyle name="40% - Accent5 5 13 2" xfId="34940"/>
    <cellStyle name="40% - Accent5 5 14" xfId="15027"/>
    <cellStyle name="40% - Accent5 5 15" xfId="34933"/>
    <cellStyle name="40% - Accent5 5 16" xfId="44609"/>
    <cellStyle name="40% - Accent5 5 2" xfId="465"/>
    <cellStyle name="40% - Accent5 5 2 10" xfId="3804"/>
    <cellStyle name="40% - Accent5 5 2 10 2" xfId="10507"/>
    <cellStyle name="40% - Accent5 5 2 10 2 2" xfId="34943"/>
    <cellStyle name="40% - Accent5 5 2 10 3" xfId="34942"/>
    <cellStyle name="40% - Accent5 5 2 11" xfId="10506"/>
    <cellStyle name="40% - Accent5 5 2 11 2" xfId="34944"/>
    <cellStyle name="40% - Accent5 5 2 12" xfId="15028"/>
    <cellStyle name="40% - Accent5 5 2 13" xfId="34941"/>
    <cellStyle name="40% - Accent5 5 2 14" xfId="44612"/>
    <cellStyle name="40% - Accent5 5 2 2" xfId="3805"/>
    <cellStyle name="40% - Accent5 5 2 2 2" xfId="10508"/>
    <cellStyle name="40% - Accent5 5 2 2 2 2" xfId="34946"/>
    <cellStyle name="40% - Accent5 5 2 2 3" xfId="34945"/>
    <cellStyle name="40% - Accent5 5 2 2 4" xfId="44613"/>
    <cellStyle name="40% - Accent5 5 2 3" xfId="3806"/>
    <cellStyle name="40% - Accent5 5 2 3 2" xfId="10509"/>
    <cellStyle name="40% - Accent5 5 2 3 2 2" xfId="34948"/>
    <cellStyle name="40% - Accent5 5 2 3 3" xfId="34947"/>
    <cellStyle name="40% - Accent5 5 2 3 4" xfId="44614"/>
    <cellStyle name="40% - Accent5 5 2 4" xfId="3807"/>
    <cellStyle name="40% - Accent5 5 2 4 2" xfId="10510"/>
    <cellStyle name="40% - Accent5 5 2 4 2 2" xfId="34950"/>
    <cellStyle name="40% - Accent5 5 2 4 3" xfId="34949"/>
    <cellStyle name="40% - Accent5 5 2 4 4" xfId="44615"/>
    <cellStyle name="40% - Accent5 5 2 5" xfId="3808"/>
    <cellStyle name="40% - Accent5 5 2 5 2" xfId="10511"/>
    <cellStyle name="40% - Accent5 5 2 5 2 2" xfId="34952"/>
    <cellStyle name="40% - Accent5 5 2 5 3" xfId="34951"/>
    <cellStyle name="40% - Accent5 5 2 5 4" xfId="44616"/>
    <cellStyle name="40% - Accent5 5 2 6" xfId="3809"/>
    <cellStyle name="40% - Accent5 5 2 6 2" xfId="10512"/>
    <cellStyle name="40% - Accent5 5 2 6 2 2" xfId="34954"/>
    <cellStyle name="40% - Accent5 5 2 6 3" xfId="34953"/>
    <cellStyle name="40% - Accent5 5 2 6 4" xfId="44617"/>
    <cellStyle name="40% - Accent5 5 2 7" xfId="3810"/>
    <cellStyle name="40% - Accent5 5 2 7 2" xfId="10513"/>
    <cellStyle name="40% - Accent5 5 2 7 2 2" xfId="34956"/>
    <cellStyle name="40% - Accent5 5 2 7 3" xfId="34955"/>
    <cellStyle name="40% - Accent5 5 2 7 4" xfId="44618"/>
    <cellStyle name="40% - Accent5 5 2 8" xfId="3811"/>
    <cellStyle name="40% - Accent5 5 2 8 2" xfId="10514"/>
    <cellStyle name="40% - Accent5 5 2 8 2 2" xfId="34958"/>
    <cellStyle name="40% - Accent5 5 2 8 3" xfId="34957"/>
    <cellStyle name="40% - Accent5 5 2 8 4" xfId="44619"/>
    <cellStyle name="40% - Accent5 5 2 9" xfId="3812"/>
    <cellStyle name="40% - Accent5 5 2 9 2" xfId="10515"/>
    <cellStyle name="40% - Accent5 5 2 9 2 2" xfId="34960"/>
    <cellStyle name="40% - Accent5 5 2 9 3" xfId="34959"/>
    <cellStyle name="40% - Accent5 5 2 9 4" xfId="44620"/>
    <cellStyle name="40% - Accent5 5 3" xfId="669"/>
    <cellStyle name="40% - Accent5 5 3 2" xfId="3814"/>
    <cellStyle name="40% - Accent5 5 3 2 2" xfId="10517"/>
    <cellStyle name="40% - Accent5 5 3 2 2 2" xfId="34963"/>
    <cellStyle name="40% - Accent5 5 3 2 3" xfId="34962"/>
    <cellStyle name="40% - Accent5 5 3 2 4" xfId="44622"/>
    <cellStyle name="40% - Accent5 5 3 3" xfId="3813"/>
    <cellStyle name="40% - Accent5 5 3 3 2" xfId="10518"/>
    <cellStyle name="40% - Accent5 5 3 3 2 2" xfId="34965"/>
    <cellStyle name="40% - Accent5 5 3 3 3" xfId="34964"/>
    <cellStyle name="40% - Accent5 5 3 4" xfId="10516"/>
    <cellStyle name="40% - Accent5 5 3 4 2" xfId="34966"/>
    <cellStyle name="40% - Accent5 5 3 5" xfId="15029"/>
    <cellStyle name="40% - Accent5 5 3 6" xfId="34961"/>
    <cellStyle name="40% - Accent5 5 3 7" xfId="44621"/>
    <cellStyle name="40% - Accent5 5 4" xfId="756"/>
    <cellStyle name="40% - Accent5 5 4 2" xfId="3815"/>
    <cellStyle name="40% - Accent5 5 4 2 2" xfId="10520"/>
    <cellStyle name="40% - Accent5 5 4 2 2 2" xfId="34969"/>
    <cellStyle name="40% - Accent5 5 4 2 3" xfId="34968"/>
    <cellStyle name="40% - Accent5 5 4 3" xfId="10519"/>
    <cellStyle name="40% - Accent5 5 4 3 2" xfId="34970"/>
    <cellStyle name="40% - Accent5 5 4 4" xfId="15030"/>
    <cellStyle name="40% - Accent5 5 4 5" xfId="34967"/>
    <cellStyle name="40% - Accent5 5 4 6" xfId="44623"/>
    <cellStyle name="40% - Accent5 5 5" xfId="3816"/>
    <cellStyle name="40% - Accent5 5 5 2" xfId="10521"/>
    <cellStyle name="40% - Accent5 5 5 2 2" xfId="34972"/>
    <cellStyle name="40% - Accent5 5 5 3" xfId="34971"/>
    <cellStyle name="40% - Accent5 5 5 4" xfId="44624"/>
    <cellStyle name="40% - Accent5 5 6" xfId="3817"/>
    <cellStyle name="40% - Accent5 5 6 2" xfId="10522"/>
    <cellStyle name="40% - Accent5 5 6 2 2" xfId="34974"/>
    <cellStyle name="40% - Accent5 5 6 3" xfId="34973"/>
    <cellStyle name="40% - Accent5 5 6 4" xfId="44625"/>
    <cellStyle name="40% - Accent5 5 7" xfId="3818"/>
    <cellStyle name="40% - Accent5 5 7 2" xfId="10523"/>
    <cellStyle name="40% - Accent5 5 7 2 2" xfId="34976"/>
    <cellStyle name="40% - Accent5 5 7 3" xfId="34975"/>
    <cellStyle name="40% - Accent5 5 7 4" xfId="44626"/>
    <cellStyle name="40% - Accent5 5 8" xfId="3819"/>
    <cellStyle name="40% - Accent5 5 8 2" xfId="10524"/>
    <cellStyle name="40% - Accent5 5 8 2 2" xfId="34978"/>
    <cellStyle name="40% - Accent5 5 8 3" xfId="34977"/>
    <cellStyle name="40% - Accent5 5 8 4" xfId="44627"/>
    <cellStyle name="40% - Accent5 5 9" xfId="3820"/>
    <cellStyle name="40% - Accent5 5 9 2" xfId="10525"/>
    <cellStyle name="40% - Accent5 5 9 2 2" xfId="34980"/>
    <cellStyle name="40% - Accent5 5 9 3" xfId="34979"/>
    <cellStyle name="40% - Accent5 5 9 4" xfId="44628"/>
    <cellStyle name="40% - Accent5 6" xfId="237"/>
    <cellStyle name="40% - Accent5 6 10" xfId="3821"/>
    <cellStyle name="40% - Accent5 6 10 2" xfId="10527"/>
    <cellStyle name="40% - Accent5 6 10 2 2" xfId="34983"/>
    <cellStyle name="40% - Accent5 6 10 3" xfId="34982"/>
    <cellStyle name="40% - Accent5 6 11" xfId="10526"/>
    <cellStyle name="40% - Accent5 6 11 2" xfId="34984"/>
    <cellStyle name="40% - Accent5 6 12" xfId="15031"/>
    <cellStyle name="40% - Accent5 6 13" xfId="34981"/>
    <cellStyle name="40% - Accent5 6 14" xfId="44629"/>
    <cellStyle name="40% - Accent5 6 2" xfId="466"/>
    <cellStyle name="40% - Accent5 6 2 2" xfId="3823"/>
    <cellStyle name="40% - Accent5 6 2 2 2" xfId="10529"/>
    <cellStyle name="40% - Accent5 6 2 2 2 2" xfId="34987"/>
    <cellStyle name="40% - Accent5 6 2 2 3" xfId="34986"/>
    <cellStyle name="40% - Accent5 6 2 2 4" xfId="44631"/>
    <cellStyle name="40% - Accent5 6 2 3" xfId="3822"/>
    <cellStyle name="40% - Accent5 6 2 3 2" xfId="10530"/>
    <cellStyle name="40% - Accent5 6 2 3 2 2" xfId="34989"/>
    <cellStyle name="40% - Accent5 6 2 3 3" xfId="34988"/>
    <cellStyle name="40% - Accent5 6 2 4" xfId="10528"/>
    <cellStyle name="40% - Accent5 6 2 4 2" xfId="34990"/>
    <cellStyle name="40% - Accent5 6 2 5" xfId="15032"/>
    <cellStyle name="40% - Accent5 6 2 6" xfId="34985"/>
    <cellStyle name="40% - Accent5 6 2 7" xfId="44630"/>
    <cellStyle name="40% - Accent5 6 3" xfId="670"/>
    <cellStyle name="40% - Accent5 6 3 2" xfId="3825"/>
    <cellStyle name="40% - Accent5 6 3 2 2" xfId="10532"/>
    <cellStyle name="40% - Accent5 6 3 2 2 2" xfId="34993"/>
    <cellStyle name="40% - Accent5 6 3 2 3" xfId="34992"/>
    <cellStyle name="40% - Accent5 6 3 2 4" xfId="44633"/>
    <cellStyle name="40% - Accent5 6 3 3" xfId="3824"/>
    <cellStyle name="40% - Accent5 6 3 3 2" xfId="10533"/>
    <cellStyle name="40% - Accent5 6 3 3 2 2" xfId="34995"/>
    <cellStyle name="40% - Accent5 6 3 3 3" xfId="34994"/>
    <cellStyle name="40% - Accent5 6 3 4" xfId="10531"/>
    <cellStyle name="40% - Accent5 6 3 4 2" xfId="34996"/>
    <cellStyle name="40% - Accent5 6 3 5" xfId="15033"/>
    <cellStyle name="40% - Accent5 6 3 6" xfId="34991"/>
    <cellStyle name="40% - Accent5 6 3 7" xfId="44632"/>
    <cellStyle name="40% - Accent5 6 4" xfId="757"/>
    <cellStyle name="40% - Accent5 6 4 2" xfId="3826"/>
    <cellStyle name="40% - Accent5 6 4 2 2" xfId="10535"/>
    <cellStyle name="40% - Accent5 6 4 2 2 2" xfId="34999"/>
    <cellStyle name="40% - Accent5 6 4 2 3" xfId="34998"/>
    <cellStyle name="40% - Accent5 6 4 3" xfId="10534"/>
    <cellStyle name="40% - Accent5 6 4 3 2" xfId="35000"/>
    <cellStyle name="40% - Accent5 6 4 4" xfId="15034"/>
    <cellStyle name="40% - Accent5 6 4 5" xfId="34997"/>
    <cellStyle name="40% - Accent5 6 4 6" xfId="44634"/>
    <cellStyle name="40% - Accent5 6 5" xfId="3827"/>
    <cellStyle name="40% - Accent5 6 5 2" xfId="10536"/>
    <cellStyle name="40% - Accent5 6 5 2 2" xfId="35002"/>
    <cellStyle name="40% - Accent5 6 5 3" xfId="35001"/>
    <cellStyle name="40% - Accent5 6 5 4" xfId="44635"/>
    <cellStyle name="40% - Accent5 6 6" xfId="3828"/>
    <cellStyle name="40% - Accent5 6 6 2" xfId="10537"/>
    <cellStyle name="40% - Accent5 6 6 2 2" xfId="35004"/>
    <cellStyle name="40% - Accent5 6 6 3" xfId="35003"/>
    <cellStyle name="40% - Accent5 6 6 4" xfId="44636"/>
    <cellStyle name="40% - Accent5 6 7" xfId="3829"/>
    <cellStyle name="40% - Accent5 6 7 2" xfId="10538"/>
    <cellStyle name="40% - Accent5 6 7 2 2" xfId="35006"/>
    <cellStyle name="40% - Accent5 6 7 3" xfId="35005"/>
    <cellStyle name="40% - Accent5 6 7 4" xfId="44637"/>
    <cellStyle name="40% - Accent5 6 8" xfId="3830"/>
    <cellStyle name="40% - Accent5 6 8 2" xfId="10539"/>
    <cellStyle name="40% - Accent5 6 8 2 2" xfId="35008"/>
    <cellStyle name="40% - Accent5 6 8 3" xfId="35007"/>
    <cellStyle name="40% - Accent5 6 8 4" xfId="44638"/>
    <cellStyle name="40% - Accent5 6 9" xfId="3831"/>
    <cellStyle name="40% - Accent5 6 9 2" xfId="10540"/>
    <cellStyle name="40% - Accent5 6 9 2 2" xfId="35010"/>
    <cellStyle name="40% - Accent5 6 9 3" xfId="35009"/>
    <cellStyle name="40% - Accent5 6 9 4" xfId="44639"/>
    <cellStyle name="40% - Accent5 7" xfId="238"/>
    <cellStyle name="40% - Accent5 7 10" xfId="10541"/>
    <cellStyle name="40% - Accent5 7 10 2" xfId="35012"/>
    <cellStyle name="40% - Accent5 7 11" xfId="15035"/>
    <cellStyle name="40% - Accent5 7 12" xfId="35011"/>
    <cellStyle name="40% - Accent5 7 13" xfId="44640"/>
    <cellStyle name="40% - Accent5 7 2" xfId="467"/>
    <cellStyle name="40% - Accent5 7 2 2" xfId="3834"/>
    <cellStyle name="40% - Accent5 7 2 2 2" xfId="10543"/>
    <cellStyle name="40% - Accent5 7 2 2 2 2" xfId="35015"/>
    <cellStyle name="40% - Accent5 7 2 2 3" xfId="35014"/>
    <cellStyle name="40% - Accent5 7 2 2 4" xfId="44642"/>
    <cellStyle name="40% - Accent5 7 2 3" xfId="3833"/>
    <cellStyle name="40% - Accent5 7 2 3 2" xfId="10544"/>
    <cellStyle name="40% - Accent5 7 2 3 2 2" xfId="35017"/>
    <cellStyle name="40% - Accent5 7 2 3 3" xfId="35016"/>
    <cellStyle name="40% - Accent5 7 2 4" xfId="10542"/>
    <cellStyle name="40% - Accent5 7 2 4 2" xfId="35018"/>
    <cellStyle name="40% - Accent5 7 2 5" xfId="15036"/>
    <cellStyle name="40% - Accent5 7 2 6" xfId="35013"/>
    <cellStyle name="40% - Accent5 7 2 7" xfId="44641"/>
    <cellStyle name="40% - Accent5 7 3" xfId="671"/>
    <cellStyle name="40% - Accent5 7 3 2" xfId="3835"/>
    <cellStyle name="40% - Accent5 7 3 2 2" xfId="10546"/>
    <cellStyle name="40% - Accent5 7 3 2 2 2" xfId="35021"/>
    <cellStyle name="40% - Accent5 7 3 2 3" xfId="35020"/>
    <cellStyle name="40% - Accent5 7 3 3" xfId="10545"/>
    <cellStyle name="40% - Accent5 7 3 3 2" xfId="35022"/>
    <cellStyle name="40% - Accent5 7 3 4" xfId="15037"/>
    <cellStyle name="40% - Accent5 7 3 5" xfId="35019"/>
    <cellStyle name="40% - Accent5 7 3 6" xfId="44643"/>
    <cellStyle name="40% - Accent5 7 4" xfId="758"/>
    <cellStyle name="40% - Accent5 7 4 2" xfId="3836"/>
    <cellStyle name="40% - Accent5 7 4 2 2" xfId="10548"/>
    <cellStyle name="40% - Accent5 7 4 2 2 2" xfId="35025"/>
    <cellStyle name="40% - Accent5 7 4 2 3" xfId="35024"/>
    <cellStyle name="40% - Accent5 7 4 3" xfId="10547"/>
    <cellStyle name="40% - Accent5 7 4 3 2" xfId="35026"/>
    <cellStyle name="40% - Accent5 7 4 4" xfId="15038"/>
    <cellStyle name="40% - Accent5 7 4 5" xfId="35023"/>
    <cellStyle name="40% - Accent5 7 4 6" xfId="44644"/>
    <cellStyle name="40% - Accent5 7 5" xfId="3837"/>
    <cellStyle name="40% - Accent5 7 5 2" xfId="10549"/>
    <cellStyle name="40% - Accent5 7 5 2 2" xfId="35028"/>
    <cellStyle name="40% - Accent5 7 5 3" xfId="35027"/>
    <cellStyle name="40% - Accent5 7 5 4" xfId="44645"/>
    <cellStyle name="40% - Accent5 7 6" xfId="3838"/>
    <cellStyle name="40% - Accent5 7 6 2" xfId="10550"/>
    <cellStyle name="40% - Accent5 7 6 2 2" xfId="35030"/>
    <cellStyle name="40% - Accent5 7 6 3" xfId="35029"/>
    <cellStyle name="40% - Accent5 7 6 4" xfId="44646"/>
    <cellStyle name="40% - Accent5 7 7" xfId="3839"/>
    <cellStyle name="40% - Accent5 7 7 2" xfId="10551"/>
    <cellStyle name="40% - Accent5 7 7 2 2" xfId="35032"/>
    <cellStyle name="40% - Accent5 7 7 3" xfId="35031"/>
    <cellStyle name="40% - Accent5 7 7 4" xfId="44647"/>
    <cellStyle name="40% - Accent5 7 8" xfId="3840"/>
    <cellStyle name="40% - Accent5 7 8 2" xfId="10552"/>
    <cellStyle name="40% - Accent5 7 8 2 2" xfId="35034"/>
    <cellStyle name="40% - Accent5 7 8 3" xfId="35033"/>
    <cellStyle name="40% - Accent5 7 8 4" xfId="44648"/>
    <cellStyle name="40% - Accent5 7 9" xfId="3832"/>
    <cellStyle name="40% - Accent5 7 9 2" xfId="10553"/>
    <cellStyle name="40% - Accent5 7 9 2 2" xfId="35036"/>
    <cellStyle name="40% - Accent5 7 9 3" xfId="35035"/>
    <cellStyle name="40% - Accent5 8" xfId="330"/>
    <cellStyle name="40% - Accent5 8 2" xfId="3842"/>
    <cellStyle name="40% - Accent5 8 2 2" xfId="10554"/>
    <cellStyle name="40% - Accent5 8 2 2 2" xfId="35038"/>
    <cellStyle name="40% - Accent5 8 2 3" xfId="15039"/>
    <cellStyle name="40% - Accent5 8 2 4" xfId="35037"/>
    <cellStyle name="40% - Accent5 8 2 5" xfId="44650"/>
    <cellStyle name="40% - Accent5 8 3" xfId="3843"/>
    <cellStyle name="40% - Accent5 8 3 2" xfId="10555"/>
    <cellStyle name="40% - Accent5 8 3 2 2" xfId="35040"/>
    <cellStyle name="40% - Accent5 8 3 3" xfId="15040"/>
    <cellStyle name="40% - Accent5 8 3 4" xfId="35039"/>
    <cellStyle name="40% - Accent5 8 3 5" xfId="44651"/>
    <cellStyle name="40% - Accent5 8 4" xfId="3844"/>
    <cellStyle name="40% - Accent5 8 4 2" xfId="10556"/>
    <cellStyle name="40% - Accent5 8 4 2 2" xfId="35042"/>
    <cellStyle name="40% - Accent5 8 4 3" xfId="15041"/>
    <cellStyle name="40% - Accent5 8 4 4" xfId="35041"/>
    <cellStyle name="40% - Accent5 8 4 5" xfId="44652"/>
    <cellStyle name="40% - Accent5 8 5" xfId="3845"/>
    <cellStyle name="40% - Accent5 8 5 2" xfId="10557"/>
    <cellStyle name="40% - Accent5 8 5 2 2" xfId="35044"/>
    <cellStyle name="40% - Accent5 8 5 3" xfId="35043"/>
    <cellStyle name="40% - Accent5 8 5 4" xfId="44653"/>
    <cellStyle name="40% - Accent5 8 6" xfId="3841"/>
    <cellStyle name="40% - Accent5 8 6 2" xfId="10558"/>
    <cellStyle name="40% - Accent5 8 6 2 2" xfId="35046"/>
    <cellStyle name="40% - Accent5 8 6 3" xfId="35045"/>
    <cellStyle name="40% - Accent5 8 7" xfId="44649"/>
    <cellStyle name="40% - Accent5 9" xfId="316"/>
    <cellStyle name="40% - Accent5 9 2" xfId="3847"/>
    <cellStyle name="40% - Accent5 9 2 2" xfId="10560"/>
    <cellStyle name="40% - Accent5 9 2 2 2" xfId="35049"/>
    <cellStyle name="40% - Accent5 9 2 3" xfId="15043"/>
    <cellStyle name="40% - Accent5 9 2 4" xfId="35048"/>
    <cellStyle name="40% - Accent5 9 2 5" xfId="44655"/>
    <cellStyle name="40% - Accent5 9 3" xfId="3846"/>
    <cellStyle name="40% - Accent5 9 3 2" xfId="10561"/>
    <cellStyle name="40% - Accent5 9 3 2 2" xfId="35051"/>
    <cellStyle name="40% - Accent5 9 3 3" xfId="15044"/>
    <cellStyle name="40% - Accent5 9 3 4" xfId="35050"/>
    <cellStyle name="40% - Accent5 9 4" xfId="10559"/>
    <cellStyle name="40% - Accent5 9 4 2" xfId="15045"/>
    <cellStyle name="40% - Accent5 9 4 3" xfId="35052"/>
    <cellStyle name="40% - Accent5 9 5" xfId="15042"/>
    <cellStyle name="40% - Accent5 9 6" xfId="35047"/>
    <cellStyle name="40% - Accent5 9 7" xfId="44654"/>
    <cellStyle name="40% - Accent6" xfId="12" builtinId="51" customBuiltin="1"/>
    <cellStyle name="40% - Accent6 10" xfId="3848"/>
    <cellStyle name="40% - Accent6 10 2" xfId="3849"/>
    <cellStyle name="40% - Accent6 10 2 2" xfId="10563"/>
    <cellStyle name="40% - Accent6 10 2 2 2" xfId="35055"/>
    <cellStyle name="40% - Accent6 10 2 3" xfId="15047"/>
    <cellStyle name="40% - Accent6 10 2 4" xfId="35054"/>
    <cellStyle name="40% - Accent6 10 2 5" xfId="44657"/>
    <cellStyle name="40% - Accent6 10 3" xfId="10562"/>
    <cellStyle name="40% - Accent6 10 3 2" xfId="15048"/>
    <cellStyle name="40% - Accent6 10 3 3" xfId="35056"/>
    <cellStyle name="40% - Accent6 10 4" xfId="15049"/>
    <cellStyle name="40% - Accent6 10 5" xfId="15046"/>
    <cellStyle name="40% - Accent6 10 6" xfId="35053"/>
    <cellStyle name="40% - Accent6 10 7" xfId="44656"/>
    <cellStyle name="40% - Accent6 11" xfId="3850"/>
    <cellStyle name="40% - Accent6 11 2" xfId="3851"/>
    <cellStyle name="40% - Accent6 11 2 2" xfId="10565"/>
    <cellStyle name="40% - Accent6 11 2 2 2" xfId="35059"/>
    <cellStyle name="40% - Accent6 11 2 3" xfId="15051"/>
    <cellStyle name="40% - Accent6 11 2 4" xfId="35058"/>
    <cellStyle name="40% - Accent6 11 2 5" xfId="44659"/>
    <cellStyle name="40% - Accent6 11 3" xfId="10564"/>
    <cellStyle name="40% - Accent6 11 3 2" xfId="15052"/>
    <cellStyle name="40% - Accent6 11 3 3" xfId="35060"/>
    <cellStyle name="40% - Accent6 11 4" xfId="15053"/>
    <cellStyle name="40% - Accent6 11 5" xfId="15050"/>
    <cellStyle name="40% - Accent6 11 6" xfId="35057"/>
    <cellStyle name="40% - Accent6 11 7" xfId="44658"/>
    <cellStyle name="40% - Accent6 12" xfId="3852"/>
    <cellStyle name="40% - Accent6 12 2" xfId="10566"/>
    <cellStyle name="40% - Accent6 12 2 2" xfId="15055"/>
    <cellStyle name="40% - Accent6 12 2 3" xfId="35062"/>
    <cellStyle name="40% - Accent6 12 3" xfId="15056"/>
    <cellStyle name="40% - Accent6 12 4" xfId="15057"/>
    <cellStyle name="40% - Accent6 12 5" xfId="15058"/>
    <cellStyle name="40% - Accent6 12 6" xfId="15054"/>
    <cellStyle name="40% - Accent6 12 7" xfId="35061"/>
    <cellStyle name="40% - Accent6 12 8" xfId="44660"/>
    <cellStyle name="40% - Accent6 13" xfId="3853"/>
    <cellStyle name="40% - Accent6 13 2" xfId="10567"/>
    <cellStyle name="40% - Accent6 13 2 2" xfId="35064"/>
    <cellStyle name="40% - Accent6 13 3" xfId="15059"/>
    <cellStyle name="40% - Accent6 13 4" xfId="35063"/>
    <cellStyle name="40% - Accent6 13 5" xfId="44661"/>
    <cellStyle name="40% - Accent6 14" xfId="3854"/>
    <cellStyle name="40% - Accent6 14 2" xfId="10568"/>
    <cellStyle name="40% - Accent6 14 2 2" xfId="35066"/>
    <cellStyle name="40% - Accent6 14 3" xfId="15060"/>
    <cellStyle name="40% - Accent6 14 4" xfId="35065"/>
    <cellStyle name="40% - Accent6 14 5" xfId="44662"/>
    <cellStyle name="40% - Accent6 15" xfId="3855"/>
    <cellStyle name="40% - Accent6 15 2" xfId="10569"/>
    <cellStyle name="40% - Accent6 15 2 2" xfId="35068"/>
    <cellStyle name="40% - Accent6 15 3" xfId="15061"/>
    <cellStyle name="40% - Accent6 15 4" xfId="35067"/>
    <cellStyle name="40% - Accent6 15 5" xfId="44663"/>
    <cellStyle name="40% - Accent6 16" xfId="13881"/>
    <cellStyle name="40% - Accent6 16 2" xfId="15062"/>
    <cellStyle name="40% - Accent6 17" xfId="15063"/>
    <cellStyle name="40% - Accent6 18" xfId="15064"/>
    <cellStyle name="40% - Accent6 19" xfId="15065"/>
    <cellStyle name="40% - Accent6 2" xfId="136"/>
    <cellStyle name="40% - Accent6 2 10" xfId="3857"/>
    <cellStyle name="40% - Accent6 2 11" xfId="3858"/>
    <cellStyle name="40% - Accent6 2 11 2" xfId="10571"/>
    <cellStyle name="40% - Accent6 2 11 2 2" xfId="35070"/>
    <cellStyle name="40% - Accent6 2 11 3" xfId="15066"/>
    <cellStyle name="40% - Accent6 2 11 4" xfId="35069"/>
    <cellStyle name="40% - Accent6 2 11 5" xfId="44664"/>
    <cellStyle name="40% - Accent6 2 12" xfId="3859"/>
    <cellStyle name="40% - Accent6 2 12 2" xfId="10572"/>
    <cellStyle name="40% - Accent6 2 12 2 2" xfId="35072"/>
    <cellStyle name="40% - Accent6 2 12 3" xfId="15067"/>
    <cellStyle name="40% - Accent6 2 12 4" xfId="35071"/>
    <cellStyle name="40% - Accent6 2 12 5" xfId="44665"/>
    <cellStyle name="40% - Accent6 2 13" xfId="3860"/>
    <cellStyle name="40% - Accent6 2 13 2" xfId="10573"/>
    <cellStyle name="40% - Accent6 2 13 2 2" xfId="35074"/>
    <cellStyle name="40% - Accent6 2 13 3" xfId="15068"/>
    <cellStyle name="40% - Accent6 2 13 4" xfId="35073"/>
    <cellStyle name="40% - Accent6 2 13 5" xfId="44666"/>
    <cellStyle name="40% - Accent6 2 14" xfId="3861"/>
    <cellStyle name="40% - Accent6 2 14 2" xfId="10574"/>
    <cellStyle name="40% - Accent6 2 14 2 2" xfId="35076"/>
    <cellStyle name="40% - Accent6 2 14 3" xfId="15069"/>
    <cellStyle name="40% - Accent6 2 14 4" xfId="35075"/>
    <cellStyle name="40% - Accent6 2 14 5" xfId="44667"/>
    <cellStyle name="40% - Accent6 2 15" xfId="3862"/>
    <cellStyle name="40% - Accent6 2 15 2" xfId="10575"/>
    <cellStyle name="40% - Accent6 2 15 2 2" xfId="35078"/>
    <cellStyle name="40% - Accent6 2 15 3" xfId="15070"/>
    <cellStyle name="40% - Accent6 2 15 4" xfId="35077"/>
    <cellStyle name="40% - Accent6 2 15 5" xfId="44668"/>
    <cellStyle name="40% - Accent6 2 16" xfId="3856"/>
    <cellStyle name="40% - Accent6 2 16 2" xfId="10576"/>
    <cellStyle name="40% - Accent6 2 16 2 2" xfId="35080"/>
    <cellStyle name="40% - Accent6 2 16 3" xfId="28055"/>
    <cellStyle name="40% - Accent6 2 16 4" xfId="35079"/>
    <cellStyle name="40% - Accent6 2 17" xfId="10570"/>
    <cellStyle name="40% - Accent6 2 17 2" xfId="35081"/>
    <cellStyle name="40% - Accent6 2 18" xfId="41619"/>
    <cellStyle name="40% - Accent6 2 2" xfId="240"/>
    <cellStyle name="40% - Accent6 2 2 2" xfId="3863"/>
    <cellStyle name="40% - Accent6 2 2 2 10" xfId="3864"/>
    <cellStyle name="40% - Accent6 2 2 2 10 2" xfId="10578"/>
    <cellStyle name="40% - Accent6 2 2 2 10 2 2" xfId="35084"/>
    <cellStyle name="40% - Accent6 2 2 2 10 3" xfId="35083"/>
    <cellStyle name="40% - Accent6 2 2 2 10 4" xfId="44670"/>
    <cellStyle name="40% - Accent6 2 2 2 11" xfId="3865"/>
    <cellStyle name="40% - Accent6 2 2 2 11 2" xfId="10579"/>
    <cellStyle name="40% - Accent6 2 2 2 11 2 2" xfId="35086"/>
    <cellStyle name="40% - Accent6 2 2 2 11 3" xfId="35085"/>
    <cellStyle name="40% - Accent6 2 2 2 11 4" xfId="44671"/>
    <cellStyle name="40% - Accent6 2 2 2 12" xfId="10577"/>
    <cellStyle name="40% - Accent6 2 2 2 12 2" xfId="35087"/>
    <cellStyle name="40% - Accent6 2 2 2 13" xfId="35082"/>
    <cellStyle name="40% - Accent6 2 2 2 14" xfId="44669"/>
    <cellStyle name="40% - Accent6 2 2 2 2" xfId="3866"/>
    <cellStyle name="40% - Accent6 2 2 2 2 10" xfId="10580"/>
    <cellStyle name="40% - Accent6 2 2 2 2 10 2" xfId="35089"/>
    <cellStyle name="40% - Accent6 2 2 2 2 11" xfId="35088"/>
    <cellStyle name="40% - Accent6 2 2 2 2 12" xfId="44672"/>
    <cellStyle name="40% - Accent6 2 2 2 2 2" xfId="3867"/>
    <cellStyle name="40% - Accent6 2 2 2 2 2 2" xfId="3868"/>
    <cellStyle name="40% - Accent6 2 2 2 2 2 2 2" xfId="10582"/>
    <cellStyle name="40% - Accent6 2 2 2 2 2 2 2 2" xfId="35092"/>
    <cellStyle name="40% - Accent6 2 2 2 2 2 2 3" xfId="35091"/>
    <cellStyle name="40% - Accent6 2 2 2 2 2 2 4" xfId="44674"/>
    <cellStyle name="40% - Accent6 2 2 2 2 2 3" xfId="10581"/>
    <cellStyle name="40% - Accent6 2 2 2 2 2 3 2" xfId="35093"/>
    <cellStyle name="40% - Accent6 2 2 2 2 2 4" xfId="35090"/>
    <cellStyle name="40% - Accent6 2 2 2 2 2 5" xfId="44673"/>
    <cellStyle name="40% - Accent6 2 2 2 2 3" xfId="3869"/>
    <cellStyle name="40% - Accent6 2 2 2 2 3 2" xfId="3870"/>
    <cellStyle name="40% - Accent6 2 2 2 2 3 2 2" xfId="10584"/>
    <cellStyle name="40% - Accent6 2 2 2 2 3 2 2 2" xfId="35096"/>
    <cellStyle name="40% - Accent6 2 2 2 2 3 2 3" xfId="35095"/>
    <cellStyle name="40% - Accent6 2 2 2 2 3 2 4" xfId="44676"/>
    <cellStyle name="40% - Accent6 2 2 2 2 3 3" xfId="10583"/>
    <cellStyle name="40% - Accent6 2 2 2 2 3 3 2" xfId="35097"/>
    <cellStyle name="40% - Accent6 2 2 2 2 3 4" xfId="35094"/>
    <cellStyle name="40% - Accent6 2 2 2 2 3 5" xfId="44675"/>
    <cellStyle name="40% - Accent6 2 2 2 2 4" xfId="3871"/>
    <cellStyle name="40% - Accent6 2 2 2 2 4 2" xfId="10585"/>
    <cellStyle name="40% - Accent6 2 2 2 2 4 2 2" xfId="35099"/>
    <cellStyle name="40% - Accent6 2 2 2 2 4 3" xfId="35098"/>
    <cellStyle name="40% - Accent6 2 2 2 2 4 4" xfId="44677"/>
    <cellStyle name="40% - Accent6 2 2 2 2 5" xfId="3872"/>
    <cellStyle name="40% - Accent6 2 2 2 2 5 2" xfId="10586"/>
    <cellStyle name="40% - Accent6 2 2 2 2 5 2 2" xfId="35101"/>
    <cellStyle name="40% - Accent6 2 2 2 2 5 3" xfId="35100"/>
    <cellStyle name="40% - Accent6 2 2 2 2 5 4" xfId="44678"/>
    <cellStyle name="40% - Accent6 2 2 2 2 6" xfId="3873"/>
    <cellStyle name="40% - Accent6 2 2 2 2 6 2" xfId="10587"/>
    <cellStyle name="40% - Accent6 2 2 2 2 6 2 2" xfId="35103"/>
    <cellStyle name="40% - Accent6 2 2 2 2 6 3" xfId="35102"/>
    <cellStyle name="40% - Accent6 2 2 2 2 6 4" xfId="44679"/>
    <cellStyle name="40% - Accent6 2 2 2 2 7" xfId="3874"/>
    <cellStyle name="40% - Accent6 2 2 2 2 7 2" xfId="10588"/>
    <cellStyle name="40% - Accent6 2 2 2 2 7 2 2" xfId="35105"/>
    <cellStyle name="40% - Accent6 2 2 2 2 7 3" xfId="35104"/>
    <cellStyle name="40% - Accent6 2 2 2 2 7 4" xfId="44680"/>
    <cellStyle name="40% - Accent6 2 2 2 2 8" xfId="3875"/>
    <cellStyle name="40% - Accent6 2 2 2 2 8 2" xfId="10589"/>
    <cellStyle name="40% - Accent6 2 2 2 2 8 2 2" xfId="35107"/>
    <cellStyle name="40% - Accent6 2 2 2 2 8 3" xfId="35106"/>
    <cellStyle name="40% - Accent6 2 2 2 2 8 4" xfId="44681"/>
    <cellStyle name="40% - Accent6 2 2 2 2 9" xfId="3876"/>
    <cellStyle name="40% - Accent6 2 2 2 2 9 2" xfId="10590"/>
    <cellStyle name="40% - Accent6 2 2 2 2 9 2 2" xfId="35109"/>
    <cellStyle name="40% - Accent6 2 2 2 2 9 3" xfId="35108"/>
    <cellStyle name="40% - Accent6 2 2 2 2 9 4" xfId="44682"/>
    <cellStyle name="40% - Accent6 2 2 2 3" xfId="3877"/>
    <cellStyle name="40% - Accent6 2 2 2 3 10" xfId="35110"/>
    <cellStyle name="40% - Accent6 2 2 2 3 11" xfId="44683"/>
    <cellStyle name="40% - Accent6 2 2 2 3 2" xfId="3878"/>
    <cellStyle name="40% - Accent6 2 2 2 3 2 2" xfId="10592"/>
    <cellStyle name="40% - Accent6 2 2 2 3 2 2 2" xfId="35112"/>
    <cellStyle name="40% - Accent6 2 2 2 3 2 3" xfId="35111"/>
    <cellStyle name="40% - Accent6 2 2 2 3 2 4" xfId="44684"/>
    <cellStyle name="40% - Accent6 2 2 2 3 3" xfId="3879"/>
    <cellStyle name="40% - Accent6 2 2 2 3 3 2" xfId="10593"/>
    <cellStyle name="40% - Accent6 2 2 2 3 3 2 2" xfId="35114"/>
    <cellStyle name="40% - Accent6 2 2 2 3 3 3" xfId="35113"/>
    <cellStyle name="40% - Accent6 2 2 2 3 3 4" xfId="44685"/>
    <cellStyle name="40% - Accent6 2 2 2 3 4" xfId="3880"/>
    <cellStyle name="40% - Accent6 2 2 2 3 4 2" xfId="10594"/>
    <cellStyle name="40% - Accent6 2 2 2 3 4 2 2" xfId="35116"/>
    <cellStyle name="40% - Accent6 2 2 2 3 4 3" xfId="35115"/>
    <cellStyle name="40% - Accent6 2 2 2 3 4 4" xfId="44686"/>
    <cellStyle name="40% - Accent6 2 2 2 3 5" xfId="3881"/>
    <cellStyle name="40% - Accent6 2 2 2 3 5 2" xfId="10595"/>
    <cellStyle name="40% - Accent6 2 2 2 3 5 2 2" xfId="35118"/>
    <cellStyle name="40% - Accent6 2 2 2 3 5 3" xfId="35117"/>
    <cellStyle name="40% - Accent6 2 2 2 3 5 4" xfId="44687"/>
    <cellStyle name="40% - Accent6 2 2 2 3 6" xfId="3882"/>
    <cellStyle name="40% - Accent6 2 2 2 3 6 2" xfId="10596"/>
    <cellStyle name="40% - Accent6 2 2 2 3 6 2 2" xfId="35120"/>
    <cellStyle name="40% - Accent6 2 2 2 3 6 3" xfId="35119"/>
    <cellStyle name="40% - Accent6 2 2 2 3 6 4" xfId="44688"/>
    <cellStyle name="40% - Accent6 2 2 2 3 7" xfId="3883"/>
    <cellStyle name="40% - Accent6 2 2 2 3 7 2" xfId="10597"/>
    <cellStyle name="40% - Accent6 2 2 2 3 7 2 2" xfId="35122"/>
    <cellStyle name="40% - Accent6 2 2 2 3 7 3" xfId="35121"/>
    <cellStyle name="40% - Accent6 2 2 2 3 7 4" xfId="44689"/>
    <cellStyle name="40% - Accent6 2 2 2 3 8" xfId="3884"/>
    <cellStyle name="40% - Accent6 2 2 2 3 8 2" xfId="10598"/>
    <cellStyle name="40% - Accent6 2 2 2 3 8 2 2" xfId="35124"/>
    <cellStyle name="40% - Accent6 2 2 2 3 8 3" xfId="35123"/>
    <cellStyle name="40% - Accent6 2 2 2 3 8 4" xfId="44690"/>
    <cellStyle name="40% - Accent6 2 2 2 3 9" xfId="10591"/>
    <cellStyle name="40% - Accent6 2 2 2 3 9 2" xfId="35125"/>
    <cellStyle name="40% - Accent6 2 2 2 4" xfId="3885"/>
    <cellStyle name="40% - Accent6 2 2 2 4 2" xfId="3886"/>
    <cellStyle name="40% - Accent6 2 2 2 4 2 2" xfId="10600"/>
    <cellStyle name="40% - Accent6 2 2 2 4 2 2 2" xfId="35128"/>
    <cellStyle name="40% - Accent6 2 2 2 4 2 3" xfId="35127"/>
    <cellStyle name="40% - Accent6 2 2 2 4 2 4" xfId="44692"/>
    <cellStyle name="40% - Accent6 2 2 2 4 3" xfId="10599"/>
    <cellStyle name="40% - Accent6 2 2 2 4 3 2" xfId="35129"/>
    <cellStyle name="40% - Accent6 2 2 2 4 4" xfId="35126"/>
    <cellStyle name="40% - Accent6 2 2 2 4 5" xfId="44691"/>
    <cellStyle name="40% - Accent6 2 2 2 5" xfId="3887"/>
    <cellStyle name="40% - Accent6 2 2 2 5 2" xfId="10601"/>
    <cellStyle name="40% - Accent6 2 2 2 5 2 2" xfId="35131"/>
    <cellStyle name="40% - Accent6 2 2 2 5 3" xfId="35130"/>
    <cellStyle name="40% - Accent6 2 2 2 5 4" xfId="44693"/>
    <cellStyle name="40% - Accent6 2 2 2 6" xfId="3888"/>
    <cellStyle name="40% - Accent6 2 2 2 6 2" xfId="10602"/>
    <cellStyle name="40% - Accent6 2 2 2 6 2 2" xfId="35133"/>
    <cellStyle name="40% - Accent6 2 2 2 6 3" xfId="35132"/>
    <cellStyle name="40% - Accent6 2 2 2 6 4" xfId="44694"/>
    <cellStyle name="40% - Accent6 2 2 2 7" xfId="3889"/>
    <cellStyle name="40% - Accent6 2 2 2 7 2" xfId="10603"/>
    <cellStyle name="40% - Accent6 2 2 2 7 2 2" xfId="35135"/>
    <cellStyle name="40% - Accent6 2 2 2 7 3" xfId="35134"/>
    <cellStyle name="40% - Accent6 2 2 2 7 4" xfId="44695"/>
    <cellStyle name="40% - Accent6 2 2 2 8" xfId="3890"/>
    <cellStyle name="40% - Accent6 2 2 2 8 2" xfId="10604"/>
    <cellStyle name="40% - Accent6 2 2 2 8 2 2" xfId="35137"/>
    <cellStyle name="40% - Accent6 2 2 2 8 3" xfId="35136"/>
    <cellStyle name="40% - Accent6 2 2 2 8 4" xfId="44696"/>
    <cellStyle name="40% - Accent6 2 2 2 9" xfId="3891"/>
    <cellStyle name="40% - Accent6 2 2 2 9 2" xfId="10605"/>
    <cellStyle name="40% - Accent6 2 2 2 9 2 2" xfId="35139"/>
    <cellStyle name="40% - Accent6 2 2 2 9 3" xfId="35138"/>
    <cellStyle name="40% - Accent6 2 2 2 9 4" xfId="44697"/>
    <cellStyle name="40% - Accent6 2 2 3" xfId="3892"/>
    <cellStyle name="40% - Accent6 2 2 3 10" xfId="44698"/>
    <cellStyle name="40% - Accent6 2 2 3 2" xfId="3893"/>
    <cellStyle name="40% - Accent6 2 2 3 2 2" xfId="3894"/>
    <cellStyle name="40% - Accent6 2 2 3 2 2 2" xfId="10608"/>
    <cellStyle name="40% - Accent6 2 2 3 2 2 2 2" xfId="35143"/>
    <cellStyle name="40% - Accent6 2 2 3 2 2 3" xfId="35142"/>
    <cellStyle name="40% - Accent6 2 2 3 2 2 4" xfId="44700"/>
    <cellStyle name="40% - Accent6 2 2 3 2 3" xfId="10607"/>
    <cellStyle name="40% - Accent6 2 2 3 2 3 2" xfId="35144"/>
    <cellStyle name="40% - Accent6 2 2 3 2 4" xfId="35141"/>
    <cellStyle name="40% - Accent6 2 2 3 2 5" xfId="44699"/>
    <cellStyle name="40% - Accent6 2 2 3 3" xfId="3895"/>
    <cellStyle name="40% - Accent6 2 2 3 3 2" xfId="3896"/>
    <cellStyle name="40% - Accent6 2 2 3 3 2 2" xfId="10610"/>
    <cellStyle name="40% - Accent6 2 2 3 3 2 2 2" xfId="35147"/>
    <cellStyle name="40% - Accent6 2 2 3 3 2 3" xfId="35146"/>
    <cellStyle name="40% - Accent6 2 2 3 3 2 4" xfId="44702"/>
    <cellStyle name="40% - Accent6 2 2 3 3 3" xfId="10609"/>
    <cellStyle name="40% - Accent6 2 2 3 3 3 2" xfId="35148"/>
    <cellStyle name="40% - Accent6 2 2 3 3 4" xfId="35145"/>
    <cellStyle name="40% - Accent6 2 2 3 3 5" xfId="44701"/>
    <cellStyle name="40% - Accent6 2 2 3 4" xfId="3897"/>
    <cellStyle name="40% - Accent6 2 2 3 4 2" xfId="10611"/>
    <cellStyle name="40% - Accent6 2 2 3 4 2 2" xfId="35150"/>
    <cellStyle name="40% - Accent6 2 2 3 4 3" xfId="35149"/>
    <cellStyle name="40% - Accent6 2 2 3 4 4" xfId="44703"/>
    <cellStyle name="40% - Accent6 2 2 3 5" xfId="3898"/>
    <cellStyle name="40% - Accent6 2 2 3 5 2" xfId="10612"/>
    <cellStyle name="40% - Accent6 2 2 3 5 2 2" xfId="35152"/>
    <cellStyle name="40% - Accent6 2 2 3 5 3" xfId="35151"/>
    <cellStyle name="40% - Accent6 2 2 3 5 4" xfId="44704"/>
    <cellStyle name="40% - Accent6 2 2 3 6" xfId="3899"/>
    <cellStyle name="40% - Accent6 2 2 3 6 2" xfId="10613"/>
    <cellStyle name="40% - Accent6 2 2 3 6 2 2" xfId="35154"/>
    <cellStyle name="40% - Accent6 2 2 3 6 3" xfId="35153"/>
    <cellStyle name="40% - Accent6 2 2 3 6 4" xfId="44705"/>
    <cellStyle name="40% - Accent6 2 2 3 7" xfId="3900"/>
    <cellStyle name="40% - Accent6 2 2 3 7 2" xfId="10614"/>
    <cellStyle name="40% - Accent6 2 2 3 7 2 2" xfId="35156"/>
    <cellStyle name="40% - Accent6 2 2 3 7 3" xfId="35155"/>
    <cellStyle name="40% - Accent6 2 2 3 7 4" xfId="44706"/>
    <cellStyle name="40% - Accent6 2 2 3 8" xfId="10606"/>
    <cellStyle name="40% - Accent6 2 2 3 8 2" xfId="35157"/>
    <cellStyle name="40% - Accent6 2 2 3 9" xfId="35140"/>
    <cellStyle name="40% - Accent6 2 2 4" xfId="3901"/>
    <cellStyle name="40% - Accent6 2 2 4 10" xfId="44707"/>
    <cellStyle name="40% - Accent6 2 2 4 2" xfId="3902"/>
    <cellStyle name="40% - Accent6 2 2 4 2 2" xfId="10616"/>
    <cellStyle name="40% - Accent6 2 2 4 2 2 2" xfId="35160"/>
    <cellStyle name="40% - Accent6 2 2 4 2 3" xfId="35159"/>
    <cellStyle name="40% - Accent6 2 2 4 2 4" xfId="44708"/>
    <cellStyle name="40% - Accent6 2 2 4 3" xfId="3903"/>
    <cellStyle name="40% - Accent6 2 2 4 3 2" xfId="10617"/>
    <cellStyle name="40% - Accent6 2 2 4 3 2 2" xfId="35162"/>
    <cellStyle name="40% - Accent6 2 2 4 3 3" xfId="35161"/>
    <cellStyle name="40% - Accent6 2 2 4 3 4" xfId="44709"/>
    <cellStyle name="40% - Accent6 2 2 4 4" xfId="3904"/>
    <cellStyle name="40% - Accent6 2 2 4 4 2" xfId="10618"/>
    <cellStyle name="40% - Accent6 2 2 4 4 2 2" xfId="35164"/>
    <cellStyle name="40% - Accent6 2 2 4 4 3" xfId="35163"/>
    <cellStyle name="40% - Accent6 2 2 4 4 4" xfId="44710"/>
    <cellStyle name="40% - Accent6 2 2 4 5" xfId="3905"/>
    <cellStyle name="40% - Accent6 2 2 4 5 2" xfId="10619"/>
    <cellStyle name="40% - Accent6 2 2 4 5 2 2" xfId="35166"/>
    <cellStyle name="40% - Accent6 2 2 4 5 3" xfId="35165"/>
    <cellStyle name="40% - Accent6 2 2 4 5 4" xfId="44711"/>
    <cellStyle name="40% - Accent6 2 2 4 6" xfId="3906"/>
    <cellStyle name="40% - Accent6 2 2 4 6 2" xfId="10620"/>
    <cellStyle name="40% - Accent6 2 2 4 6 2 2" xfId="35168"/>
    <cellStyle name="40% - Accent6 2 2 4 6 3" xfId="35167"/>
    <cellStyle name="40% - Accent6 2 2 4 6 4" xfId="44712"/>
    <cellStyle name="40% - Accent6 2 2 4 7" xfId="3907"/>
    <cellStyle name="40% - Accent6 2 2 4 7 2" xfId="10621"/>
    <cellStyle name="40% - Accent6 2 2 4 7 2 2" xfId="35170"/>
    <cellStyle name="40% - Accent6 2 2 4 7 3" xfId="35169"/>
    <cellStyle name="40% - Accent6 2 2 4 7 4" xfId="44713"/>
    <cellStyle name="40% - Accent6 2 2 4 8" xfId="10615"/>
    <cellStyle name="40% - Accent6 2 2 4 8 2" xfId="35171"/>
    <cellStyle name="40% - Accent6 2 2 4 9" xfId="35158"/>
    <cellStyle name="40% - Accent6 2 2 5" xfId="3908"/>
    <cellStyle name="40% - Accent6 2 2 5 2" xfId="10622"/>
    <cellStyle name="40% - Accent6 2 2 5 2 2" xfId="35173"/>
    <cellStyle name="40% - Accent6 2 2 5 3" xfId="35172"/>
    <cellStyle name="40% - Accent6 2 2 5 4" xfId="44714"/>
    <cellStyle name="40% - Accent6 2 2 6" xfId="3909"/>
    <cellStyle name="40% - Accent6 2 2 6 2" xfId="10623"/>
    <cellStyle name="40% - Accent6 2 2 6 2 2" xfId="35175"/>
    <cellStyle name="40% - Accent6 2 2 6 3" xfId="35174"/>
    <cellStyle name="40% - Accent6 2 2 6 4" xfId="44715"/>
    <cellStyle name="40% - Accent6 2 2 7" xfId="15071"/>
    <cellStyle name="40% - Accent6 2 3" xfId="239"/>
    <cellStyle name="40% - Accent6 2 3 2" xfId="468"/>
    <cellStyle name="40% - Accent6 2 3 2 2" xfId="7146"/>
    <cellStyle name="40% - Accent6 2 3 2 2 2" xfId="10626"/>
    <cellStyle name="40% - Accent6 2 3 2 2 2 2" xfId="35179"/>
    <cellStyle name="40% - Accent6 2 3 2 2 3" xfId="35178"/>
    <cellStyle name="40% - Accent6 2 3 2 3" xfId="10625"/>
    <cellStyle name="40% - Accent6 2 3 2 3 2" xfId="35180"/>
    <cellStyle name="40% - Accent6 2 3 2 4" xfId="35177"/>
    <cellStyle name="40% - Accent6 2 3 3" xfId="3910"/>
    <cellStyle name="40% - Accent6 2 3 4" xfId="10624"/>
    <cellStyle name="40% - Accent6 2 3 4 2" xfId="35181"/>
    <cellStyle name="40% - Accent6 2 3 5" xfId="15072"/>
    <cellStyle name="40% - Accent6 2 3 6" xfId="35176"/>
    <cellStyle name="40% - Accent6 2 4" xfId="385"/>
    <cellStyle name="40% - Accent6 2 4 10" xfId="3912"/>
    <cellStyle name="40% - Accent6 2 4 10 2" xfId="10628"/>
    <cellStyle name="40% - Accent6 2 4 10 2 2" xfId="35184"/>
    <cellStyle name="40% - Accent6 2 4 10 3" xfId="35183"/>
    <cellStyle name="40% - Accent6 2 4 10 4" xfId="44717"/>
    <cellStyle name="40% - Accent6 2 4 11" xfId="3913"/>
    <cellStyle name="40% - Accent6 2 4 11 2" xfId="10629"/>
    <cellStyle name="40% - Accent6 2 4 11 2 2" xfId="35186"/>
    <cellStyle name="40% - Accent6 2 4 11 3" xfId="35185"/>
    <cellStyle name="40% - Accent6 2 4 11 4" xfId="44718"/>
    <cellStyle name="40% - Accent6 2 4 12" xfId="3911"/>
    <cellStyle name="40% - Accent6 2 4 12 2" xfId="10630"/>
    <cellStyle name="40% - Accent6 2 4 12 2 2" xfId="35188"/>
    <cellStyle name="40% - Accent6 2 4 12 3" xfId="35187"/>
    <cellStyle name="40% - Accent6 2 4 13" xfId="10627"/>
    <cellStyle name="40% - Accent6 2 4 13 2" xfId="35189"/>
    <cellStyle name="40% - Accent6 2 4 14" xfId="15073"/>
    <cellStyle name="40% - Accent6 2 4 15" xfId="35182"/>
    <cellStyle name="40% - Accent6 2 4 16" xfId="44716"/>
    <cellStyle name="40% - Accent6 2 4 2" xfId="3914"/>
    <cellStyle name="40% - Accent6 2 4 2 10" xfId="10631"/>
    <cellStyle name="40% - Accent6 2 4 2 10 2" xfId="35191"/>
    <cellStyle name="40% - Accent6 2 4 2 11" xfId="15074"/>
    <cellStyle name="40% - Accent6 2 4 2 12" xfId="35190"/>
    <cellStyle name="40% - Accent6 2 4 2 13" xfId="44719"/>
    <cellStyle name="40% - Accent6 2 4 2 2" xfId="3915"/>
    <cellStyle name="40% - Accent6 2 4 2 2 2" xfId="3916"/>
    <cellStyle name="40% - Accent6 2 4 2 2 2 2" xfId="10633"/>
    <cellStyle name="40% - Accent6 2 4 2 2 2 2 2" xfId="35194"/>
    <cellStyle name="40% - Accent6 2 4 2 2 2 3" xfId="35193"/>
    <cellStyle name="40% - Accent6 2 4 2 2 2 4" xfId="44721"/>
    <cellStyle name="40% - Accent6 2 4 2 2 3" xfId="10632"/>
    <cellStyle name="40% - Accent6 2 4 2 2 3 2" xfId="35195"/>
    <cellStyle name="40% - Accent6 2 4 2 2 4" xfId="35192"/>
    <cellStyle name="40% - Accent6 2 4 2 2 5" xfId="44720"/>
    <cellStyle name="40% - Accent6 2 4 2 3" xfId="3917"/>
    <cellStyle name="40% - Accent6 2 4 2 3 2" xfId="3918"/>
    <cellStyle name="40% - Accent6 2 4 2 3 2 2" xfId="10635"/>
    <cellStyle name="40% - Accent6 2 4 2 3 2 2 2" xfId="35198"/>
    <cellStyle name="40% - Accent6 2 4 2 3 2 3" xfId="35197"/>
    <cellStyle name="40% - Accent6 2 4 2 3 2 4" xfId="44723"/>
    <cellStyle name="40% - Accent6 2 4 2 3 3" xfId="10634"/>
    <cellStyle name="40% - Accent6 2 4 2 3 3 2" xfId="35199"/>
    <cellStyle name="40% - Accent6 2 4 2 3 4" xfId="35196"/>
    <cellStyle name="40% - Accent6 2 4 2 3 5" xfId="44722"/>
    <cellStyle name="40% - Accent6 2 4 2 4" xfId="3919"/>
    <cellStyle name="40% - Accent6 2 4 2 4 2" xfId="10636"/>
    <cellStyle name="40% - Accent6 2 4 2 4 2 2" xfId="35201"/>
    <cellStyle name="40% - Accent6 2 4 2 4 3" xfId="35200"/>
    <cellStyle name="40% - Accent6 2 4 2 4 4" xfId="44724"/>
    <cellStyle name="40% - Accent6 2 4 2 5" xfId="3920"/>
    <cellStyle name="40% - Accent6 2 4 2 5 2" xfId="10637"/>
    <cellStyle name="40% - Accent6 2 4 2 5 2 2" xfId="35203"/>
    <cellStyle name="40% - Accent6 2 4 2 5 3" xfId="35202"/>
    <cellStyle name="40% - Accent6 2 4 2 5 4" xfId="44725"/>
    <cellStyle name="40% - Accent6 2 4 2 6" xfId="3921"/>
    <cellStyle name="40% - Accent6 2 4 2 6 2" xfId="10638"/>
    <cellStyle name="40% - Accent6 2 4 2 6 2 2" xfId="35205"/>
    <cellStyle name="40% - Accent6 2 4 2 6 3" xfId="35204"/>
    <cellStyle name="40% - Accent6 2 4 2 6 4" xfId="44726"/>
    <cellStyle name="40% - Accent6 2 4 2 7" xfId="3922"/>
    <cellStyle name="40% - Accent6 2 4 2 7 2" xfId="10639"/>
    <cellStyle name="40% - Accent6 2 4 2 7 2 2" xfId="35207"/>
    <cellStyle name="40% - Accent6 2 4 2 7 3" xfId="35206"/>
    <cellStyle name="40% - Accent6 2 4 2 7 4" xfId="44727"/>
    <cellStyle name="40% - Accent6 2 4 2 8" xfId="3923"/>
    <cellStyle name="40% - Accent6 2 4 2 8 2" xfId="10640"/>
    <cellStyle name="40% - Accent6 2 4 2 8 2 2" xfId="35209"/>
    <cellStyle name="40% - Accent6 2 4 2 8 3" xfId="35208"/>
    <cellStyle name="40% - Accent6 2 4 2 8 4" xfId="44728"/>
    <cellStyle name="40% - Accent6 2 4 2 9" xfId="3924"/>
    <cellStyle name="40% - Accent6 2 4 2 9 2" xfId="10641"/>
    <cellStyle name="40% - Accent6 2 4 2 9 2 2" xfId="35211"/>
    <cellStyle name="40% - Accent6 2 4 2 9 3" xfId="35210"/>
    <cellStyle name="40% - Accent6 2 4 2 9 4" xfId="44729"/>
    <cellStyle name="40% - Accent6 2 4 3" xfId="3925"/>
    <cellStyle name="40% - Accent6 2 4 3 10" xfId="35212"/>
    <cellStyle name="40% - Accent6 2 4 3 11" xfId="44730"/>
    <cellStyle name="40% - Accent6 2 4 3 2" xfId="3926"/>
    <cellStyle name="40% - Accent6 2 4 3 2 2" xfId="10643"/>
    <cellStyle name="40% - Accent6 2 4 3 2 2 2" xfId="35214"/>
    <cellStyle name="40% - Accent6 2 4 3 2 3" xfId="35213"/>
    <cellStyle name="40% - Accent6 2 4 3 2 4" xfId="44731"/>
    <cellStyle name="40% - Accent6 2 4 3 3" xfId="3927"/>
    <cellStyle name="40% - Accent6 2 4 3 3 2" xfId="10644"/>
    <cellStyle name="40% - Accent6 2 4 3 3 2 2" xfId="35216"/>
    <cellStyle name="40% - Accent6 2 4 3 3 3" xfId="35215"/>
    <cellStyle name="40% - Accent6 2 4 3 3 4" xfId="44732"/>
    <cellStyle name="40% - Accent6 2 4 3 4" xfId="3928"/>
    <cellStyle name="40% - Accent6 2 4 3 4 2" xfId="10645"/>
    <cellStyle name="40% - Accent6 2 4 3 4 2 2" xfId="35218"/>
    <cellStyle name="40% - Accent6 2 4 3 4 3" xfId="35217"/>
    <cellStyle name="40% - Accent6 2 4 3 4 4" xfId="44733"/>
    <cellStyle name="40% - Accent6 2 4 3 5" xfId="3929"/>
    <cellStyle name="40% - Accent6 2 4 3 5 2" xfId="10646"/>
    <cellStyle name="40% - Accent6 2 4 3 5 2 2" xfId="35220"/>
    <cellStyle name="40% - Accent6 2 4 3 5 3" xfId="35219"/>
    <cellStyle name="40% - Accent6 2 4 3 5 4" xfId="44734"/>
    <cellStyle name="40% - Accent6 2 4 3 6" xfId="3930"/>
    <cellStyle name="40% - Accent6 2 4 3 6 2" xfId="10647"/>
    <cellStyle name="40% - Accent6 2 4 3 6 2 2" xfId="35222"/>
    <cellStyle name="40% - Accent6 2 4 3 6 3" xfId="35221"/>
    <cellStyle name="40% - Accent6 2 4 3 6 4" xfId="44735"/>
    <cellStyle name="40% - Accent6 2 4 3 7" xfId="3931"/>
    <cellStyle name="40% - Accent6 2 4 3 7 2" xfId="10648"/>
    <cellStyle name="40% - Accent6 2 4 3 7 2 2" xfId="35224"/>
    <cellStyle name="40% - Accent6 2 4 3 7 3" xfId="35223"/>
    <cellStyle name="40% - Accent6 2 4 3 7 4" xfId="44736"/>
    <cellStyle name="40% - Accent6 2 4 3 8" xfId="3932"/>
    <cellStyle name="40% - Accent6 2 4 3 8 2" xfId="10649"/>
    <cellStyle name="40% - Accent6 2 4 3 8 2 2" xfId="35226"/>
    <cellStyle name="40% - Accent6 2 4 3 8 3" xfId="35225"/>
    <cellStyle name="40% - Accent6 2 4 3 8 4" xfId="44737"/>
    <cellStyle name="40% - Accent6 2 4 3 9" xfId="10642"/>
    <cellStyle name="40% - Accent6 2 4 3 9 2" xfId="35227"/>
    <cellStyle name="40% - Accent6 2 4 4" xfId="3933"/>
    <cellStyle name="40% - Accent6 2 4 4 2" xfId="3934"/>
    <cellStyle name="40% - Accent6 2 4 4 2 2" xfId="10651"/>
    <cellStyle name="40% - Accent6 2 4 4 2 2 2" xfId="35230"/>
    <cellStyle name="40% - Accent6 2 4 4 2 3" xfId="35229"/>
    <cellStyle name="40% - Accent6 2 4 4 2 4" xfId="44739"/>
    <cellStyle name="40% - Accent6 2 4 4 3" xfId="10650"/>
    <cellStyle name="40% - Accent6 2 4 4 3 2" xfId="35231"/>
    <cellStyle name="40% - Accent6 2 4 4 4" xfId="35228"/>
    <cellStyle name="40% - Accent6 2 4 4 5" xfId="44738"/>
    <cellStyle name="40% - Accent6 2 4 5" xfId="3935"/>
    <cellStyle name="40% - Accent6 2 4 5 2" xfId="10652"/>
    <cellStyle name="40% - Accent6 2 4 5 2 2" xfId="35233"/>
    <cellStyle name="40% - Accent6 2 4 5 3" xfId="35232"/>
    <cellStyle name="40% - Accent6 2 4 5 4" xfId="44740"/>
    <cellStyle name="40% - Accent6 2 4 6" xfId="3936"/>
    <cellStyle name="40% - Accent6 2 4 6 2" xfId="10653"/>
    <cellStyle name="40% - Accent6 2 4 6 2 2" xfId="35235"/>
    <cellStyle name="40% - Accent6 2 4 6 3" xfId="35234"/>
    <cellStyle name="40% - Accent6 2 4 6 4" xfId="44741"/>
    <cellStyle name="40% - Accent6 2 4 7" xfId="3937"/>
    <cellStyle name="40% - Accent6 2 4 7 2" xfId="10654"/>
    <cellStyle name="40% - Accent6 2 4 7 2 2" xfId="35237"/>
    <cellStyle name="40% - Accent6 2 4 7 3" xfId="35236"/>
    <cellStyle name="40% - Accent6 2 4 7 4" xfId="44742"/>
    <cellStyle name="40% - Accent6 2 4 8" xfId="3938"/>
    <cellStyle name="40% - Accent6 2 4 8 2" xfId="10655"/>
    <cellStyle name="40% - Accent6 2 4 8 2 2" xfId="35239"/>
    <cellStyle name="40% - Accent6 2 4 8 3" xfId="35238"/>
    <cellStyle name="40% - Accent6 2 4 8 4" xfId="44743"/>
    <cellStyle name="40% - Accent6 2 4 9" xfId="3939"/>
    <cellStyle name="40% - Accent6 2 4 9 2" xfId="10656"/>
    <cellStyle name="40% - Accent6 2 4 9 2 2" xfId="35241"/>
    <cellStyle name="40% - Accent6 2 4 9 3" xfId="35240"/>
    <cellStyle name="40% - Accent6 2 4 9 4" xfId="44744"/>
    <cellStyle name="40% - Accent6 2 5" xfId="501"/>
    <cellStyle name="40% - Accent6 2 5 10" xfId="3941"/>
    <cellStyle name="40% - Accent6 2 5 10 2" xfId="10658"/>
    <cellStyle name="40% - Accent6 2 5 10 2 2" xfId="35244"/>
    <cellStyle name="40% - Accent6 2 5 10 3" xfId="35243"/>
    <cellStyle name="40% - Accent6 2 5 10 4" xfId="44746"/>
    <cellStyle name="40% - Accent6 2 5 11" xfId="3942"/>
    <cellStyle name="40% - Accent6 2 5 11 2" xfId="10659"/>
    <cellStyle name="40% - Accent6 2 5 11 2 2" xfId="35246"/>
    <cellStyle name="40% - Accent6 2 5 11 3" xfId="35245"/>
    <cellStyle name="40% - Accent6 2 5 11 4" xfId="44747"/>
    <cellStyle name="40% - Accent6 2 5 12" xfId="3940"/>
    <cellStyle name="40% - Accent6 2 5 12 2" xfId="10660"/>
    <cellStyle name="40% - Accent6 2 5 12 2 2" xfId="35248"/>
    <cellStyle name="40% - Accent6 2 5 12 3" xfId="35247"/>
    <cellStyle name="40% - Accent6 2 5 13" xfId="10657"/>
    <cellStyle name="40% - Accent6 2 5 13 2" xfId="35249"/>
    <cellStyle name="40% - Accent6 2 5 14" xfId="15075"/>
    <cellStyle name="40% - Accent6 2 5 15" xfId="35242"/>
    <cellStyle name="40% - Accent6 2 5 16" xfId="44745"/>
    <cellStyle name="40% - Accent6 2 5 2" xfId="3943"/>
    <cellStyle name="40% - Accent6 2 5 2 10" xfId="10661"/>
    <cellStyle name="40% - Accent6 2 5 2 10 2" xfId="35251"/>
    <cellStyle name="40% - Accent6 2 5 2 11" xfId="35250"/>
    <cellStyle name="40% - Accent6 2 5 2 12" xfId="44748"/>
    <cellStyle name="40% - Accent6 2 5 2 2" xfId="3944"/>
    <cellStyle name="40% - Accent6 2 5 2 2 2" xfId="10662"/>
    <cellStyle name="40% - Accent6 2 5 2 2 2 2" xfId="35253"/>
    <cellStyle name="40% - Accent6 2 5 2 2 3" xfId="35252"/>
    <cellStyle name="40% - Accent6 2 5 2 2 4" xfId="44749"/>
    <cellStyle name="40% - Accent6 2 5 2 3" xfId="3945"/>
    <cellStyle name="40% - Accent6 2 5 2 3 2" xfId="10663"/>
    <cellStyle name="40% - Accent6 2 5 2 3 2 2" xfId="35255"/>
    <cellStyle name="40% - Accent6 2 5 2 3 3" xfId="35254"/>
    <cellStyle name="40% - Accent6 2 5 2 3 4" xfId="44750"/>
    <cellStyle name="40% - Accent6 2 5 2 4" xfId="3946"/>
    <cellStyle name="40% - Accent6 2 5 2 4 2" xfId="10664"/>
    <cellStyle name="40% - Accent6 2 5 2 4 2 2" xfId="35257"/>
    <cellStyle name="40% - Accent6 2 5 2 4 3" xfId="35256"/>
    <cellStyle name="40% - Accent6 2 5 2 4 4" xfId="44751"/>
    <cellStyle name="40% - Accent6 2 5 2 5" xfId="3947"/>
    <cellStyle name="40% - Accent6 2 5 2 5 2" xfId="10665"/>
    <cellStyle name="40% - Accent6 2 5 2 5 2 2" xfId="35259"/>
    <cellStyle name="40% - Accent6 2 5 2 5 3" xfId="35258"/>
    <cellStyle name="40% - Accent6 2 5 2 5 4" xfId="44752"/>
    <cellStyle name="40% - Accent6 2 5 2 6" xfId="3948"/>
    <cellStyle name="40% - Accent6 2 5 2 6 2" xfId="10666"/>
    <cellStyle name="40% - Accent6 2 5 2 6 2 2" xfId="35261"/>
    <cellStyle name="40% - Accent6 2 5 2 6 3" xfId="35260"/>
    <cellStyle name="40% - Accent6 2 5 2 6 4" xfId="44753"/>
    <cellStyle name="40% - Accent6 2 5 2 7" xfId="3949"/>
    <cellStyle name="40% - Accent6 2 5 2 7 2" xfId="10667"/>
    <cellStyle name="40% - Accent6 2 5 2 7 2 2" xfId="35263"/>
    <cellStyle name="40% - Accent6 2 5 2 7 3" xfId="35262"/>
    <cellStyle name="40% - Accent6 2 5 2 7 4" xfId="44754"/>
    <cellStyle name="40% - Accent6 2 5 2 8" xfId="3950"/>
    <cellStyle name="40% - Accent6 2 5 2 8 2" xfId="10668"/>
    <cellStyle name="40% - Accent6 2 5 2 8 2 2" xfId="35265"/>
    <cellStyle name="40% - Accent6 2 5 2 8 3" xfId="35264"/>
    <cellStyle name="40% - Accent6 2 5 2 8 4" xfId="44755"/>
    <cellStyle name="40% - Accent6 2 5 2 9" xfId="3951"/>
    <cellStyle name="40% - Accent6 2 5 2 9 2" xfId="10669"/>
    <cellStyle name="40% - Accent6 2 5 2 9 2 2" xfId="35267"/>
    <cellStyle name="40% - Accent6 2 5 2 9 3" xfId="35266"/>
    <cellStyle name="40% - Accent6 2 5 2 9 4" xfId="44756"/>
    <cellStyle name="40% - Accent6 2 5 3" xfId="3952"/>
    <cellStyle name="40% - Accent6 2 5 3 2" xfId="3953"/>
    <cellStyle name="40% - Accent6 2 5 3 2 2" xfId="10671"/>
    <cellStyle name="40% - Accent6 2 5 3 2 2 2" xfId="35270"/>
    <cellStyle name="40% - Accent6 2 5 3 2 3" xfId="35269"/>
    <cellStyle name="40% - Accent6 2 5 3 2 4" xfId="44758"/>
    <cellStyle name="40% - Accent6 2 5 3 3" xfId="10670"/>
    <cellStyle name="40% - Accent6 2 5 3 3 2" xfId="35271"/>
    <cellStyle name="40% - Accent6 2 5 3 4" xfId="35268"/>
    <cellStyle name="40% - Accent6 2 5 3 5" xfId="44757"/>
    <cellStyle name="40% - Accent6 2 5 4" xfId="3954"/>
    <cellStyle name="40% - Accent6 2 5 4 2" xfId="10672"/>
    <cellStyle name="40% - Accent6 2 5 4 2 2" xfId="35273"/>
    <cellStyle name="40% - Accent6 2 5 4 3" xfId="35272"/>
    <cellStyle name="40% - Accent6 2 5 4 4" xfId="44759"/>
    <cellStyle name="40% - Accent6 2 5 5" xfId="3955"/>
    <cellStyle name="40% - Accent6 2 5 5 2" xfId="10673"/>
    <cellStyle name="40% - Accent6 2 5 5 2 2" xfId="35275"/>
    <cellStyle name="40% - Accent6 2 5 5 3" xfId="35274"/>
    <cellStyle name="40% - Accent6 2 5 5 4" xfId="44760"/>
    <cellStyle name="40% - Accent6 2 5 6" xfId="3956"/>
    <cellStyle name="40% - Accent6 2 5 6 2" xfId="10674"/>
    <cellStyle name="40% - Accent6 2 5 6 2 2" xfId="35277"/>
    <cellStyle name="40% - Accent6 2 5 6 3" xfId="35276"/>
    <cellStyle name="40% - Accent6 2 5 6 4" xfId="44761"/>
    <cellStyle name="40% - Accent6 2 5 7" xfId="3957"/>
    <cellStyle name="40% - Accent6 2 5 7 2" xfId="10675"/>
    <cellStyle name="40% - Accent6 2 5 7 2 2" xfId="35279"/>
    <cellStyle name="40% - Accent6 2 5 7 3" xfId="35278"/>
    <cellStyle name="40% - Accent6 2 5 7 4" xfId="44762"/>
    <cellStyle name="40% - Accent6 2 5 8" xfId="3958"/>
    <cellStyle name="40% - Accent6 2 5 8 2" xfId="10676"/>
    <cellStyle name="40% - Accent6 2 5 8 2 2" xfId="35281"/>
    <cellStyle name="40% - Accent6 2 5 8 3" xfId="35280"/>
    <cellStyle name="40% - Accent6 2 5 8 4" xfId="44763"/>
    <cellStyle name="40% - Accent6 2 5 9" xfId="3959"/>
    <cellStyle name="40% - Accent6 2 5 9 2" xfId="10677"/>
    <cellStyle name="40% - Accent6 2 5 9 2 2" xfId="35283"/>
    <cellStyle name="40% - Accent6 2 5 9 3" xfId="35282"/>
    <cellStyle name="40% - Accent6 2 5 9 4" xfId="44764"/>
    <cellStyle name="40% - Accent6 2 6" xfId="528"/>
    <cellStyle name="40% - Accent6 2 6 10" xfId="3960"/>
    <cellStyle name="40% - Accent6 2 6 10 2" xfId="10679"/>
    <cellStyle name="40% - Accent6 2 6 10 2 2" xfId="35286"/>
    <cellStyle name="40% - Accent6 2 6 10 3" xfId="35285"/>
    <cellStyle name="40% - Accent6 2 6 11" xfId="10678"/>
    <cellStyle name="40% - Accent6 2 6 11 2" xfId="35287"/>
    <cellStyle name="40% - Accent6 2 6 12" xfId="15076"/>
    <cellStyle name="40% - Accent6 2 6 13" xfId="35284"/>
    <cellStyle name="40% - Accent6 2 6 14" xfId="44765"/>
    <cellStyle name="40% - Accent6 2 6 2" xfId="3961"/>
    <cellStyle name="40% - Accent6 2 6 2 2" xfId="3962"/>
    <cellStyle name="40% - Accent6 2 6 2 2 2" xfId="10681"/>
    <cellStyle name="40% - Accent6 2 6 2 2 2 2" xfId="35290"/>
    <cellStyle name="40% - Accent6 2 6 2 2 3" xfId="35289"/>
    <cellStyle name="40% - Accent6 2 6 2 2 4" xfId="44767"/>
    <cellStyle name="40% - Accent6 2 6 2 3" xfId="10680"/>
    <cellStyle name="40% - Accent6 2 6 2 3 2" xfId="35291"/>
    <cellStyle name="40% - Accent6 2 6 2 4" xfId="35288"/>
    <cellStyle name="40% - Accent6 2 6 2 5" xfId="44766"/>
    <cellStyle name="40% - Accent6 2 6 3" xfId="3963"/>
    <cellStyle name="40% - Accent6 2 6 3 2" xfId="3964"/>
    <cellStyle name="40% - Accent6 2 6 3 2 2" xfId="10683"/>
    <cellStyle name="40% - Accent6 2 6 3 2 2 2" xfId="35294"/>
    <cellStyle name="40% - Accent6 2 6 3 2 3" xfId="35293"/>
    <cellStyle name="40% - Accent6 2 6 3 2 4" xfId="44769"/>
    <cellStyle name="40% - Accent6 2 6 3 3" xfId="10682"/>
    <cellStyle name="40% - Accent6 2 6 3 3 2" xfId="35295"/>
    <cellStyle name="40% - Accent6 2 6 3 4" xfId="35292"/>
    <cellStyle name="40% - Accent6 2 6 3 5" xfId="44768"/>
    <cellStyle name="40% - Accent6 2 6 4" xfId="3965"/>
    <cellStyle name="40% - Accent6 2 6 4 2" xfId="10684"/>
    <cellStyle name="40% - Accent6 2 6 4 2 2" xfId="35297"/>
    <cellStyle name="40% - Accent6 2 6 4 3" xfId="35296"/>
    <cellStyle name="40% - Accent6 2 6 4 4" xfId="44770"/>
    <cellStyle name="40% - Accent6 2 6 5" xfId="3966"/>
    <cellStyle name="40% - Accent6 2 6 5 2" xfId="10685"/>
    <cellStyle name="40% - Accent6 2 6 5 2 2" xfId="35299"/>
    <cellStyle name="40% - Accent6 2 6 5 3" xfId="35298"/>
    <cellStyle name="40% - Accent6 2 6 5 4" xfId="44771"/>
    <cellStyle name="40% - Accent6 2 6 6" xfId="3967"/>
    <cellStyle name="40% - Accent6 2 6 6 2" xfId="10686"/>
    <cellStyle name="40% - Accent6 2 6 6 2 2" xfId="35301"/>
    <cellStyle name="40% - Accent6 2 6 6 3" xfId="35300"/>
    <cellStyle name="40% - Accent6 2 6 6 4" xfId="44772"/>
    <cellStyle name="40% - Accent6 2 6 7" xfId="3968"/>
    <cellStyle name="40% - Accent6 2 6 7 2" xfId="10687"/>
    <cellStyle name="40% - Accent6 2 6 7 2 2" xfId="35303"/>
    <cellStyle name="40% - Accent6 2 6 7 3" xfId="35302"/>
    <cellStyle name="40% - Accent6 2 6 7 4" xfId="44773"/>
    <cellStyle name="40% - Accent6 2 6 8" xfId="3969"/>
    <cellStyle name="40% - Accent6 2 6 8 2" xfId="10688"/>
    <cellStyle name="40% - Accent6 2 6 8 2 2" xfId="35305"/>
    <cellStyle name="40% - Accent6 2 6 8 3" xfId="35304"/>
    <cellStyle name="40% - Accent6 2 6 8 4" xfId="44774"/>
    <cellStyle name="40% - Accent6 2 6 9" xfId="3970"/>
    <cellStyle name="40% - Accent6 2 6 9 2" xfId="10689"/>
    <cellStyle name="40% - Accent6 2 6 9 2 2" xfId="35307"/>
    <cellStyle name="40% - Accent6 2 6 9 3" xfId="35306"/>
    <cellStyle name="40% - Accent6 2 6 9 4" xfId="44775"/>
    <cellStyle name="40% - Accent6 2 7" xfId="672"/>
    <cellStyle name="40% - Accent6 2 7 2" xfId="3972"/>
    <cellStyle name="40% - Accent6 2 7 3" xfId="3971"/>
    <cellStyle name="40% - Accent6 2 7 3 2" xfId="10691"/>
    <cellStyle name="40% - Accent6 2 7 3 2 2" xfId="35310"/>
    <cellStyle name="40% - Accent6 2 7 3 3" xfId="35309"/>
    <cellStyle name="40% - Accent6 2 7 4" xfId="10690"/>
    <cellStyle name="40% - Accent6 2 7 4 2" xfId="35311"/>
    <cellStyle name="40% - Accent6 2 7 5" xfId="35308"/>
    <cellStyle name="40% - Accent6 2 7 6" xfId="44776"/>
    <cellStyle name="40% - Accent6 2 8" xfId="759"/>
    <cellStyle name="40% - Accent6 2 8 2" xfId="3973"/>
    <cellStyle name="40% - Accent6 2 8 2 2" xfId="10693"/>
    <cellStyle name="40% - Accent6 2 8 2 2 2" xfId="35314"/>
    <cellStyle name="40% - Accent6 2 8 2 3" xfId="35313"/>
    <cellStyle name="40% - Accent6 2 8 3" xfId="10692"/>
    <cellStyle name="40% - Accent6 2 8 3 2" xfId="35315"/>
    <cellStyle name="40% - Accent6 2 8 4" xfId="15077"/>
    <cellStyle name="40% - Accent6 2 8 5" xfId="35312"/>
    <cellStyle name="40% - Accent6 2 8 6" xfId="44777"/>
    <cellStyle name="40% - Accent6 2 9" xfId="3974"/>
    <cellStyle name="40% - Accent6 2 9 2" xfId="10694"/>
    <cellStyle name="40% - Accent6 2 9 2 2" xfId="35317"/>
    <cellStyle name="40% - Accent6 2 9 3" xfId="15078"/>
    <cellStyle name="40% - Accent6 2 9 4" xfId="35316"/>
    <cellStyle name="40% - Accent6 2 9 5" xfId="44778"/>
    <cellStyle name="40% - Accent6 20" xfId="15079"/>
    <cellStyle name="40% - Accent6 21" xfId="28076"/>
    <cellStyle name="40% - Accent6 3" xfId="241"/>
    <cellStyle name="40% - Accent6 3 10" xfId="3976"/>
    <cellStyle name="40% - Accent6 3 10 2" xfId="10696"/>
    <cellStyle name="40% - Accent6 3 10 2 2" xfId="35320"/>
    <cellStyle name="40% - Accent6 3 10 3" xfId="15081"/>
    <cellStyle name="40% - Accent6 3 10 4" xfId="35319"/>
    <cellStyle name="40% - Accent6 3 10 5" xfId="44780"/>
    <cellStyle name="40% - Accent6 3 11" xfId="3977"/>
    <cellStyle name="40% - Accent6 3 11 2" xfId="10697"/>
    <cellStyle name="40% - Accent6 3 11 2 2" xfId="35322"/>
    <cellStyle name="40% - Accent6 3 11 3" xfId="15082"/>
    <cellStyle name="40% - Accent6 3 11 4" xfId="35321"/>
    <cellStyle name="40% - Accent6 3 11 5" xfId="44781"/>
    <cellStyle name="40% - Accent6 3 12" xfId="3978"/>
    <cellStyle name="40% - Accent6 3 12 2" xfId="10698"/>
    <cellStyle name="40% - Accent6 3 12 2 2" xfId="35324"/>
    <cellStyle name="40% - Accent6 3 12 3" xfId="15083"/>
    <cellStyle name="40% - Accent6 3 12 4" xfId="35323"/>
    <cellStyle name="40% - Accent6 3 12 5" xfId="44782"/>
    <cellStyle name="40% - Accent6 3 13" xfId="3979"/>
    <cellStyle name="40% - Accent6 3 13 2" xfId="10699"/>
    <cellStyle name="40% - Accent6 3 13 2 2" xfId="35326"/>
    <cellStyle name="40% - Accent6 3 13 3" xfId="15084"/>
    <cellStyle name="40% - Accent6 3 13 4" xfId="35325"/>
    <cellStyle name="40% - Accent6 3 13 5" xfId="44783"/>
    <cellStyle name="40% - Accent6 3 14" xfId="3975"/>
    <cellStyle name="40% - Accent6 3 14 2" xfId="10700"/>
    <cellStyle name="40% - Accent6 3 14 2 2" xfId="35328"/>
    <cellStyle name="40% - Accent6 3 14 3" xfId="15085"/>
    <cellStyle name="40% - Accent6 3 14 4" xfId="35327"/>
    <cellStyle name="40% - Accent6 3 15" xfId="10695"/>
    <cellStyle name="40% - Accent6 3 15 2" xfId="15086"/>
    <cellStyle name="40% - Accent6 3 15 3" xfId="35329"/>
    <cellStyle name="40% - Accent6 3 16" xfId="15080"/>
    <cellStyle name="40% - Accent6 3 17" xfId="35318"/>
    <cellStyle name="40% - Accent6 3 18" xfId="44779"/>
    <cellStyle name="40% - Accent6 3 2" xfId="469"/>
    <cellStyle name="40% - Accent6 3 2 10" xfId="3981"/>
    <cellStyle name="40% - Accent6 3 2 10 2" xfId="10702"/>
    <cellStyle name="40% - Accent6 3 2 10 2 2" xfId="35332"/>
    <cellStyle name="40% - Accent6 3 2 10 3" xfId="35331"/>
    <cellStyle name="40% - Accent6 3 2 10 4" xfId="44785"/>
    <cellStyle name="40% - Accent6 3 2 11" xfId="3982"/>
    <cellStyle name="40% - Accent6 3 2 11 2" xfId="10703"/>
    <cellStyle name="40% - Accent6 3 2 11 2 2" xfId="35334"/>
    <cellStyle name="40% - Accent6 3 2 11 3" xfId="35333"/>
    <cellStyle name="40% - Accent6 3 2 11 4" xfId="44786"/>
    <cellStyle name="40% - Accent6 3 2 12" xfId="3980"/>
    <cellStyle name="40% - Accent6 3 2 12 2" xfId="10704"/>
    <cellStyle name="40% - Accent6 3 2 12 2 2" xfId="35336"/>
    <cellStyle name="40% - Accent6 3 2 12 3" xfId="35335"/>
    <cellStyle name="40% - Accent6 3 2 13" xfId="10701"/>
    <cellStyle name="40% - Accent6 3 2 13 2" xfId="35337"/>
    <cellStyle name="40% - Accent6 3 2 14" xfId="15087"/>
    <cellStyle name="40% - Accent6 3 2 15" xfId="35330"/>
    <cellStyle name="40% - Accent6 3 2 16" xfId="44784"/>
    <cellStyle name="40% - Accent6 3 2 2" xfId="3983"/>
    <cellStyle name="40% - Accent6 3 2 2 10" xfId="10705"/>
    <cellStyle name="40% - Accent6 3 2 2 10 2" xfId="35339"/>
    <cellStyle name="40% - Accent6 3 2 2 11" xfId="35338"/>
    <cellStyle name="40% - Accent6 3 2 2 12" xfId="44787"/>
    <cellStyle name="40% - Accent6 3 2 2 2" xfId="3984"/>
    <cellStyle name="40% - Accent6 3 2 2 2 2" xfId="3985"/>
    <cellStyle name="40% - Accent6 3 2 2 2 2 2" xfId="10707"/>
    <cellStyle name="40% - Accent6 3 2 2 2 2 2 2" xfId="35342"/>
    <cellStyle name="40% - Accent6 3 2 2 2 2 3" xfId="35341"/>
    <cellStyle name="40% - Accent6 3 2 2 2 2 4" xfId="44789"/>
    <cellStyle name="40% - Accent6 3 2 2 2 3" xfId="10706"/>
    <cellStyle name="40% - Accent6 3 2 2 2 3 2" xfId="35343"/>
    <cellStyle name="40% - Accent6 3 2 2 2 4" xfId="35340"/>
    <cellStyle name="40% - Accent6 3 2 2 2 5" xfId="44788"/>
    <cellStyle name="40% - Accent6 3 2 2 3" xfId="3986"/>
    <cellStyle name="40% - Accent6 3 2 2 3 2" xfId="3987"/>
    <cellStyle name="40% - Accent6 3 2 2 3 2 2" xfId="10709"/>
    <cellStyle name="40% - Accent6 3 2 2 3 2 2 2" xfId="35346"/>
    <cellStyle name="40% - Accent6 3 2 2 3 2 3" xfId="35345"/>
    <cellStyle name="40% - Accent6 3 2 2 3 2 4" xfId="44791"/>
    <cellStyle name="40% - Accent6 3 2 2 3 3" xfId="10708"/>
    <cellStyle name="40% - Accent6 3 2 2 3 3 2" xfId="35347"/>
    <cellStyle name="40% - Accent6 3 2 2 3 4" xfId="35344"/>
    <cellStyle name="40% - Accent6 3 2 2 3 5" xfId="44790"/>
    <cellStyle name="40% - Accent6 3 2 2 4" xfId="3988"/>
    <cellStyle name="40% - Accent6 3 2 2 4 2" xfId="10710"/>
    <cellStyle name="40% - Accent6 3 2 2 4 2 2" xfId="35349"/>
    <cellStyle name="40% - Accent6 3 2 2 4 3" xfId="35348"/>
    <cellStyle name="40% - Accent6 3 2 2 4 4" xfId="44792"/>
    <cellStyle name="40% - Accent6 3 2 2 5" xfId="3989"/>
    <cellStyle name="40% - Accent6 3 2 2 5 2" xfId="10711"/>
    <cellStyle name="40% - Accent6 3 2 2 5 2 2" xfId="35351"/>
    <cellStyle name="40% - Accent6 3 2 2 5 3" xfId="35350"/>
    <cellStyle name="40% - Accent6 3 2 2 5 4" xfId="44793"/>
    <cellStyle name="40% - Accent6 3 2 2 6" xfId="3990"/>
    <cellStyle name="40% - Accent6 3 2 2 6 2" xfId="10712"/>
    <cellStyle name="40% - Accent6 3 2 2 6 2 2" xfId="35353"/>
    <cellStyle name="40% - Accent6 3 2 2 6 3" xfId="35352"/>
    <cellStyle name="40% - Accent6 3 2 2 6 4" xfId="44794"/>
    <cellStyle name="40% - Accent6 3 2 2 7" xfId="3991"/>
    <cellStyle name="40% - Accent6 3 2 2 7 2" xfId="10713"/>
    <cellStyle name="40% - Accent6 3 2 2 7 2 2" xfId="35355"/>
    <cellStyle name="40% - Accent6 3 2 2 7 3" xfId="35354"/>
    <cellStyle name="40% - Accent6 3 2 2 7 4" xfId="44795"/>
    <cellStyle name="40% - Accent6 3 2 2 8" xfId="3992"/>
    <cellStyle name="40% - Accent6 3 2 2 8 2" xfId="10714"/>
    <cellStyle name="40% - Accent6 3 2 2 8 2 2" xfId="35357"/>
    <cellStyle name="40% - Accent6 3 2 2 8 3" xfId="35356"/>
    <cellStyle name="40% - Accent6 3 2 2 8 4" xfId="44796"/>
    <cellStyle name="40% - Accent6 3 2 2 9" xfId="3993"/>
    <cellStyle name="40% - Accent6 3 2 2 9 2" xfId="10715"/>
    <cellStyle name="40% - Accent6 3 2 2 9 2 2" xfId="35359"/>
    <cellStyle name="40% - Accent6 3 2 2 9 3" xfId="35358"/>
    <cellStyle name="40% - Accent6 3 2 2 9 4" xfId="44797"/>
    <cellStyle name="40% - Accent6 3 2 3" xfId="3994"/>
    <cellStyle name="40% - Accent6 3 2 3 10" xfId="35360"/>
    <cellStyle name="40% - Accent6 3 2 3 11" xfId="44798"/>
    <cellStyle name="40% - Accent6 3 2 3 2" xfId="3995"/>
    <cellStyle name="40% - Accent6 3 2 3 2 2" xfId="10717"/>
    <cellStyle name="40% - Accent6 3 2 3 2 2 2" xfId="35362"/>
    <cellStyle name="40% - Accent6 3 2 3 2 3" xfId="35361"/>
    <cellStyle name="40% - Accent6 3 2 3 2 4" xfId="44799"/>
    <cellStyle name="40% - Accent6 3 2 3 3" xfId="3996"/>
    <cellStyle name="40% - Accent6 3 2 3 3 2" xfId="10718"/>
    <cellStyle name="40% - Accent6 3 2 3 3 2 2" xfId="35364"/>
    <cellStyle name="40% - Accent6 3 2 3 3 3" xfId="35363"/>
    <cellStyle name="40% - Accent6 3 2 3 3 4" xfId="44800"/>
    <cellStyle name="40% - Accent6 3 2 3 4" xfId="3997"/>
    <cellStyle name="40% - Accent6 3 2 3 4 2" xfId="10719"/>
    <cellStyle name="40% - Accent6 3 2 3 4 2 2" xfId="35366"/>
    <cellStyle name="40% - Accent6 3 2 3 4 3" xfId="35365"/>
    <cellStyle name="40% - Accent6 3 2 3 4 4" xfId="44801"/>
    <cellStyle name="40% - Accent6 3 2 3 5" xfId="3998"/>
    <cellStyle name="40% - Accent6 3 2 3 5 2" xfId="10720"/>
    <cellStyle name="40% - Accent6 3 2 3 5 2 2" xfId="35368"/>
    <cellStyle name="40% - Accent6 3 2 3 5 3" xfId="35367"/>
    <cellStyle name="40% - Accent6 3 2 3 5 4" xfId="44802"/>
    <cellStyle name="40% - Accent6 3 2 3 6" xfId="3999"/>
    <cellStyle name="40% - Accent6 3 2 3 6 2" xfId="10721"/>
    <cellStyle name="40% - Accent6 3 2 3 6 2 2" xfId="35370"/>
    <cellStyle name="40% - Accent6 3 2 3 6 3" xfId="35369"/>
    <cellStyle name="40% - Accent6 3 2 3 6 4" xfId="44803"/>
    <cellStyle name="40% - Accent6 3 2 3 7" xfId="4000"/>
    <cellStyle name="40% - Accent6 3 2 3 7 2" xfId="10722"/>
    <cellStyle name="40% - Accent6 3 2 3 7 2 2" xfId="35372"/>
    <cellStyle name="40% - Accent6 3 2 3 7 3" xfId="35371"/>
    <cellStyle name="40% - Accent6 3 2 3 7 4" xfId="44804"/>
    <cellStyle name="40% - Accent6 3 2 3 8" xfId="4001"/>
    <cellStyle name="40% - Accent6 3 2 3 8 2" xfId="10723"/>
    <cellStyle name="40% - Accent6 3 2 3 8 2 2" xfId="35374"/>
    <cellStyle name="40% - Accent6 3 2 3 8 3" xfId="35373"/>
    <cellStyle name="40% - Accent6 3 2 3 8 4" xfId="44805"/>
    <cellStyle name="40% - Accent6 3 2 3 9" xfId="10716"/>
    <cellStyle name="40% - Accent6 3 2 3 9 2" xfId="35375"/>
    <cellStyle name="40% - Accent6 3 2 4" xfId="4002"/>
    <cellStyle name="40% - Accent6 3 2 4 2" xfId="4003"/>
    <cellStyle name="40% - Accent6 3 2 4 2 2" xfId="10725"/>
    <cellStyle name="40% - Accent6 3 2 4 2 2 2" xfId="35378"/>
    <cellStyle name="40% - Accent6 3 2 4 2 3" xfId="35377"/>
    <cellStyle name="40% - Accent6 3 2 4 2 4" xfId="44807"/>
    <cellStyle name="40% - Accent6 3 2 4 3" xfId="10724"/>
    <cellStyle name="40% - Accent6 3 2 4 3 2" xfId="35379"/>
    <cellStyle name="40% - Accent6 3 2 4 4" xfId="35376"/>
    <cellStyle name="40% - Accent6 3 2 4 5" xfId="44806"/>
    <cellStyle name="40% - Accent6 3 2 5" xfId="4004"/>
    <cellStyle name="40% - Accent6 3 2 5 2" xfId="10726"/>
    <cellStyle name="40% - Accent6 3 2 5 2 2" xfId="35381"/>
    <cellStyle name="40% - Accent6 3 2 5 3" xfId="35380"/>
    <cellStyle name="40% - Accent6 3 2 5 4" xfId="44808"/>
    <cellStyle name="40% - Accent6 3 2 6" xfId="4005"/>
    <cellStyle name="40% - Accent6 3 2 6 2" xfId="10727"/>
    <cellStyle name="40% - Accent6 3 2 6 2 2" xfId="35383"/>
    <cellStyle name="40% - Accent6 3 2 6 3" xfId="35382"/>
    <cellStyle name="40% - Accent6 3 2 6 4" xfId="44809"/>
    <cellStyle name="40% - Accent6 3 2 7" xfId="4006"/>
    <cellStyle name="40% - Accent6 3 2 7 2" xfId="10728"/>
    <cellStyle name="40% - Accent6 3 2 7 2 2" xfId="35385"/>
    <cellStyle name="40% - Accent6 3 2 7 3" xfId="35384"/>
    <cellStyle name="40% - Accent6 3 2 7 4" xfId="44810"/>
    <cellStyle name="40% - Accent6 3 2 8" xfId="4007"/>
    <cellStyle name="40% - Accent6 3 2 8 2" xfId="10729"/>
    <cellStyle name="40% - Accent6 3 2 8 2 2" xfId="35387"/>
    <cellStyle name="40% - Accent6 3 2 8 3" xfId="35386"/>
    <cellStyle name="40% - Accent6 3 2 8 4" xfId="44811"/>
    <cellStyle name="40% - Accent6 3 2 9" xfId="4008"/>
    <cellStyle name="40% - Accent6 3 2 9 2" xfId="10730"/>
    <cellStyle name="40% - Accent6 3 2 9 2 2" xfId="35389"/>
    <cellStyle name="40% - Accent6 3 2 9 3" xfId="35388"/>
    <cellStyle name="40% - Accent6 3 2 9 4" xfId="44812"/>
    <cellStyle name="40% - Accent6 3 3" xfId="673"/>
    <cellStyle name="40% - Accent6 3 3 10" xfId="4010"/>
    <cellStyle name="40% - Accent6 3 3 10 2" xfId="10732"/>
    <cellStyle name="40% - Accent6 3 3 10 2 2" xfId="35392"/>
    <cellStyle name="40% - Accent6 3 3 10 3" xfId="35391"/>
    <cellStyle name="40% - Accent6 3 3 10 4" xfId="44814"/>
    <cellStyle name="40% - Accent6 3 3 11" xfId="4011"/>
    <cellStyle name="40% - Accent6 3 3 11 2" xfId="10733"/>
    <cellStyle name="40% - Accent6 3 3 11 2 2" xfId="35394"/>
    <cellStyle name="40% - Accent6 3 3 11 3" xfId="35393"/>
    <cellStyle name="40% - Accent6 3 3 11 4" xfId="44815"/>
    <cellStyle name="40% - Accent6 3 3 12" xfId="4009"/>
    <cellStyle name="40% - Accent6 3 3 12 2" xfId="10734"/>
    <cellStyle name="40% - Accent6 3 3 12 2 2" xfId="35396"/>
    <cellStyle name="40% - Accent6 3 3 12 3" xfId="35395"/>
    <cellStyle name="40% - Accent6 3 3 13" xfId="10731"/>
    <cellStyle name="40% - Accent6 3 3 13 2" xfId="35397"/>
    <cellStyle name="40% - Accent6 3 3 14" xfId="15088"/>
    <cellStyle name="40% - Accent6 3 3 15" xfId="35390"/>
    <cellStyle name="40% - Accent6 3 3 16" xfId="44813"/>
    <cellStyle name="40% - Accent6 3 3 2" xfId="4012"/>
    <cellStyle name="40% - Accent6 3 3 2 10" xfId="10735"/>
    <cellStyle name="40% - Accent6 3 3 2 10 2" xfId="35399"/>
    <cellStyle name="40% - Accent6 3 3 2 11" xfId="35398"/>
    <cellStyle name="40% - Accent6 3 3 2 12" xfId="44816"/>
    <cellStyle name="40% - Accent6 3 3 2 2" xfId="4013"/>
    <cellStyle name="40% - Accent6 3 3 2 2 2" xfId="10736"/>
    <cellStyle name="40% - Accent6 3 3 2 2 2 2" xfId="35401"/>
    <cellStyle name="40% - Accent6 3 3 2 2 3" xfId="35400"/>
    <cellStyle name="40% - Accent6 3 3 2 2 4" xfId="44817"/>
    <cellStyle name="40% - Accent6 3 3 2 3" xfId="4014"/>
    <cellStyle name="40% - Accent6 3 3 2 3 2" xfId="10737"/>
    <cellStyle name="40% - Accent6 3 3 2 3 2 2" xfId="35403"/>
    <cellStyle name="40% - Accent6 3 3 2 3 3" xfId="35402"/>
    <cellStyle name="40% - Accent6 3 3 2 3 4" xfId="44818"/>
    <cellStyle name="40% - Accent6 3 3 2 4" xfId="4015"/>
    <cellStyle name="40% - Accent6 3 3 2 4 2" xfId="10738"/>
    <cellStyle name="40% - Accent6 3 3 2 4 2 2" xfId="35405"/>
    <cellStyle name="40% - Accent6 3 3 2 4 3" xfId="35404"/>
    <cellStyle name="40% - Accent6 3 3 2 4 4" xfId="44819"/>
    <cellStyle name="40% - Accent6 3 3 2 5" xfId="4016"/>
    <cellStyle name="40% - Accent6 3 3 2 5 2" xfId="10739"/>
    <cellStyle name="40% - Accent6 3 3 2 5 2 2" xfId="35407"/>
    <cellStyle name="40% - Accent6 3 3 2 5 3" xfId="35406"/>
    <cellStyle name="40% - Accent6 3 3 2 5 4" xfId="44820"/>
    <cellStyle name="40% - Accent6 3 3 2 6" xfId="4017"/>
    <cellStyle name="40% - Accent6 3 3 2 6 2" xfId="10740"/>
    <cellStyle name="40% - Accent6 3 3 2 6 2 2" xfId="35409"/>
    <cellStyle name="40% - Accent6 3 3 2 6 3" xfId="35408"/>
    <cellStyle name="40% - Accent6 3 3 2 6 4" xfId="44821"/>
    <cellStyle name="40% - Accent6 3 3 2 7" xfId="4018"/>
    <cellStyle name="40% - Accent6 3 3 2 7 2" xfId="10741"/>
    <cellStyle name="40% - Accent6 3 3 2 7 2 2" xfId="35411"/>
    <cellStyle name="40% - Accent6 3 3 2 7 3" xfId="35410"/>
    <cellStyle name="40% - Accent6 3 3 2 7 4" xfId="44822"/>
    <cellStyle name="40% - Accent6 3 3 2 8" xfId="4019"/>
    <cellStyle name="40% - Accent6 3 3 2 8 2" xfId="10742"/>
    <cellStyle name="40% - Accent6 3 3 2 8 2 2" xfId="35413"/>
    <cellStyle name="40% - Accent6 3 3 2 8 3" xfId="35412"/>
    <cellStyle name="40% - Accent6 3 3 2 8 4" xfId="44823"/>
    <cellStyle name="40% - Accent6 3 3 2 9" xfId="4020"/>
    <cellStyle name="40% - Accent6 3 3 2 9 2" xfId="10743"/>
    <cellStyle name="40% - Accent6 3 3 2 9 2 2" xfId="35415"/>
    <cellStyle name="40% - Accent6 3 3 2 9 3" xfId="35414"/>
    <cellStyle name="40% - Accent6 3 3 2 9 4" xfId="44824"/>
    <cellStyle name="40% - Accent6 3 3 3" xfId="4021"/>
    <cellStyle name="40% - Accent6 3 3 3 2" xfId="4022"/>
    <cellStyle name="40% - Accent6 3 3 3 2 2" xfId="10745"/>
    <cellStyle name="40% - Accent6 3 3 3 2 2 2" xfId="35418"/>
    <cellStyle name="40% - Accent6 3 3 3 2 3" xfId="35417"/>
    <cellStyle name="40% - Accent6 3 3 3 2 4" xfId="44826"/>
    <cellStyle name="40% - Accent6 3 3 3 3" xfId="10744"/>
    <cellStyle name="40% - Accent6 3 3 3 3 2" xfId="35419"/>
    <cellStyle name="40% - Accent6 3 3 3 4" xfId="35416"/>
    <cellStyle name="40% - Accent6 3 3 3 5" xfId="44825"/>
    <cellStyle name="40% - Accent6 3 3 4" xfId="4023"/>
    <cellStyle name="40% - Accent6 3 3 4 2" xfId="10746"/>
    <cellStyle name="40% - Accent6 3 3 4 2 2" xfId="35421"/>
    <cellStyle name="40% - Accent6 3 3 4 3" xfId="35420"/>
    <cellStyle name="40% - Accent6 3 3 4 4" xfId="44827"/>
    <cellStyle name="40% - Accent6 3 3 5" xfId="4024"/>
    <cellStyle name="40% - Accent6 3 3 5 2" xfId="10747"/>
    <cellStyle name="40% - Accent6 3 3 5 2 2" xfId="35423"/>
    <cellStyle name="40% - Accent6 3 3 5 3" xfId="35422"/>
    <cellStyle name="40% - Accent6 3 3 5 4" xfId="44828"/>
    <cellStyle name="40% - Accent6 3 3 6" xfId="4025"/>
    <cellStyle name="40% - Accent6 3 3 6 2" xfId="10748"/>
    <cellStyle name="40% - Accent6 3 3 6 2 2" xfId="35425"/>
    <cellStyle name="40% - Accent6 3 3 6 3" xfId="35424"/>
    <cellStyle name="40% - Accent6 3 3 6 4" xfId="44829"/>
    <cellStyle name="40% - Accent6 3 3 7" xfId="4026"/>
    <cellStyle name="40% - Accent6 3 3 7 2" xfId="10749"/>
    <cellStyle name="40% - Accent6 3 3 7 2 2" xfId="35427"/>
    <cellStyle name="40% - Accent6 3 3 7 3" xfId="35426"/>
    <cellStyle name="40% - Accent6 3 3 7 4" xfId="44830"/>
    <cellStyle name="40% - Accent6 3 3 8" xfId="4027"/>
    <cellStyle name="40% - Accent6 3 3 8 2" xfId="10750"/>
    <cellStyle name="40% - Accent6 3 3 8 2 2" xfId="35429"/>
    <cellStyle name="40% - Accent6 3 3 8 3" xfId="35428"/>
    <cellStyle name="40% - Accent6 3 3 8 4" xfId="44831"/>
    <cellStyle name="40% - Accent6 3 3 9" xfId="4028"/>
    <cellStyle name="40% - Accent6 3 3 9 2" xfId="10751"/>
    <cellStyle name="40% - Accent6 3 3 9 2 2" xfId="35431"/>
    <cellStyle name="40% - Accent6 3 3 9 3" xfId="35430"/>
    <cellStyle name="40% - Accent6 3 3 9 4" xfId="44832"/>
    <cellStyle name="40% - Accent6 3 4" xfId="760"/>
    <cellStyle name="40% - Accent6 3 4 10" xfId="4029"/>
    <cellStyle name="40% - Accent6 3 4 10 2" xfId="10753"/>
    <cellStyle name="40% - Accent6 3 4 10 2 2" xfId="35434"/>
    <cellStyle name="40% - Accent6 3 4 10 3" xfId="35433"/>
    <cellStyle name="40% - Accent6 3 4 11" xfId="10752"/>
    <cellStyle name="40% - Accent6 3 4 11 2" xfId="35435"/>
    <cellStyle name="40% - Accent6 3 4 12" xfId="15089"/>
    <cellStyle name="40% - Accent6 3 4 13" xfId="35432"/>
    <cellStyle name="40% - Accent6 3 4 14" xfId="44833"/>
    <cellStyle name="40% - Accent6 3 4 2" xfId="4030"/>
    <cellStyle name="40% - Accent6 3 4 2 2" xfId="4031"/>
    <cellStyle name="40% - Accent6 3 4 2 2 2" xfId="10755"/>
    <cellStyle name="40% - Accent6 3 4 2 2 2 2" xfId="35438"/>
    <cellStyle name="40% - Accent6 3 4 2 2 3" xfId="35437"/>
    <cellStyle name="40% - Accent6 3 4 2 2 4" xfId="44835"/>
    <cellStyle name="40% - Accent6 3 4 2 3" xfId="10754"/>
    <cellStyle name="40% - Accent6 3 4 2 3 2" xfId="35439"/>
    <cellStyle name="40% - Accent6 3 4 2 4" xfId="35436"/>
    <cellStyle name="40% - Accent6 3 4 2 5" xfId="44834"/>
    <cellStyle name="40% - Accent6 3 4 3" xfId="4032"/>
    <cellStyle name="40% - Accent6 3 4 3 2" xfId="4033"/>
    <cellStyle name="40% - Accent6 3 4 3 2 2" xfId="10757"/>
    <cellStyle name="40% - Accent6 3 4 3 2 2 2" xfId="35442"/>
    <cellStyle name="40% - Accent6 3 4 3 2 3" xfId="35441"/>
    <cellStyle name="40% - Accent6 3 4 3 2 4" xfId="44837"/>
    <cellStyle name="40% - Accent6 3 4 3 3" xfId="10756"/>
    <cellStyle name="40% - Accent6 3 4 3 3 2" xfId="35443"/>
    <cellStyle name="40% - Accent6 3 4 3 4" xfId="35440"/>
    <cellStyle name="40% - Accent6 3 4 3 5" xfId="44836"/>
    <cellStyle name="40% - Accent6 3 4 4" xfId="4034"/>
    <cellStyle name="40% - Accent6 3 4 4 2" xfId="10758"/>
    <cellStyle name="40% - Accent6 3 4 4 2 2" xfId="35445"/>
    <cellStyle name="40% - Accent6 3 4 4 3" xfId="35444"/>
    <cellStyle name="40% - Accent6 3 4 4 4" xfId="44838"/>
    <cellStyle name="40% - Accent6 3 4 5" xfId="4035"/>
    <cellStyle name="40% - Accent6 3 4 5 2" xfId="10759"/>
    <cellStyle name="40% - Accent6 3 4 5 2 2" xfId="35447"/>
    <cellStyle name="40% - Accent6 3 4 5 3" xfId="35446"/>
    <cellStyle name="40% - Accent6 3 4 5 4" xfId="44839"/>
    <cellStyle name="40% - Accent6 3 4 6" xfId="4036"/>
    <cellStyle name="40% - Accent6 3 4 6 2" xfId="10760"/>
    <cellStyle name="40% - Accent6 3 4 6 2 2" xfId="35449"/>
    <cellStyle name="40% - Accent6 3 4 6 3" xfId="35448"/>
    <cellStyle name="40% - Accent6 3 4 6 4" xfId="44840"/>
    <cellStyle name="40% - Accent6 3 4 7" xfId="4037"/>
    <cellStyle name="40% - Accent6 3 4 7 2" xfId="10761"/>
    <cellStyle name="40% - Accent6 3 4 7 2 2" xfId="35451"/>
    <cellStyle name="40% - Accent6 3 4 7 3" xfId="35450"/>
    <cellStyle name="40% - Accent6 3 4 7 4" xfId="44841"/>
    <cellStyle name="40% - Accent6 3 4 8" xfId="4038"/>
    <cellStyle name="40% - Accent6 3 4 8 2" xfId="10762"/>
    <cellStyle name="40% - Accent6 3 4 8 2 2" xfId="35453"/>
    <cellStyle name="40% - Accent6 3 4 8 3" xfId="35452"/>
    <cellStyle name="40% - Accent6 3 4 8 4" xfId="44842"/>
    <cellStyle name="40% - Accent6 3 4 9" xfId="4039"/>
    <cellStyle name="40% - Accent6 3 4 9 2" xfId="10763"/>
    <cellStyle name="40% - Accent6 3 4 9 2 2" xfId="35455"/>
    <cellStyle name="40% - Accent6 3 4 9 3" xfId="35454"/>
    <cellStyle name="40% - Accent6 3 4 9 4" xfId="44843"/>
    <cellStyle name="40% - Accent6 3 5" xfId="4040"/>
    <cellStyle name="40% - Accent6 3 5 2" xfId="4041"/>
    <cellStyle name="40% - Accent6 3 5 2 2" xfId="10765"/>
    <cellStyle name="40% - Accent6 3 5 2 2 2" xfId="35458"/>
    <cellStyle name="40% - Accent6 3 5 2 3" xfId="35457"/>
    <cellStyle name="40% - Accent6 3 5 2 4" xfId="44845"/>
    <cellStyle name="40% - Accent6 3 5 3" xfId="4042"/>
    <cellStyle name="40% - Accent6 3 5 3 2" xfId="10766"/>
    <cellStyle name="40% - Accent6 3 5 3 2 2" xfId="35460"/>
    <cellStyle name="40% - Accent6 3 5 3 3" xfId="35459"/>
    <cellStyle name="40% - Accent6 3 5 3 4" xfId="44846"/>
    <cellStyle name="40% - Accent6 3 5 4" xfId="10764"/>
    <cellStyle name="40% - Accent6 3 5 4 2" xfId="35461"/>
    <cellStyle name="40% - Accent6 3 5 5" xfId="15090"/>
    <cellStyle name="40% - Accent6 3 5 6" xfId="35456"/>
    <cellStyle name="40% - Accent6 3 5 7" xfId="44844"/>
    <cellStyle name="40% - Accent6 3 6" xfId="4043"/>
    <cellStyle name="40% - Accent6 3 6 2" xfId="4044"/>
    <cellStyle name="40% - Accent6 3 6 2 2" xfId="10768"/>
    <cellStyle name="40% - Accent6 3 6 2 2 2" xfId="35464"/>
    <cellStyle name="40% - Accent6 3 6 2 3" xfId="35463"/>
    <cellStyle name="40% - Accent6 3 6 2 4" xfId="44848"/>
    <cellStyle name="40% - Accent6 3 6 3" xfId="10767"/>
    <cellStyle name="40% - Accent6 3 6 3 2" xfId="35465"/>
    <cellStyle name="40% - Accent6 3 6 4" xfId="15091"/>
    <cellStyle name="40% - Accent6 3 6 5" xfId="35462"/>
    <cellStyle name="40% - Accent6 3 6 6" xfId="44847"/>
    <cellStyle name="40% - Accent6 3 7" xfId="4045"/>
    <cellStyle name="40% - Accent6 3 7 2" xfId="4046"/>
    <cellStyle name="40% - Accent6 3 7 2 2" xfId="10770"/>
    <cellStyle name="40% - Accent6 3 7 2 2 2" xfId="35468"/>
    <cellStyle name="40% - Accent6 3 7 2 3" xfId="35467"/>
    <cellStyle name="40% - Accent6 3 7 2 4" xfId="44850"/>
    <cellStyle name="40% - Accent6 3 7 3" xfId="10769"/>
    <cellStyle name="40% - Accent6 3 7 3 2" xfId="35469"/>
    <cellStyle name="40% - Accent6 3 7 4" xfId="15092"/>
    <cellStyle name="40% - Accent6 3 7 5" xfId="35466"/>
    <cellStyle name="40% - Accent6 3 7 6" xfId="44849"/>
    <cellStyle name="40% - Accent6 3 8" xfId="4047"/>
    <cellStyle name="40% - Accent6 3 8 2" xfId="4048"/>
    <cellStyle name="40% - Accent6 3 8 2 2" xfId="10772"/>
    <cellStyle name="40% - Accent6 3 8 2 2 2" xfId="35472"/>
    <cellStyle name="40% - Accent6 3 8 2 3" xfId="35471"/>
    <cellStyle name="40% - Accent6 3 8 2 4" xfId="44852"/>
    <cellStyle name="40% - Accent6 3 8 3" xfId="10771"/>
    <cellStyle name="40% - Accent6 3 8 3 2" xfId="35473"/>
    <cellStyle name="40% - Accent6 3 8 4" xfId="15093"/>
    <cellStyle name="40% - Accent6 3 8 5" xfId="35470"/>
    <cellStyle name="40% - Accent6 3 8 6" xfId="44851"/>
    <cellStyle name="40% - Accent6 3 9" xfId="4049"/>
    <cellStyle name="40% - Accent6 3 9 2" xfId="4050"/>
    <cellStyle name="40% - Accent6 3 9 2 2" xfId="10774"/>
    <cellStyle name="40% - Accent6 3 9 2 2 2" xfId="35476"/>
    <cellStyle name="40% - Accent6 3 9 2 3" xfId="35475"/>
    <cellStyle name="40% - Accent6 3 9 2 4" xfId="44854"/>
    <cellStyle name="40% - Accent6 3 9 3" xfId="10773"/>
    <cellStyle name="40% - Accent6 3 9 3 2" xfId="35477"/>
    <cellStyle name="40% - Accent6 3 9 4" xfId="15094"/>
    <cellStyle name="40% - Accent6 3 9 5" xfId="35474"/>
    <cellStyle name="40% - Accent6 3 9 6" xfId="44853"/>
    <cellStyle name="40% - Accent6 4" xfId="242"/>
    <cellStyle name="40% - Accent6 4 10" xfId="4052"/>
    <cellStyle name="40% - Accent6 4 10 2" xfId="10776"/>
    <cellStyle name="40% - Accent6 4 10 2 2" xfId="35480"/>
    <cellStyle name="40% - Accent6 4 10 3" xfId="35479"/>
    <cellStyle name="40% - Accent6 4 10 4" xfId="44856"/>
    <cellStyle name="40% - Accent6 4 11" xfId="4053"/>
    <cellStyle name="40% - Accent6 4 11 2" xfId="10777"/>
    <cellStyle name="40% - Accent6 4 11 2 2" xfId="35482"/>
    <cellStyle name="40% - Accent6 4 11 3" xfId="35481"/>
    <cellStyle name="40% - Accent6 4 11 4" xfId="44857"/>
    <cellStyle name="40% - Accent6 4 12" xfId="4051"/>
    <cellStyle name="40% - Accent6 4 12 2" xfId="10778"/>
    <cellStyle name="40% - Accent6 4 12 2 2" xfId="35484"/>
    <cellStyle name="40% - Accent6 4 12 3" xfId="35483"/>
    <cellStyle name="40% - Accent6 4 13" xfId="10775"/>
    <cellStyle name="40% - Accent6 4 13 2" xfId="35485"/>
    <cellStyle name="40% - Accent6 4 14" xfId="15095"/>
    <cellStyle name="40% - Accent6 4 15" xfId="35478"/>
    <cellStyle name="40% - Accent6 4 16" xfId="44855"/>
    <cellStyle name="40% - Accent6 4 2" xfId="470"/>
    <cellStyle name="40% - Accent6 4 2 10" xfId="4054"/>
    <cellStyle name="40% - Accent6 4 2 10 2" xfId="10780"/>
    <cellStyle name="40% - Accent6 4 2 10 2 2" xfId="35488"/>
    <cellStyle name="40% - Accent6 4 2 10 3" xfId="35487"/>
    <cellStyle name="40% - Accent6 4 2 11" xfId="10779"/>
    <cellStyle name="40% - Accent6 4 2 11 2" xfId="35489"/>
    <cellStyle name="40% - Accent6 4 2 12" xfId="15096"/>
    <cellStyle name="40% - Accent6 4 2 13" xfId="35486"/>
    <cellStyle name="40% - Accent6 4 2 14" xfId="44858"/>
    <cellStyle name="40% - Accent6 4 2 2" xfId="4055"/>
    <cellStyle name="40% - Accent6 4 2 2 2" xfId="4056"/>
    <cellStyle name="40% - Accent6 4 2 2 2 2" xfId="10782"/>
    <cellStyle name="40% - Accent6 4 2 2 2 2 2" xfId="35492"/>
    <cellStyle name="40% - Accent6 4 2 2 2 3" xfId="35491"/>
    <cellStyle name="40% - Accent6 4 2 2 2 4" xfId="44860"/>
    <cellStyle name="40% - Accent6 4 2 2 3" xfId="10781"/>
    <cellStyle name="40% - Accent6 4 2 2 3 2" xfId="35493"/>
    <cellStyle name="40% - Accent6 4 2 2 4" xfId="35490"/>
    <cellStyle name="40% - Accent6 4 2 2 5" xfId="44859"/>
    <cellStyle name="40% - Accent6 4 2 3" xfId="4057"/>
    <cellStyle name="40% - Accent6 4 2 3 2" xfId="4058"/>
    <cellStyle name="40% - Accent6 4 2 3 2 2" xfId="10784"/>
    <cellStyle name="40% - Accent6 4 2 3 2 2 2" xfId="35496"/>
    <cellStyle name="40% - Accent6 4 2 3 2 3" xfId="35495"/>
    <cellStyle name="40% - Accent6 4 2 3 2 4" xfId="44862"/>
    <cellStyle name="40% - Accent6 4 2 3 3" xfId="10783"/>
    <cellStyle name="40% - Accent6 4 2 3 3 2" xfId="35497"/>
    <cellStyle name="40% - Accent6 4 2 3 4" xfId="35494"/>
    <cellStyle name="40% - Accent6 4 2 3 5" xfId="44861"/>
    <cellStyle name="40% - Accent6 4 2 4" xfId="4059"/>
    <cellStyle name="40% - Accent6 4 2 4 2" xfId="10785"/>
    <cellStyle name="40% - Accent6 4 2 4 2 2" xfId="35499"/>
    <cellStyle name="40% - Accent6 4 2 4 3" xfId="35498"/>
    <cellStyle name="40% - Accent6 4 2 4 4" xfId="44863"/>
    <cellStyle name="40% - Accent6 4 2 5" xfId="4060"/>
    <cellStyle name="40% - Accent6 4 2 5 2" xfId="10786"/>
    <cellStyle name="40% - Accent6 4 2 5 2 2" xfId="35501"/>
    <cellStyle name="40% - Accent6 4 2 5 3" xfId="35500"/>
    <cellStyle name="40% - Accent6 4 2 5 4" xfId="44864"/>
    <cellStyle name="40% - Accent6 4 2 6" xfId="4061"/>
    <cellStyle name="40% - Accent6 4 2 6 2" xfId="10787"/>
    <cellStyle name="40% - Accent6 4 2 6 2 2" xfId="35503"/>
    <cellStyle name="40% - Accent6 4 2 6 3" xfId="35502"/>
    <cellStyle name="40% - Accent6 4 2 6 4" xfId="44865"/>
    <cellStyle name="40% - Accent6 4 2 7" xfId="4062"/>
    <cellStyle name="40% - Accent6 4 2 7 2" xfId="10788"/>
    <cellStyle name="40% - Accent6 4 2 7 2 2" xfId="35505"/>
    <cellStyle name="40% - Accent6 4 2 7 3" xfId="35504"/>
    <cellStyle name="40% - Accent6 4 2 7 4" xfId="44866"/>
    <cellStyle name="40% - Accent6 4 2 8" xfId="4063"/>
    <cellStyle name="40% - Accent6 4 2 8 2" xfId="10789"/>
    <cellStyle name="40% - Accent6 4 2 8 2 2" xfId="35507"/>
    <cellStyle name="40% - Accent6 4 2 8 3" xfId="35506"/>
    <cellStyle name="40% - Accent6 4 2 8 4" xfId="44867"/>
    <cellStyle name="40% - Accent6 4 2 9" xfId="4064"/>
    <cellStyle name="40% - Accent6 4 2 9 2" xfId="10790"/>
    <cellStyle name="40% - Accent6 4 2 9 2 2" xfId="35509"/>
    <cellStyle name="40% - Accent6 4 2 9 3" xfId="35508"/>
    <cellStyle name="40% - Accent6 4 2 9 4" xfId="44868"/>
    <cellStyle name="40% - Accent6 4 3" xfId="674"/>
    <cellStyle name="40% - Accent6 4 3 10" xfId="10791"/>
    <cellStyle name="40% - Accent6 4 3 10 2" xfId="35511"/>
    <cellStyle name="40% - Accent6 4 3 11" xfId="15097"/>
    <cellStyle name="40% - Accent6 4 3 12" xfId="35510"/>
    <cellStyle name="40% - Accent6 4 3 13" xfId="44869"/>
    <cellStyle name="40% - Accent6 4 3 2" xfId="4066"/>
    <cellStyle name="40% - Accent6 4 3 2 2" xfId="10792"/>
    <cellStyle name="40% - Accent6 4 3 2 2 2" xfId="35513"/>
    <cellStyle name="40% - Accent6 4 3 2 3" xfId="35512"/>
    <cellStyle name="40% - Accent6 4 3 2 4" xfId="44870"/>
    <cellStyle name="40% - Accent6 4 3 3" xfId="4067"/>
    <cellStyle name="40% - Accent6 4 3 3 2" xfId="10793"/>
    <cellStyle name="40% - Accent6 4 3 3 2 2" xfId="35515"/>
    <cellStyle name="40% - Accent6 4 3 3 3" xfId="35514"/>
    <cellStyle name="40% - Accent6 4 3 3 4" xfId="44871"/>
    <cellStyle name="40% - Accent6 4 3 4" xfId="4068"/>
    <cellStyle name="40% - Accent6 4 3 4 2" xfId="10794"/>
    <cellStyle name="40% - Accent6 4 3 4 2 2" xfId="35517"/>
    <cellStyle name="40% - Accent6 4 3 4 3" xfId="35516"/>
    <cellStyle name="40% - Accent6 4 3 4 4" xfId="44872"/>
    <cellStyle name="40% - Accent6 4 3 5" xfId="4069"/>
    <cellStyle name="40% - Accent6 4 3 5 2" xfId="10795"/>
    <cellStyle name="40% - Accent6 4 3 5 2 2" xfId="35519"/>
    <cellStyle name="40% - Accent6 4 3 5 3" xfId="35518"/>
    <cellStyle name="40% - Accent6 4 3 5 4" xfId="44873"/>
    <cellStyle name="40% - Accent6 4 3 6" xfId="4070"/>
    <cellStyle name="40% - Accent6 4 3 6 2" xfId="10796"/>
    <cellStyle name="40% - Accent6 4 3 6 2 2" xfId="35521"/>
    <cellStyle name="40% - Accent6 4 3 6 3" xfId="35520"/>
    <cellStyle name="40% - Accent6 4 3 6 4" xfId="44874"/>
    <cellStyle name="40% - Accent6 4 3 7" xfId="4071"/>
    <cellStyle name="40% - Accent6 4 3 7 2" xfId="10797"/>
    <cellStyle name="40% - Accent6 4 3 7 2 2" xfId="35523"/>
    <cellStyle name="40% - Accent6 4 3 7 3" xfId="35522"/>
    <cellStyle name="40% - Accent6 4 3 7 4" xfId="44875"/>
    <cellStyle name="40% - Accent6 4 3 8" xfId="4072"/>
    <cellStyle name="40% - Accent6 4 3 8 2" xfId="10798"/>
    <cellStyle name="40% - Accent6 4 3 8 2 2" xfId="35525"/>
    <cellStyle name="40% - Accent6 4 3 8 3" xfId="35524"/>
    <cellStyle name="40% - Accent6 4 3 8 4" xfId="44876"/>
    <cellStyle name="40% - Accent6 4 3 9" xfId="4065"/>
    <cellStyle name="40% - Accent6 4 3 9 2" xfId="10799"/>
    <cellStyle name="40% - Accent6 4 3 9 2 2" xfId="35527"/>
    <cellStyle name="40% - Accent6 4 3 9 3" xfId="35526"/>
    <cellStyle name="40% - Accent6 4 4" xfId="761"/>
    <cellStyle name="40% - Accent6 4 4 2" xfId="4074"/>
    <cellStyle name="40% - Accent6 4 4 2 2" xfId="10801"/>
    <cellStyle name="40% - Accent6 4 4 2 2 2" xfId="35530"/>
    <cellStyle name="40% - Accent6 4 4 2 3" xfId="35529"/>
    <cellStyle name="40% - Accent6 4 4 2 4" xfId="44878"/>
    <cellStyle name="40% - Accent6 4 4 3" xfId="4073"/>
    <cellStyle name="40% - Accent6 4 4 3 2" xfId="10802"/>
    <cellStyle name="40% - Accent6 4 4 3 2 2" xfId="35532"/>
    <cellStyle name="40% - Accent6 4 4 3 3" xfId="35531"/>
    <cellStyle name="40% - Accent6 4 4 4" xfId="10800"/>
    <cellStyle name="40% - Accent6 4 4 4 2" xfId="35533"/>
    <cellStyle name="40% - Accent6 4 4 5" xfId="15098"/>
    <cellStyle name="40% - Accent6 4 4 6" xfId="35528"/>
    <cellStyle name="40% - Accent6 4 4 7" xfId="44877"/>
    <cellStyle name="40% - Accent6 4 5" xfId="4075"/>
    <cellStyle name="40% - Accent6 4 5 2" xfId="10803"/>
    <cellStyle name="40% - Accent6 4 5 2 2" xfId="35535"/>
    <cellStyle name="40% - Accent6 4 5 3" xfId="35534"/>
    <cellStyle name="40% - Accent6 4 5 4" xfId="44879"/>
    <cellStyle name="40% - Accent6 4 6" xfId="4076"/>
    <cellStyle name="40% - Accent6 4 6 2" xfId="10804"/>
    <cellStyle name="40% - Accent6 4 6 2 2" xfId="35537"/>
    <cellStyle name="40% - Accent6 4 6 3" xfId="35536"/>
    <cellStyle name="40% - Accent6 4 6 4" xfId="44880"/>
    <cellStyle name="40% - Accent6 4 7" xfId="4077"/>
    <cellStyle name="40% - Accent6 4 7 2" xfId="10805"/>
    <cellStyle name="40% - Accent6 4 7 2 2" xfId="35539"/>
    <cellStyle name="40% - Accent6 4 7 3" xfId="35538"/>
    <cellStyle name="40% - Accent6 4 7 4" xfId="44881"/>
    <cellStyle name="40% - Accent6 4 8" xfId="4078"/>
    <cellStyle name="40% - Accent6 4 8 2" xfId="10806"/>
    <cellStyle name="40% - Accent6 4 8 2 2" xfId="35541"/>
    <cellStyle name="40% - Accent6 4 8 3" xfId="35540"/>
    <cellStyle name="40% - Accent6 4 8 4" xfId="44882"/>
    <cellStyle name="40% - Accent6 4 9" xfId="4079"/>
    <cellStyle name="40% - Accent6 4 9 2" xfId="10807"/>
    <cellStyle name="40% - Accent6 4 9 2 2" xfId="35543"/>
    <cellStyle name="40% - Accent6 4 9 3" xfId="35542"/>
    <cellStyle name="40% - Accent6 4 9 4" xfId="44883"/>
    <cellStyle name="40% - Accent6 5" xfId="243"/>
    <cellStyle name="40% - Accent6 5 10" xfId="4081"/>
    <cellStyle name="40% - Accent6 5 10 2" xfId="10809"/>
    <cellStyle name="40% - Accent6 5 10 2 2" xfId="35546"/>
    <cellStyle name="40% - Accent6 5 10 3" xfId="35545"/>
    <cellStyle name="40% - Accent6 5 10 4" xfId="44885"/>
    <cellStyle name="40% - Accent6 5 11" xfId="4082"/>
    <cellStyle name="40% - Accent6 5 11 2" xfId="10810"/>
    <cellStyle name="40% - Accent6 5 11 2 2" xfId="35548"/>
    <cellStyle name="40% - Accent6 5 11 3" xfId="35547"/>
    <cellStyle name="40% - Accent6 5 11 4" xfId="44886"/>
    <cellStyle name="40% - Accent6 5 12" xfId="4080"/>
    <cellStyle name="40% - Accent6 5 12 2" xfId="10811"/>
    <cellStyle name="40% - Accent6 5 12 2 2" xfId="35550"/>
    <cellStyle name="40% - Accent6 5 12 3" xfId="35549"/>
    <cellStyle name="40% - Accent6 5 13" xfId="10808"/>
    <cellStyle name="40% - Accent6 5 13 2" xfId="35551"/>
    <cellStyle name="40% - Accent6 5 14" xfId="15099"/>
    <cellStyle name="40% - Accent6 5 15" xfId="35544"/>
    <cellStyle name="40% - Accent6 5 16" xfId="44884"/>
    <cellStyle name="40% - Accent6 5 2" xfId="471"/>
    <cellStyle name="40% - Accent6 5 2 10" xfId="4083"/>
    <cellStyle name="40% - Accent6 5 2 10 2" xfId="10813"/>
    <cellStyle name="40% - Accent6 5 2 10 2 2" xfId="35554"/>
    <cellStyle name="40% - Accent6 5 2 10 3" xfId="35553"/>
    <cellStyle name="40% - Accent6 5 2 11" xfId="10812"/>
    <cellStyle name="40% - Accent6 5 2 11 2" xfId="35555"/>
    <cellStyle name="40% - Accent6 5 2 12" xfId="15100"/>
    <cellStyle name="40% - Accent6 5 2 13" xfId="35552"/>
    <cellStyle name="40% - Accent6 5 2 14" xfId="44887"/>
    <cellStyle name="40% - Accent6 5 2 2" xfId="4084"/>
    <cellStyle name="40% - Accent6 5 2 2 2" xfId="10814"/>
    <cellStyle name="40% - Accent6 5 2 2 2 2" xfId="35557"/>
    <cellStyle name="40% - Accent6 5 2 2 3" xfId="35556"/>
    <cellStyle name="40% - Accent6 5 2 2 4" xfId="44888"/>
    <cellStyle name="40% - Accent6 5 2 3" xfId="4085"/>
    <cellStyle name="40% - Accent6 5 2 3 2" xfId="10815"/>
    <cellStyle name="40% - Accent6 5 2 3 2 2" xfId="35559"/>
    <cellStyle name="40% - Accent6 5 2 3 3" xfId="35558"/>
    <cellStyle name="40% - Accent6 5 2 3 4" xfId="44889"/>
    <cellStyle name="40% - Accent6 5 2 4" xfId="4086"/>
    <cellStyle name="40% - Accent6 5 2 4 2" xfId="10816"/>
    <cellStyle name="40% - Accent6 5 2 4 2 2" xfId="35561"/>
    <cellStyle name="40% - Accent6 5 2 4 3" xfId="35560"/>
    <cellStyle name="40% - Accent6 5 2 4 4" xfId="44890"/>
    <cellStyle name="40% - Accent6 5 2 5" xfId="4087"/>
    <cellStyle name="40% - Accent6 5 2 5 2" xfId="10817"/>
    <cellStyle name="40% - Accent6 5 2 5 2 2" xfId="35563"/>
    <cellStyle name="40% - Accent6 5 2 5 3" xfId="35562"/>
    <cellStyle name="40% - Accent6 5 2 5 4" xfId="44891"/>
    <cellStyle name="40% - Accent6 5 2 6" xfId="4088"/>
    <cellStyle name="40% - Accent6 5 2 6 2" xfId="10818"/>
    <cellStyle name="40% - Accent6 5 2 6 2 2" xfId="35565"/>
    <cellStyle name="40% - Accent6 5 2 6 3" xfId="35564"/>
    <cellStyle name="40% - Accent6 5 2 6 4" xfId="44892"/>
    <cellStyle name="40% - Accent6 5 2 7" xfId="4089"/>
    <cellStyle name="40% - Accent6 5 2 7 2" xfId="10819"/>
    <cellStyle name="40% - Accent6 5 2 7 2 2" xfId="35567"/>
    <cellStyle name="40% - Accent6 5 2 7 3" xfId="35566"/>
    <cellStyle name="40% - Accent6 5 2 7 4" xfId="44893"/>
    <cellStyle name="40% - Accent6 5 2 8" xfId="4090"/>
    <cellStyle name="40% - Accent6 5 2 8 2" xfId="10820"/>
    <cellStyle name="40% - Accent6 5 2 8 2 2" xfId="35569"/>
    <cellStyle name="40% - Accent6 5 2 8 3" xfId="35568"/>
    <cellStyle name="40% - Accent6 5 2 8 4" xfId="44894"/>
    <cellStyle name="40% - Accent6 5 2 9" xfId="4091"/>
    <cellStyle name="40% - Accent6 5 2 9 2" xfId="10821"/>
    <cellStyle name="40% - Accent6 5 2 9 2 2" xfId="35571"/>
    <cellStyle name="40% - Accent6 5 2 9 3" xfId="35570"/>
    <cellStyle name="40% - Accent6 5 2 9 4" xfId="44895"/>
    <cellStyle name="40% - Accent6 5 3" xfId="675"/>
    <cellStyle name="40% - Accent6 5 3 2" xfId="4093"/>
    <cellStyle name="40% - Accent6 5 3 2 2" xfId="10823"/>
    <cellStyle name="40% - Accent6 5 3 2 2 2" xfId="35574"/>
    <cellStyle name="40% - Accent6 5 3 2 3" xfId="35573"/>
    <cellStyle name="40% - Accent6 5 3 2 4" xfId="44897"/>
    <cellStyle name="40% - Accent6 5 3 3" xfId="4092"/>
    <cellStyle name="40% - Accent6 5 3 3 2" xfId="10824"/>
    <cellStyle name="40% - Accent6 5 3 3 2 2" xfId="35576"/>
    <cellStyle name="40% - Accent6 5 3 3 3" xfId="35575"/>
    <cellStyle name="40% - Accent6 5 3 4" xfId="10822"/>
    <cellStyle name="40% - Accent6 5 3 4 2" xfId="35577"/>
    <cellStyle name="40% - Accent6 5 3 5" xfId="15101"/>
    <cellStyle name="40% - Accent6 5 3 6" xfId="35572"/>
    <cellStyle name="40% - Accent6 5 3 7" xfId="44896"/>
    <cellStyle name="40% - Accent6 5 4" xfId="762"/>
    <cellStyle name="40% - Accent6 5 4 2" xfId="4094"/>
    <cellStyle name="40% - Accent6 5 4 2 2" xfId="10826"/>
    <cellStyle name="40% - Accent6 5 4 2 2 2" xfId="35580"/>
    <cellStyle name="40% - Accent6 5 4 2 3" xfId="35579"/>
    <cellStyle name="40% - Accent6 5 4 3" xfId="10825"/>
    <cellStyle name="40% - Accent6 5 4 3 2" xfId="35581"/>
    <cellStyle name="40% - Accent6 5 4 4" xfId="15102"/>
    <cellStyle name="40% - Accent6 5 4 5" xfId="35578"/>
    <cellStyle name="40% - Accent6 5 4 6" xfId="44898"/>
    <cellStyle name="40% - Accent6 5 5" xfId="4095"/>
    <cellStyle name="40% - Accent6 5 5 2" xfId="10827"/>
    <cellStyle name="40% - Accent6 5 5 2 2" xfId="35583"/>
    <cellStyle name="40% - Accent6 5 5 3" xfId="35582"/>
    <cellStyle name="40% - Accent6 5 5 4" xfId="44899"/>
    <cellStyle name="40% - Accent6 5 6" xfId="4096"/>
    <cellStyle name="40% - Accent6 5 6 2" xfId="10828"/>
    <cellStyle name="40% - Accent6 5 6 2 2" xfId="35585"/>
    <cellStyle name="40% - Accent6 5 6 3" xfId="35584"/>
    <cellStyle name="40% - Accent6 5 6 4" xfId="44900"/>
    <cellStyle name="40% - Accent6 5 7" xfId="4097"/>
    <cellStyle name="40% - Accent6 5 7 2" xfId="10829"/>
    <cellStyle name="40% - Accent6 5 7 2 2" xfId="35587"/>
    <cellStyle name="40% - Accent6 5 7 3" xfId="35586"/>
    <cellStyle name="40% - Accent6 5 7 4" xfId="44901"/>
    <cellStyle name="40% - Accent6 5 8" xfId="4098"/>
    <cellStyle name="40% - Accent6 5 8 2" xfId="10830"/>
    <cellStyle name="40% - Accent6 5 8 2 2" xfId="35589"/>
    <cellStyle name="40% - Accent6 5 8 3" xfId="35588"/>
    <cellStyle name="40% - Accent6 5 8 4" xfId="44902"/>
    <cellStyle name="40% - Accent6 5 9" xfId="4099"/>
    <cellStyle name="40% - Accent6 5 9 2" xfId="10831"/>
    <cellStyle name="40% - Accent6 5 9 2 2" xfId="35591"/>
    <cellStyle name="40% - Accent6 5 9 3" xfId="35590"/>
    <cellStyle name="40% - Accent6 5 9 4" xfId="44903"/>
    <cellStyle name="40% - Accent6 6" xfId="244"/>
    <cellStyle name="40% - Accent6 6 10" xfId="4100"/>
    <cellStyle name="40% - Accent6 6 10 2" xfId="10833"/>
    <cellStyle name="40% - Accent6 6 10 2 2" xfId="35594"/>
    <cellStyle name="40% - Accent6 6 10 3" xfId="35593"/>
    <cellStyle name="40% - Accent6 6 11" xfId="10832"/>
    <cellStyle name="40% - Accent6 6 11 2" xfId="35595"/>
    <cellStyle name="40% - Accent6 6 12" xfId="15103"/>
    <cellStyle name="40% - Accent6 6 13" xfId="35592"/>
    <cellStyle name="40% - Accent6 6 14" xfId="44904"/>
    <cellStyle name="40% - Accent6 6 2" xfId="472"/>
    <cellStyle name="40% - Accent6 6 2 2" xfId="4102"/>
    <cellStyle name="40% - Accent6 6 2 2 2" xfId="10835"/>
    <cellStyle name="40% - Accent6 6 2 2 2 2" xfId="35598"/>
    <cellStyle name="40% - Accent6 6 2 2 3" xfId="35597"/>
    <cellStyle name="40% - Accent6 6 2 2 4" xfId="44906"/>
    <cellStyle name="40% - Accent6 6 2 3" xfId="4101"/>
    <cellStyle name="40% - Accent6 6 2 3 2" xfId="10836"/>
    <cellStyle name="40% - Accent6 6 2 3 2 2" xfId="35600"/>
    <cellStyle name="40% - Accent6 6 2 3 3" xfId="35599"/>
    <cellStyle name="40% - Accent6 6 2 4" xfId="10834"/>
    <cellStyle name="40% - Accent6 6 2 4 2" xfId="35601"/>
    <cellStyle name="40% - Accent6 6 2 5" xfId="15104"/>
    <cellStyle name="40% - Accent6 6 2 6" xfId="35596"/>
    <cellStyle name="40% - Accent6 6 2 7" xfId="44905"/>
    <cellStyle name="40% - Accent6 6 3" xfId="676"/>
    <cellStyle name="40% - Accent6 6 3 2" xfId="4104"/>
    <cellStyle name="40% - Accent6 6 3 2 2" xfId="10838"/>
    <cellStyle name="40% - Accent6 6 3 2 2 2" xfId="35604"/>
    <cellStyle name="40% - Accent6 6 3 2 3" xfId="35603"/>
    <cellStyle name="40% - Accent6 6 3 2 4" xfId="44908"/>
    <cellStyle name="40% - Accent6 6 3 3" xfId="4103"/>
    <cellStyle name="40% - Accent6 6 3 3 2" xfId="10839"/>
    <cellStyle name="40% - Accent6 6 3 3 2 2" xfId="35606"/>
    <cellStyle name="40% - Accent6 6 3 3 3" xfId="35605"/>
    <cellStyle name="40% - Accent6 6 3 4" xfId="10837"/>
    <cellStyle name="40% - Accent6 6 3 4 2" xfId="35607"/>
    <cellStyle name="40% - Accent6 6 3 5" xfId="15105"/>
    <cellStyle name="40% - Accent6 6 3 6" xfId="35602"/>
    <cellStyle name="40% - Accent6 6 3 7" xfId="44907"/>
    <cellStyle name="40% - Accent6 6 4" xfId="763"/>
    <cellStyle name="40% - Accent6 6 4 2" xfId="4105"/>
    <cellStyle name="40% - Accent6 6 4 2 2" xfId="10841"/>
    <cellStyle name="40% - Accent6 6 4 2 2 2" xfId="35610"/>
    <cellStyle name="40% - Accent6 6 4 2 3" xfId="35609"/>
    <cellStyle name="40% - Accent6 6 4 3" xfId="10840"/>
    <cellStyle name="40% - Accent6 6 4 3 2" xfId="35611"/>
    <cellStyle name="40% - Accent6 6 4 4" xfId="15106"/>
    <cellStyle name="40% - Accent6 6 4 5" xfId="35608"/>
    <cellStyle name="40% - Accent6 6 4 6" xfId="44909"/>
    <cellStyle name="40% - Accent6 6 5" xfId="4106"/>
    <cellStyle name="40% - Accent6 6 5 2" xfId="10842"/>
    <cellStyle name="40% - Accent6 6 5 2 2" xfId="35613"/>
    <cellStyle name="40% - Accent6 6 5 3" xfId="35612"/>
    <cellStyle name="40% - Accent6 6 5 4" xfId="44910"/>
    <cellStyle name="40% - Accent6 6 6" xfId="4107"/>
    <cellStyle name="40% - Accent6 6 6 2" xfId="10843"/>
    <cellStyle name="40% - Accent6 6 6 2 2" xfId="35615"/>
    <cellStyle name="40% - Accent6 6 6 3" xfId="35614"/>
    <cellStyle name="40% - Accent6 6 6 4" xfId="44911"/>
    <cellStyle name="40% - Accent6 6 7" xfId="4108"/>
    <cellStyle name="40% - Accent6 6 7 2" xfId="10844"/>
    <cellStyle name="40% - Accent6 6 7 2 2" xfId="35617"/>
    <cellStyle name="40% - Accent6 6 7 3" xfId="35616"/>
    <cellStyle name="40% - Accent6 6 7 4" xfId="44912"/>
    <cellStyle name="40% - Accent6 6 8" xfId="4109"/>
    <cellStyle name="40% - Accent6 6 8 2" xfId="10845"/>
    <cellStyle name="40% - Accent6 6 8 2 2" xfId="35619"/>
    <cellStyle name="40% - Accent6 6 8 3" xfId="35618"/>
    <cellStyle name="40% - Accent6 6 8 4" xfId="44913"/>
    <cellStyle name="40% - Accent6 6 9" xfId="4110"/>
    <cellStyle name="40% - Accent6 6 9 2" xfId="10846"/>
    <cellStyle name="40% - Accent6 6 9 2 2" xfId="35621"/>
    <cellStyle name="40% - Accent6 6 9 3" xfId="35620"/>
    <cellStyle name="40% - Accent6 6 9 4" xfId="44914"/>
    <cellStyle name="40% - Accent6 7" xfId="245"/>
    <cellStyle name="40% - Accent6 7 10" xfId="10847"/>
    <cellStyle name="40% - Accent6 7 10 2" xfId="35623"/>
    <cellStyle name="40% - Accent6 7 11" xfId="15107"/>
    <cellStyle name="40% - Accent6 7 12" xfId="35622"/>
    <cellStyle name="40% - Accent6 7 13" xfId="44915"/>
    <cellStyle name="40% - Accent6 7 2" xfId="473"/>
    <cellStyle name="40% - Accent6 7 2 2" xfId="4113"/>
    <cellStyle name="40% - Accent6 7 2 2 2" xfId="10849"/>
    <cellStyle name="40% - Accent6 7 2 2 2 2" xfId="35626"/>
    <cellStyle name="40% - Accent6 7 2 2 3" xfId="35625"/>
    <cellStyle name="40% - Accent6 7 2 2 4" xfId="44917"/>
    <cellStyle name="40% - Accent6 7 2 3" xfId="4112"/>
    <cellStyle name="40% - Accent6 7 2 3 2" xfId="10850"/>
    <cellStyle name="40% - Accent6 7 2 3 2 2" xfId="35628"/>
    <cellStyle name="40% - Accent6 7 2 3 3" xfId="35627"/>
    <cellStyle name="40% - Accent6 7 2 4" xfId="10848"/>
    <cellStyle name="40% - Accent6 7 2 4 2" xfId="35629"/>
    <cellStyle name="40% - Accent6 7 2 5" xfId="15108"/>
    <cellStyle name="40% - Accent6 7 2 6" xfId="35624"/>
    <cellStyle name="40% - Accent6 7 2 7" xfId="44916"/>
    <cellStyle name="40% - Accent6 7 3" xfId="677"/>
    <cellStyle name="40% - Accent6 7 3 2" xfId="4114"/>
    <cellStyle name="40% - Accent6 7 3 2 2" xfId="10852"/>
    <cellStyle name="40% - Accent6 7 3 2 2 2" xfId="35632"/>
    <cellStyle name="40% - Accent6 7 3 2 3" xfId="35631"/>
    <cellStyle name="40% - Accent6 7 3 3" xfId="10851"/>
    <cellStyle name="40% - Accent6 7 3 3 2" xfId="35633"/>
    <cellStyle name="40% - Accent6 7 3 4" xfId="15109"/>
    <cellStyle name="40% - Accent6 7 3 5" xfId="35630"/>
    <cellStyle name="40% - Accent6 7 3 6" xfId="44918"/>
    <cellStyle name="40% - Accent6 7 4" xfId="764"/>
    <cellStyle name="40% - Accent6 7 4 2" xfId="4115"/>
    <cellStyle name="40% - Accent6 7 4 2 2" xfId="10854"/>
    <cellStyle name="40% - Accent6 7 4 2 2 2" xfId="35636"/>
    <cellStyle name="40% - Accent6 7 4 2 3" xfId="35635"/>
    <cellStyle name="40% - Accent6 7 4 3" xfId="10853"/>
    <cellStyle name="40% - Accent6 7 4 3 2" xfId="35637"/>
    <cellStyle name="40% - Accent6 7 4 4" xfId="15110"/>
    <cellStyle name="40% - Accent6 7 4 5" xfId="35634"/>
    <cellStyle name="40% - Accent6 7 4 6" xfId="44919"/>
    <cellStyle name="40% - Accent6 7 5" xfId="4116"/>
    <cellStyle name="40% - Accent6 7 5 2" xfId="10855"/>
    <cellStyle name="40% - Accent6 7 5 2 2" xfId="35639"/>
    <cellStyle name="40% - Accent6 7 5 3" xfId="35638"/>
    <cellStyle name="40% - Accent6 7 5 4" xfId="44920"/>
    <cellStyle name="40% - Accent6 7 6" xfId="4117"/>
    <cellStyle name="40% - Accent6 7 6 2" xfId="10856"/>
    <cellStyle name="40% - Accent6 7 6 2 2" xfId="35641"/>
    <cellStyle name="40% - Accent6 7 6 3" xfId="35640"/>
    <cellStyle name="40% - Accent6 7 6 4" xfId="44921"/>
    <cellStyle name="40% - Accent6 7 7" xfId="4118"/>
    <cellStyle name="40% - Accent6 7 7 2" xfId="10857"/>
    <cellStyle name="40% - Accent6 7 7 2 2" xfId="35643"/>
    <cellStyle name="40% - Accent6 7 7 3" xfId="35642"/>
    <cellStyle name="40% - Accent6 7 7 4" xfId="44922"/>
    <cellStyle name="40% - Accent6 7 8" xfId="4119"/>
    <cellStyle name="40% - Accent6 7 8 2" xfId="10858"/>
    <cellStyle name="40% - Accent6 7 8 2 2" xfId="35645"/>
    <cellStyle name="40% - Accent6 7 8 3" xfId="35644"/>
    <cellStyle name="40% - Accent6 7 8 4" xfId="44923"/>
    <cellStyle name="40% - Accent6 7 9" xfId="4111"/>
    <cellStyle name="40% - Accent6 7 9 2" xfId="10859"/>
    <cellStyle name="40% - Accent6 7 9 2 2" xfId="35647"/>
    <cellStyle name="40% - Accent6 7 9 3" xfId="35646"/>
    <cellStyle name="40% - Accent6 8" xfId="331"/>
    <cellStyle name="40% - Accent6 8 2" xfId="4121"/>
    <cellStyle name="40% - Accent6 8 2 2" xfId="10860"/>
    <cellStyle name="40% - Accent6 8 2 2 2" xfId="35649"/>
    <cellStyle name="40% - Accent6 8 2 3" xfId="15111"/>
    <cellStyle name="40% - Accent6 8 2 4" xfId="35648"/>
    <cellStyle name="40% - Accent6 8 2 5" xfId="44925"/>
    <cellStyle name="40% - Accent6 8 3" xfId="4122"/>
    <cellStyle name="40% - Accent6 8 3 2" xfId="10861"/>
    <cellStyle name="40% - Accent6 8 3 2 2" xfId="35651"/>
    <cellStyle name="40% - Accent6 8 3 3" xfId="15112"/>
    <cellStyle name="40% - Accent6 8 3 4" xfId="35650"/>
    <cellStyle name="40% - Accent6 8 3 5" xfId="44926"/>
    <cellStyle name="40% - Accent6 8 4" xfId="4123"/>
    <cellStyle name="40% - Accent6 8 4 2" xfId="10862"/>
    <cellStyle name="40% - Accent6 8 4 2 2" xfId="35653"/>
    <cellStyle name="40% - Accent6 8 4 3" xfId="15113"/>
    <cellStyle name="40% - Accent6 8 4 4" xfId="35652"/>
    <cellStyle name="40% - Accent6 8 4 5" xfId="44927"/>
    <cellStyle name="40% - Accent6 8 5" xfId="4124"/>
    <cellStyle name="40% - Accent6 8 5 2" xfId="10863"/>
    <cellStyle name="40% - Accent6 8 5 2 2" xfId="35655"/>
    <cellStyle name="40% - Accent6 8 5 3" xfId="35654"/>
    <cellStyle name="40% - Accent6 8 5 4" xfId="44928"/>
    <cellStyle name="40% - Accent6 8 6" xfId="4120"/>
    <cellStyle name="40% - Accent6 8 6 2" xfId="10864"/>
    <cellStyle name="40% - Accent6 8 6 2 2" xfId="35657"/>
    <cellStyle name="40% - Accent6 8 6 3" xfId="35656"/>
    <cellStyle name="40% - Accent6 8 7" xfId="44924"/>
    <cellStyle name="40% - Accent6 9" xfId="318"/>
    <cellStyle name="40% - Accent6 9 2" xfId="4126"/>
    <cellStyle name="40% - Accent6 9 2 2" xfId="10866"/>
    <cellStyle name="40% - Accent6 9 2 2 2" xfId="35660"/>
    <cellStyle name="40% - Accent6 9 2 3" xfId="15115"/>
    <cellStyle name="40% - Accent6 9 2 4" xfId="35659"/>
    <cellStyle name="40% - Accent6 9 2 5" xfId="44930"/>
    <cellStyle name="40% - Accent6 9 3" xfId="4125"/>
    <cellStyle name="40% - Accent6 9 3 2" xfId="10867"/>
    <cellStyle name="40% - Accent6 9 3 2 2" xfId="35662"/>
    <cellStyle name="40% - Accent6 9 3 3" xfId="15116"/>
    <cellStyle name="40% - Accent6 9 3 4" xfId="35661"/>
    <cellStyle name="40% - Accent6 9 4" xfId="10865"/>
    <cellStyle name="40% - Accent6 9 4 2" xfId="15117"/>
    <cellStyle name="40% - Accent6 9 4 3" xfId="35663"/>
    <cellStyle name="40% - Accent6 9 5" xfId="15114"/>
    <cellStyle name="40% - Accent6 9 6" xfId="35658"/>
    <cellStyle name="40% - Accent6 9 7" xfId="44929"/>
    <cellStyle name="40% - Ênfase1" xfId="15118"/>
    <cellStyle name="40% - Ênfase2" xfId="15119"/>
    <cellStyle name="40% - Ênfase3" xfId="15120"/>
    <cellStyle name="40% - Ênfase4" xfId="15121"/>
    <cellStyle name="40% - Ênfase5" xfId="15122"/>
    <cellStyle name="40% - Ênfase6" xfId="15123"/>
    <cellStyle name="40% - Énfasis1" xfId="15124"/>
    <cellStyle name="40% - Énfasis2" xfId="15125"/>
    <cellStyle name="40% - Énfasis3" xfId="15126"/>
    <cellStyle name="40% - Énfasis4" xfId="15127"/>
    <cellStyle name="40% - Énfasis5" xfId="15128"/>
    <cellStyle name="40% - Énfasis6" xfId="15129"/>
    <cellStyle name="60 % - Accent1" xfId="15130"/>
    <cellStyle name="60 % - Accent2" xfId="15131"/>
    <cellStyle name="60 % - Accent3" xfId="15132"/>
    <cellStyle name="60 % - Accent4" xfId="15133"/>
    <cellStyle name="60 % - Accent5" xfId="15134"/>
    <cellStyle name="60 % - Accent6" xfId="15135"/>
    <cellStyle name="60% - Accent1" xfId="13" builtinId="32" customBuiltin="1"/>
    <cellStyle name="60% - Accent1 10" xfId="15136"/>
    <cellStyle name="60% - Accent1 10 2" xfId="15137"/>
    <cellStyle name="60% - Accent1 10 3" xfId="15138"/>
    <cellStyle name="60% - Accent1 10 4" xfId="15139"/>
    <cellStyle name="60% - Accent1 11" xfId="15140"/>
    <cellStyle name="60% - Accent1 11 2" xfId="15141"/>
    <cellStyle name="60% - Accent1 11 3" xfId="15142"/>
    <cellStyle name="60% - Accent1 11 4" xfId="15143"/>
    <cellStyle name="60% - Accent1 12" xfId="15144"/>
    <cellStyle name="60% - Accent1 12 2" xfId="15145"/>
    <cellStyle name="60% - Accent1 12 3" xfId="15146"/>
    <cellStyle name="60% - Accent1 12 4" xfId="15147"/>
    <cellStyle name="60% - Accent1 13" xfId="15148"/>
    <cellStyle name="60% - Accent1 14" xfId="15149"/>
    <cellStyle name="60% - Accent1 15" xfId="15150"/>
    <cellStyle name="60% - Accent1 16" xfId="15151"/>
    <cellStyle name="60% - Accent1 17" xfId="15152"/>
    <cellStyle name="60% - Accent1 18" xfId="15153"/>
    <cellStyle name="60% - Accent1 19" xfId="15154"/>
    <cellStyle name="60% - Accent1 2" xfId="117"/>
    <cellStyle name="60% - Accent1 2 10" xfId="15155"/>
    <cellStyle name="60% - Accent1 2 11" xfId="15156"/>
    <cellStyle name="60% - Accent1 2 12" xfId="15157"/>
    <cellStyle name="60% - Accent1 2 13" xfId="15158"/>
    <cellStyle name="60% - Accent1 2 14" xfId="15159"/>
    <cellStyle name="60% - Accent1 2 15" xfId="15160"/>
    <cellStyle name="60% - Accent1 2 2" xfId="246"/>
    <cellStyle name="60% - Accent1 2 2 2" xfId="4127"/>
    <cellStyle name="60% - Accent1 2 2 3" xfId="15161"/>
    <cellStyle name="60% - Accent1 2 3" xfId="4128"/>
    <cellStyle name="60% - Accent1 2 4" xfId="15162"/>
    <cellStyle name="60% - Accent1 2 5" xfId="15163"/>
    <cellStyle name="60% - Accent1 2 6" xfId="15164"/>
    <cellStyle name="60% - Accent1 2 7" xfId="15165"/>
    <cellStyle name="60% - Accent1 2 8" xfId="15166"/>
    <cellStyle name="60% - Accent1 2 9" xfId="15167"/>
    <cellStyle name="60% - Accent1 20" xfId="15168"/>
    <cellStyle name="60% - Accent1 3" xfId="332"/>
    <cellStyle name="60% - Accent1 3 10" xfId="15169"/>
    <cellStyle name="60% - Accent1 3 11" xfId="15170"/>
    <cellStyle name="60% - Accent1 3 12" xfId="15171"/>
    <cellStyle name="60% - Accent1 3 13" xfId="15172"/>
    <cellStyle name="60% - Accent1 3 14" xfId="15173"/>
    <cellStyle name="60% - Accent1 3 15" xfId="15174"/>
    <cellStyle name="60% - Accent1 3 2" xfId="15175"/>
    <cellStyle name="60% - Accent1 3 3" xfId="15176"/>
    <cellStyle name="60% - Accent1 3 4" xfId="15177"/>
    <cellStyle name="60% - Accent1 3 5" xfId="15178"/>
    <cellStyle name="60% - Accent1 3 6" xfId="15179"/>
    <cellStyle name="60% - Accent1 3 7" xfId="15180"/>
    <cellStyle name="60% - Accent1 3 8" xfId="15181"/>
    <cellStyle name="60% - Accent1 3 9" xfId="15182"/>
    <cellStyle name="60% - Accent1 4" xfId="15183"/>
    <cellStyle name="60% - Accent1 4 2" xfId="15184"/>
    <cellStyle name="60% - Accent1 4 3" xfId="15185"/>
    <cellStyle name="60% - Accent1 4 4" xfId="15186"/>
    <cellStyle name="60% - Accent1 5" xfId="15187"/>
    <cellStyle name="60% - Accent1 5 2" xfId="15188"/>
    <cellStyle name="60% - Accent1 5 3" xfId="15189"/>
    <cellStyle name="60% - Accent1 5 4" xfId="15190"/>
    <cellStyle name="60% - Accent1 6" xfId="15191"/>
    <cellStyle name="60% - Accent1 6 2" xfId="15192"/>
    <cellStyle name="60% - Accent1 6 3" xfId="15193"/>
    <cellStyle name="60% - Accent1 6 4" xfId="15194"/>
    <cellStyle name="60% - Accent1 7" xfId="15195"/>
    <cellStyle name="60% - Accent1 7 2" xfId="15196"/>
    <cellStyle name="60% - Accent1 7 3" xfId="15197"/>
    <cellStyle name="60% - Accent1 7 4" xfId="15198"/>
    <cellStyle name="60% - Accent1 8" xfId="15199"/>
    <cellStyle name="60% - Accent1 8 2" xfId="15200"/>
    <cellStyle name="60% - Accent1 8 3" xfId="15201"/>
    <cellStyle name="60% - Accent1 8 4" xfId="15202"/>
    <cellStyle name="60% - Accent1 9" xfId="15203"/>
    <cellStyle name="60% - Accent1 9 2" xfId="15204"/>
    <cellStyle name="60% - Accent1 9 3" xfId="15205"/>
    <cellStyle name="60% - Accent1 9 4" xfId="15206"/>
    <cellStyle name="60% - Accent2" xfId="14" builtinId="36" customBuiltin="1"/>
    <cellStyle name="60% - Accent2 10" xfId="15207"/>
    <cellStyle name="60% - Accent2 10 2" xfId="15208"/>
    <cellStyle name="60% - Accent2 10 3" xfId="15209"/>
    <cellStyle name="60% - Accent2 10 4" xfId="15210"/>
    <cellStyle name="60% - Accent2 11" xfId="15211"/>
    <cellStyle name="60% - Accent2 11 2" xfId="15212"/>
    <cellStyle name="60% - Accent2 11 3" xfId="15213"/>
    <cellStyle name="60% - Accent2 11 4" xfId="15214"/>
    <cellStyle name="60% - Accent2 12" xfId="15215"/>
    <cellStyle name="60% - Accent2 12 2" xfId="15216"/>
    <cellStyle name="60% - Accent2 12 3" xfId="15217"/>
    <cellStyle name="60% - Accent2 12 4" xfId="15218"/>
    <cellStyle name="60% - Accent2 13" xfId="15219"/>
    <cellStyle name="60% - Accent2 14" xfId="15220"/>
    <cellStyle name="60% - Accent2 15" xfId="15221"/>
    <cellStyle name="60% - Accent2 16" xfId="15222"/>
    <cellStyle name="60% - Accent2 17" xfId="15223"/>
    <cellStyle name="60% - Accent2 18" xfId="15224"/>
    <cellStyle name="60% - Accent2 19" xfId="15225"/>
    <cellStyle name="60% - Accent2 2" xfId="121"/>
    <cellStyle name="60% - Accent2 2 10" xfId="15226"/>
    <cellStyle name="60% - Accent2 2 11" xfId="15227"/>
    <cellStyle name="60% - Accent2 2 12" xfId="15228"/>
    <cellStyle name="60% - Accent2 2 13" xfId="15229"/>
    <cellStyle name="60% - Accent2 2 14" xfId="15230"/>
    <cellStyle name="60% - Accent2 2 15" xfId="15231"/>
    <cellStyle name="60% - Accent2 2 2" xfId="247"/>
    <cellStyle name="60% - Accent2 2 2 2" xfId="4129"/>
    <cellStyle name="60% - Accent2 2 2 3" xfId="15232"/>
    <cellStyle name="60% - Accent2 2 3" xfId="4130"/>
    <cellStyle name="60% - Accent2 2 4" xfId="15233"/>
    <cellStyle name="60% - Accent2 2 5" xfId="15234"/>
    <cellStyle name="60% - Accent2 2 6" xfId="15235"/>
    <cellStyle name="60% - Accent2 2 7" xfId="15236"/>
    <cellStyle name="60% - Accent2 2 8" xfId="15237"/>
    <cellStyle name="60% - Accent2 2 9" xfId="15238"/>
    <cellStyle name="60% - Accent2 20" xfId="15239"/>
    <cellStyle name="60% - Accent2 3" xfId="333"/>
    <cellStyle name="60% - Accent2 3 10" xfId="15240"/>
    <cellStyle name="60% - Accent2 3 11" xfId="15241"/>
    <cellStyle name="60% - Accent2 3 12" xfId="15242"/>
    <cellStyle name="60% - Accent2 3 13" xfId="15243"/>
    <cellStyle name="60% - Accent2 3 14" xfId="15244"/>
    <cellStyle name="60% - Accent2 3 15" xfId="15245"/>
    <cellStyle name="60% - Accent2 3 2" xfId="15246"/>
    <cellStyle name="60% - Accent2 3 3" xfId="15247"/>
    <cellStyle name="60% - Accent2 3 4" xfId="15248"/>
    <cellStyle name="60% - Accent2 3 5" xfId="15249"/>
    <cellStyle name="60% - Accent2 3 6" xfId="15250"/>
    <cellStyle name="60% - Accent2 3 7" xfId="15251"/>
    <cellStyle name="60% - Accent2 3 8" xfId="15252"/>
    <cellStyle name="60% - Accent2 3 9" xfId="15253"/>
    <cellStyle name="60% - Accent2 4" xfId="15254"/>
    <cellStyle name="60% - Accent2 4 2" xfId="15255"/>
    <cellStyle name="60% - Accent2 4 3" xfId="15256"/>
    <cellStyle name="60% - Accent2 4 4" xfId="15257"/>
    <cellStyle name="60% - Accent2 5" xfId="15258"/>
    <cellStyle name="60% - Accent2 5 2" xfId="15259"/>
    <cellStyle name="60% - Accent2 5 3" xfId="15260"/>
    <cellStyle name="60% - Accent2 5 4" xfId="15261"/>
    <cellStyle name="60% - Accent2 6" xfId="15262"/>
    <cellStyle name="60% - Accent2 6 2" xfId="15263"/>
    <cellStyle name="60% - Accent2 6 3" xfId="15264"/>
    <cellStyle name="60% - Accent2 6 4" xfId="15265"/>
    <cellStyle name="60% - Accent2 7" xfId="15266"/>
    <cellStyle name="60% - Accent2 7 2" xfId="15267"/>
    <cellStyle name="60% - Accent2 7 3" xfId="15268"/>
    <cellStyle name="60% - Accent2 7 4" xfId="15269"/>
    <cellStyle name="60% - Accent2 8" xfId="15270"/>
    <cellStyle name="60% - Accent2 8 2" xfId="15271"/>
    <cellStyle name="60% - Accent2 8 3" xfId="15272"/>
    <cellStyle name="60% - Accent2 8 4" xfId="15273"/>
    <cellStyle name="60% - Accent2 9" xfId="15274"/>
    <cellStyle name="60% - Accent2 9 2" xfId="15275"/>
    <cellStyle name="60% - Accent2 9 3" xfId="15276"/>
    <cellStyle name="60% - Accent2 9 4" xfId="15277"/>
    <cellStyle name="60% - Accent3" xfId="15" builtinId="40" customBuiltin="1"/>
    <cellStyle name="60% - Accent3 10" xfId="15278"/>
    <cellStyle name="60% - Accent3 10 2" xfId="15279"/>
    <cellStyle name="60% - Accent3 10 3" xfId="15280"/>
    <cellStyle name="60% - Accent3 10 4" xfId="15281"/>
    <cellStyle name="60% - Accent3 11" xfId="15282"/>
    <cellStyle name="60% - Accent3 11 2" xfId="15283"/>
    <cellStyle name="60% - Accent3 11 3" xfId="15284"/>
    <cellStyle name="60% - Accent3 11 4" xfId="15285"/>
    <cellStyle name="60% - Accent3 12" xfId="15286"/>
    <cellStyle name="60% - Accent3 12 2" xfId="15287"/>
    <cellStyle name="60% - Accent3 12 3" xfId="15288"/>
    <cellStyle name="60% - Accent3 12 4" xfId="15289"/>
    <cellStyle name="60% - Accent3 13" xfId="15290"/>
    <cellStyle name="60% - Accent3 14" xfId="15291"/>
    <cellStyle name="60% - Accent3 15" xfId="15292"/>
    <cellStyle name="60% - Accent3 16" xfId="15293"/>
    <cellStyle name="60% - Accent3 17" xfId="15294"/>
    <cellStyle name="60% - Accent3 18" xfId="15295"/>
    <cellStyle name="60% - Accent3 19" xfId="15296"/>
    <cellStyle name="60% - Accent3 2" xfId="125"/>
    <cellStyle name="60% - Accent3 2 10" xfId="15297"/>
    <cellStyle name="60% - Accent3 2 11" xfId="15298"/>
    <cellStyle name="60% - Accent3 2 12" xfId="15299"/>
    <cellStyle name="60% - Accent3 2 13" xfId="15300"/>
    <cellStyle name="60% - Accent3 2 14" xfId="15301"/>
    <cellStyle name="60% - Accent3 2 15" xfId="15302"/>
    <cellStyle name="60% - Accent3 2 2" xfId="248"/>
    <cellStyle name="60% - Accent3 2 2 2" xfId="4131"/>
    <cellStyle name="60% - Accent3 2 2 3" xfId="15303"/>
    <cellStyle name="60% - Accent3 2 3" xfId="4132"/>
    <cellStyle name="60% - Accent3 2 4" xfId="15304"/>
    <cellStyle name="60% - Accent3 2 5" xfId="15305"/>
    <cellStyle name="60% - Accent3 2 6" xfId="15306"/>
    <cellStyle name="60% - Accent3 2 7" xfId="15307"/>
    <cellStyle name="60% - Accent3 2 8" xfId="15308"/>
    <cellStyle name="60% - Accent3 2 9" xfId="15309"/>
    <cellStyle name="60% - Accent3 20" xfId="15310"/>
    <cellStyle name="60% - Accent3 3" xfId="334"/>
    <cellStyle name="60% - Accent3 3 10" xfId="15311"/>
    <cellStyle name="60% - Accent3 3 11" xfId="15312"/>
    <cellStyle name="60% - Accent3 3 12" xfId="15313"/>
    <cellStyle name="60% - Accent3 3 13" xfId="15314"/>
    <cellStyle name="60% - Accent3 3 14" xfId="15315"/>
    <cellStyle name="60% - Accent3 3 15" xfId="15316"/>
    <cellStyle name="60% - Accent3 3 2" xfId="15317"/>
    <cellStyle name="60% - Accent3 3 3" xfId="15318"/>
    <cellStyle name="60% - Accent3 3 4" xfId="15319"/>
    <cellStyle name="60% - Accent3 3 5" xfId="15320"/>
    <cellStyle name="60% - Accent3 3 6" xfId="15321"/>
    <cellStyle name="60% - Accent3 3 7" xfId="15322"/>
    <cellStyle name="60% - Accent3 3 8" xfId="15323"/>
    <cellStyle name="60% - Accent3 3 9" xfId="15324"/>
    <cellStyle name="60% - Accent3 4" xfId="15325"/>
    <cellStyle name="60% - Accent3 4 2" xfId="15326"/>
    <cellStyle name="60% - Accent3 4 3" xfId="15327"/>
    <cellStyle name="60% - Accent3 4 4" xfId="15328"/>
    <cellStyle name="60% - Accent3 5" xfId="15329"/>
    <cellStyle name="60% - Accent3 5 2" xfId="15330"/>
    <cellStyle name="60% - Accent3 5 3" xfId="15331"/>
    <cellStyle name="60% - Accent3 5 4" xfId="15332"/>
    <cellStyle name="60% - Accent3 6" xfId="15333"/>
    <cellStyle name="60% - Accent3 6 2" xfId="15334"/>
    <cellStyle name="60% - Accent3 6 3" xfId="15335"/>
    <cellStyle name="60% - Accent3 6 4" xfId="15336"/>
    <cellStyle name="60% - Accent3 7" xfId="15337"/>
    <cellStyle name="60% - Accent3 7 2" xfId="15338"/>
    <cellStyle name="60% - Accent3 7 3" xfId="15339"/>
    <cellStyle name="60% - Accent3 7 4" xfId="15340"/>
    <cellStyle name="60% - Accent3 8" xfId="15341"/>
    <cellStyle name="60% - Accent3 8 2" xfId="15342"/>
    <cellStyle name="60% - Accent3 8 3" xfId="15343"/>
    <cellStyle name="60% - Accent3 8 4" xfId="15344"/>
    <cellStyle name="60% - Accent3 9" xfId="15345"/>
    <cellStyle name="60% - Accent3 9 2" xfId="15346"/>
    <cellStyle name="60% - Accent3 9 3" xfId="15347"/>
    <cellStyle name="60% - Accent3 9 4" xfId="15348"/>
    <cellStyle name="60% - Accent4" xfId="16" builtinId="44" customBuiltin="1"/>
    <cellStyle name="60% - Accent4 10" xfId="15349"/>
    <cellStyle name="60% - Accent4 10 2" xfId="15350"/>
    <cellStyle name="60% - Accent4 10 3" xfId="15351"/>
    <cellStyle name="60% - Accent4 10 4" xfId="15352"/>
    <cellStyle name="60% - Accent4 11" xfId="15353"/>
    <cellStyle name="60% - Accent4 11 2" xfId="15354"/>
    <cellStyle name="60% - Accent4 11 3" xfId="15355"/>
    <cellStyle name="60% - Accent4 11 4" xfId="15356"/>
    <cellStyle name="60% - Accent4 12" xfId="15357"/>
    <cellStyle name="60% - Accent4 12 2" xfId="15358"/>
    <cellStyle name="60% - Accent4 12 3" xfId="15359"/>
    <cellStyle name="60% - Accent4 12 4" xfId="15360"/>
    <cellStyle name="60% - Accent4 13" xfId="15361"/>
    <cellStyle name="60% - Accent4 14" xfId="15362"/>
    <cellStyle name="60% - Accent4 15" xfId="15363"/>
    <cellStyle name="60% - Accent4 16" xfId="15364"/>
    <cellStyle name="60% - Accent4 17" xfId="15365"/>
    <cellStyle name="60% - Accent4 18" xfId="15366"/>
    <cellStyle name="60% - Accent4 19" xfId="15367"/>
    <cellStyle name="60% - Accent4 2" xfId="129"/>
    <cellStyle name="60% - Accent4 2 10" xfId="15368"/>
    <cellStyle name="60% - Accent4 2 11" xfId="15369"/>
    <cellStyle name="60% - Accent4 2 12" xfId="15370"/>
    <cellStyle name="60% - Accent4 2 13" xfId="15371"/>
    <cellStyle name="60% - Accent4 2 14" xfId="15372"/>
    <cellStyle name="60% - Accent4 2 15" xfId="15373"/>
    <cellStyle name="60% - Accent4 2 2" xfId="249"/>
    <cellStyle name="60% - Accent4 2 2 2" xfId="4133"/>
    <cellStyle name="60% - Accent4 2 2 3" xfId="15374"/>
    <cellStyle name="60% - Accent4 2 3" xfId="4134"/>
    <cellStyle name="60% - Accent4 2 4" xfId="15375"/>
    <cellStyle name="60% - Accent4 2 5" xfId="15376"/>
    <cellStyle name="60% - Accent4 2 6" xfId="15377"/>
    <cellStyle name="60% - Accent4 2 7" xfId="15378"/>
    <cellStyle name="60% - Accent4 2 8" xfId="15379"/>
    <cellStyle name="60% - Accent4 2 9" xfId="15380"/>
    <cellStyle name="60% - Accent4 20" xfId="15381"/>
    <cellStyle name="60% - Accent4 3" xfId="335"/>
    <cellStyle name="60% - Accent4 3 10" xfId="15382"/>
    <cellStyle name="60% - Accent4 3 11" xfId="15383"/>
    <cellStyle name="60% - Accent4 3 12" xfId="15384"/>
    <cellStyle name="60% - Accent4 3 13" xfId="15385"/>
    <cellStyle name="60% - Accent4 3 14" xfId="15386"/>
    <cellStyle name="60% - Accent4 3 15" xfId="15387"/>
    <cellStyle name="60% - Accent4 3 2" xfId="15388"/>
    <cellStyle name="60% - Accent4 3 3" xfId="15389"/>
    <cellStyle name="60% - Accent4 3 4" xfId="15390"/>
    <cellStyle name="60% - Accent4 3 5" xfId="15391"/>
    <cellStyle name="60% - Accent4 3 6" xfId="15392"/>
    <cellStyle name="60% - Accent4 3 7" xfId="15393"/>
    <cellStyle name="60% - Accent4 3 8" xfId="15394"/>
    <cellStyle name="60% - Accent4 3 9" xfId="15395"/>
    <cellStyle name="60% - Accent4 4" xfId="15396"/>
    <cellStyle name="60% - Accent4 4 2" xfId="15397"/>
    <cellStyle name="60% - Accent4 4 3" xfId="15398"/>
    <cellStyle name="60% - Accent4 4 4" xfId="15399"/>
    <cellStyle name="60% - Accent4 5" xfId="15400"/>
    <cellStyle name="60% - Accent4 5 2" xfId="15401"/>
    <cellStyle name="60% - Accent4 5 3" xfId="15402"/>
    <cellStyle name="60% - Accent4 5 4" xfId="15403"/>
    <cellStyle name="60% - Accent4 6" xfId="15404"/>
    <cellStyle name="60% - Accent4 6 2" xfId="15405"/>
    <cellStyle name="60% - Accent4 6 3" xfId="15406"/>
    <cellStyle name="60% - Accent4 6 4" xfId="15407"/>
    <cellStyle name="60% - Accent4 7" xfId="15408"/>
    <cellStyle name="60% - Accent4 7 2" xfId="15409"/>
    <cellStyle name="60% - Accent4 7 3" xfId="15410"/>
    <cellStyle name="60% - Accent4 7 4" xfId="15411"/>
    <cellStyle name="60% - Accent4 8" xfId="15412"/>
    <cellStyle name="60% - Accent4 8 2" xfId="15413"/>
    <cellStyle name="60% - Accent4 8 3" xfId="15414"/>
    <cellStyle name="60% - Accent4 8 4" xfId="15415"/>
    <cellStyle name="60% - Accent4 9" xfId="15416"/>
    <cellStyle name="60% - Accent4 9 2" xfId="15417"/>
    <cellStyle name="60% - Accent4 9 3" xfId="15418"/>
    <cellStyle name="60% - Accent4 9 4" xfId="15419"/>
    <cellStyle name="60% - Accent5" xfId="17" builtinId="48" customBuiltin="1"/>
    <cellStyle name="60% - Accent5 10" xfId="15420"/>
    <cellStyle name="60% - Accent5 10 2" xfId="15421"/>
    <cellStyle name="60% - Accent5 10 3" xfId="15422"/>
    <cellStyle name="60% - Accent5 10 4" xfId="15423"/>
    <cellStyle name="60% - Accent5 11" xfId="15424"/>
    <cellStyle name="60% - Accent5 11 2" xfId="15425"/>
    <cellStyle name="60% - Accent5 11 3" xfId="15426"/>
    <cellStyle name="60% - Accent5 11 4" xfId="15427"/>
    <cellStyle name="60% - Accent5 12" xfId="15428"/>
    <cellStyle name="60% - Accent5 12 2" xfId="15429"/>
    <cellStyle name="60% - Accent5 12 3" xfId="15430"/>
    <cellStyle name="60% - Accent5 12 4" xfId="15431"/>
    <cellStyle name="60% - Accent5 13" xfId="15432"/>
    <cellStyle name="60% - Accent5 14" xfId="15433"/>
    <cellStyle name="60% - Accent5 15" xfId="15434"/>
    <cellStyle name="60% - Accent5 16" xfId="15435"/>
    <cellStyle name="60% - Accent5 17" xfId="15436"/>
    <cellStyle name="60% - Accent5 18" xfId="15437"/>
    <cellStyle name="60% - Accent5 19" xfId="15438"/>
    <cellStyle name="60% - Accent5 2" xfId="133"/>
    <cellStyle name="60% - Accent5 2 10" xfId="15439"/>
    <cellStyle name="60% - Accent5 2 11" xfId="15440"/>
    <cellStyle name="60% - Accent5 2 12" xfId="15441"/>
    <cellStyle name="60% - Accent5 2 13" xfId="15442"/>
    <cellStyle name="60% - Accent5 2 14" xfId="15443"/>
    <cellStyle name="60% - Accent5 2 15" xfId="15444"/>
    <cellStyle name="60% - Accent5 2 2" xfId="250"/>
    <cellStyle name="60% - Accent5 2 2 2" xfId="4135"/>
    <cellStyle name="60% - Accent5 2 2 3" xfId="15445"/>
    <cellStyle name="60% - Accent5 2 3" xfId="4136"/>
    <cellStyle name="60% - Accent5 2 4" xfId="15446"/>
    <cellStyle name="60% - Accent5 2 5" xfId="15447"/>
    <cellStyle name="60% - Accent5 2 6" xfId="15448"/>
    <cellStyle name="60% - Accent5 2 7" xfId="15449"/>
    <cellStyle name="60% - Accent5 2 8" xfId="15450"/>
    <cellStyle name="60% - Accent5 2 9" xfId="15451"/>
    <cellStyle name="60% - Accent5 20" xfId="15452"/>
    <cellStyle name="60% - Accent5 3" xfId="336"/>
    <cellStyle name="60% - Accent5 3 10" xfId="15453"/>
    <cellStyle name="60% - Accent5 3 11" xfId="15454"/>
    <cellStyle name="60% - Accent5 3 12" xfId="15455"/>
    <cellStyle name="60% - Accent5 3 13" xfId="15456"/>
    <cellStyle name="60% - Accent5 3 14" xfId="15457"/>
    <cellStyle name="60% - Accent5 3 15" xfId="15458"/>
    <cellStyle name="60% - Accent5 3 2" xfId="15459"/>
    <cellStyle name="60% - Accent5 3 3" xfId="15460"/>
    <cellStyle name="60% - Accent5 3 4" xfId="15461"/>
    <cellStyle name="60% - Accent5 3 5" xfId="15462"/>
    <cellStyle name="60% - Accent5 3 6" xfId="15463"/>
    <cellStyle name="60% - Accent5 3 7" xfId="15464"/>
    <cellStyle name="60% - Accent5 3 8" xfId="15465"/>
    <cellStyle name="60% - Accent5 3 9" xfId="15466"/>
    <cellStyle name="60% - Accent5 4" xfId="15467"/>
    <cellStyle name="60% - Accent5 4 2" xfId="15468"/>
    <cellStyle name="60% - Accent5 4 3" xfId="15469"/>
    <cellStyle name="60% - Accent5 4 4" xfId="15470"/>
    <cellStyle name="60% - Accent5 5" xfId="15471"/>
    <cellStyle name="60% - Accent5 5 2" xfId="15472"/>
    <cellStyle name="60% - Accent5 5 3" xfId="15473"/>
    <cellStyle name="60% - Accent5 5 4" xfId="15474"/>
    <cellStyle name="60% - Accent5 6" xfId="15475"/>
    <cellStyle name="60% - Accent5 6 2" xfId="15476"/>
    <cellStyle name="60% - Accent5 6 3" xfId="15477"/>
    <cellStyle name="60% - Accent5 6 4" xfId="15478"/>
    <cellStyle name="60% - Accent5 7" xfId="15479"/>
    <cellStyle name="60% - Accent5 7 2" xfId="15480"/>
    <cellStyle name="60% - Accent5 7 3" xfId="15481"/>
    <cellStyle name="60% - Accent5 7 4" xfId="15482"/>
    <cellStyle name="60% - Accent5 8" xfId="15483"/>
    <cellStyle name="60% - Accent5 8 2" xfId="15484"/>
    <cellStyle name="60% - Accent5 8 3" xfId="15485"/>
    <cellStyle name="60% - Accent5 8 4" xfId="15486"/>
    <cellStyle name="60% - Accent5 9" xfId="15487"/>
    <cellStyle name="60% - Accent5 9 2" xfId="15488"/>
    <cellStyle name="60% - Accent5 9 3" xfId="15489"/>
    <cellStyle name="60% - Accent5 9 4" xfId="15490"/>
    <cellStyle name="60% - Accent6" xfId="18" builtinId="52" customBuiltin="1"/>
    <cellStyle name="60% - Accent6 10" xfId="15491"/>
    <cellStyle name="60% - Accent6 10 2" xfId="15492"/>
    <cellStyle name="60% - Accent6 10 3" xfId="15493"/>
    <cellStyle name="60% - Accent6 10 4" xfId="15494"/>
    <cellStyle name="60% - Accent6 11" xfId="15495"/>
    <cellStyle name="60% - Accent6 11 2" xfId="15496"/>
    <cellStyle name="60% - Accent6 11 3" xfId="15497"/>
    <cellStyle name="60% - Accent6 11 4" xfId="15498"/>
    <cellStyle name="60% - Accent6 12" xfId="15499"/>
    <cellStyle name="60% - Accent6 12 2" xfId="15500"/>
    <cellStyle name="60% - Accent6 12 3" xfId="15501"/>
    <cellStyle name="60% - Accent6 12 4" xfId="15502"/>
    <cellStyle name="60% - Accent6 13" xfId="15503"/>
    <cellStyle name="60% - Accent6 14" xfId="15504"/>
    <cellStyle name="60% - Accent6 15" xfId="15505"/>
    <cellStyle name="60% - Accent6 16" xfId="15506"/>
    <cellStyle name="60% - Accent6 17" xfId="15507"/>
    <cellStyle name="60% - Accent6 18" xfId="15508"/>
    <cellStyle name="60% - Accent6 19" xfId="15509"/>
    <cellStyle name="60% - Accent6 2" xfId="137"/>
    <cellStyle name="60% - Accent6 2 10" xfId="15510"/>
    <cellStyle name="60% - Accent6 2 11" xfId="15511"/>
    <cellStyle name="60% - Accent6 2 12" xfId="15512"/>
    <cellStyle name="60% - Accent6 2 13" xfId="15513"/>
    <cellStyle name="60% - Accent6 2 14" xfId="15514"/>
    <cellStyle name="60% - Accent6 2 15" xfId="15515"/>
    <cellStyle name="60% - Accent6 2 2" xfId="251"/>
    <cellStyle name="60% - Accent6 2 2 2" xfId="4137"/>
    <cellStyle name="60% - Accent6 2 2 3" xfId="15516"/>
    <cellStyle name="60% - Accent6 2 3" xfId="4138"/>
    <cellStyle name="60% - Accent6 2 4" xfId="15517"/>
    <cellStyle name="60% - Accent6 2 5" xfId="15518"/>
    <cellStyle name="60% - Accent6 2 6" xfId="15519"/>
    <cellStyle name="60% - Accent6 2 7" xfId="15520"/>
    <cellStyle name="60% - Accent6 2 8" xfId="15521"/>
    <cellStyle name="60% - Accent6 2 9" xfId="15522"/>
    <cellStyle name="60% - Accent6 20" xfId="15523"/>
    <cellStyle name="60% - Accent6 3" xfId="337"/>
    <cellStyle name="60% - Accent6 3 10" xfId="15524"/>
    <cellStyle name="60% - Accent6 3 11" xfId="15525"/>
    <cellStyle name="60% - Accent6 3 12" xfId="15526"/>
    <cellStyle name="60% - Accent6 3 13" xfId="15527"/>
    <cellStyle name="60% - Accent6 3 14" xfId="15528"/>
    <cellStyle name="60% - Accent6 3 15" xfId="15529"/>
    <cellStyle name="60% - Accent6 3 2" xfId="15530"/>
    <cellStyle name="60% - Accent6 3 3" xfId="15531"/>
    <cellStyle name="60% - Accent6 3 4" xfId="15532"/>
    <cellStyle name="60% - Accent6 3 5" xfId="15533"/>
    <cellStyle name="60% - Accent6 3 6" xfId="15534"/>
    <cellStyle name="60% - Accent6 3 7" xfId="15535"/>
    <cellStyle name="60% - Accent6 3 8" xfId="15536"/>
    <cellStyle name="60% - Accent6 3 9" xfId="15537"/>
    <cellStyle name="60% - Accent6 4" xfId="15538"/>
    <cellStyle name="60% - Accent6 4 2" xfId="15539"/>
    <cellStyle name="60% - Accent6 4 3" xfId="15540"/>
    <cellStyle name="60% - Accent6 4 4" xfId="15541"/>
    <cellStyle name="60% - Accent6 5" xfId="15542"/>
    <cellStyle name="60% - Accent6 5 2" xfId="15543"/>
    <cellStyle name="60% - Accent6 5 3" xfId="15544"/>
    <cellStyle name="60% - Accent6 5 4" xfId="15545"/>
    <cellStyle name="60% - Accent6 6" xfId="15546"/>
    <cellStyle name="60% - Accent6 6 2" xfId="15547"/>
    <cellStyle name="60% - Accent6 6 3" xfId="15548"/>
    <cellStyle name="60% - Accent6 6 4" xfId="15549"/>
    <cellStyle name="60% - Accent6 7" xfId="15550"/>
    <cellStyle name="60% - Accent6 7 2" xfId="15551"/>
    <cellStyle name="60% - Accent6 7 3" xfId="15552"/>
    <cellStyle name="60% - Accent6 7 4" xfId="15553"/>
    <cellStyle name="60% - Accent6 8" xfId="15554"/>
    <cellStyle name="60% - Accent6 8 2" xfId="15555"/>
    <cellStyle name="60% - Accent6 8 3" xfId="15556"/>
    <cellStyle name="60% - Accent6 8 4" xfId="15557"/>
    <cellStyle name="60% - Accent6 9" xfId="15558"/>
    <cellStyle name="60% - Accent6 9 2" xfId="15559"/>
    <cellStyle name="60% - Accent6 9 3" xfId="15560"/>
    <cellStyle name="60% - Accent6 9 4" xfId="15561"/>
    <cellStyle name="60% - Ênfase1" xfId="15562"/>
    <cellStyle name="60% - Ênfase2" xfId="15563"/>
    <cellStyle name="60% - Ênfase3" xfId="15564"/>
    <cellStyle name="60% - Ênfase4" xfId="15565"/>
    <cellStyle name="60% - Ênfase5" xfId="15566"/>
    <cellStyle name="60% - Ênfase6" xfId="15567"/>
    <cellStyle name="60% - Énfasis1" xfId="15568"/>
    <cellStyle name="60% - Énfasis2" xfId="15569"/>
    <cellStyle name="60% - Énfasis3" xfId="15570"/>
    <cellStyle name="60% - Énfasis4" xfId="15571"/>
    <cellStyle name="60% - Énfasis5" xfId="15572"/>
    <cellStyle name="60% - Énfasis6" xfId="15573"/>
    <cellStyle name="A" xfId="15574"/>
    <cellStyle name="A 2" xfId="15575"/>
    <cellStyle name="A satisfied Microsoft Office user" xfId="15576"/>
    <cellStyle name="A3 297 x 420 mm" xfId="15577"/>
    <cellStyle name="Absolute change" xfId="15578"/>
    <cellStyle name="Absolute change 10" xfId="15579"/>
    <cellStyle name="Absolute change 11" xfId="15580"/>
    <cellStyle name="Absolute change 12" xfId="15581"/>
    <cellStyle name="Absolute change 13" xfId="15582"/>
    <cellStyle name="Absolute change 14" xfId="15583"/>
    <cellStyle name="Absolute change 15" xfId="15584"/>
    <cellStyle name="Absolute change 16" xfId="15585"/>
    <cellStyle name="Absolute change 17" xfId="15586"/>
    <cellStyle name="Absolute change 18" xfId="15587"/>
    <cellStyle name="Absolute change 19" xfId="15588"/>
    <cellStyle name="Absolute change 2" xfId="15589"/>
    <cellStyle name="Absolute change 2 2" xfId="15590"/>
    <cellStyle name="Absolute change 20" xfId="15591"/>
    <cellStyle name="Absolute change 21" xfId="15592"/>
    <cellStyle name="Absolute change 22" xfId="15593"/>
    <cellStyle name="Absolute change 23" xfId="15594"/>
    <cellStyle name="Absolute change 24" xfId="15595"/>
    <cellStyle name="Absolute change 25" xfId="15596"/>
    <cellStyle name="Absolute change 26" xfId="15597"/>
    <cellStyle name="Absolute change 27" xfId="15598"/>
    <cellStyle name="Absolute change 28" xfId="15599"/>
    <cellStyle name="Absolute change 29" xfId="15600"/>
    <cellStyle name="Absolute change 3" xfId="15601"/>
    <cellStyle name="Absolute change 3 10" xfId="15602"/>
    <cellStyle name="Absolute change 3 11" xfId="15603"/>
    <cellStyle name="Absolute change 3 12" xfId="15604"/>
    <cellStyle name="Absolute change 3 13" xfId="15605"/>
    <cellStyle name="Absolute change 3 14" xfId="15606"/>
    <cellStyle name="Absolute change 3 15" xfId="15607"/>
    <cellStyle name="Absolute change 3 16" xfId="15608"/>
    <cellStyle name="Absolute change 3 2" xfId="15609"/>
    <cellStyle name="Absolute change 3 3" xfId="15610"/>
    <cellStyle name="Absolute change 3 4" xfId="15611"/>
    <cellStyle name="Absolute change 3 5" xfId="15612"/>
    <cellStyle name="Absolute change 3 6" xfId="15613"/>
    <cellStyle name="Absolute change 3 7" xfId="15614"/>
    <cellStyle name="Absolute change 3 8" xfId="15615"/>
    <cellStyle name="Absolute change 3 9" xfId="15616"/>
    <cellStyle name="Absolute change 30" xfId="15617"/>
    <cellStyle name="Absolute change 31" xfId="15618"/>
    <cellStyle name="Absolute change 32" xfId="15619"/>
    <cellStyle name="Absolute change 33" xfId="15620"/>
    <cellStyle name="Absolute change 34" xfId="15621"/>
    <cellStyle name="Absolute change 35" xfId="15622"/>
    <cellStyle name="Absolute change 36" xfId="15623"/>
    <cellStyle name="Absolute change 37" xfId="15624"/>
    <cellStyle name="Absolute change 38" xfId="15625"/>
    <cellStyle name="Absolute change 39" xfId="15626"/>
    <cellStyle name="Absolute change 4" xfId="15627"/>
    <cellStyle name="Absolute change 40" xfId="15628"/>
    <cellStyle name="Absolute change 41" xfId="15629"/>
    <cellStyle name="Absolute change 5" xfId="15630"/>
    <cellStyle name="Absolute change 6" xfId="15631"/>
    <cellStyle name="Absolute change 7" xfId="15632"/>
    <cellStyle name="Absolute change 8" xfId="15633"/>
    <cellStyle name="Absolute change 9" xfId="15634"/>
    <cellStyle name="Accent1" xfId="19" builtinId="29" customBuiltin="1"/>
    <cellStyle name="Accent1 - 20%" xfId="15635"/>
    <cellStyle name="Accent1 - 40%" xfId="15636"/>
    <cellStyle name="Accent1 - 60%" xfId="15637"/>
    <cellStyle name="Accent1 10" xfId="15638"/>
    <cellStyle name="Accent1 10 2" xfId="15639"/>
    <cellStyle name="Accent1 10 3" xfId="15640"/>
    <cellStyle name="Accent1 10 4" xfId="15641"/>
    <cellStyle name="Accent1 11" xfId="15642"/>
    <cellStyle name="Accent1 11 2" xfId="15643"/>
    <cellStyle name="Accent1 11 3" xfId="15644"/>
    <cellStyle name="Accent1 11 4" xfId="15645"/>
    <cellStyle name="Accent1 12" xfId="15646"/>
    <cellStyle name="Accent1 12 2" xfId="15647"/>
    <cellStyle name="Accent1 12 3" xfId="15648"/>
    <cellStyle name="Accent1 12 4" xfId="15649"/>
    <cellStyle name="Accent1 13" xfId="15650"/>
    <cellStyle name="Accent1 14" xfId="15651"/>
    <cellStyle name="Accent1 15" xfId="15652"/>
    <cellStyle name="Accent1 16" xfId="15653"/>
    <cellStyle name="Accent1 17" xfId="15654"/>
    <cellStyle name="Accent1 18" xfId="15655"/>
    <cellStyle name="Accent1 19" xfId="15656"/>
    <cellStyle name="Accent1 2" xfId="114"/>
    <cellStyle name="Accent1 2 10" xfId="15657"/>
    <cellStyle name="Accent1 2 11" xfId="15658"/>
    <cellStyle name="Accent1 2 12" xfId="15659"/>
    <cellStyle name="Accent1 2 13" xfId="15660"/>
    <cellStyle name="Accent1 2 2" xfId="252"/>
    <cellStyle name="Accent1 2 2 2" xfId="4139"/>
    <cellStyle name="Accent1 2 2 2 2" xfId="15662"/>
    <cellStyle name="Accent1 2 2 2 3" xfId="15663"/>
    <cellStyle name="Accent1 2 2 3" xfId="15664"/>
    <cellStyle name="Accent1 2 2 4" xfId="15661"/>
    <cellStyle name="Accent1 2 3" xfId="4140"/>
    <cellStyle name="Accent1 2 3 2" xfId="15665"/>
    <cellStyle name="Accent1 2 3 2 2" xfId="15666"/>
    <cellStyle name="Accent1 2 3 2 3" xfId="15667"/>
    <cellStyle name="Accent1 2 3 3" xfId="15668"/>
    <cellStyle name="Accent1 2 4" xfId="15669"/>
    <cellStyle name="Accent1 2 4 2" xfId="15670"/>
    <cellStyle name="Accent1 2 4 2 2" xfId="15671"/>
    <cellStyle name="Accent1 2 4 2 3" xfId="15672"/>
    <cellStyle name="Accent1 2 4 3" xfId="15673"/>
    <cellStyle name="Accent1 2 5" xfId="15674"/>
    <cellStyle name="Accent1 2 5 2" xfId="15675"/>
    <cellStyle name="Accent1 2 5 2 2" xfId="15676"/>
    <cellStyle name="Accent1 2 5 2 3" xfId="15677"/>
    <cellStyle name="Accent1 2 5 3" xfId="15678"/>
    <cellStyle name="Accent1 2 6" xfId="15679"/>
    <cellStyle name="Accent1 2 7" xfId="15680"/>
    <cellStyle name="Accent1 2 8" xfId="15681"/>
    <cellStyle name="Accent1 2 9" xfId="15682"/>
    <cellStyle name="Accent1 20" xfId="15683"/>
    <cellStyle name="Accent1 3" xfId="338"/>
    <cellStyle name="Accent1 3 10" xfId="15684"/>
    <cellStyle name="Accent1 3 11" xfId="15685"/>
    <cellStyle name="Accent1 3 12" xfId="15686"/>
    <cellStyle name="Accent1 3 13" xfId="15687"/>
    <cellStyle name="Accent1 3 14" xfId="15688"/>
    <cellStyle name="Accent1 3 15" xfId="15689"/>
    <cellStyle name="Accent1 3 2" xfId="15690"/>
    <cellStyle name="Accent1 3 3" xfId="15691"/>
    <cellStyle name="Accent1 3 4" xfId="15692"/>
    <cellStyle name="Accent1 3 5" xfId="15693"/>
    <cellStyle name="Accent1 3 6" xfId="15694"/>
    <cellStyle name="Accent1 3 7" xfId="15695"/>
    <cellStyle name="Accent1 3 8" xfId="15696"/>
    <cellStyle name="Accent1 3 9" xfId="15697"/>
    <cellStyle name="Accent1 4" xfId="15698"/>
    <cellStyle name="Accent1 4 2" xfId="15699"/>
    <cellStyle name="Accent1 4 3" xfId="15700"/>
    <cellStyle name="Accent1 4 4" xfId="15701"/>
    <cellStyle name="Accent1 5" xfId="15702"/>
    <cellStyle name="Accent1 5 2" xfId="15703"/>
    <cellStyle name="Accent1 5 3" xfId="15704"/>
    <cellStyle name="Accent1 5 4" xfId="15705"/>
    <cellStyle name="Accent1 6" xfId="15706"/>
    <cellStyle name="Accent1 6 2" xfId="15707"/>
    <cellStyle name="Accent1 6 3" xfId="15708"/>
    <cellStyle name="Accent1 6 4" xfId="15709"/>
    <cellStyle name="Accent1 7" xfId="15710"/>
    <cellStyle name="Accent1 7 2" xfId="15711"/>
    <cellStyle name="Accent1 7 3" xfId="15712"/>
    <cellStyle name="Accent1 7 4" xfId="15713"/>
    <cellStyle name="Accent1 8" xfId="15714"/>
    <cellStyle name="Accent1 8 2" xfId="15715"/>
    <cellStyle name="Accent1 8 3" xfId="15716"/>
    <cellStyle name="Accent1 8 4" xfId="15717"/>
    <cellStyle name="Accent1 9" xfId="15718"/>
    <cellStyle name="Accent1 9 2" xfId="15719"/>
    <cellStyle name="Accent1 9 3" xfId="15720"/>
    <cellStyle name="Accent1 9 4" xfId="15721"/>
    <cellStyle name="Accent2" xfId="20" builtinId="33" customBuiltin="1"/>
    <cellStyle name="Accent2 - 20%" xfId="15722"/>
    <cellStyle name="Accent2 - 40%" xfId="15723"/>
    <cellStyle name="Accent2 - 60%" xfId="15724"/>
    <cellStyle name="Accent2 10" xfId="15725"/>
    <cellStyle name="Accent2 10 2" xfId="15726"/>
    <cellStyle name="Accent2 10 3" xfId="15727"/>
    <cellStyle name="Accent2 10 4" xfId="15728"/>
    <cellStyle name="Accent2 11" xfId="15729"/>
    <cellStyle name="Accent2 11 2" xfId="15730"/>
    <cellStyle name="Accent2 11 3" xfId="15731"/>
    <cellStyle name="Accent2 11 4" xfId="15732"/>
    <cellStyle name="Accent2 12" xfId="15733"/>
    <cellStyle name="Accent2 12 2" xfId="15734"/>
    <cellStyle name="Accent2 12 3" xfId="15735"/>
    <cellStyle name="Accent2 12 4" xfId="15736"/>
    <cellStyle name="Accent2 13" xfId="15737"/>
    <cellStyle name="Accent2 14" xfId="15738"/>
    <cellStyle name="Accent2 15" xfId="15739"/>
    <cellStyle name="Accent2 16" xfId="15740"/>
    <cellStyle name="Accent2 17" xfId="15741"/>
    <cellStyle name="Accent2 18" xfId="15742"/>
    <cellStyle name="Accent2 19" xfId="15743"/>
    <cellStyle name="Accent2 2" xfId="118"/>
    <cellStyle name="Accent2 2 10" xfId="15744"/>
    <cellStyle name="Accent2 2 11" xfId="15745"/>
    <cellStyle name="Accent2 2 12" xfId="15746"/>
    <cellStyle name="Accent2 2 13" xfId="15747"/>
    <cellStyle name="Accent2 2 14" xfId="15748"/>
    <cellStyle name="Accent2 2 15" xfId="15749"/>
    <cellStyle name="Accent2 2 2" xfId="253"/>
    <cellStyle name="Accent2 2 2 2" xfId="4141"/>
    <cellStyle name="Accent2 2 2 3" xfId="15750"/>
    <cellStyle name="Accent2 2 3" xfId="4142"/>
    <cellStyle name="Accent2 2 4" xfId="15751"/>
    <cellStyle name="Accent2 2 5" xfId="15752"/>
    <cellStyle name="Accent2 2 6" xfId="15753"/>
    <cellStyle name="Accent2 2 7" xfId="15754"/>
    <cellStyle name="Accent2 2 8" xfId="15755"/>
    <cellStyle name="Accent2 2 9" xfId="15756"/>
    <cellStyle name="Accent2 20" xfId="15757"/>
    <cellStyle name="Accent2 3" xfId="339"/>
    <cellStyle name="Accent2 3 10" xfId="15758"/>
    <cellStyle name="Accent2 3 11" xfId="15759"/>
    <cellStyle name="Accent2 3 12" xfId="15760"/>
    <cellStyle name="Accent2 3 13" xfId="15761"/>
    <cellStyle name="Accent2 3 14" xfId="15762"/>
    <cellStyle name="Accent2 3 15" xfId="15763"/>
    <cellStyle name="Accent2 3 2" xfId="15764"/>
    <cellStyle name="Accent2 3 3" xfId="15765"/>
    <cellStyle name="Accent2 3 4" xfId="15766"/>
    <cellStyle name="Accent2 3 5" xfId="15767"/>
    <cellStyle name="Accent2 3 6" xfId="15768"/>
    <cellStyle name="Accent2 3 7" xfId="15769"/>
    <cellStyle name="Accent2 3 8" xfId="15770"/>
    <cellStyle name="Accent2 3 9" xfId="15771"/>
    <cellStyle name="Accent2 4" xfId="15772"/>
    <cellStyle name="Accent2 4 2" xfId="15773"/>
    <cellStyle name="Accent2 4 3" xfId="15774"/>
    <cellStyle name="Accent2 4 4" xfId="15775"/>
    <cellStyle name="Accent2 5" xfId="15776"/>
    <cellStyle name="Accent2 5 2" xfId="15777"/>
    <cellStyle name="Accent2 5 3" xfId="15778"/>
    <cellStyle name="Accent2 5 4" xfId="15779"/>
    <cellStyle name="Accent2 6" xfId="15780"/>
    <cellStyle name="Accent2 6 2" xfId="15781"/>
    <cellStyle name="Accent2 6 3" xfId="15782"/>
    <cellStyle name="Accent2 6 4" xfId="15783"/>
    <cellStyle name="Accent2 7" xfId="15784"/>
    <cellStyle name="Accent2 7 2" xfId="15785"/>
    <cellStyle name="Accent2 7 3" xfId="15786"/>
    <cellStyle name="Accent2 7 4" xfId="15787"/>
    <cellStyle name="Accent2 8" xfId="15788"/>
    <cellStyle name="Accent2 8 2" xfId="15789"/>
    <cellStyle name="Accent2 8 3" xfId="15790"/>
    <cellStyle name="Accent2 8 4" xfId="15791"/>
    <cellStyle name="Accent2 9" xfId="15792"/>
    <cellStyle name="Accent2 9 2" xfId="15793"/>
    <cellStyle name="Accent2 9 3" xfId="15794"/>
    <cellStyle name="Accent2 9 4" xfId="15795"/>
    <cellStyle name="Accent3" xfId="21" builtinId="37" customBuiltin="1"/>
    <cellStyle name="Accent3 - 20%" xfId="15796"/>
    <cellStyle name="Accent3 - 40%" xfId="15797"/>
    <cellStyle name="Accent3 - 60%" xfId="15798"/>
    <cellStyle name="Accent3 10" xfId="15799"/>
    <cellStyle name="Accent3 10 2" xfId="15800"/>
    <cellStyle name="Accent3 10 3" xfId="15801"/>
    <cellStyle name="Accent3 10 4" xfId="15802"/>
    <cellStyle name="Accent3 11" xfId="15803"/>
    <cellStyle name="Accent3 11 2" xfId="15804"/>
    <cellStyle name="Accent3 11 3" xfId="15805"/>
    <cellStyle name="Accent3 11 4" xfId="15806"/>
    <cellStyle name="Accent3 12" xfId="15807"/>
    <cellStyle name="Accent3 12 2" xfId="15808"/>
    <cellStyle name="Accent3 12 3" xfId="15809"/>
    <cellStyle name="Accent3 12 4" xfId="15810"/>
    <cellStyle name="Accent3 13" xfId="15811"/>
    <cellStyle name="Accent3 14" xfId="15812"/>
    <cellStyle name="Accent3 15" xfId="15813"/>
    <cellStyle name="Accent3 16" xfId="15814"/>
    <cellStyle name="Accent3 17" xfId="15815"/>
    <cellStyle name="Accent3 18" xfId="15816"/>
    <cellStyle name="Accent3 19" xfId="15817"/>
    <cellStyle name="Accent3 2" xfId="122"/>
    <cellStyle name="Accent3 2 10" xfId="15818"/>
    <cellStyle name="Accent3 2 11" xfId="15819"/>
    <cellStyle name="Accent3 2 12" xfId="15820"/>
    <cellStyle name="Accent3 2 13" xfId="15821"/>
    <cellStyle name="Accent3 2 14" xfId="15822"/>
    <cellStyle name="Accent3 2 15" xfId="15823"/>
    <cellStyle name="Accent3 2 2" xfId="254"/>
    <cellStyle name="Accent3 2 2 2" xfId="4143"/>
    <cellStyle name="Accent3 2 2 3" xfId="15824"/>
    <cellStyle name="Accent3 2 3" xfId="4144"/>
    <cellStyle name="Accent3 2 4" xfId="15825"/>
    <cellStyle name="Accent3 2 5" xfId="15826"/>
    <cellStyle name="Accent3 2 6" xfId="15827"/>
    <cellStyle name="Accent3 2 7" xfId="15828"/>
    <cellStyle name="Accent3 2 8" xfId="15829"/>
    <cellStyle name="Accent3 2 9" xfId="15830"/>
    <cellStyle name="Accent3 20" xfId="15831"/>
    <cellStyle name="Accent3 3" xfId="340"/>
    <cellStyle name="Accent3 3 10" xfId="15832"/>
    <cellStyle name="Accent3 3 11" xfId="15833"/>
    <cellStyle name="Accent3 3 12" xfId="15834"/>
    <cellStyle name="Accent3 3 13" xfId="15835"/>
    <cellStyle name="Accent3 3 14" xfId="15836"/>
    <cellStyle name="Accent3 3 15" xfId="15837"/>
    <cellStyle name="Accent3 3 2" xfId="15838"/>
    <cellStyle name="Accent3 3 3" xfId="15839"/>
    <cellStyle name="Accent3 3 4" xfId="15840"/>
    <cellStyle name="Accent3 3 5" xfId="15841"/>
    <cellStyle name="Accent3 3 6" xfId="15842"/>
    <cellStyle name="Accent3 3 7" xfId="15843"/>
    <cellStyle name="Accent3 3 8" xfId="15844"/>
    <cellStyle name="Accent3 3 9" xfId="15845"/>
    <cellStyle name="Accent3 4" xfId="15846"/>
    <cellStyle name="Accent3 4 2" xfId="15847"/>
    <cellStyle name="Accent3 4 3" xfId="15848"/>
    <cellStyle name="Accent3 4 4" xfId="15849"/>
    <cellStyle name="Accent3 5" xfId="15850"/>
    <cellStyle name="Accent3 5 2" xfId="15851"/>
    <cellStyle name="Accent3 5 3" xfId="15852"/>
    <cellStyle name="Accent3 5 4" xfId="15853"/>
    <cellStyle name="Accent3 6" xfId="15854"/>
    <cellStyle name="Accent3 6 2" xfId="15855"/>
    <cellStyle name="Accent3 6 3" xfId="15856"/>
    <cellStyle name="Accent3 6 4" xfId="15857"/>
    <cellStyle name="Accent3 7" xfId="15858"/>
    <cellStyle name="Accent3 7 2" xfId="15859"/>
    <cellStyle name="Accent3 7 3" xfId="15860"/>
    <cellStyle name="Accent3 7 4" xfId="15861"/>
    <cellStyle name="Accent3 8" xfId="15862"/>
    <cellStyle name="Accent3 8 2" xfId="15863"/>
    <cellStyle name="Accent3 8 3" xfId="15864"/>
    <cellStyle name="Accent3 8 4" xfId="15865"/>
    <cellStyle name="Accent3 9" xfId="15866"/>
    <cellStyle name="Accent3 9 2" xfId="15867"/>
    <cellStyle name="Accent3 9 3" xfId="15868"/>
    <cellStyle name="Accent3 9 4" xfId="15869"/>
    <cellStyle name="Accent4" xfId="22" builtinId="41" customBuiltin="1"/>
    <cellStyle name="Accent4 - 20%" xfId="15870"/>
    <cellStyle name="Accent4 - 40%" xfId="15871"/>
    <cellStyle name="Accent4 - 60%" xfId="15872"/>
    <cellStyle name="Accent4 10" xfId="15873"/>
    <cellStyle name="Accent4 10 2" xfId="15874"/>
    <cellStyle name="Accent4 10 3" xfId="15875"/>
    <cellStyle name="Accent4 10 4" xfId="15876"/>
    <cellStyle name="Accent4 11" xfId="15877"/>
    <cellStyle name="Accent4 11 2" xfId="15878"/>
    <cellStyle name="Accent4 11 3" xfId="15879"/>
    <cellStyle name="Accent4 11 4" xfId="15880"/>
    <cellStyle name="Accent4 12" xfId="15881"/>
    <cellStyle name="Accent4 12 2" xfId="15882"/>
    <cellStyle name="Accent4 12 3" xfId="15883"/>
    <cellStyle name="Accent4 12 4" xfId="15884"/>
    <cellStyle name="Accent4 13" xfId="15885"/>
    <cellStyle name="Accent4 14" xfId="15886"/>
    <cellStyle name="Accent4 15" xfId="15887"/>
    <cellStyle name="Accent4 16" xfId="15888"/>
    <cellStyle name="Accent4 17" xfId="15889"/>
    <cellStyle name="Accent4 18" xfId="15890"/>
    <cellStyle name="Accent4 19" xfId="15891"/>
    <cellStyle name="Accent4 2" xfId="126"/>
    <cellStyle name="Accent4 2 10" xfId="15892"/>
    <cellStyle name="Accent4 2 11" xfId="15893"/>
    <cellStyle name="Accent4 2 12" xfId="15894"/>
    <cellStyle name="Accent4 2 13" xfId="15895"/>
    <cellStyle name="Accent4 2 14" xfId="15896"/>
    <cellStyle name="Accent4 2 15" xfId="15897"/>
    <cellStyle name="Accent4 2 2" xfId="255"/>
    <cellStyle name="Accent4 2 2 2" xfId="4145"/>
    <cellStyle name="Accent4 2 2 3" xfId="15898"/>
    <cellStyle name="Accent4 2 3" xfId="4146"/>
    <cellStyle name="Accent4 2 4" xfId="15899"/>
    <cellStyle name="Accent4 2 5" xfId="15900"/>
    <cellStyle name="Accent4 2 6" xfId="15901"/>
    <cellStyle name="Accent4 2 7" xfId="15902"/>
    <cellStyle name="Accent4 2 8" xfId="15903"/>
    <cellStyle name="Accent4 2 9" xfId="15904"/>
    <cellStyle name="Accent4 20" xfId="15905"/>
    <cellStyle name="Accent4 3" xfId="341"/>
    <cellStyle name="Accent4 3 10" xfId="15906"/>
    <cellStyle name="Accent4 3 11" xfId="15907"/>
    <cellStyle name="Accent4 3 12" xfId="15908"/>
    <cellStyle name="Accent4 3 13" xfId="15909"/>
    <cellStyle name="Accent4 3 14" xfId="15910"/>
    <cellStyle name="Accent4 3 15" xfId="15911"/>
    <cellStyle name="Accent4 3 2" xfId="15912"/>
    <cellStyle name="Accent4 3 3" xfId="15913"/>
    <cellStyle name="Accent4 3 4" xfId="15914"/>
    <cellStyle name="Accent4 3 5" xfId="15915"/>
    <cellStyle name="Accent4 3 6" xfId="15916"/>
    <cellStyle name="Accent4 3 7" xfId="15917"/>
    <cellStyle name="Accent4 3 8" xfId="15918"/>
    <cellStyle name="Accent4 3 9" xfId="15919"/>
    <cellStyle name="Accent4 4" xfId="15920"/>
    <cellStyle name="Accent4 4 2" xfId="15921"/>
    <cellStyle name="Accent4 4 3" xfId="15922"/>
    <cellStyle name="Accent4 4 4" xfId="15923"/>
    <cellStyle name="Accent4 5" xfId="15924"/>
    <cellStyle name="Accent4 5 2" xfId="15925"/>
    <cellStyle name="Accent4 5 3" xfId="15926"/>
    <cellStyle name="Accent4 5 4" xfId="15927"/>
    <cellStyle name="Accent4 6" xfId="15928"/>
    <cellStyle name="Accent4 6 2" xfId="15929"/>
    <cellStyle name="Accent4 6 3" xfId="15930"/>
    <cellStyle name="Accent4 6 4" xfId="15931"/>
    <cellStyle name="Accent4 7" xfId="15932"/>
    <cellStyle name="Accent4 7 2" xfId="15933"/>
    <cellStyle name="Accent4 7 3" xfId="15934"/>
    <cellStyle name="Accent4 7 4" xfId="15935"/>
    <cellStyle name="Accent4 8" xfId="15936"/>
    <cellStyle name="Accent4 8 2" xfId="15937"/>
    <cellStyle name="Accent4 8 3" xfId="15938"/>
    <cellStyle name="Accent4 8 4" xfId="15939"/>
    <cellStyle name="Accent4 9" xfId="15940"/>
    <cellStyle name="Accent4 9 2" xfId="15941"/>
    <cellStyle name="Accent4 9 3" xfId="15942"/>
    <cellStyle name="Accent4 9 4" xfId="15943"/>
    <cellStyle name="Accent5" xfId="23" builtinId="45" customBuiltin="1"/>
    <cellStyle name="Accent5 - 20%" xfId="15944"/>
    <cellStyle name="Accent5 - 40%" xfId="15945"/>
    <cellStyle name="Accent5 - 60%" xfId="15946"/>
    <cellStyle name="Accent5 10" xfId="15947"/>
    <cellStyle name="Accent5 10 2" xfId="15948"/>
    <cellStyle name="Accent5 10 3" xfId="15949"/>
    <cellStyle name="Accent5 10 4" xfId="15950"/>
    <cellStyle name="Accent5 11" xfId="15951"/>
    <cellStyle name="Accent5 11 2" xfId="15952"/>
    <cellStyle name="Accent5 11 3" xfId="15953"/>
    <cellStyle name="Accent5 11 4" xfId="15954"/>
    <cellStyle name="Accent5 12" xfId="15955"/>
    <cellStyle name="Accent5 12 2" xfId="15956"/>
    <cellStyle name="Accent5 12 3" xfId="15957"/>
    <cellStyle name="Accent5 12 4" xfId="15958"/>
    <cellStyle name="Accent5 13" xfId="15959"/>
    <cellStyle name="Accent5 14" xfId="15960"/>
    <cellStyle name="Accent5 15" xfId="15961"/>
    <cellStyle name="Accent5 16" xfId="15962"/>
    <cellStyle name="Accent5 17" xfId="15963"/>
    <cellStyle name="Accent5 18" xfId="15964"/>
    <cellStyle name="Accent5 19" xfId="15965"/>
    <cellStyle name="Accent5 2" xfId="130"/>
    <cellStyle name="Accent5 2 10" xfId="15966"/>
    <cellStyle name="Accent5 2 11" xfId="15967"/>
    <cellStyle name="Accent5 2 12" xfId="15968"/>
    <cellStyle name="Accent5 2 13" xfId="15969"/>
    <cellStyle name="Accent5 2 2" xfId="256"/>
    <cellStyle name="Accent5 2 2 2" xfId="4147"/>
    <cellStyle name="Accent5 2 3" xfId="15970"/>
    <cellStyle name="Accent5 2 4" xfId="15971"/>
    <cellStyle name="Accent5 2 5" xfId="15972"/>
    <cellStyle name="Accent5 2 6" xfId="15973"/>
    <cellStyle name="Accent5 2 7" xfId="15974"/>
    <cellStyle name="Accent5 2 8" xfId="15975"/>
    <cellStyle name="Accent5 2 9" xfId="15976"/>
    <cellStyle name="Accent5 20" xfId="15977"/>
    <cellStyle name="Accent5 3" xfId="342"/>
    <cellStyle name="Accent5 3 10" xfId="15978"/>
    <cellStyle name="Accent5 3 11" xfId="15979"/>
    <cellStyle name="Accent5 3 12" xfId="15980"/>
    <cellStyle name="Accent5 3 13" xfId="15981"/>
    <cellStyle name="Accent5 3 2" xfId="15982"/>
    <cellStyle name="Accent5 3 3" xfId="15983"/>
    <cellStyle name="Accent5 3 4" xfId="15984"/>
    <cellStyle name="Accent5 3 5" xfId="15985"/>
    <cellStyle name="Accent5 3 6" xfId="15986"/>
    <cellStyle name="Accent5 3 7" xfId="15987"/>
    <cellStyle name="Accent5 3 8" xfId="15988"/>
    <cellStyle name="Accent5 3 9" xfId="15989"/>
    <cellStyle name="Accent5 4" xfId="15990"/>
    <cellStyle name="Accent5 4 2" xfId="15991"/>
    <cellStyle name="Accent5 4 3" xfId="15992"/>
    <cellStyle name="Accent5 4 4" xfId="15993"/>
    <cellStyle name="Accent5 5" xfId="15994"/>
    <cellStyle name="Accent5 5 2" xfId="15995"/>
    <cellStyle name="Accent5 5 3" xfId="15996"/>
    <cellStyle name="Accent5 5 4" xfId="15997"/>
    <cellStyle name="Accent5 6" xfId="15998"/>
    <cellStyle name="Accent5 6 2" xfId="15999"/>
    <cellStyle name="Accent5 6 3" xfId="16000"/>
    <cellStyle name="Accent5 6 4" xfId="16001"/>
    <cellStyle name="Accent5 7" xfId="16002"/>
    <cellStyle name="Accent5 7 2" xfId="16003"/>
    <cellStyle name="Accent5 7 3" xfId="16004"/>
    <cellStyle name="Accent5 7 4" xfId="16005"/>
    <cellStyle name="Accent5 8" xfId="16006"/>
    <cellStyle name="Accent5 8 2" xfId="16007"/>
    <cellStyle name="Accent5 8 3" xfId="16008"/>
    <cellStyle name="Accent5 8 4" xfId="16009"/>
    <cellStyle name="Accent5 9" xfId="16010"/>
    <cellStyle name="Accent5 9 2" xfId="16011"/>
    <cellStyle name="Accent5 9 3" xfId="16012"/>
    <cellStyle name="Accent5 9 4" xfId="16013"/>
    <cellStyle name="Accent6" xfId="24" builtinId="49" customBuiltin="1"/>
    <cellStyle name="Accent6 - 20%" xfId="16014"/>
    <cellStyle name="Accent6 - 40%" xfId="16015"/>
    <cellStyle name="Accent6 - 60%" xfId="16016"/>
    <cellStyle name="Accent6 10" xfId="16017"/>
    <cellStyle name="Accent6 10 2" xfId="16018"/>
    <cellStyle name="Accent6 10 3" xfId="16019"/>
    <cellStyle name="Accent6 10 4" xfId="16020"/>
    <cellStyle name="Accent6 11" xfId="16021"/>
    <cellStyle name="Accent6 11 2" xfId="16022"/>
    <cellStyle name="Accent6 11 3" xfId="16023"/>
    <cellStyle name="Accent6 11 4" xfId="16024"/>
    <cellStyle name="Accent6 12" xfId="16025"/>
    <cellStyle name="Accent6 12 2" xfId="16026"/>
    <cellStyle name="Accent6 12 3" xfId="16027"/>
    <cellStyle name="Accent6 12 4" xfId="16028"/>
    <cellStyle name="Accent6 13" xfId="16029"/>
    <cellStyle name="Accent6 14" xfId="16030"/>
    <cellStyle name="Accent6 15" xfId="16031"/>
    <cellStyle name="Accent6 16" xfId="16032"/>
    <cellStyle name="Accent6 17" xfId="16033"/>
    <cellStyle name="Accent6 18" xfId="16034"/>
    <cellStyle name="Accent6 19" xfId="16035"/>
    <cellStyle name="Accent6 2" xfId="134"/>
    <cellStyle name="Accent6 2 10" xfId="16036"/>
    <cellStyle name="Accent6 2 11" xfId="16037"/>
    <cellStyle name="Accent6 2 12" xfId="16038"/>
    <cellStyle name="Accent6 2 13" xfId="16039"/>
    <cellStyle name="Accent6 2 14" xfId="16040"/>
    <cellStyle name="Accent6 2 15" xfId="16041"/>
    <cellStyle name="Accent6 2 2" xfId="257"/>
    <cellStyle name="Accent6 2 2 2" xfId="4148"/>
    <cellStyle name="Accent6 2 2 3" xfId="16042"/>
    <cellStyle name="Accent6 2 3" xfId="4149"/>
    <cellStyle name="Accent6 2 4" xfId="16043"/>
    <cellStyle name="Accent6 2 5" xfId="16044"/>
    <cellStyle name="Accent6 2 6" xfId="16045"/>
    <cellStyle name="Accent6 2 7" xfId="16046"/>
    <cellStyle name="Accent6 2 8" xfId="16047"/>
    <cellStyle name="Accent6 2 9" xfId="16048"/>
    <cellStyle name="Accent6 20" xfId="16049"/>
    <cellStyle name="Accent6 3" xfId="343"/>
    <cellStyle name="Accent6 3 10" xfId="16050"/>
    <cellStyle name="Accent6 3 11" xfId="16051"/>
    <cellStyle name="Accent6 3 12" xfId="16052"/>
    <cellStyle name="Accent6 3 13" xfId="16053"/>
    <cellStyle name="Accent6 3 14" xfId="16054"/>
    <cellStyle name="Accent6 3 15" xfId="16055"/>
    <cellStyle name="Accent6 3 2" xfId="16056"/>
    <cellStyle name="Accent6 3 3" xfId="16057"/>
    <cellStyle name="Accent6 3 4" xfId="16058"/>
    <cellStyle name="Accent6 3 5" xfId="16059"/>
    <cellStyle name="Accent6 3 6" xfId="16060"/>
    <cellStyle name="Accent6 3 7" xfId="16061"/>
    <cellStyle name="Accent6 3 8" xfId="16062"/>
    <cellStyle name="Accent6 3 9" xfId="16063"/>
    <cellStyle name="Accent6 4" xfId="16064"/>
    <cellStyle name="Accent6 4 2" xfId="16065"/>
    <cellStyle name="Accent6 4 3" xfId="16066"/>
    <cellStyle name="Accent6 4 4" xfId="16067"/>
    <cellStyle name="Accent6 5" xfId="16068"/>
    <cellStyle name="Accent6 5 2" xfId="16069"/>
    <cellStyle name="Accent6 5 3" xfId="16070"/>
    <cellStyle name="Accent6 5 4" xfId="16071"/>
    <cellStyle name="Accent6 6" xfId="16072"/>
    <cellStyle name="Accent6 6 2" xfId="16073"/>
    <cellStyle name="Accent6 6 3" xfId="16074"/>
    <cellStyle name="Accent6 6 4" xfId="16075"/>
    <cellStyle name="Accent6 7" xfId="16076"/>
    <cellStyle name="Accent6 7 2" xfId="16077"/>
    <cellStyle name="Accent6 7 3" xfId="16078"/>
    <cellStyle name="Accent6 7 4" xfId="16079"/>
    <cellStyle name="Accent6 8" xfId="16080"/>
    <cellStyle name="Accent6 8 2" xfId="16081"/>
    <cellStyle name="Accent6 8 3" xfId="16082"/>
    <cellStyle name="Accent6 8 4" xfId="16083"/>
    <cellStyle name="Accent6 9" xfId="16084"/>
    <cellStyle name="Accent6 9 2" xfId="16085"/>
    <cellStyle name="Accent6 9 3" xfId="16086"/>
    <cellStyle name="Accent6 9 4" xfId="16087"/>
    <cellStyle name="Activos" xfId="16088"/>
    <cellStyle name="Actual Date" xfId="16089"/>
    <cellStyle name="Actual Date 10" xfId="16090"/>
    <cellStyle name="Actual Date 11" xfId="16091"/>
    <cellStyle name="Actual Date 12" xfId="16092"/>
    <cellStyle name="Actual Date 13" xfId="16093"/>
    <cellStyle name="Actual Date 14" xfId="16094"/>
    <cellStyle name="Actual Date 15" xfId="16095"/>
    <cellStyle name="Actual Date 16" xfId="16096"/>
    <cellStyle name="Actual Date 17" xfId="16097"/>
    <cellStyle name="Actual Date 18" xfId="16098"/>
    <cellStyle name="Actual Date 19" xfId="16099"/>
    <cellStyle name="Actual Date 2" xfId="16100"/>
    <cellStyle name="Actual Date 2 2" xfId="16101"/>
    <cellStyle name="Actual Date 20" xfId="16102"/>
    <cellStyle name="Actual Date 21" xfId="16103"/>
    <cellStyle name="Actual Date 22" xfId="16104"/>
    <cellStyle name="Actual Date 23" xfId="16105"/>
    <cellStyle name="Actual Date 24" xfId="16106"/>
    <cellStyle name="Actual Date 25" xfId="16107"/>
    <cellStyle name="Actual Date 26" xfId="16108"/>
    <cellStyle name="Actual Date 27" xfId="16109"/>
    <cellStyle name="Actual Date 28" xfId="16110"/>
    <cellStyle name="Actual Date 29" xfId="16111"/>
    <cellStyle name="Actual Date 3" xfId="16112"/>
    <cellStyle name="Actual Date 3 10" xfId="16113"/>
    <cellStyle name="Actual Date 3 11" xfId="16114"/>
    <cellStyle name="Actual Date 3 12" xfId="16115"/>
    <cellStyle name="Actual Date 3 13" xfId="16116"/>
    <cellStyle name="Actual Date 3 14" xfId="16117"/>
    <cellStyle name="Actual Date 3 15" xfId="16118"/>
    <cellStyle name="Actual Date 3 16" xfId="16119"/>
    <cellStyle name="Actual Date 3 2" xfId="16120"/>
    <cellStyle name="Actual Date 3 3" xfId="16121"/>
    <cellStyle name="Actual Date 3 4" xfId="16122"/>
    <cellStyle name="Actual Date 3 5" xfId="16123"/>
    <cellStyle name="Actual Date 3 6" xfId="16124"/>
    <cellStyle name="Actual Date 3 7" xfId="16125"/>
    <cellStyle name="Actual Date 3 8" xfId="16126"/>
    <cellStyle name="Actual Date 3 9" xfId="16127"/>
    <cellStyle name="Actual Date 30" xfId="16128"/>
    <cellStyle name="Actual Date 31" xfId="16129"/>
    <cellStyle name="Actual Date 32" xfId="16130"/>
    <cellStyle name="Actual Date 33" xfId="16131"/>
    <cellStyle name="Actual Date 34" xfId="16132"/>
    <cellStyle name="Actual Date 35" xfId="16133"/>
    <cellStyle name="Actual Date 36" xfId="16134"/>
    <cellStyle name="Actual Date 37" xfId="16135"/>
    <cellStyle name="Actual Date 38" xfId="16136"/>
    <cellStyle name="Actual Date 39" xfId="16137"/>
    <cellStyle name="Actual Date 4" xfId="16138"/>
    <cellStyle name="Actual Date 40" xfId="16139"/>
    <cellStyle name="Actual Date 41" xfId="16140"/>
    <cellStyle name="Actual Date 5" xfId="16141"/>
    <cellStyle name="Actual Date 6" xfId="16142"/>
    <cellStyle name="Actual Date 7" xfId="16143"/>
    <cellStyle name="Actual Date 8" xfId="16144"/>
    <cellStyle name="Actual Date 9" xfId="16145"/>
    <cellStyle name="args.style" xfId="16146"/>
    <cellStyle name="Array" xfId="16147"/>
    <cellStyle name="Array Enter" xfId="16148"/>
    <cellStyle name="AutoFormat Options" xfId="16149"/>
    <cellStyle name="Avertissement" xfId="16150"/>
    <cellStyle name="Background" xfId="16151"/>
    <cellStyle name="Bad" xfId="25" builtinId="27" customBuiltin="1"/>
    <cellStyle name="Bad 10" xfId="16152"/>
    <cellStyle name="Bad 10 2" xfId="16153"/>
    <cellStyle name="Bad 10 3" xfId="16154"/>
    <cellStyle name="Bad 10 4" xfId="16155"/>
    <cellStyle name="Bad 11" xfId="16156"/>
    <cellStyle name="Bad 11 2" xfId="16157"/>
    <cellStyle name="Bad 11 3" xfId="16158"/>
    <cellStyle name="Bad 11 4" xfId="16159"/>
    <cellStyle name="Bad 12" xfId="16160"/>
    <cellStyle name="Bad 12 2" xfId="16161"/>
    <cellStyle name="Bad 12 3" xfId="16162"/>
    <cellStyle name="Bad 12 4" xfId="16163"/>
    <cellStyle name="Bad 13" xfId="16164"/>
    <cellStyle name="Bad 14" xfId="16165"/>
    <cellStyle name="Bad 15" xfId="16166"/>
    <cellStyle name="Bad 16" xfId="16167"/>
    <cellStyle name="Bad 17" xfId="16168"/>
    <cellStyle name="Bad 18" xfId="16169"/>
    <cellStyle name="Bad 19" xfId="16170"/>
    <cellStyle name="Bad 2" xfId="103"/>
    <cellStyle name="Bad 2 10" xfId="16171"/>
    <cellStyle name="Bad 2 11" xfId="16172"/>
    <cellStyle name="Bad 2 12" xfId="16173"/>
    <cellStyle name="Bad 2 13" xfId="16174"/>
    <cellStyle name="Bad 2 14" xfId="16175"/>
    <cellStyle name="Bad 2 15" xfId="16176"/>
    <cellStyle name="Bad 2 2" xfId="258"/>
    <cellStyle name="Bad 2 2 2" xfId="4150"/>
    <cellStyle name="Bad 2 2 3" xfId="16177"/>
    <cellStyle name="Bad 2 3" xfId="546"/>
    <cellStyle name="Bad 2 3 2" xfId="4151"/>
    <cellStyle name="Bad 2 4" xfId="16178"/>
    <cellStyle name="Bad 2 5" xfId="16179"/>
    <cellStyle name="Bad 2 6" xfId="16180"/>
    <cellStyle name="Bad 2 7" xfId="16181"/>
    <cellStyle name="Bad 2 8" xfId="16182"/>
    <cellStyle name="Bad 2 9" xfId="16183"/>
    <cellStyle name="Bad 20" xfId="16184"/>
    <cellStyle name="Bad 3" xfId="344"/>
    <cellStyle name="Bad 3 10" xfId="16185"/>
    <cellStyle name="Bad 3 11" xfId="16186"/>
    <cellStyle name="Bad 3 12" xfId="16187"/>
    <cellStyle name="Bad 3 13" xfId="16188"/>
    <cellStyle name="Bad 3 14" xfId="16189"/>
    <cellStyle name="Bad 3 15" xfId="16190"/>
    <cellStyle name="Bad 3 2" xfId="16191"/>
    <cellStyle name="Bad 3 3" xfId="16192"/>
    <cellStyle name="Bad 3 4" xfId="16193"/>
    <cellStyle name="Bad 3 5" xfId="16194"/>
    <cellStyle name="Bad 3 6" xfId="16195"/>
    <cellStyle name="Bad 3 7" xfId="16196"/>
    <cellStyle name="Bad 3 8" xfId="16197"/>
    <cellStyle name="Bad 3 9" xfId="16198"/>
    <cellStyle name="Bad 4" xfId="16199"/>
    <cellStyle name="Bad 4 2" xfId="16200"/>
    <cellStyle name="Bad 4 3" xfId="16201"/>
    <cellStyle name="Bad 4 4" xfId="16202"/>
    <cellStyle name="Bad 5" xfId="16203"/>
    <cellStyle name="Bad 5 2" xfId="16204"/>
    <cellStyle name="Bad 5 3" xfId="16205"/>
    <cellStyle name="Bad 5 4" xfId="16206"/>
    <cellStyle name="Bad 6" xfId="16207"/>
    <cellStyle name="Bad 6 2" xfId="16208"/>
    <cellStyle name="Bad 6 3" xfId="16209"/>
    <cellStyle name="Bad 6 4" xfId="16210"/>
    <cellStyle name="Bad 7" xfId="16211"/>
    <cellStyle name="Bad 7 2" xfId="16212"/>
    <cellStyle name="Bad 7 3" xfId="16213"/>
    <cellStyle name="Bad 7 4" xfId="16214"/>
    <cellStyle name="Bad 8" xfId="16215"/>
    <cellStyle name="Bad 8 2" xfId="16216"/>
    <cellStyle name="Bad 8 3" xfId="16217"/>
    <cellStyle name="Bad 8 4" xfId="16218"/>
    <cellStyle name="Bad 9" xfId="16219"/>
    <cellStyle name="Bad 9 2" xfId="16220"/>
    <cellStyle name="Bad 9 3" xfId="16221"/>
    <cellStyle name="Bad 9 4" xfId="16222"/>
    <cellStyle name="Besuchter Hyperlink" xfId="16223"/>
    <cellStyle name="bilancio" xfId="16224"/>
    <cellStyle name="BlBkBord" xfId="16225"/>
    <cellStyle name="Block" xfId="16226"/>
    <cellStyle name="blocked" xfId="16227"/>
    <cellStyle name="Body" xfId="16228"/>
    <cellStyle name="Bom" xfId="16229"/>
    <cellStyle name="Box_Small" xfId="16230"/>
    <cellStyle name="Brand Align Left Text" xfId="16231"/>
    <cellStyle name="Brand Default" xfId="16232"/>
    <cellStyle name="Brand Percent" xfId="16233"/>
    <cellStyle name="Brand Source" xfId="16234"/>
    <cellStyle name="Brand Subtitle with Underline" xfId="16235"/>
    <cellStyle name="Brand Subtitle without Underline" xfId="16236"/>
    <cellStyle name="Brand Title" xfId="16237"/>
    <cellStyle name="brd" xfId="16238"/>
    <cellStyle name="brd 2" xfId="16239"/>
    <cellStyle name="Buena" xfId="16240"/>
    <cellStyle name="Cabecera 1" xfId="16241"/>
    <cellStyle name="Cabecera 2" xfId="16242"/>
    <cellStyle name="cal.Exchange" xfId="16243"/>
    <cellStyle name="cal.Exchange.or" xfId="16244"/>
    <cellStyle name="cal.Exchange_Apport &amp; Look-through" xfId="16245"/>
    <cellStyle name="cal.FX" xfId="16246"/>
    <cellStyle name="cal.FX.or" xfId="16247"/>
    <cellStyle name="cal.General" xfId="16248"/>
    <cellStyle name="cal.General.or" xfId="16249"/>
    <cellStyle name="cal.General.or.prt" xfId="16250"/>
    <cellStyle name="cal.General.or_mHelp" xfId="16251"/>
    <cellStyle name="cal.General.prt" xfId="16252"/>
    <cellStyle name="cal.General_Apport &amp; Look-through" xfId="16253"/>
    <cellStyle name="cal.General1" xfId="16254"/>
    <cellStyle name="cal.General1 2" xfId="16255"/>
    <cellStyle name="cal.General1 3" xfId="16256"/>
    <cellStyle name="cal.General1_Comverse 2004 Income Tax Review Wkbk 02 03" xfId="16257"/>
    <cellStyle name="cal.GreyFX" xfId="16258"/>
    <cellStyle name="cal.GreyFX 2" xfId="16259"/>
    <cellStyle name="cal.GreyFX.or" xfId="16260"/>
    <cellStyle name="cal.GreyGeneral" xfId="16261"/>
    <cellStyle name="cal.GreyGeneral.or" xfId="16262"/>
    <cellStyle name="cal.Link" xfId="16263"/>
    <cellStyle name="cal.Link 2" xfId="16264"/>
    <cellStyle name="cal.Link 3" xfId="16265"/>
    <cellStyle name="Calc Currency (0)" xfId="16266"/>
    <cellStyle name="Calc Currency (0) 2" xfId="16267"/>
    <cellStyle name="Calc Currency (0) 2 2" xfId="16268"/>
    <cellStyle name="Calc Currency (0) 3" xfId="16269"/>
    <cellStyle name="Calc Currency (0)_Comverse 2004 Income Tax Review Wkbk 02 03" xfId="16270"/>
    <cellStyle name="Calc Currency (2)" xfId="16271"/>
    <cellStyle name="Calc Currency (2) 10" xfId="16272"/>
    <cellStyle name="Calc Currency (2) 11" xfId="16273"/>
    <cellStyle name="Calc Currency (2) 12" xfId="16274"/>
    <cellStyle name="Calc Currency (2) 13" xfId="16275"/>
    <cellStyle name="Calc Currency (2) 14" xfId="16276"/>
    <cellStyle name="Calc Currency (2) 15" xfId="16277"/>
    <cellStyle name="Calc Currency (2) 16" xfId="16278"/>
    <cellStyle name="Calc Currency (2) 17" xfId="16279"/>
    <cellStyle name="Calc Currency (2) 18" xfId="16280"/>
    <cellStyle name="Calc Currency (2) 19" xfId="16281"/>
    <cellStyle name="Calc Currency (2) 2" xfId="16282"/>
    <cellStyle name="Calc Currency (2) 2 2" xfId="16283"/>
    <cellStyle name="Calc Currency (2) 20" xfId="16284"/>
    <cellStyle name="Calc Currency (2) 21" xfId="16285"/>
    <cellStyle name="Calc Currency (2) 22" xfId="16286"/>
    <cellStyle name="Calc Currency (2) 23" xfId="16287"/>
    <cellStyle name="Calc Currency (2) 24" xfId="16288"/>
    <cellStyle name="Calc Currency (2) 25" xfId="16289"/>
    <cellStyle name="Calc Currency (2) 26" xfId="16290"/>
    <cellStyle name="Calc Currency (2) 27" xfId="16291"/>
    <cellStyle name="Calc Currency (2) 28" xfId="16292"/>
    <cellStyle name="Calc Currency (2) 29" xfId="16293"/>
    <cellStyle name="Calc Currency (2) 3" xfId="16294"/>
    <cellStyle name="Calc Currency (2) 3 10" xfId="16295"/>
    <cellStyle name="Calc Currency (2) 3 11" xfId="16296"/>
    <cellStyle name="Calc Currency (2) 3 12" xfId="16297"/>
    <cellStyle name="Calc Currency (2) 3 13" xfId="16298"/>
    <cellStyle name="Calc Currency (2) 3 14" xfId="16299"/>
    <cellStyle name="Calc Currency (2) 3 15" xfId="16300"/>
    <cellStyle name="Calc Currency (2) 3 16" xfId="16301"/>
    <cellStyle name="Calc Currency (2) 3 2" xfId="16302"/>
    <cellStyle name="Calc Currency (2) 3 3" xfId="16303"/>
    <cellStyle name="Calc Currency (2) 3 4" xfId="16304"/>
    <cellStyle name="Calc Currency (2) 3 5" xfId="16305"/>
    <cellStyle name="Calc Currency (2) 3 6" xfId="16306"/>
    <cellStyle name="Calc Currency (2) 3 7" xfId="16307"/>
    <cellStyle name="Calc Currency (2) 3 8" xfId="16308"/>
    <cellStyle name="Calc Currency (2) 3 9" xfId="16309"/>
    <cellStyle name="Calc Currency (2) 30" xfId="16310"/>
    <cellStyle name="Calc Currency (2) 31" xfId="16311"/>
    <cellStyle name="Calc Currency (2) 32" xfId="16312"/>
    <cellStyle name="Calc Currency (2) 33" xfId="16313"/>
    <cellStyle name="Calc Currency (2) 34" xfId="16314"/>
    <cellStyle name="Calc Currency (2) 35" xfId="16315"/>
    <cellStyle name="Calc Currency (2) 36" xfId="16316"/>
    <cellStyle name="Calc Currency (2) 37" xfId="16317"/>
    <cellStyle name="Calc Currency (2) 38" xfId="16318"/>
    <cellStyle name="Calc Currency (2) 39" xfId="16319"/>
    <cellStyle name="Calc Currency (2) 4" xfId="16320"/>
    <cellStyle name="Calc Currency (2) 40" xfId="16321"/>
    <cellStyle name="Calc Currency (2) 41" xfId="16322"/>
    <cellStyle name="Calc Currency (2) 5" xfId="16323"/>
    <cellStyle name="Calc Currency (2) 6" xfId="16324"/>
    <cellStyle name="Calc Currency (2) 7" xfId="16325"/>
    <cellStyle name="Calc Currency (2) 8" xfId="16326"/>
    <cellStyle name="Calc Currency (2) 9" xfId="16327"/>
    <cellStyle name="Calc Percent (0)" xfId="16328"/>
    <cellStyle name="Calc Percent (0) 10" xfId="16329"/>
    <cellStyle name="Calc Percent (0) 11" xfId="16330"/>
    <cellStyle name="Calc Percent (0) 12" xfId="16331"/>
    <cellStyle name="Calc Percent (0) 13" xfId="16332"/>
    <cellStyle name="Calc Percent (0) 14" xfId="16333"/>
    <cellStyle name="Calc Percent (0) 15" xfId="16334"/>
    <cellStyle name="Calc Percent (0) 16" xfId="16335"/>
    <cellStyle name="Calc Percent (0) 17" xfId="16336"/>
    <cellStyle name="Calc Percent (0) 18" xfId="16337"/>
    <cellStyle name="Calc Percent (0) 19" xfId="16338"/>
    <cellStyle name="Calc Percent (0) 2" xfId="16339"/>
    <cellStyle name="Calc Percent (0) 2 2" xfId="16340"/>
    <cellStyle name="Calc Percent (0) 20" xfId="16341"/>
    <cellStyle name="Calc Percent (0) 21" xfId="16342"/>
    <cellStyle name="Calc Percent (0) 22" xfId="16343"/>
    <cellStyle name="Calc Percent (0) 23" xfId="16344"/>
    <cellStyle name="Calc Percent (0) 24" xfId="16345"/>
    <cellStyle name="Calc Percent (0) 25" xfId="16346"/>
    <cellStyle name="Calc Percent (0) 26" xfId="16347"/>
    <cellStyle name="Calc Percent (0) 27" xfId="16348"/>
    <cellStyle name="Calc Percent (0) 28" xfId="16349"/>
    <cellStyle name="Calc Percent (0) 29" xfId="16350"/>
    <cellStyle name="Calc Percent (0) 3" xfId="16351"/>
    <cellStyle name="Calc Percent (0) 3 10" xfId="16352"/>
    <cellStyle name="Calc Percent (0) 3 11" xfId="16353"/>
    <cellStyle name="Calc Percent (0) 3 12" xfId="16354"/>
    <cellStyle name="Calc Percent (0) 3 13" xfId="16355"/>
    <cellStyle name="Calc Percent (0) 3 14" xfId="16356"/>
    <cellStyle name="Calc Percent (0) 3 15" xfId="16357"/>
    <cellStyle name="Calc Percent (0) 3 16" xfId="16358"/>
    <cellStyle name="Calc Percent (0) 3 2" xfId="16359"/>
    <cellStyle name="Calc Percent (0) 3 3" xfId="16360"/>
    <cellStyle name="Calc Percent (0) 3 4" xfId="16361"/>
    <cellStyle name="Calc Percent (0) 3 5" xfId="16362"/>
    <cellStyle name="Calc Percent (0) 3 6" xfId="16363"/>
    <cellStyle name="Calc Percent (0) 3 7" xfId="16364"/>
    <cellStyle name="Calc Percent (0) 3 8" xfId="16365"/>
    <cellStyle name="Calc Percent (0) 3 9" xfId="16366"/>
    <cellStyle name="Calc Percent (0) 30" xfId="16367"/>
    <cellStyle name="Calc Percent (0) 31" xfId="16368"/>
    <cellStyle name="Calc Percent (0) 32" xfId="16369"/>
    <cellStyle name="Calc Percent (0) 33" xfId="16370"/>
    <cellStyle name="Calc Percent (0) 34" xfId="16371"/>
    <cellStyle name="Calc Percent (0) 35" xfId="16372"/>
    <cellStyle name="Calc Percent (0) 36" xfId="16373"/>
    <cellStyle name="Calc Percent (0) 37" xfId="16374"/>
    <cellStyle name="Calc Percent (0) 38" xfId="16375"/>
    <cellStyle name="Calc Percent (0) 39" xfId="16376"/>
    <cellStyle name="Calc Percent (0) 4" xfId="16377"/>
    <cellStyle name="Calc Percent (0) 40" xfId="16378"/>
    <cellStyle name="Calc Percent (0) 41" xfId="16379"/>
    <cellStyle name="Calc Percent (0) 5" xfId="16380"/>
    <cellStyle name="Calc Percent (0) 6" xfId="16381"/>
    <cellStyle name="Calc Percent (0) 7" xfId="16382"/>
    <cellStyle name="Calc Percent (0) 8" xfId="16383"/>
    <cellStyle name="Calc Percent (0) 9" xfId="16384"/>
    <cellStyle name="Calc Percent (1)" xfId="16385"/>
    <cellStyle name="Calc Percent (1) 10" xfId="16386"/>
    <cellStyle name="Calc Percent (1) 11" xfId="16387"/>
    <cellStyle name="Calc Percent (1) 12" xfId="16388"/>
    <cellStyle name="Calc Percent (1) 13" xfId="16389"/>
    <cellStyle name="Calc Percent (1) 14" xfId="16390"/>
    <cellStyle name="Calc Percent (1) 15" xfId="16391"/>
    <cellStyle name="Calc Percent (1) 16" xfId="16392"/>
    <cellStyle name="Calc Percent (1) 17" xfId="16393"/>
    <cellStyle name="Calc Percent (1) 18" xfId="16394"/>
    <cellStyle name="Calc Percent (1) 19" xfId="16395"/>
    <cellStyle name="Calc Percent (1) 2" xfId="16396"/>
    <cellStyle name="Calc Percent (1) 2 2" xfId="16397"/>
    <cellStyle name="Calc Percent (1) 20" xfId="16398"/>
    <cellStyle name="Calc Percent (1) 21" xfId="16399"/>
    <cellStyle name="Calc Percent (1) 22" xfId="16400"/>
    <cellStyle name="Calc Percent (1) 23" xfId="16401"/>
    <cellStyle name="Calc Percent (1) 24" xfId="16402"/>
    <cellStyle name="Calc Percent (1) 25" xfId="16403"/>
    <cellStyle name="Calc Percent (1) 26" xfId="16404"/>
    <cellStyle name="Calc Percent (1) 27" xfId="16405"/>
    <cellStyle name="Calc Percent (1) 28" xfId="16406"/>
    <cellStyle name="Calc Percent (1) 29" xfId="16407"/>
    <cellStyle name="Calc Percent (1) 3" xfId="16408"/>
    <cellStyle name="Calc Percent (1) 3 10" xfId="16409"/>
    <cellStyle name="Calc Percent (1) 3 11" xfId="16410"/>
    <cellStyle name="Calc Percent (1) 3 12" xfId="16411"/>
    <cellStyle name="Calc Percent (1) 3 13" xfId="16412"/>
    <cellStyle name="Calc Percent (1) 3 14" xfId="16413"/>
    <cellStyle name="Calc Percent (1) 3 15" xfId="16414"/>
    <cellStyle name="Calc Percent (1) 3 16" xfId="16415"/>
    <cellStyle name="Calc Percent (1) 3 2" xfId="16416"/>
    <cellStyle name="Calc Percent (1) 3 3" xfId="16417"/>
    <cellStyle name="Calc Percent (1) 3 4" xfId="16418"/>
    <cellStyle name="Calc Percent (1) 3 5" xfId="16419"/>
    <cellStyle name="Calc Percent (1) 3 6" xfId="16420"/>
    <cellStyle name="Calc Percent (1) 3 7" xfId="16421"/>
    <cellStyle name="Calc Percent (1) 3 8" xfId="16422"/>
    <cellStyle name="Calc Percent (1) 3 9" xfId="16423"/>
    <cellStyle name="Calc Percent (1) 30" xfId="16424"/>
    <cellStyle name="Calc Percent (1) 31" xfId="16425"/>
    <cellStyle name="Calc Percent (1) 32" xfId="16426"/>
    <cellStyle name="Calc Percent (1) 33" xfId="16427"/>
    <cellStyle name="Calc Percent (1) 34" xfId="16428"/>
    <cellStyle name="Calc Percent (1) 35" xfId="16429"/>
    <cellStyle name="Calc Percent (1) 36" xfId="16430"/>
    <cellStyle name="Calc Percent (1) 37" xfId="16431"/>
    <cellStyle name="Calc Percent (1) 38" xfId="16432"/>
    <cellStyle name="Calc Percent (1) 39" xfId="16433"/>
    <cellStyle name="Calc Percent (1) 4" xfId="16434"/>
    <cellStyle name="Calc Percent (1) 40" xfId="16435"/>
    <cellStyle name="Calc Percent (1) 41" xfId="16436"/>
    <cellStyle name="Calc Percent (1) 5" xfId="16437"/>
    <cellStyle name="Calc Percent (1) 6" xfId="16438"/>
    <cellStyle name="Calc Percent (1) 7" xfId="16439"/>
    <cellStyle name="Calc Percent (1) 8" xfId="16440"/>
    <cellStyle name="Calc Percent (1) 9" xfId="16441"/>
    <cellStyle name="Calc Percent (2)" xfId="16442"/>
    <cellStyle name="Calc Percent (2) 10" xfId="16443"/>
    <cellStyle name="Calc Percent (2) 11" xfId="16444"/>
    <cellStyle name="Calc Percent (2) 12" xfId="16445"/>
    <cellStyle name="Calc Percent (2) 13" xfId="16446"/>
    <cellStyle name="Calc Percent (2) 14" xfId="16447"/>
    <cellStyle name="Calc Percent (2) 15" xfId="16448"/>
    <cellStyle name="Calc Percent (2) 16" xfId="16449"/>
    <cellStyle name="Calc Percent (2) 17" xfId="16450"/>
    <cellStyle name="Calc Percent (2) 18" xfId="16451"/>
    <cellStyle name="Calc Percent (2) 19" xfId="16452"/>
    <cellStyle name="Calc Percent (2) 2" xfId="16453"/>
    <cellStyle name="Calc Percent (2) 2 2" xfId="16454"/>
    <cellStyle name="Calc Percent (2) 20" xfId="16455"/>
    <cellStyle name="Calc Percent (2) 21" xfId="16456"/>
    <cellStyle name="Calc Percent (2) 22" xfId="16457"/>
    <cellStyle name="Calc Percent (2) 23" xfId="16458"/>
    <cellStyle name="Calc Percent (2) 24" xfId="16459"/>
    <cellStyle name="Calc Percent (2) 25" xfId="16460"/>
    <cellStyle name="Calc Percent (2) 26" xfId="16461"/>
    <cellStyle name="Calc Percent (2) 27" xfId="16462"/>
    <cellStyle name="Calc Percent (2) 28" xfId="16463"/>
    <cellStyle name="Calc Percent (2) 29" xfId="16464"/>
    <cellStyle name="Calc Percent (2) 3" xfId="16465"/>
    <cellStyle name="Calc Percent (2) 3 10" xfId="16466"/>
    <cellStyle name="Calc Percent (2) 3 11" xfId="16467"/>
    <cellStyle name="Calc Percent (2) 3 12" xfId="16468"/>
    <cellStyle name="Calc Percent (2) 3 13" xfId="16469"/>
    <cellStyle name="Calc Percent (2) 3 14" xfId="16470"/>
    <cellStyle name="Calc Percent (2) 3 15" xfId="16471"/>
    <cellStyle name="Calc Percent (2) 3 16" xfId="16472"/>
    <cellStyle name="Calc Percent (2) 3 2" xfId="16473"/>
    <cellStyle name="Calc Percent (2) 3 3" xfId="16474"/>
    <cellStyle name="Calc Percent (2) 3 4" xfId="16475"/>
    <cellStyle name="Calc Percent (2) 3 5" xfId="16476"/>
    <cellStyle name="Calc Percent (2) 3 6" xfId="16477"/>
    <cellStyle name="Calc Percent (2) 3 7" xfId="16478"/>
    <cellStyle name="Calc Percent (2) 3 8" xfId="16479"/>
    <cellStyle name="Calc Percent (2) 3 9" xfId="16480"/>
    <cellStyle name="Calc Percent (2) 30" xfId="16481"/>
    <cellStyle name="Calc Percent (2) 31" xfId="16482"/>
    <cellStyle name="Calc Percent (2) 32" xfId="16483"/>
    <cellStyle name="Calc Percent (2) 33" xfId="16484"/>
    <cellStyle name="Calc Percent (2) 34" xfId="16485"/>
    <cellStyle name="Calc Percent (2) 35" xfId="16486"/>
    <cellStyle name="Calc Percent (2) 36" xfId="16487"/>
    <cellStyle name="Calc Percent (2) 37" xfId="16488"/>
    <cellStyle name="Calc Percent (2) 38" xfId="16489"/>
    <cellStyle name="Calc Percent (2) 39" xfId="16490"/>
    <cellStyle name="Calc Percent (2) 4" xfId="16491"/>
    <cellStyle name="Calc Percent (2) 40" xfId="16492"/>
    <cellStyle name="Calc Percent (2) 41" xfId="16493"/>
    <cellStyle name="Calc Percent (2) 5" xfId="16494"/>
    <cellStyle name="Calc Percent (2) 6" xfId="16495"/>
    <cellStyle name="Calc Percent (2) 7" xfId="16496"/>
    <cellStyle name="Calc Percent (2) 8" xfId="16497"/>
    <cellStyle name="Calc Percent (2) 9" xfId="16498"/>
    <cellStyle name="Calc Units (0)" xfId="16499"/>
    <cellStyle name="Calc Units (0) 10" xfId="16500"/>
    <cellStyle name="Calc Units (0) 11" xfId="16501"/>
    <cellStyle name="Calc Units (0) 12" xfId="16502"/>
    <cellStyle name="Calc Units (0) 13" xfId="16503"/>
    <cellStyle name="Calc Units (0) 14" xfId="16504"/>
    <cellStyle name="Calc Units (0) 15" xfId="16505"/>
    <cellStyle name="Calc Units (0) 16" xfId="16506"/>
    <cellStyle name="Calc Units (0) 17" xfId="16507"/>
    <cellStyle name="Calc Units (0) 18" xfId="16508"/>
    <cellStyle name="Calc Units (0) 19" xfId="16509"/>
    <cellStyle name="Calc Units (0) 2" xfId="16510"/>
    <cellStyle name="Calc Units (0) 2 2" xfId="16511"/>
    <cellStyle name="Calc Units (0) 20" xfId="16512"/>
    <cellStyle name="Calc Units (0) 21" xfId="16513"/>
    <cellStyle name="Calc Units (0) 22" xfId="16514"/>
    <cellStyle name="Calc Units (0) 23" xfId="16515"/>
    <cellStyle name="Calc Units (0) 24" xfId="16516"/>
    <cellStyle name="Calc Units (0) 25" xfId="16517"/>
    <cellStyle name="Calc Units (0) 26" xfId="16518"/>
    <cellStyle name="Calc Units (0) 27" xfId="16519"/>
    <cellStyle name="Calc Units (0) 28" xfId="16520"/>
    <cellStyle name="Calc Units (0) 29" xfId="16521"/>
    <cellStyle name="Calc Units (0) 3" xfId="16522"/>
    <cellStyle name="Calc Units (0) 3 10" xfId="16523"/>
    <cellStyle name="Calc Units (0) 3 11" xfId="16524"/>
    <cellStyle name="Calc Units (0) 3 12" xfId="16525"/>
    <cellStyle name="Calc Units (0) 3 13" xfId="16526"/>
    <cellStyle name="Calc Units (0) 3 14" xfId="16527"/>
    <cellStyle name="Calc Units (0) 3 15" xfId="16528"/>
    <cellStyle name="Calc Units (0) 3 16" xfId="16529"/>
    <cellStyle name="Calc Units (0) 3 2" xfId="16530"/>
    <cellStyle name="Calc Units (0) 3 3" xfId="16531"/>
    <cellStyle name="Calc Units (0) 3 4" xfId="16532"/>
    <cellStyle name="Calc Units (0) 3 5" xfId="16533"/>
    <cellStyle name="Calc Units (0) 3 6" xfId="16534"/>
    <cellStyle name="Calc Units (0) 3 7" xfId="16535"/>
    <cellStyle name="Calc Units (0) 3 8" xfId="16536"/>
    <cellStyle name="Calc Units (0) 3 9" xfId="16537"/>
    <cellStyle name="Calc Units (0) 30" xfId="16538"/>
    <cellStyle name="Calc Units (0) 31" xfId="16539"/>
    <cellStyle name="Calc Units (0) 32" xfId="16540"/>
    <cellStyle name="Calc Units (0) 33" xfId="16541"/>
    <cellStyle name="Calc Units (0) 34" xfId="16542"/>
    <cellStyle name="Calc Units (0) 35" xfId="16543"/>
    <cellStyle name="Calc Units (0) 36" xfId="16544"/>
    <cellStyle name="Calc Units (0) 37" xfId="16545"/>
    <cellStyle name="Calc Units (0) 38" xfId="16546"/>
    <cellStyle name="Calc Units (0) 39" xfId="16547"/>
    <cellStyle name="Calc Units (0) 4" xfId="16548"/>
    <cellStyle name="Calc Units (0) 40" xfId="16549"/>
    <cellStyle name="Calc Units (0) 41" xfId="16550"/>
    <cellStyle name="Calc Units (0) 5" xfId="16551"/>
    <cellStyle name="Calc Units (0) 6" xfId="16552"/>
    <cellStyle name="Calc Units (0) 7" xfId="16553"/>
    <cellStyle name="Calc Units (0) 8" xfId="16554"/>
    <cellStyle name="Calc Units (0) 9" xfId="16555"/>
    <cellStyle name="Calc Units (1)" xfId="16556"/>
    <cellStyle name="Calc Units (1) 10" xfId="16557"/>
    <cellStyle name="Calc Units (1) 11" xfId="16558"/>
    <cellStyle name="Calc Units (1) 12" xfId="16559"/>
    <cellStyle name="Calc Units (1) 13" xfId="16560"/>
    <cellStyle name="Calc Units (1) 14" xfId="16561"/>
    <cellStyle name="Calc Units (1) 15" xfId="16562"/>
    <cellStyle name="Calc Units (1) 16" xfId="16563"/>
    <cellStyle name="Calc Units (1) 17" xfId="16564"/>
    <cellStyle name="Calc Units (1) 18" xfId="16565"/>
    <cellStyle name="Calc Units (1) 19" xfId="16566"/>
    <cellStyle name="Calc Units (1) 2" xfId="16567"/>
    <cellStyle name="Calc Units (1) 2 2" xfId="16568"/>
    <cellStyle name="Calc Units (1) 20" xfId="16569"/>
    <cellStyle name="Calc Units (1) 21" xfId="16570"/>
    <cellStyle name="Calc Units (1) 22" xfId="16571"/>
    <cellStyle name="Calc Units (1) 23" xfId="16572"/>
    <cellStyle name="Calc Units (1) 24" xfId="16573"/>
    <cellStyle name="Calc Units (1) 25" xfId="16574"/>
    <cellStyle name="Calc Units (1) 26" xfId="16575"/>
    <cellStyle name="Calc Units (1) 27" xfId="16576"/>
    <cellStyle name="Calc Units (1) 28" xfId="16577"/>
    <cellStyle name="Calc Units (1) 29" xfId="16578"/>
    <cellStyle name="Calc Units (1) 3" xfId="16579"/>
    <cellStyle name="Calc Units (1) 3 10" xfId="16580"/>
    <cellStyle name="Calc Units (1) 3 11" xfId="16581"/>
    <cellStyle name="Calc Units (1) 3 12" xfId="16582"/>
    <cellStyle name="Calc Units (1) 3 13" xfId="16583"/>
    <cellStyle name="Calc Units (1) 3 14" xfId="16584"/>
    <cellStyle name="Calc Units (1) 3 15" xfId="16585"/>
    <cellStyle name="Calc Units (1) 3 16" xfId="16586"/>
    <cellStyle name="Calc Units (1) 3 2" xfId="16587"/>
    <cellStyle name="Calc Units (1) 3 3" xfId="16588"/>
    <cellStyle name="Calc Units (1) 3 4" xfId="16589"/>
    <cellStyle name="Calc Units (1) 3 5" xfId="16590"/>
    <cellStyle name="Calc Units (1) 3 6" xfId="16591"/>
    <cellStyle name="Calc Units (1) 3 7" xfId="16592"/>
    <cellStyle name="Calc Units (1) 3 8" xfId="16593"/>
    <cellStyle name="Calc Units (1) 3 9" xfId="16594"/>
    <cellStyle name="Calc Units (1) 30" xfId="16595"/>
    <cellStyle name="Calc Units (1) 31" xfId="16596"/>
    <cellStyle name="Calc Units (1) 32" xfId="16597"/>
    <cellStyle name="Calc Units (1) 33" xfId="16598"/>
    <cellStyle name="Calc Units (1) 34" xfId="16599"/>
    <cellStyle name="Calc Units (1) 35" xfId="16600"/>
    <cellStyle name="Calc Units (1) 36" xfId="16601"/>
    <cellStyle name="Calc Units (1) 37" xfId="16602"/>
    <cellStyle name="Calc Units (1) 38" xfId="16603"/>
    <cellStyle name="Calc Units (1) 39" xfId="16604"/>
    <cellStyle name="Calc Units (1) 4" xfId="16605"/>
    <cellStyle name="Calc Units (1) 40" xfId="16606"/>
    <cellStyle name="Calc Units (1) 41" xfId="16607"/>
    <cellStyle name="Calc Units (1) 5" xfId="16608"/>
    <cellStyle name="Calc Units (1) 6" xfId="16609"/>
    <cellStyle name="Calc Units (1) 7" xfId="16610"/>
    <cellStyle name="Calc Units (1) 8" xfId="16611"/>
    <cellStyle name="Calc Units (1) 9" xfId="16612"/>
    <cellStyle name="Calc Units (2)" xfId="16613"/>
    <cellStyle name="Calc Units (2) 10" xfId="16614"/>
    <cellStyle name="Calc Units (2) 11" xfId="16615"/>
    <cellStyle name="Calc Units (2) 12" xfId="16616"/>
    <cellStyle name="Calc Units (2) 13" xfId="16617"/>
    <cellStyle name="Calc Units (2) 14" xfId="16618"/>
    <cellStyle name="Calc Units (2) 15" xfId="16619"/>
    <cellStyle name="Calc Units (2) 16" xfId="16620"/>
    <cellStyle name="Calc Units (2) 17" xfId="16621"/>
    <cellStyle name="Calc Units (2) 18" xfId="16622"/>
    <cellStyle name="Calc Units (2) 19" xfId="16623"/>
    <cellStyle name="Calc Units (2) 2" xfId="16624"/>
    <cellStyle name="Calc Units (2) 2 2" xfId="16625"/>
    <cellStyle name="Calc Units (2) 20" xfId="16626"/>
    <cellStyle name="Calc Units (2) 21" xfId="16627"/>
    <cellStyle name="Calc Units (2) 22" xfId="16628"/>
    <cellStyle name="Calc Units (2) 23" xfId="16629"/>
    <cellStyle name="Calc Units (2) 24" xfId="16630"/>
    <cellStyle name="Calc Units (2) 25" xfId="16631"/>
    <cellStyle name="Calc Units (2) 26" xfId="16632"/>
    <cellStyle name="Calc Units (2) 27" xfId="16633"/>
    <cellStyle name="Calc Units (2) 28" xfId="16634"/>
    <cellStyle name="Calc Units (2) 29" xfId="16635"/>
    <cellStyle name="Calc Units (2) 3" xfId="16636"/>
    <cellStyle name="Calc Units (2) 3 10" xfId="16637"/>
    <cellStyle name="Calc Units (2) 3 11" xfId="16638"/>
    <cellStyle name="Calc Units (2) 3 12" xfId="16639"/>
    <cellStyle name="Calc Units (2) 3 13" xfId="16640"/>
    <cellStyle name="Calc Units (2) 3 14" xfId="16641"/>
    <cellStyle name="Calc Units (2) 3 15" xfId="16642"/>
    <cellStyle name="Calc Units (2) 3 16" xfId="16643"/>
    <cellStyle name="Calc Units (2) 3 2" xfId="16644"/>
    <cellStyle name="Calc Units (2) 3 3" xfId="16645"/>
    <cellStyle name="Calc Units (2) 3 4" xfId="16646"/>
    <cellStyle name="Calc Units (2) 3 5" xfId="16647"/>
    <cellStyle name="Calc Units (2) 3 6" xfId="16648"/>
    <cellStyle name="Calc Units (2) 3 7" xfId="16649"/>
    <cellStyle name="Calc Units (2) 3 8" xfId="16650"/>
    <cellStyle name="Calc Units (2) 3 9" xfId="16651"/>
    <cellStyle name="Calc Units (2) 30" xfId="16652"/>
    <cellStyle name="Calc Units (2) 31" xfId="16653"/>
    <cellStyle name="Calc Units (2) 32" xfId="16654"/>
    <cellStyle name="Calc Units (2) 33" xfId="16655"/>
    <cellStyle name="Calc Units (2) 34" xfId="16656"/>
    <cellStyle name="Calc Units (2) 35" xfId="16657"/>
    <cellStyle name="Calc Units (2) 36" xfId="16658"/>
    <cellStyle name="Calc Units (2) 37" xfId="16659"/>
    <cellStyle name="Calc Units (2) 38" xfId="16660"/>
    <cellStyle name="Calc Units (2) 39" xfId="16661"/>
    <cellStyle name="Calc Units (2) 4" xfId="16662"/>
    <cellStyle name="Calc Units (2) 40" xfId="16663"/>
    <cellStyle name="Calc Units (2) 41" xfId="16664"/>
    <cellStyle name="Calc Units (2) 5" xfId="16665"/>
    <cellStyle name="Calc Units (2) 6" xfId="16666"/>
    <cellStyle name="Calc Units (2) 7" xfId="16667"/>
    <cellStyle name="Calc Units (2) 8" xfId="16668"/>
    <cellStyle name="Calc Units (2) 9" xfId="16669"/>
    <cellStyle name="Calcul" xfId="16670"/>
    <cellStyle name="Calcul 2" xfId="16671"/>
    <cellStyle name="Calculation" xfId="26" builtinId="22" customBuiltin="1"/>
    <cellStyle name="Calculation 10" xfId="16672"/>
    <cellStyle name="Calculation 10 2" xfId="16673"/>
    <cellStyle name="Calculation 10 2 2" xfId="16674"/>
    <cellStyle name="Calculation 10 3" xfId="16675"/>
    <cellStyle name="Calculation 10 3 2" xfId="16676"/>
    <cellStyle name="Calculation 10 4" xfId="16677"/>
    <cellStyle name="Calculation 10 4 2" xfId="16678"/>
    <cellStyle name="Calculation 10 5" xfId="16679"/>
    <cellStyle name="Calculation 11" xfId="16680"/>
    <cellStyle name="Calculation 11 2" xfId="16681"/>
    <cellStyle name="Calculation 11 2 2" xfId="16682"/>
    <cellStyle name="Calculation 11 3" xfId="16683"/>
    <cellStyle name="Calculation 11 3 2" xfId="16684"/>
    <cellStyle name="Calculation 11 4" xfId="16685"/>
    <cellStyle name="Calculation 11 4 2" xfId="16686"/>
    <cellStyle name="Calculation 11 5" xfId="16687"/>
    <cellStyle name="Calculation 12" xfId="16688"/>
    <cellStyle name="Calculation 12 2" xfId="16689"/>
    <cellStyle name="Calculation 12 2 2" xfId="16690"/>
    <cellStyle name="Calculation 12 3" xfId="16691"/>
    <cellStyle name="Calculation 12 3 2" xfId="16692"/>
    <cellStyle name="Calculation 12 4" xfId="16693"/>
    <cellStyle name="Calculation 12 4 2" xfId="16694"/>
    <cellStyle name="Calculation 13" xfId="16695"/>
    <cellStyle name="Calculation 14" xfId="16696"/>
    <cellStyle name="Calculation 14 2" xfId="16697"/>
    <cellStyle name="Calculation 15" xfId="16698"/>
    <cellStyle name="Calculation 15 2" xfId="16699"/>
    <cellStyle name="Calculation 16" xfId="16700"/>
    <cellStyle name="Calculation 16 2" xfId="16701"/>
    <cellStyle name="Calculation 17" xfId="16702"/>
    <cellStyle name="Calculation 17 2" xfId="16703"/>
    <cellStyle name="Calculation 18" xfId="16704"/>
    <cellStyle name="Calculation 18 2" xfId="16705"/>
    <cellStyle name="Calculation 19" xfId="16706"/>
    <cellStyle name="Calculation 19 2" xfId="16707"/>
    <cellStyle name="Calculation 2" xfId="107"/>
    <cellStyle name="Calculation 2 10" xfId="16708"/>
    <cellStyle name="Calculation 2 10 2" xfId="16709"/>
    <cellStyle name="Calculation 2 11" xfId="16710"/>
    <cellStyle name="Calculation 2 11 2" xfId="16711"/>
    <cellStyle name="Calculation 2 12" xfId="16712"/>
    <cellStyle name="Calculation 2 12 2" xfId="16713"/>
    <cellStyle name="Calculation 2 13" xfId="16714"/>
    <cellStyle name="Calculation 2 13 2" xfId="16715"/>
    <cellStyle name="Calculation 2 14" xfId="16716"/>
    <cellStyle name="Calculation 2 14 2" xfId="16717"/>
    <cellStyle name="Calculation 2 15" xfId="16718"/>
    <cellStyle name="Calculation 2 15 2" xfId="16719"/>
    <cellStyle name="Calculation 2 2" xfId="259"/>
    <cellStyle name="Calculation 2 2 2" xfId="4152"/>
    <cellStyle name="Calculation 2 2 3" xfId="16720"/>
    <cellStyle name="Calculation 2 3" xfId="4153"/>
    <cellStyle name="Calculation 2 4" xfId="16721"/>
    <cellStyle name="Calculation 2 4 2" xfId="16722"/>
    <cellStyle name="Calculation 2 5" xfId="16723"/>
    <cellStyle name="Calculation 2 5 2" xfId="16724"/>
    <cellStyle name="Calculation 2 6" xfId="16725"/>
    <cellStyle name="Calculation 2 6 2" xfId="16726"/>
    <cellStyle name="Calculation 2 7" xfId="16727"/>
    <cellStyle name="Calculation 2 7 2" xfId="16728"/>
    <cellStyle name="Calculation 2 8" xfId="16729"/>
    <cellStyle name="Calculation 2 8 2" xfId="16730"/>
    <cellStyle name="Calculation 2 9" xfId="16731"/>
    <cellStyle name="Calculation 2 9 2" xfId="16732"/>
    <cellStyle name="Calculation 20" xfId="16733"/>
    <cellStyle name="Calculation 3" xfId="345"/>
    <cellStyle name="Calculation 3 10" xfId="16734"/>
    <cellStyle name="Calculation 3 10 2" xfId="16735"/>
    <cellStyle name="Calculation 3 11" xfId="16736"/>
    <cellStyle name="Calculation 3 11 2" xfId="16737"/>
    <cellStyle name="Calculation 3 12" xfId="16738"/>
    <cellStyle name="Calculation 3 12 2" xfId="16739"/>
    <cellStyle name="Calculation 3 13" xfId="16740"/>
    <cellStyle name="Calculation 3 13 2" xfId="16741"/>
    <cellStyle name="Calculation 3 14" xfId="16742"/>
    <cellStyle name="Calculation 3 14 2" xfId="16743"/>
    <cellStyle name="Calculation 3 15" xfId="16744"/>
    <cellStyle name="Calculation 3 15 2" xfId="16745"/>
    <cellStyle name="Calculation 3 16" xfId="16746"/>
    <cellStyle name="Calculation 3 2" xfId="16747"/>
    <cellStyle name="Calculation 3 3" xfId="16748"/>
    <cellStyle name="Calculation 3 4" xfId="16749"/>
    <cellStyle name="Calculation 3 4 2" xfId="16750"/>
    <cellStyle name="Calculation 3 5" xfId="16751"/>
    <cellStyle name="Calculation 3 5 2" xfId="16752"/>
    <cellStyle name="Calculation 3 6" xfId="16753"/>
    <cellStyle name="Calculation 3 6 2" xfId="16754"/>
    <cellStyle name="Calculation 3 7" xfId="16755"/>
    <cellStyle name="Calculation 3 7 2" xfId="16756"/>
    <cellStyle name="Calculation 3 8" xfId="16757"/>
    <cellStyle name="Calculation 3 8 2" xfId="16758"/>
    <cellStyle name="Calculation 3 9" xfId="16759"/>
    <cellStyle name="Calculation 3 9 2" xfId="16760"/>
    <cellStyle name="Calculation 4" xfId="16761"/>
    <cellStyle name="Calculation 4 2" xfId="16762"/>
    <cellStyle name="Calculation 4 2 2" xfId="16763"/>
    <cellStyle name="Calculation 4 3" xfId="16764"/>
    <cellStyle name="Calculation 4 3 2" xfId="16765"/>
    <cellStyle name="Calculation 4 4" xfId="16766"/>
    <cellStyle name="Calculation 4 4 2" xfId="16767"/>
    <cellStyle name="Calculation 4 5" xfId="16768"/>
    <cellStyle name="Calculation 5" xfId="16769"/>
    <cellStyle name="Calculation 5 2" xfId="16770"/>
    <cellStyle name="Calculation 5 2 2" xfId="16771"/>
    <cellStyle name="Calculation 5 3" xfId="16772"/>
    <cellStyle name="Calculation 5 3 2" xfId="16773"/>
    <cellStyle name="Calculation 5 4" xfId="16774"/>
    <cellStyle name="Calculation 5 4 2" xfId="16775"/>
    <cellStyle name="Calculation 5 5" xfId="16776"/>
    <cellStyle name="Calculation 6" xfId="16777"/>
    <cellStyle name="Calculation 6 2" xfId="16778"/>
    <cellStyle name="Calculation 6 2 2" xfId="16779"/>
    <cellStyle name="Calculation 6 3" xfId="16780"/>
    <cellStyle name="Calculation 6 3 2" xfId="16781"/>
    <cellStyle name="Calculation 6 4" xfId="16782"/>
    <cellStyle name="Calculation 6 4 2" xfId="16783"/>
    <cellStyle name="Calculation 6 5" xfId="16784"/>
    <cellStyle name="Calculation 7" xfId="16785"/>
    <cellStyle name="Calculation 7 2" xfId="16786"/>
    <cellStyle name="Calculation 7 2 2" xfId="16787"/>
    <cellStyle name="Calculation 7 3" xfId="16788"/>
    <cellStyle name="Calculation 7 3 2" xfId="16789"/>
    <cellStyle name="Calculation 7 4" xfId="16790"/>
    <cellStyle name="Calculation 7 4 2" xfId="16791"/>
    <cellStyle name="Calculation 7 5" xfId="16792"/>
    <cellStyle name="Calculation 8" xfId="16793"/>
    <cellStyle name="Calculation 8 2" xfId="16794"/>
    <cellStyle name="Calculation 8 2 2" xfId="16795"/>
    <cellStyle name="Calculation 8 3" xfId="16796"/>
    <cellStyle name="Calculation 8 3 2" xfId="16797"/>
    <cellStyle name="Calculation 8 4" xfId="16798"/>
    <cellStyle name="Calculation 8 4 2" xfId="16799"/>
    <cellStyle name="Calculation 8 5" xfId="16800"/>
    <cellStyle name="Calculation 9" xfId="16801"/>
    <cellStyle name="Calculation 9 2" xfId="16802"/>
    <cellStyle name="Calculation 9 2 2" xfId="16803"/>
    <cellStyle name="Calculation 9 3" xfId="16804"/>
    <cellStyle name="Calculation 9 3 2" xfId="16805"/>
    <cellStyle name="Calculation 9 4" xfId="16806"/>
    <cellStyle name="Calculation 9 4 2" xfId="16807"/>
    <cellStyle name="Calculation 9 5" xfId="16808"/>
    <cellStyle name="Cálculo" xfId="16809"/>
    <cellStyle name="Cálculo 2" xfId="16810"/>
    <cellStyle name="category" xfId="16811"/>
    <cellStyle name="Celda de comprobación" xfId="16812"/>
    <cellStyle name="Celda vinculada" xfId="16813"/>
    <cellStyle name="Cellule liée" xfId="16814"/>
    <cellStyle name="Célula de Verificação" xfId="16815"/>
    <cellStyle name="Célula Vinculada" xfId="16816"/>
    <cellStyle name="Center Across Columns" xfId="16817"/>
    <cellStyle name="Center Heading across cells" xfId="16818"/>
    <cellStyle name="Center_Across_Small_8" xfId="16819"/>
    <cellStyle name="Check Cell" xfId="27" builtinId="23" customBuiltin="1"/>
    <cellStyle name="Check Cell 10" xfId="16820"/>
    <cellStyle name="Check Cell 10 2" xfId="16821"/>
    <cellStyle name="Check Cell 10 3" xfId="16822"/>
    <cellStyle name="Check Cell 10 4" xfId="16823"/>
    <cellStyle name="Check Cell 11" xfId="16824"/>
    <cellStyle name="Check Cell 11 2" xfId="16825"/>
    <cellStyle name="Check Cell 11 3" xfId="16826"/>
    <cellStyle name="Check Cell 11 4" xfId="16827"/>
    <cellStyle name="Check Cell 12" xfId="16828"/>
    <cellStyle name="Check Cell 12 2" xfId="16829"/>
    <cellStyle name="Check Cell 12 3" xfId="16830"/>
    <cellStyle name="Check Cell 12 4" xfId="16831"/>
    <cellStyle name="Check Cell 13" xfId="16832"/>
    <cellStyle name="Check Cell 14" xfId="16833"/>
    <cellStyle name="Check Cell 15" xfId="16834"/>
    <cellStyle name="Check Cell 16" xfId="16835"/>
    <cellStyle name="Check Cell 17" xfId="16836"/>
    <cellStyle name="Check Cell 18" xfId="16837"/>
    <cellStyle name="Check Cell 19" xfId="16838"/>
    <cellStyle name="Check Cell 2" xfId="109"/>
    <cellStyle name="Check Cell 2 10" xfId="16839"/>
    <cellStyle name="Check Cell 2 11" xfId="16840"/>
    <cellStyle name="Check Cell 2 12" xfId="16841"/>
    <cellStyle name="Check Cell 2 13" xfId="16842"/>
    <cellStyle name="Check Cell 2 2" xfId="260"/>
    <cellStyle name="Check Cell 2 2 2" xfId="4154"/>
    <cellStyle name="Check Cell 2 3" xfId="16843"/>
    <cellStyle name="Check Cell 2 4" xfId="16844"/>
    <cellStyle name="Check Cell 2 5" xfId="16845"/>
    <cellStyle name="Check Cell 2 6" xfId="16846"/>
    <cellStyle name="Check Cell 2 7" xfId="16847"/>
    <cellStyle name="Check Cell 2 8" xfId="16848"/>
    <cellStyle name="Check Cell 2 9" xfId="16849"/>
    <cellStyle name="Check Cell 20" xfId="16850"/>
    <cellStyle name="Check Cell 3" xfId="346"/>
    <cellStyle name="Check Cell 3 10" xfId="16851"/>
    <cellStyle name="Check Cell 3 11" xfId="16852"/>
    <cellStyle name="Check Cell 3 12" xfId="16853"/>
    <cellStyle name="Check Cell 3 13" xfId="16854"/>
    <cellStyle name="Check Cell 3 2" xfId="16855"/>
    <cellStyle name="Check Cell 3 3" xfId="16856"/>
    <cellStyle name="Check Cell 3 4" xfId="16857"/>
    <cellStyle name="Check Cell 3 5" xfId="16858"/>
    <cellStyle name="Check Cell 3 6" xfId="16859"/>
    <cellStyle name="Check Cell 3 7" xfId="16860"/>
    <cellStyle name="Check Cell 3 8" xfId="16861"/>
    <cellStyle name="Check Cell 3 9" xfId="16862"/>
    <cellStyle name="Check Cell 4" xfId="16863"/>
    <cellStyle name="Check Cell 4 2" xfId="16864"/>
    <cellStyle name="Check Cell 4 3" xfId="16865"/>
    <cellStyle name="Check Cell 4 4" xfId="16866"/>
    <cellStyle name="Check Cell 5" xfId="16867"/>
    <cellStyle name="Check Cell 5 2" xfId="16868"/>
    <cellStyle name="Check Cell 5 3" xfId="16869"/>
    <cellStyle name="Check Cell 5 4" xfId="16870"/>
    <cellStyle name="Check Cell 6" xfId="16871"/>
    <cellStyle name="Check Cell 6 2" xfId="16872"/>
    <cellStyle name="Check Cell 6 3" xfId="16873"/>
    <cellStyle name="Check Cell 6 4" xfId="16874"/>
    <cellStyle name="Check Cell 7" xfId="16875"/>
    <cellStyle name="Check Cell 7 2" xfId="16876"/>
    <cellStyle name="Check Cell 7 3" xfId="16877"/>
    <cellStyle name="Check Cell 7 4" xfId="16878"/>
    <cellStyle name="Check Cell 8" xfId="16879"/>
    <cellStyle name="Check Cell 8 2" xfId="16880"/>
    <cellStyle name="Check Cell 8 3" xfId="16881"/>
    <cellStyle name="Check Cell 8 4" xfId="16882"/>
    <cellStyle name="Check Cell 9" xfId="16883"/>
    <cellStyle name="Check Cell 9 2" xfId="16884"/>
    <cellStyle name="Check Cell 9 3" xfId="16885"/>
    <cellStyle name="Check Cell 9 4" xfId="16886"/>
    <cellStyle name="Colma [0]_-F-" xfId="16887"/>
    <cellStyle name="Column Heading" xfId="16888"/>
    <cellStyle name="Column Heading (across cells)" xfId="16889"/>
    <cellStyle name="Column_Title" xfId="16890"/>
    <cellStyle name="ColumnAttributeAbovePrompt" xfId="16891"/>
    <cellStyle name="ColumnAttributePrompt" xfId="16892"/>
    <cellStyle name="ColumnAttributeValue" xfId="16893"/>
    <cellStyle name="ColumnHeading" xfId="16894"/>
    <cellStyle name="ColumnHeadingPrompt" xfId="16895"/>
    <cellStyle name="ColumnHeadingValue" xfId="16896"/>
    <cellStyle name="ColumnTop" xfId="16897"/>
    <cellStyle name="ColumnWidth" xfId="16898"/>
    <cellStyle name="ColumnWidth.prt" xfId="16899"/>
    <cellStyle name="Comma" xfId="28" builtinId="3"/>
    <cellStyle name="Comma  - Style1" xfId="16900"/>
    <cellStyle name="Comma  - Style2" xfId="16901"/>
    <cellStyle name="Comma  - Style3" xfId="16902"/>
    <cellStyle name="Comma  - Style4" xfId="16903"/>
    <cellStyle name="Comma  - Style5" xfId="16904"/>
    <cellStyle name="Comma  - Style6" xfId="16905"/>
    <cellStyle name="Comma  - Style7" xfId="16906"/>
    <cellStyle name="Comma  - Style8" xfId="16907"/>
    <cellStyle name="Comma [0] 2" xfId="16908"/>
    <cellStyle name="Comma [0] 2 2" xfId="16909"/>
    <cellStyle name="Comma [0] 3" xfId="16910"/>
    <cellStyle name="Comma [0].prt" xfId="16911"/>
    <cellStyle name="Comma [00]" xfId="16912"/>
    <cellStyle name="Comma [00] 10" xfId="16913"/>
    <cellStyle name="Comma [00] 11" xfId="16914"/>
    <cellStyle name="Comma [00] 12" xfId="16915"/>
    <cellStyle name="Comma [00] 13" xfId="16916"/>
    <cellStyle name="Comma [00] 14" xfId="16917"/>
    <cellStyle name="Comma [00] 15" xfId="16918"/>
    <cellStyle name="Comma [00] 16" xfId="16919"/>
    <cellStyle name="Comma [00] 17" xfId="16920"/>
    <cellStyle name="Comma [00] 18" xfId="16921"/>
    <cellStyle name="Comma [00] 19" xfId="16922"/>
    <cellStyle name="Comma [00] 2" xfId="16923"/>
    <cellStyle name="Comma [00] 2 2" xfId="16924"/>
    <cellStyle name="Comma [00] 20" xfId="16925"/>
    <cellStyle name="Comma [00] 21" xfId="16926"/>
    <cellStyle name="Comma [00] 22" xfId="16927"/>
    <cellStyle name="Comma [00] 23" xfId="16928"/>
    <cellStyle name="Comma [00] 24" xfId="16929"/>
    <cellStyle name="Comma [00] 25" xfId="16930"/>
    <cellStyle name="Comma [00] 26" xfId="16931"/>
    <cellStyle name="Comma [00] 27" xfId="16932"/>
    <cellStyle name="Comma [00] 28" xfId="16933"/>
    <cellStyle name="Comma [00] 29" xfId="16934"/>
    <cellStyle name="Comma [00] 3" xfId="16935"/>
    <cellStyle name="Comma [00] 3 10" xfId="16936"/>
    <cellStyle name="Comma [00] 3 11" xfId="16937"/>
    <cellStyle name="Comma [00] 3 12" xfId="16938"/>
    <cellStyle name="Comma [00] 3 13" xfId="16939"/>
    <cellStyle name="Comma [00] 3 14" xfId="16940"/>
    <cellStyle name="Comma [00] 3 15" xfId="16941"/>
    <cellStyle name="Comma [00] 3 16" xfId="16942"/>
    <cellStyle name="Comma [00] 3 2" xfId="16943"/>
    <cellStyle name="Comma [00] 3 3" xfId="16944"/>
    <cellStyle name="Comma [00] 3 4" xfId="16945"/>
    <cellStyle name="Comma [00] 3 5" xfId="16946"/>
    <cellStyle name="Comma [00] 3 6" xfId="16947"/>
    <cellStyle name="Comma [00] 3 7" xfId="16948"/>
    <cellStyle name="Comma [00] 3 8" xfId="16949"/>
    <cellStyle name="Comma [00] 3 9" xfId="16950"/>
    <cellStyle name="Comma [00] 30" xfId="16951"/>
    <cellStyle name="Comma [00] 31" xfId="16952"/>
    <cellStyle name="Comma [00] 32" xfId="16953"/>
    <cellStyle name="Comma [00] 33" xfId="16954"/>
    <cellStyle name="Comma [00] 34" xfId="16955"/>
    <cellStyle name="Comma [00] 35" xfId="16956"/>
    <cellStyle name="Comma [00] 36" xfId="16957"/>
    <cellStyle name="Comma [00] 37" xfId="16958"/>
    <cellStyle name="Comma [00] 38" xfId="16959"/>
    <cellStyle name="Comma [00] 39" xfId="16960"/>
    <cellStyle name="Comma [00] 4" xfId="16961"/>
    <cellStyle name="Comma [00] 40" xfId="16962"/>
    <cellStyle name="Comma [00] 41" xfId="16963"/>
    <cellStyle name="Comma [00] 5" xfId="16964"/>
    <cellStyle name="Comma [00] 6" xfId="16965"/>
    <cellStyle name="Comma [00] 7" xfId="16966"/>
    <cellStyle name="Comma [00] 8" xfId="16967"/>
    <cellStyle name="Comma [00] 9" xfId="16968"/>
    <cellStyle name="Comma [1]" xfId="16969"/>
    <cellStyle name="Comma [3]" xfId="16970"/>
    <cellStyle name="Comma [3] 10" xfId="16971"/>
    <cellStyle name="Comma [3] 11" xfId="16972"/>
    <cellStyle name="Comma [3] 12" xfId="16973"/>
    <cellStyle name="Comma [3] 13" xfId="16974"/>
    <cellStyle name="Comma [3] 14" xfId="16975"/>
    <cellStyle name="Comma [3] 15" xfId="16976"/>
    <cellStyle name="Comma [3] 16" xfId="16977"/>
    <cellStyle name="Comma [3] 17" xfId="16978"/>
    <cellStyle name="Comma [3] 18" xfId="16979"/>
    <cellStyle name="Comma [3] 19" xfId="16980"/>
    <cellStyle name="Comma [3] 2" xfId="16981"/>
    <cellStyle name="Comma [3] 2 2" xfId="16982"/>
    <cellStyle name="Comma [3] 20" xfId="16983"/>
    <cellStyle name="Comma [3] 21" xfId="16984"/>
    <cellStyle name="Comma [3] 22" xfId="16985"/>
    <cellStyle name="Comma [3] 23" xfId="16986"/>
    <cellStyle name="Comma [3] 24" xfId="16987"/>
    <cellStyle name="Comma [3] 25" xfId="16988"/>
    <cellStyle name="Comma [3] 26" xfId="16989"/>
    <cellStyle name="Comma [3] 27" xfId="16990"/>
    <cellStyle name="Comma [3] 28" xfId="16991"/>
    <cellStyle name="Comma [3] 29" xfId="16992"/>
    <cellStyle name="Comma [3] 3" xfId="16993"/>
    <cellStyle name="Comma [3] 3 10" xfId="16994"/>
    <cellStyle name="Comma [3] 3 11" xfId="16995"/>
    <cellStyle name="Comma [3] 3 12" xfId="16996"/>
    <cellStyle name="Comma [3] 3 13" xfId="16997"/>
    <cellStyle name="Comma [3] 3 14" xfId="16998"/>
    <cellStyle name="Comma [3] 3 15" xfId="16999"/>
    <cellStyle name="Comma [3] 3 16" xfId="17000"/>
    <cellStyle name="Comma [3] 3 2" xfId="17001"/>
    <cellStyle name="Comma [3] 3 3" xfId="17002"/>
    <cellStyle name="Comma [3] 3 4" xfId="17003"/>
    <cellStyle name="Comma [3] 3 5" xfId="17004"/>
    <cellStyle name="Comma [3] 3 6" xfId="17005"/>
    <cellStyle name="Comma [3] 3 7" xfId="17006"/>
    <cellStyle name="Comma [3] 3 8" xfId="17007"/>
    <cellStyle name="Comma [3] 3 9" xfId="17008"/>
    <cellStyle name="Comma [3] 30" xfId="17009"/>
    <cellStyle name="Comma [3] 31" xfId="17010"/>
    <cellStyle name="Comma [3] 32" xfId="17011"/>
    <cellStyle name="Comma [3] 33" xfId="17012"/>
    <cellStyle name="Comma [3] 34" xfId="17013"/>
    <cellStyle name="Comma [3] 35" xfId="17014"/>
    <cellStyle name="Comma [3] 36" xfId="17015"/>
    <cellStyle name="Comma [3] 37" xfId="17016"/>
    <cellStyle name="Comma [3] 38" xfId="17017"/>
    <cellStyle name="Comma [3] 39" xfId="17018"/>
    <cellStyle name="Comma [3] 4" xfId="17019"/>
    <cellStyle name="Comma [3] 40" xfId="17020"/>
    <cellStyle name="Comma [3] 41" xfId="17021"/>
    <cellStyle name="Comma [3] 5" xfId="17022"/>
    <cellStyle name="Comma [3] 6" xfId="17023"/>
    <cellStyle name="Comma [3] 7" xfId="17024"/>
    <cellStyle name="Comma [3] 8" xfId="17025"/>
    <cellStyle name="Comma [3] 9" xfId="17026"/>
    <cellStyle name="Comma 10" xfId="4155"/>
    <cellStyle name="Comma 10 10" xfId="4156"/>
    <cellStyle name="Comma 10 10 2" xfId="10869"/>
    <cellStyle name="Comma 10 10 2 2" xfId="17029"/>
    <cellStyle name="Comma 10 10 2 3" xfId="35665"/>
    <cellStyle name="Comma 10 10 3" xfId="17028"/>
    <cellStyle name="Comma 10 10 4" xfId="35664"/>
    <cellStyle name="Comma 10 10 5" xfId="44932"/>
    <cellStyle name="Comma 10 11" xfId="4157"/>
    <cellStyle name="Comma 10 11 2" xfId="10870"/>
    <cellStyle name="Comma 10 11 2 2" xfId="35667"/>
    <cellStyle name="Comma 10 11 3" xfId="17030"/>
    <cellStyle name="Comma 10 11 4" xfId="35666"/>
    <cellStyle name="Comma 10 11 5" xfId="44933"/>
    <cellStyle name="Comma 10 12" xfId="10868"/>
    <cellStyle name="Comma 10 12 2" xfId="17031"/>
    <cellStyle name="Comma 10 12 3" xfId="35668"/>
    <cellStyle name="Comma 10 13" xfId="17032"/>
    <cellStyle name="Comma 10 14" xfId="17033"/>
    <cellStyle name="Comma 10 15" xfId="17034"/>
    <cellStyle name="Comma 10 16" xfId="17035"/>
    <cellStyle name="Comma 10 17" xfId="17036"/>
    <cellStyle name="Comma 10 18" xfId="17037"/>
    <cellStyle name="Comma 10 19" xfId="17038"/>
    <cellStyle name="Comma 10 2" xfId="4158"/>
    <cellStyle name="Comma 10 2 10" xfId="10871"/>
    <cellStyle name="Comma 10 2 10 2" xfId="35670"/>
    <cellStyle name="Comma 10 2 11" xfId="17039"/>
    <cellStyle name="Comma 10 2 12" xfId="35669"/>
    <cellStyle name="Comma 10 2 13" xfId="44934"/>
    <cellStyle name="Comma 10 2 2" xfId="4159"/>
    <cellStyle name="Comma 10 2 2 10" xfId="35671"/>
    <cellStyle name="Comma 10 2 2 11" xfId="44935"/>
    <cellStyle name="Comma 10 2 2 2" xfId="4160"/>
    <cellStyle name="Comma 10 2 2 2 2" xfId="4161"/>
    <cellStyle name="Comma 10 2 2 2 2 2" xfId="10874"/>
    <cellStyle name="Comma 10 2 2 2 2 2 2" xfId="35674"/>
    <cellStyle name="Comma 10 2 2 2 2 3" xfId="35673"/>
    <cellStyle name="Comma 10 2 2 2 2 4" xfId="44937"/>
    <cellStyle name="Comma 10 2 2 2 3" xfId="10873"/>
    <cellStyle name="Comma 10 2 2 2 3 2" xfId="35675"/>
    <cellStyle name="Comma 10 2 2 2 4" xfId="35672"/>
    <cellStyle name="Comma 10 2 2 2 5" xfId="44936"/>
    <cellStyle name="Comma 10 2 2 3" xfId="4162"/>
    <cellStyle name="Comma 10 2 2 3 2" xfId="4163"/>
    <cellStyle name="Comma 10 2 2 3 2 2" xfId="10876"/>
    <cellStyle name="Comma 10 2 2 3 2 2 2" xfId="35678"/>
    <cellStyle name="Comma 10 2 2 3 2 3" xfId="35677"/>
    <cellStyle name="Comma 10 2 2 3 2 4" xfId="44939"/>
    <cellStyle name="Comma 10 2 2 3 3" xfId="10875"/>
    <cellStyle name="Comma 10 2 2 3 3 2" xfId="35679"/>
    <cellStyle name="Comma 10 2 2 3 4" xfId="35676"/>
    <cellStyle name="Comma 10 2 2 3 5" xfId="44938"/>
    <cellStyle name="Comma 10 2 2 4" xfId="4164"/>
    <cellStyle name="Comma 10 2 2 4 2" xfId="10877"/>
    <cellStyle name="Comma 10 2 2 4 2 2" xfId="35681"/>
    <cellStyle name="Comma 10 2 2 4 3" xfId="35680"/>
    <cellStyle name="Comma 10 2 2 4 4" xfId="44940"/>
    <cellStyle name="Comma 10 2 2 5" xfId="4165"/>
    <cellStyle name="Comma 10 2 2 5 2" xfId="10878"/>
    <cellStyle name="Comma 10 2 2 5 2 2" xfId="35683"/>
    <cellStyle name="Comma 10 2 2 5 3" xfId="35682"/>
    <cellStyle name="Comma 10 2 2 5 4" xfId="44941"/>
    <cellStyle name="Comma 10 2 2 6" xfId="4166"/>
    <cellStyle name="Comma 10 2 2 6 2" xfId="10879"/>
    <cellStyle name="Comma 10 2 2 6 2 2" xfId="35685"/>
    <cellStyle name="Comma 10 2 2 6 3" xfId="35684"/>
    <cellStyle name="Comma 10 2 2 6 4" xfId="44942"/>
    <cellStyle name="Comma 10 2 2 7" xfId="4167"/>
    <cellStyle name="Comma 10 2 2 7 2" xfId="10880"/>
    <cellStyle name="Comma 10 2 2 7 2 2" xfId="35687"/>
    <cellStyle name="Comma 10 2 2 7 3" xfId="35686"/>
    <cellStyle name="Comma 10 2 2 7 4" xfId="44943"/>
    <cellStyle name="Comma 10 2 2 8" xfId="4168"/>
    <cellStyle name="Comma 10 2 2 8 2" xfId="10881"/>
    <cellStyle name="Comma 10 2 2 8 2 2" xfId="35689"/>
    <cellStyle name="Comma 10 2 2 8 3" xfId="35688"/>
    <cellStyle name="Comma 10 2 2 8 4" xfId="44944"/>
    <cellStyle name="Comma 10 2 2 9" xfId="10872"/>
    <cellStyle name="Comma 10 2 2 9 2" xfId="35690"/>
    <cellStyle name="Comma 10 2 3" xfId="4169"/>
    <cellStyle name="Comma 10 2 3 2" xfId="4170"/>
    <cellStyle name="Comma 10 2 3 2 2" xfId="10883"/>
    <cellStyle name="Comma 10 2 3 2 2 2" xfId="35693"/>
    <cellStyle name="Comma 10 2 3 2 3" xfId="35692"/>
    <cellStyle name="Comma 10 2 3 2 4" xfId="44946"/>
    <cellStyle name="Comma 10 2 3 3" xfId="10882"/>
    <cellStyle name="Comma 10 2 3 3 2" xfId="35694"/>
    <cellStyle name="Comma 10 2 3 4" xfId="35691"/>
    <cellStyle name="Comma 10 2 3 5" xfId="44945"/>
    <cellStyle name="Comma 10 2 4" xfId="4171"/>
    <cellStyle name="Comma 10 2 4 2" xfId="4172"/>
    <cellStyle name="Comma 10 2 4 2 2" xfId="10885"/>
    <cellStyle name="Comma 10 2 4 2 2 2" xfId="35697"/>
    <cellStyle name="Comma 10 2 4 2 3" xfId="35696"/>
    <cellStyle name="Comma 10 2 4 2 4" xfId="44948"/>
    <cellStyle name="Comma 10 2 4 3" xfId="10884"/>
    <cellStyle name="Comma 10 2 4 3 2" xfId="35698"/>
    <cellStyle name="Comma 10 2 4 4" xfId="35695"/>
    <cellStyle name="Comma 10 2 4 5" xfId="44947"/>
    <cellStyle name="Comma 10 2 5" xfId="4173"/>
    <cellStyle name="Comma 10 2 5 2" xfId="10886"/>
    <cellStyle name="Comma 10 2 5 2 2" xfId="35700"/>
    <cellStyle name="Comma 10 2 5 3" xfId="35699"/>
    <cellStyle name="Comma 10 2 5 4" xfId="44949"/>
    <cellStyle name="Comma 10 2 6" xfId="4174"/>
    <cellStyle name="Comma 10 2 6 2" xfId="10887"/>
    <cellStyle name="Comma 10 2 6 2 2" xfId="35702"/>
    <cellStyle name="Comma 10 2 6 3" xfId="35701"/>
    <cellStyle name="Comma 10 2 6 4" xfId="44950"/>
    <cellStyle name="Comma 10 2 7" xfId="4175"/>
    <cellStyle name="Comma 10 2 7 2" xfId="10888"/>
    <cellStyle name="Comma 10 2 7 2 2" xfId="35704"/>
    <cellStyle name="Comma 10 2 7 3" xfId="35703"/>
    <cellStyle name="Comma 10 2 7 4" xfId="44951"/>
    <cellStyle name="Comma 10 2 8" xfId="4176"/>
    <cellStyle name="Comma 10 2 8 2" xfId="10889"/>
    <cellStyle name="Comma 10 2 8 2 2" xfId="35706"/>
    <cellStyle name="Comma 10 2 8 3" xfId="35705"/>
    <cellStyle name="Comma 10 2 8 4" xfId="44952"/>
    <cellStyle name="Comma 10 2 9" xfId="4177"/>
    <cellStyle name="Comma 10 2 9 2" xfId="10890"/>
    <cellStyle name="Comma 10 2 9 2 2" xfId="35708"/>
    <cellStyle name="Comma 10 2 9 3" xfId="35707"/>
    <cellStyle name="Comma 10 2 9 4" xfId="44953"/>
    <cellStyle name="Comma 10 20" xfId="17040"/>
    <cellStyle name="Comma 10 21" xfId="13902"/>
    <cellStyle name="Comma 10 22" xfId="17041"/>
    <cellStyle name="Comma 10 23" xfId="17042"/>
    <cellStyle name="Comma 10 24" xfId="17027"/>
    <cellStyle name="Comma 10 25" xfId="44931"/>
    <cellStyle name="Comma 10 3" xfId="4178"/>
    <cellStyle name="Comma 10 3 10" xfId="17043"/>
    <cellStyle name="Comma 10 3 11" xfId="35709"/>
    <cellStyle name="Comma 10 3 12" xfId="44954"/>
    <cellStyle name="Comma 10 3 2" xfId="4179"/>
    <cellStyle name="Comma 10 3 2 2" xfId="4180"/>
    <cellStyle name="Comma 10 3 2 2 2" xfId="10893"/>
    <cellStyle name="Comma 10 3 2 2 2 2" xfId="35712"/>
    <cellStyle name="Comma 10 3 2 2 3" xfId="35711"/>
    <cellStyle name="Comma 10 3 2 2 4" xfId="44956"/>
    <cellStyle name="Comma 10 3 2 3" xfId="10892"/>
    <cellStyle name="Comma 10 3 2 3 2" xfId="35713"/>
    <cellStyle name="Comma 10 3 2 4" xfId="35710"/>
    <cellStyle name="Comma 10 3 2 5" xfId="44955"/>
    <cellStyle name="Comma 10 3 3" xfId="4181"/>
    <cellStyle name="Comma 10 3 3 2" xfId="4182"/>
    <cellStyle name="Comma 10 3 3 2 2" xfId="10895"/>
    <cellStyle name="Comma 10 3 3 2 2 2" xfId="35716"/>
    <cellStyle name="Comma 10 3 3 2 3" xfId="35715"/>
    <cellStyle name="Comma 10 3 3 2 4" xfId="44958"/>
    <cellStyle name="Comma 10 3 3 3" xfId="10894"/>
    <cellStyle name="Comma 10 3 3 3 2" xfId="35717"/>
    <cellStyle name="Comma 10 3 3 4" xfId="35714"/>
    <cellStyle name="Comma 10 3 3 5" xfId="44957"/>
    <cellStyle name="Comma 10 3 4" xfId="4183"/>
    <cellStyle name="Comma 10 3 4 2" xfId="10896"/>
    <cellStyle name="Comma 10 3 4 2 2" xfId="35719"/>
    <cellStyle name="Comma 10 3 4 3" xfId="35718"/>
    <cellStyle name="Comma 10 3 4 4" xfId="44959"/>
    <cellStyle name="Comma 10 3 5" xfId="4184"/>
    <cellStyle name="Comma 10 3 5 2" xfId="10897"/>
    <cellStyle name="Comma 10 3 5 2 2" xfId="35721"/>
    <cellStyle name="Comma 10 3 5 3" xfId="35720"/>
    <cellStyle name="Comma 10 3 5 4" xfId="44960"/>
    <cellStyle name="Comma 10 3 6" xfId="4185"/>
    <cellStyle name="Comma 10 3 6 2" xfId="10898"/>
    <cellStyle name="Comma 10 3 6 2 2" xfId="35723"/>
    <cellStyle name="Comma 10 3 6 3" xfId="35722"/>
    <cellStyle name="Comma 10 3 6 4" xfId="44961"/>
    <cellStyle name="Comma 10 3 7" xfId="4186"/>
    <cellStyle name="Comma 10 3 7 2" xfId="10899"/>
    <cellStyle name="Comma 10 3 7 2 2" xfId="35725"/>
    <cellStyle name="Comma 10 3 7 3" xfId="35724"/>
    <cellStyle name="Comma 10 3 7 4" xfId="44962"/>
    <cellStyle name="Comma 10 3 8" xfId="4187"/>
    <cellStyle name="Comma 10 3 8 2" xfId="10900"/>
    <cellStyle name="Comma 10 3 8 2 2" xfId="35727"/>
    <cellStyle name="Comma 10 3 8 3" xfId="35726"/>
    <cellStyle name="Comma 10 3 8 4" xfId="44963"/>
    <cellStyle name="Comma 10 3 9" xfId="10891"/>
    <cellStyle name="Comma 10 3 9 2" xfId="35728"/>
    <cellStyle name="Comma 10 4" xfId="4188"/>
    <cellStyle name="Comma 10 4 10" xfId="17044"/>
    <cellStyle name="Comma 10 4 11" xfId="35729"/>
    <cellStyle name="Comma 10 4 12" xfId="44964"/>
    <cellStyle name="Comma 10 4 2" xfId="4189"/>
    <cellStyle name="Comma 10 4 2 2" xfId="10902"/>
    <cellStyle name="Comma 10 4 2 2 2" xfId="35731"/>
    <cellStyle name="Comma 10 4 2 3" xfId="35730"/>
    <cellStyle name="Comma 10 4 2 4" xfId="44965"/>
    <cellStyle name="Comma 10 4 3" xfId="4190"/>
    <cellStyle name="Comma 10 4 3 2" xfId="10903"/>
    <cellStyle name="Comma 10 4 3 2 2" xfId="35733"/>
    <cellStyle name="Comma 10 4 3 3" xfId="35732"/>
    <cellStyle name="Comma 10 4 3 4" xfId="44966"/>
    <cellStyle name="Comma 10 4 4" xfId="4191"/>
    <cellStyle name="Comma 10 4 4 2" xfId="10904"/>
    <cellStyle name="Comma 10 4 4 2 2" xfId="35735"/>
    <cellStyle name="Comma 10 4 4 3" xfId="35734"/>
    <cellStyle name="Comma 10 4 4 4" xfId="44967"/>
    <cellStyle name="Comma 10 4 5" xfId="4192"/>
    <cellStyle name="Comma 10 4 5 2" xfId="10905"/>
    <cellStyle name="Comma 10 4 5 2 2" xfId="35737"/>
    <cellStyle name="Comma 10 4 5 3" xfId="35736"/>
    <cellStyle name="Comma 10 4 5 4" xfId="44968"/>
    <cellStyle name="Comma 10 4 6" xfId="4193"/>
    <cellStyle name="Comma 10 4 6 2" xfId="10906"/>
    <cellStyle name="Comma 10 4 6 2 2" xfId="35739"/>
    <cellStyle name="Comma 10 4 6 3" xfId="35738"/>
    <cellStyle name="Comma 10 4 6 4" xfId="44969"/>
    <cellStyle name="Comma 10 4 7" xfId="4194"/>
    <cellStyle name="Comma 10 4 7 2" xfId="10907"/>
    <cellStyle name="Comma 10 4 7 2 2" xfId="35741"/>
    <cellStyle name="Comma 10 4 7 3" xfId="35740"/>
    <cellStyle name="Comma 10 4 7 4" xfId="44970"/>
    <cellStyle name="Comma 10 4 8" xfId="4195"/>
    <cellStyle name="Comma 10 4 8 2" xfId="10908"/>
    <cellStyle name="Comma 10 4 8 2 2" xfId="35743"/>
    <cellStyle name="Comma 10 4 8 3" xfId="35742"/>
    <cellStyle name="Comma 10 4 8 4" xfId="44971"/>
    <cellStyle name="Comma 10 4 9" xfId="10901"/>
    <cellStyle name="Comma 10 4 9 2" xfId="35744"/>
    <cellStyle name="Comma 10 5" xfId="4196"/>
    <cellStyle name="Comma 10 5 2" xfId="4197"/>
    <cellStyle name="Comma 10 5 2 2" xfId="10910"/>
    <cellStyle name="Comma 10 5 2 2 2" xfId="35747"/>
    <cellStyle name="Comma 10 5 2 3" xfId="35746"/>
    <cellStyle name="Comma 10 5 2 4" xfId="44973"/>
    <cellStyle name="Comma 10 5 3" xfId="10909"/>
    <cellStyle name="Comma 10 5 3 2" xfId="35748"/>
    <cellStyle name="Comma 10 5 4" xfId="17045"/>
    <cellStyle name="Comma 10 5 5" xfId="35745"/>
    <cellStyle name="Comma 10 5 6" xfId="44972"/>
    <cellStyle name="Comma 10 6" xfId="4198"/>
    <cellStyle name="Comma 10 6 2" xfId="10911"/>
    <cellStyle name="Comma 10 6 2 2" xfId="35750"/>
    <cellStyle name="Comma 10 6 3" xfId="17046"/>
    <cellStyle name="Comma 10 6 4" xfId="35749"/>
    <cellStyle name="Comma 10 6 5" xfId="44974"/>
    <cellStyle name="Comma 10 7" xfId="4199"/>
    <cellStyle name="Comma 10 7 2" xfId="10912"/>
    <cellStyle name="Comma 10 7 2 2" xfId="35752"/>
    <cellStyle name="Comma 10 7 3" xfId="17047"/>
    <cellStyle name="Comma 10 7 4" xfId="35751"/>
    <cellStyle name="Comma 10 7 5" xfId="44975"/>
    <cellStyle name="Comma 10 8" xfId="4200"/>
    <cellStyle name="Comma 10 8 2" xfId="10913"/>
    <cellStyle name="Comma 10 8 2 2" xfId="35754"/>
    <cellStyle name="Comma 10 8 3" xfId="17048"/>
    <cellStyle name="Comma 10 8 4" xfId="35753"/>
    <cellStyle name="Comma 10 8 5" xfId="44976"/>
    <cellStyle name="Comma 10 9" xfId="4201"/>
    <cellStyle name="Comma 10 9 2" xfId="10914"/>
    <cellStyle name="Comma 10 9 2 2" xfId="35756"/>
    <cellStyle name="Comma 10 9 3" xfId="17049"/>
    <cellStyle name="Comma 10 9 4" xfId="35755"/>
    <cellStyle name="Comma 10 9 5" xfId="44977"/>
    <cellStyle name="Comma 11" xfId="4202"/>
    <cellStyle name="Comma 11 10" xfId="4203"/>
    <cellStyle name="Comma 11 10 2" xfId="10916"/>
    <cellStyle name="Comma 11 10 2 2" xfId="35758"/>
    <cellStyle name="Comma 11 10 3" xfId="35757"/>
    <cellStyle name="Comma 11 10 4" xfId="44979"/>
    <cellStyle name="Comma 11 11" xfId="4204"/>
    <cellStyle name="Comma 11 11 2" xfId="10917"/>
    <cellStyle name="Comma 11 11 2 2" xfId="35760"/>
    <cellStyle name="Comma 11 11 3" xfId="35759"/>
    <cellStyle name="Comma 11 11 4" xfId="44980"/>
    <cellStyle name="Comma 11 12" xfId="10915"/>
    <cellStyle name="Comma 11 12 2" xfId="35761"/>
    <cellStyle name="Comma 11 13" xfId="17050"/>
    <cellStyle name="Comma 11 14" xfId="28283"/>
    <cellStyle name="Comma 11 15" xfId="44978"/>
    <cellStyle name="Comma 11 2" xfId="4205"/>
    <cellStyle name="Comma 11 2 10" xfId="10918"/>
    <cellStyle name="Comma 11 2 10 2" xfId="35763"/>
    <cellStyle name="Comma 11 2 11" xfId="17051"/>
    <cellStyle name="Comma 11 2 12" xfId="35762"/>
    <cellStyle name="Comma 11 2 13" xfId="44981"/>
    <cellStyle name="Comma 11 2 2" xfId="4206"/>
    <cellStyle name="Comma 11 2 2 10" xfId="17052"/>
    <cellStyle name="Comma 11 2 2 11" xfId="35764"/>
    <cellStyle name="Comma 11 2 2 12" xfId="44982"/>
    <cellStyle name="Comma 11 2 2 2" xfId="4207"/>
    <cellStyle name="Comma 11 2 2 2 2" xfId="4208"/>
    <cellStyle name="Comma 11 2 2 2 2 2" xfId="10921"/>
    <cellStyle name="Comma 11 2 2 2 2 2 2" xfId="35767"/>
    <cellStyle name="Comma 11 2 2 2 2 3" xfId="35766"/>
    <cellStyle name="Comma 11 2 2 2 2 4" xfId="44984"/>
    <cellStyle name="Comma 11 2 2 2 3" xfId="10920"/>
    <cellStyle name="Comma 11 2 2 2 3 2" xfId="35768"/>
    <cellStyle name="Comma 11 2 2 2 4" xfId="35765"/>
    <cellStyle name="Comma 11 2 2 2 5" xfId="44983"/>
    <cellStyle name="Comma 11 2 2 3" xfId="4209"/>
    <cellStyle name="Comma 11 2 2 3 2" xfId="4210"/>
    <cellStyle name="Comma 11 2 2 3 2 2" xfId="10923"/>
    <cellStyle name="Comma 11 2 2 3 2 2 2" xfId="35771"/>
    <cellStyle name="Comma 11 2 2 3 2 3" xfId="35770"/>
    <cellStyle name="Comma 11 2 2 3 2 4" xfId="44986"/>
    <cellStyle name="Comma 11 2 2 3 3" xfId="10922"/>
    <cellStyle name="Comma 11 2 2 3 3 2" xfId="35772"/>
    <cellStyle name="Comma 11 2 2 3 4" xfId="35769"/>
    <cellStyle name="Comma 11 2 2 3 5" xfId="44985"/>
    <cellStyle name="Comma 11 2 2 4" xfId="4211"/>
    <cellStyle name="Comma 11 2 2 4 2" xfId="10924"/>
    <cellStyle name="Comma 11 2 2 4 2 2" xfId="35774"/>
    <cellStyle name="Comma 11 2 2 4 3" xfId="35773"/>
    <cellStyle name="Comma 11 2 2 4 4" xfId="44987"/>
    <cellStyle name="Comma 11 2 2 5" xfId="4212"/>
    <cellStyle name="Comma 11 2 2 5 2" xfId="10925"/>
    <cellStyle name="Comma 11 2 2 5 2 2" xfId="35776"/>
    <cellStyle name="Comma 11 2 2 5 3" xfId="35775"/>
    <cellStyle name="Comma 11 2 2 5 4" xfId="44988"/>
    <cellStyle name="Comma 11 2 2 6" xfId="4213"/>
    <cellStyle name="Comma 11 2 2 6 2" xfId="10926"/>
    <cellStyle name="Comma 11 2 2 6 2 2" xfId="35778"/>
    <cellStyle name="Comma 11 2 2 6 3" xfId="35777"/>
    <cellStyle name="Comma 11 2 2 6 4" xfId="44989"/>
    <cellStyle name="Comma 11 2 2 7" xfId="4214"/>
    <cellStyle name="Comma 11 2 2 7 2" xfId="10927"/>
    <cellStyle name="Comma 11 2 2 7 2 2" xfId="35780"/>
    <cellStyle name="Comma 11 2 2 7 3" xfId="35779"/>
    <cellStyle name="Comma 11 2 2 7 4" xfId="44990"/>
    <cellStyle name="Comma 11 2 2 8" xfId="4215"/>
    <cellStyle name="Comma 11 2 2 8 2" xfId="10928"/>
    <cellStyle name="Comma 11 2 2 8 2 2" xfId="35782"/>
    <cellStyle name="Comma 11 2 2 8 3" xfId="35781"/>
    <cellStyle name="Comma 11 2 2 8 4" xfId="44991"/>
    <cellStyle name="Comma 11 2 2 9" xfId="10919"/>
    <cellStyle name="Comma 11 2 2 9 2" xfId="35783"/>
    <cellStyle name="Comma 11 2 3" xfId="4216"/>
    <cellStyle name="Comma 11 2 3 2" xfId="4217"/>
    <cellStyle name="Comma 11 2 3 2 2" xfId="10930"/>
    <cellStyle name="Comma 11 2 3 2 2 2" xfId="35786"/>
    <cellStyle name="Comma 11 2 3 2 3" xfId="35785"/>
    <cellStyle name="Comma 11 2 3 2 4" xfId="44993"/>
    <cellStyle name="Comma 11 2 3 3" xfId="10929"/>
    <cellStyle name="Comma 11 2 3 3 2" xfId="35787"/>
    <cellStyle name="Comma 11 2 3 4" xfId="35784"/>
    <cellStyle name="Comma 11 2 3 5" xfId="44992"/>
    <cellStyle name="Comma 11 2 4" xfId="4218"/>
    <cellStyle name="Comma 11 2 4 2" xfId="4219"/>
    <cellStyle name="Comma 11 2 4 2 2" xfId="10932"/>
    <cellStyle name="Comma 11 2 4 2 2 2" xfId="35790"/>
    <cellStyle name="Comma 11 2 4 2 3" xfId="35789"/>
    <cellStyle name="Comma 11 2 4 2 4" xfId="44995"/>
    <cellStyle name="Comma 11 2 4 3" xfId="10931"/>
    <cellStyle name="Comma 11 2 4 3 2" xfId="35791"/>
    <cellStyle name="Comma 11 2 4 4" xfId="35788"/>
    <cellStyle name="Comma 11 2 4 5" xfId="44994"/>
    <cellStyle name="Comma 11 2 5" xfId="4220"/>
    <cellStyle name="Comma 11 2 5 2" xfId="10933"/>
    <cellStyle name="Comma 11 2 5 2 2" xfId="35793"/>
    <cellStyle name="Comma 11 2 5 3" xfId="35792"/>
    <cellStyle name="Comma 11 2 5 4" xfId="44996"/>
    <cellStyle name="Comma 11 2 6" xfId="4221"/>
    <cellStyle name="Comma 11 2 6 2" xfId="10934"/>
    <cellStyle name="Comma 11 2 6 2 2" xfId="35795"/>
    <cellStyle name="Comma 11 2 6 3" xfId="35794"/>
    <cellStyle name="Comma 11 2 6 4" xfId="44997"/>
    <cellStyle name="Comma 11 2 7" xfId="4222"/>
    <cellStyle name="Comma 11 2 7 2" xfId="10935"/>
    <cellStyle name="Comma 11 2 7 2 2" xfId="35797"/>
    <cellStyle name="Comma 11 2 7 3" xfId="35796"/>
    <cellStyle name="Comma 11 2 7 4" xfId="44998"/>
    <cellStyle name="Comma 11 2 8" xfId="4223"/>
    <cellStyle name="Comma 11 2 8 2" xfId="10936"/>
    <cellStyle name="Comma 11 2 8 2 2" xfId="35799"/>
    <cellStyle name="Comma 11 2 8 3" xfId="35798"/>
    <cellStyle name="Comma 11 2 8 4" xfId="44999"/>
    <cellStyle name="Comma 11 2 9" xfId="4224"/>
    <cellStyle name="Comma 11 2 9 2" xfId="10937"/>
    <cellStyle name="Comma 11 2 9 2 2" xfId="35801"/>
    <cellStyle name="Comma 11 2 9 3" xfId="35800"/>
    <cellStyle name="Comma 11 2 9 4" xfId="45000"/>
    <cellStyle name="Comma 11 3" xfId="4225"/>
    <cellStyle name="Comma 11 3 10" xfId="17053"/>
    <cellStyle name="Comma 11 3 11" xfId="35802"/>
    <cellStyle name="Comma 11 3 12" xfId="45001"/>
    <cellStyle name="Comma 11 3 2" xfId="4226"/>
    <cellStyle name="Comma 11 3 2 2" xfId="4227"/>
    <cellStyle name="Comma 11 3 2 2 2" xfId="10940"/>
    <cellStyle name="Comma 11 3 2 2 2 2" xfId="35805"/>
    <cellStyle name="Comma 11 3 2 2 3" xfId="35804"/>
    <cellStyle name="Comma 11 3 2 2 4" xfId="45003"/>
    <cellStyle name="Comma 11 3 2 3" xfId="10939"/>
    <cellStyle name="Comma 11 3 2 3 2" xfId="35806"/>
    <cellStyle name="Comma 11 3 2 4" xfId="17054"/>
    <cellStyle name="Comma 11 3 2 5" xfId="35803"/>
    <cellStyle name="Comma 11 3 2 6" xfId="45002"/>
    <cellStyle name="Comma 11 3 3" xfId="4228"/>
    <cellStyle name="Comma 11 3 3 2" xfId="4229"/>
    <cellStyle name="Comma 11 3 3 2 2" xfId="10942"/>
    <cellStyle name="Comma 11 3 3 2 2 2" xfId="35809"/>
    <cellStyle name="Comma 11 3 3 2 3" xfId="35808"/>
    <cellStyle name="Comma 11 3 3 2 4" xfId="45005"/>
    <cellStyle name="Comma 11 3 3 3" xfId="10941"/>
    <cellStyle name="Comma 11 3 3 3 2" xfId="35810"/>
    <cellStyle name="Comma 11 3 3 4" xfId="35807"/>
    <cellStyle name="Comma 11 3 3 5" xfId="45004"/>
    <cellStyle name="Comma 11 3 4" xfId="4230"/>
    <cellStyle name="Comma 11 3 4 2" xfId="10943"/>
    <cellStyle name="Comma 11 3 4 2 2" xfId="35812"/>
    <cellStyle name="Comma 11 3 4 3" xfId="35811"/>
    <cellStyle name="Comma 11 3 4 4" xfId="45006"/>
    <cellStyle name="Comma 11 3 5" xfId="4231"/>
    <cellStyle name="Comma 11 3 5 2" xfId="10944"/>
    <cellStyle name="Comma 11 3 5 2 2" xfId="35814"/>
    <cellStyle name="Comma 11 3 5 3" xfId="35813"/>
    <cellStyle name="Comma 11 3 5 4" xfId="45007"/>
    <cellStyle name="Comma 11 3 6" xfId="4232"/>
    <cellStyle name="Comma 11 3 6 2" xfId="10945"/>
    <cellStyle name="Comma 11 3 6 2 2" xfId="35816"/>
    <cellStyle name="Comma 11 3 6 3" xfId="35815"/>
    <cellStyle name="Comma 11 3 6 4" xfId="45008"/>
    <cellStyle name="Comma 11 3 7" xfId="4233"/>
    <cellStyle name="Comma 11 3 7 2" xfId="10946"/>
    <cellStyle name="Comma 11 3 7 2 2" xfId="35818"/>
    <cellStyle name="Comma 11 3 7 3" xfId="35817"/>
    <cellStyle name="Comma 11 3 7 4" xfId="45009"/>
    <cellStyle name="Comma 11 3 8" xfId="4234"/>
    <cellStyle name="Comma 11 3 8 2" xfId="10947"/>
    <cellStyle name="Comma 11 3 8 2 2" xfId="35820"/>
    <cellStyle name="Comma 11 3 8 3" xfId="35819"/>
    <cellStyle name="Comma 11 3 8 4" xfId="45010"/>
    <cellStyle name="Comma 11 3 9" xfId="10938"/>
    <cellStyle name="Comma 11 3 9 2" xfId="35821"/>
    <cellStyle name="Comma 11 4" xfId="4235"/>
    <cellStyle name="Comma 11 4 10" xfId="17055"/>
    <cellStyle name="Comma 11 4 11" xfId="35822"/>
    <cellStyle name="Comma 11 4 12" xfId="45011"/>
    <cellStyle name="Comma 11 4 2" xfId="4236"/>
    <cellStyle name="Comma 11 4 2 2" xfId="10949"/>
    <cellStyle name="Comma 11 4 2 2 2" xfId="35824"/>
    <cellStyle name="Comma 11 4 2 3" xfId="17056"/>
    <cellStyle name="Comma 11 4 2 4" xfId="35823"/>
    <cellStyle name="Comma 11 4 2 5" xfId="45012"/>
    <cellStyle name="Comma 11 4 3" xfId="4237"/>
    <cellStyle name="Comma 11 4 3 2" xfId="10950"/>
    <cellStyle name="Comma 11 4 3 2 2" xfId="35826"/>
    <cellStyle name="Comma 11 4 3 3" xfId="35825"/>
    <cellStyle name="Comma 11 4 3 4" xfId="45013"/>
    <cellStyle name="Comma 11 4 4" xfId="4238"/>
    <cellStyle name="Comma 11 4 4 2" xfId="10951"/>
    <cellStyle name="Comma 11 4 4 2 2" xfId="35828"/>
    <cellStyle name="Comma 11 4 4 3" xfId="35827"/>
    <cellStyle name="Comma 11 4 4 4" xfId="45014"/>
    <cellStyle name="Comma 11 4 5" xfId="4239"/>
    <cellStyle name="Comma 11 4 5 2" xfId="10952"/>
    <cellStyle name="Comma 11 4 5 2 2" xfId="35830"/>
    <cellStyle name="Comma 11 4 5 3" xfId="35829"/>
    <cellStyle name="Comma 11 4 5 4" xfId="45015"/>
    <cellStyle name="Comma 11 4 6" xfId="4240"/>
    <cellStyle name="Comma 11 4 6 2" xfId="10953"/>
    <cellStyle name="Comma 11 4 6 2 2" xfId="35832"/>
    <cellStyle name="Comma 11 4 6 3" xfId="35831"/>
    <cellStyle name="Comma 11 4 6 4" xfId="45016"/>
    <cellStyle name="Comma 11 4 7" xfId="4241"/>
    <cellStyle name="Comma 11 4 7 2" xfId="10954"/>
    <cellStyle name="Comma 11 4 7 2 2" xfId="35834"/>
    <cellStyle name="Comma 11 4 7 3" xfId="35833"/>
    <cellStyle name="Comma 11 4 7 4" xfId="45017"/>
    <cellStyle name="Comma 11 4 8" xfId="4242"/>
    <cellStyle name="Comma 11 4 8 2" xfId="10955"/>
    <cellStyle name="Comma 11 4 8 2 2" xfId="35836"/>
    <cellStyle name="Comma 11 4 8 3" xfId="35835"/>
    <cellStyle name="Comma 11 4 8 4" xfId="45018"/>
    <cellStyle name="Comma 11 4 9" xfId="10948"/>
    <cellStyle name="Comma 11 4 9 2" xfId="35837"/>
    <cellStyle name="Comma 11 5" xfId="4243"/>
    <cellStyle name="Comma 11 5 2" xfId="4244"/>
    <cellStyle name="Comma 11 5 2 2" xfId="10957"/>
    <cellStyle name="Comma 11 5 2 2 2" xfId="35840"/>
    <cellStyle name="Comma 11 5 2 3" xfId="35839"/>
    <cellStyle name="Comma 11 5 2 4" xfId="45020"/>
    <cellStyle name="Comma 11 5 3" xfId="10956"/>
    <cellStyle name="Comma 11 5 3 2" xfId="35841"/>
    <cellStyle name="Comma 11 5 4" xfId="17057"/>
    <cellStyle name="Comma 11 5 5" xfId="35838"/>
    <cellStyle name="Comma 11 5 6" xfId="45019"/>
    <cellStyle name="Comma 11 6" xfId="4245"/>
    <cellStyle name="Comma 11 6 2" xfId="10958"/>
    <cellStyle name="Comma 11 6 2 2" xfId="35843"/>
    <cellStyle name="Comma 11 6 3" xfId="17058"/>
    <cellStyle name="Comma 11 6 4" xfId="35842"/>
    <cellStyle name="Comma 11 6 5" xfId="45021"/>
    <cellStyle name="Comma 11 7" xfId="4246"/>
    <cellStyle name="Comma 11 7 2" xfId="10959"/>
    <cellStyle name="Comma 11 7 2 2" xfId="35845"/>
    <cellStyle name="Comma 11 7 3" xfId="17059"/>
    <cellStyle name="Comma 11 7 4" xfId="35844"/>
    <cellStyle name="Comma 11 7 5" xfId="45022"/>
    <cellStyle name="Comma 11 8" xfId="4247"/>
    <cellStyle name="Comma 11 8 2" xfId="10960"/>
    <cellStyle name="Comma 11 8 2 2" xfId="35847"/>
    <cellStyle name="Comma 11 8 3" xfId="17060"/>
    <cellStyle name="Comma 11 8 4" xfId="35846"/>
    <cellStyle name="Comma 11 8 5" xfId="45023"/>
    <cellStyle name="Comma 11 9" xfId="4248"/>
    <cellStyle name="Comma 11 9 2" xfId="10961"/>
    <cellStyle name="Comma 11 9 2 2" xfId="35849"/>
    <cellStyle name="Comma 11 9 3" xfId="35848"/>
    <cellStyle name="Comma 11 9 4" xfId="45024"/>
    <cellStyle name="Comma 12" xfId="487"/>
    <cellStyle name="Comma 12 10" xfId="17061"/>
    <cellStyle name="Comma 12 11" xfId="17062"/>
    <cellStyle name="Comma 12 12" xfId="17063"/>
    <cellStyle name="Comma 12 13" xfId="17064"/>
    <cellStyle name="Comma 12 14" xfId="17065"/>
    <cellStyle name="Comma 12 15" xfId="17066"/>
    <cellStyle name="Comma 12 16" xfId="17067"/>
    <cellStyle name="Comma 12 17" xfId="17068"/>
    <cellStyle name="Comma 12 18" xfId="17069"/>
    <cellStyle name="Comma 12 19" xfId="17070"/>
    <cellStyle name="Comma 12 2" xfId="4249"/>
    <cellStyle name="Comma 12 20" xfId="17071"/>
    <cellStyle name="Comma 12 21" xfId="17072"/>
    <cellStyle name="Comma 12 22" xfId="17073"/>
    <cellStyle name="Comma 12 23" xfId="17074"/>
    <cellStyle name="Comma 12 24" xfId="17075"/>
    <cellStyle name="Comma 12 25" xfId="17076"/>
    <cellStyle name="Comma 12 26" xfId="17077"/>
    <cellStyle name="Comma 12 27" xfId="17078"/>
    <cellStyle name="Comma 12 28" xfId="17079"/>
    <cellStyle name="Comma 12 29" xfId="17080"/>
    <cellStyle name="Comma 12 3" xfId="17081"/>
    <cellStyle name="Comma 12 30" xfId="17082"/>
    <cellStyle name="Comma 12 31" xfId="17083"/>
    <cellStyle name="Comma 12 32" xfId="17084"/>
    <cellStyle name="Comma 12 4" xfId="17085"/>
    <cellStyle name="Comma 12 5" xfId="17086"/>
    <cellStyle name="Comma 12 6" xfId="17087"/>
    <cellStyle name="Comma 12 7" xfId="17088"/>
    <cellStyle name="Comma 12 8" xfId="17089"/>
    <cellStyle name="Comma 12 9" xfId="17090"/>
    <cellStyle name="Comma 13" xfId="4250"/>
    <cellStyle name="Comma 13 10" xfId="4251"/>
    <cellStyle name="Comma 13 10 2" xfId="10963"/>
    <cellStyle name="Comma 13 10 2 2" xfId="35852"/>
    <cellStyle name="Comma 13 10 3" xfId="35851"/>
    <cellStyle name="Comma 13 10 4" xfId="45026"/>
    <cellStyle name="Comma 13 11" xfId="4252"/>
    <cellStyle name="Comma 13 11 2" xfId="10964"/>
    <cellStyle name="Comma 13 11 2 2" xfId="35854"/>
    <cellStyle name="Comma 13 11 3" xfId="35853"/>
    <cellStyle name="Comma 13 11 4" xfId="45027"/>
    <cellStyle name="Comma 13 12" xfId="10962"/>
    <cellStyle name="Comma 13 12 2" xfId="35855"/>
    <cellStyle name="Comma 13 13" xfId="17091"/>
    <cellStyle name="Comma 13 14" xfId="35850"/>
    <cellStyle name="Comma 13 15" xfId="45025"/>
    <cellStyle name="Comma 13 2" xfId="4253"/>
    <cellStyle name="Comma 13 2 10" xfId="10965"/>
    <cellStyle name="Comma 13 2 10 2" xfId="35857"/>
    <cellStyle name="Comma 13 2 11" xfId="17092"/>
    <cellStyle name="Comma 13 2 12" xfId="35856"/>
    <cellStyle name="Comma 13 2 13" xfId="45028"/>
    <cellStyle name="Comma 13 2 2" xfId="4254"/>
    <cellStyle name="Comma 13 2 2 10" xfId="35858"/>
    <cellStyle name="Comma 13 2 2 11" xfId="45029"/>
    <cellStyle name="Comma 13 2 2 2" xfId="4255"/>
    <cellStyle name="Comma 13 2 2 2 2" xfId="4256"/>
    <cellStyle name="Comma 13 2 2 2 2 2" xfId="10968"/>
    <cellStyle name="Comma 13 2 2 2 2 2 2" xfId="35861"/>
    <cellStyle name="Comma 13 2 2 2 2 3" xfId="35860"/>
    <cellStyle name="Comma 13 2 2 2 2 4" xfId="45031"/>
    <cellStyle name="Comma 13 2 2 2 3" xfId="10967"/>
    <cellStyle name="Comma 13 2 2 2 3 2" xfId="35862"/>
    <cellStyle name="Comma 13 2 2 2 4" xfId="35859"/>
    <cellStyle name="Comma 13 2 2 2 5" xfId="45030"/>
    <cellStyle name="Comma 13 2 2 3" xfId="4257"/>
    <cellStyle name="Comma 13 2 2 3 2" xfId="4258"/>
    <cellStyle name="Comma 13 2 2 3 2 2" xfId="10970"/>
    <cellStyle name="Comma 13 2 2 3 2 2 2" xfId="35865"/>
    <cellStyle name="Comma 13 2 2 3 2 3" xfId="35864"/>
    <cellStyle name="Comma 13 2 2 3 2 4" xfId="45033"/>
    <cellStyle name="Comma 13 2 2 3 3" xfId="10969"/>
    <cellStyle name="Comma 13 2 2 3 3 2" xfId="35866"/>
    <cellStyle name="Comma 13 2 2 3 4" xfId="35863"/>
    <cellStyle name="Comma 13 2 2 3 5" xfId="45032"/>
    <cellStyle name="Comma 13 2 2 4" xfId="4259"/>
    <cellStyle name="Comma 13 2 2 4 2" xfId="10971"/>
    <cellStyle name="Comma 13 2 2 4 2 2" xfId="35868"/>
    <cellStyle name="Comma 13 2 2 4 3" xfId="35867"/>
    <cellStyle name="Comma 13 2 2 4 4" xfId="45034"/>
    <cellStyle name="Comma 13 2 2 5" xfId="4260"/>
    <cellStyle name="Comma 13 2 2 5 2" xfId="10972"/>
    <cellStyle name="Comma 13 2 2 5 2 2" xfId="35870"/>
    <cellStyle name="Comma 13 2 2 5 3" xfId="35869"/>
    <cellStyle name="Comma 13 2 2 5 4" xfId="45035"/>
    <cellStyle name="Comma 13 2 2 6" xfId="4261"/>
    <cellStyle name="Comma 13 2 2 6 2" xfId="10973"/>
    <cellStyle name="Comma 13 2 2 6 2 2" xfId="35872"/>
    <cellStyle name="Comma 13 2 2 6 3" xfId="35871"/>
    <cellStyle name="Comma 13 2 2 6 4" xfId="45036"/>
    <cellStyle name="Comma 13 2 2 7" xfId="4262"/>
    <cellStyle name="Comma 13 2 2 7 2" xfId="10974"/>
    <cellStyle name="Comma 13 2 2 7 2 2" xfId="35874"/>
    <cellStyle name="Comma 13 2 2 7 3" xfId="35873"/>
    <cellStyle name="Comma 13 2 2 7 4" xfId="45037"/>
    <cellStyle name="Comma 13 2 2 8" xfId="4263"/>
    <cellStyle name="Comma 13 2 2 8 2" xfId="10975"/>
    <cellStyle name="Comma 13 2 2 8 2 2" xfId="35876"/>
    <cellStyle name="Comma 13 2 2 8 3" xfId="35875"/>
    <cellStyle name="Comma 13 2 2 8 4" xfId="45038"/>
    <cellStyle name="Comma 13 2 2 9" xfId="10966"/>
    <cellStyle name="Comma 13 2 2 9 2" xfId="35877"/>
    <cellStyle name="Comma 13 2 3" xfId="4264"/>
    <cellStyle name="Comma 13 2 3 2" xfId="4265"/>
    <cellStyle name="Comma 13 2 3 2 2" xfId="10977"/>
    <cellStyle name="Comma 13 2 3 2 2 2" xfId="35880"/>
    <cellStyle name="Comma 13 2 3 2 3" xfId="35879"/>
    <cellStyle name="Comma 13 2 3 2 4" xfId="45040"/>
    <cellStyle name="Comma 13 2 3 3" xfId="10976"/>
    <cellStyle name="Comma 13 2 3 3 2" xfId="35881"/>
    <cellStyle name="Comma 13 2 3 4" xfId="35878"/>
    <cellStyle name="Comma 13 2 3 5" xfId="45039"/>
    <cellStyle name="Comma 13 2 4" xfId="4266"/>
    <cellStyle name="Comma 13 2 4 2" xfId="4267"/>
    <cellStyle name="Comma 13 2 4 2 2" xfId="10979"/>
    <cellStyle name="Comma 13 2 4 2 2 2" xfId="35884"/>
    <cellStyle name="Comma 13 2 4 2 3" xfId="35883"/>
    <cellStyle name="Comma 13 2 4 2 4" xfId="45042"/>
    <cellStyle name="Comma 13 2 4 3" xfId="10978"/>
    <cellStyle name="Comma 13 2 4 3 2" xfId="35885"/>
    <cellStyle name="Comma 13 2 4 4" xfId="35882"/>
    <cellStyle name="Comma 13 2 4 5" xfId="45041"/>
    <cellStyle name="Comma 13 2 5" xfId="4268"/>
    <cellStyle name="Comma 13 2 5 2" xfId="10980"/>
    <cellStyle name="Comma 13 2 5 2 2" xfId="35887"/>
    <cellStyle name="Comma 13 2 5 3" xfId="35886"/>
    <cellStyle name="Comma 13 2 5 4" xfId="45043"/>
    <cellStyle name="Comma 13 2 6" xfId="4269"/>
    <cellStyle name="Comma 13 2 6 2" xfId="10981"/>
    <cellStyle name="Comma 13 2 6 2 2" xfId="35889"/>
    <cellStyle name="Comma 13 2 6 3" xfId="35888"/>
    <cellStyle name="Comma 13 2 6 4" xfId="45044"/>
    <cellStyle name="Comma 13 2 7" xfId="4270"/>
    <cellStyle name="Comma 13 2 7 2" xfId="10982"/>
    <cellStyle name="Comma 13 2 7 2 2" xfId="35891"/>
    <cellStyle name="Comma 13 2 7 3" xfId="35890"/>
    <cellStyle name="Comma 13 2 7 4" xfId="45045"/>
    <cellStyle name="Comma 13 2 8" xfId="4271"/>
    <cellStyle name="Comma 13 2 8 2" xfId="10983"/>
    <cellStyle name="Comma 13 2 8 2 2" xfId="35893"/>
    <cellStyle name="Comma 13 2 8 3" xfId="35892"/>
    <cellStyle name="Comma 13 2 8 4" xfId="45046"/>
    <cellStyle name="Comma 13 2 9" xfId="4272"/>
    <cellStyle name="Comma 13 2 9 2" xfId="10984"/>
    <cellStyle name="Comma 13 2 9 2 2" xfId="35895"/>
    <cellStyle name="Comma 13 2 9 3" xfId="35894"/>
    <cellStyle name="Comma 13 2 9 4" xfId="45047"/>
    <cellStyle name="Comma 13 3" xfId="4273"/>
    <cellStyle name="Comma 13 3 10" xfId="17093"/>
    <cellStyle name="Comma 13 3 11" xfId="35896"/>
    <cellStyle name="Comma 13 3 12" xfId="45048"/>
    <cellStyle name="Comma 13 3 2" xfId="4274"/>
    <cellStyle name="Comma 13 3 2 2" xfId="4275"/>
    <cellStyle name="Comma 13 3 2 2 2" xfId="10987"/>
    <cellStyle name="Comma 13 3 2 2 2 2" xfId="35899"/>
    <cellStyle name="Comma 13 3 2 2 3" xfId="35898"/>
    <cellStyle name="Comma 13 3 2 2 4" xfId="45050"/>
    <cellStyle name="Comma 13 3 2 3" xfId="10986"/>
    <cellStyle name="Comma 13 3 2 3 2" xfId="35900"/>
    <cellStyle name="Comma 13 3 2 4" xfId="35897"/>
    <cellStyle name="Comma 13 3 2 5" xfId="45049"/>
    <cellStyle name="Comma 13 3 3" xfId="4276"/>
    <cellStyle name="Comma 13 3 3 2" xfId="4277"/>
    <cellStyle name="Comma 13 3 3 2 2" xfId="10989"/>
    <cellStyle name="Comma 13 3 3 2 2 2" xfId="35903"/>
    <cellStyle name="Comma 13 3 3 2 3" xfId="35902"/>
    <cellStyle name="Comma 13 3 3 2 4" xfId="45052"/>
    <cellStyle name="Comma 13 3 3 3" xfId="10988"/>
    <cellStyle name="Comma 13 3 3 3 2" xfId="35904"/>
    <cellStyle name="Comma 13 3 3 4" xfId="35901"/>
    <cellStyle name="Comma 13 3 3 5" xfId="45051"/>
    <cellStyle name="Comma 13 3 4" xfId="4278"/>
    <cellStyle name="Comma 13 3 4 2" xfId="10990"/>
    <cellStyle name="Comma 13 3 4 2 2" xfId="35906"/>
    <cellStyle name="Comma 13 3 4 3" xfId="35905"/>
    <cellStyle name="Comma 13 3 4 4" xfId="45053"/>
    <cellStyle name="Comma 13 3 5" xfId="4279"/>
    <cellStyle name="Comma 13 3 5 2" xfId="10991"/>
    <cellStyle name="Comma 13 3 5 2 2" xfId="35908"/>
    <cellStyle name="Comma 13 3 5 3" xfId="35907"/>
    <cellStyle name="Comma 13 3 5 4" xfId="45054"/>
    <cellStyle name="Comma 13 3 6" xfId="4280"/>
    <cellStyle name="Comma 13 3 6 2" xfId="10992"/>
    <cellStyle name="Comma 13 3 6 2 2" xfId="35910"/>
    <cellStyle name="Comma 13 3 6 3" xfId="35909"/>
    <cellStyle name="Comma 13 3 6 4" xfId="45055"/>
    <cellStyle name="Comma 13 3 7" xfId="4281"/>
    <cellStyle name="Comma 13 3 7 2" xfId="10993"/>
    <cellStyle name="Comma 13 3 7 2 2" xfId="35912"/>
    <cellStyle name="Comma 13 3 7 3" xfId="35911"/>
    <cellStyle name="Comma 13 3 7 4" xfId="45056"/>
    <cellStyle name="Comma 13 3 8" xfId="4282"/>
    <cellStyle name="Comma 13 3 8 2" xfId="10994"/>
    <cellStyle name="Comma 13 3 8 2 2" xfId="35914"/>
    <cellStyle name="Comma 13 3 8 3" xfId="35913"/>
    <cellStyle name="Comma 13 3 8 4" xfId="45057"/>
    <cellStyle name="Comma 13 3 9" xfId="10985"/>
    <cellStyle name="Comma 13 3 9 2" xfId="35915"/>
    <cellStyle name="Comma 13 4" xfId="4283"/>
    <cellStyle name="Comma 13 4 10" xfId="17094"/>
    <cellStyle name="Comma 13 4 11" xfId="35916"/>
    <cellStyle name="Comma 13 4 12" xfId="45058"/>
    <cellStyle name="Comma 13 4 2" xfId="4284"/>
    <cellStyle name="Comma 13 4 2 2" xfId="10996"/>
    <cellStyle name="Comma 13 4 2 2 2" xfId="35918"/>
    <cellStyle name="Comma 13 4 2 3" xfId="35917"/>
    <cellStyle name="Comma 13 4 2 4" xfId="45059"/>
    <cellStyle name="Comma 13 4 3" xfId="4285"/>
    <cellStyle name="Comma 13 4 3 2" xfId="10997"/>
    <cellStyle name="Comma 13 4 3 2 2" xfId="35920"/>
    <cellStyle name="Comma 13 4 3 3" xfId="35919"/>
    <cellStyle name="Comma 13 4 3 4" xfId="45060"/>
    <cellStyle name="Comma 13 4 4" xfId="4286"/>
    <cellStyle name="Comma 13 4 4 2" xfId="10998"/>
    <cellStyle name="Comma 13 4 4 2 2" xfId="35922"/>
    <cellStyle name="Comma 13 4 4 3" xfId="35921"/>
    <cellStyle name="Comma 13 4 4 4" xfId="45061"/>
    <cellStyle name="Comma 13 4 5" xfId="4287"/>
    <cellStyle name="Comma 13 4 5 2" xfId="10999"/>
    <cellStyle name="Comma 13 4 5 2 2" xfId="35924"/>
    <cellStyle name="Comma 13 4 5 3" xfId="35923"/>
    <cellStyle name="Comma 13 4 5 4" xfId="45062"/>
    <cellStyle name="Comma 13 4 6" xfId="4288"/>
    <cellStyle name="Comma 13 4 6 2" xfId="11000"/>
    <cellStyle name="Comma 13 4 6 2 2" xfId="35926"/>
    <cellStyle name="Comma 13 4 6 3" xfId="35925"/>
    <cellStyle name="Comma 13 4 6 4" xfId="45063"/>
    <cellStyle name="Comma 13 4 7" xfId="4289"/>
    <cellStyle name="Comma 13 4 7 2" xfId="11001"/>
    <cellStyle name="Comma 13 4 7 2 2" xfId="35928"/>
    <cellStyle name="Comma 13 4 7 3" xfId="35927"/>
    <cellStyle name="Comma 13 4 7 4" xfId="45064"/>
    <cellStyle name="Comma 13 4 8" xfId="4290"/>
    <cellStyle name="Comma 13 4 8 2" xfId="11002"/>
    <cellStyle name="Comma 13 4 8 2 2" xfId="35930"/>
    <cellStyle name="Comma 13 4 8 3" xfId="35929"/>
    <cellStyle name="Comma 13 4 8 4" xfId="45065"/>
    <cellStyle name="Comma 13 4 9" xfId="10995"/>
    <cellStyle name="Comma 13 4 9 2" xfId="35931"/>
    <cellStyle name="Comma 13 5" xfId="4291"/>
    <cellStyle name="Comma 13 5 2" xfId="4292"/>
    <cellStyle name="Comma 13 5 2 2" xfId="11004"/>
    <cellStyle name="Comma 13 5 2 2 2" xfId="35934"/>
    <cellStyle name="Comma 13 5 2 3" xfId="35933"/>
    <cellStyle name="Comma 13 5 2 4" xfId="45067"/>
    <cellStyle name="Comma 13 5 3" xfId="11003"/>
    <cellStyle name="Comma 13 5 3 2" xfId="35935"/>
    <cellStyle name="Comma 13 5 4" xfId="17095"/>
    <cellStyle name="Comma 13 5 5" xfId="35932"/>
    <cellStyle name="Comma 13 5 6" xfId="45066"/>
    <cellStyle name="Comma 13 6" xfId="4293"/>
    <cellStyle name="Comma 13 6 2" xfId="11005"/>
    <cellStyle name="Comma 13 6 2 2" xfId="35937"/>
    <cellStyle name="Comma 13 6 3" xfId="17096"/>
    <cellStyle name="Comma 13 6 4" xfId="35936"/>
    <cellStyle name="Comma 13 6 5" xfId="45068"/>
    <cellStyle name="Comma 13 7" xfId="4294"/>
    <cellStyle name="Comma 13 7 2" xfId="11006"/>
    <cellStyle name="Comma 13 7 2 2" xfId="35939"/>
    <cellStyle name="Comma 13 7 3" xfId="17097"/>
    <cellStyle name="Comma 13 7 4" xfId="35938"/>
    <cellStyle name="Comma 13 7 5" xfId="45069"/>
    <cellStyle name="Comma 13 8" xfId="4295"/>
    <cellStyle name="Comma 13 8 2" xfId="11007"/>
    <cellStyle name="Comma 13 8 2 2" xfId="35941"/>
    <cellStyle name="Comma 13 8 3" xfId="35940"/>
    <cellStyle name="Comma 13 8 4" xfId="45070"/>
    <cellStyle name="Comma 13 9" xfId="4296"/>
    <cellStyle name="Comma 13 9 2" xfId="11008"/>
    <cellStyle name="Comma 13 9 2 2" xfId="35943"/>
    <cellStyle name="Comma 13 9 3" xfId="35942"/>
    <cellStyle name="Comma 13 9 4" xfId="45071"/>
    <cellStyle name="Comma 14" xfId="4297"/>
    <cellStyle name="Comma 14 10" xfId="4298"/>
    <cellStyle name="Comma 14 10 2" xfId="11010"/>
    <cellStyle name="Comma 14 10 2 2" xfId="35946"/>
    <cellStyle name="Comma 14 10 3" xfId="35945"/>
    <cellStyle name="Comma 14 10 4" xfId="45073"/>
    <cellStyle name="Comma 14 11" xfId="4299"/>
    <cellStyle name="Comma 14 11 2" xfId="11011"/>
    <cellStyle name="Comma 14 11 2 2" xfId="35948"/>
    <cellStyle name="Comma 14 11 3" xfId="35947"/>
    <cellStyle name="Comma 14 11 4" xfId="45074"/>
    <cellStyle name="Comma 14 12" xfId="4300"/>
    <cellStyle name="Comma 14 12 2" xfId="11012"/>
    <cellStyle name="Comma 14 12 2 2" xfId="35950"/>
    <cellStyle name="Comma 14 12 3" xfId="35949"/>
    <cellStyle name="Comma 14 12 4" xfId="45075"/>
    <cellStyle name="Comma 14 13" xfId="11009"/>
    <cellStyle name="Comma 14 13 2" xfId="35951"/>
    <cellStyle name="Comma 14 14" xfId="17098"/>
    <cellStyle name="Comma 14 15" xfId="35944"/>
    <cellStyle name="Comma 14 16" xfId="45072"/>
    <cellStyle name="Comma 14 2" xfId="4301"/>
    <cellStyle name="Comma 14 2 10" xfId="4302"/>
    <cellStyle name="Comma 14 2 10 2" xfId="11014"/>
    <cellStyle name="Comma 14 2 10 2 2" xfId="35954"/>
    <cellStyle name="Comma 14 2 10 3" xfId="35953"/>
    <cellStyle name="Comma 14 2 10 4" xfId="45077"/>
    <cellStyle name="Comma 14 2 11" xfId="4303"/>
    <cellStyle name="Comma 14 2 11 2" xfId="11015"/>
    <cellStyle name="Comma 14 2 11 2 2" xfId="35956"/>
    <cellStyle name="Comma 14 2 11 3" xfId="35955"/>
    <cellStyle name="Comma 14 2 11 4" xfId="45078"/>
    <cellStyle name="Comma 14 2 12" xfId="4304"/>
    <cellStyle name="Comma 14 2 12 2" xfId="11016"/>
    <cellStyle name="Comma 14 2 12 2 2" xfId="35958"/>
    <cellStyle name="Comma 14 2 12 3" xfId="35957"/>
    <cellStyle name="Comma 14 2 12 4" xfId="45079"/>
    <cellStyle name="Comma 14 2 13" xfId="11013"/>
    <cellStyle name="Comma 14 2 13 2" xfId="35959"/>
    <cellStyle name="Comma 14 2 14" xfId="17099"/>
    <cellStyle name="Comma 14 2 15" xfId="35952"/>
    <cellStyle name="Comma 14 2 16" xfId="45076"/>
    <cellStyle name="Comma 14 2 2" xfId="4305"/>
    <cellStyle name="Comma 14 2 2 10" xfId="4306"/>
    <cellStyle name="Comma 14 2 2 10 2" xfId="11018"/>
    <cellStyle name="Comma 14 2 2 10 2 2" xfId="35962"/>
    <cellStyle name="Comma 14 2 2 10 3" xfId="35961"/>
    <cellStyle name="Comma 14 2 2 10 4" xfId="45081"/>
    <cellStyle name="Comma 14 2 2 11" xfId="4307"/>
    <cellStyle name="Comma 14 2 2 11 2" xfId="11019"/>
    <cellStyle name="Comma 14 2 2 11 2 2" xfId="35964"/>
    <cellStyle name="Comma 14 2 2 11 3" xfId="35963"/>
    <cellStyle name="Comma 14 2 2 11 4" xfId="45082"/>
    <cellStyle name="Comma 14 2 2 12" xfId="11017"/>
    <cellStyle name="Comma 14 2 2 12 2" xfId="35965"/>
    <cellStyle name="Comma 14 2 2 13" xfId="17100"/>
    <cellStyle name="Comma 14 2 2 14" xfId="35960"/>
    <cellStyle name="Comma 14 2 2 15" xfId="45080"/>
    <cellStyle name="Comma 14 2 2 2" xfId="4308"/>
    <cellStyle name="Comma 14 2 2 2 10" xfId="11020"/>
    <cellStyle name="Comma 14 2 2 2 10 2" xfId="35967"/>
    <cellStyle name="Comma 14 2 2 2 11" xfId="17101"/>
    <cellStyle name="Comma 14 2 2 2 12" xfId="35966"/>
    <cellStyle name="Comma 14 2 2 2 13" xfId="45083"/>
    <cellStyle name="Comma 14 2 2 2 2" xfId="4309"/>
    <cellStyle name="Comma 14 2 2 2 2 10" xfId="35968"/>
    <cellStyle name="Comma 14 2 2 2 2 11" xfId="45084"/>
    <cellStyle name="Comma 14 2 2 2 2 2" xfId="4310"/>
    <cellStyle name="Comma 14 2 2 2 2 2 2" xfId="4311"/>
    <cellStyle name="Comma 14 2 2 2 2 2 2 2" xfId="11023"/>
    <cellStyle name="Comma 14 2 2 2 2 2 2 2 2" xfId="35971"/>
    <cellStyle name="Comma 14 2 2 2 2 2 2 3" xfId="35970"/>
    <cellStyle name="Comma 14 2 2 2 2 2 2 4" xfId="45086"/>
    <cellStyle name="Comma 14 2 2 2 2 2 3" xfId="11022"/>
    <cellStyle name="Comma 14 2 2 2 2 2 3 2" xfId="35972"/>
    <cellStyle name="Comma 14 2 2 2 2 2 4" xfId="35969"/>
    <cellStyle name="Comma 14 2 2 2 2 2 5" xfId="45085"/>
    <cellStyle name="Comma 14 2 2 2 2 3" xfId="4312"/>
    <cellStyle name="Comma 14 2 2 2 2 3 2" xfId="4313"/>
    <cellStyle name="Comma 14 2 2 2 2 3 2 2" xfId="11025"/>
    <cellStyle name="Comma 14 2 2 2 2 3 2 2 2" xfId="35975"/>
    <cellStyle name="Comma 14 2 2 2 2 3 2 3" xfId="35974"/>
    <cellStyle name="Comma 14 2 2 2 2 3 2 4" xfId="45088"/>
    <cellStyle name="Comma 14 2 2 2 2 3 3" xfId="11024"/>
    <cellStyle name="Comma 14 2 2 2 2 3 3 2" xfId="35976"/>
    <cellStyle name="Comma 14 2 2 2 2 3 4" xfId="35973"/>
    <cellStyle name="Comma 14 2 2 2 2 3 5" xfId="45087"/>
    <cellStyle name="Comma 14 2 2 2 2 4" xfId="4314"/>
    <cellStyle name="Comma 14 2 2 2 2 4 2" xfId="11026"/>
    <cellStyle name="Comma 14 2 2 2 2 4 2 2" xfId="35978"/>
    <cellStyle name="Comma 14 2 2 2 2 4 3" xfId="35977"/>
    <cellStyle name="Comma 14 2 2 2 2 4 4" xfId="45089"/>
    <cellStyle name="Comma 14 2 2 2 2 5" xfId="4315"/>
    <cellStyle name="Comma 14 2 2 2 2 5 2" xfId="11027"/>
    <cellStyle name="Comma 14 2 2 2 2 5 2 2" xfId="35980"/>
    <cellStyle name="Comma 14 2 2 2 2 5 3" xfId="35979"/>
    <cellStyle name="Comma 14 2 2 2 2 5 4" xfId="45090"/>
    <cellStyle name="Comma 14 2 2 2 2 6" xfId="4316"/>
    <cellStyle name="Comma 14 2 2 2 2 6 2" xfId="11028"/>
    <cellStyle name="Comma 14 2 2 2 2 6 2 2" xfId="35982"/>
    <cellStyle name="Comma 14 2 2 2 2 6 3" xfId="35981"/>
    <cellStyle name="Comma 14 2 2 2 2 6 4" xfId="45091"/>
    <cellStyle name="Comma 14 2 2 2 2 7" xfId="4317"/>
    <cellStyle name="Comma 14 2 2 2 2 7 2" xfId="11029"/>
    <cellStyle name="Comma 14 2 2 2 2 7 2 2" xfId="35984"/>
    <cellStyle name="Comma 14 2 2 2 2 7 3" xfId="35983"/>
    <cellStyle name="Comma 14 2 2 2 2 7 4" xfId="45092"/>
    <cellStyle name="Comma 14 2 2 2 2 8" xfId="4318"/>
    <cellStyle name="Comma 14 2 2 2 2 8 2" xfId="11030"/>
    <cellStyle name="Comma 14 2 2 2 2 8 2 2" xfId="35986"/>
    <cellStyle name="Comma 14 2 2 2 2 8 3" xfId="35985"/>
    <cellStyle name="Comma 14 2 2 2 2 8 4" xfId="45093"/>
    <cellStyle name="Comma 14 2 2 2 2 9" xfId="11021"/>
    <cellStyle name="Comma 14 2 2 2 2 9 2" xfId="35987"/>
    <cellStyle name="Comma 14 2 2 2 3" xfId="4319"/>
    <cellStyle name="Comma 14 2 2 2 3 2" xfId="4320"/>
    <cellStyle name="Comma 14 2 2 2 3 2 2" xfId="11032"/>
    <cellStyle name="Comma 14 2 2 2 3 2 2 2" xfId="35990"/>
    <cellStyle name="Comma 14 2 2 2 3 2 3" xfId="35989"/>
    <cellStyle name="Comma 14 2 2 2 3 2 4" xfId="45095"/>
    <cellStyle name="Comma 14 2 2 2 3 3" xfId="11031"/>
    <cellStyle name="Comma 14 2 2 2 3 3 2" xfId="35991"/>
    <cellStyle name="Comma 14 2 2 2 3 4" xfId="35988"/>
    <cellStyle name="Comma 14 2 2 2 3 5" xfId="45094"/>
    <cellStyle name="Comma 14 2 2 2 4" xfId="4321"/>
    <cellStyle name="Comma 14 2 2 2 4 2" xfId="4322"/>
    <cellStyle name="Comma 14 2 2 2 4 2 2" xfId="11034"/>
    <cellStyle name="Comma 14 2 2 2 4 2 2 2" xfId="35994"/>
    <cellStyle name="Comma 14 2 2 2 4 2 3" xfId="35993"/>
    <cellStyle name="Comma 14 2 2 2 4 2 4" xfId="45097"/>
    <cellStyle name="Comma 14 2 2 2 4 3" xfId="11033"/>
    <cellStyle name="Comma 14 2 2 2 4 3 2" xfId="35995"/>
    <cellStyle name="Comma 14 2 2 2 4 4" xfId="35992"/>
    <cellStyle name="Comma 14 2 2 2 4 5" xfId="45096"/>
    <cellStyle name="Comma 14 2 2 2 5" xfId="4323"/>
    <cellStyle name="Comma 14 2 2 2 5 2" xfId="11035"/>
    <cellStyle name="Comma 14 2 2 2 5 2 2" xfId="35997"/>
    <cellStyle name="Comma 14 2 2 2 5 3" xfId="35996"/>
    <cellStyle name="Comma 14 2 2 2 5 4" xfId="45098"/>
    <cellStyle name="Comma 14 2 2 2 6" xfId="4324"/>
    <cellStyle name="Comma 14 2 2 2 6 2" xfId="11036"/>
    <cellStyle name="Comma 14 2 2 2 6 2 2" xfId="35999"/>
    <cellStyle name="Comma 14 2 2 2 6 3" xfId="35998"/>
    <cellStyle name="Comma 14 2 2 2 6 4" xfId="45099"/>
    <cellStyle name="Comma 14 2 2 2 7" xfId="4325"/>
    <cellStyle name="Comma 14 2 2 2 7 2" xfId="11037"/>
    <cellStyle name="Comma 14 2 2 2 7 2 2" xfId="36001"/>
    <cellStyle name="Comma 14 2 2 2 7 3" xfId="36000"/>
    <cellStyle name="Comma 14 2 2 2 7 4" xfId="45100"/>
    <cellStyle name="Comma 14 2 2 2 8" xfId="4326"/>
    <cellStyle name="Comma 14 2 2 2 8 2" xfId="11038"/>
    <cellStyle name="Comma 14 2 2 2 8 2 2" xfId="36003"/>
    <cellStyle name="Comma 14 2 2 2 8 3" xfId="36002"/>
    <cellStyle name="Comma 14 2 2 2 8 4" xfId="45101"/>
    <cellStyle name="Comma 14 2 2 2 9" xfId="4327"/>
    <cellStyle name="Comma 14 2 2 2 9 2" xfId="11039"/>
    <cellStyle name="Comma 14 2 2 2 9 2 2" xfId="36005"/>
    <cellStyle name="Comma 14 2 2 2 9 3" xfId="36004"/>
    <cellStyle name="Comma 14 2 2 2 9 4" xfId="45102"/>
    <cellStyle name="Comma 14 2 2 3" xfId="4328"/>
    <cellStyle name="Comma 14 2 2 3 10" xfId="17102"/>
    <cellStyle name="Comma 14 2 2 3 11" xfId="36006"/>
    <cellStyle name="Comma 14 2 2 3 12" xfId="45103"/>
    <cellStyle name="Comma 14 2 2 3 2" xfId="4329"/>
    <cellStyle name="Comma 14 2 2 3 2 2" xfId="4330"/>
    <cellStyle name="Comma 14 2 2 3 2 2 2" xfId="11042"/>
    <cellStyle name="Comma 14 2 2 3 2 2 2 2" xfId="36009"/>
    <cellStyle name="Comma 14 2 2 3 2 2 3" xfId="36008"/>
    <cellStyle name="Comma 14 2 2 3 2 2 4" xfId="45105"/>
    <cellStyle name="Comma 14 2 2 3 2 3" xfId="11041"/>
    <cellStyle name="Comma 14 2 2 3 2 3 2" xfId="36010"/>
    <cellStyle name="Comma 14 2 2 3 2 4" xfId="36007"/>
    <cellStyle name="Comma 14 2 2 3 2 5" xfId="45104"/>
    <cellStyle name="Comma 14 2 2 3 3" xfId="4331"/>
    <cellStyle name="Comma 14 2 2 3 3 2" xfId="4332"/>
    <cellStyle name="Comma 14 2 2 3 3 2 2" xfId="11044"/>
    <cellStyle name="Comma 14 2 2 3 3 2 2 2" xfId="36013"/>
    <cellStyle name="Comma 14 2 2 3 3 2 3" xfId="36012"/>
    <cellStyle name="Comma 14 2 2 3 3 2 4" xfId="45107"/>
    <cellStyle name="Comma 14 2 2 3 3 3" xfId="11043"/>
    <cellStyle name="Comma 14 2 2 3 3 3 2" xfId="36014"/>
    <cellStyle name="Comma 14 2 2 3 3 4" xfId="36011"/>
    <cellStyle name="Comma 14 2 2 3 3 5" xfId="45106"/>
    <cellStyle name="Comma 14 2 2 3 4" xfId="4333"/>
    <cellStyle name="Comma 14 2 2 3 4 2" xfId="11045"/>
    <cellStyle name="Comma 14 2 2 3 4 2 2" xfId="36016"/>
    <cellStyle name="Comma 14 2 2 3 4 3" xfId="36015"/>
    <cellStyle name="Comma 14 2 2 3 4 4" xfId="45108"/>
    <cellStyle name="Comma 14 2 2 3 5" xfId="4334"/>
    <cellStyle name="Comma 14 2 2 3 5 2" xfId="11046"/>
    <cellStyle name="Comma 14 2 2 3 5 2 2" xfId="36018"/>
    <cellStyle name="Comma 14 2 2 3 5 3" xfId="36017"/>
    <cellStyle name="Comma 14 2 2 3 5 4" xfId="45109"/>
    <cellStyle name="Comma 14 2 2 3 6" xfId="4335"/>
    <cellStyle name="Comma 14 2 2 3 6 2" xfId="11047"/>
    <cellStyle name="Comma 14 2 2 3 6 2 2" xfId="36020"/>
    <cellStyle name="Comma 14 2 2 3 6 3" xfId="36019"/>
    <cellStyle name="Comma 14 2 2 3 6 4" xfId="45110"/>
    <cellStyle name="Comma 14 2 2 3 7" xfId="4336"/>
    <cellStyle name="Comma 14 2 2 3 7 2" xfId="11048"/>
    <cellStyle name="Comma 14 2 2 3 7 2 2" xfId="36022"/>
    <cellStyle name="Comma 14 2 2 3 7 3" xfId="36021"/>
    <cellStyle name="Comma 14 2 2 3 7 4" xfId="45111"/>
    <cellStyle name="Comma 14 2 2 3 8" xfId="4337"/>
    <cellStyle name="Comma 14 2 2 3 8 2" xfId="11049"/>
    <cellStyle name="Comma 14 2 2 3 8 2 2" xfId="36024"/>
    <cellStyle name="Comma 14 2 2 3 8 3" xfId="36023"/>
    <cellStyle name="Comma 14 2 2 3 8 4" xfId="45112"/>
    <cellStyle name="Comma 14 2 2 3 9" xfId="11040"/>
    <cellStyle name="Comma 14 2 2 3 9 2" xfId="36025"/>
    <cellStyle name="Comma 14 2 2 4" xfId="4338"/>
    <cellStyle name="Comma 14 2 2 4 10" xfId="36026"/>
    <cellStyle name="Comma 14 2 2 4 11" xfId="45113"/>
    <cellStyle name="Comma 14 2 2 4 2" xfId="4339"/>
    <cellStyle name="Comma 14 2 2 4 2 2" xfId="11051"/>
    <cellStyle name="Comma 14 2 2 4 2 2 2" xfId="36028"/>
    <cellStyle name="Comma 14 2 2 4 2 3" xfId="36027"/>
    <cellStyle name="Comma 14 2 2 4 2 4" xfId="45114"/>
    <cellStyle name="Comma 14 2 2 4 3" xfId="4340"/>
    <cellStyle name="Comma 14 2 2 4 3 2" xfId="11052"/>
    <cellStyle name="Comma 14 2 2 4 3 2 2" xfId="36030"/>
    <cellStyle name="Comma 14 2 2 4 3 3" xfId="36029"/>
    <cellStyle name="Comma 14 2 2 4 3 4" xfId="45115"/>
    <cellStyle name="Comma 14 2 2 4 4" xfId="4341"/>
    <cellStyle name="Comma 14 2 2 4 4 2" xfId="11053"/>
    <cellStyle name="Comma 14 2 2 4 4 2 2" xfId="36032"/>
    <cellStyle name="Comma 14 2 2 4 4 3" xfId="36031"/>
    <cellStyle name="Comma 14 2 2 4 4 4" xfId="45116"/>
    <cellStyle name="Comma 14 2 2 4 5" xfId="4342"/>
    <cellStyle name="Comma 14 2 2 4 5 2" xfId="11054"/>
    <cellStyle name="Comma 14 2 2 4 5 2 2" xfId="36034"/>
    <cellStyle name="Comma 14 2 2 4 5 3" xfId="36033"/>
    <cellStyle name="Comma 14 2 2 4 5 4" xfId="45117"/>
    <cellStyle name="Comma 14 2 2 4 6" xfId="4343"/>
    <cellStyle name="Comma 14 2 2 4 6 2" xfId="11055"/>
    <cellStyle name="Comma 14 2 2 4 6 2 2" xfId="36036"/>
    <cellStyle name="Comma 14 2 2 4 6 3" xfId="36035"/>
    <cellStyle name="Comma 14 2 2 4 6 4" xfId="45118"/>
    <cellStyle name="Comma 14 2 2 4 7" xfId="4344"/>
    <cellStyle name="Comma 14 2 2 4 7 2" xfId="11056"/>
    <cellStyle name="Comma 14 2 2 4 7 2 2" xfId="36038"/>
    <cellStyle name="Comma 14 2 2 4 7 3" xfId="36037"/>
    <cellStyle name="Comma 14 2 2 4 7 4" xfId="45119"/>
    <cellStyle name="Comma 14 2 2 4 8" xfId="4345"/>
    <cellStyle name="Comma 14 2 2 4 8 2" xfId="11057"/>
    <cellStyle name="Comma 14 2 2 4 8 2 2" xfId="36040"/>
    <cellStyle name="Comma 14 2 2 4 8 3" xfId="36039"/>
    <cellStyle name="Comma 14 2 2 4 8 4" xfId="45120"/>
    <cellStyle name="Comma 14 2 2 4 9" xfId="11050"/>
    <cellStyle name="Comma 14 2 2 4 9 2" xfId="36041"/>
    <cellStyle name="Comma 14 2 2 5" xfId="4346"/>
    <cellStyle name="Comma 14 2 2 5 2" xfId="4347"/>
    <cellStyle name="Comma 14 2 2 5 2 2" xfId="11059"/>
    <cellStyle name="Comma 14 2 2 5 2 2 2" xfId="36044"/>
    <cellStyle name="Comma 14 2 2 5 2 3" xfId="36043"/>
    <cellStyle name="Comma 14 2 2 5 2 4" xfId="45122"/>
    <cellStyle name="Comma 14 2 2 5 3" xfId="11058"/>
    <cellStyle name="Comma 14 2 2 5 3 2" xfId="36045"/>
    <cellStyle name="Comma 14 2 2 5 4" xfId="36042"/>
    <cellStyle name="Comma 14 2 2 5 5" xfId="45121"/>
    <cellStyle name="Comma 14 2 2 6" xfId="4348"/>
    <cellStyle name="Comma 14 2 2 6 2" xfId="11060"/>
    <cellStyle name="Comma 14 2 2 6 2 2" xfId="36047"/>
    <cellStyle name="Comma 14 2 2 6 3" xfId="36046"/>
    <cellStyle name="Comma 14 2 2 6 4" xfId="45123"/>
    <cellStyle name="Comma 14 2 2 7" xfId="4349"/>
    <cellStyle name="Comma 14 2 2 7 2" xfId="11061"/>
    <cellStyle name="Comma 14 2 2 7 2 2" xfId="36049"/>
    <cellStyle name="Comma 14 2 2 7 3" xfId="36048"/>
    <cellStyle name="Comma 14 2 2 7 4" xfId="45124"/>
    <cellStyle name="Comma 14 2 2 8" xfId="4350"/>
    <cellStyle name="Comma 14 2 2 8 2" xfId="11062"/>
    <cellStyle name="Comma 14 2 2 8 2 2" xfId="36051"/>
    <cellStyle name="Comma 14 2 2 8 3" xfId="36050"/>
    <cellStyle name="Comma 14 2 2 8 4" xfId="45125"/>
    <cellStyle name="Comma 14 2 2 9" xfId="4351"/>
    <cellStyle name="Comma 14 2 2 9 2" xfId="11063"/>
    <cellStyle name="Comma 14 2 2 9 2 2" xfId="36053"/>
    <cellStyle name="Comma 14 2 2 9 3" xfId="36052"/>
    <cellStyle name="Comma 14 2 2 9 4" xfId="45126"/>
    <cellStyle name="Comma 14 2 3" xfId="4352"/>
    <cellStyle name="Comma 14 2 3 10" xfId="11064"/>
    <cellStyle name="Comma 14 2 3 10 2" xfId="36055"/>
    <cellStyle name="Comma 14 2 3 11" xfId="17103"/>
    <cellStyle name="Comma 14 2 3 12" xfId="36054"/>
    <cellStyle name="Comma 14 2 3 13" xfId="45127"/>
    <cellStyle name="Comma 14 2 3 2" xfId="4353"/>
    <cellStyle name="Comma 14 2 3 2 10" xfId="36056"/>
    <cellStyle name="Comma 14 2 3 2 11" xfId="45128"/>
    <cellStyle name="Comma 14 2 3 2 2" xfId="4354"/>
    <cellStyle name="Comma 14 2 3 2 2 2" xfId="4355"/>
    <cellStyle name="Comma 14 2 3 2 2 2 2" xfId="11067"/>
    <cellStyle name="Comma 14 2 3 2 2 2 2 2" xfId="36059"/>
    <cellStyle name="Comma 14 2 3 2 2 2 3" xfId="36058"/>
    <cellStyle name="Comma 14 2 3 2 2 2 4" xfId="45130"/>
    <cellStyle name="Comma 14 2 3 2 2 3" xfId="11066"/>
    <cellStyle name="Comma 14 2 3 2 2 3 2" xfId="36060"/>
    <cellStyle name="Comma 14 2 3 2 2 4" xfId="36057"/>
    <cellStyle name="Comma 14 2 3 2 2 5" xfId="45129"/>
    <cellStyle name="Comma 14 2 3 2 3" xfId="4356"/>
    <cellStyle name="Comma 14 2 3 2 3 2" xfId="4357"/>
    <cellStyle name="Comma 14 2 3 2 3 2 2" xfId="11069"/>
    <cellStyle name="Comma 14 2 3 2 3 2 2 2" xfId="36063"/>
    <cellStyle name="Comma 14 2 3 2 3 2 3" xfId="36062"/>
    <cellStyle name="Comma 14 2 3 2 3 2 4" xfId="45132"/>
    <cellStyle name="Comma 14 2 3 2 3 3" xfId="11068"/>
    <cellStyle name="Comma 14 2 3 2 3 3 2" xfId="36064"/>
    <cellStyle name="Comma 14 2 3 2 3 4" xfId="36061"/>
    <cellStyle name="Comma 14 2 3 2 3 5" xfId="45131"/>
    <cellStyle name="Comma 14 2 3 2 4" xfId="4358"/>
    <cellStyle name="Comma 14 2 3 2 4 2" xfId="11070"/>
    <cellStyle name="Comma 14 2 3 2 4 2 2" xfId="36066"/>
    <cellStyle name="Comma 14 2 3 2 4 3" xfId="36065"/>
    <cellStyle name="Comma 14 2 3 2 4 4" xfId="45133"/>
    <cellStyle name="Comma 14 2 3 2 5" xfId="4359"/>
    <cellStyle name="Comma 14 2 3 2 5 2" xfId="11071"/>
    <cellStyle name="Comma 14 2 3 2 5 2 2" xfId="36068"/>
    <cellStyle name="Comma 14 2 3 2 5 3" xfId="36067"/>
    <cellStyle name="Comma 14 2 3 2 5 4" xfId="45134"/>
    <cellStyle name="Comma 14 2 3 2 6" xfId="4360"/>
    <cellStyle name="Comma 14 2 3 2 6 2" xfId="11072"/>
    <cellStyle name="Comma 14 2 3 2 6 2 2" xfId="36070"/>
    <cellStyle name="Comma 14 2 3 2 6 3" xfId="36069"/>
    <cellStyle name="Comma 14 2 3 2 6 4" xfId="45135"/>
    <cellStyle name="Comma 14 2 3 2 7" xfId="4361"/>
    <cellStyle name="Comma 14 2 3 2 7 2" xfId="11073"/>
    <cellStyle name="Comma 14 2 3 2 7 2 2" xfId="36072"/>
    <cellStyle name="Comma 14 2 3 2 7 3" xfId="36071"/>
    <cellStyle name="Comma 14 2 3 2 7 4" xfId="45136"/>
    <cellStyle name="Comma 14 2 3 2 8" xfId="4362"/>
    <cellStyle name="Comma 14 2 3 2 8 2" xfId="11074"/>
    <cellStyle name="Comma 14 2 3 2 8 2 2" xfId="36074"/>
    <cellStyle name="Comma 14 2 3 2 8 3" xfId="36073"/>
    <cellStyle name="Comma 14 2 3 2 8 4" xfId="45137"/>
    <cellStyle name="Comma 14 2 3 2 9" xfId="11065"/>
    <cellStyle name="Comma 14 2 3 2 9 2" xfId="36075"/>
    <cellStyle name="Comma 14 2 3 3" xfId="4363"/>
    <cellStyle name="Comma 14 2 3 3 2" xfId="4364"/>
    <cellStyle name="Comma 14 2 3 3 2 2" xfId="11076"/>
    <cellStyle name="Comma 14 2 3 3 2 2 2" xfId="36078"/>
    <cellStyle name="Comma 14 2 3 3 2 3" xfId="36077"/>
    <cellStyle name="Comma 14 2 3 3 2 4" xfId="45139"/>
    <cellStyle name="Comma 14 2 3 3 3" xfId="11075"/>
    <cellStyle name="Comma 14 2 3 3 3 2" xfId="36079"/>
    <cellStyle name="Comma 14 2 3 3 4" xfId="36076"/>
    <cellStyle name="Comma 14 2 3 3 5" xfId="45138"/>
    <cellStyle name="Comma 14 2 3 4" xfId="4365"/>
    <cellStyle name="Comma 14 2 3 4 2" xfId="4366"/>
    <cellStyle name="Comma 14 2 3 4 2 2" xfId="11078"/>
    <cellStyle name="Comma 14 2 3 4 2 2 2" xfId="36082"/>
    <cellStyle name="Comma 14 2 3 4 2 3" xfId="36081"/>
    <cellStyle name="Comma 14 2 3 4 2 4" xfId="45141"/>
    <cellStyle name="Comma 14 2 3 4 3" xfId="11077"/>
    <cellStyle name="Comma 14 2 3 4 3 2" xfId="36083"/>
    <cellStyle name="Comma 14 2 3 4 4" xfId="36080"/>
    <cellStyle name="Comma 14 2 3 4 5" xfId="45140"/>
    <cellStyle name="Comma 14 2 3 5" xfId="4367"/>
    <cellStyle name="Comma 14 2 3 5 2" xfId="11079"/>
    <cellStyle name="Comma 14 2 3 5 2 2" xfId="36085"/>
    <cellStyle name="Comma 14 2 3 5 3" xfId="36084"/>
    <cellStyle name="Comma 14 2 3 5 4" xfId="45142"/>
    <cellStyle name="Comma 14 2 3 6" xfId="4368"/>
    <cellStyle name="Comma 14 2 3 6 2" xfId="11080"/>
    <cellStyle name="Comma 14 2 3 6 2 2" xfId="36087"/>
    <cellStyle name="Comma 14 2 3 6 3" xfId="36086"/>
    <cellStyle name="Comma 14 2 3 6 4" xfId="45143"/>
    <cellStyle name="Comma 14 2 3 7" xfId="4369"/>
    <cellStyle name="Comma 14 2 3 7 2" xfId="11081"/>
    <cellStyle name="Comma 14 2 3 7 2 2" xfId="36089"/>
    <cellStyle name="Comma 14 2 3 7 3" xfId="36088"/>
    <cellStyle name="Comma 14 2 3 7 4" xfId="45144"/>
    <cellStyle name="Comma 14 2 3 8" xfId="4370"/>
    <cellStyle name="Comma 14 2 3 8 2" xfId="11082"/>
    <cellStyle name="Comma 14 2 3 8 2 2" xfId="36091"/>
    <cellStyle name="Comma 14 2 3 8 3" xfId="36090"/>
    <cellStyle name="Comma 14 2 3 8 4" xfId="45145"/>
    <cellStyle name="Comma 14 2 3 9" xfId="4371"/>
    <cellStyle name="Comma 14 2 3 9 2" xfId="11083"/>
    <cellStyle name="Comma 14 2 3 9 2 2" xfId="36093"/>
    <cellStyle name="Comma 14 2 3 9 3" xfId="36092"/>
    <cellStyle name="Comma 14 2 3 9 4" xfId="45146"/>
    <cellStyle name="Comma 14 2 4" xfId="4372"/>
    <cellStyle name="Comma 14 2 4 10" xfId="17104"/>
    <cellStyle name="Comma 14 2 4 11" xfId="36094"/>
    <cellStyle name="Comma 14 2 4 12" xfId="45147"/>
    <cellStyle name="Comma 14 2 4 2" xfId="4373"/>
    <cellStyle name="Comma 14 2 4 2 2" xfId="4374"/>
    <cellStyle name="Comma 14 2 4 2 2 2" xfId="11086"/>
    <cellStyle name="Comma 14 2 4 2 2 2 2" xfId="36097"/>
    <cellStyle name="Comma 14 2 4 2 2 3" xfId="36096"/>
    <cellStyle name="Comma 14 2 4 2 2 4" xfId="45149"/>
    <cellStyle name="Comma 14 2 4 2 3" xfId="11085"/>
    <cellStyle name="Comma 14 2 4 2 3 2" xfId="36098"/>
    <cellStyle name="Comma 14 2 4 2 4" xfId="36095"/>
    <cellStyle name="Comma 14 2 4 2 5" xfId="45148"/>
    <cellStyle name="Comma 14 2 4 3" xfId="4375"/>
    <cellStyle name="Comma 14 2 4 3 2" xfId="4376"/>
    <cellStyle name="Comma 14 2 4 3 2 2" xfId="11088"/>
    <cellStyle name="Comma 14 2 4 3 2 2 2" xfId="36101"/>
    <cellStyle name="Comma 14 2 4 3 2 3" xfId="36100"/>
    <cellStyle name="Comma 14 2 4 3 2 4" xfId="45151"/>
    <cellStyle name="Comma 14 2 4 3 3" xfId="11087"/>
    <cellStyle name="Comma 14 2 4 3 3 2" xfId="36102"/>
    <cellStyle name="Comma 14 2 4 3 4" xfId="36099"/>
    <cellStyle name="Comma 14 2 4 3 5" xfId="45150"/>
    <cellStyle name="Comma 14 2 4 4" xfId="4377"/>
    <cellStyle name="Comma 14 2 4 4 2" xfId="11089"/>
    <cellStyle name="Comma 14 2 4 4 2 2" xfId="36104"/>
    <cellStyle name="Comma 14 2 4 4 3" xfId="36103"/>
    <cellStyle name="Comma 14 2 4 4 4" xfId="45152"/>
    <cellStyle name="Comma 14 2 4 5" xfId="4378"/>
    <cellStyle name="Comma 14 2 4 5 2" xfId="11090"/>
    <cellStyle name="Comma 14 2 4 5 2 2" xfId="36106"/>
    <cellStyle name="Comma 14 2 4 5 3" xfId="36105"/>
    <cellStyle name="Comma 14 2 4 5 4" xfId="45153"/>
    <cellStyle name="Comma 14 2 4 6" xfId="4379"/>
    <cellStyle name="Comma 14 2 4 6 2" xfId="11091"/>
    <cellStyle name="Comma 14 2 4 6 2 2" xfId="36108"/>
    <cellStyle name="Comma 14 2 4 6 3" xfId="36107"/>
    <cellStyle name="Comma 14 2 4 6 4" xfId="45154"/>
    <cellStyle name="Comma 14 2 4 7" xfId="4380"/>
    <cellStyle name="Comma 14 2 4 7 2" xfId="11092"/>
    <cellStyle name="Comma 14 2 4 7 2 2" xfId="36110"/>
    <cellStyle name="Comma 14 2 4 7 3" xfId="36109"/>
    <cellStyle name="Comma 14 2 4 7 4" xfId="45155"/>
    <cellStyle name="Comma 14 2 4 8" xfId="4381"/>
    <cellStyle name="Comma 14 2 4 8 2" xfId="11093"/>
    <cellStyle name="Comma 14 2 4 8 2 2" xfId="36112"/>
    <cellStyle name="Comma 14 2 4 8 3" xfId="36111"/>
    <cellStyle name="Comma 14 2 4 8 4" xfId="45156"/>
    <cellStyle name="Comma 14 2 4 9" xfId="11084"/>
    <cellStyle name="Comma 14 2 4 9 2" xfId="36113"/>
    <cellStyle name="Comma 14 2 5" xfId="4382"/>
    <cellStyle name="Comma 14 2 5 10" xfId="17105"/>
    <cellStyle name="Comma 14 2 5 11" xfId="36114"/>
    <cellStyle name="Comma 14 2 5 12" xfId="45157"/>
    <cellStyle name="Comma 14 2 5 2" xfId="4383"/>
    <cellStyle name="Comma 14 2 5 2 2" xfId="11095"/>
    <cellStyle name="Comma 14 2 5 2 2 2" xfId="36116"/>
    <cellStyle name="Comma 14 2 5 2 3" xfId="36115"/>
    <cellStyle name="Comma 14 2 5 2 4" xfId="45158"/>
    <cellStyle name="Comma 14 2 5 3" xfId="4384"/>
    <cellStyle name="Comma 14 2 5 3 2" xfId="11096"/>
    <cellStyle name="Comma 14 2 5 3 2 2" xfId="36118"/>
    <cellStyle name="Comma 14 2 5 3 3" xfId="36117"/>
    <cellStyle name="Comma 14 2 5 3 4" xfId="45159"/>
    <cellStyle name="Comma 14 2 5 4" xfId="4385"/>
    <cellStyle name="Comma 14 2 5 4 2" xfId="11097"/>
    <cellStyle name="Comma 14 2 5 4 2 2" xfId="36120"/>
    <cellStyle name="Comma 14 2 5 4 3" xfId="36119"/>
    <cellStyle name="Comma 14 2 5 4 4" xfId="45160"/>
    <cellStyle name="Comma 14 2 5 5" xfId="4386"/>
    <cellStyle name="Comma 14 2 5 5 2" xfId="11098"/>
    <cellStyle name="Comma 14 2 5 5 2 2" xfId="36122"/>
    <cellStyle name="Comma 14 2 5 5 3" xfId="36121"/>
    <cellStyle name="Comma 14 2 5 5 4" xfId="45161"/>
    <cellStyle name="Comma 14 2 5 6" xfId="4387"/>
    <cellStyle name="Comma 14 2 5 6 2" xfId="11099"/>
    <cellStyle name="Comma 14 2 5 6 2 2" xfId="36124"/>
    <cellStyle name="Comma 14 2 5 6 3" xfId="36123"/>
    <cellStyle name="Comma 14 2 5 6 4" xfId="45162"/>
    <cellStyle name="Comma 14 2 5 7" xfId="4388"/>
    <cellStyle name="Comma 14 2 5 7 2" xfId="11100"/>
    <cellStyle name="Comma 14 2 5 7 2 2" xfId="36126"/>
    <cellStyle name="Comma 14 2 5 7 3" xfId="36125"/>
    <cellStyle name="Comma 14 2 5 7 4" xfId="45163"/>
    <cellStyle name="Comma 14 2 5 8" xfId="4389"/>
    <cellStyle name="Comma 14 2 5 8 2" xfId="11101"/>
    <cellStyle name="Comma 14 2 5 8 2 2" xfId="36128"/>
    <cellStyle name="Comma 14 2 5 8 3" xfId="36127"/>
    <cellStyle name="Comma 14 2 5 8 4" xfId="45164"/>
    <cellStyle name="Comma 14 2 5 9" xfId="11094"/>
    <cellStyle name="Comma 14 2 5 9 2" xfId="36129"/>
    <cellStyle name="Comma 14 2 6" xfId="4390"/>
    <cellStyle name="Comma 14 2 6 2" xfId="4391"/>
    <cellStyle name="Comma 14 2 6 2 2" xfId="11103"/>
    <cellStyle name="Comma 14 2 6 2 2 2" xfId="36132"/>
    <cellStyle name="Comma 14 2 6 2 3" xfId="36131"/>
    <cellStyle name="Comma 14 2 6 2 4" xfId="45166"/>
    <cellStyle name="Comma 14 2 6 3" xfId="11102"/>
    <cellStyle name="Comma 14 2 6 3 2" xfId="36133"/>
    <cellStyle name="Comma 14 2 6 4" xfId="36130"/>
    <cellStyle name="Comma 14 2 6 5" xfId="45165"/>
    <cellStyle name="Comma 14 2 7" xfId="4392"/>
    <cellStyle name="Comma 14 2 7 2" xfId="11104"/>
    <cellStyle name="Comma 14 2 7 2 2" xfId="36135"/>
    <cellStyle name="Comma 14 2 7 3" xfId="36134"/>
    <cellStyle name="Comma 14 2 7 4" xfId="45167"/>
    <cellStyle name="Comma 14 2 8" xfId="4393"/>
    <cellStyle name="Comma 14 2 8 2" xfId="11105"/>
    <cellStyle name="Comma 14 2 8 2 2" xfId="36137"/>
    <cellStyle name="Comma 14 2 8 3" xfId="36136"/>
    <cellStyle name="Comma 14 2 8 4" xfId="45168"/>
    <cellStyle name="Comma 14 2 9" xfId="4394"/>
    <cellStyle name="Comma 14 2 9 2" xfId="11106"/>
    <cellStyle name="Comma 14 2 9 2 2" xfId="36139"/>
    <cellStyle name="Comma 14 2 9 3" xfId="36138"/>
    <cellStyle name="Comma 14 2 9 4" xfId="45169"/>
    <cellStyle name="Comma 14 3" xfId="4395"/>
    <cellStyle name="Comma 14 3 10" xfId="11107"/>
    <cellStyle name="Comma 14 3 10 2" xfId="36141"/>
    <cellStyle name="Comma 14 3 11" xfId="17106"/>
    <cellStyle name="Comma 14 3 12" xfId="36140"/>
    <cellStyle name="Comma 14 3 13" xfId="45170"/>
    <cellStyle name="Comma 14 3 2" xfId="4396"/>
    <cellStyle name="Comma 14 3 2 10" xfId="36142"/>
    <cellStyle name="Comma 14 3 2 11" xfId="45171"/>
    <cellStyle name="Comma 14 3 2 2" xfId="4397"/>
    <cellStyle name="Comma 14 3 2 2 2" xfId="4398"/>
    <cellStyle name="Comma 14 3 2 2 2 2" xfId="11110"/>
    <cellStyle name="Comma 14 3 2 2 2 2 2" xfId="36145"/>
    <cellStyle name="Comma 14 3 2 2 2 3" xfId="36144"/>
    <cellStyle name="Comma 14 3 2 2 2 4" xfId="45173"/>
    <cellStyle name="Comma 14 3 2 2 3" xfId="11109"/>
    <cellStyle name="Comma 14 3 2 2 3 2" xfId="36146"/>
    <cellStyle name="Comma 14 3 2 2 4" xfId="36143"/>
    <cellStyle name="Comma 14 3 2 2 5" xfId="45172"/>
    <cellStyle name="Comma 14 3 2 3" xfId="4399"/>
    <cellStyle name="Comma 14 3 2 3 2" xfId="4400"/>
    <cellStyle name="Comma 14 3 2 3 2 2" xfId="11112"/>
    <cellStyle name="Comma 14 3 2 3 2 2 2" xfId="36149"/>
    <cellStyle name="Comma 14 3 2 3 2 3" xfId="36148"/>
    <cellStyle name="Comma 14 3 2 3 2 4" xfId="45175"/>
    <cellStyle name="Comma 14 3 2 3 3" xfId="11111"/>
    <cellStyle name="Comma 14 3 2 3 3 2" xfId="36150"/>
    <cellStyle name="Comma 14 3 2 3 4" xfId="36147"/>
    <cellStyle name="Comma 14 3 2 3 5" xfId="45174"/>
    <cellStyle name="Comma 14 3 2 4" xfId="4401"/>
    <cellStyle name="Comma 14 3 2 4 2" xfId="11113"/>
    <cellStyle name="Comma 14 3 2 4 2 2" xfId="36152"/>
    <cellStyle name="Comma 14 3 2 4 3" xfId="36151"/>
    <cellStyle name="Comma 14 3 2 4 4" xfId="45176"/>
    <cellStyle name="Comma 14 3 2 5" xfId="4402"/>
    <cellStyle name="Comma 14 3 2 5 2" xfId="11114"/>
    <cellStyle name="Comma 14 3 2 5 2 2" xfId="36154"/>
    <cellStyle name="Comma 14 3 2 5 3" xfId="36153"/>
    <cellStyle name="Comma 14 3 2 5 4" xfId="45177"/>
    <cellStyle name="Comma 14 3 2 6" xfId="4403"/>
    <cellStyle name="Comma 14 3 2 6 2" xfId="11115"/>
    <cellStyle name="Comma 14 3 2 6 2 2" xfId="36156"/>
    <cellStyle name="Comma 14 3 2 6 3" xfId="36155"/>
    <cellStyle name="Comma 14 3 2 6 4" xfId="45178"/>
    <cellStyle name="Comma 14 3 2 7" xfId="4404"/>
    <cellStyle name="Comma 14 3 2 7 2" xfId="11116"/>
    <cellStyle name="Comma 14 3 2 7 2 2" xfId="36158"/>
    <cellStyle name="Comma 14 3 2 7 3" xfId="36157"/>
    <cellStyle name="Comma 14 3 2 7 4" xfId="45179"/>
    <cellStyle name="Comma 14 3 2 8" xfId="4405"/>
    <cellStyle name="Comma 14 3 2 8 2" xfId="11117"/>
    <cellStyle name="Comma 14 3 2 8 2 2" xfId="36160"/>
    <cellStyle name="Comma 14 3 2 8 3" xfId="36159"/>
    <cellStyle name="Comma 14 3 2 8 4" xfId="45180"/>
    <cellStyle name="Comma 14 3 2 9" xfId="11108"/>
    <cellStyle name="Comma 14 3 2 9 2" xfId="36161"/>
    <cellStyle name="Comma 14 3 3" xfId="4406"/>
    <cellStyle name="Comma 14 3 3 2" xfId="4407"/>
    <cellStyle name="Comma 14 3 3 2 2" xfId="11119"/>
    <cellStyle name="Comma 14 3 3 2 2 2" xfId="36164"/>
    <cellStyle name="Comma 14 3 3 2 3" xfId="36163"/>
    <cellStyle name="Comma 14 3 3 2 4" xfId="45182"/>
    <cellStyle name="Comma 14 3 3 3" xfId="11118"/>
    <cellStyle name="Comma 14 3 3 3 2" xfId="36165"/>
    <cellStyle name="Comma 14 3 3 4" xfId="36162"/>
    <cellStyle name="Comma 14 3 3 5" xfId="45181"/>
    <cellStyle name="Comma 14 3 4" xfId="4408"/>
    <cellStyle name="Comma 14 3 4 2" xfId="4409"/>
    <cellStyle name="Comma 14 3 4 2 2" xfId="11121"/>
    <cellStyle name="Comma 14 3 4 2 2 2" xfId="36168"/>
    <cellStyle name="Comma 14 3 4 2 3" xfId="36167"/>
    <cellStyle name="Comma 14 3 4 2 4" xfId="45184"/>
    <cellStyle name="Comma 14 3 4 3" xfId="11120"/>
    <cellStyle name="Comma 14 3 4 3 2" xfId="36169"/>
    <cellStyle name="Comma 14 3 4 4" xfId="36166"/>
    <cellStyle name="Comma 14 3 4 5" xfId="45183"/>
    <cellStyle name="Comma 14 3 5" xfId="4410"/>
    <cellStyle name="Comma 14 3 5 2" xfId="11122"/>
    <cellStyle name="Comma 14 3 5 2 2" xfId="36171"/>
    <cellStyle name="Comma 14 3 5 3" xfId="36170"/>
    <cellStyle name="Comma 14 3 5 4" xfId="45185"/>
    <cellStyle name="Comma 14 3 6" xfId="4411"/>
    <cellStyle name="Comma 14 3 6 2" xfId="11123"/>
    <cellStyle name="Comma 14 3 6 2 2" xfId="36173"/>
    <cellStyle name="Comma 14 3 6 3" xfId="36172"/>
    <cellStyle name="Comma 14 3 6 4" xfId="45186"/>
    <cellStyle name="Comma 14 3 7" xfId="4412"/>
    <cellStyle name="Comma 14 3 7 2" xfId="11124"/>
    <cellStyle name="Comma 14 3 7 2 2" xfId="36175"/>
    <cellStyle name="Comma 14 3 7 3" xfId="36174"/>
    <cellStyle name="Comma 14 3 7 4" xfId="45187"/>
    <cellStyle name="Comma 14 3 8" xfId="4413"/>
    <cellStyle name="Comma 14 3 8 2" xfId="11125"/>
    <cellStyle name="Comma 14 3 8 2 2" xfId="36177"/>
    <cellStyle name="Comma 14 3 8 3" xfId="36176"/>
    <cellStyle name="Comma 14 3 8 4" xfId="45188"/>
    <cellStyle name="Comma 14 3 9" xfId="4414"/>
    <cellStyle name="Comma 14 3 9 2" xfId="11126"/>
    <cellStyle name="Comma 14 3 9 2 2" xfId="36179"/>
    <cellStyle name="Comma 14 3 9 3" xfId="36178"/>
    <cellStyle name="Comma 14 3 9 4" xfId="45189"/>
    <cellStyle name="Comma 14 4" xfId="4415"/>
    <cellStyle name="Comma 14 4 10" xfId="17107"/>
    <cellStyle name="Comma 14 4 11" xfId="36180"/>
    <cellStyle name="Comma 14 4 12" xfId="45190"/>
    <cellStyle name="Comma 14 4 2" xfId="4416"/>
    <cellStyle name="Comma 14 4 2 2" xfId="4417"/>
    <cellStyle name="Comma 14 4 2 2 2" xfId="11129"/>
    <cellStyle name="Comma 14 4 2 2 2 2" xfId="36183"/>
    <cellStyle name="Comma 14 4 2 2 3" xfId="36182"/>
    <cellStyle name="Comma 14 4 2 2 4" xfId="45192"/>
    <cellStyle name="Comma 14 4 2 3" xfId="11128"/>
    <cellStyle name="Comma 14 4 2 3 2" xfId="36184"/>
    <cellStyle name="Comma 14 4 2 4" xfId="36181"/>
    <cellStyle name="Comma 14 4 2 5" xfId="45191"/>
    <cellStyle name="Comma 14 4 3" xfId="4418"/>
    <cellStyle name="Comma 14 4 3 2" xfId="4419"/>
    <cellStyle name="Comma 14 4 3 2 2" xfId="11131"/>
    <cellStyle name="Comma 14 4 3 2 2 2" xfId="36187"/>
    <cellStyle name="Comma 14 4 3 2 3" xfId="36186"/>
    <cellStyle name="Comma 14 4 3 2 4" xfId="45194"/>
    <cellStyle name="Comma 14 4 3 3" xfId="11130"/>
    <cellStyle name="Comma 14 4 3 3 2" xfId="36188"/>
    <cellStyle name="Comma 14 4 3 4" xfId="36185"/>
    <cellStyle name="Comma 14 4 3 5" xfId="45193"/>
    <cellStyle name="Comma 14 4 4" xfId="4420"/>
    <cellStyle name="Comma 14 4 4 2" xfId="11132"/>
    <cellStyle name="Comma 14 4 4 2 2" xfId="36190"/>
    <cellStyle name="Comma 14 4 4 3" xfId="36189"/>
    <cellStyle name="Comma 14 4 4 4" xfId="45195"/>
    <cellStyle name="Comma 14 4 5" xfId="4421"/>
    <cellStyle name="Comma 14 4 5 2" xfId="11133"/>
    <cellStyle name="Comma 14 4 5 2 2" xfId="36192"/>
    <cellStyle name="Comma 14 4 5 3" xfId="36191"/>
    <cellStyle name="Comma 14 4 5 4" xfId="45196"/>
    <cellStyle name="Comma 14 4 6" xfId="4422"/>
    <cellStyle name="Comma 14 4 6 2" xfId="11134"/>
    <cellStyle name="Comma 14 4 6 2 2" xfId="36194"/>
    <cellStyle name="Comma 14 4 6 3" xfId="36193"/>
    <cellStyle name="Comma 14 4 6 4" xfId="45197"/>
    <cellStyle name="Comma 14 4 7" xfId="4423"/>
    <cellStyle name="Comma 14 4 7 2" xfId="11135"/>
    <cellStyle name="Comma 14 4 7 2 2" xfId="36196"/>
    <cellStyle name="Comma 14 4 7 3" xfId="36195"/>
    <cellStyle name="Comma 14 4 7 4" xfId="45198"/>
    <cellStyle name="Comma 14 4 8" xfId="4424"/>
    <cellStyle name="Comma 14 4 8 2" xfId="11136"/>
    <cellStyle name="Comma 14 4 8 2 2" xfId="36198"/>
    <cellStyle name="Comma 14 4 8 3" xfId="36197"/>
    <cellStyle name="Comma 14 4 8 4" xfId="45199"/>
    <cellStyle name="Comma 14 4 9" xfId="11127"/>
    <cellStyle name="Comma 14 4 9 2" xfId="36199"/>
    <cellStyle name="Comma 14 5" xfId="4425"/>
    <cellStyle name="Comma 14 5 10" xfId="17108"/>
    <cellStyle name="Comma 14 5 11" xfId="36200"/>
    <cellStyle name="Comma 14 5 12" xfId="45200"/>
    <cellStyle name="Comma 14 5 2" xfId="4426"/>
    <cellStyle name="Comma 14 5 2 2" xfId="11138"/>
    <cellStyle name="Comma 14 5 2 2 2" xfId="36202"/>
    <cellStyle name="Comma 14 5 2 3" xfId="36201"/>
    <cellStyle name="Comma 14 5 2 4" xfId="45201"/>
    <cellStyle name="Comma 14 5 3" xfId="4427"/>
    <cellStyle name="Comma 14 5 3 2" xfId="11139"/>
    <cellStyle name="Comma 14 5 3 2 2" xfId="36204"/>
    <cellStyle name="Comma 14 5 3 3" xfId="36203"/>
    <cellStyle name="Comma 14 5 3 4" xfId="45202"/>
    <cellStyle name="Comma 14 5 4" xfId="4428"/>
    <cellStyle name="Comma 14 5 4 2" xfId="11140"/>
    <cellStyle name="Comma 14 5 4 2 2" xfId="36206"/>
    <cellStyle name="Comma 14 5 4 3" xfId="36205"/>
    <cellStyle name="Comma 14 5 4 4" xfId="45203"/>
    <cellStyle name="Comma 14 5 5" xfId="4429"/>
    <cellStyle name="Comma 14 5 5 2" xfId="11141"/>
    <cellStyle name="Comma 14 5 5 2 2" xfId="36208"/>
    <cellStyle name="Comma 14 5 5 3" xfId="36207"/>
    <cellStyle name="Comma 14 5 5 4" xfId="45204"/>
    <cellStyle name="Comma 14 5 6" xfId="4430"/>
    <cellStyle name="Comma 14 5 6 2" xfId="11142"/>
    <cellStyle name="Comma 14 5 6 2 2" xfId="36210"/>
    <cellStyle name="Comma 14 5 6 3" xfId="36209"/>
    <cellStyle name="Comma 14 5 6 4" xfId="45205"/>
    <cellStyle name="Comma 14 5 7" xfId="4431"/>
    <cellStyle name="Comma 14 5 7 2" xfId="11143"/>
    <cellStyle name="Comma 14 5 7 2 2" xfId="36212"/>
    <cellStyle name="Comma 14 5 7 3" xfId="36211"/>
    <cellStyle name="Comma 14 5 7 4" xfId="45206"/>
    <cellStyle name="Comma 14 5 8" xfId="4432"/>
    <cellStyle name="Comma 14 5 8 2" xfId="11144"/>
    <cellStyle name="Comma 14 5 8 2 2" xfId="36214"/>
    <cellStyle name="Comma 14 5 8 3" xfId="36213"/>
    <cellStyle name="Comma 14 5 8 4" xfId="45207"/>
    <cellStyle name="Comma 14 5 9" xfId="11137"/>
    <cellStyle name="Comma 14 5 9 2" xfId="36215"/>
    <cellStyle name="Comma 14 6" xfId="4433"/>
    <cellStyle name="Comma 14 6 2" xfId="4434"/>
    <cellStyle name="Comma 14 6 2 2" xfId="11146"/>
    <cellStyle name="Comma 14 6 2 2 2" xfId="36218"/>
    <cellStyle name="Comma 14 6 2 3" xfId="36217"/>
    <cellStyle name="Comma 14 6 2 4" xfId="45209"/>
    <cellStyle name="Comma 14 6 3" xfId="11145"/>
    <cellStyle name="Comma 14 6 3 2" xfId="36219"/>
    <cellStyle name="Comma 14 6 4" xfId="17109"/>
    <cellStyle name="Comma 14 6 5" xfId="36216"/>
    <cellStyle name="Comma 14 6 6" xfId="45208"/>
    <cellStyle name="Comma 14 7" xfId="4435"/>
    <cellStyle name="Comma 14 7 2" xfId="11147"/>
    <cellStyle name="Comma 14 7 2 2" xfId="36221"/>
    <cellStyle name="Comma 14 7 3" xfId="17110"/>
    <cellStyle name="Comma 14 7 4" xfId="36220"/>
    <cellStyle name="Comma 14 7 5" xfId="45210"/>
    <cellStyle name="Comma 14 8" xfId="4436"/>
    <cellStyle name="Comma 14 8 2" xfId="11148"/>
    <cellStyle name="Comma 14 8 2 2" xfId="36223"/>
    <cellStyle name="Comma 14 8 3" xfId="36222"/>
    <cellStyle name="Comma 14 8 4" xfId="45211"/>
    <cellStyle name="Comma 14 9" xfId="4437"/>
    <cellStyle name="Comma 14 9 2" xfId="11149"/>
    <cellStyle name="Comma 14 9 2 2" xfId="36225"/>
    <cellStyle name="Comma 14 9 3" xfId="36224"/>
    <cellStyle name="Comma 14 9 4" xfId="45212"/>
    <cellStyle name="Comma 15" xfId="4438"/>
    <cellStyle name="Comma 15 2" xfId="17112"/>
    <cellStyle name="Comma 15 3" xfId="17113"/>
    <cellStyle name="Comma 15 4" xfId="17114"/>
    <cellStyle name="Comma 15 5" xfId="17115"/>
    <cellStyle name="Comma 15 6" xfId="17116"/>
    <cellStyle name="Comma 15 7" xfId="17117"/>
    <cellStyle name="Comma 15 8" xfId="17118"/>
    <cellStyle name="Comma 15 9" xfId="17111"/>
    <cellStyle name="Comma 16" xfId="4439"/>
    <cellStyle name="Comma 16 2" xfId="17119"/>
    <cellStyle name="Comma 16 2 2" xfId="17120"/>
    <cellStyle name="Comma 16 2 3" xfId="17121"/>
    <cellStyle name="Comma 16 3" xfId="17122"/>
    <cellStyle name="Comma 17" xfId="4440"/>
    <cellStyle name="Comma 17 10" xfId="4441"/>
    <cellStyle name="Comma 17 10 2" xfId="11151"/>
    <cellStyle name="Comma 17 10 2 2" xfId="36228"/>
    <cellStyle name="Comma 17 10 3" xfId="36227"/>
    <cellStyle name="Comma 17 10 4" xfId="45214"/>
    <cellStyle name="Comma 17 11" xfId="4442"/>
    <cellStyle name="Comma 17 11 2" xfId="11152"/>
    <cellStyle name="Comma 17 11 2 2" xfId="36230"/>
    <cellStyle name="Comma 17 11 3" xfId="36229"/>
    <cellStyle name="Comma 17 11 4" xfId="45215"/>
    <cellStyle name="Comma 17 12" xfId="11150"/>
    <cellStyle name="Comma 17 12 2" xfId="36231"/>
    <cellStyle name="Comma 17 13" xfId="17123"/>
    <cellStyle name="Comma 17 14" xfId="36226"/>
    <cellStyle name="Comma 17 15" xfId="45213"/>
    <cellStyle name="Comma 17 2" xfId="4443"/>
    <cellStyle name="Comma 17 2 10" xfId="11153"/>
    <cellStyle name="Comma 17 2 10 2" xfId="36233"/>
    <cellStyle name="Comma 17 2 11" xfId="17124"/>
    <cellStyle name="Comma 17 2 12" xfId="36232"/>
    <cellStyle name="Comma 17 2 13" xfId="45216"/>
    <cellStyle name="Comma 17 2 2" xfId="4444"/>
    <cellStyle name="Comma 17 2 2 10" xfId="17125"/>
    <cellStyle name="Comma 17 2 2 11" xfId="36234"/>
    <cellStyle name="Comma 17 2 2 12" xfId="45217"/>
    <cellStyle name="Comma 17 2 2 2" xfId="4445"/>
    <cellStyle name="Comma 17 2 2 2 2" xfId="4446"/>
    <cellStyle name="Comma 17 2 2 2 2 2" xfId="11156"/>
    <cellStyle name="Comma 17 2 2 2 2 2 2" xfId="36237"/>
    <cellStyle name="Comma 17 2 2 2 2 3" xfId="36236"/>
    <cellStyle name="Comma 17 2 2 2 2 4" xfId="45219"/>
    <cellStyle name="Comma 17 2 2 2 3" xfId="11155"/>
    <cellStyle name="Comma 17 2 2 2 3 2" xfId="36238"/>
    <cellStyle name="Comma 17 2 2 2 4" xfId="36235"/>
    <cellStyle name="Comma 17 2 2 2 5" xfId="45218"/>
    <cellStyle name="Comma 17 2 2 3" xfId="4447"/>
    <cellStyle name="Comma 17 2 2 3 2" xfId="4448"/>
    <cellStyle name="Comma 17 2 2 3 2 2" xfId="11158"/>
    <cellStyle name="Comma 17 2 2 3 2 2 2" xfId="36241"/>
    <cellStyle name="Comma 17 2 2 3 2 3" xfId="36240"/>
    <cellStyle name="Comma 17 2 2 3 2 4" xfId="45221"/>
    <cellStyle name="Comma 17 2 2 3 3" xfId="11157"/>
    <cellStyle name="Comma 17 2 2 3 3 2" xfId="36242"/>
    <cellStyle name="Comma 17 2 2 3 4" xfId="36239"/>
    <cellStyle name="Comma 17 2 2 3 5" xfId="45220"/>
    <cellStyle name="Comma 17 2 2 4" xfId="4449"/>
    <cellStyle name="Comma 17 2 2 4 2" xfId="11159"/>
    <cellStyle name="Comma 17 2 2 4 2 2" xfId="36244"/>
    <cellStyle name="Comma 17 2 2 4 3" xfId="36243"/>
    <cellStyle name="Comma 17 2 2 4 4" xfId="45222"/>
    <cellStyle name="Comma 17 2 2 5" xfId="4450"/>
    <cellStyle name="Comma 17 2 2 5 2" xfId="11160"/>
    <cellStyle name="Comma 17 2 2 5 2 2" xfId="36246"/>
    <cellStyle name="Comma 17 2 2 5 3" xfId="36245"/>
    <cellStyle name="Comma 17 2 2 5 4" xfId="45223"/>
    <cellStyle name="Comma 17 2 2 6" xfId="4451"/>
    <cellStyle name="Comma 17 2 2 6 2" xfId="11161"/>
    <cellStyle name="Comma 17 2 2 6 2 2" xfId="36248"/>
    <cellStyle name="Comma 17 2 2 6 3" xfId="36247"/>
    <cellStyle name="Comma 17 2 2 6 4" xfId="45224"/>
    <cellStyle name="Comma 17 2 2 7" xfId="4452"/>
    <cellStyle name="Comma 17 2 2 7 2" xfId="11162"/>
    <cellStyle name="Comma 17 2 2 7 2 2" xfId="36250"/>
    <cellStyle name="Comma 17 2 2 7 3" xfId="36249"/>
    <cellStyle name="Comma 17 2 2 7 4" xfId="45225"/>
    <cellStyle name="Comma 17 2 2 8" xfId="4453"/>
    <cellStyle name="Comma 17 2 2 8 2" xfId="11163"/>
    <cellStyle name="Comma 17 2 2 8 2 2" xfId="36252"/>
    <cellStyle name="Comma 17 2 2 8 3" xfId="36251"/>
    <cellStyle name="Comma 17 2 2 8 4" xfId="45226"/>
    <cellStyle name="Comma 17 2 2 9" xfId="11154"/>
    <cellStyle name="Comma 17 2 2 9 2" xfId="36253"/>
    <cellStyle name="Comma 17 2 3" xfId="4454"/>
    <cellStyle name="Comma 17 2 3 2" xfId="4455"/>
    <cellStyle name="Comma 17 2 3 2 2" xfId="11165"/>
    <cellStyle name="Comma 17 2 3 2 2 2" xfId="36256"/>
    <cellStyle name="Comma 17 2 3 2 3" xfId="36255"/>
    <cellStyle name="Comma 17 2 3 2 4" xfId="45228"/>
    <cellStyle name="Comma 17 2 3 3" xfId="11164"/>
    <cellStyle name="Comma 17 2 3 3 2" xfId="36257"/>
    <cellStyle name="Comma 17 2 3 4" xfId="36254"/>
    <cellStyle name="Comma 17 2 3 5" xfId="45227"/>
    <cellStyle name="Comma 17 2 4" xfId="4456"/>
    <cellStyle name="Comma 17 2 4 2" xfId="4457"/>
    <cellStyle name="Comma 17 2 4 2 2" xfId="11167"/>
    <cellStyle name="Comma 17 2 4 2 2 2" xfId="36260"/>
    <cellStyle name="Comma 17 2 4 2 3" xfId="36259"/>
    <cellStyle name="Comma 17 2 4 2 4" xfId="45230"/>
    <cellStyle name="Comma 17 2 4 3" xfId="11166"/>
    <cellStyle name="Comma 17 2 4 3 2" xfId="36261"/>
    <cellStyle name="Comma 17 2 4 4" xfId="36258"/>
    <cellStyle name="Comma 17 2 4 5" xfId="45229"/>
    <cellStyle name="Comma 17 2 5" xfId="4458"/>
    <cellStyle name="Comma 17 2 5 2" xfId="11168"/>
    <cellStyle name="Comma 17 2 5 2 2" xfId="36263"/>
    <cellStyle name="Comma 17 2 5 3" xfId="36262"/>
    <cellStyle name="Comma 17 2 5 4" xfId="45231"/>
    <cellStyle name="Comma 17 2 6" xfId="4459"/>
    <cellStyle name="Comma 17 2 6 2" xfId="11169"/>
    <cellStyle name="Comma 17 2 6 2 2" xfId="36265"/>
    <cellStyle name="Comma 17 2 6 3" xfId="36264"/>
    <cellStyle name="Comma 17 2 6 4" xfId="45232"/>
    <cellStyle name="Comma 17 2 7" xfId="4460"/>
    <cellStyle name="Comma 17 2 7 2" xfId="11170"/>
    <cellStyle name="Comma 17 2 7 2 2" xfId="36267"/>
    <cellStyle name="Comma 17 2 7 3" xfId="36266"/>
    <cellStyle name="Comma 17 2 7 4" xfId="45233"/>
    <cellStyle name="Comma 17 2 8" xfId="4461"/>
    <cellStyle name="Comma 17 2 8 2" xfId="11171"/>
    <cellStyle name="Comma 17 2 8 2 2" xfId="36269"/>
    <cellStyle name="Comma 17 2 8 3" xfId="36268"/>
    <cellStyle name="Comma 17 2 8 4" xfId="45234"/>
    <cellStyle name="Comma 17 2 9" xfId="4462"/>
    <cellStyle name="Comma 17 2 9 2" xfId="11172"/>
    <cellStyle name="Comma 17 2 9 2 2" xfId="36271"/>
    <cellStyle name="Comma 17 2 9 3" xfId="36270"/>
    <cellStyle name="Comma 17 2 9 4" xfId="45235"/>
    <cellStyle name="Comma 17 3" xfId="4463"/>
    <cellStyle name="Comma 17 3 10" xfId="17126"/>
    <cellStyle name="Comma 17 3 11" xfId="36272"/>
    <cellStyle name="Comma 17 3 12" xfId="45236"/>
    <cellStyle name="Comma 17 3 2" xfId="4464"/>
    <cellStyle name="Comma 17 3 2 2" xfId="4465"/>
    <cellStyle name="Comma 17 3 2 2 2" xfId="11175"/>
    <cellStyle name="Comma 17 3 2 2 2 2" xfId="36275"/>
    <cellStyle name="Comma 17 3 2 2 3" xfId="36274"/>
    <cellStyle name="Comma 17 3 2 2 4" xfId="45238"/>
    <cellStyle name="Comma 17 3 2 3" xfId="11174"/>
    <cellStyle name="Comma 17 3 2 3 2" xfId="36276"/>
    <cellStyle name="Comma 17 3 2 4" xfId="36273"/>
    <cellStyle name="Comma 17 3 2 5" xfId="45237"/>
    <cellStyle name="Comma 17 3 3" xfId="4466"/>
    <cellStyle name="Comma 17 3 3 2" xfId="4467"/>
    <cellStyle name="Comma 17 3 3 2 2" xfId="11177"/>
    <cellStyle name="Comma 17 3 3 2 2 2" xfId="36279"/>
    <cellStyle name="Comma 17 3 3 2 3" xfId="36278"/>
    <cellStyle name="Comma 17 3 3 2 4" xfId="45240"/>
    <cellStyle name="Comma 17 3 3 3" xfId="11176"/>
    <cellStyle name="Comma 17 3 3 3 2" xfId="36280"/>
    <cellStyle name="Comma 17 3 3 4" xfId="36277"/>
    <cellStyle name="Comma 17 3 3 5" xfId="45239"/>
    <cellStyle name="Comma 17 3 4" xfId="4468"/>
    <cellStyle name="Comma 17 3 4 2" xfId="11178"/>
    <cellStyle name="Comma 17 3 4 2 2" xfId="36282"/>
    <cellStyle name="Comma 17 3 4 3" xfId="36281"/>
    <cellStyle name="Comma 17 3 4 4" xfId="45241"/>
    <cellStyle name="Comma 17 3 5" xfId="4469"/>
    <cellStyle name="Comma 17 3 5 2" xfId="11179"/>
    <cellStyle name="Comma 17 3 5 2 2" xfId="36284"/>
    <cellStyle name="Comma 17 3 5 3" xfId="36283"/>
    <cellStyle name="Comma 17 3 5 4" xfId="45242"/>
    <cellStyle name="Comma 17 3 6" xfId="4470"/>
    <cellStyle name="Comma 17 3 6 2" xfId="11180"/>
    <cellStyle name="Comma 17 3 6 2 2" xfId="36286"/>
    <cellStyle name="Comma 17 3 6 3" xfId="36285"/>
    <cellStyle name="Comma 17 3 6 4" xfId="45243"/>
    <cellStyle name="Comma 17 3 7" xfId="4471"/>
    <cellStyle name="Comma 17 3 7 2" xfId="11181"/>
    <cellStyle name="Comma 17 3 7 2 2" xfId="36288"/>
    <cellStyle name="Comma 17 3 7 3" xfId="36287"/>
    <cellStyle name="Comma 17 3 7 4" xfId="45244"/>
    <cellStyle name="Comma 17 3 8" xfId="4472"/>
    <cellStyle name="Comma 17 3 8 2" xfId="11182"/>
    <cellStyle name="Comma 17 3 8 2 2" xfId="36290"/>
    <cellStyle name="Comma 17 3 8 3" xfId="36289"/>
    <cellStyle name="Comma 17 3 8 4" xfId="45245"/>
    <cellStyle name="Comma 17 3 9" xfId="11173"/>
    <cellStyle name="Comma 17 3 9 2" xfId="36291"/>
    <cellStyle name="Comma 17 4" xfId="4473"/>
    <cellStyle name="Comma 17 4 10" xfId="17127"/>
    <cellStyle name="Comma 17 4 11" xfId="36292"/>
    <cellStyle name="Comma 17 4 12" xfId="45246"/>
    <cellStyle name="Comma 17 4 2" xfId="4474"/>
    <cellStyle name="Comma 17 4 2 2" xfId="11184"/>
    <cellStyle name="Comma 17 4 2 2 2" xfId="36294"/>
    <cellStyle name="Comma 17 4 2 3" xfId="36293"/>
    <cellStyle name="Comma 17 4 2 4" xfId="45247"/>
    <cellStyle name="Comma 17 4 3" xfId="4475"/>
    <cellStyle name="Comma 17 4 3 2" xfId="11185"/>
    <cellStyle name="Comma 17 4 3 2 2" xfId="36296"/>
    <cellStyle name="Comma 17 4 3 3" xfId="36295"/>
    <cellStyle name="Comma 17 4 3 4" xfId="45248"/>
    <cellStyle name="Comma 17 4 4" xfId="4476"/>
    <cellStyle name="Comma 17 4 4 2" xfId="11186"/>
    <cellStyle name="Comma 17 4 4 2 2" xfId="36298"/>
    <cellStyle name="Comma 17 4 4 3" xfId="36297"/>
    <cellStyle name="Comma 17 4 4 4" xfId="45249"/>
    <cellStyle name="Comma 17 4 5" xfId="4477"/>
    <cellStyle name="Comma 17 4 5 2" xfId="11187"/>
    <cellStyle name="Comma 17 4 5 2 2" xfId="36300"/>
    <cellStyle name="Comma 17 4 5 3" xfId="36299"/>
    <cellStyle name="Comma 17 4 5 4" xfId="45250"/>
    <cellStyle name="Comma 17 4 6" xfId="4478"/>
    <cellStyle name="Comma 17 4 6 2" xfId="11188"/>
    <cellStyle name="Comma 17 4 6 2 2" xfId="36302"/>
    <cellStyle name="Comma 17 4 6 3" xfId="36301"/>
    <cellStyle name="Comma 17 4 6 4" xfId="45251"/>
    <cellStyle name="Comma 17 4 7" xfId="4479"/>
    <cellStyle name="Comma 17 4 7 2" xfId="11189"/>
    <cellStyle name="Comma 17 4 7 2 2" xfId="36304"/>
    <cellStyle name="Comma 17 4 7 3" xfId="36303"/>
    <cellStyle name="Comma 17 4 7 4" xfId="45252"/>
    <cellStyle name="Comma 17 4 8" xfId="4480"/>
    <cellStyle name="Comma 17 4 8 2" xfId="11190"/>
    <cellStyle name="Comma 17 4 8 2 2" xfId="36306"/>
    <cellStyle name="Comma 17 4 8 3" xfId="36305"/>
    <cellStyle name="Comma 17 4 8 4" xfId="45253"/>
    <cellStyle name="Comma 17 4 9" xfId="11183"/>
    <cellStyle name="Comma 17 4 9 2" xfId="36307"/>
    <cellStyle name="Comma 17 5" xfId="4481"/>
    <cellStyle name="Comma 17 5 2" xfId="4482"/>
    <cellStyle name="Comma 17 5 2 2" xfId="11192"/>
    <cellStyle name="Comma 17 5 2 2 2" xfId="36310"/>
    <cellStyle name="Comma 17 5 2 3" xfId="36309"/>
    <cellStyle name="Comma 17 5 2 4" xfId="45255"/>
    <cellStyle name="Comma 17 5 3" xfId="11191"/>
    <cellStyle name="Comma 17 5 3 2" xfId="36311"/>
    <cellStyle name="Comma 17 5 4" xfId="17128"/>
    <cellStyle name="Comma 17 5 5" xfId="36308"/>
    <cellStyle name="Comma 17 5 6" xfId="45254"/>
    <cellStyle name="Comma 17 6" xfId="4483"/>
    <cellStyle name="Comma 17 6 2" xfId="11193"/>
    <cellStyle name="Comma 17 6 2 2" xfId="36313"/>
    <cellStyle name="Comma 17 6 3" xfId="36312"/>
    <cellStyle name="Comma 17 6 4" xfId="45256"/>
    <cellStyle name="Comma 17 7" xfId="4484"/>
    <cellStyle name="Comma 17 7 2" xfId="11194"/>
    <cellStyle name="Comma 17 7 2 2" xfId="36315"/>
    <cellStyle name="Comma 17 7 3" xfId="36314"/>
    <cellStyle name="Comma 17 7 4" xfId="45257"/>
    <cellStyle name="Comma 17 8" xfId="4485"/>
    <cellStyle name="Comma 17 8 2" xfId="11195"/>
    <cellStyle name="Comma 17 8 2 2" xfId="36317"/>
    <cellStyle name="Comma 17 8 3" xfId="36316"/>
    <cellStyle name="Comma 17 8 4" xfId="45258"/>
    <cellStyle name="Comma 17 9" xfId="4486"/>
    <cellStyle name="Comma 17 9 2" xfId="11196"/>
    <cellStyle name="Comma 17 9 2 2" xfId="36319"/>
    <cellStyle name="Comma 17 9 3" xfId="36318"/>
    <cellStyle name="Comma 17 9 4" xfId="45259"/>
    <cellStyle name="Comma 18" xfId="4487"/>
    <cellStyle name="Comma 18 10" xfId="17129"/>
    <cellStyle name="Comma 18 11" xfId="36320"/>
    <cellStyle name="Comma 18 12" xfId="45260"/>
    <cellStyle name="Comma 18 2" xfId="4488"/>
    <cellStyle name="Comma 18 2 2" xfId="11198"/>
    <cellStyle name="Comma 18 2 2 2" xfId="36322"/>
    <cellStyle name="Comma 18 2 3" xfId="17130"/>
    <cellStyle name="Comma 18 2 4" xfId="36321"/>
    <cellStyle name="Comma 18 2 5" xfId="45261"/>
    <cellStyle name="Comma 18 3" xfId="4489"/>
    <cellStyle name="Comma 18 3 2" xfId="11199"/>
    <cellStyle name="Comma 18 3 2 2" xfId="36324"/>
    <cellStyle name="Comma 18 3 3" xfId="17131"/>
    <cellStyle name="Comma 18 3 4" xfId="36323"/>
    <cellStyle name="Comma 18 3 5" xfId="45262"/>
    <cellStyle name="Comma 18 4" xfId="4490"/>
    <cellStyle name="Comma 18 4 2" xfId="11200"/>
    <cellStyle name="Comma 18 4 2 2" xfId="36326"/>
    <cellStyle name="Comma 18 4 3" xfId="17132"/>
    <cellStyle name="Comma 18 4 4" xfId="36325"/>
    <cellStyle name="Comma 18 4 5" xfId="45263"/>
    <cellStyle name="Comma 18 5" xfId="4491"/>
    <cellStyle name="Comma 18 5 2" xfId="11201"/>
    <cellStyle name="Comma 18 5 2 2" xfId="36328"/>
    <cellStyle name="Comma 18 5 3" xfId="36327"/>
    <cellStyle name="Comma 18 5 4" xfId="45264"/>
    <cellStyle name="Comma 18 6" xfId="4492"/>
    <cellStyle name="Comma 18 6 2" xfId="11202"/>
    <cellStyle name="Comma 18 6 2 2" xfId="36330"/>
    <cellStyle name="Comma 18 6 3" xfId="36329"/>
    <cellStyle name="Comma 18 6 4" xfId="45265"/>
    <cellStyle name="Comma 18 7" xfId="4493"/>
    <cellStyle name="Comma 18 7 2" xfId="11203"/>
    <cellStyle name="Comma 18 7 2 2" xfId="36332"/>
    <cellStyle name="Comma 18 7 3" xfId="36331"/>
    <cellStyle name="Comma 18 7 4" xfId="45266"/>
    <cellStyle name="Comma 18 8" xfId="4494"/>
    <cellStyle name="Comma 18 8 2" xfId="11204"/>
    <cellStyle name="Comma 18 8 2 2" xfId="36334"/>
    <cellStyle name="Comma 18 8 3" xfId="36333"/>
    <cellStyle name="Comma 18 8 4" xfId="45267"/>
    <cellStyle name="Comma 18 9" xfId="11197"/>
    <cellStyle name="Comma 18 9 2" xfId="36335"/>
    <cellStyle name="Comma 19" xfId="4495"/>
    <cellStyle name="Comma 19 2" xfId="11205"/>
    <cellStyle name="Comma 19 2 2" xfId="17134"/>
    <cellStyle name="Comma 19 2 3" xfId="36337"/>
    <cellStyle name="Comma 19 3" xfId="17133"/>
    <cellStyle name="Comma 19 4" xfId="36336"/>
    <cellStyle name="Comma 19 5" xfId="45268"/>
    <cellStyle name="Comma 2" xfId="29"/>
    <cellStyle name="Comma 2 10" xfId="17135"/>
    <cellStyle name="Comma 2 10 2" xfId="17136"/>
    <cellStyle name="Comma 2 11" xfId="17137"/>
    <cellStyle name="Comma 2 11 2" xfId="17138"/>
    <cellStyle name="Comma 2 12" xfId="17139"/>
    <cellStyle name="Comma 2 12 2" xfId="17140"/>
    <cellStyle name="Comma 2 13" xfId="17141"/>
    <cellStyle name="Comma 2 13 2" xfId="17142"/>
    <cellStyle name="Comma 2 14" xfId="17143"/>
    <cellStyle name="Comma 2 14 2" xfId="17144"/>
    <cellStyle name="Comma 2 15" xfId="17145"/>
    <cellStyle name="Comma 2 15 2" xfId="17146"/>
    <cellStyle name="Comma 2 16" xfId="17147"/>
    <cellStyle name="Comma 2 16 2" xfId="17148"/>
    <cellStyle name="Comma 2 17" xfId="17149"/>
    <cellStyle name="Comma 2 17 2" xfId="17150"/>
    <cellStyle name="Comma 2 18" xfId="17151"/>
    <cellStyle name="Comma 2 18 2" xfId="17152"/>
    <cellStyle name="Comma 2 19" xfId="17153"/>
    <cellStyle name="Comma 2 19 2" xfId="17154"/>
    <cellStyle name="Comma 2 2" xfId="62"/>
    <cellStyle name="Comma 2 2 10" xfId="17155"/>
    <cellStyle name="Comma 2 2 10 2" xfId="17156"/>
    <cellStyle name="Comma 2 2 11" xfId="17157"/>
    <cellStyle name="Comma 2 2 11 2" xfId="17158"/>
    <cellStyle name="Comma 2 2 12" xfId="17159"/>
    <cellStyle name="Comma 2 2 12 2" xfId="17160"/>
    <cellStyle name="Comma 2 2 13" xfId="17161"/>
    <cellStyle name="Comma 2 2 13 10 2" xfId="17162"/>
    <cellStyle name="Comma 2 2 13 2" xfId="17163"/>
    <cellStyle name="Comma 2 2 13 3" xfId="17164"/>
    <cellStyle name="Comma 2 2 13 4" xfId="17165"/>
    <cellStyle name="Comma 2 2 13 5" xfId="17166"/>
    <cellStyle name="Comma 2 2 13 6" xfId="17167"/>
    <cellStyle name="Comma 2 2 13 7" xfId="17168"/>
    <cellStyle name="Comma 2 2 13 8" xfId="17169"/>
    <cellStyle name="Comma 2 2 13 9" xfId="17170"/>
    <cellStyle name="Comma 2 2 14" xfId="17171"/>
    <cellStyle name="Comma 2 2 15" xfId="17172"/>
    <cellStyle name="Comma 2 2 16" xfId="17173"/>
    <cellStyle name="Comma 2 2 17" xfId="17174"/>
    <cellStyle name="Comma 2 2 18" xfId="17175"/>
    <cellStyle name="Comma 2 2 19" xfId="17176"/>
    <cellStyle name="Comma 2 2 2" xfId="4497"/>
    <cellStyle name="Comma 2 2 2 10" xfId="17178"/>
    <cellStyle name="Comma 2 2 2 11" xfId="17179"/>
    <cellStyle name="Comma 2 2 2 12" xfId="17180"/>
    <cellStyle name="Comma 2 2 2 13" xfId="17181"/>
    <cellStyle name="Comma 2 2 2 13 2" xfId="17182"/>
    <cellStyle name="Comma 2 2 2 14" xfId="17183"/>
    <cellStyle name="Comma 2 2 2 15" xfId="17184"/>
    <cellStyle name="Comma 2 2 2 16" xfId="17185"/>
    <cellStyle name="Comma 2 2 2 17" xfId="17177"/>
    <cellStyle name="Comma 2 2 2 2" xfId="17186"/>
    <cellStyle name="Comma 2 2 2 2 10" xfId="17187"/>
    <cellStyle name="Comma 2 2 2 2 11" xfId="17188"/>
    <cellStyle name="Comma 2 2 2 2 12" xfId="17189"/>
    <cellStyle name="Comma 2 2 2 2 12 2" xfId="17190"/>
    <cellStyle name="Comma 2 2 2 2 2" xfId="17191"/>
    <cellStyle name="Comma 2 2 2 2 2 10" xfId="17192"/>
    <cellStyle name="Comma 2 2 2 2 2 11" xfId="17193"/>
    <cellStyle name="Comma 2 2 2 2 2 11 2" xfId="17194"/>
    <cellStyle name="Comma 2 2 2 2 2 2" xfId="17195"/>
    <cellStyle name="Comma 2 2 2 2 2 2 10" xfId="17196"/>
    <cellStyle name="Comma 2 2 2 2 2 2 11" xfId="17197"/>
    <cellStyle name="Comma 2 2 2 2 2 2 11 2" xfId="17198"/>
    <cellStyle name="Comma 2 2 2 2 2 2 2" xfId="17199"/>
    <cellStyle name="Comma 2 2 2 2 2 2 2 2" xfId="17200"/>
    <cellStyle name="Comma 2 2 2 2 2 2 2 2 2" xfId="17201"/>
    <cellStyle name="Comma 2 2 2 2 2 2 2 2 2 2" xfId="17202"/>
    <cellStyle name="Comma 2 2 2 2 2 2 2 2 2 2 2" xfId="17203"/>
    <cellStyle name="Comma 2 2 2 2 2 2 2 2 2 2 2 2" xfId="17204"/>
    <cellStyle name="Comma 2 2 2 2 2 2 2 2 2 3" xfId="17205"/>
    <cellStyle name="Comma 2 2 2 2 2 2 2 2 3" xfId="17206"/>
    <cellStyle name="Comma 2 2 2 2 2 2 2 2 4" xfId="17207"/>
    <cellStyle name="Comma 2 2 2 2 2 2 2 2 5" xfId="17208"/>
    <cellStyle name="Comma 2 2 2 2 2 2 2 2 6" xfId="17209"/>
    <cellStyle name="Comma 2 2 2 2 2 2 2 2 7" xfId="17210"/>
    <cellStyle name="Comma 2 2 2 2 2 2 2 2 7 2" xfId="17211"/>
    <cellStyle name="Comma 2 2 2 2 2 2 2 3" xfId="17212"/>
    <cellStyle name="Comma 2 2 2 2 2 2 2 3 2" xfId="17213"/>
    <cellStyle name="Comma 2 2 2 2 2 2 2 4" xfId="17214"/>
    <cellStyle name="Comma 2 2 2 2 2 2 2 4 2" xfId="17215"/>
    <cellStyle name="Comma 2 2 2 2 2 2 2 4 2 2" xfId="17216"/>
    <cellStyle name="Comma 2 2 2 2 2 2 2 4 2 2 2" xfId="17217"/>
    <cellStyle name="Comma 2 2 2 2 2 2 2 4 3" xfId="17218"/>
    <cellStyle name="Comma 2 2 2 2 2 2 2 5" xfId="17219"/>
    <cellStyle name="Comma 2 2 2 2 2 2 2 6" xfId="17220"/>
    <cellStyle name="Comma 2 2 2 2 2 2 2 7" xfId="17221"/>
    <cellStyle name="Comma 2 2 2 2 2 2 2 8" xfId="17222"/>
    <cellStyle name="Comma 2 2 2 2 2 2 2 8 2" xfId="17223"/>
    <cellStyle name="Comma 2 2 2 2 2 2 3" xfId="17224"/>
    <cellStyle name="Comma 2 2 2 2 2 2 3 2" xfId="17225"/>
    <cellStyle name="Comma 2 2 2 2 2 2 4" xfId="17226"/>
    <cellStyle name="Comma 2 2 2 2 2 2 4 2" xfId="17227"/>
    <cellStyle name="Comma 2 2 2 2 2 2 5" xfId="17228"/>
    <cellStyle name="Comma 2 2 2 2 2 2 5 2" xfId="17229"/>
    <cellStyle name="Comma 2 2 2 2 2 2 6" xfId="17230"/>
    <cellStyle name="Comma 2 2 2 2 2 2 7" xfId="17231"/>
    <cellStyle name="Comma 2 2 2 2 2 2 7 2" xfId="17232"/>
    <cellStyle name="Comma 2 2 2 2 2 2 7 2 2" xfId="17233"/>
    <cellStyle name="Comma 2 2 2 2 2 2 7 2 2 2" xfId="17234"/>
    <cellStyle name="Comma 2 2 2 2 2 2 7 3" xfId="17235"/>
    <cellStyle name="Comma 2 2 2 2 2 2 8" xfId="17236"/>
    <cellStyle name="Comma 2 2 2 2 2 2 9" xfId="17237"/>
    <cellStyle name="Comma 2 2 2 2 2 3" xfId="17238"/>
    <cellStyle name="Comma 2 2 2 2 2 3 2" xfId="17239"/>
    <cellStyle name="Comma 2 2 2 2 2 3 3" xfId="17240"/>
    <cellStyle name="Comma 2 2 2 2 2 3 4" xfId="17241"/>
    <cellStyle name="Comma 2 2 2 2 2 4" xfId="17242"/>
    <cellStyle name="Comma 2 2 2 2 2 5" xfId="17243"/>
    <cellStyle name="Comma 2 2 2 2 2 6" xfId="17244"/>
    <cellStyle name="Comma 2 2 2 2 2 6 2" xfId="17245"/>
    <cellStyle name="Comma 2 2 2 2 2 7" xfId="17246"/>
    <cellStyle name="Comma 2 2 2 2 2 7 2" xfId="17247"/>
    <cellStyle name="Comma 2 2 2 2 2 7 2 2" xfId="17248"/>
    <cellStyle name="Comma 2 2 2 2 2 7 2 2 2" xfId="17249"/>
    <cellStyle name="Comma 2 2 2 2 2 7 3" xfId="17250"/>
    <cellStyle name="Comma 2 2 2 2 2 8" xfId="17251"/>
    <cellStyle name="Comma 2 2 2 2 2 9" xfId="17252"/>
    <cellStyle name="Comma 2 2 2 2 3" xfId="17253"/>
    <cellStyle name="Comma 2 2 2 2 3 2" xfId="17254"/>
    <cellStyle name="Comma 2 2 2 2 3 2 2" xfId="17255"/>
    <cellStyle name="Comma 2 2 2 2 3 3" xfId="17256"/>
    <cellStyle name="Comma 2 2 2 2 3 3 2" xfId="17257"/>
    <cellStyle name="Comma 2 2 2 2 4" xfId="17258"/>
    <cellStyle name="Comma 2 2 2 2 4 2" xfId="17259"/>
    <cellStyle name="Comma 2 2 2 2 5" xfId="17260"/>
    <cellStyle name="Comma 2 2 2 2 5 2" xfId="17261"/>
    <cellStyle name="Comma 2 2 2 2 6" xfId="17262"/>
    <cellStyle name="Comma 2 2 2 2 6 2" xfId="17263"/>
    <cellStyle name="Comma 2 2 2 2 7" xfId="17264"/>
    <cellStyle name="Comma 2 2 2 2 8" xfId="17265"/>
    <cellStyle name="Comma 2 2 2 2 8 2" xfId="17266"/>
    <cellStyle name="Comma 2 2 2 2 8 2 2" xfId="17267"/>
    <cellStyle name="Comma 2 2 2 2 8 2 2 2" xfId="17268"/>
    <cellStyle name="Comma 2 2 2 2 8 3" xfId="17269"/>
    <cellStyle name="Comma 2 2 2 2 9" xfId="17270"/>
    <cellStyle name="Comma 2 2 2 3" xfId="17271"/>
    <cellStyle name="Comma 2 2 2 3 2" xfId="17272"/>
    <cellStyle name="Comma 2 2 2 4" xfId="17273"/>
    <cellStyle name="Comma 2 2 2 4 2" xfId="17274"/>
    <cellStyle name="Comma 2 2 2 4 2 2" xfId="17275"/>
    <cellStyle name="Comma 2 2 2 4 2 2 2" xfId="17276"/>
    <cellStyle name="Comma 2 2 2 4 2 3" xfId="17277"/>
    <cellStyle name="Comma 2 2 2 4 2 3 2" xfId="17278"/>
    <cellStyle name="Comma 2 2 2 4 3" xfId="17279"/>
    <cellStyle name="Comma 2 2 2 4 3 2" xfId="17280"/>
    <cellStyle name="Comma 2 2 2 4 4" xfId="17281"/>
    <cellStyle name="Comma 2 2 2 4 4 2" xfId="17282"/>
    <cellStyle name="Comma 2 2 2 4 5" xfId="17283"/>
    <cellStyle name="Comma 2 2 2 4 5 2" xfId="17284"/>
    <cellStyle name="Comma 2 2 2 4 6" xfId="17285"/>
    <cellStyle name="Comma 2 2 2 4 7" xfId="17286"/>
    <cellStyle name="Comma 2 2 2 5" xfId="17287"/>
    <cellStyle name="Comma 2 2 2 5 2" xfId="17288"/>
    <cellStyle name="Comma 2 2 2 5 3" xfId="17289"/>
    <cellStyle name="Comma 2 2 2 5 4" xfId="17290"/>
    <cellStyle name="Comma 2 2 2 6" xfId="17291"/>
    <cellStyle name="Comma 2 2 2 7" xfId="17292"/>
    <cellStyle name="Comma 2 2 2 8" xfId="17293"/>
    <cellStyle name="Comma 2 2 2 8 2" xfId="17294"/>
    <cellStyle name="Comma 2 2 2 9" xfId="17295"/>
    <cellStyle name="Comma 2 2 2 9 10" xfId="17296"/>
    <cellStyle name="Comma 2 2 2 9 2" xfId="17297"/>
    <cellStyle name="Comma 2 2 2 9 2 2" xfId="17298"/>
    <cellStyle name="Comma 2 2 2 9 2 2 2" xfId="17299"/>
    <cellStyle name="Comma 2 2 2 9 3" xfId="17300"/>
    <cellStyle name="Comma 2 2 2 9 4" xfId="17301"/>
    <cellStyle name="Comma 2 2 2 9 5" xfId="17302"/>
    <cellStyle name="Comma 2 2 2 9 6" xfId="17303"/>
    <cellStyle name="Comma 2 2 2 9 7" xfId="17304"/>
    <cellStyle name="Comma 2 2 2 9 8" xfId="17305"/>
    <cellStyle name="Comma 2 2 2 9 9" xfId="17306"/>
    <cellStyle name="Comma 2 2 20" xfId="17307"/>
    <cellStyle name="Comma 2 2 21" xfId="17308"/>
    <cellStyle name="Comma 2 2 22" xfId="17309"/>
    <cellStyle name="Comma 2 2 23" xfId="17310"/>
    <cellStyle name="Comma 2 2 3" xfId="4496"/>
    <cellStyle name="Comma 2 2 3 10" xfId="17312"/>
    <cellStyle name="Comma 2 2 3 11" xfId="17313"/>
    <cellStyle name="Comma 2 2 3 12" xfId="17314"/>
    <cellStyle name="Comma 2 2 3 13" xfId="17311"/>
    <cellStyle name="Comma 2 2 3 2" xfId="17315"/>
    <cellStyle name="Comma 2 2 3 2 2" xfId="17316"/>
    <cellStyle name="Comma 2 2 3 2 2 2" xfId="17317"/>
    <cellStyle name="Comma 2 2 3 2 2 2 2" xfId="17318"/>
    <cellStyle name="Comma 2 2 3 2 2 2 3" xfId="17319"/>
    <cellStyle name="Comma 2 2 3 2 2 2 4" xfId="17320"/>
    <cellStyle name="Comma 2 2 3 2 2 3" xfId="17321"/>
    <cellStyle name="Comma 2 2 3 2 2 4" xfId="17322"/>
    <cellStyle name="Comma 2 2 3 2 2 5" xfId="17323"/>
    <cellStyle name="Comma 2 2 3 2 2 6" xfId="17324"/>
    <cellStyle name="Comma 2 2 3 2 2 6 2" xfId="17325"/>
    <cellStyle name="Comma 2 2 3 2 3" xfId="17326"/>
    <cellStyle name="Comma 2 2 3 2 3 2" xfId="17327"/>
    <cellStyle name="Comma 2 2 3 2 3 2 2" xfId="17328"/>
    <cellStyle name="Comma 2 2 3 2 3 3" xfId="17329"/>
    <cellStyle name="Comma 2 2 3 2 3 3 2" xfId="17330"/>
    <cellStyle name="Comma 2 2 3 2 4" xfId="17331"/>
    <cellStyle name="Comma 2 2 3 2 4 2" xfId="17332"/>
    <cellStyle name="Comma 2 2 3 2 5" xfId="17333"/>
    <cellStyle name="Comma 2 2 3 2 5 2" xfId="17334"/>
    <cellStyle name="Comma 2 2 3 2 6" xfId="17335"/>
    <cellStyle name="Comma 2 2 3 2 7" xfId="17336"/>
    <cellStyle name="Comma 2 2 3 3" xfId="17337"/>
    <cellStyle name="Comma 2 2 3 3 2" xfId="17338"/>
    <cellStyle name="Comma 2 2 3 3 3" xfId="17339"/>
    <cellStyle name="Comma 2 2 3 3 4" xfId="17340"/>
    <cellStyle name="Comma 2 2 3 4" xfId="17341"/>
    <cellStyle name="Comma 2 2 3 5" xfId="17342"/>
    <cellStyle name="Comma 2 2 3 6" xfId="17343"/>
    <cellStyle name="Comma 2 2 3 7" xfId="17344"/>
    <cellStyle name="Comma 2 2 3 7 2" xfId="17345"/>
    <cellStyle name="Comma 2 2 3 8" xfId="17346"/>
    <cellStyle name="Comma 2 2 3 8 2" xfId="17347"/>
    <cellStyle name="Comma 2 2 3 8 3" xfId="17348"/>
    <cellStyle name="Comma 2 2 3 8 4" xfId="17349"/>
    <cellStyle name="Comma 2 2 3 8 5" xfId="17350"/>
    <cellStyle name="Comma 2 2 3 8 6" xfId="17351"/>
    <cellStyle name="Comma 2 2 3 8 7" xfId="17352"/>
    <cellStyle name="Comma 2 2 3 8 8" xfId="17353"/>
    <cellStyle name="Comma 2 2 3 9" xfId="17354"/>
    <cellStyle name="Comma 2 2 4" xfId="17355"/>
    <cellStyle name="Comma 2 2 4 10" xfId="17356"/>
    <cellStyle name="Comma 2 2 4 10 2" xfId="17357"/>
    <cellStyle name="Comma 2 2 4 10 3" xfId="17358"/>
    <cellStyle name="Comma 2 2 4 11" xfId="17359"/>
    <cellStyle name="Comma 2 2 4 11 2" xfId="17360"/>
    <cellStyle name="Comma 2 2 4 11 3" xfId="17361"/>
    <cellStyle name="Comma 2 2 4 12" xfId="17362"/>
    <cellStyle name="Comma 2 2 4 12 2" xfId="17363"/>
    <cellStyle name="Comma 2 2 4 12 3" xfId="17364"/>
    <cellStyle name="Comma 2 2 4 13" xfId="17365"/>
    <cellStyle name="Comma 2 2 4 13 2" xfId="17366"/>
    <cellStyle name="Comma 2 2 4 13 3" xfId="17367"/>
    <cellStyle name="Comma 2 2 4 14" xfId="17368"/>
    <cellStyle name="Comma 2 2 4 14 2" xfId="17369"/>
    <cellStyle name="Comma 2 2 4 14 3" xfId="17370"/>
    <cellStyle name="Comma 2 2 4 15" xfId="17371"/>
    <cellStyle name="Comma 2 2 4 15 2" xfId="17372"/>
    <cellStyle name="Comma 2 2 4 15 3" xfId="17373"/>
    <cellStyle name="Comma 2 2 4 16" xfId="17374"/>
    <cellStyle name="Comma 2 2 4 16 2" xfId="17375"/>
    <cellStyle name="Comma 2 2 4 16 3" xfId="17376"/>
    <cellStyle name="Comma 2 2 4 17" xfId="17377"/>
    <cellStyle name="Comma 2 2 4 18" xfId="17378"/>
    <cellStyle name="Comma 2 2 4 19" xfId="17379"/>
    <cellStyle name="Comma 2 2 4 2" xfId="17380"/>
    <cellStyle name="Comma 2 2 4 2 2" xfId="17381"/>
    <cellStyle name="Comma 2 2 4 2 3" xfId="17382"/>
    <cellStyle name="Comma 2 2 4 2 4" xfId="17383"/>
    <cellStyle name="Comma 2 2 4 20" xfId="17384"/>
    <cellStyle name="Comma 2 2 4 21" xfId="17385"/>
    <cellStyle name="Comma 2 2 4 22" xfId="17386"/>
    <cellStyle name="Comma 2 2 4 23" xfId="17387"/>
    <cellStyle name="Comma 2 2 4 24" xfId="17388"/>
    <cellStyle name="Comma 2 2 4 25" xfId="17389"/>
    <cellStyle name="Comma 2 2 4 26" xfId="17390"/>
    <cellStyle name="Comma 2 2 4 27" xfId="17391"/>
    <cellStyle name="Comma 2 2 4 28" xfId="17392"/>
    <cellStyle name="Comma 2 2 4 29" xfId="17393"/>
    <cellStyle name="Comma 2 2 4 3" xfId="17394"/>
    <cellStyle name="Comma 2 2 4 30" xfId="17395"/>
    <cellStyle name="Comma 2 2 4 31" xfId="17396"/>
    <cellStyle name="Comma 2 2 4 32" xfId="17397"/>
    <cellStyle name="Comma 2 2 4 33" xfId="17398"/>
    <cellStyle name="Comma 2 2 4 34" xfId="17399"/>
    <cellStyle name="Comma 2 2 4 35" xfId="17400"/>
    <cellStyle name="Comma 2 2 4 36" xfId="17401"/>
    <cellStyle name="Comma 2 2 4 37" xfId="17402"/>
    <cellStyle name="Comma 2 2 4 38" xfId="17403"/>
    <cellStyle name="Comma 2 2 4 39" xfId="17404"/>
    <cellStyle name="Comma 2 2 4 4" xfId="17405"/>
    <cellStyle name="Comma 2 2 4 40" xfId="17406"/>
    <cellStyle name="Comma 2 2 4 41" xfId="17407"/>
    <cellStyle name="Comma 2 2 4 42" xfId="17408"/>
    <cellStyle name="Comma 2 2 4 43" xfId="17409"/>
    <cellStyle name="Comma 2 2 4 44" xfId="17410"/>
    <cellStyle name="Comma 2 2 4 45" xfId="17411"/>
    <cellStyle name="Comma 2 2 4 5" xfId="17412"/>
    <cellStyle name="Comma 2 2 4 6" xfId="17413"/>
    <cellStyle name="Comma 2 2 4 6 2" xfId="17414"/>
    <cellStyle name="Comma 2 2 4 7" xfId="17415"/>
    <cellStyle name="Comma 2 2 4 7 10" xfId="17416"/>
    <cellStyle name="Comma 2 2 4 7 11" xfId="17417"/>
    <cellStyle name="Comma 2 2 4 7 12" xfId="17418"/>
    <cellStyle name="Comma 2 2 4 7 13" xfId="17419"/>
    <cellStyle name="Comma 2 2 4 7 14" xfId="17420"/>
    <cellStyle name="Comma 2 2 4 7 15" xfId="17421"/>
    <cellStyle name="Comma 2 2 4 7 16" xfId="17422"/>
    <cellStyle name="Comma 2 2 4 7 17" xfId="17423"/>
    <cellStyle name="Comma 2 2 4 7 18" xfId="17424"/>
    <cellStyle name="Comma 2 2 4 7 19" xfId="17425"/>
    <cellStyle name="Comma 2 2 4 7 2" xfId="17426"/>
    <cellStyle name="Comma 2 2 4 7 20" xfId="17427"/>
    <cellStyle name="Comma 2 2 4 7 21" xfId="17428"/>
    <cellStyle name="Comma 2 2 4 7 22" xfId="17429"/>
    <cellStyle name="Comma 2 2 4 7 23" xfId="17430"/>
    <cellStyle name="Comma 2 2 4 7 24" xfId="17431"/>
    <cellStyle name="Comma 2 2 4 7 25" xfId="17432"/>
    <cellStyle name="Comma 2 2 4 7 26" xfId="17433"/>
    <cellStyle name="Comma 2 2 4 7 27" xfId="17434"/>
    <cellStyle name="Comma 2 2 4 7 28" xfId="17435"/>
    <cellStyle name="Comma 2 2 4 7 29" xfId="17436"/>
    <cellStyle name="Comma 2 2 4 7 3" xfId="17437"/>
    <cellStyle name="Comma 2 2 4 7 4" xfId="17438"/>
    <cellStyle name="Comma 2 2 4 7 5" xfId="17439"/>
    <cellStyle name="Comma 2 2 4 7 6" xfId="17440"/>
    <cellStyle name="Comma 2 2 4 7 7" xfId="17441"/>
    <cellStyle name="Comma 2 2 4 7 8" xfId="17442"/>
    <cellStyle name="Comma 2 2 4 7 9" xfId="17443"/>
    <cellStyle name="Comma 2 2 4 8" xfId="17444"/>
    <cellStyle name="Comma 2 2 4 9" xfId="17445"/>
    <cellStyle name="Comma 2 2 5" xfId="17446"/>
    <cellStyle name="Comma 2 2 5 10" xfId="17447"/>
    <cellStyle name="Comma 2 2 5 10 2" xfId="17448"/>
    <cellStyle name="Comma 2 2 5 10 3" xfId="17449"/>
    <cellStyle name="Comma 2 2 5 11" xfId="17450"/>
    <cellStyle name="Comma 2 2 5 11 2" xfId="17451"/>
    <cellStyle name="Comma 2 2 5 11 3" xfId="17452"/>
    <cellStyle name="Comma 2 2 5 12" xfId="17453"/>
    <cellStyle name="Comma 2 2 5 12 2" xfId="17454"/>
    <cellStyle name="Comma 2 2 5 12 3" xfId="17455"/>
    <cellStyle name="Comma 2 2 5 13" xfId="17456"/>
    <cellStyle name="Comma 2 2 5 13 2" xfId="17457"/>
    <cellStyle name="Comma 2 2 5 13 3" xfId="17458"/>
    <cellStyle name="Comma 2 2 5 14" xfId="17459"/>
    <cellStyle name="Comma 2 2 5 15" xfId="17460"/>
    <cellStyle name="Comma 2 2 5 16" xfId="17461"/>
    <cellStyle name="Comma 2 2 5 17" xfId="17462"/>
    <cellStyle name="Comma 2 2 5 18" xfId="17463"/>
    <cellStyle name="Comma 2 2 5 19" xfId="17464"/>
    <cellStyle name="Comma 2 2 5 2" xfId="17465"/>
    <cellStyle name="Comma 2 2 5 2 2" xfId="17466"/>
    <cellStyle name="Comma 2 2 5 20" xfId="17467"/>
    <cellStyle name="Comma 2 2 5 21" xfId="17468"/>
    <cellStyle name="Comma 2 2 5 22" xfId="17469"/>
    <cellStyle name="Comma 2 2 5 23" xfId="17470"/>
    <cellStyle name="Comma 2 2 5 24" xfId="17471"/>
    <cellStyle name="Comma 2 2 5 25" xfId="17472"/>
    <cellStyle name="Comma 2 2 5 26" xfId="17473"/>
    <cellStyle name="Comma 2 2 5 27" xfId="17474"/>
    <cellStyle name="Comma 2 2 5 28" xfId="17475"/>
    <cellStyle name="Comma 2 2 5 29" xfId="17476"/>
    <cellStyle name="Comma 2 2 5 3" xfId="17477"/>
    <cellStyle name="Comma 2 2 5 3 2" xfId="17478"/>
    <cellStyle name="Comma 2 2 5 30" xfId="17479"/>
    <cellStyle name="Comma 2 2 5 31" xfId="17480"/>
    <cellStyle name="Comma 2 2 5 32" xfId="17481"/>
    <cellStyle name="Comma 2 2 5 33" xfId="17482"/>
    <cellStyle name="Comma 2 2 5 34" xfId="17483"/>
    <cellStyle name="Comma 2 2 5 35" xfId="17484"/>
    <cellStyle name="Comma 2 2 5 36" xfId="17485"/>
    <cellStyle name="Comma 2 2 5 37" xfId="17486"/>
    <cellStyle name="Comma 2 2 5 38" xfId="17487"/>
    <cellStyle name="Comma 2 2 5 39" xfId="17488"/>
    <cellStyle name="Comma 2 2 5 4" xfId="17489"/>
    <cellStyle name="Comma 2 2 5 4 10" xfId="17490"/>
    <cellStyle name="Comma 2 2 5 4 11" xfId="17491"/>
    <cellStyle name="Comma 2 2 5 4 12" xfId="17492"/>
    <cellStyle name="Comma 2 2 5 4 13" xfId="17493"/>
    <cellStyle name="Comma 2 2 5 4 14" xfId="17494"/>
    <cellStyle name="Comma 2 2 5 4 15" xfId="17495"/>
    <cellStyle name="Comma 2 2 5 4 16" xfId="17496"/>
    <cellStyle name="Comma 2 2 5 4 17" xfId="17497"/>
    <cellStyle name="Comma 2 2 5 4 18" xfId="17498"/>
    <cellStyle name="Comma 2 2 5 4 19" xfId="17499"/>
    <cellStyle name="Comma 2 2 5 4 2" xfId="17500"/>
    <cellStyle name="Comma 2 2 5 4 20" xfId="17501"/>
    <cellStyle name="Comma 2 2 5 4 21" xfId="17502"/>
    <cellStyle name="Comma 2 2 5 4 22" xfId="17503"/>
    <cellStyle name="Comma 2 2 5 4 23" xfId="17504"/>
    <cellStyle name="Comma 2 2 5 4 24" xfId="17505"/>
    <cellStyle name="Comma 2 2 5 4 25" xfId="17506"/>
    <cellStyle name="Comma 2 2 5 4 26" xfId="17507"/>
    <cellStyle name="Comma 2 2 5 4 27" xfId="17508"/>
    <cellStyle name="Comma 2 2 5 4 28" xfId="17509"/>
    <cellStyle name="Comma 2 2 5 4 29" xfId="17510"/>
    <cellStyle name="Comma 2 2 5 4 3" xfId="17511"/>
    <cellStyle name="Comma 2 2 5 4 4" xfId="17512"/>
    <cellStyle name="Comma 2 2 5 4 5" xfId="17513"/>
    <cellStyle name="Comma 2 2 5 4 6" xfId="17514"/>
    <cellStyle name="Comma 2 2 5 4 7" xfId="17515"/>
    <cellStyle name="Comma 2 2 5 4 8" xfId="17516"/>
    <cellStyle name="Comma 2 2 5 4 9" xfId="17517"/>
    <cellStyle name="Comma 2 2 5 40" xfId="17518"/>
    <cellStyle name="Comma 2 2 5 41" xfId="17519"/>
    <cellStyle name="Comma 2 2 5 42" xfId="17520"/>
    <cellStyle name="Comma 2 2 5 5" xfId="17521"/>
    <cellStyle name="Comma 2 2 5 6" xfId="17522"/>
    <cellStyle name="Comma 2 2 5 7" xfId="17523"/>
    <cellStyle name="Comma 2 2 5 7 2" xfId="17524"/>
    <cellStyle name="Comma 2 2 5 7 3" xfId="17525"/>
    <cellStyle name="Comma 2 2 5 8" xfId="17526"/>
    <cellStyle name="Comma 2 2 5 8 2" xfId="17527"/>
    <cellStyle name="Comma 2 2 5 8 3" xfId="17528"/>
    <cellStyle name="Comma 2 2 5 9" xfId="17529"/>
    <cellStyle name="Comma 2 2 5 9 2" xfId="17530"/>
    <cellStyle name="Comma 2 2 5 9 3" xfId="17531"/>
    <cellStyle name="Comma 2 2 6" xfId="17532"/>
    <cellStyle name="Comma 2 2 6 2" xfId="17533"/>
    <cellStyle name="Comma 2 2 7" xfId="17534"/>
    <cellStyle name="Comma 2 2 7 2" xfId="17535"/>
    <cellStyle name="Comma 2 2 8" xfId="17536"/>
    <cellStyle name="Comma 2 2 8 10" xfId="17537"/>
    <cellStyle name="Comma 2 2 8 10 2" xfId="17538"/>
    <cellStyle name="Comma 2 2 8 10 3" xfId="17539"/>
    <cellStyle name="Comma 2 2 8 11" xfId="17540"/>
    <cellStyle name="Comma 2 2 8 11 2" xfId="17541"/>
    <cellStyle name="Comma 2 2 8 11 3" xfId="17542"/>
    <cellStyle name="Comma 2 2 8 12" xfId="17543"/>
    <cellStyle name="Comma 2 2 8 13" xfId="17544"/>
    <cellStyle name="Comma 2 2 8 14" xfId="17545"/>
    <cellStyle name="Comma 2 2 8 15" xfId="17546"/>
    <cellStyle name="Comma 2 2 8 16" xfId="17547"/>
    <cellStyle name="Comma 2 2 8 17" xfId="17548"/>
    <cellStyle name="Comma 2 2 8 18" xfId="17549"/>
    <cellStyle name="Comma 2 2 8 19" xfId="17550"/>
    <cellStyle name="Comma 2 2 8 2" xfId="17551"/>
    <cellStyle name="Comma 2 2 8 2 10" xfId="17552"/>
    <cellStyle name="Comma 2 2 8 2 11" xfId="17553"/>
    <cellStyle name="Comma 2 2 8 2 12" xfId="17554"/>
    <cellStyle name="Comma 2 2 8 2 13" xfId="17555"/>
    <cellStyle name="Comma 2 2 8 2 14" xfId="17556"/>
    <cellStyle name="Comma 2 2 8 2 15" xfId="17557"/>
    <cellStyle name="Comma 2 2 8 2 16" xfId="17558"/>
    <cellStyle name="Comma 2 2 8 2 17" xfId="17559"/>
    <cellStyle name="Comma 2 2 8 2 18" xfId="17560"/>
    <cellStyle name="Comma 2 2 8 2 19" xfId="17561"/>
    <cellStyle name="Comma 2 2 8 2 2" xfId="17562"/>
    <cellStyle name="Comma 2 2 8 2 20" xfId="17563"/>
    <cellStyle name="Comma 2 2 8 2 21" xfId="17564"/>
    <cellStyle name="Comma 2 2 8 2 22" xfId="17565"/>
    <cellStyle name="Comma 2 2 8 2 23" xfId="17566"/>
    <cellStyle name="Comma 2 2 8 2 24" xfId="17567"/>
    <cellStyle name="Comma 2 2 8 2 25" xfId="17568"/>
    <cellStyle name="Comma 2 2 8 2 26" xfId="17569"/>
    <cellStyle name="Comma 2 2 8 2 27" xfId="17570"/>
    <cellStyle name="Comma 2 2 8 2 28" xfId="17571"/>
    <cellStyle name="Comma 2 2 8 2 29" xfId="17572"/>
    <cellStyle name="Comma 2 2 8 2 3" xfId="17573"/>
    <cellStyle name="Comma 2 2 8 2 4" xfId="17574"/>
    <cellStyle name="Comma 2 2 8 2 5" xfId="17575"/>
    <cellStyle name="Comma 2 2 8 2 6" xfId="17576"/>
    <cellStyle name="Comma 2 2 8 2 7" xfId="17577"/>
    <cellStyle name="Comma 2 2 8 2 8" xfId="17578"/>
    <cellStyle name="Comma 2 2 8 2 9" xfId="17579"/>
    <cellStyle name="Comma 2 2 8 20" xfId="17580"/>
    <cellStyle name="Comma 2 2 8 21" xfId="17581"/>
    <cellStyle name="Comma 2 2 8 22" xfId="17582"/>
    <cellStyle name="Comma 2 2 8 23" xfId="17583"/>
    <cellStyle name="Comma 2 2 8 24" xfId="17584"/>
    <cellStyle name="Comma 2 2 8 25" xfId="17585"/>
    <cellStyle name="Comma 2 2 8 26" xfId="17586"/>
    <cellStyle name="Comma 2 2 8 27" xfId="17587"/>
    <cellStyle name="Comma 2 2 8 28" xfId="17588"/>
    <cellStyle name="Comma 2 2 8 29" xfId="17589"/>
    <cellStyle name="Comma 2 2 8 3" xfId="17590"/>
    <cellStyle name="Comma 2 2 8 30" xfId="17591"/>
    <cellStyle name="Comma 2 2 8 31" xfId="17592"/>
    <cellStyle name="Comma 2 2 8 32" xfId="17593"/>
    <cellStyle name="Comma 2 2 8 33" xfId="17594"/>
    <cellStyle name="Comma 2 2 8 34" xfId="17595"/>
    <cellStyle name="Comma 2 2 8 35" xfId="17596"/>
    <cellStyle name="Comma 2 2 8 36" xfId="17597"/>
    <cellStyle name="Comma 2 2 8 37" xfId="17598"/>
    <cellStyle name="Comma 2 2 8 38" xfId="17599"/>
    <cellStyle name="Comma 2 2 8 39" xfId="17600"/>
    <cellStyle name="Comma 2 2 8 4" xfId="17601"/>
    <cellStyle name="Comma 2 2 8 40" xfId="17602"/>
    <cellStyle name="Comma 2 2 8 5" xfId="17603"/>
    <cellStyle name="Comma 2 2 8 5 2" xfId="17604"/>
    <cellStyle name="Comma 2 2 8 5 3" xfId="17605"/>
    <cellStyle name="Comma 2 2 8 6" xfId="17606"/>
    <cellStyle name="Comma 2 2 8 6 2" xfId="17607"/>
    <cellStyle name="Comma 2 2 8 6 3" xfId="17608"/>
    <cellStyle name="Comma 2 2 8 7" xfId="17609"/>
    <cellStyle name="Comma 2 2 8 7 2" xfId="17610"/>
    <cellStyle name="Comma 2 2 8 7 3" xfId="17611"/>
    <cellStyle name="Comma 2 2 8 8" xfId="17612"/>
    <cellStyle name="Comma 2 2 8 8 2" xfId="17613"/>
    <cellStyle name="Comma 2 2 8 8 3" xfId="17614"/>
    <cellStyle name="Comma 2 2 8 9" xfId="17615"/>
    <cellStyle name="Comma 2 2 8 9 2" xfId="17616"/>
    <cellStyle name="Comma 2 2 8 9 3" xfId="17617"/>
    <cellStyle name="Comma 2 2 9" xfId="17618"/>
    <cellStyle name="Comma 2 2 9 2" xfId="17619"/>
    <cellStyle name="Comma 2 2 9 2 2" xfId="17620"/>
    <cellStyle name="Comma 2 2 9 2 2 2" xfId="17621"/>
    <cellStyle name="Comma 2 2 9 3" xfId="17622"/>
    <cellStyle name="Comma 2 2 9 4" xfId="17623"/>
    <cellStyle name="Comma 2 2 9 5" xfId="17624"/>
    <cellStyle name="Comma 2 20" xfId="17625"/>
    <cellStyle name="Comma 2 20 2" xfId="17626"/>
    <cellStyle name="Comma 2 21" xfId="17627"/>
    <cellStyle name="Comma 2 21 2" xfId="17628"/>
    <cellStyle name="Comma 2 22" xfId="17629"/>
    <cellStyle name="Comma 2 22 2" xfId="17630"/>
    <cellStyle name="Comma 2 23" xfId="17631"/>
    <cellStyle name="Comma 2 23 2" xfId="17632"/>
    <cellStyle name="Comma 2 23 2 2" xfId="17633"/>
    <cellStyle name="Comma 2 23 2 3" xfId="17634"/>
    <cellStyle name="Comma 2 23 3" xfId="17635"/>
    <cellStyle name="Comma 2 23 4" xfId="17636"/>
    <cellStyle name="Comma 2 23 5" xfId="17637"/>
    <cellStyle name="Comma 2 23 6" xfId="17638"/>
    <cellStyle name="Comma 2 24" xfId="17639"/>
    <cellStyle name="Comma 2 24 10" xfId="17640"/>
    <cellStyle name="Comma 2 24 10 2" xfId="17641"/>
    <cellStyle name="Comma 2 24 10 3" xfId="17642"/>
    <cellStyle name="Comma 2 24 11" xfId="17643"/>
    <cellStyle name="Comma 2 24 11 2" xfId="17644"/>
    <cellStyle name="Comma 2 24 11 3" xfId="17645"/>
    <cellStyle name="Comma 2 24 12" xfId="17646"/>
    <cellStyle name="Comma 2 24 13" xfId="17647"/>
    <cellStyle name="Comma 2 24 14" xfId="17648"/>
    <cellStyle name="Comma 2 24 15" xfId="17649"/>
    <cellStyle name="Comma 2 24 16" xfId="17650"/>
    <cellStyle name="Comma 2 24 17" xfId="17651"/>
    <cellStyle name="Comma 2 24 18" xfId="17652"/>
    <cellStyle name="Comma 2 24 19" xfId="17653"/>
    <cellStyle name="Comma 2 24 2" xfId="17654"/>
    <cellStyle name="Comma 2 24 2 10" xfId="17655"/>
    <cellStyle name="Comma 2 24 2 11" xfId="17656"/>
    <cellStyle name="Comma 2 24 2 12" xfId="17657"/>
    <cellStyle name="Comma 2 24 2 13" xfId="17658"/>
    <cellStyle name="Comma 2 24 2 14" xfId="17659"/>
    <cellStyle name="Comma 2 24 2 15" xfId="17660"/>
    <cellStyle name="Comma 2 24 2 16" xfId="17661"/>
    <cellStyle name="Comma 2 24 2 17" xfId="17662"/>
    <cellStyle name="Comma 2 24 2 18" xfId="17663"/>
    <cellStyle name="Comma 2 24 2 19" xfId="17664"/>
    <cellStyle name="Comma 2 24 2 2" xfId="17665"/>
    <cellStyle name="Comma 2 24 2 20" xfId="17666"/>
    <cellStyle name="Comma 2 24 2 21" xfId="17667"/>
    <cellStyle name="Comma 2 24 2 22" xfId="17668"/>
    <cellStyle name="Comma 2 24 2 23" xfId="17669"/>
    <cellStyle name="Comma 2 24 2 24" xfId="17670"/>
    <cellStyle name="Comma 2 24 2 25" xfId="17671"/>
    <cellStyle name="Comma 2 24 2 26" xfId="17672"/>
    <cellStyle name="Comma 2 24 2 27" xfId="17673"/>
    <cellStyle name="Comma 2 24 2 28" xfId="17674"/>
    <cellStyle name="Comma 2 24 2 29" xfId="17675"/>
    <cellStyle name="Comma 2 24 2 3" xfId="17676"/>
    <cellStyle name="Comma 2 24 2 4" xfId="17677"/>
    <cellStyle name="Comma 2 24 2 5" xfId="17678"/>
    <cellStyle name="Comma 2 24 2 6" xfId="17679"/>
    <cellStyle name="Comma 2 24 2 7" xfId="17680"/>
    <cellStyle name="Comma 2 24 2 8" xfId="17681"/>
    <cellStyle name="Comma 2 24 2 9" xfId="17682"/>
    <cellStyle name="Comma 2 24 20" xfId="17683"/>
    <cellStyle name="Comma 2 24 21" xfId="17684"/>
    <cellStyle name="Comma 2 24 22" xfId="17685"/>
    <cellStyle name="Comma 2 24 23" xfId="17686"/>
    <cellStyle name="Comma 2 24 24" xfId="17687"/>
    <cellStyle name="Comma 2 24 25" xfId="17688"/>
    <cellStyle name="Comma 2 24 26" xfId="17689"/>
    <cellStyle name="Comma 2 24 27" xfId="17690"/>
    <cellStyle name="Comma 2 24 28" xfId="17691"/>
    <cellStyle name="Comma 2 24 29" xfId="17692"/>
    <cellStyle name="Comma 2 24 3" xfId="17693"/>
    <cellStyle name="Comma 2 24 30" xfId="17694"/>
    <cellStyle name="Comma 2 24 31" xfId="17695"/>
    <cellStyle name="Comma 2 24 32" xfId="17696"/>
    <cellStyle name="Comma 2 24 33" xfId="17697"/>
    <cellStyle name="Comma 2 24 34" xfId="17698"/>
    <cellStyle name="Comma 2 24 35" xfId="17699"/>
    <cellStyle name="Comma 2 24 36" xfId="17700"/>
    <cellStyle name="Comma 2 24 37" xfId="17701"/>
    <cellStyle name="Comma 2 24 38" xfId="17702"/>
    <cellStyle name="Comma 2 24 39" xfId="17703"/>
    <cellStyle name="Comma 2 24 4" xfId="17704"/>
    <cellStyle name="Comma 2 24 40" xfId="17705"/>
    <cellStyle name="Comma 2 24 5" xfId="17706"/>
    <cellStyle name="Comma 2 24 5 2" xfId="17707"/>
    <cellStyle name="Comma 2 24 5 3" xfId="17708"/>
    <cellStyle name="Comma 2 24 6" xfId="17709"/>
    <cellStyle name="Comma 2 24 6 2" xfId="17710"/>
    <cellStyle name="Comma 2 24 6 3" xfId="17711"/>
    <cellStyle name="Comma 2 24 7" xfId="17712"/>
    <cellStyle name="Comma 2 24 7 2" xfId="17713"/>
    <cellStyle name="Comma 2 24 7 3" xfId="17714"/>
    <cellStyle name="Comma 2 24 8" xfId="17715"/>
    <cellStyle name="Comma 2 24 8 2" xfId="17716"/>
    <cellStyle name="Comma 2 24 8 3" xfId="17717"/>
    <cellStyle name="Comma 2 24 9" xfId="17718"/>
    <cellStyle name="Comma 2 24 9 2" xfId="17719"/>
    <cellStyle name="Comma 2 24 9 3" xfId="17720"/>
    <cellStyle name="Comma 2 25" xfId="17721"/>
    <cellStyle name="Comma 2 25 10" xfId="17722"/>
    <cellStyle name="Comma 2 25 10 2" xfId="17723"/>
    <cellStyle name="Comma 2 25 10 3" xfId="17724"/>
    <cellStyle name="Comma 2 25 11" xfId="17725"/>
    <cellStyle name="Comma 2 25 11 2" xfId="17726"/>
    <cellStyle name="Comma 2 25 11 3" xfId="17727"/>
    <cellStyle name="Comma 2 25 12" xfId="17728"/>
    <cellStyle name="Comma 2 25 13" xfId="17729"/>
    <cellStyle name="Comma 2 25 14" xfId="17730"/>
    <cellStyle name="Comma 2 25 15" xfId="17731"/>
    <cellStyle name="Comma 2 25 16" xfId="17732"/>
    <cellStyle name="Comma 2 25 17" xfId="17733"/>
    <cellStyle name="Comma 2 25 18" xfId="17734"/>
    <cellStyle name="Comma 2 25 19" xfId="17735"/>
    <cellStyle name="Comma 2 25 2" xfId="17736"/>
    <cellStyle name="Comma 2 25 2 10" xfId="17737"/>
    <cellStyle name="Comma 2 25 2 11" xfId="17738"/>
    <cellStyle name="Comma 2 25 2 12" xfId="17739"/>
    <cellStyle name="Comma 2 25 2 13" xfId="17740"/>
    <cellStyle name="Comma 2 25 2 14" xfId="17741"/>
    <cellStyle name="Comma 2 25 2 15" xfId="17742"/>
    <cellStyle name="Comma 2 25 2 16" xfId="17743"/>
    <cellStyle name="Comma 2 25 2 17" xfId="17744"/>
    <cellStyle name="Comma 2 25 2 18" xfId="17745"/>
    <cellStyle name="Comma 2 25 2 19" xfId="17746"/>
    <cellStyle name="Comma 2 25 2 2" xfId="17747"/>
    <cellStyle name="Comma 2 25 2 20" xfId="17748"/>
    <cellStyle name="Comma 2 25 2 21" xfId="17749"/>
    <cellStyle name="Comma 2 25 2 22" xfId="17750"/>
    <cellStyle name="Comma 2 25 2 23" xfId="17751"/>
    <cellStyle name="Comma 2 25 2 24" xfId="17752"/>
    <cellStyle name="Comma 2 25 2 25" xfId="17753"/>
    <cellStyle name="Comma 2 25 2 26" xfId="17754"/>
    <cellStyle name="Comma 2 25 2 27" xfId="17755"/>
    <cellStyle name="Comma 2 25 2 28" xfId="17756"/>
    <cellStyle name="Comma 2 25 2 29" xfId="17757"/>
    <cellStyle name="Comma 2 25 2 3" xfId="17758"/>
    <cellStyle name="Comma 2 25 2 4" xfId="17759"/>
    <cellStyle name="Comma 2 25 2 5" xfId="17760"/>
    <cellStyle name="Comma 2 25 2 6" xfId="17761"/>
    <cellStyle name="Comma 2 25 2 7" xfId="17762"/>
    <cellStyle name="Comma 2 25 2 8" xfId="17763"/>
    <cellStyle name="Comma 2 25 2 9" xfId="17764"/>
    <cellStyle name="Comma 2 25 20" xfId="17765"/>
    <cellStyle name="Comma 2 25 21" xfId="17766"/>
    <cellStyle name="Comma 2 25 22" xfId="17767"/>
    <cellStyle name="Comma 2 25 23" xfId="17768"/>
    <cellStyle name="Comma 2 25 24" xfId="17769"/>
    <cellStyle name="Comma 2 25 25" xfId="17770"/>
    <cellStyle name="Comma 2 25 26" xfId="17771"/>
    <cellStyle name="Comma 2 25 27" xfId="17772"/>
    <cellStyle name="Comma 2 25 28" xfId="17773"/>
    <cellStyle name="Comma 2 25 29" xfId="17774"/>
    <cellStyle name="Comma 2 25 3" xfId="17775"/>
    <cellStyle name="Comma 2 25 30" xfId="17776"/>
    <cellStyle name="Comma 2 25 31" xfId="17777"/>
    <cellStyle name="Comma 2 25 32" xfId="17778"/>
    <cellStyle name="Comma 2 25 33" xfId="17779"/>
    <cellStyle name="Comma 2 25 34" xfId="17780"/>
    <cellStyle name="Comma 2 25 35" xfId="17781"/>
    <cellStyle name="Comma 2 25 36" xfId="17782"/>
    <cellStyle name="Comma 2 25 37" xfId="17783"/>
    <cellStyle name="Comma 2 25 38" xfId="17784"/>
    <cellStyle name="Comma 2 25 39" xfId="17785"/>
    <cellStyle name="Comma 2 25 4" xfId="17786"/>
    <cellStyle name="Comma 2 25 40" xfId="17787"/>
    <cellStyle name="Comma 2 25 5" xfId="17788"/>
    <cellStyle name="Comma 2 25 5 2" xfId="17789"/>
    <cellStyle name="Comma 2 25 5 3" xfId="17790"/>
    <cellStyle name="Comma 2 25 6" xfId="17791"/>
    <cellStyle name="Comma 2 25 6 2" xfId="17792"/>
    <cellStyle name="Comma 2 25 6 3" xfId="17793"/>
    <cellStyle name="Comma 2 25 7" xfId="17794"/>
    <cellStyle name="Comma 2 25 7 2" xfId="17795"/>
    <cellStyle name="Comma 2 25 7 3" xfId="17796"/>
    <cellStyle name="Comma 2 25 8" xfId="17797"/>
    <cellStyle name="Comma 2 25 8 2" xfId="17798"/>
    <cellStyle name="Comma 2 25 8 3" xfId="17799"/>
    <cellStyle name="Comma 2 25 9" xfId="17800"/>
    <cellStyle name="Comma 2 25 9 2" xfId="17801"/>
    <cellStyle name="Comma 2 25 9 3" xfId="17802"/>
    <cellStyle name="Comma 2 26" xfId="17803"/>
    <cellStyle name="Comma 2 26 10" xfId="17804"/>
    <cellStyle name="Comma 2 26 10 2" xfId="17805"/>
    <cellStyle name="Comma 2 26 10 3" xfId="17806"/>
    <cellStyle name="Comma 2 26 11" xfId="17807"/>
    <cellStyle name="Comma 2 26 11 2" xfId="17808"/>
    <cellStyle name="Comma 2 26 11 3" xfId="17809"/>
    <cellStyle name="Comma 2 26 12" xfId="17810"/>
    <cellStyle name="Comma 2 26 13" xfId="17811"/>
    <cellStyle name="Comma 2 26 14" xfId="17812"/>
    <cellStyle name="Comma 2 26 15" xfId="17813"/>
    <cellStyle name="Comma 2 26 16" xfId="17814"/>
    <cellStyle name="Comma 2 26 17" xfId="17815"/>
    <cellStyle name="Comma 2 26 18" xfId="17816"/>
    <cellStyle name="Comma 2 26 19" xfId="17817"/>
    <cellStyle name="Comma 2 26 2" xfId="17818"/>
    <cellStyle name="Comma 2 26 2 10" xfId="17819"/>
    <cellStyle name="Comma 2 26 2 11" xfId="17820"/>
    <cellStyle name="Comma 2 26 2 12" xfId="17821"/>
    <cellStyle name="Comma 2 26 2 13" xfId="17822"/>
    <cellStyle name="Comma 2 26 2 14" xfId="17823"/>
    <cellStyle name="Comma 2 26 2 15" xfId="17824"/>
    <cellStyle name="Comma 2 26 2 16" xfId="17825"/>
    <cellStyle name="Comma 2 26 2 17" xfId="17826"/>
    <cellStyle name="Comma 2 26 2 18" xfId="17827"/>
    <cellStyle name="Comma 2 26 2 19" xfId="17828"/>
    <cellStyle name="Comma 2 26 2 2" xfId="17829"/>
    <cellStyle name="Comma 2 26 2 20" xfId="17830"/>
    <cellStyle name="Comma 2 26 2 21" xfId="17831"/>
    <cellStyle name="Comma 2 26 2 22" xfId="17832"/>
    <cellStyle name="Comma 2 26 2 23" xfId="17833"/>
    <cellStyle name="Comma 2 26 2 24" xfId="17834"/>
    <cellStyle name="Comma 2 26 2 25" xfId="17835"/>
    <cellStyle name="Comma 2 26 2 26" xfId="17836"/>
    <cellStyle name="Comma 2 26 2 27" xfId="17837"/>
    <cellStyle name="Comma 2 26 2 28" xfId="17838"/>
    <cellStyle name="Comma 2 26 2 29" xfId="17839"/>
    <cellStyle name="Comma 2 26 2 3" xfId="17840"/>
    <cellStyle name="Comma 2 26 2 4" xfId="17841"/>
    <cellStyle name="Comma 2 26 2 5" xfId="17842"/>
    <cellStyle name="Comma 2 26 2 6" xfId="17843"/>
    <cellStyle name="Comma 2 26 2 7" xfId="17844"/>
    <cellStyle name="Comma 2 26 2 8" xfId="17845"/>
    <cellStyle name="Comma 2 26 2 9" xfId="17846"/>
    <cellStyle name="Comma 2 26 20" xfId="17847"/>
    <cellStyle name="Comma 2 26 21" xfId="17848"/>
    <cellStyle name="Comma 2 26 22" xfId="17849"/>
    <cellStyle name="Comma 2 26 23" xfId="17850"/>
    <cellStyle name="Comma 2 26 24" xfId="17851"/>
    <cellStyle name="Comma 2 26 25" xfId="17852"/>
    <cellStyle name="Comma 2 26 26" xfId="17853"/>
    <cellStyle name="Comma 2 26 27" xfId="17854"/>
    <cellStyle name="Comma 2 26 28" xfId="17855"/>
    <cellStyle name="Comma 2 26 29" xfId="17856"/>
    <cellStyle name="Comma 2 26 3" xfId="17857"/>
    <cellStyle name="Comma 2 26 30" xfId="17858"/>
    <cellStyle name="Comma 2 26 31" xfId="17859"/>
    <cellStyle name="Comma 2 26 32" xfId="17860"/>
    <cellStyle name="Comma 2 26 33" xfId="17861"/>
    <cellStyle name="Comma 2 26 34" xfId="17862"/>
    <cellStyle name="Comma 2 26 35" xfId="17863"/>
    <cellStyle name="Comma 2 26 36" xfId="17864"/>
    <cellStyle name="Comma 2 26 37" xfId="17865"/>
    <cellStyle name="Comma 2 26 38" xfId="17866"/>
    <cellStyle name="Comma 2 26 39" xfId="17867"/>
    <cellStyle name="Comma 2 26 4" xfId="17868"/>
    <cellStyle name="Comma 2 26 40" xfId="17869"/>
    <cellStyle name="Comma 2 26 5" xfId="17870"/>
    <cellStyle name="Comma 2 26 5 2" xfId="17871"/>
    <cellStyle name="Comma 2 26 5 3" xfId="17872"/>
    <cellStyle name="Comma 2 26 6" xfId="17873"/>
    <cellStyle name="Comma 2 26 6 2" xfId="17874"/>
    <cellStyle name="Comma 2 26 6 3" xfId="17875"/>
    <cellStyle name="Comma 2 26 7" xfId="17876"/>
    <cellStyle name="Comma 2 26 7 2" xfId="17877"/>
    <cellStyle name="Comma 2 26 7 3" xfId="17878"/>
    <cellStyle name="Comma 2 26 8" xfId="17879"/>
    <cellStyle name="Comma 2 26 8 2" xfId="17880"/>
    <cellStyle name="Comma 2 26 8 3" xfId="17881"/>
    <cellStyle name="Comma 2 26 9" xfId="17882"/>
    <cellStyle name="Comma 2 26 9 2" xfId="17883"/>
    <cellStyle name="Comma 2 26 9 3" xfId="17884"/>
    <cellStyle name="Comma 2 27" xfId="17885"/>
    <cellStyle name="Comma 2 27 10" xfId="17886"/>
    <cellStyle name="Comma 2 27 10 2" xfId="17887"/>
    <cellStyle name="Comma 2 27 10 3" xfId="17888"/>
    <cellStyle name="Comma 2 27 11" xfId="17889"/>
    <cellStyle name="Comma 2 27 11 2" xfId="17890"/>
    <cellStyle name="Comma 2 27 11 3" xfId="17891"/>
    <cellStyle name="Comma 2 27 12" xfId="17892"/>
    <cellStyle name="Comma 2 27 13" xfId="17893"/>
    <cellStyle name="Comma 2 27 14" xfId="17894"/>
    <cellStyle name="Comma 2 27 15" xfId="17895"/>
    <cellStyle name="Comma 2 27 16" xfId="17896"/>
    <cellStyle name="Comma 2 27 17" xfId="17897"/>
    <cellStyle name="Comma 2 27 18" xfId="17898"/>
    <cellStyle name="Comma 2 27 19" xfId="17899"/>
    <cellStyle name="Comma 2 27 2" xfId="17900"/>
    <cellStyle name="Comma 2 27 2 10" xfId="17901"/>
    <cellStyle name="Comma 2 27 2 11" xfId="17902"/>
    <cellStyle name="Comma 2 27 2 12" xfId="17903"/>
    <cellStyle name="Comma 2 27 2 13" xfId="17904"/>
    <cellStyle name="Comma 2 27 2 14" xfId="17905"/>
    <cellStyle name="Comma 2 27 2 15" xfId="17906"/>
    <cellStyle name="Comma 2 27 2 16" xfId="17907"/>
    <cellStyle name="Comma 2 27 2 17" xfId="17908"/>
    <cellStyle name="Comma 2 27 2 18" xfId="17909"/>
    <cellStyle name="Comma 2 27 2 19" xfId="17910"/>
    <cellStyle name="Comma 2 27 2 2" xfId="17911"/>
    <cellStyle name="Comma 2 27 2 20" xfId="17912"/>
    <cellStyle name="Comma 2 27 2 21" xfId="17913"/>
    <cellStyle name="Comma 2 27 2 22" xfId="17914"/>
    <cellStyle name="Comma 2 27 2 23" xfId="17915"/>
    <cellStyle name="Comma 2 27 2 24" xfId="17916"/>
    <cellStyle name="Comma 2 27 2 25" xfId="17917"/>
    <cellStyle name="Comma 2 27 2 26" xfId="17918"/>
    <cellStyle name="Comma 2 27 2 27" xfId="17919"/>
    <cellStyle name="Comma 2 27 2 28" xfId="17920"/>
    <cellStyle name="Comma 2 27 2 29" xfId="17921"/>
    <cellStyle name="Comma 2 27 2 3" xfId="17922"/>
    <cellStyle name="Comma 2 27 2 4" xfId="17923"/>
    <cellStyle name="Comma 2 27 2 5" xfId="17924"/>
    <cellStyle name="Comma 2 27 2 6" xfId="17925"/>
    <cellStyle name="Comma 2 27 2 7" xfId="17926"/>
    <cellStyle name="Comma 2 27 2 8" xfId="17927"/>
    <cellStyle name="Comma 2 27 2 9" xfId="17928"/>
    <cellStyle name="Comma 2 27 20" xfId="17929"/>
    <cellStyle name="Comma 2 27 21" xfId="17930"/>
    <cellStyle name="Comma 2 27 22" xfId="17931"/>
    <cellStyle name="Comma 2 27 23" xfId="17932"/>
    <cellStyle name="Comma 2 27 24" xfId="17933"/>
    <cellStyle name="Comma 2 27 25" xfId="17934"/>
    <cellStyle name="Comma 2 27 26" xfId="17935"/>
    <cellStyle name="Comma 2 27 27" xfId="17936"/>
    <cellStyle name="Comma 2 27 28" xfId="17937"/>
    <cellStyle name="Comma 2 27 29" xfId="17938"/>
    <cellStyle name="Comma 2 27 3" xfId="17939"/>
    <cellStyle name="Comma 2 27 30" xfId="17940"/>
    <cellStyle name="Comma 2 27 31" xfId="17941"/>
    <cellStyle name="Comma 2 27 32" xfId="17942"/>
    <cellStyle name="Comma 2 27 33" xfId="17943"/>
    <cellStyle name="Comma 2 27 34" xfId="17944"/>
    <cellStyle name="Comma 2 27 35" xfId="17945"/>
    <cellStyle name="Comma 2 27 36" xfId="17946"/>
    <cellStyle name="Comma 2 27 37" xfId="17947"/>
    <cellStyle name="Comma 2 27 38" xfId="17948"/>
    <cellStyle name="Comma 2 27 39" xfId="17949"/>
    <cellStyle name="Comma 2 27 4" xfId="17950"/>
    <cellStyle name="Comma 2 27 40" xfId="17951"/>
    <cellStyle name="Comma 2 27 5" xfId="17952"/>
    <cellStyle name="Comma 2 27 5 2" xfId="17953"/>
    <cellStyle name="Comma 2 27 5 3" xfId="17954"/>
    <cellStyle name="Comma 2 27 6" xfId="17955"/>
    <cellStyle name="Comma 2 27 6 2" xfId="17956"/>
    <cellStyle name="Comma 2 27 6 3" xfId="17957"/>
    <cellStyle name="Comma 2 27 7" xfId="17958"/>
    <cellStyle name="Comma 2 27 7 2" xfId="17959"/>
    <cellStyle name="Comma 2 27 7 3" xfId="17960"/>
    <cellStyle name="Comma 2 27 8" xfId="17961"/>
    <cellStyle name="Comma 2 27 8 2" xfId="17962"/>
    <cellStyle name="Comma 2 27 8 3" xfId="17963"/>
    <cellStyle name="Comma 2 27 9" xfId="17964"/>
    <cellStyle name="Comma 2 27 9 2" xfId="17965"/>
    <cellStyle name="Comma 2 27 9 3" xfId="17966"/>
    <cellStyle name="Comma 2 28" xfId="17967"/>
    <cellStyle name="Comma 2 29" xfId="17968"/>
    <cellStyle name="Comma 2 29 2" xfId="17969"/>
    <cellStyle name="Comma 2 29 2 2" xfId="17970"/>
    <cellStyle name="Comma 2 29 2 3" xfId="17971"/>
    <cellStyle name="Comma 2 29 3" xfId="17972"/>
    <cellStyle name="Comma 2 3" xfId="66"/>
    <cellStyle name="Comma 2 3 2" xfId="151"/>
    <cellStyle name="Comma 2 3 2 2" xfId="394"/>
    <cellStyle name="Comma 2 3 2 2 2" xfId="7147"/>
    <cellStyle name="Comma 2 3 2 2 2 2" xfId="11209"/>
    <cellStyle name="Comma 2 3 2 2 2 2 2" xfId="36340"/>
    <cellStyle name="Comma 2 3 2 2 2 3" xfId="36339"/>
    <cellStyle name="Comma 2 3 2 2 3" xfId="11208"/>
    <cellStyle name="Comma 2 3 2 2 3 2" xfId="36341"/>
    <cellStyle name="Comma 2 3 2 2 4" xfId="36338"/>
    <cellStyle name="Comma 2 3 2 3" xfId="4499"/>
    <cellStyle name="Comma 2 3 2 4" xfId="11207"/>
    <cellStyle name="Comma 2 3 2 4 2" xfId="36342"/>
    <cellStyle name="Comma 2 3 2 5" xfId="17974"/>
    <cellStyle name="Comma 2 3 3" xfId="363"/>
    <cellStyle name="Comma 2 3 3 2" xfId="7148"/>
    <cellStyle name="Comma 2 3 3 2 2" xfId="11211"/>
    <cellStyle name="Comma 2 3 3 2 2 2" xfId="36345"/>
    <cellStyle name="Comma 2 3 3 2 3" xfId="36344"/>
    <cellStyle name="Comma 2 3 3 3" xfId="11210"/>
    <cellStyle name="Comma 2 3 3 3 2" xfId="36346"/>
    <cellStyle name="Comma 2 3 3 4" xfId="17975"/>
    <cellStyle name="Comma 2 3 3 5" xfId="36343"/>
    <cellStyle name="Comma 2 3 4" xfId="502"/>
    <cellStyle name="Comma 2 3 4 2" xfId="7149"/>
    <cellStyle name="Comma 2 3 4 2 2" xfId="11213"/>
    <cellStyle name="Comma 2 3 4 2 2 2" xfId="36349"/>
    <cellStyle name="Comma 2 3 4 2 3" xfId="36348"/>
    <cellStyle name="Comma 2 3 4 3" xfId="11212"/>
    <cellStyle name="Comma 2 3 4 3 2" xfId="36350"/>
    <cellStyle name="Comma 2 3 4 4" xfId="28057"/>
    <cellStyle name="Comma 2 3 4 5" xfId="36347"/>
    <cellStyle name="Comma 2 3 5" xfId="529"/>
    <cellStyle name="Comma 2 3 5 2" xfId="7150"/>
    <cellStyle name="Comma 2 3 5 2 2" xfId="11215"/>
    <cellStyle name="Comma 2 3 5 2 2 2" xfId="36353"/>
    <cellStyle name="Comma 2 3 5 2 3" xfId="36352"/>
    <cellStyle name="Comma 2 3 5 3" xfId="11214"/>
    <cellStyle name="Comma 2 3 5 3 2" xfId="36354"/>
    <cellStyle name="Comma 2 3 5 4" xfId="36351"/>
    <cellStyle name="Comma 2 3 6" xfId="4498"/>
    <cellStyle name="Comma 2 3 7" xfId="11206"/>
    <cellStyle name="Comma 2 3 7 2" xfId="36355"/>
    <cellStyle name="Comma 2 3 8" xfId="17973"/>
    <cellStyle name="Comma 2 3 9" xfId="41620"/>
    <cellStyle name="Comma 2 30" xfId="17976"/>
    <cellStyle name="Comma 2 31" xfId="17977"/>
    <cellStyle name="Comma 2 32" xfId="17978"/>
    <cellStyle name="Comma 2 33" xfId="17979"/>
    <cellStyle name="Comma 2 34" xfId="17980"/>
    <cellStyle name="Comma 2 34 10" xfId="17981"/>
    <cellStyle name="Comma 2 34 11" xfId="17982"/>
    <cellStyle name="Comma 2 34 2" xfId="17983"/>
    <cellStyle name="Comma 2 34 3" xfId="17984"/>
    <cellStyle name="Comma 2 34 4" xfId="17985"/>
    <cellStyle name="Comma 2 34 5" xfId="17986"/>
    <cellStyle name="Comma 2 34 6" xfId="17987"/>
    <cellStyle name="Comma 2 34 7" xfId="17988"/>
    <cellStyle name="Comma 2 34 8" xfId="17989"/>
    <cellStyle name="Comma 2 34 9" xfId="17990"/>
    <cellStyle name="Comma 2 35" xfId="17991"/>
    <cellStyle name="Comma 2 35 2" xfId="17992"/>
    <cellStyle name="Comma 2 35 3" xfId="17993"/>
    <cellStyle name="Comma 2 35 4" xfId="17994"/>
    <cellStyle name="Comma 2 35 5" xfId="17995"/>
    <cellStyle name="Comma 2 35 6" xfId="17996"/>
    <cellStyle name="Comma 2 35 7" xfId="17997"/>
    <cellStyle name="Comma 2 35 8" xfId="17998"/>
    <cellStyle name="Comma 2 36" xfId="17999"/>
    <cellStyle name="Comma 2 36 2" xfId="18000"/>
    <cellStyle name="Comma 2 36 3" xfId="18001"/>
    <cellStyle name="Comma 2 36 4" xfId="18002"/>
    <cellStyle name="Comma 2 36 5" xfId="18003"/>
    <cellStyle name="Comma 2 36 6" xfId="18004"/>
    <cellStyle name="Comma 2 36 7" xfId="18005"/>
    <cellStyle name="Comma 2 36 8" xfId="18006"/>
    <cellStyle name="Comma 2 37" xfId="18007"/>
    <cellStyle name="Comma 2 37 2" xfId="18008"/>
    <cellStyle name="Comma 2 37 3" xfId="18009"/>
    <cellStyle name="Comma 2 37 4" xfId="18010"/>
    <cellStyle name="Comma 2 37 5" xfId="18011"/>
    <cellStyle name="Comma 2 37 6" xfId="18012"/>
    <cellStyle name="Comma 2 37 7" xfId="18013"/>
    <cellStyle name="Comma 2 37 8" xfId="18014"/>
    <cellStyle name="Comma 2 38" xfId="18015"/>
    <cellStyle name="Comma 2 38 2" xfId="18016"/>
    <cellStyle name="Comma 2 38 3" xfId="18017"/>
    <cellStyle name="Comma 2 38 4" xfId="18018"/>
    <cellStyle name="Comma 2 38 5" xfId="18019"/>
    <cellStyle name="Comma 2 38 6" xfId="18020"/>
    <cellStyle name="Comma 2 38 7" xfId="18021"/>
    <cellStyle name="Comma 2 38 8" xfId="18022"/>
    <cellStyle name="Comma 2 39" xfId="18023"/>
    <cellStyle name="Comma 2 4" xfId="144"/>
    <cellStyle name="Comma 2 4 2" xfId="388"/>
    <cellStyle name="Comma 2 4 2 2" xfId="4501"/>
    <cellStyle name="Comma 2 4 2 2 2" xfId="18026"/>
    <cellStyle name="Comma 2 4 2 3" xfId="11217"/>
    <cellStyle name="Comma 2 4 2 3 2" xfId="36358"/>
    <cellStyle name="Comma 2 4 2 4" xfId="18025"/>
    <cellStyle name="Comma 2 4 2 5" xfId="36357"/>
    <cellStyle name="Comma 2 4 3" xfId="4500"/>
    <cellStyle name="Comma 2 4 4" xfId="11216"/>
    <cellStyle name="Comma 2 4 4 2" xfId="18027"/>
    <cellStyle name="Comma 2 4 4 3" xfId="36359"/>
    <cellStyle name="Comma 2 4 5" xfId="18024"/>
    <cellStyle name="Comma 2 4 6" xfId="36356"/>
    <cellStyle name="Comma 2 40" xfId="18028"/>
    <cellStyle name="Comma 2 41" xfId="18029"/>
    <cellStyle name="Comma 2 42" xfId="18030"/>
    <cellStyle name="Comma 2 43" xfId="18031"/>
    <cellStyle name="Comma 2 44" xfId="18032"/>
    <cellStyle name="Comma 2 45" xfId="18033"/>
    <cellStyle name="Comma 2 45 2" xfId="18034"/>
    <cellStyle name="Comma 2 46" xfId="18035"/>
    <cellStyle name="Comma 2 46 2" xfId="18036"/>
    <cellStyle name="Comma 2 47" xfId="18037"/>
    <cellStyle name="Comma 2 48" xfId="18038"/>
    <cellStyle name="Comma 2 49" xfId="18039"/>
    <cellStyle name="Comma 2 5" xfId="547"/>
    <cellStyle name="Comma 2 5 2" xfId="4502"/>
    <cellStyle name="Comma 2 5 2 2" xfId="18041"/>
    <cellStyle name="Comma 2 5 3" xfId="18040"/>
    <cellStyle name="Comma 2 50" xfId="18042"/>
    <cellStyle name="Comma 2 51" xfId="18043"/>
    <cellStyle name="Comma 2 52" xfId="18044"/>
    <cellStyle name="Comma 2 53" xfId="18045"/>
    <cellStyle name="Comma 2 54" xfId="18046"/>
    <cellStyle name="Comma 2 55" xfId="18047"/>
    <cellStyle name="Comma 2 56" xfId="18048"/>
    <cellStyle name="Comma 2 57" xfId="18049"/>
    <cellStyle name="Comma 2 58" xfId="18050"/>
    <cellStyle name="Comma 2 59" xfId="18051"/>
    <cellStyle name="Comma 2 6" xfId="18052"/>
    <cellStyle name="Comma 2 6 2" xfId="18053"/>
    <cellStyle name="Comma 2 60" xfId="18054"/>
    <cellStyle name="Comma 2 61" xfId="18055"/>
    <cellStyle name="Comma 2 62" xfId="28056"/>
    <cellStyle name="Comma 2 63" xfId="28284"/>
    <cellStyle name="Comma 2 7" xfId="18056"/>
    <cellStyle name="Comma 2 7 2" xfId="18057"/>
    <cellStyle name="Comma 2 8" xfId="18058"/>
    <cellStyle name="Comma 2 8 2" xfId="18059"/>
    <cellStyle name="Comma 2 9" xfId="18060"/>
    <cellStyle name="Comma 2 9 2" xfId="18061"/>
    <cellStyle name="Comma 2 90" xfId="18062"/>
    <cellStyle name="Comma 2_PBT Reconciliation (10.23.09 948am)" xfId="18063"/>
    <cellStyle name="Comma 20" xfId="13861"/>
    <cellStyle name="Comma 20 2" xfId="18064"/>
    <cellStyle name="Comma 21" xfId="18065"/>
    <cellStyle name="Comma 21 10" xfId="18066"/>
    <cellStyle name="Comma 21 11" xfId="18067"/>
    <cellStyle name="Comma 21 12" xfId="18068"/>
    <cellStyle name="Comma 21 13" xfId="18069"/>
    <cellStyle name="Comma 21 14" xfId="18070"/>
    <cellStyle name="Comma 21 15" xfId="18071"/>
    <cellStyle name="Comma 21 16" xfId="18072"/>
    <cellStyle name="Comma 21 17" xfId="18073"/>
    <cellStyle name="Comma 21 18" xfId="18074"/>
    <cellStyle name="Comma 21 19" xfId="18075"/>
    <cellStyle name="Comma 21 2" xfId="18076"/>
    <cellStyle name="Comma 21 20" xfId="18077"/>
    <cellStyle name="Comma 21 21" xfId="18078"/>
    <cellStyle name="Comma 21 22" xfId="18079"/>
    <cellStyle name="Comma 21 23" xfId="18080"/>
    <cellStyle name="Comma 21 24" xfId="18081"/>
    <cellStyle name="Comma 21 3" xfId="18082"/>
    <cellStyle name="Comma 21 4" xfId="18083"/>
    <cellStyle name="Comma 21 5" xfId="18084"/>
    <cellStyle name="Comma 21 6" xfId="18085"/>
    <cellStyle name="Comma 21 7" xfId="18086"/>
    <cellStyle name="Comma 21 8" xfId="18087"/>
    <cellStyle name="Comma 21 9" xfId="18088"/>
    <cellStyle name="Comma 22" xfId="18089"/>
    <cellStyle name="Comma 23" xfId="18090"/>
    <cellStyle name="Comma 23 2" xfId="18091"/>
    <cellStyle name="Comma 23 3" xfId="18092"/>
    <cellStyle name="Comma 23 4" xfId="18093"/>
    <cellStyle name="Comma 23 5" xfId="18094"/>
    <cellStyle name="Comma 23 6" xfId="18095"/>
    <cellStyle name="Comma 23 7" xfId="18096"/>
    <cellStyle name="Comma 23 8" xfId="28275"/>
    <cellStyle name="Comma 24" xfId="18097"/>
    <cellStyle name="Comma 24 2" xfId="18098"/>
    <cellStyle name="Comma 24 3" xfId="18099"/>
    <cellStyle name="Comma 24 4" xfId="18100"/>
    <cellStyle name="Comma 24 5" xfId="28276"/>
    <cellStyle name="Comma 25" xfId="18101"/>
    <cellStyle name="Comma 25 2" xfId="18102"/>
    <cellStyle name="Comma 25 2 2" xfId="18103"/>
    <cellStyle name="Comma 25 3" xfId="18104"/>
    <cellStyle name="Comma 25 3 2" xfId="18105"/>
    <cellStyle name="Comma 25 4" xfId="18106"/>
    <cellStyle name="Comma 25 4 2" xfId="18107"/>
    <cellStyle name="Comma 25 5" xfId="18108"/>
    <cellStyle name="Comma 26" xfId="18109"/>
    <cellStyle name="Comma 26 2" xfId="18110"/>
    <cellStyle name="Comma 26 2 2" xfId="18111"/>
    <cellStyle name="Comma 26 3" xfId="18112"/>
    <cellStyle name="Comma 26 3 2" xfId="18113"/>
    <cellStyle name="Comma 26 4" xfId="18114"/>
    <cellStyle name="Comma 26 4 2" xfId="18115"/>
    <cellStyle name="Comma 26 5" xfId="18116"/>
    <cellStyle name="Comma 27" xfId="18117"/>
    <cellStyle name="Comma 27 2" xfId="18118"/>
    <cellStyle name="Comma 28" xfId="18119"/>
    <cellStyle name="Comma 28 2" xfId="18120"/>
    <cellStyle name="Comma 29" xfId="18121"/>
    <cellStyle name="Comma 29 2" xfId="18122"/>
    <cellStyle name="Comma 29 2 2" xfId="18123"/>
    <cellStyle name="Comma 29 3" xfId="18124"/>
    <cellStyle name="Comma 29 3 2" xfId="18125"/>
    <cellStyle name="Comma 29 4" xfId="18126"/>
    <cellStyle name="Comma 29 4 2" xfId="18127"/>
    <cellStyle name="Comma 29 5" xfId="18128"/>
    <cellStyle name="Comma 3" xfId="64"/>
    <cellStyle name="Comma 3 10" xfId="4504"/>
    <cellStyle name="Comma 3 10 2" xfId="11218"/>
    <cellStyle name="Comma 3 10 2 2" xfId="36361"/>
    <cellStyle name="Comma 3 10 3" xfId="36360"/>
    <cellStyle name="Comma 3 10 4" xfId="45269"/>
    <cellStyle name="Comma 3 11" xfId="4505"/>
    <cellStyle name="Comma 3 11 2" xfId="11219"/>
    <cellStyle name="Comma 3 11 2 2" xfId="36363"/>
    <cellStyle name="Comma 3 11 3" xfId="36362"/>
    <cellStyle name="Comma 3 11 4" xfId="45270"/>
    <cellStyle name="Comma 3 12" xfId="4506"/>
    <cellStyle name="Comma 3 12 2" xfId="11220"/>
    <cellStyle name="Comma 3 12 2 2" xfId="36365"/>
    <cellStyle name="Comma 3 12 3" xfId="36364"/>
    <cellStyle name="Comma 3 12 4" xfId="45271"/>
    <cellStyle name="Comma 3 13" xfId="4507"/>
    <cellStyle name="Comma 3 13 2" xfId="11221"/>
    <cellStyle name="Comma 3 13 2 2" xfId="36367"/>
    <cellStyle name="Comma 3 13 3" xfId="36366"/>
    <cellStyle name="Comma 3 13 4" xfId="45272"/>
    <cellStyle name="Comma 3 14" xfId="4508"/>
    <cellStyle name="Comma 3 14 2" xfId="11222"/>
    <cellStyle name="Comma 3 14 2 2" xfId="36369"/>
    <cellStyle name="Comma 3 14 3" xfId="36368"/>
    <cellStyle name="Comma 3 14 4" xfId="45273"/>
    <cellStyle name="Comma 3 15" xfId="4503"/>
    <cellStyle name="Comma 3 15 2" xfId="11223"/>
    <cellStyle name="Comma 3 15 2 2" xfId="36371"/>
    <cellStyle name="Comma 3 15 3" xfId="36370"/>
    <cellStyle name="Comma 3 2" xfId="145"/>
    <cellStyle name="Comma 3 2 2" xfId="389"/>
    <cellStyle name="Comma 3 2 2 2" xfId="4510"/>
    <cellStyle name="Comma 3 2 2 3" xfId="4509"/>
    <cellStyle name="Comma 3 2 2 4" xfId="11225"/>
    <cellStyle name="Comma 3 2 2 4 2" xfId="36373"/>
    <cellStyle name="Comma 3 2 2 5" xfId="18129"/>
    <cellStyle name="Comma 3 2 2 6" xfId="36372"/>
    <cellStyle name="Comma 3 2 3" xfId="548"/>
    <cellStyle name="Comma 3 2 4" xfId="4511"/>
    <cellStyle name="Comma 3 2 4 2" xfId="4512"/>
    <cellStyle name="Comma 3 2 4 2 2" xfId="11226"/>
    <cellStyle name="Comma 3 2 4 2 2 2" xfId="36375"/>
    <cellStyle name="Comma 3 2 4 2 3" xfId="36374"/>
    <cellStyle name="Comma 3 2 4 2 4" xfId="45274"/>
    <cellStyle name="Comma 3 2 4 3" xfId="18130"/>
    <cellStyle name="Comma 3 2 5" xfId="4513"/>
    <cellStyle name="Comma 3 2 5 2" xfId="11227"/>
    <cellStyle name="Comma 3 2 5 2 2" xfId="36377"/>
    <cellStyle name="Comma 3 2 5 3" xfId="36376"/>
    <cellStyle name="Comma 3 2 5 4" xfId="45275"/>
    <cellStyle name="Comma 3 2 6" xfId="4514"/>
    <cellStyle name="Comma 3 2 6 2" xfId="11228"/>
    <cellStyle name="Comma 3 2 6 2 2" xfId="36379"/>
    <cellStyle name="Comma 3 2 6 3" xfId="36378"/>
    <cellStyle name="Comma 3 2 6 4" xfId="45276"/>
    <cellStyle name="Comma 3 2 7" xfId="4515"/>
    <cellStyle name="Comma 3 2 7 2" xfId="11229"/>
    <cellStyle name="Comma 3 2 7 2 2" xfId="36381"/>
    <cellStyle name="Comma 3 2 7 3" xfId="36380"/>
    <cellStyle name="Comma 3 2 7 4" xfId="45277"/>
    <cellStyle name="Comma 3 2 8" xfId="11224"/>
    <cellStyle name="Comma 3 2 8 2" xfId="36382"/>
    <cellStyle name="Comma 3 3" xfId="261"/>
    <cellStyle name="Comma 3 3 2" xfId="18132"/>
    <cellStyle name="Comma 3 3 3" xfId="18133"/>
    <cellStyle name="Comma 3 3 4" xfId="18131"/>
    <cellStyle name="Comma 3 4" xfId="4516"/>
    <cellStyle name="Comma 3 4 10" xfId="4517"/>
    <cellStyle name="Comma 3 4 10 2" xfId="11231"/>
    <cellStyle name="Comma 3 4 10 2 2" xfId="36385"/>
    <cellStyle name="Comma 3 4 10 3" xfId="36384"/>
    <cellStyle name="Comma 3 4 10 4" xfId="45279"/>
    <cellStyle name="Comma 3 4 11" xfId="4518"/>
    <cellStyle name="Comma 3 4 11 2" xfId="11232"/>
    <cellStyle name="Comma 3 4 11 2 2" xfId="36387"/>
    <cellStyle name="Comma 3 4 11 3" xfId="36386"/>
    <cellStyle name="Comma 3 4 11 4" xfId="45280"/>
    <cellStyle name="Comma 3 4 12" xfId="11230"/>
    <cellStyle name="Comma 3 4 12 2" xfId="36388"/>
    <cellStyle name="Comma 3 4 13" xfId="18134"/>
    <cellStyle name="Comma 3 4 14" xfId="36383"/>
    <cellStyle name="Comma 3 4 15" xfId="45278"/>
    <cellStyle name="Comma 3 4 2" xfId="4519"/>
    <cellStyle name="Comma 3 4 2 2" xfId="4520"/>
    <cellStyle name="Comma 3 4 2 2 2" xfId="11234"/>
    <cellStyle name="Comma 3 4 2 2 2 2" xfId="36391"/>
    <cellStyle name="Comma 3 4 2 2 3" xfId="36390"/>
    <cellStyle name="Comma 3 4 2 2 4" xfId="45282"/>
    <cellStyle name="Comma 3 4 2 3" xfId="11233"/>
    <cellStyle name="Comma 3 4 2 3 2" xfId="36392"/>
    <cellStyle name="Comma 3 4 2 4" xfId="18135"/>
    <cellStyle name="Comma 3 4 2 5" xfId="36389"/>
    <cellStyle name="Comma 3 4 2 6" xfId="45281"/>
    <cellStyle name="Comma 3 4 3" xfId="4521"/>
    <cellStyle name="Comma 3 4 3 2" xfId="11235"/>
    <cellStyle name="Comma 3 4 3 2 2" xfId="36394"/>
    <cellStyle name="Comma 3 4 3 3" xfId="36393"/>
    <cellStyle name="Comma 3 4 3 4" xfId="45283"/>
    <cellStyle name="Comma 3 4 4" xfId="4522"/>
    <cellStyle name="Comma 3 4 4 2" xfId="11236"/>
    <cellStyle name="Comma 3 4 4 2 2" xfId="36396"/>
    <cellStyle name="Comma 3 4 4 3" xfId="36395"/>
    <cellStyle name="Comma 3 4 4 4" xfId="45284"/>
    <cellStyle name="Comma 3 4 5" xfId="4523"/>
    <cellStyle name="Comma 3 4 5 2" xfId="11237"/>
    <cellStyle name="Comma 3 4 5 2 2" xfId="36398"/>
    <cellStyle name="Comma 3 4 5 3" xfId="36397"/>
    <cellStyle name="Comma 3 4 5 4" xfId="45285"/>
    <cellStyle name="Comma 3 4 6" xfId="4524"/>
    <cellStyle name="Comma 3 4 6 2" xfId="11238"/>
    <cellStyle name="Comma 3 4 6 2 2" xfId="36400"/>
    <cellStyle name="Comma 3 4 6 3" xfId="36399"/>
    <cellStyle name="Comma 3 4 6 4" xfId="45286"/>
    <cellStyle name="Comma 3 4 7" xfId="4525"/>
    <cellStyle name="Comma 3 4 7 2" xfId="11239"/>
    <cellStyle name="Comma 3 4 7 2 2" xfId="36402"/>
    <cellStyle name="Comma 3 4 7 3" xfId="36401"/>
    <cellStyle name="Comma 3 4 7 4" xfId="45287"/>
    <cellStyle name="Comma 3 4 8" xfId="4526"/>
    <cellStyle name="Comma 3 4 9" xfId="4527"/>
    <cellStyle name="Comma 3 4 9 2" xfId="11240"/>
    <cellStyle name="Comma 3 4 9 2 2" xfId="36404"/>
    <cellStyle name="Comma 3 4 9 3" xfId="36403"/>
    <cellStyle name="Comma 3 4 9 4" xfId="45288"/>
    <cellStyle name="Comma 3 5" xfId="4528"/>
    <cellStyle name="Comma 3 5 10" xfId="18137"/>
    <cellStyle name="Comma 3 5 11" xfId="18136"/>
    <cellStyle name="Comma 3 5 12" xfId="36405"/>
    <cellStyle name="Comma 3 5 13" xfId="45289"/>
    <cellStyle name="Comma 3 5 2" xfId="4529"/>
    <cellStyle name="Comma 3 5 2 2" xfId="4530"/>
    <cellStyle name="Comma 3 5 2 2 2" xfId="11243"/>
    <cellStyle name="Comma 3 5 2 2 2 2" xfId="18140"/>
    <cellStyle name="Comma 3 5 2 2 2 3" xfId="36408"/>
    <cellStyle name="Comma 3 5 2 2 3" xfId="18139"/>
    <cellStyle name="Comma 3 5 2 2 4" xfId="36407"/>
    <cellStyle name="Comma 3 5 2 2 5" xfId="45291"/>
    <cellStyle name="Comma 3 5 2 3" xfId="11242"/>
    <cellStyle name="Comma 3 5 2 3 2" xfId="18141"/>
    <cellStyle name="Comma 3 5 2 3 3" xfId="36409"/>
    <cellStyle name="Comma 3 5 2 4" xfId="18138"/>
    <cellStyle name="Comma 3 5 2 5" xfId="36406"/>
    <cellStyle name="Comma 3 5 2 6" xfId="45290"/>
    <cellStyle name="Comma 3 5 3" xfId="4531"/>
    <cellStyle name="Comma 3 5 3 2" xfId="11244"/>
    <cellStyle name="Comma 3 5 3 2 2" xfId="18143"/>
    <cellStyle name="Comma 3 5 3 2 3" xfId="36411"/>
    <cellStyle name="Comma 3 5 3 3" xfId="18142"/>
    <cellStyle name="Comma 3 5 3 4" xfId="36410"/>
    <cellStyle name="Comma 3 5 3 5" xfId="45292"/>
    <cellStyle name="Comma 3 5 4" xfId="11241"/>
    <cellStyle name="Comma 3 5 4 2" xfId="18144"/>
    <cellStyle name="Comma 3 5 4 3" xfId="36412"/>
    <cellStyle name="Comma 3 5 5" xfId="18145"/>
    <cellStyle name="Comma 3 5 6" xfId="18146"/>
    <cellStyle name="Comma 3 5 7" xfId="18147"/>
    <cellStyle name="Comma 3 5 8" xfId="18148"/>
    <cellStyle name="Comma 3 5 9" xfId="18149"/>
    <cellStyle name="Comma 3 6" xfId="4532"/>
    <cellStyle name="Comma 3 6 10" xfId="18151"/>
    <cellStyle name="Comma 3 6 11" xfId="18150"/>
    <cellStyle name="Comma 3 6 12" xfId="36413"/>
    <cellStyle name="Comma 3 6 13" xfId="45293"/>
    <cellStyle name="Comma 3 6 2" xfId="4533"/>
    <cellStyle name="Comma 3 6 2 2" xfId="11246"/>
    <cellStyle name="Comma 3 6 2 2 2" xfId="36415"/>
    <cellStyle name="Comma 3 6 2 3" xfId="18152"/>
    <cellStyle name="Comma 3 6 2 4" xfId="36414"/>
    <cellStyle name="Comma 3 6 2 5" xfId="45294"/>
    <cellStyle name="Comma 3 6 3" xfId="11245"/>
    <cellStyle name="Comma 3 6 3 2" xfId="18153"/>
    <cellStyle name="Comma 3 6 3 3" xfId="36416"/>
    <cellStyle name="Comma 3 6 4" xfId="18154"/>
    <cellStyle name="Comma 3 6 5" xfId="18155"/>
    <cellStyle name="Comma 3 6 6" xfId="18156"/>
    <cellStyle name="Comma 3 6 7" xfId="18157"/>
    <cellStyle name="Comma 3 6 8" xfId="18158"/>
    <cellStyle name="Comma 3 6 9" xfId="18159"/>
    <cellStyle name="Comma 3 7" xfId="4534"/>
    <cellStyle name="Comma 3 7 10" xfId="18161"/>
    <cellStyle name="Comma 3 7 11" xfId="18160"/>
    <cellStyle name="Comma 3 7 12" xfId="36417"/>
    <cellStyle name="Comma 3 7 13" xfId="45295"/>
    <cellStyle name="Comma 3 7 2" xfId="4535"/>
    <cellStyle name="Comma 3 7 2 2" xfId="11248"/>
    <cellStyle name="Comma 3 7 2 2 2" xfId="36419"/>
    <cellStyle name="Comma 3 7 2 3" xfId="18162"/>
    <cellStyle name="Comma 3 7 2 4" xfId="36418"/>
    <cellStyle name="Comma 3 7 2 5" xfId="45296"/>
    <cellStyle name="Comma 3 7 3" xfId="11247"/>
    <cellStyle name="Comma 3 7 3 2" xfId="18163"/>
    <cellStyle name="Comma 3 7 3 3" xfId="36420"/>
    <cellStyle name="Comma 3 7 4" xfId="18164"/>
    <cellStyle name="Comma 3 7 5" xfId="18165"/>
    <cellStyle name="Comma 3 7 6" xfId="18166"/>
    <cellStyle name="Comma 3 7 7" xfId="18167"/>
    <cellStyle name="Comma 3 7 8" xfId="18168"/>
    <cellStyle name="Comma 3 7 9" xfId="18169"/>
    <cellStyle name="Comma 3 8" xfId="4536"/>
    <cellStyle name="Comma 3 8 2" xfId="4537"/>
    <cellStyle name="Comma 3 8 2 2" xfId="11250"/>
    <cellStyle name="Comma 3 8 2 2 2" xfId="36423"/>
    <cellStyle name="Comma 3 8 2 3" xfId="36422"/>
    <cellStyle name="Comma 3 8 2 4" xfId="45298"/>
    <cellStyle name="Comma 3 8 3" xfId="11249"/>
    <cellStyle name="Comma 3 8 3 2" xfId="36424"/>
    <cellStyle name="Comma 3 8 4" xfId="18170"/>
    <cellStyle name="Comma 3 8 5" xfId="36421"/>
    <cellStyle name="Comma 3 8 6" xfId="45297"/>
    <cellStyle name="Comma 3 9" xfId="4538"/>
    <cellStyle name="Comma 3 9 2" xfId="4539"/>
    <cellStyle name="Comma 3 9 2 2" xfId="11252"/>
    <cellStyle name="Comma 3 9 2 2 2" xfId="36427"/>
    <cellStyle name="Comma 3 9 2 3" xfId="28164"/>
    <cellStyle name="Comma 3 9 2 4" xfId="36426"/>
    <cellStyle name="Comma 3 9 2 5" xfId="45300"/>
    <cellStyle name="Comma 3 9 3" xfId="11251"/>
    <cellStyle name="Comma 3 9 3 2" xfId="36428"/>
    <cellStyle name="Comma 3 9 4" xfId="18171"/>
    <cellStyle name="Comma 3 9 5" xfId="36425"/>
    <cellStyle name="Comma 3 9 6" xfId="45299"/>
    <cellStyle name="Comma 3_Comverse 2004 Income Tax Review Wkbk 12 13 v1" xfId="18172"/>
    <cellStyle name="Comma 30" xfId="18173"/>
    <cellStyle name="Comma 31" xfId="18174"/>
    <cellStyle name="Comma 31 2" xfId="18175"/>
    <cellStyle name="Comma 31 2 2" xfId="18176"/>
    <cellStyle name="Comma 31 3" xfId="18177"/>
    <cellStyle name="Comma 31 3 2" xfId="18178"/>
    <cellStyle name="Comma 31 4" xfId="18179"/>
    <cellStyle name="Comma 31 4 2" xfId="18180"/>
    <cellStyle name="Comma 31 5" xfId="18181"/>
    <cellStyle name="Comma 32" xfId="18182"/>
    <cellStyle name="Comma 32 2" xfId="18183"/>
    <cellStyle name="Comma 32 2 2" xfId="18184"/>
    <cellStyle name="Comma 32 3" xfId="18185"/>
    <cellStyle name="Comma 32 3 2" xfId="18186"/>
    <cellStyle name="Comma 32 4" xfId="18187"/>
    <cellStyle name="Comma 32 4 2" xfId="18188"/>
    <cellStyle name="Comma 32 5" xfId="18189"/>
    <cellStyle name="Comma 33" xfId="18190"/>
    <cellStyle name="Comma 34" xfId="18191"/>
    <cellStyle name="Comma 35" xfId="18192"/>
    <cellStyle name="Comma 35 2" xfId="18193"/>
    <cellStyle name="Comma 35 2 2" xfId="18194"/>
    <cellStyle name="Comma 35 3" xfId="18195"/>
    <cellStyle name="Comma 35 3 2" xfId="18196"/>
    <cellStyle name="Comma 35 4" xfId="18197"/>
    <cellStyle name="Comma 35 4 2" xfId="18198"/>
    <cellStyle name="Comma 35 5" xfId="18199"/>
    <cellStyle name="Comma 36" xfId="18200"/>
    <cellStyle name="Comma 36 2" xfId="18201"/>
    <cellStyle name="Comma 36 2 2" xfId="18202"/>
    <cellStyle name="Comma 36 3" xfId="18203"/>
    <cellStyle name="Comma 36 3 2" xfId="18204"/>
    <cellStyle name="Comma 36 4" xfId="18205"/>
    <cellStyle name="Comma 36 4 2" xfId="18206"/>
    <cellStyle name="Comma 36 5" xfId="18207"/>
    <cellStyle name="Comma 37" xfId="18208"/>
    <cellStyle name="Comma 38" xfId="18209"/>
    <cellStyle name="Comma 39" xfId="18210"/>
    <cellStyle name="Comma 39 2" xfId="18211"/>
    <cellStyle name="Comma 39 2 2" xfId="18212"/>
    <cellStyle name="Comma 39 3" xfId="18213"/>
    <cellStyle name="Comma 39 3 2" xfId="18214"/>
    <cellStyle name="Comma 39 4" xfId="18215"/>
    <cellStyle name="Comma 39 4 2" xfId="18216"/>
    <cellStyle name="Comma 39 5" xfId="18217"/>
    <cellStyle name="Comma 4" xfId="77"/>
    <cellStyle name="Comma 4 10" xfId="4541"/>
    <cellStyle name="Comma 4 10 2" xfId="11253"/>
    <cellStyle name="Comma 4 10 2 2" xfId="36430"/>
    <cellStyle name="Comma 4 10 3" xfId="36429"/>
    <cellStyle name="Comma 4 10 4" xfId="45301"/>
    <cellStyle name="Comma 4 11" xfId="4540"/>
    <cellStyle name="Comma 4 2" xfId="605"/>
    <cellStyle name="Comma 4 2 10" xfId="18219"/>
    <cellStyle name="Comma 4 2 11" xfId="18220"/>
    <cellStyle name="Comma 4 2 12" xfId="18218"/>
    <cellStyle name="Comma 4 2 13" xfId="28285"/>
    <cellStyle name="Comma 4 2 2" xfId="4543"/>
    <cellStyle name="Comma 4 2 2 2" xfId="18221"/>
    <cellStyle name="Comma 4 2 3" xfId="4542"/>
    <cellStyle name="Comma 4 2 3 2" xfId="18222"/>
    <cellStyle name="Comma 4 2 4" xfId="18223"/>
    <cellStyle name="Comma 4 2 5" xfId="18224"/>
    <cellStyle name="Comma 4 2 6" xfId="18225"/>
    <cellStyle name="Comma 4 2 7" xfId="18226"/>
    <cellStyle name="Comma 4 2 8" xfId="18227"/>
    <cellStyle name="Comma 4 2 9" xfId="18228"/>
    <cellStyle name="Comma 4 3" xfId="4544"/>
    <cellStyle name="Comma 4 3 10" xfId="18230"/>
    <cellStyle name="Comma 4 3 11" xfId="18229"/>
    <cellStyle name="Comma 4 3 12" xfId="36431"/>
    <cellStyle name="Comma 4 3 13" xfId="45302"/>
    <cellStyle name="Comma 4 3 2" xfId="4545"/>
    <cellStyle name="Comma 4 3 2 2" xfId="18231"/>
    <cellStyle name="Comma 4 3 3" xfId="11254"/>
    <cellStyle name="Comma 4 3 3 2" xfId="18232"/>
    <cellStyle name="Comma 4 3 3 3" xfId="36432"/>
    <cellStyle name="Comma 4 3 4" xfId="18233"/>
    <cellStyle name="Comma 4 3 5" xfId="18234"/>
    <cellStyle name="Comma 4 3 6" xfId="18235"/>
    <cellStyle name="Comma 4 3 7" xfId="18236"/>
    <cellStyle name="Comma 4 3 8" xfId="18237"/>
    <cellStyle name="Comma 4 3 9" xfId="18238"/>
    <cellStyle name="Comma 4 4" xfId="4546"/>
    <cellStyle name="Comma 4 4 10" xfId="18240"/>
    <cellStyle name="Comma 4 4 11" xfId="18239"/>
    <cellStyle name="Comma 4 4 12" xfId="36433"/>
    <cellStyle name="Comma 4 4 13" xfId="45303"/>
    <cellStyle name="Comma 4 4 2" xfId="4547"/>
    <cellStyle name="Comma 4 4 2 2" xfId="11256"/>
    <cellStyle name="Comma 4 4 2 2 2" xfId="36435"/>
    <cellStyle name="Comma 4 4 2 3" xfId="18241"/>
    <cellStyle name="Comma 4 4 2 4" xfId="36434"/>
    <cellStyle name="Comma 4 4 2 5" xfId="45304"/>
    <cellStyle name="Comma 4 4 3" xfId="11255"/>
    <cellStyle name="Comma 4 4 3 2" xfId="18242"/>
    <cellStyle name="Comma 4 4 3 3" xfId="36436"/>
    <cellStyle name="Comma 4 4 4" xfId="18243"/>
    <cellStyle name="Comma 4 4 5" xfId="18244"/>
    <cellStyle name="Comma 4 4 6" xfId="18245"/>
    <cellStyle name="Comma 4 4 7" xfId="18246"/>
    <cellStyle name="Comma 4 4 8" xfId="18247"/>
    <cellStyle name="Comma 4 4 9" xfId="18248"/>
    <cellStyle name="Comma 4 5" xfId="4548"/>
    <cellStyle name="Comma 4 5 2" xfId="11257"/>
    <cellStyle name="Comma 4 5 2 2" xfId="18250"/>
    <cellStyle name="Comma 4 5 2 3" xfId="36438"/>
    <cellStyle name="Comma 4 5 3" xfId="18249"/>
    <cellStyle name="Comma 4 5 4" xfId="36437"/>
    <cellStyle name="Comma 4 5 5" xfId="45305"/>
    <cellStyle name="Comma 4 6" xfId="4549"/>
    <cellStyle name="Comma 4 6 2" xfId="11258"/>
    <cellStyle name="Comma 4 6 2 2" xfId="18252"/>
    <cellStyle name="Comma 4 6 2 3" xfId="36440"/>
    <cellStyle name="Comma 4 6 3" xfId="18251"/>
    <cellStyle name="Comma 4 6 4" xfId="36439"/>
    <cellStyle name="Comma 4 6 5" xfId="45306"/>
    <cellStyle name="Comma 4 7" xfId="4550"/>
    <cellStyle name="Comma 4 7 2" xfId="11259"/>
    <cellStyle name="Comma 4 7 2 2" xfId="36442"/>
    <cellStyle name="Comma 4 7 3" xfId="18253"/>
    <cellStyle name="Comma 4 7 4" xfId="36441"/>
    <cellStyle name="Comma 4 7 5" xfId="45307"/>
    <cellStyle name="Comma 4 8" xfId="4551"/>
    <cellStyle name="Comma 4 8 2" xfId="11260"/>
    <cellStyle name="Comma 4 8 2 2" xfId="36444"/>
    <cellStyle name="Comma 4 8 3" xfId="18254"/>
    <cellStyle name="Comma 4 8 4" xfId="36443"/>
    <cellStyle name="Comma 4 8 5" xfId="45308"/>
    <cellStyle name="Comma 4 9" xfId="4552"/>
    <cellStyle name="Comma 4 9 2" xfId="11261"/>
    <cellStyle name="Comma 4 9 2 2" xfId="36446"/>
    <cellStyle name="Comma 4 9 3" xfId="18255"/>
    <cellStyle name="Comma 4 9 4" xfId="36445"/>
    <cellStyle name="Comma 4 9 5" xfId="45309"/>
    <cellStyle name="Comma 40" xfId="549"/>
    <cellStyle name="Comma 41" xfId="18256"/>
    <cellStyle name="Comma 41 2" xfId="18257"/>
    <cellStyle name="Comma 41 2 2" xfId="18258"/>
    <cellStyle name="Comma 41 3" xfId="18259"/>
    <cellStyle name="Comma 41 3 2" xfId="18260"/>
    <cellStyle name="Comma 41 4" xfId="18261"/>
    <cellStyle name="Comma 41 4 2" xfId="18262"/>
    <cellStyle name="Comma 41 5" xfId="18263"/>
    <cellStyle name="Comma 42" xfId="13900"/>
    <cellStyle name="Comma 43" xfId="18264"/>
    <cellStyle name="Comma 43 2" xfId="18265"/>
    <cellStyle name="Comma 43 2 2" xfId="18266"/>
    <cellStyle name="Comma 43 3" xfId="18267"/>
    <cellStyle name="Comma 43 3 2" xfId="18268"/>
    <cellStyle name="Comma 43 4" xfId="18269"/>
    <cellStyle name="Comma 43 4 2" xfId="18270"/>
    <cellStyle name="Comma 43 5" xfId="18271"/>
    <cellStyle name="Comma 44" xfId="18272"/>
    <cellStyle name="Comma 44 2" xfId="18273"/>
    <cellStyle name="Comma 44 2 2" xfId="18274"/>
    <cellStyle name="Comma 44 3" xfId="18275"/>
    <cellStyle name="Comma 44 3 2" xfId="18276"/>
    <cellStyle name="Comma 44 4" xfId="18277"/>
    <cellStyle name="Comma 44 4 2" xfId="18278"/>
    <cellStyle name="Comma 44 5" xfId="18279"/>
    <cellStyle name="Comma 45" xfId="47695"/>
    <cellStyle name="Comma 46" xfId="47700"/>
    <cellStyle name="Comma 47" xfId="18280"/>
    <cellStyle name="Comma 47 2" xfId="18281"/>
    <cellStyle name="Comma 47 2 2" xfId="18282"/>
    <cellStyle name="Comma 47 3" xfId="18283"/>
    <cellStyle name="Comma 47 3 2" xfId="18284"/>
    <cellStyle name="Comma 47 4" xfId="18285"/>
    <cellStyle name="Comma 47 4 2" xfId="18286"/>
    <cellStyle name="Comma 47 5" xfId="18287"/>
    <cellStyle name="Comma 48" xfId="18288"/>
    <cellStyle name="Comma 48 2" xfId="18289"/>
    <cellStyle name="Comma 48 2 2" xfId="18290"/>
    <cellStyle name="Comma 48 3" xfId="18291"/>
    <cellStyle name="Comma 48 3 2" xfId="18292"/>
    <cellStyle name="Comma 48 4" xfId="18293"/>
    <cellStyle name="Comma 48 4 2" xfId="18294"/>
    <cellStyle name="Comma 48 5" xfId="18295"/>
    <cellStyle name="Comma 49" xfId="47706"/>
    <cellStyle name="Comma 5" xfId="78"/>
    <cellStyle name="Comma 5 10" xfId="4554"/>
    <cellStyle name="Comma 5 10 2" xfId="11262"/>
    <cellStyle name="Comma 5 10 2 2" xfId="36448"/>
    <cellStyle name="Comma 5 10 3" xfId="18297"/>
    <cellStyle name="Comma 5 10 4" xfId="36447"/>
    <cellStyle name="Comma 5 10 5" xfId="45310"/>
    <cellStyle name="Comma 5 11" xfId="4555"/>
    <cellStyle name="Comma 5 11 2" xfId="11263"/>
    <cellStyle name="Comma 5 11 2 2" xfId="36450"/>
    <cellStyle name="Comma 5 11 3" xfId="18298"/>
    <cellStyle name="Comma 5 11 4" xfId="36449"/>
    <cellStyle name="Comma 5 11 5" xfId="45311"/>
    <cellStyle name="Comma 5 12" xfId="4553"/>
    <cellStyle name="Comma 5 12 2" xfId="11264"/>
    <cellStyle name="Comma 5 12 2 2" xfId="36452"/>
    <cellStyle name="Comma 5 12 3" xfId="28058"/>
    <cellStyle name="Comma 5 12 4" xfId="36451"/>
    <cellStyle name="Comma 5 13" xfId="13889"/>
    <cellStyle name="Comma 5 13 2" xfId="28078"/>
    <cellStyle name="Comma 5 14" xfId="18296"/>
    <cellStyle name="Comma 5 2" xfId="550"/>
    <cellStyle name="Comma 5 2 10" xfId="4556"/>
    <cellStyle name="Comma 5 2 10 2" xfId="11266"/>
    <cellStyle name="Comma 5 2 10 2 2" xfId="36455"/>
    <cellStyle name="Comma 5 2 10 3" xfId="36454"/>
    <cellStyle name="Comma 5 2 11" xfId="11265"/>
    <cellStyle name="Comma 5 2 11 2" xfId="36456"/>
    <cellStyle name="Comma 5 2 12" xfId="18299"/>
    <cellStyle name="Comma 5 2 13" xfId="36453"/>
    <cellStyle name="Comma 5 2 14" xfId="45312"/>
    <cellStyle name="Comma 5 2 2" xfId="4557"/>
    <cellStyle name="Comma 5 2 2 10" xfId="18300"/>
    <cellStyle name="Comma 5 2 2 11" xfId="36457"/>
    <cellStyle name="Comma 5 2 2 12" xfId="45313"/>
    <cellStyle name="Comma 5 2 2 2" xfId="4558"/>
    <cellStyle name="Comma 5 2 2 2 2" xfId="4559"/>
    <cellStyle name="Comma 5 2 2 2 2 2" xfId="11269"/>
    <cellStyle name="Comma 5 2 2 2 2 2 2" xfId="36460"/>
    <cellStyle name="Comma 5 2 2 2 2 3" xfId="36459"/>
    <cellStyle name="Comma 5 2 2 2 2 4" xfId="45315"/>
    <cellStyle name="Comma 5 2 2 2 3" xfId="11268"/>
    <cellStyle name="Comma 5 2 2 2 3 2" xfId="36461"/>
    <cellStyle name="Comma 5 2 2 2 4" xfId="36458"/>
    <cellStyle name="Comma 5 2 2 2 5" xfId="45314"/>
    <cellStyle name="Comma 5 2 2 3" xfId="4560"/>
    <cellStyle name="Comma 5 2 2 3 2" xfId="4561"/>
    <cellStyle name="Comma 5 2 2 3 2 2" xfId="11271"/>
    <cellStyle name="Comma 5 2 2 3 2 2 2" xfId="36464"/>
    <cellStyle name="Comma 5 2 2 3 2 3" xfId="36463"/>
    <cellStyle name="Comma 5 2 2 3 2 4" xfId="45317"/>
    <cellStyle name="Comma 5 2 2 3 3" xfId="11270"/>
    <cellStyle name="Comma 5 2 2 3 3 2" xfId="36465"/>
    <cellStyle name="Comma 5 2 2 3 4" xfId="36462"/>
    <cellStyle name="Comma 5 2 2 3 5" xfId="45316"/>
    <cellStyle name="Comma 5 2 2 4" xfId="4562"/>
    <cellStyle name="Comma 5 2 2 4 2" xfId="11272"/>
    <cellStyle name="Comma 5 2 2 4 2 2" xfId="36467"/>
    <cellStyle name="Comma 5 2 2 4 3" xfId="36466"/>
    <cellStyle name="Comma 5 2 2 4 4" xfId="45318"/>
    <cellStyle name="Comma 5 2 2 5" xfId="4563"/>
    <cellStyle name="Comma 5 2 2 5 2" xfId="11273"/>
    <cellStyle name="Comma 5 2 2 5 2 2" xfId="36469"/>
    <cellStyle name="Comma 5 2 2 5 3" xfId="36468"/>
    <cellStyle name="Comma 5 2 2 5 4" xfId="45319"/>
    <cellStyle name="Comma 5 2 2 6" xfId="4564"/>
    <cellStyle name="Comma 5 2 2 6 2" xfId="11274"/>
    <cellStyle name="Comma 5 2 2 6 2 2" xfId="36471"/>
    <cellStyle name="Comma 5 2 2 6 3" xfId="36470"/>
    <cellStyle name="Comma 5 2 2 6 4" xfId="45320"/>
    <cellStyle name="Comma 5 2 2 7" xfId="4565"/>
    <cellStyle name="Comma 5 2 2 7 2" xfId="11275"/>
    <cellStyle name="Comma 5 2 2 7 2 2" xfId="36473"/>
    <cellStyle name="Comma 5 2 2 7 3" xfId="36472"/>
    <cellStyle name="Comma 5 2 2 7 4" xfId="45321"/>
    <cellStyle name="Comma 5 2 2 8" xfId="4566"/>
    <cellStyle name="Comma 5 2 2 8 2" xfId="11276"/>
    <cellStyle name="Comma 5 2 2 8 2 2" xfId="36475"/>
    <cellStyle name="Comma 5 2 2 8 3" xfId="36474"/>
    <cellStyle name="Comma 5 2 2 8 4" xfId="45322"/>
    <cellStyle name="Comma 5 2 2 9" xfId="11267"/>
    <cellStyle name="Comma 5 2 2 9 2" xfId="36476"/>
    <cellStyle name="Comma 5 2 3" xfId="4567"/>
    <cellStyle name="Comma 5 2 3 2" xfId="4568"/>
    <cellStyle name="Comma 5 2 3 2 2" xfId="11278"/>
    <cellStyle name="Comma 5 2 3 2 2 2" xfId="36479"/>
    <cellStyle name="Comma 5 2 3 2 3" xfId="36478"/>
    <cellStyle name="Comma 5 2 3 2 4" xfId="45324"/>
    <cellStyle name="Comma 5 2 3 3" xfId="11277"/>
    <cellStyle name="Comma 5 2 3 3 2" xfId="36480"/>
    <cellStyle name="Comma 5 2 3 4" xfId="36477"/>
    <cellStyle name="Comma 5 2 3 5" xfId="45323"/>
    <cellStyle name="Comma 5 2 4" xfId="4569"/>
    <cellStyle name="Comma 5 2 4 2" xfId="4570"/>
    <cellStyle name="Comma 5 2 4 2 2" xfId="11280"/>
    <cellStyle name="Comma 5 2 4 2 2 2" xfId="36483"/>
    <cellStyle name="Comma 5 2 4 2 3" xfId="36482"/>
    <cellStyle name="Comma 5 2 4 2 4" xfId="45326"/>
    <cellStyle name="Comma 5 2 4 3" xfId="11279"/>
    <cellStyle name="Comma 5 2 4 3 2" xfId="36484"/>
    <cellStyle name="Comma 5 2 4 4" xfId="36481"/>
    <cellStyle name="Comma 5 2 4 5" xfId="45325"/>
    <cellStyle name="Comma 5 2 5" xfId="4571"/>
    <cellStyle name="Comma 5 2 5 2" xfId="11281"/>
    <cellStyle name="Comma 5 2 5 2 2" xfId="36486"/>
    <cellStyle name="Comma 5 2 5 3" xfId="36485"/>
    <cellStyle name="Comma 5 2 5 4" xfId="45327"/>
    <cellStyle name="Comma 5 2 6" xfId="4572"/>
    <cellStyle name="Comma 5 2 6 2" xfId="11282"/>
    <cellStyle name="Comma 5 2 6 2 2" xfId="36488"/>
    <cellStyle name="Comma 5 2 6 3" xfId="36487"/>
    <cellStyle name="Comma 5 2 6 4" xfId="45328"/>
    <cellStyle name="Comma 5 2 7" xfId="4573"/>
    <cellStyle name="Comma 5 2 7 2" xfId="11283"/>
    <cellStyle name="Comma 5 2 7 2 2" xfId="36490"/>
    <cellStyle name="Comma 5 2 7 3" xfId="36489"/>
    <cellStyle name="Comma 5 2 7 4" xfId="45329"/>
    <cellStyle name="Comma 5 2 8" xfId="4574"/>
    <cellStyle name="Comma 5 2 8 2" xfId="11284"/>
    <cellStyle name="Comma 5 2 8 2 2" xfId="36492"/>
    <cellStyle name="Comma 5 2 8 3" xfId="36491"/>
    <cellStyle name="Comma 5 2 8 4" xfId="45330"/>
    <cellStyle name="Comma 5 2 9" xfId="4575"/>
    <cellStyle name="Comma 5 2 9 2" xfId="11285"/>
    <cellStyle name="Comma 5 2 9 2 2" xfId="36494"/>
    <cellStyle name="Comma 5 2 9 3" xfId="36493"/>
    <cellStyle name="Comma 5 2 9 4" xfId="45331"/>
    <cellStyle name="Comma 5 3" xfId="584"/>
    <cellStyle name="Comma 5 3 10" xfId="11286"/>
    <cellStyle name="Comma 5 3 10 2" xfId="36496"/>
    <cellStyle name="Comma 5 3 11" xfId="18301"/>
    <cellStyle name="Comma 5 3 12" xfId="36495"/>
    <cellStyle name="Comma 5 3 13" xfId="45332"/>
    <cellStyle name="Comma 5 3 2" xfId="4577"/>
    <cellStyle name="Comma 5 3 2 2" xfId="4578"/>
    <cellStyle name="Comma 5 3 2 2 2" xfId="11288"/>
    <cellStyle name="Comma 5 3 2 2 2 2" xfId="36499"/>
    <cellStyle name="Comma 5 3 2 2 3" xfId="36498"/>
    <cellStyle name="Comma 5 3 2 2 4" xfId="45334"/>
    <cellStyle name="Comma 5 3 2 3" xfId="11287"/>
    <cellStyle name="Comma 5 3 2 3 2" xfId="36500"/>
    <cellStyle name="Comma 5 3 2 4" xfId="18302"/>
    <cellStyle name="Comma 5 3 2 5" xfId="36497"/>
    <cellStyle name="Comma 5 3 2 6" xfId="45333"/>
    <cellStyle name="Comma 5 3 3" xfId="4579"/>
    <cellStyle name="Comma 5 3 3 2" xfId="4580"/>
    <cellStyle name="Comma 5 3 3 2 2" xfId="11290"/>
    <cellStyle name="Comma 5 3 3 2 2 2" xfId="36503"/>
    <cellStyle name="Comma 5 3 3 2 3" xfId="36502"/>
    <cellStyle name="Comma 5 3 3 2 4" xfId="45336"/>
    <cellStyle name="Comma 5 3 3 3" xfId="11289"/>
    <cellStyle name="Comma 5 3 3 3 2" xfId="36504"/>
    <cellStyle name="Comma 5 3 3 4" xfId="36501"/>
    <cellStyle name="Comma 5 3 3 5" xfId="45335"/>
    <cellStyle name="Comma 5 3 4" xfId="4581"/>
    <cellStyle name="Comma 5 3 4 2" xfId="11291"/>
    <cellStyle name="Comma 5 3 4 2 2" xfId="36506"/>
    <cellStyle name="Comma 5 3 4 3" xfId="36505"/>
    <cellStyle name="Comma 5 3 4 4" xfId="45337"/>
    <cellStyle name="Comma 5 3 5" xfId="4582"/>
    <cellStyle name="Comma 5 3 5 2" xfId="11292"/>
    <cellStyle name="Comma 5 3 5 2 2" xfId="36508"/>
    <cellStyle name="Comma 5 3 5 3" xfId="36507"/>
    <cellStyle name="Comma 5 3 5 4" xfId="45338"/>
    <cellStyle name="Comma 5 3 6" xfId="4583"/>
    <cellStyle name="Comma 5 3 6 2" xfId="11293"/>
    <cellStyle name="Comma 5 3 6 2 2" xfId="36510"/>
    <cellStyle name="Comma 5 3 6 3" xfId="36509"/>
    <cellStyle name="Comma 5 3 6 4" xfId="45339"/>
    <cellStyle name="Comma 5 3 7" xfId="4584"/>
    <cellStyle name="Comma 5 3 7 2" xfId="11294"/>
    <cellStyle name="Comma 5 3 7 2 2" xfId="36512"/>
    <cellStyle name="Comma 5 3 7 3" xfId="36511"/>
    <cellStyle name="Comma 5 3 7 4" xfId="45340"/>
    <cellStyle name="Comma 5 3 8" xfId="4585"/>
    <cellStyle name="Comma 5 3 8 2" xfId="11295"/>
    <cellStyle name="Comma 5 3 8 2 2" xfId="36514"/>
    <cellStyle name="Comma 5 3 8 3" xfId="36513"/>
    <cellStyle name="Comma 5 3 8 4" xfId="45341"/>
    <cellStyle name="Comma 5 3 9" xfId="4576"/>
    <cellStyle name="Comma 5 3 9 2" xfId="11296"/>
    <cellStyle name="Comma 5 3 9 2 2" xfId="36516"/>
    <cellStyle name="Comma 5 3 9 3" xfId="36515"/>
    <cellStyle name="Comma 5 4" xfId="4586"/>
    <cellStyle name="Comma 5 4 10" xfId="18303"/>
    <cellStyle name="Comma 5 4 11" xfId="36517"/>
    <cellStyle name="Comma 5 4 12" xfId="45342"/>
    <cellStyle name="Comma 5 4 2" xfId="4587"/>
    <cellStyle name="Comma 5 4 2 2" xfId="11298"/>
    <cellStyle name="Comma 5 4 2 2 2" xfId="36519"/>
    <cellStyle name="Comma 5 4 2 3" xfId="18304"/>
    <cellStyle name="Comma 5 4 2 4" xfId="36518"/>
    <cellStyle name="Comma 5 4 2 5" xfId="45343"/>
    <cellStyle name="Comma 5 4 3" xfId="4588"/>
    <cellStyle name="Comma 5 4 3 2" xfId="11299"/>
    <cellStyle name="Comma 5 4 3 2 2" xfId="36521"/>
    <cellStyle name="Comma 5 4 3 3" xfId="36520"/>
    <cellStyle name="Comma 5 4 3 4" xfId="45344"/>
    <cellStyle name="Comma 5 4 4" xfId="4589"/>
    <cellStyle name="Comma 5 4 4 2" xfId="11300"/>
    <cellStyle name="Comma 5 4 4 2 2" xfId="36523"/>
    <cellStyle name="Comma 5 4 4 3" xfId="36522"/>
    <cellStyle name="Comma 5 4 4 4" xfId="45345"/>
    <cellStyle name="Comma 5 4 5" xfId="4590"/>
    <cellStyle name="Comma 5 4 5 2" xfId="11301"/>
    <cellStyle name="Comma 5 4 5 2 2" xfId="36525"/>
    <cellStyle name="Comma 5 4 5 3" xfId="36524"/>
    <cellStyle name="Comma 5 4 5 4" xfId="45346"/>
    <cellStyle name="Comma 5 4 6" xfId="4591"/>
    <cellStyle name="Comma 5 4 6 2" xfId="11302"/>
    <cellStyle name="Comma 5 4 6 2 2" xfId="36527"/>
    <cellStyle name="Comma 5 4 6 3" xfId="36526"/>
    <cellStyle name="Comma 5 4 6 4" xfId="45347"/>
    <cellStyle name="Comma 5 4 7" xfId="4592"/>
    <cellStyle name="Comma 5 4 7 2" xfId="11303"/>
    <cellStyle name="Comma 5 4 7 2 2" xfId="36529"/>
    <cellStyle name="Comma 5 4 7 3" xfId="36528"/>
    <cellStyle name="Comma 5 4 7 4" xfId="45348"/>
    <cellStyle name="Comma 5 4 8" xfId="4593"/>
    <cellStyle name="Comma 5 4 8 2" xfId="11304"/>
    <cellStyle name="Comma 5 4 8 2 2" xfId="36531"/>
    <cellStyle name="Comma 5 4 8 3" xfId="36530"/>
    <cellStyle name="Comma 5 4 8 4" xfId="45349"/>
    <cellStyle name="Comma 5 4 9" xfId="11297"/>
    <cellStyle name="Comma 5 4 9 2" xfId="36532"/>
    <cellStyle name="Comma 5 5" xfId="4594"/>
    <cellStyle name="Comma 5 5 2" xfId="4595"/>
    <cellStyle name="Comma 5 5 2 2" xfId="11306"/>
    <cellStyle name="Comma 5 5 2 2 2" xfId="18307"/>
    <cellStyle name="Comma 5 5 2 2 3" xfId="36535"/>
    <cellStyle name="Comma 5 5 2 3" xfId="18308"/>
    <cellStyle name="Comma 5 5 2 4" xfId="18306"/>
    <cellStyle name="Comma 5 5 2 5" xfId="36534"/>
    <cellStyle name="Comma 5 5 2 6" xfId="45351"/>
    <cellStyle name="Comma 5 5 3" xfId="11305"/>
    <cellStyle name="Comma 5 5 3 2" xfId="18309"/>
    <cellStyle name="Comma 5 5 3 3" xfId="36536"/>
    <cellStyle name="Comma 5 5 4" xfId="18305"/>
    <cellStyle name="Comma 5 5 5" xfId="36533"/>
    <cellStyle name="Comma 5 5 6" xfId="45350"/>
    <cellStyle name="Comma 5 6" xfId="4596"/>
    <cellStyle name="Comma 5 6 2" xfId="11307"/>
    <cellStyle name="Comma 5 6 2 2" xfId="36538"/>
    <cellStyle name="Comma 5 6 3" xfId="18310"/>
    <cellStyle name="Comma 5 6 4" xfId="36537"/>
    <cellStyle name="Comma 5 6 5" xfId="45352"/>
    <cellStyle name="Comma 5 7" xfId="4597"/>
    <cellStyle name="Comma 5 7 2" xfId="11308"/>
    <cellStyle name="Comma 5 7 2 2" xfId="36540"/>
    <cellStyle name="Comma 5 7 3" xfId="18311"/>
    <cellStyle name="Comma 5 7 4" xfId="36539"/>
    <cellStyle name="Comma 5 7 5" xfId="45353"/>
    <cellStyle name="Comma 5 8" xfId="4598"/>
    <cellStyle name="Comma 5 8 2" xfId="11309"/>
    <cellStyle name="Comma 5 8 2 2" xfId="36542"/>
    <cellStyle name="Comma 5 8 3" xfId="18312"/>
    <cellStyle name="Comma 5 8 4" xfId="36541"/>
    <cellStyle name="Comma 5 8 5" xfId="45354"/>
    <cellStyle name="Comma 5 9" xfId="4599"/>
    <cellStyle name="Comma 5 9 2" xfId="11310"/>
    <cellStyle name="Comma 5 9 2 2" xfId="36544"/>
    <cellStyle name="Comma 5 9 3" xfId="18313"/>
    <cellStyle name="Comma 5 9 4" xfId="36543"/>
    <cellStyle name="Comma 5 9 5" xfId="45355"/>
    <cellStyle name="Comma 50" xfId="47709"/>
    <cellStyle name="Comma 51" xfId="18314"/>
    <cellStyle name="Comma 51 2" xfId="18315"/>
    <cellStyle name="Comma 51 2 2" xfId="18316"/>
    <cellStyle name="Comma 51 3" xfId="18317"/>
    <cellStyle name="Comma 51 3 2" xfId="18318"/>
    <cellStyle name="Comma 51 4" xfId="18319"/>
    <cellStyle name="Comma 51 4 2" xfId="18320"/>
    <cellStyle name="Comma 51 5" xfId="18321"/>
    <cellStyle name="Comma 52" xfId="47711"/>
    <cellStyle name="Comma 53" xfId="18322"/>
    <cellStyle name="Comma 53 2" xfId="18323"/>
    <cellStyle name="Comma 53 2 2" xfId="18324"/>
    <cellStyle name="Comma 53 3" xfId="18325"/>
    <cellStyle name="Comma 53 3 2" xfId="18326"/>
    <cellStyle name="Comma 53 4" xfId="18327"/>
    <cellStyle name="Comma 53 4 2" xfId="18328"/>
    <cellStyle name="Comma 53 5" xfId="18329"/>
    <cellStyle name="Comma 54" xfId="47714"/>
    <cellStyle name="Comma 55" xfId="47717"/>
    <cellStyle name="Comma 56" xfId="18330"/>
    <cellStyle name="Comma 56 2" xfId="18331"/>
    <cellStyle name="Comma 56 2 2" xfId="18332"/>
    <cellStyle name="Comma 56 3" xfId="18333"/>
    <cellStyle name="Comma 56 3 2" xfId="18334"/>
    <cellStyle name="Comma 56 4" xfId="18335"/>
    <cellStyle name="Comma 56 4 2" xfId="18336"/>
    <cellStyle name="Comma 56 5" xfId="18337"/>
    <cellStyle name="Comma 57" xfId="47720"/>
    <cellStyle name="Comma 58" xfId="18338"/>
    <cellStyle name="Comma 58 2" xfId="18339"/>
    <cellStyle name="Comma 58 2 2" xfId="18340"/>
    <cellStyle name="Comma 58 3" xfId="18341"/>
    <cellStyle name="Comma 58 3 2" xfId="18342"/>
    <cellStyle name="Comma 58 4" xfId="18343"/>
    <cellStyle name="Comma 58 4 2" xfId="18344"/>
    <cellStyle name="Comma 58 5" xfId="18345"/>
    <cellStyle name="Comma 59" xfId="47723"/>
    <cellStyle name="Comma 6" xfId="96"/>
    <cellStyle name="Comma 6 10" xfId="4601"/>
    <cellStyle name="Comma 6 10 2" xfId="11312"/>
    <cellStyle name="Comma 6 10 2 2" xfId="36546"/>
    <cellStyle name="Comma 6 10 3" xfId="36545"/>
    <cellStyle name="Comma 6 10 4" xfId="45356"/>
    <cellStyle name="Comma 6 11" xfId="4602"/>
    <cellStyle name="Comma 6 11 2" xfId="11313"/>
    <cellStyle name="Comma 6 11 2 2" xfId="36548"/>
    <cellStyle name="Comma 6 11 3" xfId="36547"/>
    <cellStyle name="Comma 6 11 4" xfId="45357"/>
    <cellStyle name="Comma 6 12" xfId="4603"/>
    <cellStyle name="Comma 6 12 2" xfId="11314"/>
    <cellStyle name="Comma 6 12 2 2" xfId="36550"/>
    <cellStyle name="Comma 6 12 3" xfId="36549"/>
    <cellStyle name="Comma 6 12 4" xfId="45358"/>
    <cellStyle name="Comma 6 13" xfId="4604"/>
    <cellStyle name="Comma 6 13 2" xfId="11315"/>
    <cellStyle name="Comma 6 13 2 2" xfId="36552"/>
    <cellStyle name="Comma 6 13 3" xfId="36551"/>
    <cellStyle name="Comma 6 13 4" xfId="45359"/>
    <cellStyle name="Comma 6 14" xfId="4605"/>
    <cellStyle name="Comma 6 14 2" xfId="11316"/>
    <cellStyle name="Comma 6 14 2 2" xfId="36554"/>
    <cellStyle name="Comma 6 14 3" xfId="36553"/>
    <cellStyle name="Comma 6 14 4" xfId="45360"/>
    <cellStyle name="Comma 6 15" xfId="4600"/>
    <cellStyle name="Comma 6 15 2" xfId="11317"/>
    <cellStyle name="Comma 6 15 2 2" xfId="36556"/>
    <cellStyle name="Comma 6 15 3" xfId="36555"/>
    <cellStyle name="Comma 6 16" xfId="11311"/>
    <cellStyle name="Comma 6 16 2" xfId="36557"/>
    <cellStyle name="Comma 6 17" xfId="13890"/>
    <cellStyle name="Comma 6 18" xfId="18346"/>
    <cellStyle name="Comma 6 19" xfId="28286"/>
    <cellStyle name="Comma 6 2" xfId="143"/>
    <cellStyle name="Comma 6 2 2" xfId="4607"/>
    <cellStyle name="Comma 6 2 2 10" xfId="4608"/>
    <cellStyle name="Comma 6 2 2 10 2" xfId="11319"/>
    <cellStyle name="Comma 6 2 2 10 2 2" xfId="36560"/>
    <cellStyle name="Comma 6 2 2 10 3" xfId="36559"/>
    <cellStyle name="Comma 6 2 2 10 4" xfId="45362"/>
    <cellStyle name="Comma 6 2 2 11" xfId="4609"/>
    <cellStyle name="Comma 6 2 2 11 2" xfId="11320"/>
    <cellStyle name="Comma 6 2 2 11 2 2" xfId="36562"/>
    <cellStyle name="Comma 6 2 2 11 3" xfId="36561"/>
    <cellStyle name="Comma 6 2 2 11 4" xfId="45363"/>
    <cellStyle name="Comma 6 2 2 12" xfId="11318"/>
    <cellStyle name="Comma 6 2 2 12 2" xfId="36563"/>
    <cellStyle name="Comma 6 2 2 13" xfId="18348"/>
    <cellStyle name="Comma 6 2 2 14" xfId="36558"/>
    <cellStyle name="Comma 6 2 2 15" xfId="45361"/>
    <cellStyle name="Comma 6 2 2 2" xfId="4610"/>
    <cellStyle name="Comma 6 2 2 2 10" xfId="11321"/>
    <cellStyle name="Comma 6 2 2 2 10 2" xfId="36565"/>
    <cellStyle name="Comma 6 2 2 2 11" xfId="18349"/>
    <cellStyle name="Comma 6 2 2 2 12" xfId="36564"/>
    <cellStyle name="Comma 6 2 2 2 13" xfId="45364"/>
    <cellStyle name="Comma 6 2 2 2 2" xfId="4611"/>
    <cellStyle name="Comma 6 2 2 2 2 10" xfId="36566"/>
    <cellStyle name="Comma 6 2 2 2 2 11" xfId="45365"/>
    <cellStyle name="Comma 6 2 2 2 2 2" xfId="4612"/>
    <cellStyle name="Comma 6 2 2 2 2 2 2" xfId="4613"/>
    <cellStyle name="Comma 6 2 2 2 2 2 2 2" xfId="11324"/>
    <cellStyle name="Comma 6 2 2 2 2 2 2 2 2" xfId="36569"/>
    <cellStyle name="Comma 6 2 2 2 2 2 2 3" xfId="36568"/>
    <cellStyle name="Comma 6 2 2 2 2 2 2 4" xfId="45367"/>
    <cellStyle name="Comma 6 2 2 2 2 2 3" xfId="11323"/>
    <cellStyle name="Comma 6 2 2 2 2 2 3 2" xfId="36570"/>
    <cellStyle name="Comma 6 2 2 2 2 2 4" xfId="36567"/>
    <cellStyle name="Comma 6 2 2 2 2 2 5" xfId="45366"/>
    <cellStyle name="Comma 6 2 2 2 2 3" xfId="4614"/>
    <cellStyle name="Comma 6 2 2 2 2 3 2" xfId="4615"/>
    <cellStyle name="Comma 6 2 2 2 2 3 2 2" xfId="11326"/>
    <cellStyle name="Comma 6 2 2 2 2 3 2 2 2" xfId="36573"/>
    <cellStyle name="Comma 6 2 2 2 2 3 2 3" xfId="36572"/>
    <cellStyle name="Comma 6 2 2 2 2 3 2 4" xfId="45369"/>
    <cellStyle name="Comma 6 2 2 2 2 3 3" xfId="11325"/>
    <cellStyle name="Comma 6 2 2 2 2 3 3 2" xfId="36574"/>
    <cellStyle name="Comma 6 2 2 2 2 3 4" xfId="36571"/>
    <cellStyle name="Comma 6 2 2 2 2 3 5" xfId="45368"/>
    <cellStyle name="Comma 6 2 2 2 2 4" xfId="4616"/>
    <cellStyle name="Comma 6 2 2 2 2 4 2" xfId="11327"/>
    <cellStyle name="Comma 6 2 2 2 2 4 2 2" xfId="36576"/>
    <cellStyle name="Comma 6 2 2 2 2 4 3" xfId="36575"/>
    <cellStyle name="Comma 6 2 2 2 2 4 4" xfId="45370"/>
    <cellStyle name="Comma 6 2 2 2 2 5" xfId="4617"/>
    <cellStyle name="Comma 6 2 2 2 2 5 2" xfId="11328"/>
    <cellStyle name="Comma 6 2 2 2 2 5 2 2" xfId="36578"/>
    <cellStyle name="Comma 6 2 2 2 2 5 3" xfId="36577"/>
    <cellStyle name="Comma 6 2 2 2 2 5 4" xfId="45371"/>
    <cellStyle name="Comma 6 2 2 2 2 6" xfId="4618"/>
    <cellStyle name="Comma 6 2 2 2 2 6 2" xfId="11329"/>
    <cellStyle name="Comma 6 2 2 2 2 6 2 2" xfId="36580"/>
    <cellStyle name="Comma 6 2 2 2 2 6 3" xfId="36579"/>
    <cellStyle name="Comma 6 2 2 2 2 6 4" xfId="45372"/>
    <cellStyle name="Comma 6 2 2 2 2 7" xfId="4619"/>
    <cellStyle name="Comma 6 2 2 2 2 7 2" xfId="11330"/>
    <cellStyle name="Comma 6 2 2 2 2 7 2 2" xfId="36582"/>
    <cellStyle name="Comma 6 2 2 2 2 7 3" xfId="36581"/>
    <cellStyle name="Comma 6 2 2 2 2 7 4" xfId="45373"/>
    <cellStyle name="Comma 6 2 2 2 2 8" xfId="4620"/>
    <cellStyle name="Comma 6 2 2 2 2 8 2" xfId="11331"/>
    <cellStyle name="Comma 6 2 2 2 2 8 2 2" xfId="36584"/>
    <cellStyle name="Comma 6 2 2 2 2 8 3" xfId="36583"/>
    <cellStyle name="Comma 6 2 2 2 2 8 4" xfId="45374"/>
    <cellStyle name="Comma 6 2 2 2 2 9" xfId="11322"/>
    <cellStyle name="Comma 6 2 2 2 2 9 2" xfId="36585"/>
    <cellStyle name="Comma 6 2 2 2 3" xfId="4621"/>
    <cellStyle name="Comma 6 2 2 2 3 2" xfId="4622"/>
    <cellStyle name="Comma 6 2 2 2 3 2 2" xfId="11333"/>
    <cellStyle name="Comma 6 2 2 2 3 2 2 2" xfId="36588"/>
    <cellStyle name="Comma 6 2 2 2 3 2 3" xfId="36587"/>
    <cellStyle name="Comma 6 2 2 2 3 2 4" xfId="45376"/>
    <cellStyle name="Comma 6 2 2 2 3 3" xfId="11332"/>
    <cellStyle name="Comma 6 2 2 2 3 3 2" xfId="36589"/>
    <cellStyle name="Comma 6 2 2 2 3 4" xfId="36586"/>
    <cellStyle name="Comma 6 2 2 2 3 5" xfId="45375"/>
    <cellStyle name="Comma 6 2 2 2 4" xfId="4623"/>
    <cellStyle name="Comma 6 2 2 2 4 2" xfId="4624"/>
    <cellStyle name="Comma 6 2 2 2 4 2 2" xfId="11335"/>
    <cellStyle name="Comma 6 2 2 2 4 2 2 2" xfId="36592"/>
    <cellStyle name="Comma 6 2 2 2 4 2 3" xfId="36591"/>
    <cellStyle name="Comma 6 2 2 2 4 2 4" xfId="45378"/>
    <cellStyle name="Comma 6 2 2 2 4 3" xfId="11334"/>
    <cellStyle name="Comma 6 2 2 2 4 3 2" xfId="36593"/>
    <cellStyle name="Comma 6 2 2 2 4 4" xfId="36590"/>
    <cellStyle name="Comma 6 2 2 2 4 5" xfId="45377"/>
    <cellStyle name="Comma 6 2 2 2 5" xfId="4625"/>
    <cellStyle name="Comma 6 2 2 2 5 2" xfId="11336"/>
    <cellStyle name="Comma 6 2 2 2 5 2 2" xfId="36595"/>
    <cellStyle name="Comma 6 2 2 2 5 3" xfId="36594"/>
    <cellStyle name="Comma 6 2 2 2 5 4" xfId="45379"/>
    <cellStyle name="Comma 6 2 2 2 6" xfId="4626"/>
    <cellStyle name="Comma 6 2 2 2 6 2" xfId="11337"/>
    <cellStyle name="Comma 6 2 2 2 6 2 2" xfId="36597"/>
    <cellStyle name="Comma 6 2 2 2 6 3" xfId="36596"/>
    <cellStyle name="Comma 6 2 2 2 6 4" xfId="45380"/>
    <cellStyle name="Comma 6 2 2 2 7" xfId="4627"/>
    <cellStyle name="Comma 6 2 2 2 7 2" xfId="11338"/>
    <cellStyle name="Comma 6 2 2 2 7 2 2" xfId="36599"/>
    <cellStyle name="Comma 6 2 2 2 7 3" xfId="36598"/>
    <cellStyle name="Comma 6 2 2 2 7 4" xfId="45381"/>
    <cellStyle name="Comma 6 2 2 2 8" xfId="4628"/>
    <cellStyle name="Comma 6 2 2 2 8 2" xfId="11339"/>
    <cellStyle name="Comma 6 2 2 2 8 2 2" xfId="36601"/>
    <cellStyle name="Comma 6 2 2 2 8 3" xfId="36600"/>
    <cellStyle name="Comma 6 2 2 2 8 4" xfId="45382"/>
    <cellStyle name="Comma 6 2 2 2 9" xfId="4629"/>
    <cellStyle name="Comma 6 2 2 2 9 2" xfId="11340"/>
    <cellStyle name="Comma 6 2 2 2 9 2 2" xfId="36603"/>
    <cellStyle name="Comma 6 2 2 2 9 3" xfId="36602"/>
    <cellStyle name="Comma 6 2 2 2 9 4" xfId="45383"/>
    <cellStyle name="Comma 6 2 2 3" xfId="4630"/>
    <cellStyle name="Comma 6 2 2 3 10" xfId="18350"/>
    <cellStyle name="Comma 6 2 2 3 11" xfId="36604"/>
    <cellStyle name="Comma 6 2 2 3 12" xfId="45384"/>
    <cellStyle name="Comma 6 2 2 3 2" xfId="4631"/>
    <cellStyle name="Comma 6 2 2 3 2 2" xfId="4632"/>
    <cellStyle name="Comma 6 2 2 3 2 2 2" xfId="11343"/>
    <cellStyle name="Comma 6 2 2 3 2 2 2 2" xfId="36607"/>
    <cellStyle name="Comma 6 2 2 3 2 2 3" xfId="36606"/>
    <cellStyle name="Comma 6 2 2 3 2 2 4" xfId="45386"/>
    <cellStyle name="Comma 6 2 2 3 2 3" xfId="11342"/>
    <cellStyle name="Comma 6 2 2 3 2 3 2" xfId="36608"/>
    <cellStyle name="Comma 6 2 2 3 2 4" xfId="36605"/>
    <cellStyle name="Comma 6 2 2 3 2 5" xfId="45385"/>
    <cellStyle name="Comma 6 2 2 3 3" xfId="4633"/>
    <cellStyle name="Comma 6 2 2 3 3 2" xfId="4634"/>
    <cellStyle name="Comma 6 2 2 3 3 2 2" xfId="11345"/>
    <cellStyle name="Comma 6 2 2 3 3 2 2 2" xfId="36611"/>
    <cellStyle name="Comma 6 2 2 3 3 2 3" xfId="36610"/>
    <cellStyle name="Comma 6 2 2 3 3 2 4" xfId="45388"/>
    <cellStyle name="Comma 6 2 2 3 3 3" xfId="11344"/>
    <cellStyle name="Comma 6 2 2 3 3 3 2" xfId="36612"/>
    <cellStyle name="Comma 6 2 2 3 3 4" xfId="36609"/>
    <cellStyle name="Comma 6 2 2 3 3 5" xfId="45387"/>
    <cellStyle name="Comma 6 2 2 3 4" xfId="4635"/>
    <cellStyle name="Comma 6 2 2 3 4 2" xfId="11346"/>
    <cellStyle name="Comma 6 2 2 3 4 2 2" xfId="36614"/>
    <cellStyle name="Comma 6 2 2 3 4 3" xfId="36613"/>
    <cellStyle name="Comma 6 2 2 3 4 4" xfId="45389"/>
    <cellStyle name="Comma 6 2 2 3 5" xfId="4636"/>
    <cellStyle name="Comma 6 2 2 3 5 2" xfId="11347"/>
    <cellStyle name="Comma 6 2 2 3 5 2 2" xfId="36616"/>
    <cellStyle name="Comma 6 2 2 3 5 3" xfId="36615"/>
    <cellStyle name="Comma 6 2 2 3 5 4" xfId="45390"/>
    <cellStyle name="Comma 6 2 2 3 6" xfId="4637"/>
    <cellStyle name="Comma 6 2 2 3 6 2" xfId="11348"/>
    <cellStyle name="Comma 6 2 2 3 6 2 2" xfId="36618"/>
    <cellStyle name="Comma 6 2 2 3 6 3" xfId="36617"/>
    <cellStyle name="Comma 6 2 2 3 6 4" xfId="45391"/>
    <cellStyle name="Comma 6 2 2 3 7" xfId="4638"/>
    <cellStyle name="Comma 6 2 2 3 7 2" xfId="11349"/>
    <cellStyle name="Comma 6 2 2 3 7 2 2" xfId="36620"/>
    <cellStyle name="Comma 6 2 2 3 7 3" xfId="36619"/>
    <cellStyle name="Comma 6 2 2 3 7 4" xfId="45392"/>
    <cellStyle name="Comma 6 2 2 3 8" xfId="4639"/>
    <cellStyle name="Comma 6 2 2 3 8 2" xfId="11350"/>
    <cellStyle name="Comma 6 2 2 3 8 2 2" xfId="36622"/>
    <cellStyle name="Comma 6 2 2 3 8 3" xfId="36621"/>
    <cellStyle name="Comma 6 2 2 3 8 4" xfId="45393"/>
    <cellStyle name="Comma 6 2 2 3 9" xfId="11341"/>
    <cellStyle name="Comma 6 2 2 3 9 2" xfId="36623"/>
    <cellStyle name="Comma 6 2 2 4" xfId="4640"/>
    <cellStyle name="Comma 6 2 2 4 10" xfId="36624"/>
    <cellStyle name="Comma 6 2 2 4 11" xfId="45394"/>
    <cellStyle name="Comma 6 2 2 4 2" xfId="4641"/>
    <cellStyle name="Comma 6 2 2 4 2 2" xfId="11352"/>
    <cellStyle name="Comma 6 2 2 4 2 2 2" xfId="36626"/>
    <cellStyle name="Comma 6 2 2 4 2 3" xfId="36625"/>
    <cellStyle name="Comma 6 2 2 4 2 4" xfId="45395"/>
    <cellStyle name="Comma 6 2 2 4 3" xfId="4642"/>
    <cellStyle name="Comma 6 2 2 4 3 2" xfId="11353"/>
    <cellStyle name="Comma 6 2 2 4 3 2 2" xfId="36628"/>
    <cellStyle name="Comma 6 2 2 4 3 3" xfId="36627"/>
    <cellStyle name="Comma 6 2 2 4 3 4" xfId="45396"/>
    <cellStyle name="Comma 6 2 2 4 4" xfId="4643"/>
    <cellStyle name="Comma 6 2 2 4 4 2" xfId="11354"/>
    <cellStyle name="Comma 6 2 2 4 4 2 2" xfId="36630"/>
    <cellStyle name="Comma 6 2 2 4 4 3" xfId="36629"/>
    <cellStyle name="Comma 6 2 2 4 4 4" xfId="45397"/>
    <cellStyle name="Comma 6 2 2 4 5" xfId="4644"/>
    <cellStyle name="Comma 6 2 2 4 5 2" xfId="11355"/>
    <cellStyle name="Comma 6 2 2 4 5 2 2" xfId="36632"/>
    <cellStyle name="Comma 6 2 2 4 5 3" xfId="36631"/>
    <cellStyle name="Comma 6 2 2 4 5 4" xfId="45398"/>
    <cellStyle name="Comma 6 2 2 4 6" xfId="4645"/>
    <cellStyle name="Comma 6 2 2 4 6 2" xfId="11356"/>
    <cellStyle name="Comma 6 2 2 4 6 2 2" xfId="36634"/>
    <cellStyle name="Comma 6 2 2 4 6 3" xfId="36633"/>
    <cellStyle name="Comma 6 2 2 4 6 4" xfId="45399"/>
    <cellStyle name="Comma 6 2 2 4 7" xfId="4646"/>
    <cellStyle name="Comma 6 2 2 4 7 2" xfId="11357"/>
    <cellStyle name="Comma 6 2 2 4 7 2 2" xfId="36636"/>
    <cellStyle name="Comma 6 2 2 4 7 3" xfId="36635"/>
    <cellStyle name="Comma 6 2 2 4 7 4" xfId="45400"/>
    <cellStyle name="Comma 6 2 2 4 8" xfId="4647"/>
    <cellStyle name="Comma 6 2 2 4 8 2" xfId="11358"/>
    <cellStyle name="Comma 6 2 2 4 8 2 2" xfId="36638"/>
    <cellStyle name="Comma 6 2 2 4 8 3" xfId="36637"/>
    <cellStyle name="Comma 6 2 2 4 8 4" xfId="45401"/>
    <cellStyle name="Comma 6 2 2 4 9" xfId="11351"/>
    <cellStyle name="Comma 6 2 2 4 9 2" xfId="36639"/>
    <cellStyle name="Comma 6 2 2 5" xfId="4648"/>
    <cellStyle name="Comma 6 2 2 5 2" xfId="4649"/>
    <cellStyle name="Comma 6 2 2 5 2 2" xfId="11360"/>
    <cellStyle name="Comma 6 2 2 5 2 2 2" xfId="36642"/>
    <cellStyle name="Comma 6 2 2 5 2 3" xfId="36641"/>
    <cellStyle name="Comma 6 2 2 5 2 4" xfId="45403"/>
    <cellStyle name="Comma 6 2 2 5 3" xfId="11359"/>
    <cellStyle name="Comma 6 2 2 5 3 2" xfId="36643"/>
    <cellStyle name="Comma 6 2 2 5 4" xfId="36640"/>
    <cellStyle name="Comma 6 2 2 5 5" xfId="45402"/>
    <cellStyle name="Comma 6 2 2 6" xfId="4650"/>
    <cellStyle name="Comma 6 2 2 6 2" xfId="11361"/>
    <cellStyle name="Comma 6 2 2 6 2 2" xfId="36645"/>
    <cellStyle name="Comma 6 2 2 6 3" xfId="36644"/>
    <cellStyle name="Comma 6 2 2 6 4" xfId="45404"/>
    <cellStyle name="Comma 6 2 2 7" xfId="4651"/>
    <cellStyle name="Comma 6 2 2 7 2" xfId="11362"/>
    <cellStyle name="Comma 6 2 2 7 2 2" xfId="36647"/>
    <cellStyle name="Comma 6 2 2 7 3" xfId="36646"/>
    <cellStyle name="Comma 6 2 2 7 4" xfId="45405"/>
    <cellStyle name="Comma 6 2 2 8" xfId="4652"/>
    <cellStyle name="Comma 6 2 2 8 2" xfId="11363"/>
    <cellStyle name="Comma 6 2 2 8 2 2" xfId="36649"/>
    <cellStyle name="Comma 6 2 2 8 3" xfId="36648"/>
    <cellStyle name="Comma 6 2 2 8 4" xfId="45406"/>
    <cellStyle name="Comma 6 2 2 9" xfId="4653"/>
    <cellStyle name="Comma 6 2 2 9 2" xfId="11364"/>
    <cellStyle name="Comma 6 2 2 9 2 2" xfId="36651"/>
    <cellStyle name="Comma 6 2 2 9 3" xfId="36650"/>
    <cellStyle name="Comma 6 2 2 9 4" xfId="45407"/>
    <cellStyle name="Comma 6 2 3" xfId="4606"/>
    <cellStyle name="Comma 6 2 4" xfId="18347"/>
    <cellStyle name="Comma 6 2 5" xfId="28287"/>
    <cellStyle name="Comma 6 20" xfId="41621"/>
    <cellStyle name="Comma 6 3" xfId="372"/>
    <cellStyle name="Comma 6 3 10" xfId="4655"/>
    <cellStyle name="Comma 6 3 10 2" xfId="11366"/>
    <cellStyle name="Comma 6 3 10 2 2" xfId="36654"/>
    <cellStyle name="Comma 6 3 10 3" xfId="36653"/>
    <cellStyle name="Comma 6 3 10 4" xfId="45409"/>
    <cellStyle name="Comma 6 3 11" xfId="4656"/>
    <cellStyle name="Comma 6 3 11 2" xfId="11367"/>
    <cellStyle name="Comma 6 3 11 2 2" xfId="36656"/>
    <cellStyle name="Comma 6 3 11 3" xfId="36655"/>
    <cellStyle name="Comma 6 3 11 4" xfId="45410"/>
    <cellStyle name="Comma 6 3 12" xfId="4654"/>
    <cellStyle name="Comma 6 3 12 2" xfId="11368"/>
    <cellStyle name="Comma 6 3 12 2 2" xfId="36658"/>
    <cellStyle name="Comma 6 3 12 3" xfId="36657"/>
    <cellStyle name="Comma 6 3 13" xfId="11365"/>
    <cellStyle name="Comma 6 3 13 2" xfId="36659"/>
    <cellStyle name="Comma 6 3 14" xfId="18351"/>
    <cellStyle name="Comma 6 3 15" xfId="36652"/>
    <cellStyle name="Comma 6 3 16" xfId="45408"/>
    <cellStyle name="Comma 6 3 2" xfId="4657"/>
    <cellStyle name="Comma 6 3 2 10" xfId="11369"/>
    <cellStyle name="Comma 6 3 2 10 2" xfId="36661"/>
    <cellStyle name="Comma 6 3 2 11" xfId="18352"/>
    <cellStyle name="Comma 6 3 2 12" xfId="36660"/>
    <cellStyle name="Comma 6 3 2 13" xfId="45411"/>
    <cellStyle name="Comma 6 3 2 2" xfId="4658"/>
    <cellStyle name="Comma 6 3 2 2 10" xfId="36662"/>
    <cellStyle name="Comma 6 3 2 2 11" xfId="45412"/>
    <cellStyle name="Comma 6 3 2 2 2" xfId="4659"/>
    <cellStyle name="Comma 6 3 2 2 2 2" xfId="4660"/>
    <cellStyle name="Comma 6 3 2 2 2 2 2" xfId="11372"/>
    <cellStyle name="Comma 6 3 2 2 2 2 2 2" xfId="36665"/>
    <cellStyle name="Comma 6 3 2 2 2 2 3" xfId="36664"/>
    <cellStyle name="Comma 6 3 2 2 2 2 4" xfId="45414"/>
    <cellStyle name="Comma 6 3 2 2 2 3" xfId="11371"/>
    <cellStyle name="Comma 6 3 2 2 2 3 2" xfId="36666"/>
    <cellStyle name="Comma 6 3 2 2 2 4" xfId="36663"/>
    <cellStyle name="Comma 6 3 2 2 2 5" xfId="45413"/>
    <cellStyle name="Comma 6 3 2 2 3" xfId="4661"/>
    <cellStyle name="Comma 6 3 2 2 3 2" xfId="4662"/>
    <cellStyle name="Comma 6 3 2 2 3 2 2" xfId="11374"/>
    <cellStyle name="Comma 6 3 2 2 3 2 2 2" xfId="36669"/>
    <cellStyle name="Comma 6 3 2 2 3 2 3" xfId="36668"/>
    <cellStyle name="Comma 6 3 2 2 3 2 4" xfId="45416"/>
    <cellStyle name="Comma 6 3 2 2 3 3" xfId="11373"/>
    <cellStyle name="Comma 6 3 2 2 3 3 2" xfId="36670"/>
    <cellStyle name="Comma 6 3 2 2 3 4" xfId="36667"/>
    <cellStyle name="Comma 6 3 2 2 3 5" xfId="45415"/>
    <cellStyle name="Comma 6 3 2 2 4" xfId="4663"/>
    <cellStyle name="Comma 6 3 2 2 4 2" xfId="11375"/>
    <cellStyle name="Comma 6 3 2 2 4 2 2" xfId="36672"/>
    <cellStyle name="Comma 6 3 2 2 4 3" xfId="36671"/>
    <cellStyle name="Comma 6 3 2 2 4 4" xfId="45417"/>
    <cellStyle name="Comma 6 3 2 2 5" xfId="4664"/>
    <cellStyle name="Comma 6 3 2 2 5 2" xfId="11376"/>
    <cellStyle name="Comma 6 3 2 2 5 2 2" xfId="36674"/>
    <cellStyle name="Comma 6 3 2 2 5 3" xfId="36673"/>
    <cellStyle name="Comma 6 3 2 2 5 4" xfId="45418"/>
    <cellStyle name="Comma 6 3 2 2 6" xfId="4665"/>
    <cellStyle name="Comma 6 3 2 2 6 2" xfId="11377"/>
    <cellStyle name="Comma 6 3 2 2 6 2 2" xfId="36676"/>
    <cellStyle name="Comma 6 3 2 2 6 3" xfId="36675"/>
    <cellStyle name="Comma 6 3 2 2 6 4" xfId="45419"/>
    <cellStyle name="Comma 6 3 2 2 7" xfId="4666"/>
    <cellStyle name="Comma 6 3 2 2 7 2" xfId="11378"/>
    <cellStyle name="Comma 6 3 2 2 7 2 2" xfId="36678"/>
    <cellStyle name="Comma 6 3 2 2 7 3" xfId="36677"/>
    <cellStyle name="Comma 6 3 2 2 7 4" xfId="45420"/>
    <cellStyle name="Comma 6 3 2 2 8" xfId="4667"/>
    <cellStyle name="Comma 6 3 2 2 8 2" xfId="11379"/>
    <cellStyle name="Comma 6 3 2 2 8 2 2" xfId="36680"/>
    <cellStyle name="Comma 6 3 2 2 8 3" xfId="36679"/>
    <cellStyle name="Comma 6 3 2 2 8 4" xfId="45421"/>
    <cellStyle name="Comma 6 3 2 2 9" xfId="11370"/>
    <cellStyle name="Comma 6 3 2 2 9 2" xfId="36681"/>
    <cellStyle name="Comma 6 3 2 3" xfId="4668"/>
    <cellStyle name="Comma 6 3 2 3 2" xfId="4669"/>
    <cellStyle name="Comma 6 3 2 3 2 2" xfId="11381"/>
    <cellStyle name="Comma 6 3 2 3 2 2 2" xfId="36684"/>
    <cellStyle name="Comma 6 3 2 3 2 3" xfId="36683"/>
    <cellStyle name="Comma 6 3 2 3 2 4" xfId="45423"/>
    <cellStyle name="Comma 6 3 2 3 3" xfId="11380"/>
    <cellStyle name="Comma 6 3 2 3 3 2" xfId="36685"/>
    <cellStyle name="Comma 6 3 2 3 4" xfId="36682"/>
    <cellStyle name="Comma 6 3 2 3 5" xfId="45422"/>
    <cellStyle name="Comma 6 3 2 4" xfId="4670"/>
    <cellStyle name="Comma 6 3 2 4 2" xfId="4671"/>
    <cellStyle name="Comma 6 3 2 4 2 2" xfId="11383"/>
    <cellStyle name="Comma 6 3 2 4 2 2 2" xfId="36688"/>
    <cellStyle name="Comma 6 3 2 4 2 3" xfId="36687"/>
    <cellStyle name="Comma 6 3 2 4 2 4" xfId="45425"/>
    <cellStyle name="Comma 6 3 2 4 3" xfId="11382"/>
    <cellStyle name="Comma 6 3 2 4 3 2" xfId="36689"/>
    <cellStyle name="Comma 6 3 2 4 4" xfId="36686"/>
    <cellStyle name="Comma 6 3 2 4 5" xfId="45424"/>
    <cellStyle name="Comma 6 3 2 5" xfId="4672"/>
    <cellStyle name="Comma 6 3 2 5 2" xfId="11384"/>
    <cellStyle name="Comma 6 3 2 5 2 2" xfId="36691"/>
    <cellStyle name="Comma 6 3 2 5 3" xfId="36690"/>
    <cellStyle name="Comma 6 3 2 5 4" xfId="45426"/>
    <cellStyle name="Comma 6 3 2 6" xfId="4673"/>
    <cellStyle name="Comma 6 3 2 6 2" xfId="11385"/>
    <cellStyle name="Comma 6 3 2 6 2 2" xfId="36693"/>
    <cellStyle name="Comma 6 3 2 6 3" xfId="36692"/>
    <cellStyle name="Comma 6 3 2 6 4" xfId="45427"/>
    <cellStyle name="Comma 6 3 2 7" xfId="4674"/>
    <cellStyle name="Comma 6 3 2 7 2" xfId="11386"/>
    <cellStyle name="Comma 6 3 2 7 2 2" xfId="36695"/>
    <cellStyle name="Comma 6 3 2 7 3" xfId="36694"/>
    <cellStyle name="Comma 6 3 2 7 4" xfId="45428"/>
    <cellStyle name="Comma 6 3 2 8" xfId="4675"/>
    <cellStyle name="Comma 6 3 2 8 2" xfId="11387"/>
    <cellStyle name="Comma 6 3 2 8 2 2" xfId="36697"/>
    <cellStyle name="Comma 6 3 2 8 3" xfId="36696"/>
    <cellStyle name="Comma 6 3 2 8 4" xfId="45429"/>
    <cellStyle name="Comma 6 3 2 9" xfId="4676"/>
    <cellStyle name="Comma 6 3 2 9 2" xfId="11388"/>
    <cellStyle name="Comma 6 3 2 9 2 2" xfId="36699"/>
    <cellStyle name="Comma 6 3 2 9 3" xfId="36698"/>
    <cellStyle name="Comma 6 3 2 9 4" xfId="45430"/>
    <cellStyle name="Comma 6 3 3" xfId="4677"/>
    <cellStyle name="Comma 6 3 3 10" xfId="18353"/>
    <cellStyle name="Comma 6 3 3 11" xfId="36700"/>
    <cellStyle name="Comma 6 3 3 12" xfId="45431"/>
    <cellStyle name="Comma 6 3 3 2" xfId="4678"/>
    <cellStyle name="Comma 6 3 3 2 2" xfId="4679"/>
    <cellStyle name="Comma 6 3 3 2 2 2" xfId="11391"/>
    <cellStyle name="Comma 6 3 3 2 2 2 2" xfId="36703"/>
    <cellStyle name="Comma 6 3 3 2 2 3" xfId="36702"/>
    <cellStyle name="Comma 6 3 3 2 2 4" xfId="45433"/>
    <cellStyle name="Comma 6 3 3 2 3" xfId="11390"/>
    <cellStyle name="Comma 6 3 3 2 3 2" xfId="36704"/>
    <cellStyle name="Comma 6 3 3 2 4" xfId="36701"/>
    <cellStyle name="Comma 6 3 3 2 5" xfId="45432"/>
    <cellStyle name="Comma 6 3 3 3" xfId="4680"/>
    <cellStyle name="Comma 6 3 3 3 2" xfId="4681"/>
    <cellStyle name="Comma 6 3 3 3 2 2" xfId="11393"/>
    <cellStyle name="Comma 6 3 3 3 2 2 2" xfId="36707"/>
    <cellStyle name="Comma 6 3 3 3 2 3" xfId="36706"/>
    <cellStyle name="Comma 6 3 3 3 2 4" xfId="45435"/>
    <cellStyle name="Comma 6 3 3 3 3" xfId="11392"/>
    <cellStyle name="Comma 6 3 3 3 3 2" xfId="36708"/>
    <cellStyle name="Comma 6 3 3 3 4" xfId="36705"/>
    <cellStyle name="Comma 6 3 3 3 5" xfId="45434"/>
    <cellStyle name="Comma 6 3 3 4" xfId="4682"/>
    <cellStyle name="Comma 6 3 3 4 2" xfId="11394"/>
    <cellStyle name="Comma 6 3 3 4 2 2" xfId="36710"/>
    <cellStyle name="Comma 6 3 3 4 3" xfId="36709"/>
    <cellStyle name="Comma 6 3 3 4 4" xfId="45436"/>
    <cellStyle name="Comma 6 3 3 5" xfId="4683"/>
    <cellStyle name="Comma 6 3 3 5 2" xfId="11395"/>
    <cellStyle name="Comma 6 3 3 5 2 2" xfId="36712"/>
    <cellStyle name="Comma 6 3 3 5 3" xfId="36711"/>
    <cellStyle name="Comma 6 3 3 5 4" xfId="45437"/>
    <cellStyle name="Comma 6 3 3 6" xfId="4684"/>
    <cellStyle name="Comma 6 3 3 6 2" xfId="11396"/>
    <cellStyle name="Comma 6 3 3 6 2 2" xfId="36714"/>
    <cellStyle name="Comma 6 3 3 6 3" xfId="36713"/>
    <cellStyle name="Comma 6 3 3 6 4" xfId="45438"/>
    <cellStyle name="Comma 6 3 3 7" xfId="4685"/>
    <cellStyle name="Comma 6 3 3 7 2" xfId="11397"/>
    <cellStyle name="Comma 6 3 3 7 2 2" xfId="36716"/>
    <cellStyle name="Comma 6 3 3 7 3" xfId="36715"/>
    <cellStyle name="Comma 6 3 3 7 4" xfId="45439"/>
    <cellStyle name="Comma 6 3 3 8" xfId="4686"/>
    <cellStyle name="Comma 6 3 3 8 2" xfId="11398"/>
    <cellStyle name="Comma 6 3 3 8 2 2" xfId="36718"/>
    <cellStyle name="Comma 6 3 3 8 3" xfId="36717"/>
    <cellStyle name="Comma 6 3 3 8 4" xfId="45440"/>
    <cellStyle name="Comma 6 3 3 9" xfId="11389"/>
    <cellStyle name="Comma 6 3 3 9 2" xfId="36719"/>
    <cellStyle name="Comma 6 3 4" xfId="4687"/>
    <cellStyle name="Comma 6 3 4 10" xfId="18354"/>
    <cellStyle name="Comma 6 3 4 11" xfId="36720"/>
    <cellStyle name="Comma 6 3 4 12" xfId="45441"/>
    <cellStyle name="Comma 6 3 4 2" xfId="4688"/>
    <cellStyle name="Comma 6 3 4 2 2" xfId="11400"/>
    <cellStyle name="Comma 6 3 4 2 2 2" xfId="36722"/>
    <cellStyle name="Comma 6 3 4 2 3" xfId="36721"/>
    <cellStyle name="Comma 6 3 4 2 4" xfId="45442"/>
    <cellStyle name="Comma 6 3 4 3" xfId="4689"/>
    <cellStyle name="Comma 6 3 4 3 2" xfId="11401"/>
    <cellStyle name="Comma 6 3 4 3 2 2" xfId="36724"/>
    <cellStyle name="Comma 6 3 4 3 3" xfId="36723"/>
    <cellStyle name="Comma 6 3 4 3 4" xfId="45443"/>
    <cellStyle name="Comma 6 3 4 4" xfId="4690"/>
    <cellStyle name="Comma 6 3 4 4 2" xfId="11402"/>
    <cellStyle name="Comma 6 3 4 4 2 2" xfId="36726"/>
    <cellStyle name="Comma 6 3 4 4 3" xfId="36725"/>
    <cellStyle name="Comma 6 3 4 4 4" xfId="45444"/>
    <cellStyle name="Comma 6 3 4 5" xfId="4691"/>
    <cellStyle name="Comma 6 3 4 5 2" xfId="11403"/>
    <cellStyle name="Comma 6 3 4 5 2 2" xfId="36728"/>
    <cellStyle name="Comma 6 3 4 5 3" xfId="36727"/>
    <cellStyle name="Comma 6 3 4 5 4" xfId="45445"/>
    <cellStyle name="Comma 6 3 4 6" xfId="4692"/>
    <cellStyle name="Comma 6 3 4 6 2" xfId="11404"/>
    <cellStyle name="Comma 6 3 4 6 2 2" xfId="36730"/>
    <cellStyle name="Comma 6 3 4 6 3" xfId="36729"/>
    <cellStyle name="Comma 6 3 4 6 4" xfId="45446"/>
    <cellStyle name="Comma 6 3 4 7" xfId="4693"/>
    <cellStyle name="Comma 6 3 4 7 2" xfId="11405"/>
    <cellStyle name="Comma 6 3 4 7 2 2" xfId="36732"/>
    <cellStyle name="Comma 6 3 4 7 3" xfId="36731"/>
    <cellStyle name="Comma 6 3 4 7 4" xfId="45447"/>
    <cellStyle name="Comma 6 3 4 8" xfId="4694"/>
    <cellStyle name="Comma 6 3 4 8 2" xfId="11406"/>
    <cellStyle name="Comma 6 3 4 8 2 2" xfId="36734"/>
    <cellStyle name="Comma 6 3 4 8 3" xfId="36733"/>
    <cellStyle name="Comma 6 3 4 8 4" xfId="45448"/>
    <cellStyle name="Comma 6 3 4 9" xfId="11399"/>
    <cellStyle name="Comma 6 3 4 9 2" xfId="36735"/>
    <cellStyle name="Comma 6 3 5" xfId="4695"/>
    <cellStyle name="Comma 6 3 5 2" xfId="4696"/>
    <cellStyle name="Comma 6 3 5 2 2" xfId="11408"/>
    <cellStyle name="Comma 6 3 5 2 2 2" xfId="36738"/>
    <cellStyle name="Comma 6 3 5 2 3" xfId="36737"/>
    <cellStyle name="Comma 6 3 5 2 4" xfId="45450"/>
    <cellStyle name="Comma 6 3 5 3" xfId="11407"/>
    <cellStyle name="Comma 6 3 5 3 2" xfId="36739"/>
    <cellStyle name="Comma 6 3 5 4" xfId="36736"/>
    <cellStyle name="Comma 6 3 5 5" xfId="45449"/>
    <cellStyle name="Comma 6 3 6" xfId="4697"/>
    <cellStyle name="Comma 6 3 6 2" xfId="11409"/>
    <cellStyle name="Comma 6 3 6 2 2" xfId="36741"/>
    <cellStyle name="Comma 6 3 6 3" xfId="36740"/>
    <cellStyle name="Comma 6 3 6 4" xfId="45451"/>
    <cellStyle name="Comma 6 3 7" xfId="4698"/>
    <cellStyle name="Comma 6 3 7 2" xfId="11410"/>
    <cellStyle name="Comma 6 3 7 2 2" xfId="36743"/>
    <cellStyle name="Comma 6 3 7 3" xfId="36742"/>
    <cellStyle name="Comma 6 3 7 4" xfId="45452"/>
    <cellStyle name="Comma 6 3 8" xfId="4699"/>
    <cellStyle name="Comma 6 3 8 2" xfId="11411"/>
    <cellStyle name="Comma 6 3 8 2 2" xfId="36745"/>
    <cellStyle name="Comma 6 3 8 3" xfId="36744"/>
    <cellStyle name="Comma 6 3 8 4" xfId="45453"/>
    <cellStyle name="Comma 6 3 9" xfId="4700"/>
    <cellStyle name="Comma 6 3 9 2" xfId="11412"/>
    <cellStyle name="Comma 6 3 9 2 2" xfId="36747"/>
    <cellStyle name="Comma 6 3 9 3" xfId="36746"/>
    <cellStyle name="Comma 6 3 9 4" xfId="45454"/>
    <cellStyle name="Comma 6 4" xfId="503"/>
    <cellStyle name="Comma 6 4 10" xfId="4701"/>
    <cellStyle name="Comma 6 4 10 2" xfId="11414"/>
    <cellStyle name="Comma 6 4 10 2 2" xfId="36750"/>
    <cellStyle name="Comma 6 4 10 3" xfId="36749"/>
    <cellStyle name="Comma 6 4 11" xfId="11413"/>
    <cellStyle name="Comma 6 4 11 2" xfId="36751"/>
    <cellStyle name="Comma 6 4 12" xfId="18355"/>
    <cellStyle name="Comma 6 4 13" xfId="36748"/>
    <cellStyle name="Comma 6 4 14" xfId="45455"/>
    <cellStyle name="Comma 6 4 2" xfId="4702"/>
    <cellStyle name="Comma 6 4 2 10" xfId="18356"/>
    <cellStyle name="Comma 6 4 2 11" xfId="36752"/>
    <cellStyle name="Comma 6 4 2 12" xfId="45456"/>
    <cellStyle name="Comma 6 4 2 2" xfId="4703"/>
    <cellStyle name="Comma 6 4 2 2 2" xfId="4704"/>
    <cellStyle name="Comma 6 4 2 2 2 2" xfId="11417"/>
    <cellStyle name="Comma 6 4 2 2 2 2 2" xfId="36755"/>
    <cellStyle name="Comma 6 4 2 2 2 3" xfId="36754"/>
    <cellStyle name="Comma 6 4 2 2 2 4" xfId="45458"/>
    <cellStyle name="Comma 6 4 2 2 3" xfId="11416"/>
    <cellStyle name="Comma 6 4 2 2 3 2" xfId="36756"/>
    <cellStyle name="Comma 6 4 2 2 4" xfId="36753"/>
    <cellStyle name="Comma 6 4 2 2 5" xfId="45457"/>
    <cellStyle name="Comma 6 4 2 3" xfId="4705"/>
    <cellStyle name="Comma 6 4 2 3 2" xfId="4706"/>
    <cellStyle name="Comma 6 4 2 3 2 2" xfId="11419"/>
    <cellStyle name="Comma 6 4 2 3 2 2 2" xfId="36759"/>
    <cellStyle name="Comma 6 4 2 3 2 3" xfId="36758"/>
    <cellStyle name="Comma 6 4 2 3 2 4" xfId="45460"/>
    <cellStyle name="Comma 6 4 2 3 3" xfId="11418"/>
    <cellStyle name="Comma 6 4 2 3 3 2" xfId="36760"/>
    <cellStyle name="Comma 6 4 2 3 4" xfId="36757"/>
    <cellStyle name="Comma 6 4 2 3 5" xfId="45459"/>
    <cellStyle name="Comma 6 4 2 4" xfId="4707"/>
    <cellStyle name="Comma 6 4 2 4 2" xfId="11420"/>
    <cellStyle name="Comma 6 4 2 4 2 2" xfId="36762"/>
    <cellStyle name="Comma 6 4 2 4 3" xfId="36761"/>
    <cellStyle name="Comma 6 4 2 4 4" xfId="45461"/>
    <cellStyle name="Comma 6 4 2 5" xfId="4708"/>
    <cellStyle name="Comma 6 4 2 5 2" xfId="11421"/>
    <cellStyle name="Comma 6 4 2 5 2 2" xfId="36764"/>
    <cellStyle name="Comma 6 4 2 5 3" xfId="36763"/>
    <cellStyle name="Comma 6 4 2 5 4" xfId="45462"/>
    <cellStyle name="Comma 6 4 2 6" xfId="4709"/>
    <cellStyle name="Comma 6 4 2 6 2" xfId="11422"/>
    <cellStyle name="Comma 6 4 2 6 2 2" xfId="36766"/>
    <cellStyle name="Comma 6 4 2 6 3" xfId="36765"/>
    <cellStyle name="Comma 6 4 2 6 4" xfId="45463"/>
    <cellStyle name="Comma 6 4 2 7" xfId="4710"/>
    <cellStyle name="Comma 6 4 2 7 2" xfId="11423"/>
    <cellStyle name="Comma 6 4 2 7 2 2" xfId="36768"/>
    <cellStyle name="Comma 6 4 2 7 3" xfId="36767"/>
    <cellStyle name="Comma 6 4 2 7 4" xfId="45464"/>
    <cellStyle name="Comma 6 4 2 8" xfId="4711"/>
    <cellStyle name="Comma 6 4 2 8 2" xfId="11424"/>
    <cellStyle name="Comma 6 4 2 8 2 2" xfId="36770"/>
    <cellStyle name="Comma 6 4 2 8 3" xfId="36769"/>
    <cellStyle name="Comma 6 4 2 8 4" xfId="45465"/>
    <cellStyle name="Comma 6 4 2 9" xfId="11415"/>
    <cellStyle name="Comma 6 4 2 9 2" xfId="36771"/>
    <cellStyle name="Comma 6 4 3" xfId="4712"/>
    <cellStyle name="Comma 6 4 3 2" xfId="4713"/>
    <cellStyle name="Comma 6 4 3 2 2" xfId="11426"/>
    <cellStyle name="Comma 6 4 3 2 2 2" xfId="36774"/>
    <cellStyle name="Comma 6 4 3 2 3" xfId="36773"/>
    <cellStyle name="Comma 6 4 3 2 4" xfId="45467"/>
    <cellStyle name="Comma 6 4 3 3" xfId="11425"/>
    <cellStyle name="Comma 6 4 3 3 2" xfId="36775"/>
    <cellStyle name="Comma 6 4 3 4" xfId="36772"/>
    <cellStyle name="Comma 6 4 3 5" xfId="45466"/>
    <cellStyle name="Comma 6 4 4" xfId="4714"/>
    <cellStyle name="Comma 6 4 4 2" xfId="4715"/>
    <cellStyle name="Comma 6 4 4 2 2" xfId="11428"/>
    <cellStyle name="Comma 6 4 4 2 2 2" xfId="36778"/>
    <cellStyle name="Comma 6 4 4 2 3" xfId="36777"/>
    <cellStyle name="Comma 6 4 4 2 4" xfId="45469"/>
    <cellStyle name="Comma 6 4 4 3" xfId="11427"/>
    <cellStyle name="Comma 6 4 4 3 2" xfId="36779"/>
    <cellStyle name="Comma 6 4 4 4" xfId="36776"/>
    <cellStyle name="Comma 6 4 4 5" xfId="45468"/>
    <cellStyle name="Comma 6 4 5" xfId="4716"/>
    <cellStyle name="Comma 6 4 5 2" xfId="11429"/>
    <cellStyle name="Comma 6 4 5 2 2" xfId="36781"/>
    <cellStyle name="Comma 6 4 5 3" xfId="36780"/>
    <cellStyle name="Comma 6 4 5 4" xfId="45470"/>
    <cellStyle name="Comma 6 4 6" xfId="4717"/>
    <cellStyle name="Comma 6 4 6 2" xfId="11430"/>
    <cellStyle name="Comma 6 4 6 2 2" xfId="36783"/>
    <cellStyle name="Comma 6 4 6 3" xfId="36782"/>
    <cellStyle name="Comma 6 4 6 4" xfId="45471"/>
    <cellStyle name="Comma 6 4 7" xfId="4718"/>
    <cellStyle name="Comma 6 4 7 2" xfId="11431"/>
    <cellStyle name="Comma 6 4 7 2 2" xfId="36785"/>
    <cellStyle name="Comma 6 4 7 3" xfId="36784"/>
    <cellStyle name="Comma 6 4 7 4" xfId="45472"/>
    <cellStyle name="Comma 6 4 8" xfId="4719"/>
    <cellStyle name="Comma 6 4 8 2" xfId="11432"/>
    <cellStyle name="Comma 6 4 8 2 2" xfId="36787"/>
    <cellStyle name="Comma 6 4 8 3" xfId="36786"/>
    <cellStyle name="Comma 6 4 8 4" xfId="45473"/>
    <cellStyle name="Comma 6 4 9" xfId="4720"/>
    <cellStyle name="Comma 6 4 9 2" xfId="11433"/>
    <cellStyle name="Comma 6 4 9 2 2" xfId="36789"/>
    <cellStyle name="Comma 6 4 9 3" xfId="36788"/>
    <cellStyle name="Comma 6 4 9 4" xfId="45474"/>
    <cellStyle name="Comma 6 5" xfId="530"/>
    <cellStyle name="Comma 6 5 10" xfId="11434"/>
    <cellStyle name="Comma 6 5 10 2" xfId="36791"/>
    <cellStyle name="Comma 6 5 11" xfId="18357"/>
    <cellStyle name="Comma 6 5 12" xfId="36790"/>
    <cellStyle name="Comma 6 5 13" xfId="45475"/>
    <cellStyle name="Comma 6 5 2" xfId="4722"/>
    <cellStyle name="Comma 6 5 2 2" xfId="4723"/>
    <cellStyle name="Comma 6 5 2 2 2" xfId="11436"/>
    <cellStyle name="Comma 6 5 2 2 2 2" xfId="36794"/>
    <cellStyle name="Comma 6 5 2 2 3" xfId="36793"/>
    <cellStyle name="Comma 6 5 2 2 4" xfId="45477"/>
    <cellStyle name="Comma 6 5 2 3" xfId="11435"/>
    <cellStyle name="Comma 6 5 2 3 2" xfId="36795"/>
    <cellStyle name="Comma 6 5 2 4" xfId="18358"/>
    <cellStyle name="Comma 6 5 2 5" xfId="36792"/>
    <cellStyle name="Comma 6 5 2 6" xfId="45476"/>
    <cellStyle name="Comma 6 5 3" xfId="4724"/>
    <cellStyle name="Comma 6 5 3 2" xfId="4725"/>
    <cellStyle name="Comma 6 5 3 2 2" xfId="11438"/>
    <cellStyle name="Comma 6 5 3 2 2 2" xfId="36798"/>
    <cellStyle name="Comma 6 5 3 2 3" xfId="36797"/>
    <cellStyle name="Comma 6 5 3 2 4" xfId="45479"/>
    <cellStyle name="Comma 6 5 3 3" xfId="11437"/>
    <cellStyle name="Comma 6 5 3 3 2" xfId="36799"/>
    <cellStyle name="Comma 6 5 3 4" xfId="36796"/>
    <cellStyle name="Comma 6 5 3 5" xfId="45478"/>
    <cellStyle name="Comma 6 5 4" xfId="4726"/>
    <cellStyle name="Comma 6 5 4 2" xfId="11439"/>
    <cellStyle name="Comma 6 5 4 2 2" xfId="36801"/>
    <cellStyle name="Comma 6 5 4 3" xfId="36800"/>
    <cellStyle name="Comma 6 5 4 4" xfId="45480"/>
    <cellStyle name="Comma 6 5 5" xfId="4727"/>
    <cellStyle name="Comma 6 5 5 2" xfId="11440"/>
    <cellStyle name="Comma 6 5 5 2 2" xfId="36803"/>
    <cellStyle name="Comma 6 5 5 3" xfId="36802"/>
    <cellStyle name="Comma 6 5 5 4" xfId="45481"/>
    <cellStyle name="Comma 6 5 6" xfId="4728"/>
    <cellStyle name="Comma 6 5 6 2" xfId="11441"/>
    <cellStyle name="Comma 6 5 6 2 2" xfId="36805"/>
    <cellStyle name="Comma 6 5 6 3" xfId="36804"/>
    <cellStyle name="Comma 6 5 6 4" xfId="45482"/>
    <cellStyle name="Comma 6 5 7" xfId="4729"/>
    <cellStyle name="Comma 6 5 7 2" xfId="11442"/>
    <cellStyle name="Comma 6 5 7 2 2" xfId="36807"/>
    <cellStyle name="Comma 6 5 7 3" xfId="36806"/>
    <cellStyle name="Comma 6 5 7 4" xfId="45483"/>
    <cellStyle name="Comma 6 5 8" xfId="4730"/>
    <cellStyle name="Comma 6 5 8 2" xfId="11443"/>
    <cellStyle name="Comma 6 5 8 2 2" xfId="36809"/>
    <cellStyle name="Comma 6 5 8 3" xfId="36808"/>
    <cellStyle name="Comma 6 5 8 4" xfId="45484"/>
    <cellStyle name="Comma 6 5 9" xfId="4721"/>
    <cellStyle name="Comma 6 5 9 2" xfId="11444"/>
    <cellStyle name="Comma 6 5 9 2 2" xfId="36811"/>
    <cellStyle name="Comma 6 5 9 3" xfId="36810"/>
    <cellStyle name="Comma 6 6" xfId="551"/>
    <cellStyle name="Comma 6 6 10" xfId="11445"/>
    <cellStyle name="Comma 6 6 10 2" xfId="36813"/>
    <cellStyle name="Comma 6 6 11" xfId="18359"/>
    <cellStyle name="Comma 6 6 12" xfId="36812"/>
    <cellStyle name="Comma 6 6 13" xfId="45485"/>
    <cellStyle name="Comma 6 6 2" xfId="4732"/>
    <cellStyle name="Comma 6 6 2 2" xfId="11446"/>
    <cellStyle name="Comma 6 6 2 2 2" xfId="36815"/>
    <cellStyle name="Comma 6 6 2 3" xfId="36814"/>
    <cellStyle name="Comma 6 6 2 4" xfId="45486"/>
    <cellStyle name="Comma 6 6 3" xfId="4733"/>
    <cellStyle name="Comma 6 6 3 2" xfId="11447"/>
    <cellStyle name="Comma 6 6 3 2 2" xfId="36817"/>
    <cellStyle name="Comma 6 6 3 3" xfId="36816"/>
    <cellStyle name="Comma 6 6 3 4" xfId="45487"/>
    <cellStyle name="Comma 6 6 4" xfId="4734"/>
    <cellStyle name="Comma 6 6 4 2" xfId="11448"/>
    <cellStyle name="Comma 6 6 4 2 2" xfId="36819"/>
    <cellStyle name="Comma 6 6 4 3" xfId="36818"/>
    <cellStyle name="Comma 6 6 4 4" xfId="45488"/>
    <cellStyle name="Comma 6 6 5" xfId="4735"/>
    <cellStyle name="Comma 6 6 5 2" xfId="11449"/>
    <cellStyle name="Comma 6 6 5 2 2" xfId="36821"/>
    <cellStyle name="Comma 6 6 5 3" xfId="36820"/>
    <cellStyle name="Comma 6 6 5 4" xfId="45489"/>
    <cellStyle name="Comma 6 6 6" xfId="4736"/>
    <cellStyle name="Comma 6 6 6 2" xfId="11450"/>
    <cellStyle name="Comma 6 6 6 2 2" xfId="36823"/>
    <cellStyle name="Comma 6 6 6 3" xfId="36822"/>
    <cellStyle name="Comma 6 6 6 4" xfId="45490"/>
    <cellStyle name="Comma 6 6 7" xfId="4737"/>
    <cellStyle name="Comma 6 6 7 2" xfId="11451"/>
    <cellStyle name="Comma 6 6 7 2 2" xfId="36825"/>
    <cellStyle name="Comma 6 6 7 3" xfId="36824"/>
    <cellStyle name="Comma 6 6 7 4" xfId="45491"/>
    <cellStyle name="Comma 6 6 8" xfId="4738"/>
    <cellStyle name="Comma 6 6 8 2" xfId="11452"/>
    <cellStyle name="Comma 6 6 8 2 2" xfId="36827"/>
    <cellStyle name="Comma 6 6 8 3" xfId="36826"/>
    <cellStyle name="Comma 6 6 8 4" xfId="45492"/>
    <cellStyle name="Comma 6 6 9" xfId="4731"/>
    <cellStyle name="Comma 6 6 9 2" xfId="11453"/>
    <cellStyle name="Comma 6 6 9 2 2" xfId="36829"/>
    <cellStyle name="Comma 6 6 9 3" xfId="36828"/>
    <cellStyle name="Comma 6 7" xfId="585"/>
    <cellStyle name="Comma 6 7 2" xfId="4740"/>
    <cellStyle name="Comma 6 7 3" xfId="4739"/>
    <cellStyle name="Comma 6 7 3 2" xfId="11455"/>
    <cellStyle name="Comma 6 7 3 2 2" xfId="36832"/>
    <cellStyle name="Comma 6 7 3 3" xfId="36831"/>
    <cellStyle name="Comma 6 7 4" xfId="11454"/>
    <cellStyle name="Comma 6 7 4 2" xfId="36833"/>
    <cellStyle name="Comma 6 7 5" xfId="18360"/>
    <cellStyle name="Comma 6 7 6" xfId="36830"/>
    <cellStyle name="Comma 6 7 7" xfId="45493"/>
    <cellStyle name="Comma 6 8" xfId="4741"/>
    <cellStyle name="Comma 6 8 2" xfId="4742"/>
    <cellStyle name="Comma 6 8 2 2" xfId="11456"/>
    <cellStyle name="Comma 6 8 2 2 2" xfId="36835"/>
    <cellStyle name="Comma 6 8 2 3" xfId="36834"/>
    <cellStyle name="Comma 6 8 2 4" xfId="45494"/>
    <cellStyle name="Comma 6 8 3" xfId="18361"/>
    <cellStyle name="Comma 6 9" xfId="4743"/>
    <cellStyle name="Comma 6 9 2" xfId="11457"/>
    <cellStyle name="Comma 6 9 2 2" xfId="36837"/>
    <cellStyle name="Comma 6 9 3" xfId="36836"/>
    <cellStyle name="Comma 6 9 4" xfId="45495"/>
    <cellStyle name="Comma 60" xfId="18362"/>
    <cellStyle name="Comma 60 2" xfId="18363"/>
    <cellStyle name="Comma 60 2 2" xfId="18364"/>
    <cellStyle name="Comma 60 3" xfId="18365"/>
    <cellStyle name="Comma 60 3 2" xfId="18366"/>
    <cellStyle name="Comma 60 4" xfId="18367"/>
    <cellStyle name="Comma 60 4 2" xfId="18368"/>
    <cellStyle name="Comma 60 5" xfId="18369"/>
    <cellStyle name="Comma 61" xfId="47726"/>
    <cellStyle name="Comma 62" xfId="18370"/>
    <cellStyle name="Comma 62 2" xfId="18371"/>
    <cellStyle name="Comma 62 2 2" xfId="18372"/>
    <cellStyle name="Comma 62 3" xfId="18373"/>
    <cellStyle name="Comma 62 3 2" xfId="18374"/>
    <cellStyle name="Comma 62 4" xfId="18375"/>
    <cellStyle name="Comma 62 4 2" xfId="18376"/>
    <cellStyle name="Comma 62 5" xfId="18377"/>
    <cellStyle name="Comma 63" xfId="18378"/>
    <cellStyle name="Comma 63 2" xfId="18379"/>
    <cellStyle name="Comma 63 2 2" xfId="18380"/>
    <cellStyle name="Comma 63 3" xfId="18381"/>
    <cellStyle name="Comma 63 3 2" xfId="18382"/>
    <cellStyle name="Comma 63 4" xfId="18383"/>
    <cellStyle name="Comma 63 4 2" xfId="18384"/>
    <cellStyle name="Comma 63 5" xfId="18385"/>
    <cellStyle name="Comma 66" xfId="18386"/>
    <cellStyle name="Comma 66 2" xfId="18387"/>
    <cellStyle name="Comma 66 2 2" xfId="18388"/>
    <cellStyle name="Comma 66 3" xfId="18389"/>
    <cellStyle name="Comma 66 3 2" xfId="18390"/>
    <cellStyle name="Comma 66 4" xfId="18391"/>
    <cellStyle name="Comma 66 4 2" xfId="18392"/>
    <cellStyle name="Comma 66 5" xfId="18393"/>
    <cellStyle name="Comma 7" xfId="347"/>
    <cellStyle name="Comma 7 10" xfId="18394"/>
    <cellStyle name="Comma 7 11" xfId="28288"/>
    <cellStyle name="Comma 7 2" xfId="4744"/>
    <cellStyle name="Comma 7 2 2" xfId="18396"/>
    <cellStyle name="Comma 7 2 3" xfId="18395"/>
    <cellStyle name="Comma 7 3" xfId="18397"/>
    <cellStyle name="Comma 7 3 2" xfId="18398"/>
    <cellStyle name="Comma 7 4" xfId="18399"/>
    <cellStyle name="Comma 7 4 2" xfId="18400"/>
    <cellStyle name="Comma 7 5" xfId="18401"/>
    <cellStyle name="Comma 7 5 2" xfId="18402"/>
    <cellStyle name="Comma 7 6" xfId="18403"/>
    <cellStyle name="Comma 7 7" xfId="18404"/>
    <cellStyle name="Comma 7 8" xfId="18405"/>
    <cellStyle name="Comma 7 9" xfId="18406"/>
    <cellStyle name="Comma 8" xfId="4745"/>
    <cellStyle name="Comma 8 10" xfId="4746"/>
    <cellStyle name="Comma 8 10 2" xfId="11459"/>
    <cellStyle name="Comma 8 10 2 2" xfId="36839"/>
    <cellStyle name="Comma 8 10 3" xfId="36838"/>
    <cellStyle name="Comma 8 10 4" xfId="45497"/>
    <cellStyle name="Comma 8 11" xfId="4747"/>
    <cellStyle name="Comma 8 11 2" xfId="11460"/>
    <cellStyle name="Comma 8 11 2 2" xfId="36841"/>
    <cellStyle name="Comma 8 11 3" xfId="36840"/>
    <cellStyle name="Comma 8 11 4" xfId="45498"/>
    <cellStyle name="Comma 8 12" xfId="4748"/>
    <cellStyle name="Comma 8 12 2" xfId="11461"/>
    <cellStyle name="Comma 8 12 2 2" xfId="36843"/>
    <cellStyle name="Comma 8 12 3" xfId="36842"/>
    <cellStyle name="Comma 8 12 4" xfId="45499"/>
    <cellStyle name="Comma 8 13" xfId="11458"/>
    <cellStyle name="Comma 8 13 2" xfId="36844"/>
    <cellStyle name="Comma 8 14" xfId="18407"/>
    <cellStyle name="Comma 8 15" xfId="28289"/>
    <cellStyle name="Comma 8 16" xfId="45496"/>
    <cellStyle name="Comma 8 2" xfId="4749"/>
    <cellStyle name="Comma 8 2 2" xfId="18409"/>
    <cellStyle name="Comma 8 2 3" xfId="18410"/>
    <cellStyle name="Comma 8 2 4" xfId="18408"/>
    <cellStyle name="Comma 8 3" xfId="4750"/>
    <cellStyle name="Comma 8 3 10" xfId="11462"/>
    <cellStyle name="Comma 8 3 10 2" xfId="36846"/>
    <cellStyle name="Comma 8 3 11" xfId="18411"/>
    <cellStyle name="Comma 8 3 12" xfId="36845"/>
    <cellStyle name="Comma 8 3 13" xfId="45500"/>
    <cellStyle name="Comma 8 3 2" xfId="4751"/>
    <cellStyle name="Comma 8 3 2 10" xfId="18412"/>
    <cellStyle name="Comma 8 3 2 11" xfId="36847"/>
    <cellStyle name="Comma 8 3 2 12" xfId="45501"/>
    <cellStyle name="Comma 8 3 2 2" xfId="4752"/>
    <cellStyle name="Comma 8 3 2 2 2" xfId="4753"/>
    <cellStyle name="Comma 8 3 2 2 2 2" xfId="11465"/>
    <cellStyle name="Comma 8 3 2 2 2 2 2" xfId="36850"/>
    <cellStyle name="Comma 8 3 2 2 2 3" xfId="36849"/>
    <cellStyle name="Comma 8 3 2 2 2 4" xfId="45503"/>
    <cellStyle name="Comma 8 3 2 2 3" xfId="11464"/>
    <cellStyle name="Comma 8 3 2 2 3 2" xfId="36851"/>
    <cellStyle name="Comma 8 3 2 2 4" xfId="36848"/>
    <cellStyle name="Comma 8 3 2 2 5" xfId="45502"/>
    <cellStyle name="Comma 8 3 2 3" xfId="4754"/>
    <cellStyle name="Comma 8 3 2 3 2" xfId="4755"/>
    <cellStyle name="Comma 8 3 2 3 2 2" xfId="11467"/>
    <cellStyle name="Comma 8 3 2 3 2 2 2" xfId="36854"/>
    <cellStyle name="Comma 8 3 2 3 2 3" xfId="36853"/>
    <cellStyle name="Comma 8 3 2 3 2 4" xfId="45505"/>
    <cellStyle name="Comma 8 3 2 3 3" xfId="11466"/>
    <cellStyle name="Comma 8 3 2 3 3 2" xfId="36855"/>
    <cellStyle name="Comma 8 3 2 3 4" xfId="36852"/>
    <cellStyle name="Comma 8 3 2 3 5" xfId="45504"/>
    <cellStyle name="Comma 8 3 2 4" xfId="4756"/>
    <cellStyle name="Comma 8 3 2 4 2" xfId="11468"/>
    <cellStyle name="Comma 8 3 2 4 2 2" xfId="36857"/>
    <cellStyle name="Comma 8 3 2 4 3" xfId="36856"/>
    <cellStyle name="Comma 8 3 2 4 4" xfId="45506"/>
    <cellStyle name="Comma 8 3 2 5" xfId="4757"/>
    <cellStyle name="Comma 8 3 2 5 2" xfId="11469"/>
    <cellStyle name="Comma 8 3 2 5 2 2" xfId="36859"/>
    <cellStyle name="Comma 8 3 2 5 3" xfId="36858"/>
    <cellStyle name="Comma 8 3 2 5 4" xfId="45507"/>
    <cellStyle name="Comma 8 3 2 6" xfId="4758"/>
    <cellStyle name="Comma 8 3 2 6 2" xfId="11470"/>
    <cellStyle name="Comma 8 3 2 6 2 2" xfId="36861"/>
    <cellStyle name="Comma 8 3 2 6 3" xfId="36860"/>
    <cellStyle name="Comma 8 3 2 6 4" xfId="45508"/>
    <cellStyle name="Comma 8 3 2 7" xfId="4759"/>
    <cellStyle name="Comma 8 3 2 7 2" xfId="11471"/>
    <cellStyle name="Comma 8 3 2 7 2 2" xfId="36863"/>
    <cellStyle name="Comma 8 3 2 7 3" xfId="36862"/>
    <cellStyle name="Comma 8 3 2 7 4" xfId="45509"/>
    <cellStyle name="Comma 8 3 2 8" xfId="4760"/>
    <cellStyle name="Comma 8 3 2 8 2" xfId="11472"/>
    <cellStyle name="Comma 8 3 2 8 2 2" xfId="36865"/>
    <cellStyle name="Comma 8 3 2 8 3" xfId="36864"/>
    <cellStyle name="Comma 8 3 2 8 4" xfId="45510"/>
    <cellStyle name="Comma 8 3 2 9" xfId="11463"/>
    <cellStyle name="Comma 8 3 2 9 2" xfId="36866"/>
    <cellStyle name="Comma 8 3 3" xfId="4761"/>
    <cellStyle name="Comma 8 3 3 2" xfId="4762"/>
    <cellStyle name="Comma 8 3 3 2 2" xfId="11474"/>
    <cellStyle name="Comma 8 3 3 2 2 2" xfId="36869"/>
    <cellStyle name="Comma 8 3 3 2 3" xfId="36868"/>
    <cellStyle name="Comma 8 3 3 2 4" xfId="45512"/>
    <cellStyle name="Comma 8 3 3 3" xfId="11473"/>
    <cellStyle name="Comma 8 3 3 3 2" xfId="36870"/>
    <cellStyle name="Comma 8 3 3 4" xfId="36867"/>
    <cellStyle name="Comma 8 3 3 5" xfId="45511"/>
    <cellStyle name="Comma 8 3 4" xfId="4763"/>
    <cellStyle name="Comma 8 3 4 2" xfId="4764"/>
    <cellStyle name="Comma 8 3 4 2 2" xfId="11476"/>
    <cellStyle name="Comma 8 3 4 2 2 2" xfId="36873"/>
    <cellStyle name="Comma 8 3 4 2 3" xfId="36872"/>
    <cellStyle name="Comma 8 3 4 2 4" xfId="45514"/>
    <cellStyle name="Comma 8 3 4 3" xfId="11475"/>
    <cellStyle name="Comma 8 3 4 3 2" xfId="36874"/>
    <cellStyle name="Comma 8 3 4 4" xfId="36871"/>
    <cellStyle name="Comma 8 3 4 5" xfId="45513"/>
    <cellStyle name="Comma 8 3 5" xfId="4765"/>
    <cellStyle name="Comma 8 3 5 2" xfId="11477"/>
    <cellStyle name="Comma 8 3 5 2 2" xfId="36876"/>
    <cellStyle name="Comma 8 3 5 3" xfId="36875"/>
    <cellStyle name="Comma 8 3 5 4" xfId="45515"/>
    <cellStyle name="Comma 8 3 6" xfId="4766"/>
    <cellStyle name="Comma 8 3 6 2" xfId="11478"/>
    <cellStyle name="Comma 8 3 6 2 2" xfId="36878"/>
    <cellStyle name="Comma 8 3 6 3" xfId="36877"/>
    <cellStyle name="Comma 8 3 6 4" xfId="45516"/>
    <cellStyle name="Comma 8 3 7" xfId="4767"/>
    <cellStyle name="Comma 8 3 7 2" xfId="11479"/>
    <cellStyle name="Comma 8 3 7 2 2" xfId="36880"/>
    <cellStyle name="Comma 8 3 7 3" xfId="36879"/>
    <cellStyle name="Comma 8 3 7 4" xfId="45517"/>
    <cellStyle name="Comma 8 3 8" xfId="4768"/>
    <cellStyle name="Comma 8 3 8 2" xfId="11480"/>
    <cellStyle name="Comma 8 3 8 2 2" xfId="36882"/>
    <cellStyle name="Comma 8 3 8 3" xfId="36881"/>
    <cellStyle name="Comma 8 3 8 4" xfId="45518"/>
    <cellStyle name="Comma 8 3 9" xfId="4769"/>
    <cellStyle name="Comma 8 3 9 2" xfId="11481"/>
    <cellStyle name="Comma 8 3 9 2 2" xfId="36884"/>
    <cellStyle name="Comma 8 3 9 3" xfId="36883"/>
    <cellStyle name="Comma 8 3 9 4" xfId="45519"/>
    <cellStyle name="Comma 8 4" xfId="4770"/>
    <cellStyle name="Comma 8 4 10" xfId="18413"/>
    <cellStyle name="Comma 8 4 11" xfId="36885"/>
    <cellStyle name="Comma 8 4 12" xfId="45520"/>
    <cellStyle name="Comma 8 4 2" xfId="4771"/>
    <cellStyle name="Comma 8 4 2 2" xfId="4772"/>
    <cellStyle name="Comma 8 4 2 2 2" xfId="11484"/>
    <cellStyle name="Comma 8 4 2 2 2 2" xfId="36888"/>
    <cellStyle name="Comma 8 4 2 2 3" xfId="36887"/>
    <cellStyle name="Comma 8 4 2 2 4" xfId="45522"/>
    <cellStyle name="Comma 8 4 2 3" xfId="11483"/>
    <cellStyle name="Comma 8 4 2 3 2" xfId="36889"/>
    <cellStyle name="Comma 8 4 2 4" xfId="18414"/>
    <cellStyle name="Comma 8 4 2 5" xfId="36886"/>
    <cellStyle name="Comma 8 4 2 6" xfId="45521"/>
    <cellStyle name="Comma 8 4 3" xfId="4773"/>
    <cellStyle name="Comma 8 4 3 2" xfId="4774"/>
    <cellStyle name="Comma 8 4 3 2 2" xfId="11486"/>
    <cellStyle name="Comma 8 4 3 2 2 2" xfId="36892"/>
    <cellStyle name="Comma 8 4 3 2 3" xfId="36891"/>
    <cellStyle name="Comma 8 4 3 2 4" xfId="45524"/>
    <cellStyle name="Comma 8 4 3 3" xfId="11485"/>
    <cellStyle name="Comma 8 4 3 3 2" xfId="36893"/>
    <cellStyle name="Comma 8 4 3 4" xfId="36890"/>
    <cellStyle name="Comma 8 4 3 5" xfId="45523"/>
    <cellStyle name="Comma 8 4 4" xfId="4775"/>
    <cellStyle name="Comma 8 4 4 2" xfId="11487"/>
    <cellStyle name="Comma 8 4 4 2 2" xfId="36895"/>
    <cellStyle name="Comma 8 4 4 3" xfId="36894"/>
    <cellStyle name="Comma 8 4 4 4" xfId="45525"/>
    <cellStyle name="Comma 8 4 5" xfId="4776"/>
    <cellStyle name="Comma 8 4 5 2" xfId="11488"/>
    <cellStyle name="Comma 8 4 5 2 2" xfId="36897"/>
    <cellStyle name="Comma 8 4 5 3" xfId="36896"/>
    <cellStyle name="Comma 8 4 5 4" xfId="45526"/>
    <cellStyle name="Comma 8 4 6" xfId="4777"/>
    <cellStyle name="Comma 8 4 6 2" xfId="11489"/>
    <cellStyle name="Comma 8 4 6 2 2" xfId="36899"/>
    <cellStyle name="Comma 8 4 6 3" xfId="36898"/>
    <cellStyle name="Comma 8 4 6 4" xfId="45527"/>
    <cellStyle name="Comma 8 4 7" xfId="4778"/>
    <cellStyle name="Comma 8 4 7 2" xfId="11490"/>
    <cellStyle name="Comma 8 4 7 2 2" xfId="36901"/>
    <cellStyle name="Comma 8 4 7 3" xfId="36900"/>
    <cellStyle name="Comma 8 4 7 4" xfId="45528"/>
    <cellStyle name="Comma 8 4 8" xfId="4779"/>
    <cellStyle name="Comma 8 4 8 2" xfId="11491"/>
    <cellStyle name="Comma 8 4 8 2 2" xfId="36903"/>
    <cellStyle name="Comma 8 4 8 3" xfId="36902"/>
    <cellStyle name="Comma 8 4 8 4" xfId="45529"/>
    <cellStyle name="Comma 8 4 9" xfId="11482"/>
    <cellStyle name="Comma 8 4 9 2" xfId="36904"/>
    <cellStyle name="Comma 8 5" xfId="4780"/>
    <cellStyle name="Comma 8 5 10" xfId="18415"/>
    <cellStyle name="Comma 8 5 11" xfId="36905"/>
    <cellStyle name="Comma 8 5 12" xfId="45530"/>
    <cellStyle name="Comma 8 5 2" xfId="4781"/>
    <cellStyle name="Comma 8 5 2 2" xfId="11493"/>
    <cellStyle name="Comma 8 5 2 2 2" xfId="36907"/>
    <cellStyle name="Comma 8 5 2 3" xfId="18416"/>
    <cellStyle name="Comma 8 5 2 4" xfId="36906"/>
    <cellStyle name="Comma 8 5 2 5" xfId="45531"/>
    <cellStyle name="Comma 8 5 3" xfId="4782"/>
    <cellStyle name="Comma 8 5 3 2" xfId="11494"/>
    <cellStyle name="Comma 8 5 3 2 2" xfId="36909"/>
    <cellStyle name="Comma 8 5 3 3" xfId="36908"/>
    <cellStyle name="Comma 8 5 3 4" xfId="45532"/>
    <cellStyle name="Comma 8 5 4" xfId="4783"/>
    <cellStyle name="Comma 8 5 4 2" xfId="11495"/>
    <cellStyle name="Comma 8 5 4 2 2" xfId="36911"/>
    <cellStyle name="Comma 8 5 4 3" xfId="36910"/>
    <cellStyle name="Comma 8 5 4 4" xfId="45533"/>
    <cellStyle name="Comma 8 5 5" xfId="4784"/>
    <cellStyle name="Comma 8 5 5 2" xfId="11496"/>
    <cellStyle name="Comma 8 5 5 2 2" xfId="36913"/>
    <cellStyle name="Comma 8 5 5 3" xfId="36912"/>
    <cellStyle name="Comma 8 5 5 4" xfId="45534"/>
    <cellStyle name="Comma 8 5 6" xfId="4785"/>
    <cellStyle name="Comma 8 5 6 2" xfId="11497"/>
    <cellStyle name="Comma 8 5 6 2 2" xfId="36915"/>
    <cellStyle name="Comma 8 5 6 3" xfId="36914"/>
    <cellStyle name="Comma 8 5 6 4" xfId="45535"/>
    <cellStyle name="Comma 8 5 7" xfId="4786"/>
    <cellStyle name="Comma 8 5 7 2" xfId="11498"/>
    <cellStyle name="Comma 8 5 7 2 2" xfId="36917"/>
    <cellStyle name="Comma 8 5 7 3" xfId="36916"/>
    <cellStyle name="Comma 8 5 7 4" xfId="45536"/>
    <cellStyle name="Comma 8 5 8" xfId="4787"/>
    <cellStyle name="Comma 8 5 8 2" xfId="11499"/>
    <cellStyle name="Comma 8 5 8 2 2" xfId="36919"/>
    <cellStyle name="Comma 8 5 8 3" xfId="36918"/>
    <cellStyle name="Comma 8 5 8 4" xfId="45537"/>
    <cellStyle name="Comma 8 5 9" xfId="11492"/>
    <cellStyle name="Comma 8 5 9 2" xfId="36920"/>
    <cellStyle name="Comma 8 6" xfId="4788"/>
    <cellStyle name="Comma 8 6 2" xfId="4789"/>
    <cellStyle name="Comma 8 6 2 2" xfId="11501"/>
    <cellStyle name="Comma 8 6 2 2 2" xfId="36923"/>
    <cellStyle name="Comma 8 6 2 3" xfId="36922"/>
    <cellStyle name="Comma 8 6 2 4" xfId="45539"/>
    <cellStyle name="Comma 8 6 3" xfId="11500"/>
    <cellStyle name="Comma 8 6 3 2" xfId="36924"/>
    <cellStyle name="Comma 8 6 4" xfId="18417"/>
    <cellStyle name="Comma 8 6 5" xfId="36921"/>
    <cellStyle name="Comma 8 6 6" xfId="45538"/>
    <cellStyle name="Comma 8 7" xfId="4790"/>
    <cellStyle name="Comma 8 7 2" xfId="11502"/>
    <cellStyle name="Comma 8 7 2 2" xfId="36926"/>
    <cellStyle name="Comma 8 7 3" xfId="18418"/>
    <cellStyle name="Comma 8 7 4" xfId="36925"/>
    <cellStyle name="Comma 8 7 5" xfId="45540"/>
    <cellStyle name="Comma 8 8" xfId="4791"/>
    <cellStyle name="Comma 8 8 2" xfId="11503"/>
    <cellStyle name="Comma 8 8 2 2" xfId="36928"/>
    <cellStyle name="Comma 8 8 3" xfId="18419"/>
    <cellStyle name="Comma 8 8 4" xfId="36927"/>
    <cellStyle name="Comma 8 8 5" xfId="45541"/>
    <cellStyle name="Comma 8 9" xfId="4792"/>
    <cellStyle name="Comma 8 9 2" xfId="11504"/>
    <cellStyle name="Comma 8 9 2 2" xfId="36930"/>
    <cellStyle name="Comma 8 9 3" xfId="36929"/>
    <cellStyle name="Comma 8 9 4" xfId="45542"/>
    <cellStyle name="Comma 9" xfId="4793"/>
    <cellStyle name="Comma 9 10" xfId="4794"/>
    <cellStyle name="Comma 9 10 2" xfId="11506"/>
    <cellStyle name="Comma 9 10 2 2" xfId="36932"/>
    <cellStyle name="Comma 9 10 3" xfId="36931"/>
    <cellStyle name="Comma 9 10 4" xfId="45544"/>
    <cellStyle name="Comma 9 11" xfId="4795"/>
    <cellStyle name="Comma 9 11 2" xfId="11507"/>
    <cellStyle name="Comma 9 11 2 2" xfId="36934"/>
    <cellStyle name="Comma 9 11 3" xfId="36933"/>
    <cellStyle name="Comma 9 11 4" xfId="45545"/>
    <cellStyle name="Comma 9 12" xfId="4796"/>
    <cellStyle name="Comma 9 12 2" xfId="11508"/>
    <cellStyle name="Comma 9 12 2 2" xfId="36936"/>
    <cellStyle name="Comma 9 12 3" xfId="36935"/>
    <cellStyle name="Comma 9 12 4" xfId="45546"/>
    <cellStyle name="Comma 9 13" xfId="11505"/>
    <cellStyle name="Comma 9 13 2" xfId="36937"/>
    <cellStyle name="Comma 9 14" xfId="18420"/>
    <cellStyle name="Comma 9 15" xfId="28290"/>
    <cellStyle name="Comma 9 16" xfId="45543"/>
    <cellStyle name="Comma 9 2" xfId="4797"/>
    <cellStyle name="Comma 9 2 10" xfId="4798"/>
    <cellStyle name="Comma 9 2 10 2" xfId="11510"/>
    <cellStyle name="Comma 9 2 10 2 2" xfId="36940"/>
    <cellStyle name="Comma 9 2 10 3" xfId="36939"/>
    <cellStyle name="Comma 9 2 10 4" xfId="45548"/>
    <cellStyle name="Comma 9 2 11" xfId="4799"/>
    <cellStyle name="Comma 9 2 11 2" xfId="11511"/>
    <cellStyle name="Comma 9 2 11 2 2" xfId="36942"/>
    <cellStyle name="Comma 9 2 11 3" xfId="36941"/>
    <cellStyle name="Comma 9 2 11 4" xfId="45549"/>
    <cellStyle name="Comma 9 2 12" xfId="11509"/>
    <cellStyle name="Comma 9 2 12 2" xfId="36943"/>
    <cellStyle name="Comma 9 2 13" xfId="18421"/>
    <cellStyle name="Comma 9 2 14" xfId="36938"/>
    <cellStyle name="Comma 9 2 15" xfId="45547"/>
    <cellStyle name="Comma 9 2 2" xfId="4800"/>
    <cellStyle name="Comma 9 2 2 10" xfId="11512"/>
    <cellStyle name="Comma 9 2 2 10 2" xfId="36945"/>
    <cellStyle name="Comma 9 2 2 11" xfId="18422"/>
    <cellStyle name="Comma 9 2 2 12" xfId="36944"/>
    <cellStyle name="Comma 9 2 2 13" xfId="45550"/>
    <cellStyle name="Comma 9 2 2 2" xfId="4801"/>
    <cellStyle name="Comma 9 2 2 2 10" xfId="36946"/>
    <cellStyle name="Comma 9 2 2 2 11" xfId="45551"/>
    <cellStyle name="Comma 9 2 2 2 2" xfId="4802"/>
    <cellStyle name="Comma 9 2 2 2 2 2" xfId="4803"/>
    <cellStyle name="Comma 9 2 2 2 2 2 2" xfId="11515"/>
    <cellStyle name="Comma 9 2 2 2 2 2 2 2" xfId="36949"/>
    <cellStyle name="Comma 9 2 2 2 2 2 3" xfId="36948"/>
    <cellStyle name="Comma 9 2 2 2 2 2 4" xfId="45553"/>
    <cellStyle name="Comma 9 2 2 2 2 3" xfId="11514"/>
    <cellStyle name="Comma 9 2 2 2 2 3 2" xfId="36950"/>
    <cellStyle name="Comma 9 2 2 2 2 4" xfId="36947"/>
    <cellStyle name="Comma 9 2 2 2 2 5" xfId="45552"/>
    <cellStyle name="Comma 9 2 2 2 3" xfId="4804"/>
    <cellStyle name="Comma 9 2 2 2 3 2" xfId="4805"/>
    <cellStyle name="Comma 9 2 2 2 3 2 2" xfId="11517"/>
    <cellStyle name="Comma 9 2 2 2 3 2 2 2" xfId="36953"/>
    <cellStyle name="Comma 9 2 2 2 3 2 3" xfId="36952"/>
    <cellStyle name="Comma 9 2 2 2 3 2 4" xfId="45555"/>
    <cellStyle name="Comma 9 2 2 2 3 3" xfId="11516"/>
    <cellStyle name="Comma 9 2 2 2 3 3 2" xfId="36954"/>
    <cellStyle name="Comma 9 2 2 2 3 4" xfId="36951"/>
    <cellStyle name="Comma 9 2 2 2 3 5" xfId="45554"/>
    <cellStyle name="Comma 9 2 2 2 4" xfId="4806"/>
    <cellStyle name="Comma 9 2 2 2 4 2" xfId="11518"/>
    <cellStyle name="Comma 9 2 2 2 4 2 2" xfId="36956"/>
    <cellStyle name="Comma 9 2 2 2 4 3" xfId="36955"/>
    <cellStyle name="Comma 9 2 2 2 4 4" xfId="45556"/>
    <cellStyle name="Comma 9 2 2 2 5" xfId="4807"/>
    <cellStyle name="Comma 9 2 2 2 5 2" xfId="11519"/>
    <cellStyle name="Comma 9 2 2 2 5 2 2" xfId="36958"/>
    <cellStyle name="Comma 9 2 2 2 5 3" xfId="36957"/>
    <cellStyle name="Comma 9 2 2 2 5 4" xfId="45557"/>
    <cellStyle name="Comma 9 2 2 2 6" xfId="4808"/>
    <cellStyle name="Comma 9 2 2 2 6 2" xfId="11520"/>
    <cellStyle name="Comma 9 2 2 2 6 2 2" xfId="36960"/>
    <cellStyle name="Comma 9 2 2 2 6 3" xfId="36959"/>
    <cellStyle name="Comma 9 2 2 2 6 4" xfId="45558"/>
    <cellStyle name="Comma 9 2 2 2 7" xfId="4809"/>
    <cellStyle name="Comma 9 2 2 2 7 2" xfId="11521"/>
    <cellStyle name="Comma 9 2 2 2 7 2 2" xfId="36962"/>
    <cellStyle name="Comma 9 2 2 2 7 3" xfId="36961"/>
    <cellStyle name="Comma 9 2 2 2 7 4" xfId="45559"/>
    <cellStyle name="Comma 9 2 2 2 8" xfId="4810"/>
    <cellStyle name="Comma 9 2 2 2 8 2" xfId="11522"/>
    <cellStyle name="Comma 9 2 2 2 8 2 2" xfId="36964"/>
    <cellStyle name="Comma 9 2 2 2 8 3" xfId="36963"/>
    <cellStyle name="Comma 9 2 2 2 8 4" xfId="45560"/>
    <cellStyle name="Comma 9 2 2 2 9" xfId="11513"/>
    <cellStyle name="Comma 9 2 2 2 9 2" xfId="36965"/>
    <cellStyle name="Comma 9 2 2 3" xfId="4811"/>
    <cellStyle name="Comma 9 2 2 3 2" xfId="4812"/>
    <cellStyle name="Comma 9 2 2 3 2 2" xfId="11524"/>
    <cellStyle name="Comma 9 2 2 3 2 2 2" xfId="36968"/>
    <cellStyle name="Comma 9 2 2 3 2 3" xfId="36967"/>
    <cellStyle name="Comma 9 2 2 3 2 4" xfId="45562"/>
    <cellStyle name="Comma 9 2 2 3 3" xfId="11523"/>
    <cellStyle name="Comma 9 2 2 3 3 2" xfId="36969"/>
    <cellStyle name="Comma 9 2 2 3 4" xfId="36966"/>
    <cellStyle name="Comma 9 2 2 3 5" xfId="45561"/>
    <cellStyle name="Comma 9 2 2 4" xfId="4813"/>
    <cellStyle name="Comma 9 2 2 4 2" xfId="4814"/>
    <cellStyle name="Comma 9 2 2 4 2 2" xfId="11526"/>
    <cellStyle name="Comma 9 2 2 4 2 2 2" xfId="36972"/>
    <cellStyle name="Comma 9 2 2 4 2 3" xfId="36971"/>
    <cellStyle name="Comma 9 2 2 4 2 4" xfId="45564"/>
    <cellStyle name="Comma 9 2 2 4 3" xfId="11525"/>
    <cellStyle name="Comma 9 2 2 4 3 2" xfId="36973"/>
    <cellStyle name="Comma 9 2 2 4 4" xfId="36970"/>
    <cellStyle name="Comma 9 2 2 4 5" xfId="45563"/>
    <cellStyle name="Comma 9 2 2 5" xfId="4815"/>
    <cellStyle name="Comma 9 2 2 5 2" xfId="11527"/>
    <cellStyle name="Comma 9 2 2 5 2 2" xfId="36975"/>
    <cellStyle name="Comma 9 2 2 5 3" xfId="36974"/>
    <cellStyle name="Comma 9 2 2 5 4" xfId="45565"/>
    <cellStyle name="Comma 9 2 2 6" xfId="4816"/>
    <cellStyle name="Comma 9 2 2 6 2" xfId="11528"/>
    <cellStyle name="Comma 9 2 2 6 2 2" xfId="36977"/>
    <cellStyle name="Comma 9 2 2 6 3" xfId="36976"/>
    <cellStyle name="Comma 9 2 2 6 4" xfId="45566"/>
    <cellStyle name="Comma 9 2 2 7" xfId="4817"/>
    <cellStyle name="Comma 9 2 2 7 2" xfId="11529"/>
    <cellStyle name="Comma 9 2 2 7 2 2" xfId="36979"/>
    <cellStyle name="Comma 9 2 2 7 3" xfId="36978"/>
    <cellStyle name="Comma 9 2 2 7 4" xfId="45567"/>
    <cellStyle name="Comma 9 2 2 8" xfId="4818"/>
    <cellStyle name="Comma 9 2 2 8 2" xfId="11530"/>
    <cellStyle name="Comma 9 2 2 8 2 2" xfId="36981"/>
    <cellStyle name="Comma 9 2 2 8 3" xfId="36980"/>
    <cellStyle name="Comma 9 2 2 8 4" xfId="45568"/>
    <cellStyle name="Comma 9 2 2 9" xfId="4819"/>
    <cellStyle name="Comma 9 2 2 9 2" xfId="11531"/>
    <cellStyle name="Comma 9 2 2 9 2 2" xfId="36983"/>
    <cellStyle name="Comma 9 2 2 9 3" xfId="36982"/>
    <cellStyle name="Comma 9 2 2 9 4" xfId="45569"/>
    <cellStyle name="Comma 9 2 3" xfId="4820"/>
    <cellStyle name="Comma 9 2 3 10" xfId="18423"/>
    <cellStyle name="Comma 9 2 3 11" xfId="36984"/>
    <cellStyle name="Comma 9 2 3 12" xfId="45570"/>
    <cellStyle name="Comma 9 2 3 2" xfId="4821"/>
    <cellStyle name="Comma 9 2 3 2 2" xfId="4822"/>
    <cellStyle name="Comma 9 2 3 2 2 2" xfId="11534"/>
    <cellStyle name="Comma 9 2 3 2 2 2 2" xfId="36987"/>
    <cellStyle name="Comma 9 2 3 2 2 3" xfId="36986"/>
    <cellStyle name="Comma 9 2 3 2 2 4" xfId="45572"/>
    <cellStyle name="Comma 9 2 3 2 3" xfId="11533"/>
    <cellStyle name="Comma 9 2 3 2 3 2" xfId="36988"/>
    <cellStyle name="Comma 9 2 3 2 4" xfId="36985"/>
    <cellStyle name="Comma 9 2 3 2 5" xfId="45571"/>
    <cellStyle name="Comma 9 2 3 3" xfId="4823"/>
    <cellStyle name="Comma 9 2 3 3 2" xfId="4824"/>
    <cellStyle name="Comma 9 2 3 3 2 2" xfId="11536"/>
    <cellStyle name="Comma 9 2 3 3 2 2 2" xfId="36991"/>
    <cellStyle name="Comma 9 2 3 3 2 3" xfId="36990"/>
    <cellStyle name="Comma 9 2 3 3 2 4" xfId="45574"/>
    <cellStyle name="Comma 9 2 3 3 3" xfId="11535"/>
    <cellStyle name="Comma 9 2 3 3 3 2" xfId="36992"/>
    <cellStyle name="Comma 9 2 3 3 4" xfId="36989"/>
    <cellStyle name="Comma 9 2 3 3 5" xfId="45573"/>
    <cellStyle name="Comma 9 2 3 4" xfId="4825"/>
    <cellStyle name="Comma 9 2 3 4 2" xfId="11537"/>
    <cellStyle name="Comma 9 2 3 4 2 2" xfId="36994"/>
    <cellStyle name="Comma 9 2 3 4 3" xfId="36993"/>
    <cellStyle name="Comma 9 2 3 4 4" xfId="45575"/>
    <cellStyle name="Comma 9 2 3 5" xfId="4826"/>
    <cellStyle name="Comma 9 2 3 5 2" xfId="11538"/>
    <cellStyle name="Comma 9 2 3 5 2 2" xfId="36996"/>
    <cellStyle name="Comma 9 2 3 5 3" xfId="36995"/>
    <cellStyle name="Comma 9 2 3 5 4" xfId="45576"/>
    <cellStyle name="Comma 9 2 3 6" xfId="4827"/>
    <cellStyle name="Comma 9 2 3 6 2" xfId="11539"/>
    <cellStyle name="Comma 9 2 3 6 2 2" xfId="36998"/>
    <cellStyle name="Comma 9 2 3 6 3" xfId="36997"/>
    <cellStyle name="Comma 9 2 3 6 4" xfId="45577"/>
    <cellStyle name="Comma 9 2 3 7" xfId="4828"/>
    <cellStyle name="Comma 9 2 3 7 2" xfId="11540"/>
    <cellStyle name="Comma 9 2 3 7 2 2" xfId="37000"/>
    <cellStyle name="Comma 9 2 3 7 3" xfId="36999"/>
    <cellStyle name="Comma 9 2 3 7 4" xfId="45578"/>
    <cellStyle name="Comma 9 2 3 8" xfId="4829"/>
    <cellStyle name="Comma 9 2 3 8 2" xfId="11541"/>
    <cellStyle name="Comma 9 2 3 8 2 2" xfId="37002"/>
    <cellStyle name="Comma 9 2 3 8 3" xfId="37001"/>
    <cellStyle name="Comma 9 2 3 8 4" xfId="45579"/>
    <cellStyle name="Comma 9 2 3 9" xfId="11532"/>
    <cellStyle name="Comma 9 2 3 9 2" xfId="37003"/>
    <cellStyle name="Comma 9 2 4" xfId="4830"/>
    <cellStyle name="Comma 9 2 4 10" xfId="18424"/>
    <cellStyle name="Comma 9 2 4 11" xfId="37004"/>
    <cellStyle name="Comma 9 2 4 12" xfId="45580"/>
    <cellStyle name="Comma 9 2 4 2" xfId="4831"/>
    <cellStyle name="Comma 9 2 4 2 2" xfId="11543"/>
    <cellStyle name="Comma 9 2 4 2 2 2" xfId="37006"/>
    <cellStyle name="Comma 9 2 4 2 3" xfId="37005"/>
    <cellStyle name="Comma 9 2 4 2 4" xfId="45581"/>
    <cellStyle name="Comma 9 2 4 3" xfId="4832"/>
    <cellStyle name="Comma 9 2 4 3 2" xfId="11544"/>
    <cellStyle name="Comma 9 2 4 3 2 2" xfId="37008"/>
    <cellStyle name="Comma 9 2 4 3 3" xfId="37007"/>
    <cellStyle name="Comma 9 2 4 3 4" xfId="45582"/>
    <cellStyle name="Comma 9 2 4 4" xfId="4833"/>
    <cellStyle name="Comma 9 2 4 4 2" xfId="11545"/>
    <cellStyle name="Comma 9 2 4 4 2 2" xfId="37010"/>
    <cellStyle name="Comma 9 2 4 4 3" xfId="37009"/>
    <cellStyle name="Comma 9 2 4 4 4" xfId="45583"/>
    <cellStyle name="Comma 9 2 4 5" xfId="4834"/>
    <cellStyle name="Comma 9 2 4 5 2" xfId="11546"/>
    <cellStyle name="Comma 9 2 4 5 2 2" xfId="37012"/>
    <cellStyle name="Comma 9 2 4 5 3" xfId="37011"/>
    <cellStyle name="Comma 9 2 4 5 4" xfId="45584"/>
    <cellStyle name="Comma 9 2 4 6" xfId="4835"/>
    <cellStyle name="Comma 9 2 4 6 2" xfId="11547"/>
    <cellStyle name="Comma 9 2 4 6 2 2" xfId="37014"/>
    <cellStyle name="Comma 9 2 4 6 3" xfId="37013"/>
    <cellStyle name="Comma 9 2 4 6 4" xfId="45585"/>
    <cellStyle name="Comma 9 2 4 7" xfId="4836"/>
    <cellStyle name="Comma 9 2 4 7 2" xfId="11548"/>
    <cellStyle name="Comma 9 2 4 7 2 2" xfId="37016"/>
    <cellStyle name="Comma 9 2 4 7 3" xfId="37015"/>
    <cellStyle name="Comma 9 2 4 7 4" xfId="45586"/>
    <cellStyle name="Comma 9 2 4 8" xfId="4837"/>
    <cellStyle name="Comma 9 2 4 8 2" xfId="11549"/>
    <cellStyle name="Comma 9 2 4 8 2 2" xfId="37018"/>
    <cellStyle name="Comma 9 2 4 8 3" xfId="37017"/>
    <cellStyle name="Comma 9 2 4 8 4" xfId="45587"/>
    <cellStyle name="Comma 9 2 4 9" xfId="11542"/>
    <cellStyle name="Comma 9 2 4 9 2" xfId="37019"/>
    <cellStyle name="Comma 9 2 5" xfId="4838"/>
    <cellStyle name="Comma 9 2 5 2" xfId="4839"/>
    <cellStyle name="Comma 9 2 5 2 2" xfId="11551"/>
    <cellStyle name="Comma 9 2 5 2 2 2" xfId="37022"/>
    <cellStyle name="Comma 9 2 5 2 3" xfId="37021"/>
    <cellStyle name="Comma 9 2 5 2 4" xfId="45589"/>
    <cellStyle name="Comma 9 2 5 3" xfId="11550"/>
    <cellStyle name="Comma 9 2 5 3 2" xfId="37023"/>
    <cellStyle name="Comma 9 2 5 4" xfId="37020"/>
    <cellStyle name="Comma 9 2 5 5" xfId="45588"/>
    <cellStyle name="Comma 9 2 6" xfId="4840"/>
    <cellStyle name="Comma 9 2 6 2" xfId="11552"/>
    <cellStyle name="Comma 9 2 6 2 2" xfId="37025"/>
    <cellStyle name="Comma 9 2 6 3" xfId="37024"/>
    <cellStyle name="Comma 9 2 6 4" xfId="45590"/>
    <cellStyle name="Comma 9 2 7" xfId="4841"/>
    <cellStyle name="Comma 9 2 7 2" xfId="11553"/>
    <cellStyle name="Comma 9 2 7 2 2" xfId="37027"/>
    <cellStyle name="Comma 9 2 7 3" xfId="37026"/>
    <cellStyle name="Comma 9 2 7 4" xfId="45591"/>
    <cellStyle name="Comma 9 2 8" xfId="4842"/>
    <cellStyle name="Comma 9 2 8 2" xfId="11554"/>
    <cellStyle name="Comma 9 2 8 2 2" xfId="37029"/>
    <cellStyle name="Comma 9 2 8 3" xfId="37028"/>
    <cellStyle name="Comma 9 2 8 4" xfId="45592"/>
    <cellStyle name="Comma 9 2 9" xfId="4843"/>
    <cellStyle name="Comma 9 2 9 2" xfId="11555"/>
    <cellStyle name="Comma 9 2 9 2 2" xfId="37031"/>
    <cellStyle name="Comma 9 2 9 3" xfId="37030"/>
    <cellStyle name="Comma 9 2 9 4" xfId="45593"/>
    <cellStyle name="Comma 9 3" xfId="4844"/>
    <cellStyle name="Comma 9 3 10" xfId="11556"/>
    <cellStyle name="Comma 9 3 10 2" xfId="37033"/>
    <cellStyle name="Comma 9 3 11" xfId="18425"/>
    <cellStyle name="Comma 9 3 12" xfId="37032"/>
    <cellStyle name="Comma 9 3 13" xfId="45594"/>
    <cellStyle name="Comma 9 3 2" xfId="4845"/>
    <cellStyle name="Comma 9 3 2 10" xfId="37034"/>
    <cellStyle name="Comma 9 3 2 11" xfId="45595"/>
    <cellStyle name="Comma 9 3 2 2" xfId="4846"/>
    <cellStyle name="Comma 9 3 2 2 2" xfId="4847"/>
    <cellStyle name="Comma 9 3 2 2 2 2" xfId="11559"/>
    <cellStyle name="Comma 9 3 2 2 2 2 2" xfId="37037"/>
    <cellStyle name="Comma 9 3 2 2 2 3" xfId="37036"/>
    <cellStyle name="Comma 9 3 2 2 2 4" xfId="45597"/>
    <cellStyle name="Comma 9 3 2 2 3" xfId="11558"/>
    <cellStyle name="Comma 9 3 2 2 3 2" xfId="37038"/>
    <cellStyle name="Comma 9 3 2 2 4" xfId="37035"/>
    <cellStyle name="Comma 9 3 2 2 5" xfId="45596"/>
    <cellStyle name="Comma 9 3 2 3" xfId="4848"/>
    <cellStyle name="Comma 9 3 2 3 2" xfId="4849"/>
    <cellStyle name="Comma 9 3 2 3 2 2" xfId="11561"/>
    <cellStyle name="Comma 9 3 2 3 2 2 2" xfId="37041"/>
    <cellStyle name="Comma 9 3 2 3 2 3" xfId="37040"/>
    <cellStyle name="Comma 9 3 2 3 2 4" xfId="45599"/>
    <cellStyle name="Comma 9 3 2 3 3" xfId="11560"/>
    <cellStyle name="Comma 9 3 2 3 3 2" xfId="37042"/>
    <cellStyle name="Comma 9 3 2 3 4" xfId="37039"/>
    <cellStyle name="Comma 9 3 2 3 5" xfId="45598"/>
    <cellStyle name="Comma 9 3 2 4" xfId="4850"/>
    <cellStyle name="Comma 9 3 2 4 2" xfId="11562"/>
    <cellStyle name="Comma 9 3 2 4 2 2" xfId="37044"/>
    <cellStyle name="Comma 9 3 2 4 3" xfId="37043"/>
    <cellStyle name="Comma 9 3 2 4 4" xfId="45600"/>
    <cellStyle name="Comma 9 3 2 5" xfId="4851"/>
    <cellStyle name="Comma 9 3 2 5 2" xfId="11563"/>
    <cellStyle name="Comma 9 3 2 5 2 2" xfId="37046"/>
    <cellStyle name="Comma 9 3 2 5 3" xfId="37045"/>
    <cellStyle name="Comma 9 3 2 5 4" xfId="45601"/>
    <cellStyle name="Comma 9 3 2 6" xfId="4852"/>
    <cellStyle name="Comma 9 3 2 6 2" xfId="11564"/>
    <cellStyle name="Comma 9 3 2 6 2 2" xfId="37048"/>
    <cellStyle name="Comma 9 3 2 6 3" xfId="37047"/>
    <cellStyle name="Comma 9 3 2 6 4" xfId="45602"/>
    <cellStyle name="Comma 9 3 2 7" xfId="4853"/>
    <cellStyle name="Comma 9 3 2 7 2" xfId="11565"/>
    <cellStyle name="Comma 9 3 2 7 2 2" xfId="37050"/>
    <cellStyle name="Comma 9 3 2 7 3" xfId="37049"/>
    <cellStyle name="Comma 9 3 2 7 4" xfId="45603"/>
    <cellStyle name="Comma 9 3 2 8" xfId="4854"/>
    <cellStyle name="Comma 9 3 2 8 2" xfId="11566"/>
    <cellStyle name="Comma 9 3 2 8 2 2" xfId="37052"/>
    <cellStyle name="Comma 9 3 2 8 3" xfId="37051"/>
    <cellStyle name="Comma 9 3 2 8 4" xfId="45604"/>
    <cellStyle name="Comma 9 3 2 9" xfId="11557"/>
    <cellStyle name="Comma 9 3 2 9 2" xfId="37053"/>
    <cellStyle name="Comma 9 3 3" xfId="4855"/>
    <cellStyle name="Comma 9 3 3 2" xfId="4856"/>
    <cellStyle name="Comma 9 3 3 2 2" xfId="11568"/>
    <cellStyle name="Comma 9 3 3 2 2 2" xfId="37056"/>
    <cellStyle name="Comma 9 3 3 2 3" xfId="37055"/>
    <cellStyle name="Comma 9 3 3 2 4" xfId="45606"/>
    <cellStyle name="Comma 9 3 3 3" xfId="11567"/>
    <cellStyle name="Comma 9 3 3 3 2" xfId="37057"/>
    <cellStyle name="Comma 9 3 3 4" xfId="37054"/>
    <cellStyle name="Comma 9 3 3 5" xfId="45605"/>
    <cellStyle name="Comma 9 3 4" xfId="4857"/>
    <cellStyle name="Comma 9 3 4 2" xfId="4858"/>
    <cellStyle name="Comma 9 3 4 2 2" xfId="11570"/>
    <cellStyle name="Comma 9 3 4 2 2 2" xfId="37060"/>
    <cellStyle name="Comma 9 3 4 2 3" xfId="37059"/>
    <cellStyle name="Comma 9 3 4 2 4" xfId="45608"/>
    <cellStyle name="Comma 9 3 4 3" xfId="11569"/>
    <cellStyle name="Comma 9 3 4 3 2" xfId="37061"/>
    <cellStyle name="Comma 9 3 4 4" xfId="37058"/>
    <cellStyle name="Comma 9 3 4 5" xfId="45607"/>
    <cellStyle name="Comma 9 3 5" xfId="4859"/>
    <cellStyle name="Comma 9 3 5 2" xfId="11571"/>
    <cellStyle name="Comma 9 3 5 2 2" xfId="37063"/>
    <cellStyle name="Comma 9 3 5 3" xfId="37062"/>
    <cellStyle name="Comma 9 3 5 4" xfId="45609"/>
    <cellStyle name="Comma 9 3 6" xfId="4860"/>
    <cellStyle name="Comma 9 3 6 2" xfId="11572"/>
    <cellStyle name="Comma 9 3 6 2 2" xfId="37065"/>
    <cellStyle name="Comma 9 3 6 3" xfId="37064"/>
    <cellStyle name="Comma 9 3 6 4" xfId="45610"/>
    <cellStyle name="Comma 9 3 7" xfId="4861"/>
    <cellStyle name="Comma 9 3 7 2" xfId="11573"/>
    <cellStyle name="Comma 9 3 7 2 2" xfId="37067"/>
    <cellStyle name="Comma 9 3 7 3" xfId="37066"/>
    <cellStyle name="Comma 9 3 7 4" xfId="45611"/>
    <cellStyle name="Comma 9 3 8" xfId="4862"/>
    <cellStyle name="Comma 9 3 8 2" xfId="11574"/>
    <cellStyle name="Comma 9 3 8 2 2" xfId="37069"/>
    <cellStyle name="Comma 9 3 8 3" xfId="37068"/>
    <cellStyle name="Comma 9 3 8 4" xfId="45612"/>
    <cellStyle name="Comma 9 3 9" xfId="4863"/>
    <cellStyle name="Comma 9 3 9 2" xfId="11575"/>
    <cellStyle name="Comma 9 3 9 2 2" xfId="37071"/>
    <cellStyle name="Comma 9 3 9 3" xfId="37070"/>
    <cellStyle name="Comma 9 3 9 4" xfId="45613"/>
    <cellStyle name="Comma 9 4" xfId="4864"/>
    <cellStyle name="Comma 9 4 10" xfId="18426"/>
    <cellStyle name="Comma 9 4 11" xfId="37072"/>
    <cellStyle name="Comma 9 4 12" xfId="45614"/>
    <cellStyle name="Comma 9 4 2" xfId="4865"/>
    <cellStyle name="Comma 9 4 2 2" xfId="4866"/>
    <cellStyle name="Comma 9 4 2 2 2" xfId="11578"/>
    <cellStyle name="Comma 9 4 2 2 2 2" xfId="37075"/>
    <cellStyle name="Comma 9 4 2 2 3" xfId="37074"/>
    <cellStyle name="Comma 9 4 2 2 4" xfId="45616"/>
    <cellStyle name="Comma 9 4 2 3" xfId="11577"/>
    <cellStyle name="Comma 9 4 2 3 2" xfId="37076"/>
    <cellStyle name="Comma 9 4 2 4" xfId="37073"/>
    <cellStyle name="Comma 9 4 2 5" xfId="45615"/>
    <cellStyle name="Comma 9 4 3" xfId="4867"/>
    <cellStyle name="Comma 9 4 3 2" xfId="4868"/>
    <cellStyle name="Comma 9 4 3 2 2" xfId="11580"/>
    <cellStyle name="Comma 9 4 3 2 2 2" xfId="37079"/>
    <cellStyle name="Comma 9 4 3 2 3" xfId="37078"/>
    <cellStyle name="Comma 9 4 3 2 4" xfId="45618"/>
    <cellStyle name="Comma 9 4 3 3" xfId="11579"/>
    <cellStyle name="Comma 9 4 3 3 2" xfId="37080"/>
    <cellStyle name="Comma 9 4 3 4" xfId="37077"/>
    <cellStyle name="Comma 9 4 3 5" xfId="45617"/>
    <cellStyle name="Comma 9 4 4" xfId="4869"/>
    <cellStyle name="Comma 9 4 4 2" xfId="11581"/>
    <cellStyle name="Comma 9 4 4 2 2" xfId="37082"/>
    <cellStyle name="Comma 9 4 4 3" xfId="37081"/>
    <cellStyle name="Comma 9 4 4 4" xfId="45619"/>
    <cellStyle name="Comma 9 4 5" xfId="4870"/>
    <cellStyle name="Comma 9 4 5 2" xfId="11582"/>
    <cellStyle name="Comma 9 4 5 2 2" xfId="37084"/>
    <cellStyle name="Comma 9 4 5 3" xfId="37083"/>
    <cellStyle name="Comma 9 4 5 4" xfId="45620"/>
    <cellStyle name="Comma 9 4 6" xfId="4871"/>
    <cellStyle name="Comma 9 4 6 2" xfId="11583"/>
    <cellStyle name="Comma 9 4 6 2 2" xfId="37086"/>
    <cellStyle name="Comma 9 4 6 3" xfId="37085"/>
    <cellStyle name="Comma 9 4 6 4" xfId="45621"/>
    <cellStyle name="Comma 9 4 7" xfId="4872"/>
    <cellStyle name="Comma 9 4 7 2" xfId="11584"/>
    <cellStyle name="Comma 9 4 7 2 2" xfId="37088"/>
    <cellStyle name="Comma 9 4 7 3" xfId="37087"/>
    <cellStyle name="Comma 9 4 7 4" xfId="45622"/>
    <cellStyle name="Comma 9 4 8" xfId="4873"/>
    <cellStyle name="Comma 9 4 8 2" xfId="11585"/>
    <cellStyle name="Comma 9 4 8 2 2" xfId="37090"/>
    <cellStyle name="Comma 9 4 8 3" xfId="37089"/>
    <cellStyle name="Comma 9 4 8 4" xfId="45623"/>
    <cellStyle name="Comma 9 4 9" xfId="11576"/>
    <cellStyle name="Comma 9 4 9 2" xfId="37091"/>
    <cellStyle name="Comma 9 5" xfId="4874"/>
    <cellStyle name="Comma 9 5 10" xfId="18427"/>
    <cellStyle name="Comma 9 5 11" xfId="37092"/>
    <cellStyle name="Comma 9 5 12" xfId="45624"/>
    <cellStyle name="Comma 9 5 2" xfId="4875"/>
    <cellStyle name="Comma 9 5 2 2" xfId="11587"/>
    <cellStyle name="Comma 9 5 2 2 2" xfId="37094"/>
    <cellStyle name="Comma 9 5 2 3" xfId="37093"/>
    <cellStyle name="Comma 9 5 2 4" xfId="45625"/>
    <cellStyle name="Comma 9 5 3" xfId="4876"/>
    <cellStyle name="Comma 9 5 3 2" xfId="11588"/>
    <cellStyle name="Comma 9 5 3 2 2" xfId="37096"/>
    <cellStyle name="Comma 9 5 3 3" xfId="37095"/>
    <cellStyle name="Comma 9 5 3 4" xfId="45626"/>
    <cellStyle name="Comma 9 5 4" xfId="4877"/>
    <cellStyle name="Comma 9 5 4 2" xfId="11589"/>
    <cellStyle name="Comma 9 5 4 2 2" xfId="37098"/>
    <cellStyle name="Comma 9 5 4 3" xfId="37097"/>
    <cellStyle name="Comma 9 5 4 4" xfId="45627"/>
    <cellStyle name="Comma 9 5 5" xfId="4878"/>
    <cellStyle name="Comma 9 5 5 2" xfId="11590"/>
    <cellStyle name="Comma 9 5 5 2 2" xfId="37100"/>
    <cellStyle name="Comma 9 5 5 3" xfId="37099"/>
    <cellStyle name="Comma 9 5 5 4" xfId="45628"/>
    <cellStyle name="Comma 9 5 6" xfId="4879"/>
    <cellStyle name="Comma 9 5 6 2" xfId="11591"/>
    <cellStyle name="Comma 9 5 6 2 2" xfId="37102"/>
    <cellStyle name="Comma 9 5 6 3" xfId="37101"/>
    <cellStyle name="Comma 9 5 6 4" xfId="45629"/>
    <cellStyle name="Comma 9 5 7" xfId="4880"/>
    <cellStyle name="Comma 9 5 7 2" xfId="11592"/>
    <cellStyle name="Comma 9 5 7 2 2" xfId="37104"/>
    <cellStyle name="Comma 9 5 7 3" xfId="37103"/>
    <cellStyle name="Comma 9 5 7 4" xfId="45630"/>
    <cellStyle name="Comma 9 5 8" xfId="4881"/>
    <cellStyle name="Comma 9 5 8 2" xfId="11593"/>
    <cellStyle name="Comma 9 5 8 2 2" xfId="37106"/>
    <cellStyle name="Comma 9 5 8 3" xfId="37105"/>
    <cellStyle name="Comma 9 5 8 4" xfId="45631"/>
    <cellStyle name="Comma 9 5 9" xfId="11586"/>
    <cellStyle name="Comma 9 5 9 2" xfId="37107"/>
    <cellStyle name="Comma 9 6" xfId="4882"/>
    <cellStyle name="Comma 9 6 2" xfId="4883"/>
    <cellStyle name="Comma 9 6 2 2" xfId="11595"/>
    <cellStyle name="Comma 9 6 2 2 2" xfId="37110"/>
    <cellStyle name="Comma 9 6 2 3" xfId="37109"/>
    <cellStyle name="Comma 9 6 2 4" xfId="45633"/>
    <cellStyle name="Comma 9 6 3" xfId="11594"/>
    <cellStyle name="Comma 9 6 3 2" xfId="37111"/>
    <cellStyle name="Comma 9 6 4" xfId="18428"/>
    <cellStyle name="Comma 9 6 5" xfId="37108"/>
    <cellStyle name="Comma 9 6 6" xfId="45632"/>
    <cellStyle name="Comma 9 7" xfId="4884"/>
    <cellStyle name="Comma 9 7 2" xfId="11596"/>
    <cellStyle name="Comma 9 7 2 2" xfId="37113"/>
    <cellStyle name="Comma 9 7 3" xfId="18429"/>
    <cellStyle name="Comma 9 7 4" xfId="37112"/>
    <cellStyle name="Comma 9 7 5" xfId="45634"/>
    <cellStyle name="Comma 9 8" xfId="4885"/>
    <cellStyle name="Comma 9 8 2" xfId="11597"/>
    <cellStyle name="Comma 9 8 2 2" xfId="37115"/>
    <cellStyle name="Comma 9 8 3" xfId="37114"/>
    <cellStyle name="Comma 9 8 4" xfId="45635"/>
    <cellStyle name="Comma 9 9" xfId="4886"/>
    <cellStyle name="Comma 9 9 2" xfId="11598"/>
    <cellStyle name="Comma 9 9 2 2" xfId="37117"/>
    <cellStyle name="Comma 9 9 3" xfId="37116"/>
    <cellStyle name="Comma 9 9 4" xfId="45636"/>
    <cellStyle name="comma zerodec" xfId="18430"/>
    <cellStyle name="Comma.prt" xfId="18431"/>
    <cellStyle name="Comma[2]" xfId="18432"/>
    <cellStyle name="Comma0" xfId="18433"/>
    <cellStyle name="Comma0 - Modelo1" xfId="18434"/>
    <cellStyle name="Comma0 - Style3" xfId="18435"/>
    <cellStyle name="Comma0 - Style4" xfId="18436"/>
    <cellStyle name="Comma0 10" xfId="18437"/>
    <cellStyle name="Comma0 11" xfId="18438"/>
    <cellStyle name="Comma0 12" xfId="18439"/>
    <cellStyle name="Comma0 13" xfId="18440"/>
    <cellStyle name="Comma0 14" xfId="18441"/>
    <cellStyle name="Comma0 15" xfId="18442"/>
    <cellStyle name="Comma0 16" xfId="18443"/>
    <cellStyle name="Comma0 17" xfId="18444"/>
    <cellStyle name="Comma0 18" xfId="18445"/>
    <cellStyle name="Comma0 19" xfId="18446"/>
    <cellStyle name="Comma0 2" xfId="18447"/>
    <cellStyle name="Comma0 2 2" xfId="18448"/>
    <cellStyle name="Comma0 20" xfId="18449"/>
    <cellStyle name="Comma0 21" xfId="18450"/>
    <cellStyle name="Comma0 22" xfId="18451"/>
    <cellStyle name="Comma0 23" xfId="18452"/>
    <cellStyle name="Comma0 24" xfId="18453"/>
    <cellStyle name="Comma0 25" xfId="18454"/>
    <cellStyle name="Comma0 26" xfId="18455"/>
    <cellStyle name="Comma0 27" xfId="18456"/>
    <cellStyle name="Comma0 28" xfId="18457"/>
    <cellStyle name="Comma0 29" xfId="18458"/>
    <cellStyle name="Comma0 3" xfId="18459"/>
    <cellStyle name="Comma0 3 10" xfId="18460"/>
    <cellStyle name="Comma0 3 11" xfId="18461"/>
    <cellStyle name="Comma0 3 12" xfId="18462"/>
    <cellStyle name="Comma0 3 13" xfId="18463"/>
    <cellStyle name="Comma0 3 14" xfId="18464"/>
    <cellStyle name="Comma0 3 15" xfId="18465"/>
    <cellStyle name="Comma0 3 16" xfId="18466"/>
    <cellStyle name="Comma0 3 2" xfId="18467"/>
    <cellStyle name="Comma0 3 3" xfId="18468"/>
    <cellStyle name="Comma0 3 4" xfId="18469"/>
    <cellStyle name="Comma0 3 5" xfId="18470"/>
    <cellStyle name="Comma0 3 6" xfId="18471"/>
    <cellStyle name="Comma0 3 7" xfId="18472"/>
    <cellStyle name="Comma0 3 8" xfId="18473"/>
    <cellStyle name="Comma0 3 9" xfId="18474"/>
    <cellStyle name="Comma0 30" xfId="18475"/>
    <cellStyle name="Comma0 31" xfId="18476"/>
    <cellStyle name="Comma0 32" xfId="18477"/>
    <cellStyle name="Comma0 33" xfId="18478"/>
    <cellStyle name="Comma0 34" xfId="18479"/>
    <cellStyle name="Comma0 35" xfId="18480"/>
    <cellStyle name="Comma0 36" xfId="18481"/>
    <cellStyle name="Comma0 37" xfId="18482"/>
    <cellStyle name="Comma0 38" xfId="18483"/>
    <cellStyle name="Comma0 39" xfId="18484"/>
    <cellStyle name="Comma0 4" xfId="18485"/>
    <cellStyle name="Comma0 40" xfId="18486"/>
    <cellStyle name="Comma0 41" xfId="18487"/>
    <cellStyle name="Comma0 42" xfId="18488"/>
    <cellStyle name="Comma0 43" xfId="18489"/>
    <cellStyle name="Comma0 44" xfId="18490"/>
    <cellStyle name="Comma0 5" xfId="18491"/>
    <cellStyle name="Comma0 6" xfId="18492"/>
    <cellStyle name="Comma0 7" xfId="18493"/>
    <cellStyle name="Comma0 8" xfId="18494"/>
    <cellStyle name="Comma0 9" xfId="18495"/>
    <cellStyle name="Comma0_Alimesa - DD.JJ. IG-IGMP 6-2005" xfId="18496"/>
    <cellStyle name="Comma1 - Modelo1" xfId="18497"/>
    <cellStyle name="Comma1 - Modelo2" xfId="18498"/>
    <cellStyle name="Commentaire" xfId="18499"/>
    <cellStyle name="Commentaire 10" xfId="18500"/>
    <cellStyle name="Commentaire 10 2" xfId="18501"/>
    <cellStyle name="Commentaire 11" xfId="18502"/>
    <cellStyle name="Commentaire 11 2" xfId="18503"/>
    <cellStyle name="Commentaire 12" xfId="18504"/>
    <cellStyle name="Commentaire 12 2" xfId="18505"/>
    <cellStyle name="Commentaire 13" xfId="18506"/>
    <cellStyle name="Commentaire 13 2" xfId="18507"/>
    <cellStyle name="Commentaire 14" xfId="18508"/>
    <cellStyle name="Commentaire 14 2" xfId="18509"/>
    <cellStyle name="Commentaire 15" xfId="18510"/>
    <cellStyle name="Commentaire 15 2" xfId="18511"/>
    <cellStyle name="Commentaire 16" xfId="18512"/>
    <cellStyle name="Commentaire 16 2" xfId="18513"/>
    <cellStyle name="Commentaire 17" xfId="18514"/>
    <cellStyle name="Commentaire 17 2" xfId="18515"/>
    <cellStyle name="Commentaire 18" xfId="18516"/>
    <cellStyle name="Commentaire 18 2" xfId="18517"/>
    <cellStyle name="Commentaire 19" xfId="18518"/>
    <cellStyle name="Commentaire 19 2" xfId="18519"/>
    <cellStyle name="Commentaire 2" xfId="18520"/>
    <cellStyle name="Commentaire 2 2" xfId="18521"/>
    <cellStyle name="Commentaire 2 2 2" xfId="18522"/>
    <cellStyle name="Commentaire 2 3" xfId="18523"/>
    <cellStyle name="Commentaire 20" xfId="18524"/>
    <cellStyle name="Commentaire 20 2" xfId="18525"/>
    <cellStyle name="Commentaire 21" xfId="18526"/>
    <cellStyle name="Commentaire 21 2" xfId="18527"/>
    <cellStyle name="Commentaire 22" xfId="18528"/>
    <cellStyle name="Commentaire 22 2" xfId="18529"/>
    <cellStyle name="Commentaire 23" xfId="18530"/>
    <cellStyle name="Commentaire 23 2" xfId="18531"/>
    <cellStyle name="Commentaire 24" xfId="18532"/>
    <cellStyle name="Commentaire 24 2" xfId="18533"/>
    <cellStyle name="Commentaire 25" xfId="18534"/>
    <cellStyle name="Commentaire 25 2" xfId="18535"/>
    <cellStyle name="Commentaire 26" xfId="18536"/>
    <cellStyle name="Commentaire 26 2" xfId="18537"/>
    <cellStyle name="Commentaire 27" xfId="18538"/>
    <cellStyle name="Commentaire 27 2" xfId="18539"/>
    <cellStyle name="Commentaire 28" xfId="18540"/>
    <cellStyle name="Commentaire 28 2" xfId="18541"/>
    <cellStyle name="Commentaire 29" xfId="18542"/>
    <cellStyle name="Commentaire 29 2" xfId="18543"/>
    <cellStyle name="Commentaire 3" xfId="18544"/>
    <cellStyle name="Commentaire 3 10" xfId="18545"/>
    <cellStyle name="Commentaire 3 10 2" xfId="18546"/>
    <cellStyle name="Commentaire 3 11" xfId="18547"/>
    <cellStyle name="Commentaire 3 11 2" xfId="18548"/>
    <cellStyle name="Commentaire 3 12" xfId="18549"/>
    <cellStyle name="Commentaire 3 12 2" xfId="18550"/>
    <cellStyle name="Commentaire 3 13" xfId="18551"/>
    <cellStyle name="Commentaire 3 13 2" xfId="18552"/>
    <cellStyle name="Commentaire 3 14" xfId="18553"/>
    <cellStyle name="Commentaire 3 14 2" xfId="18554"/>
    <cellStyle name="Commentaire 3 15" xfId="18555"/>
    <cellStyle name="Commentaire 3 15 2" xfId="18556"/>
    <cellStyle name="Commentaire 3 16" xfId="18557"/>
    <cellStyle name="Commentaire 3 16 2" xfId="18558"/>
    <cellStyle name="Commentaire 3 17" xfId="18559"/>
    <cellStyle name="Commentaire 3 2" xfId="18560"/>
    <cellStyle name="Commentaire 3 2 2" xfId="18561"/>
    <cellStyle name="Commentaire 3 3" xfId="18562"/>
    <cellStyle name="Commentaire 3 3 2" xfId="18563"/>
    <cellStyle name="Commentaire 3 4" xfId="18564"/>
    <cellStyle name="Commentaire 3 4 2" xfId="18565"/>
    <cellStyle name="Commentaire 3 5" xfId="18566"/>
    <cellStyle name="Commentaire 3 5 2" xfId="18567"/>
    <cellStyle name="Commentaire 3 6" xfId="18568"/>
    <cellStyle name="Commentaire 3 6 2" xfId="18569"/>
    <cellStyle name="Commentaire 3 7" xfId="18570"/>
    <cellStyle name="Commentaire 3 7 2" xfId="18571"/>
    <cellStyle name="Commentaire 3 8" xfId="18572"/>
    <cellStyle name="Commentaire 3 8 2" xfId="18573"/>
    <cellStyle name="Commentaire 3 9" xfId="18574"/>
    <cellStyle name="Commentaire 3 9 2" xfId="18575"/>
    <cellStyle name="Commentaire 30" xfId="18576"/>
    <cellStyle name="Commentaire 30 2" xfId="18577"/>
    <cellStyle name="Commentaire 31" xfId="18578"/>
    <cellStyle name="Commentaire 31 2" xfId="18579"/>
    <cellStyle name="Commentaire 32" xfId="18580"/>
    <cellStyle name="Commentaire 32 2" xfId="18581"/>
    <cellStyle name="Commentaire 33" xfId="18582"/>
    <cellStyle name="Commentaire 33 2" xfId="18583"/>
    <cellStyle name="Commentaire 34" xfId="18584"/>
    <cellStyle name="Commentaire 34 2" xfId="18585"/>
    <cellStyle name="Commentaire 35" xfId="18586"/>
    <cellStyle name="Commentaire 35 2" xfId="18587"/>
    <cellStyle name="Commentaire 36" xfId="18588"/>
    <cellStyle name="Commentaire 36 2" xfId="18589"/>
    <cellStyle name="Commentaire 37" xfId="18590"/>
    <cellStyle name="Commentaire 37 2" xfId="18591"/>
    <cellStyle name="Commentaire 38" xfId="18592"/>
    <cellStyle name="Commentaire 38 2" xfId="18593"/>
    <cellStyle name="Commentaire 39" xfId="18594"/>
    <cellStyle name="Commentaire 39 2" xfId="18595"/>
    <cellStyle name="Commentaire 4" xfId="18596"/>
    <cellStyle name="Commentaire 4 2" xfId="18597"/>
    <cellStyle name="Commentaire 40" xfId="18598"/>
    <cellStyle name="Commentaire 40 2" xfId="18599"/>
    <cellStyle name="Commentaire 41" xfId="18600"/>
    <cellStyle name="Commentaire 41 2" xfId="18601"/>
    <cellStyle name="Commentaire 42" xfId="18602"/>
    <cellStyle name="Commentaire 5" xfId="18603"/>
    <cellStyle name="Commentaire 5 2" xfId="18604"/>
    <cellStyle name="Commentaire 6" xfId="18605"/>
    <cellStyle name="Commentaire 6 2" xfId="18606"/>
    <cellStyle name="Commentaire 7" xfId="18607"/>
    <cellStyle name="Commentaire 7 2" xfId="18608"/>
    <cellStyle name="Commentaire 8" xfId="18609"/>
    <cellStyle name="Commentaire 8 2" xfId="18610"/>
    <cellStyle name="Commentaire 9" xfId="18611"/>
    <cellStyle name="Commentaire 9 2" xfId="18612"/>
    <cellStyle name="Compressed" xfId="18613"/>
    <cellStyle name="Copied" xfId="18614"/>
    <cellStyle name="COST1" xfId="18615"/>
    <cellStyle name="Curren - Style2" xfId="18616"/>
    <cellStyle name="Curren - Style4" xfId="18617"/>
    <cellStyle name="Currency" xfId="30" builtinId="4"/>
    <cellStyle name="Currency $" xfId="18618"/>
    <cellStyle name="Currency [0].prt" xfId="18619"/>
    <cellStyle name="Currency [00]" xfId="18620"/>
    <cellStyle name="Currency [00] 10" xfId="18621"/>
    <cellStyle name="Currency [00] 11" xfId="18622"/>
    <cellStyle name="Currency [00] 12" xfId="18623"/>
    <cellStyle name="Currency [00] 13" xfId="18624"/>
    <cellStyle name="Currency [00] 14" xfId="18625"/>
    <cellStyle name="Currency [00] 15" xfId="18626"/>
    <cellStyle name="Currency [00] 16" xfId="18627"/>
    <cellStyle name="Currency [00] 17" xfId="18628"/>
    <cellStyle name="Currency [00] 18" xfId="18629"/>
    <cellStyle name="Currency [00] 19" xfId="18630"/>
    <cellStyle name="Currency [00] 2" xfId="18631"/>
    <cellStyle name="Currency [00] 2 2" xfId="18632"/>
    <cellStyle name="Currency [00] 20" xfId="18633"/>
    <cellStyle name="Currency [00] 21" xfId="18634"/>
    <cellStyle name="Currency [00] 22" xfId="18635"/>
    <cellStyle name="Currency [00] 23" xfId="18636"/>
    <cellStyle name="Currency [00] 24" xfId="18637"/>
    <cellStyle name="Currency [00] 25" xfId="18638"/>
    <cellStyle name="Currency [00] 26" xfId="18639"/>
    <cellStyle name="Currency [00] 27" xfId="18640"/>
    <cellStyle name="Currency [00] 28" xfId="18641"/>
    <cellStyle name="Currency [00] 29" xfId="18642"/>
    <cellStyle name="Currency [00] 3" xfId="18643"/>
    <cellStyle name="Currency [00] 3 10" xfId="18644"/>
    <cellStyle name="Currency [00] 3 11" xfId="18645"/>
    <cellStyle name="Currency [00] 3 12" xfId="18646"/>
    <cellStyle name="Currency [00] 3 13" xfId="18647"/>
    <cellStyle name="Currency [00] 3 14" xfId="18648"/>
    <cellStyle name="Currency [00] 3 15" xfId="18649"/>
    <cellStyle name="Currency [00] 3 16" xfId="18650"/>
    <cellStyle name="Currency [00] 3 2" xfId="18651"/>
    <cellStyle name="Currency [00] 3 3" xfId="18652"/>
    <cellStyle name="Currency [00] 3 4" xfId="18653"/>
    <cellStyle name="Currency [00] 3 5" xfId="18654"/>
    <cellStyle name="Currency [00] 3 6" xfId="18655"/>
    <cellStyle name="Currency [00] 3 7" xfId="18656"/>
    <cellStyle name="Currency [00] 3 8" xfId="18657"/>
    <cellStyle name="Currency [00] 3 9" xfId="18658"/>
    <cellStyle name="Currency [00] 30" xfId="18659"/>
    <cellStyle name="Currency [00] 31" xfId="18660"/>
    <cellStyle name="Currency [00] 32" xfId="18661"/>
    <cellStyle name="Currency [00] 33" xfId="18662"/>
    <cellStyle name="Currency [00] 34" xfId="18663"/>
    <cellStyle name="Currency [00] 35" xfId="18664"/>
    <cellStyle name="Currency [00] 36" xfId="18665"/>
    <cellStyle name="Currency [00] 37" xfId="18666"/>
    <cellStyle name="Currency [00] 38" xfId="18667"/>
    <cellStyle name="Currency [00] 39" xfId="18668"/>
    <cellStyle name="Currency [00] 4" xfId="18669"/>
    <cellStyle name="Currency [00] 40" xfId="18670"/>
    <cellStyle name="Currency [00] 41" xfId="18671"/>
    <cellStyle name="Currency [00] 5" xfId="18672"/>
    <cellStyle name="Currency [00] 6" xfId="18673"/>
    <cellStyle name="Currency [00] 7" xfId="18674"/>
    <cellStyle name="Currency [00] 8" xfId="18675"/>
    <cellStyle name="Currency [00] 9" xfId="18676"/>
    <cellStyle name="Currency [1]" xfId="18677"/>
    <cellStyle name="Currency 10" xfId="4887"/>
    <cellStyle name="Currency 10 2" xfId="4888"/>
    <cellStyle name="Currency 10 2 2" xfId="11599"/>
    <cellStyle name="Currency 10 2 2 2" xfId="37119"/>
    <cellStyle name="Currency 10 2 3" xfId="37118"/>
    <cellStyle name="Currency 10 2 4" xfId="45637"/>
    <cellStyle name="Currency 11" xfId="4889"/>
    <cellStyle name="Currency 11 2" xfId="11600"/>
    <cellStyle name="Currency 11 2 2" xfId="37121"/>
    <cellStyle name="Currency 11 3" xfId="18678"/>
    <cellStyle name="Currency 11 4" xfId="37120"/>
    <cellStyle name="Currency 11 5" xfId="45638"/>
    <cellStyle name="Currency 12" xfId="7189"/>
    <cellStyle name="Currency 13" xfId="18679"/>
    <cellStyle name="Currency 13 2" xfId="18680"/>
    <cellStyle name="Currency 13 2 2" xfId="18681"/>
    <cellStyle name="Currency 13 3" xfId="18682"/>
    <cellStyle name="Currency 13 3 2" xfId="18683"/>
    <cellStyle name="Currency 13 4" xfId="18684"/>
    <cellStyle name="Currency 13 4 2" xfId="18685"/>
    <cellStyle name="Currency 13 5" xfId="18686"/>
    <cellStyle name="Currency 13 6" xfId="28328"/>
    <cellStyle name="Currency 14" xfId="47696"/>
    <cellStyle name="Currency 15" xfId="18687"/>
    <cellStyle name="Currency 15 2" xfId="18688"/>
    <cellStyle name="Currency 15 2 2" xfId="18689"/>
    <cellStyle name="Currency 15 3" xfId="18690"/>
    <cellStyle name="Currency 15 3 2" xfId="18691"/>
    <cellStyle name="Currency 15 4" xfId="18692"/>
    <cellStyle name="Currency 15 4 2" xfId="18693"/>
    <cellStyle name="Currency 15 5" xfId="18694"/>
    <cellStyle name="Currency 16" xfId="47698"/>
    <cellStyle name="Currency 17" xfId="18695"/>
    <cellStyle name="Currency 17 2" xfId="18696"/>
    <cellStyle name="Currency 17 2 2" xfId="18697"/>
    <cellStyle name="Currency 17 3" xfId="18698"/>
    <cellStyle name="Currency 17 3 2" xfId="18699"/>
    <cellStyle name="Currency 17 4" xfId="18700"/>
    <cellStyle name="Currency 17 4 2" xfId="18701"/>
    <cellStyle name="Currency 17 5" xfId="18702"/>
    <cellStyle name="Currency 18" xfId="47705"/>
    <cellStyle name="Currency 19" xfId="47708"/>
    <cellStyle name="Currency 2" xfId="67"/>
    <cellStyle name="Currency 2 2" xfId="68"/>
    <cellStyle name="Currency 2 2 2" xfId="4890"/>
    <cellStyle name="Currency 2 2 2 10" xfId="4891"/>
    <cellStyle name="Currency 2 2 2 10 2" xfId="11602"/>
    <cellStyle name="Currency 2 2 2 10 2 2" xfId="37124"/>
    <cellStyle name="Currency 2 2 2 10 3" xfId="37123"/>
    <cellStyle name="Currency 2 2 2 10 4" xfId="45640"/>
    <cellStyle name="Currency 2 2 2 11" xfId="4892"/>
    <cellStyle name="Currency 2 2 2 11 2" xfId="11603"/>
    <cellStyle name="Currency 2 2 2 11 2 2" xfId="37126"/>
    <cellStyle name="Currency 2 2 2 11 3" xfId="37125"/>
    <cellStyle name="Currency 2 2 2 11 4" xfId="45641"/>
    <cellStyle name="Currency 2 2 2 12" xfId="11601"/>
    <cellStyle name="Currency 2 2 2 12 2" xfId="37127"/>
    <cellStyle name="Currency 2 2 2 13" xfId="18703"/>
    <cellStyle name="Currency 2 2 2 14" xfId="37122"/>
    <cellStyle name="Currency 2 2 2 15" xfId="45639"/>
    <cellStyle name="Currency 2 2 2 2" xfId="4893"/>
    <cellStyle name="Currency 2 2 2 2 10" xfId="11604"/>
    <cellStyle name="Currency 2 2 2 2 10 2" xfId="37129"/>
    <cellStyle name="Currency 2 2 2 2 11" xfId="18704"/>
    <cellStyle name="Currency 2 2 2 2 12" xfId="37128"/>
    <cellStyle name="Currency 2 2 2 2 13" xfId="45642"/>
    <cellStyle name="Currency 2 2 2 2 2" xfId="4894"/>
    <cellStyle name="Currency 2 2 2 2 2 10" xfId="37130"/>
    <cellStyle name="Currency 2 2 2 2 2 11" xfId="45643"/>
    <cellStyle name="Currency 2 2 2 2 2 2" xfId="4895"/>
    <cellStyle name="Currency 2 2 2 2 2 2 2" xfId="4896"/>
    <cellStyle name="Currency 2 2 2 2 2 2 2 2" xfId="11607"/>
    <cellStyle name="Currency 2 2 2 2 2 2 2 2 2" xfId="37133"/>
    <cellStyle name="Currency 2 2 2 2 2 2 2 3" xfId="37132"/>
    <cellStyle name="Currency 2 2 2 2 2 2 2 4" xfId="45645"/>
    <cellStyle name="Currency 2 2 2 2 2 2 3" xfId="11606"/>
    <cellStyle name="Currency 2 2 2 2 2 2 3 2" xfId="37134"/>
    <cellStyle name="Currency 2 2 2 2 2 2 4" xfId="37131"/>
    <cellStyle name="Currency 2 2 2 2 2 2 5" xfId="45644"/>
    <cellStyle name="Currency 2 2 2 2 2 3" xfId="4897"/>
    <cellStyle name="Currency 2 2 2 2 2 3 2" xfId="4898"/>
    <cellStyle name="Currency 2 2 2 2 2 3 2 2" xfId="11609"/>
    <cellStyle name="Currency 2 2 2 2 2 3 2 2 2" xfId="37137"/>
    <cellStyle name="Currency 2 2 2 2 2 3 2 3" xfId="37136"/>
    <cellStyle name="Currency 2 2 2 2 2 3 2 4" xfId="45647"/>
    <cellStyle name="Currency 2 2 2 2 2 3 3" xfId="11608"/>
    <cellStyle name="Currency 2 2 2 2 2 3 3 2" xfId="37138"/>
    <cellStyle name="Currency 2 2 2 2 2 3 4" xfId="37135"/>
    <cellStyle name="Currency 2 2 2 2 2 3 5" xfId="45646"/>
    <cellStyle name="Currency 2 2 2 2 2 4" xfId="4899"/>
    <cellStyle name="Currency 2 2 2 2 2 4 2" xfId="11610"/>
    <cellStyle name="Currency 2 2 2 2 2 4 2 2" xfId="37140"/>
    <cellStyle name="Currency 2 2 2 2 2 4 3" xfId="37139"/>
    <cellStyle name="Currency 2 2 2 2 2 4 4" xfId="45648"/>
    <cellStyle name="Currency 2 2 2 2 2 5" xfId="4900"/>
    <cellStyle name="Currency 2 2 2 2 2 5 2" xfId="11611"/>
    <cellStyle name="Currency 2 2 2 2 2 5 2 2" xfId="37142"/>
    <cellStyle name="Currency 2 2 2 2 2 5 3" xfId="37141"/>
    <cellStyle name="Currency 2 2 2 2 2 5 4" xfId="45649"/>
    <cellStyle name="Currency 2 2 2 2 2 6" xfId="4901"/>
    <cellStyle name="Currency 2 2 2 2 2 6 2" xfId="11612"/>
    <cellStyle name="Currency 2 2 2 2 2 6 2 2" xfId="37144"/>
    <cellStyle name="Currency 2 2 2 2 2 6 3" xfId="37143"/>
    <cellStyle name="Currency 2 2 2 2 2 6 4" xfId="45650"/>
    <cellStyle name="Currency 2 2 2 2 2 7" xfId="4902"/>
    <cellStyle name="Currency 2 2 2 2 2 7 2" xfId="11613"/>
    <cellStyle name="Currency 2 2 2 2 2 7 2 2" xfId="37146"/>
    <cellStyle name="Currency 2 2 2 2 2 7 3" xfId="37145"/>
    <cellStyle name="Currency 2 2 2 2 2 7 4" xfId="45651"/>
    <cellStyle name="Currency 2 2 2 2 2 8" xfId="4903"/>
    <cellStyle name="Currency 2 2 2 2 2 8 2" xfId="11614"/>
    <cellStyle name="Currency 2 2 2 2 2 8 2 2" xfId="37148"/>
    <cellStyle name="Currency 2 2 2 2 2 8 3" xfId="37147"/>
    <cellStyle name="Currency 2 2 2 2 2 8 4" xfId="45652"/>
    <cellStyle name="Currency 2 2 2 2 2 9" xfId="11605"/>
    <cellStyle name="Currency 2 2 2 2 2 9 2" xfId="37149"/>
    <cellStyle name="Currency 2 2 2 2 3" xfId="4904"/>
    <cellStyle name="Currency 2 2 2 2 3 2" xfId="4905"/>
    <cellStyle name="Currency 2 2 2 2 3 2 2" xfId="11616"/>
    <cellStyle name="Currency 2 2 2 2 3 2 2 2" xfId="37152"/>
    <cellStyle name="Currency 2 2 2 2 3 2 3" xfId="37151"/>
    <cellStyle name="Currency 2 2 2 2 3 2 4" xfId="45654"/>
    <cellStyle name="Currency 2 2 2 2 3 3" xfId="11615"/>
    <cellStyle name="Currency 2 2 2 2 3 3 2" xfId="37153"/>
    <cellStyle name="Currency 2 2 2 2 3 4" xfId="37150"/>
    <cellStyle name="Currency 2 2 2 2 3 5" xfId="45653"/>
    <cellStyle name="Currency 2 2 2 2 4" xfId="4906"/>
    <cellStyle name="Currency 2 2 2 2 4 2" xfId="4907"/>
    <cellStyle name="Currency 2 2 2 2 4 2 2" xfId="11618"/>
    <cellStyle name="Currency 2 2 2 2 4 2 2 2" xfId="37156"/>
    <cellStyle name="Currency 2 2 2 2 4 2 3" xfId="37155"/>
    <cellStyle name="Currency 2 2 2 2 4 2 4" xfId="45656"/>
    <cellStyle name="Currency 2 2 2 2 4 3" xfId="11617"/>
    <cellStyle name="Currency 2 2 2 2 4 3 2" xfId="37157"/>
    <cellStyle name="Currency 2 2 2 2 4 4" xfId="37154"/>
    <cellStyle name="Currency 2 2 2 2 4 5" xfId="45655"/>
    <cellStyle name="Currency 2 2 2 2 5" xfId="4908"/>
    <cellStyle name="Currency 2 2 2 2 5 2" xfId="11619"/>
    <cellStyle name="Currency 2 2 2 2 5 2 2" xfId="37159"/>
    <cellStyle name="Currency 2 2 2 2 5 3" xfId="37158"/>
    <cellStyle name="Currency 2 2 2 2 5 4" xfId="45657"/>
    <cellStyle name="Currency 2 2 2 2 6" xfId="4909"/>
    <cellStyle name="Currency 2 2 2 2 6 2" xfId="11620"/>
    <cellStyle name="Currency 2 2 2 2 6 2 2" xfId="37161"/>
    <cellStyle name="Currency 2 2 2 2 6 3" xfId="37160"/>
    <cellStyle name="Currency 2 2 2 2 6 4" xfId="45658"/>
    <cellStyle name="Currency 2 2 2 2 7" xfId="4910"/>
    <cellStyle name="Currency 2 2 2 2 7 2" xfId="11621"/>
    <cellStyle name="Currency 2 2 2 2 7 2 2" xfId="37163"/>
    <cellStyle name="Currency 2 2 2 2 7 3" xfId="37162"/>
    <cellStyle name="Currency 2 2 2 2 7 4" xfId="45659"/>
    <cellStyle name="Currency 2 2 2 2 8" xfId="4911"/>
    <cellStyle name="Currency 2 2 2 2 8 2" xfId="11622"/>
    <cellStyle name="Currency 2 2 2 2 8 2 2" xfId="37165"/>
    <cellStyle name="Currency 2 2 2 2 8 3" xfId="37164"/>
    <cellStyle name="Currency 2 2 2 2 8 4" xfId="45660"/>
    <cellStyle name="Currency 2 2 2 2 9" xfId="4912"/>
    <cellStyle name="Currency 2 2 2 2 9 2" xfId="11623"/>
    <cellStyle name="Currency 2 2 2 2 9 2 2" xfId="37167"/>
    <cellStyle name="Currency 2 2 2 2 9 3" xfId="37166"/>
    <cellStyle name="Currency 2 2 2 2 9 4" xfId="45661"/>
    <cellStyle name="Currency 2 2 2 3" xfId="4913"/>
    <cellStyle name="Currency 2 2 2 3 10" xfId="18705"/>
    <cellStyle name="Currency 2 2 2 3 11" xfId="37168"/>
    <cellStyle name="Currency 2 2 2 3 12" xfId="45662"/>
    <cellStyle name="Currency 2 2 2 3 2" xfId="4914"/>
    <cellStyle name="Currency 2 2 2 3 2 2" xfId="4915"/>
    <cellStyle name="Currency 2 2 2 3 2 2 2" xfId="11626"/>
    <cellStyle name="Currency 2 2 2 3 2 2 2 2" xfId="37171"/>
    <cellStyle name="Currency 2 2 2 3 2 2 3" xfId="37170"/>
    <cellStyle name="Currency 2 2 2 3 2 2 4" xfId="45664"/>
    <cellStyle name="Currency 2 2 2 3 2 3" xfId="11625"/>
    <cellStyle name="Currency 2 2 2 3 2 3 2" xfId="37172"/>
    <cellStyle name="Currency 2 2 2 3 2 4" xfId="37169"/>
    <cellStyle name="Currency 2 2 2 3 2 5" xfId="45663"/>
    <cellStyle name="Currency 2 2 2 3 3" xfId="4916"/>
    <cellStyle name="Currency 2 2 2 3 3 2" xfId="4917"/>
    <cellStyle name="Currency 2 2 2 3 3 2 2" xfId="11628"/>
    <cellStyle name="Currency 2 2 2 3 3 2 2 2" xfId="37175"/>
    <cellStyle name="Currency 2 2 2 3 3 2 3" xfId="37174"/>
    <cellStyle name="Currency 2 2 2 3 3 2 4" xfId="45666"/>
    <cellStyle name="Currency 2 2 2 3 3 3" xfId="11627"/>
    <cellStyle name="Currency 2 2 2 3 3 3 2" xfId="37176"/>
    <cellStyle name="Currency 2 2 2 3 3 4" xfId="37173"/>
    <cellStyle name="Currency 2 2 2 3 3 5" xfId="45665"/>
    <cellStyle name="Currency 2 2 2 3 4" xfId="4918"/>
    <cellStyle name="Currency 2 2 2 3 4 2" xfId="11629"/>
    <cellStyle name="Currency 2 2 2 3 4 2 2" xfId="37178"/>
    <cellStyle name="Currency 2 2 2 3 4 3" xfId="37177"/>
    <cellStyle name="Currency 2 2 2 3 4 4" xfId="45667"/>
    <cellStyle name="Currency 2 2 2 3 5" xfId="4919"/>
    <cellStyle name="Currency 2 2 2 3 5 2" xfId="11630"/>
    <cellStyle name="Currency 2 2 2 3 5 2 2" xfId="37180"/>
    <cellStyle name="Currency 2 2 2 3 5 3" xfId="37179"/>
    <cellStyle name="Currency 2 2 2 3 5 4" xfId="45668"/>
    <cellStyle name="Currency 2 2 2 3 6" xfId="4920"/>
    <cellStyle name="Currency 2 2 2 3 6 2" xfId="11631"/>
    <cellStyle name="Currency 2 2 2 3 6 2 2" xfId="37182"/>
    <cellStyle name="Currency 2 2 2 3 6 3" xfId="37181"/>
    <cellStyle name="Currency 2 2 2 3 6 4" xfId="45669"/>
    <cellStyle name="Currency 2 2 2 3 7" xfId="4921"/>
    <cellStyle name="Currency 2 2 2 3 7 2" xfId="11632"/>
    <cellStyle name="Currency 2 2 2 3 7 2 2" xfId="37184"/>
    <cellStyle name="Currency 2 2 2 3 7 3" xfId="37183"/>
    <cellStyle name="Currency 2 2 2 3 7 4" xfId="45670"/>
    <cellStyle name="Currency 2 2 2 3 8" xfId="4922"/>
    <cellStyle name="Currency 2 2 2 3 8 2" xfId="11633"/>
    <cellStyle name="Currency 2 2 2 3 8 2 2" xfId="37186"/>
    <cellStyle name="Currency 2 2 2 3 8 3" xfId="37185"/>
    <cellStyle name="Currency 2 2 2 3 8 4" xfId="45671"/>
    <cellStyle name="Currency 2 2 2 3 9" xfId="11624"/>
    <cellStyle name="Currency 2 2 2 3 9 2" xfId="37187"/>
    <cellStyle name="Currency 2 2 2 4" xfId="4923"/>
    <cellStyle name="Currency 2 2 2 4 10" xfId="37188"/>
    <cellStyle name="Currency 2 2 2 4 11" xfId="45672"/>
    <cellStyle name="Currency 2 2 2 4 2" xfId="4924"/>
    <cellStyle name="Currency 2 2 2 4 2 2" xfId="11635"/>
    <cellStyle name="Currency 2 2 2 4 2 2 2" xfId="37190"/>
    <cellStyle name="Currency 2 2 2 4 2 3" xfId="37189"/>
    <cellStyle name="Currency 2 2 2 4 2 4" xfId="45673"/>
    <cellStyle name="Currency 2 2 2 4 3" xfId="4925"/>
    <cellStyle name="Currency 2 2 2 4 3 2" xfId="11636"/>
    <cellStyle name="Currency 2 2 2 4 3 2 2" xfId="37192"/>
    <cellStyle name="Currency 2 2 2 4 3 3" xfId="37191"/>
    <cellStyle name="Currency 2 2 2 4 3 4" xfId="45674"/>
    <cellStyle name="Currency 2 2 2 4 4" xfId="4926"/>
    <cellStyle name="Currency 2 2 2 4 4 2" xfId="11637"/>
    <cellStyle name="Currency 2 2 2 4 4 2 2" xfId="37194"/>
    <cellStyle name="Currency 2 2 2 4 4 3" xfId="37193"/>
    <cellStyle name="Currency 2 2 2 4 4 4" xfId="45675"/>
    <cellStyle name="Currency 2 2 2 4 5" xfId="4927"/>
    <cellStyle name="Currency 2 2 2 4 5 2" xfId="11638"/>
    <cellStyle name="Currency 2 2 2 4 5 2 2" xfId="37196"/>
    <cellStyle name="Currency 2 2 2 4 5 3" xfId="37195"/>
    <cellStyle name="Currency 2 2 2 4 5 4" xfId="45676"/>
    <cellStyle name="Currency 2 2 2 4 6" xfId="4928"/>
    <cellStyle name="Currency 2 2 2 4 6 2" xfId="11639"/>
    <cellStyle name="Currency 2 2 2 4 6 2 2" xfId="37198"/>
    <cellStyle name="Currency 2 2 2 4 6 3" xfId="37197"/>
    <cellStyle name="Currency 2 2 2 4 6 4" xfId="45677"/>
    <cellStyle name="Currency 2 2 2 4 7" xfId="4929"/>
    <cellStyle name="Currency 2 2 2 4 7 2" xfId="11640"/>
    <cellStyle name="Currency 2 2 2 4 7 2 2" xfId="37200"/>
    <cellStyle name="Currency 2 2 2 4 7 3" xfId="37199"/>
    <cellStyle name="Currency 2 2 2 4 7 4" xfId="45678"/>
    <cellStyle name="Currency 2 2 2 4 8" xfId="4930"/>
    <cellStyle name="Currency 2 2 2 4 8 2" xfId="11641"/>
    <cellStyle name="Currency 2 2 2 4 8 2 2" xfId="37202"/>
    <cellStyle name="Currency 2 2 2 4 8 3" xfId="37201"/>
    <cellStyle name="Currency 2 2 2 4 8 4" xfId="45679"/>
    <cellStyle name="Currency 2 2 2 4 9" xfId="11634"/>
    <cellStyle name="Currency 2 2 2 4 9 2" xfId="37203"/>
    <cellStyle name="Currency 2 2 2 5" xfId="4931"/>
    <cellStyle name="Currency 2 2 2 5 2" xfId="4932"/>
    <cellStyle name="Currency 2 2 2 5 2 2" xfId="11643"/>
    <cellStyle name="Currency 2 2 2 5 2 2 2" xfId="37206"/>
    <cellStyle name="Currency 2 2 2 5 2 3" xfId="37205"/>
    <cellStyle name="Currency 2 2 2 5 2 4" xfId="45681"/>
    <cellStyle name="Currency 2 2 2 5 3" xfId="11642"/>
    <cellStyle name="Currency 2 2 2 5 3 2" xfId="37207"/>
    <cellStyle name="Currency 2 2 2 5 4" xfId="37204"/>
    <cellStyle name="Currency 2 2 2 5 5" xfId="45680"/>
    <cellStyle name="Currency 2 2 2 6" xfId="4933"/>
    <cellStyle name="Currency 2 2 2 6 2" xfId="11644"/>
    <cellStyle name="Currency 2 2 2 6 2 2" xfId="37209"/>
    <cellStyle name="Currency 2 2 2 6 3" xfId="37208"/>
    <cellStyle name="Currency 2 2 2 6 4" xfId="45682"/>
    <cellStyle name="Currency 2 2 2 7" xfId="4934"/>
    <cellStyle name="Currency 2 2 2 7 2" xfId="11645"/>
    <cellStyle name="Currency 2 2 2 7 2 2" xfId="37211"/>
    <cellStyle name="Currency 2 2 2 7 3" xfId="37210"/>
    <cellStyle name="Currency 2 2 2 7 4" xfId="45683"/>
    <cellStyle name="Currency 2 2 2 8" xfId="4935"/>
    <cellStyle name="Currency 2 2 2 8 2" xfId="11646"/>
    <cellStyle name="Currency 2 2 2 8 2 2" xfId="37213"/>
    <cellStyle name="Currency 2 2 2 8 3" xfId="37212"/>
    <cellStyle name="Currency 2 2 2 8 4" xfId="45684"/>
    <cellStyle name="Currency 2 2 2 9" xfId="4936"/>
    <cellStyle name="Currency 2 2 2 9 2" xfId="11647"/>
    <cellStyle name="Currency 2 2 2 9 2 2" xfId="37215"/>
    <cellStyle name="Currency 2 2 2 9 3" xfId="37214"/>
    <cellStyle name="Currency 2 2 2 9 4" xfId="45685"/>
    <cellStyle name="Currency 2 2 3" xfId="4937"/>
    <cellStyle name="Currency 2 3" xfId="4938"/>
    <cellStyle name="Currency 2 3 2" xfId="4939"/>
    <cellStyle name="Currency 2 3 2 2 2" xfId="18706"/>
    <cellStyle name="Currency 2 4" xfId="4940"/>
    <cellStyle name="Currency 2 4 2" xfId="4941"/>
    <cellStyle name="Currency 2 5" xfId="4942"/>
    <cellStyle name="Currency 2 6" xfId="4943"/>
    <cellStyle name="Currency 20" xfId="47704"/>
    <cellStyle name="Currency 21" xfId="18707"/>
    <cellStyle name="Currency 21 2" xfId="18708"/>
    <cellStyle name="Currency 21 2 2" xfId="18709"/>
    <cellStyle name="Currency 21 3" xfId="18710"/>
    <cellStyle name="Currency 21 3 2" xfId="18711"/>
    <cellStyle name="Currency 21 4" xfId="18712"/>
    <cellStyle name="Currency 21 4 2" xfId="18713"/>
    <cellStyle name="Currency 21 5" xfId="18714"/>
    <cellStyle name="Currency 22" xfId="18715"/>
    <cellStyle name="Currency 22 2" xfId="18716"/>
    <cellStyle name="Currency 22 2 2" xfId="18717"/>
    <cellStyle name="Currency 22 3" xfId="18718"/>
    <cellStyle name="Currency 22 3 2" xfId="18719"/>
    <cellStyle name="Currency 22 4" xfId="18720"/>
    <cellStyle name="Currency 22 4 2" xfId="18721"/>
    <cellStyle name="Currency 22 5" xfId="18722"/>
    <cellStyle name="Currency 23" xfId="47713"/>
    <cellStyle name="Currency 24" xfId="47716"/>
    <cellStyle name="Currency 25" xfId="47719"/>
    <cellStyle name="Currency 26" xfId="47722"/>
    <cellStyle name="Currency 27" xfId="47725"/>
    <cellStyle name="Currency 3" xfId="79"/>
    <cellStyle name="Currency 3 2" xfId="553"/>
    <cellStyle name="Currency 3 2 2" xfId="4944"/>
    <cellStyle name="Currency 3 2 2 2" xfId="18725"/>
    <cellStyle name="Currency 3 2 2 3" xfId="18724"/>
    <cellStyle name="Currency 3 2 3" xfId="4945"/>
    <cellStyle name="Currency 3 3" xfId="552"/>
    <cellStyle name="Currency 3 3 2" xfId="4946"/>
    <cellStyle name="Currency 3 3 2 2" xfId="18726"/>
    <cellStyle name="Currency 3 3 3" xfId="11648"/>
    <cellStyle name="Currency 3 3 3 2" xfId="37217"/>
    <cellStyle name="Currency 3 3 4" xfId="37216"/>
    <cellStyle name="Currency 3 4" xfId="586"/>
    <cellStyle name="Currency 3 4 2" xfId="4947"/>
    <cellStyle name="Currency 3 4 3" xfId="11649"/>
    <cellStyle name="Currency 3 4 3 2" xfId="37219"/>
    <cellStyle name="Currency 3 4 4" xfId="37218"/>
    <cellStyle name="Currency 3 5" xfId="13891"/>
    <cellStyle name="Currency 3 6" xfId="18723"/>
    <cellStyle name="Currency 4" xfId="80"/>
    <cellStyle name="Currency 4 10" xfId="4949"/>
    <cellStyle name="Currency 4 10 2" xfId="11650"/>
    <cellStyle name="Currency 4 10 2 2" xfId="37221"/>
    <cellStyle name="Currency 4 10 3" xfId="37220"/>
    <cellStyle name="Currency 4 10 4" xfId="45686"/>
    <cellStyle name="Currency 4 11" xfId="4950"/>
    <cellStyle name="Currency 4 11 2" xfId="11651"/>
    <cellStyle name="Currency 4 11 2 2" xfId="37223"/>
    <cellStyle name="Currency 4 11 3" xfId="37222"/>
    <cellStyle name="Currency 4 11 4" xfId="45687"/>
    <cellStyle name="Currency 4 12" xfId="4951"/>
    <cellStyle name="Currency 4 12 2" xfId="11652"/>
    <cellStyle name="Currency 4 12 2 2" xfId="37225"/>
    <cellStyle name="Currency 4 12 3" xfId="37224"/>
    <cellStyle name="Currency 4 12 4" xfId="45688"/>
    <cellStyle name="Currency 4 13" xfId="4948"/>
    <cellStyle name="Currency 4 13 2" xfId="11653"/>
    <cellStyle name="Currency 4 13 2 2" xfId="37227"/>
    <cellStyle name="Currency 4 13 3" xfId="37226"/>
    <cellStyle name="Currency 4 2" xfId="4952"/>
    <cellStyle name="Currency 4 2 2" xfId="4953"/>
    <cellStyle name="Currency 4 3" xfId="4954"/>
    <cellStyle name="Currency 4 3 10" xfId="11654"/>
    <cellStyle name="Currency 4 3 10 2" xfId="37229"/>
    <cellStyle name="Currency 4 3 11" xfId="18727"/>
    <cellStyle name="Currency 4 3 12" xfId="37228"/>
    <cellStyle name="Currency 4 3 13" xfId="45689"/>
    <cellStyle name="Currency 4 3 2" xfId="4955"/>
    <cellStyle name="Currency 4 3 2 10" xfId="37230"/>
    <cellStyle name="Currency 4 3 2 11" xfId="45690"/>
    <cellStyle name="Currency 4 3 2 2" xfId="4956"/>
    <cellStyle name="Currency 4 3 2 2 2" xfId="4957"/>
    <cellStyle name="Currency 4 3 2 2 2 2" xfId="11657"/>
    <cellStyle name="Currency 4 3 2 2 2 2 2" xfId="37233"/>
    <cellStyle name="Currency 4 3 2 2 2 3" xfId="37232"/>
    <cellStyle name="Currency 4 3 2 2 2 4" xfId="45692"/>
    <cellStyle name="Currency 4 3 2 2 3" xfId="11656"/>
    <cellStyle name="Currency 4 3 2 2 3 2" xfId="37234"/>
    <cellStyle name="Currency 4 3 2 2 4" xfId="37231"/>
    <cellStyle name="Currency 4 3 2 2 5" xfId="45691"/>
    <cellStyle name="Currency 4 3 2 3" xfId="4958"/>
    <cellStyle name="Currency 4 3 2 3 2" xfId="4959"/>
    <cellStyle name="Currency 4 3 2 3 2 2" xfId="11659"/>
    <cellStyle name="Currency 4 3 2 3 2 2 2" xfId="37237"/>
    <cellStyle name="Currency 4 3 2 3 2 3" xfId="37236"/>
    <cellStyle name="Currency 4 3 2 3 2 4" xfId="45694"/>
    <cellStyle name="Currency 4 3 2 3 3" xfId="11658"/>
    <cellStyle name="Currency 4 3 2 3 3 2" xfId="37238"/>
    <cellStyle name="Currency 4 3 2 3 4" xfId="37235"/>
    <cellStyle name="Currency 4 3 2 3 5" xfId="45693"/>
    <cellStyle name="Currency 4 3 2 4" xfId="4960"/>
    <cellStyle name="Currency 4 3 2 4 2" xfId="11660"/>
    <cellStyle name="Currency 4 3 2 4 2 2" xfId="37240"/>
    <cellStyle name="Currency 4 3 2 4 3" xfId="37239"/>
    <cellStyle name="Currency 4 3 2 4 4" xfId="45695"/>
    <cellStyle name="Currency 4 3 2 5" xfId="4961"/>
    <cellStyle name="Currency 4 3 2 5 2" xfId="11661"/>
    <cellStyle name="Currency 4 3 2 5 2 2" xfId="37242"/>
    <cellStyle name="Currency 4 3 2 5 3" xfId="37241"/>
    <cellStyle name="Currency 4 3 2 5 4" xfId="45696"/>
    <cellStyle name="Currency 4 3 2 6" xfId="4962"/>
    <cellStyle name="Currency 4 3 2 6 2" xfId="11662"/>
    <cellStyle name="Currency 4 3 2 6 2 2" xfId="37244"/>
    <cellStyle name="Currency 4 3 2 6 3" xfId="37243"/>
    <cellStyle name="Currency 4 3 2 6 4" xfId="45697"/>
    <cellStyle name="Currency 4 3 2 7" xfId="4963"/>
    <cellStyle name="Currency 4 3 2 7 2" xfId="11663"/>
    <cellStyle name="Currency 4 3 2 7 2 2" xfId="37246"/>
    <cellStyle name="Currency 4 3 2 7 3" xfId="37245"/>
    <cellStyle name="Currency 4 3 2 7 4" xfId="45698"/>
    <cellStyle name="Currency 4 3 2 8" xfId="4964"/>
    <cellStyle name="Currency 4 3 2 8 2" xfId="11664"/>
    <cellStyle name="Currency 4 3 2 8 2 2" xfId="37248"/>
    <cellStyle name="Currency 4 3 2 8 3" xfId="37247"/>
    <cellStyle name="Currency 4 3 2 8 4" xfId="45699"/>
    <cellStyle name="Currency 4 3 2 9" xfId="11655"/>
    <cellStyle name="Currency 4 3 2 9 2" xfId="37249"/>
    <cellStyle name="Currency 4 3 3" xfId="4965"/>
    <cellStyle name="Currency 4 3 3 2" xfId="4966"/>
    <cellStyle name="Currency 4 3 3 2 2" xfId="11666"/>
    <cellStyle name="Currency 4 3 3 2 2 2" xfId="37252"/>
    <cellStyle name="Currency 4 3 3 2 3" xfId="37251"/>
    <cellStyle name="Currency 4 3 3 2 4" xfId="45701"/>
    <cellStyle name="Currency 4 3 3 3" xfId="11665"/>
    <cellStyle name="Currency 4 3 3 3 2" xfId="37253"/>
    <cellStyle name="Currency 4 3 3 4" xfId="37250"/>
    <cellStyle name="Currency 4 3 3 5" xfId="45700"/>
    <cellStyle name="Currency 4 3 4" xfId="4967"/>
    <cellStyle name="Currency 4 3 4 2" xfId="4968"/>
    <cellStyle name="Currency 4 3 4 2 2" xfId="11668"/>
    <cellStyle name="Currency 4 3 4 2 2 2" xfId="37256"/>
    <cellStyle name="Currency 4 3 4 2 3" xfId="37255"/>
    <cellStyle name="Currency 4 3 4 2 4" xfId="45703"/>
    <cellStyle name="Currency 4 3 4 3" xfId="11667"/>
    <cellStyle name="Currency 4 3 4 3 2" xfId="37257"/>
    <cellStyle name="Currency 4 3 4 4" xfId="37254"/>
    <cellStyle name="Currency 4 3 4 5" xfId="45702"/>
    <cellStyle name="Currency 4 3 5" xfId="4969"/>
    <cellStyle name="Currency 4 3 5 2" xfId="11669"/>
    <cellStyle name="Currency 4 3 5 2 2" xfId="37259"/>
    <cellStyle name="Currency 4 3 5 3" xfId="37258"/>
    <cellStyle name="Currency 4 3 5 4" xfId="45704"/>
    <cellStyle name="Currency 4 3 6" xfId="4970"/>
    <cellStyle name="Currency 4 3 6 2" xfId="11670"/>
    <cellStyle name="Currency 4 3 6 2 2" xfId="37261"/>
    <cellStyle name="Currency 4 3 6 3" xfId="37260"/>
    <cellStyle name="Currency 4 3 6 4" xfId="45705"/>
    <cellStyle name="Currency 4 3 7" xfId="4971"/>
    <cellStyle name="Currency 4 3 7 2" xfId="11671"/>
    <cellStyle name="Currency 4 3 7 2 2" xfId="37263"/>
    <cellStyle name="Currency 4 3 7 3" xfId="37262"/>
    <cellStyle name="Currency 4 3 7 4" xfId="45706"/>
    <cellStyle name="Currency 4 3 8" xfId="4972"/>
    <cellStyle name="Currency 4 3 8 2" xfId="11672"/>
    <cellStyle name="Currency 4 3 8 2 2" xfId="37265"/>
    <cellStyle name="Currency 4 3 8 3" xfId="37264"/>
    <cellStyle name="Currency 4 3 8 4" xfId="45707"/>
    <cellStyle name="Currency 4 3 9" xfId="4973"/>
    <cellStyle name="Currency 4 3 9 2" xfId="11673"/>
    <cellStyle name="Currency 4 3 9 2 2" xfId="37267"/>
    <cellStyle name="Currency 4 3 9 3" xfId="37266"/>
    <cellStyle name="Currency 4 3 9 4" xfId="45708"/>
    <cellStyle name="Currency 4 4" xfId="4974"/>
    <cellStyle name="Currency 4 4 10" xfId="37268"/>
    <cellStyle name="Currency 4 4 11" xfId="45709"/>
    <cellStyle name="Currency 4 4 2" xfId="4975"/>
    <cellStyle name="Currency 4 4 2 2" xfId="4976"/>
    <cellStyle name="Currency 4 4 2 2 2" xfId="11676"/>
    <cellStyle name="Currency 4 4 2 2 2 2" xfId="37271"/>
    <cellStyle name="Currency 4 4 2 2 3" xfId="37270"/>
    <cellStyle name="Currency 4 4 2 2 4" xfId="45711"/>
    <cellStyle name="Currency 4 4 2 3" xfId="11675"/>
    <cellStyle name="Currency 4 4 2 3 2" xfId="37272"/>
    <cellStyle name="Currency 4 4 2 4" xfId="37269"/>
    <cellStyle name="Currency 4 4 2 5" xfId="45710"/>
    <cellStyle name="Currency 4 4 3" xfId="4977"/>
    <cellStyle name="Currency 4 4 3 2" xfId="4978"/>
    <cellStyle name="Currency 4 4 3 2 2" xfId="11678"/>
    <cellStyle name="Currency 4 4 3 2 2 2" xfId="37275"/>
    <cellStyle name="Currency 4 4 3 2 3" xfId="37274"/>
    <cellStyle name="Currency 4 4 3 2 4" xfId="45713"/>
    <cellStyle name="Currency 4 4 3 3" xfId="11677"/>
    <cellStyle name="Currency 4 4 3 3 2" xfId="37276"/>
    <cellStyle name="Currency 4 4 3 4" xfId="37273"/>
    <cellStyle name="Currency 4 4 3 5" xfId="45712"/>
    <cellStyle name="Currency 4 4 4" xfId="4979"/>
    <cellStyle name="Currency 4 4 4 2" xfId="11679"/>
    <cellStyle name="Currency 4 4 4 2 2" xfId="37278"/>
    <cellStyle name="Currency 4 4 4 3" xfId="37277"/>
    <cellStyle name="Currency 4 4 4 4" xfId="45714"/>
    <cellStyle name="Currency 4 4 5" xfId="4980"/>
    <cellStyle name="Currency 4 4 5 2" xfId="11680"/>
    <cellStyle name="Currency 4 4 5 2 2" xfId="37280"/>
    <cellStyle name="Currency 4 4 5 3" xfId="37279"/>
    <cellStyle name="Currency 4 4 5 4" xfId="45715"/>
    <cellStyle name="Currency 4 4 6" xfId="4981"/>
    <cellStyle name="Currency 4 4 6 2" xfId="11681"/>
    <cellStyle name="Currency 4 4 6 2 2" xfId="37282"/>
    <cellStyle name="Currency 4 4 6 3" xfId="37281"/>
    <cellStyle name="Currency 4 4 6 4" xfId="45716"/>
    <cellStyle name="Currency 4 4 7" xfId="4982"/>
    <cellStyle name="Currency 4 4 7 2" xfId="11682"/>
    <cellStyle name="Currency 4 4 7 2 2" xfId="37284"/>
    <cellStyle name="Currency 4 4 7 3" xfId="37283"/>
    <cellStyle name="Currency 4 4 7 4" xfId="45717"/>
    <cellStyle name="Currency 4 4 8" xfId="4983"/>
    <cellStyle name="Currency 4 4 8 2" xfId="11683"/>
    <cellStyle name="Currency 4 4 8 2 2" xfId="37286"/>
    <cellStyle name="Currency 4 4 8 3" xfId="37285"/>
    <cellStyle name="Currency 4 4 8 4" xfId="45718"/>
    <cellStyle name="Currency 4 4 9" xfId="11674"/>
    <cellStyle name="Currency 4 4 9 2" xfId="37287"/>
    <cellStyle name="Currency 4 5" xfId="4984"/>
    <cellStyle name="Currency 4 5 10" xfId="37288"/>
    <cellStyle name="Currency 4 5 11" xfId="45719"/>
    <cellStyle name="Currency 4 5 2" xfId="4985"/>
    <cellStyle name="Currency 4 5 2 2" xfId="11685"/>
    <cellStyle name="Currency 4 5 2 2 2" xfId="37290"/>
    <cellStyle name="Currency 4 5 2 3" xfId="37289"/>
    <cellStyle name="Currency 4 5 2 4" xfId="45720"/>
    <cellStyle name="Currency 4 5 3" xfId="4986"/>
    <cellStyle name="Currency 4 5 3 2" xfId="11686"/>
    <cellStyle name="Currency 4 5 3 2 2" xfId="37292"/>
    <cellStyle name="Currency 4 5 3 3" xfId="37291"/>
    <cellStyle name="Currency 4 5 3 4" xfId="45721"/>
    <cellStyle name="Currency 4 5 4" xfId="4987"/>
    <cellStyle name="Currency 4 5 4 2" xfId="11687"/>
    <cellStyle name="Currency 4 5 4 2 2" xfId="37294"/>
    <cellStyle name="Currency 4 5 4 3" xfId="37293"/>
    <cellStyle name="Currency 4 5 4 4" xfId="45722"/>
    <cellStyle name="Currency 4 5 5" xfId="4988"/>
    <cellStyle name="Currency 4 5 5 2" xfId="11688"/>
    <cellStyle name="Currency 4 5 5 2 2" xfId="37296"/>
    <cellStyle name="Currency 4 5 5 3" xfId="37295"/>
    <cellStyle name="Currency 4 5 5 4" xfId="45723"/>
    <cellStyle name="Currency 4 5 6" xfId="4989"/>
    <cellStyle name="Currency 4 5 6 2" xfId="11689"/>
    <cellStyle name="Currency 4 5 6 2 2" xfId="37298"/>
    <cellStyle name="Currency 4 5 6 3" xfId="37297"/>
    <cellStyle name="Currency 4 5 6 4" xfId="45724"/>
    <cellStyle name="Currency 4 5 7" xfId="4990"/>
    <cellStyle name="Currency 4 5 7 2" xfId="11690"/>
    <cellStyle name="Currency 4 5 7 2 2" xfId="37300"/>
    <cellStyle name="Currency 4 5 7 3" xfId="37299"/>
    <cellStyle name="Currency 4 5 7 4" xfId="45725"/>
    <cellStyle name="Currency 4 5 8" xfId="4991"/>
    <cellStyle name="Currency 4 5 8 2" xfId="11691"/>
    <cellStyle name="Currency 4 5 8 2 2" xfId="37302"/>
    <cellStyle name="Currency 4 5 8 3" xfId="37301"/>
    <cellStyle name="Currency 4 5 8 4" xfId="45726"/>
    <cellStyle name="Currency 4 5 9" xfId="11684"/>
    <cellStyle name="Currency 4 5 9 2" xfId="37303"/>
    <cellStyle name="Currency 4 6" xfId="4992"/>
    <cellStyle name="Currency 4 6 2" xfId="4993"/>
    <cellStyle name="Currency 4 6 2 2" xfId="11693"/>
    <cellStyle name="Currency 4 6 2 2 2" xfId="37306"/>
    <cellStyle name="Currency 4 6 2 3" xfId="37305"/>
    <cellStyle name="Currency 4 6 2 4" xfId="45728"/>
    <cellStyle name="Currency 4 6 3" xfId="11692"/>
    <cellStyle name="Currency 4 6 3 2" xfId="37307"/>
    <cellStyle name="Currency 4 6 4" xfId="37304"/>
    <cellStyle name="Currency 4 6 5" xfId="45727"/>
    <cellStyle name="Currency 4 7" xfId="4994"/>
    <cellStyle name="Currency 4 7 2" xfId="11694"/>
    <cellStyle name="Currency 4 7 2 2" xfId="37309"/>
    <cellStyle name="Currency 4 7 3" xfId="37308"/>
    <cellStyle name="Currency 4 7 4" xfId="45729"/>
    <cellStyle name="Currency 4 8" xfId="4995"/>
    <cellStyle name="Currency 4 8 2" xfId="11695"/>
    <cellStyle name="Currency 4 8 2 2" xfId="37311"/>
    <cellStyle name="Currency 4 8 3" xfId="37310"/>
    <cellStyle name="Currency 4 8 4" xfId="45730"/>
    <cellStyle name="Currency 4 9" xfId="4996"/>
    <cellStyle name="Currency 4 9 2" xfId="11696"/>
    <cellStyle name="Currency 4 9 2 2" xfId="37313"/>
    <cellStyle name="Currency 4 9 3" xfId="37312"/>
    <cellStyle name="Currency 4 9 4" xfId="45731"/>
    <cellStyle name="Currency 5" xfId="348"/>
    <cellStyle name="Currency 5 10" xfId="4998"/>
    <cellStyle name="Currency 5 10 2" xfId="11697"/>
    <cellStyle name="Currency 5 10 2 2" xfId="37315"/>
    <cellStyle name="Currency 5 10 3" xfId="37314"/>
    <cellStyle name="Currency 5 10 4" xfId="45733"/>
    <cellStyle name="Currency 5 11" xfId="4999"/>
    <cellStyle name="Currency 5 11 2" xfId="11698"/>
    <cellStyle name="Currency 5 11 2 2" xfId="37317"/>
    <cellStyle name="Currency 5 11 3" xfId="37316"/>
    <cellStyle name="Currency 5 11 4" xfId="45734"/>
    <cellStyle name="Currency 5 12" xfId="5000"/>
    <cellStyle name="Currency 5 12 2" xfId="11699"/>
    <cellStyle name="Currency 5 12 2 2" xfId="37319"/>
    <cellStyle name="Currency 5 12 3" xfId="37318"/>
    <cellStyle name="Currency 5 12 4" xfId="45735"/>
    <cellStyle name="Currency 5 13" xfId="4997"/>
    <cellStyle name="Currency 5 13 2" xfId="11700"/>
    <cellStyle name="Currency 5 13 2 2" xfId="37321"/>
    <cellStyle name="Currency 5 13 3" xfId="37320"/>
    <cellStyle name="Currency 5 14" xfId="28291"/>
    <cellStyle name="Currency 5 15" xfId="45732"/>
    <cellStyle name="Currency 5 2" xfId="5001"/>
    <cellStyle name="Currency 5 2 10" xfId="11701"/>
    <cellStyle name="Currency 5 2 10 2" xfId="37323"/>
    <cellStyle name="Currency 5 2 11" xfId="18728"/>
    <cellStyle name="Currency 5 2 12" xfId="37322"/>
    <cellStyle name="Currency 5 2 13" xfId="45736"/>
    <cellStyle name="Currency 5 2 2" xfId="5002"/>
    <cellStyle name="Currency 5 2 2 10" xfId="37324"/>
    <cellStyle name="Currency 5 2 2 11" xfId="45737"/>
    <cellStyle name="Currency 5 2 2 2" xfId="5003"/>
    <cellStyle name="Currency 5 2 2 2 2" xfId="5004"/>
    <cellStyle name="Currency 5 2 2 2 2 2" xfId="11704"/>
    <cellStyle name="Currency 5 2 2 2 2 2 2" xfId="37327"/>
    <cellStyle name="Currency 5 2 2 2 2 3" xfId="37326"/>
    <cellStyle name="Currency 5 2 2 2 2 4" xfId="45739"/>
    <cellStyle name="Currency 5 2 2 2 3" xfId="11703"/>
    <cellStyle name="Currency 5 2 2 2 3 2" xfId="37328"/>
    <cellStyle name="Currency 5 2 2 2 4" xfId="37325"/>
    <cellStyle name="Currency 5 2 2 2 5" xfId="45738"/>
    <cellStyle name="Currency 5 2 2 3" xfId="5005"/>
    <cellStyle name="Currency 5 2 2 3 2" xfId="5006"/>
    <cellStyle name="Currency 5 2 2 3 2 2" xfId="11706"/>
    <cellStyle name="Currency 5 2 2 3 2 2 2" xfId="37331"/>
    <cellStyle name="Currency 5 2 2 3 2 3" xfId="37330"/>
    <cellStyle name="Currency 5 2 2 3 2 4" xfId="45741"/>
    <cellStyle name="Currency 5 2 2 3 3" xfId="11705"/>
    <cellStyle name="Currency 5 2 2 3 3 2" xfId="37332"/>
    <cellStyle name="Currency 5 2 2 3 4" xfId="37329"/>
    <cellStyle name="Currency 5 2 2 3 5" xfId="45740"/>
    <cellStyle name="Currency 5 2 2 4" xfId="5007"/>
    <cellStyle name="Currency 5 2 2 4 2" xfId="11707"/>
    <cellStyle name="Currency 5 2 2 4 2 2" xfId="37334"/>
    <cellStyle name="Currency 5 2 2 4 3" xfId="37333"/>
    <cellStyle name="Currency 5 2 2 4 4" xfId="45742"/>
    <cellStyle name="Currency 5 2 2 5" xfId="5008"/>
    <cellStyle name="Currency 5 2 2 5 2" xfId="11708"/>
    <cellStyle name="Currency 5 2 2 5 2 2" xfId="37336"/>
    <cellStyle name="Currency 5 2 2 5 3" xfId="37335"/>
    <cellStyle name="Currency 5 2 2 5 4" xfId="45743"/>
    <cellStyle name="Currency 5 2 2 6" xfId="5009"/>
    <cellStyle name="Currency 5 2 2 6 2" xfId="11709"/>
    <cellStyle name="Currency 5 2 2 6 2 2" xfId="37338"/>
    <cellStyle name="Currency 5 2 2 6 3" xfId="37337"/>
    <cellStyle name="Currency 5 2 2 6 4" xfId="45744"/>
    <cellStyle name="Currency 5 2 2 7" xfId="5010"/>
    <cellStyle name="Currency 5 2 2 7 2" xfId="11710"/>
    <cellStyle name="Currency 5 2 2 7 2 2" xfId="37340"/>
    <cellStyle name="Currency 5 2 2 7 3" xfId="37339"/>
    <cellStyle name="Currency 5 2 2 7 4" xfId="45745"/>
    <cellStyle name="Currency 5 2 2 8" xfId="5011"/>
    <cellStyle name="Currency 5 2 2 8 2" xfId="11711"/>
    <cellStyle name="Currency 5 2 2 8 2 2" xfId="37342"/>
    <cellStyle name="Currency 5 2 2 8 3" xfId="37341"/>
    <cellStyle name="Currency 5 2 2 8 4" xfId="45746"/>
    <cellStyle name="Currency 5 2 2 9" xfId="11702"/>
    <cellStyle name="Currency 5 2 2 9 2" xfId="37343"/>
    <cellStyle name="Currency 5 2 3" xfId="5012"/>
    <cellStyle name="Currency 5 2 3 2" xfId="5013"/>
    <cellStyle name="Currency 5 2 3 2 2" xfId="11713"/>
    <cellStyle name="Currency 5 2 3 2 2 2" xfId="37346"/>
    <cellStyle name="Currency 5 2 3 2 3" xfId="37345"/>
    <cellStyle name="Currency 5 2 3 2 4" xfId="45748"/>
    <cellStyle name="Currency 5 2 3 3" xfId="11712"/>
    <cellStyle name="Currency 5 2 3 3 2" xfId="37347"/>
    <cellStyle name="Currency 5 2 3 4" xfId="37344"/>
    <cellStyle name="Currency 5 2 3 5" xfId="45747"/>
    <cellStyle name="Currency 5 2 4" xfId="5014"/>
    <cellStyle name="Currency 5 2 4 2" xfId="5015"/>
    <cellStyle name="Currency 5 2 4 2 2" xfId="11715"/>
    <cellStyle name="Currency 5 2 4 2 2 2" xfId="37350"/>
    <cellStyle name="Currency 5 2 4 2 3" xfId="37349"/>
    <cellStyle name="Currency 5 2 4 2 4" xfId="45750"/>
    <cellStyle name="Currency 5 2 4 3" xfId="11714"/>
    <cellStyle name="Currency 5 2 4 3 2" xfId="37351"/>
    <cellStyle name="Currency 5 2 4 4" xfId="37348"/>
    <cellStyle name="Currency 5 2 4 5" xfId="45749"/>
    <cellStyle name="Currency 5 2 5" xfId="5016"/>
    <cellStyle name="Currency 5 2 5 2" xfId="11716"/>
    <cellStyle name="Currency 5 2 5 2 2" xfId="37353"/>
    <cellStyle name="Currency 5 2 5 3" xfId="37352"/>
    <cellStyle name="Currency 5 2 5 4" xfId="45751"/>
    <cellStyle name="Currency 5 2 6" xfId="5017"/>
    <cellStyle name="Currency 5 2 6 2" xfId="11717"/>
    <cellStyle name="Currency 5 2 6 2 2" xfId="37355"/>
    <cellStyle name="Currency 5 2 6 3" xfId="37354"/>
    <cellStyle name="Currency 5 2 6 4" xfId="45752"/>
    <cellStyle name="Currency 5 2 7" xfId="5018"/>
    <cellStyle name="Currency 5 2 7 2" xfId="11718"/>
    <cellStyle name="Currency 5 2 7 2 2" xfId="37357"/>
    <cellStyle name="Currency 5 2 7 3" xfId="37356"/>
    <cellStyle name="Currency 5 2 7 4" xfId="45753"/>
    <cellStyle name="Currency 5 2 8" xfId="5019"/>
    <cellStyle name="Currency 5 2 8 2" xfId="11719"/>
    <cellStyle name="Currency 5 2 8 2 2" xfId="37359"/>
    <cellStyle name="Currency 5 2 8 3" xfId="37358"/>
    <cellStyle name="Currency 5 2 8 4" xfId="45754"/>
    <cellStyle name="Currency 5 2 9" xfId="5020"/>
    <cellStyle name="Currency 5 2 9 2" xfId="11720"/>
    <cellStyle name="Currency 5 2 9 2 2" xfId="37361"/>
    <cellStyle name="Currency 5 2 9 3" xfId="37360"/>
    <cellStyle name="Currency 5 2 9 4" xfId="45755"/>
    <cellStyle name="Currency 5 3" xfId="5021"/>
    <cellStyle name="Currency 5 3 10" xfId="37362"/>
    <cellStyle name="Currency 5 3 11" xfId="45756"/>
    <cellStyle name="Currency 5 3 2" xfId="5022"/>
    <cellStyle name="Currency 5 3 2 2" xfId="5023"/>
    <cellStyle name="Currency 5 3 2 2 2" xfId="11723"/>
    <cellStyle name="Currency 5 3 2 2 2 2" xfId="37365"/>
    <cellStyle name="Currency 5 3 2 2 3" xfId="37364"/>
    <cellStyle name="Currency 5 3 2 2 4" xfId="45758"/>
    <cellStyle name="Currency 5 3 2 3" xfId="11722"/>
    <cellStyle name="Currency 5 3 2 3 2" xfId="37366"/>
    <cellStyle name="Currency 5 3 2 4" xfId="37363"/>
    <cellStyle name="Currency 5 3 2 5" xfId="45757"/>
    <cellStyle name="Currency 5 3 3" xfId="5024"/>
    <cellStyle name="Currency 5 3 3 2" xfId="5025"/>
    <cellStyle name="Currency 5 3 3 2 2" xfId="11725"/>
    <cellStyle name="Currency 5 3 3 2 2 2" xfId="37369"/>
    <cellStyle name="Currency 5 3 3 2 3" xfId="37368"/>
    <cellStyle name="Currency 5 3 3 2 4" xfId="45760"/>
    <cellStyle name="Currency 5 3 3 3" xfId="11724"/>
    <cellStyle name="Currency 5 3 3 3 2" xfId="37370"/>
    <cellStyle name="Currency 5 3 3 4" xfId="37367"/>
    <cellStyle name="Currency 5 3 3 5" xfId="45759"/>
    <cellStyle name="Currency 5 3 4" xfId="5026"/>
    <cellStyle name="Currency 5 3 4 2" xfId="11726"/>
    <cellStyle name="Currency 5 3 4 2 2" xfId="37372"/>
    <cellStyle name="Currency 5 3 4 3" xfId="37371"/>
    <cellStyle name="Currency 5 3 4 4" xfId="45761"/>
    <cellStyle name="Currency 5 3 5" xfId="5027"/>
    <cellStyle name="Currency 5 3 5 2" xfId="11727"/>
    <cellStyle name="Currency 5 3 5 2 2" xfId="37374"/>
    <cellStyle name="Currency 5 3 5 3" xfId="37373"/>
    <cellStyle name="Currency 5 3 5 4" xfId="45762"/>
    <cellStyle name="Currency 5 3 6" xfId="5028"/>
    <cellStyle name="Currency 5 3 6 2" xfId="11728"/>
    <cellStyle name="Currency 5 3 6 2 2" xfId="37376"/>
    <cellStyle name="Currency 5 3 6 3" xfId="37375"/>
    <cellStyle name="Currency 5 3 6 4" xfId="45763"/>
    <cellStyle name="Currency 5 3 7" xfId="5029"/>
    <cellStyle name="Currency 5 3 7 2" xfId="11729"/>
    <cellStyle name="Currency 5 3 7 2 2" xfId="37378"/>
    <cellStyle name="Currency 5 3 7 3" xfId="37377"/>
    <cellStyle name="Currency 5 3 7 4" xfId="45764"/>
    <cellStyle name="Currency 5 3 8" xfId="5030"/>
    <cellStyle name="Currency 5 3 8 2" xfId="11730"/>
    <cellStyle name="Currency 5 3 8 2 2" xfId="37380"/>
    <cellStyle name="Currency 5 3 8 3" xfId="37379"/>
    <cellStyle name="Currency 5 3 8 4" xfId="45765"/>
    <cellStyle name="Currency 5 3 9" xfId="11721"/>
    <cellStyle name="Currency 5 3 9 2" xfId="37381"/>
    <cellStyle name="Currency 5 4" xfId="5031"/>
    <cellStyle name="Currency 5 4 10" xfId="37382"/>
    <cellStyle name="Currency 5 4 11" xfId="45766"/>
    <cellStyle name="Currency 5 4 2" xfId="5032"/>
    <cellStyle name="Currency 5 4 2 2" xfId="11732"/>
    <cellStyle name="Currency 5 4 2 2 2" xfId="37384"/>
    <cellStyle name="Currency 5 4 2 3" xfId="37383"/>
    <cellStyle name="Currency 5 4 2 4" xfId="45767"/>
    <cellStyle name="Currency 5 4 3" xfId="5033"/>
    <cellStyle name="Currency 5 4 3 2" xfId="11733"/>
    <cellStyle name="Currency 5 4 3 2 2" xfId="37386"/>
    <cellStyle name="Currency 5 4 3 3" xfId="37385"/>
    <cellStyle name="Currency 5 4 3 4" xfId="45768"/>
    <cellStyle name="Currency 5 4 4" xfId="5034"/>
    <cellStyle name="Currency 5 4 4 2" xfId="11734"/>
    <cellStyle name="Currency 5 4 4 2 2" xfId="37388"/>
    <cellStyle name="Currency 5 4 4 3" xfId="37387"/>
    <cellStyle name="Currency 5 4 4 4" xfId="45769"/>
    <cellStyle name="Currency 5 4 5" xfId="5035"/>
    <cellStyle name="Currency 5 4 5 2" xfId="11735"/>
    <cellStyle name="Currency 5 4 5 2 2" xfId="37390"/>
    <cellStyle name="Currency 5 4 5 3" xfId="37389"/>
    <cellStyle name="Currency 5 4 5 4" xfId="45770"/>
    <cellStyle name="Currency 5 4 6" xfId="5036"/>
    <cellStyle name="Currency 5 4 6 2" xfId="11736"/>
    <cellStyle name="Currency 5 4 6 2 2" xfId="37392"/>
    <cellStyle name="Currency 5 4 6 3" xfId="37391"/>
    <cellStyle name="Currency 5 4 6 4" xfId="45771"/>
    <cellStyle name="Currency 5 4 7" xfId="5037"/>
    <cellStyle name="Currency 5 4 7 2" xfId="11737"/>
    <cellStyle name="Currency 5 4 7 2 2" xfId="37394"/>
    <cellStyle name="Currency 5 4 7 3" xfId="37393"/>
    <cellStyle name="Currency 5 4 7 4" xfId="45772"/>
    <cellStyle name="Currency 5 4 8" xfId="5038"/>
    <cellStyle name="Currency 5 4 8 2" xfId="11738"/>
    <cellStyle name="Currency 5 4 8 2 2" xfId="37396"/>
    <cellStyle name="Currency 5 4 8 3" xfId="37395"/>
    <cellStyle name="Currency 5 4 8 4" xfId="45773"/>
    <cellStyle name="Currency 5 4 9" xfId="11731"/>
    <cellStyle name="Currency 5 4 9 2" xfId="37397"/>
    <cellStyle name="Currency 5 5" xfId="5039"/>
    <cellStyle name="Currency 5 5 2" xfId="5040"/>
    <cellStyle name="Currency 5 5 3" xfId="11739"/>
    <cellStyle name="Currency 5 5 3 2" xfId="37399"/>
    <cellStyle name="Currency 5 5 4" xfId="37398"/>
    <cellStyle name="Currency 5 5 5" xfId="45774"/>
    <cellStyle name="Currency 5 6" xfId="5041"/>
    <cellStyle name="Currency 5 6 2" xfId="5042"/>
    <cellStyle name="Currency 5 6 2 2" xfId="11740"/>
    <cellStyle name="Currency 5 6 2 2 2" xfId="37401"/>
    <cellStyle name="Currency 5 6 2 3" xfId="37400"/>
    <cellStyle name="Currency 5 6 2 4" xfId="45775"/>
    <cellStyle name="Currency 5 7" xfId="5043"/>
    <cellStyle name="Currency 5 7 2" xfId="11741"/>
    <cellStyle name="Currency 5 7 2 2" xfId="37403"/>
    <cellStyle name="Currency 5 7 3" xfId="37402"/>
    <cellStyle name="Currency 5 7 4" xfId="45776"/>
    <cellStyle name="Currency 5 8" xfId="5044"/>
    <cellStyle name="Currency 5 8 2" xfId="11742"/>
    <cellStyle name="Currency 5 8 2 2" xfId="37405"/>
    <cellStyle name="Currency 5 8 3" xfId="37404"/>
    <cellStyle name="Currency 5 8 4" xfId="45777"/>
    <cellStyle name="Currency 5 9" xfId="5045"/>
    <cellStyle name="Currency 5 9 2" xfId="11743"/>
    <cellStyle name="Currency 5 9 2 2" xfId="37407"/>
    <cellStyle name="Currency 5 9 3" xfId="37406"/>
    <cellStyle name="Currency 5 9 4" xfId="45778"/>
    <cellStyle name="Currency 6" xfId="5046"/>
    <cellStyle name="Currency 6 10" xfId="5047"/>
    <cellStyle name="Currency 6 10 2" xfId="11745"/>
    <cellStyle name="Currency 6 10 2 2" xfId="37410"/>
    <cellStyle name="Currency 6 10 3" xfId="37409"/>
    <cellStyle name="Currency 6 10 4" xfId="45780"/>
    <cellStyle name="Currency 6 11" xfId="5048"/>
    <cellStyle name="Currency 6 11 2" xfId="11746"/>
    <cellStyle name="Currency 6 11 2 2" xfId="37412"/>
    <cellStyle name="Currency 6 11 3" xfId="37411"/>
    <cellStyle name="Currency 6 11 4" xfId="45781"/>
    <cellStyle name="Currency 6 12" xfId="11744"/>
    <cellStyle name="Currency 6 12 2" xfId="37413"/>
    <cellStyle name="Currency 6 13" xfId="18729"/>
    <cellStyle name="Currency 6 14" xfId="37408"/>
    <cellStyle name="Currency 6 15" xfId="45779"/>
    <cellStyle name="Currency 6 2" xfId="5049"/>
    <cellStyle name="Currency 6 2 10" xfId="11747"/>
    <cellStyle name="Currency 6 2 10 2" xfId="37415"/>
    <cellStyle name="Currency 6 2 11" xfId="18730"/>
    <cellStyle name="Currency 6 2 12" xfId="37414"/>
    <cellStyle name="Currency 6 2 13" xfId="45782"/>
    <cellStyle name="Currency 6 2 2" xfId="5050"/>
    <cellStyle name="Currency 6 2 2 10" xfId="37416"/>
    <cellStyle name="Currency 6 2 2 11" xfId="45783"/>
    <cellStyle name="Currency 6 2 2 2" xfId="5051"/>
    <cellStyle name="Currency 6 2 2 2 2" xfId="5052"/>
    <cellStyle name="Currency 6 2 2 2 2 2" xfId="11750"/>
    <cellStyle name="Currency 6 2 2 2 2 2 2" xfId="37419"/>
    <cellStyle name="Currency 6 2 2 2 2 3" xfId="37418"/>
    <cellStyle name="Currency 6 2 2 2 2 4" xfId="45785"/>
    <cellStyle name="Currency 6 2 2 2 3" xfId="11749"/>
    <cellStyle name="Currency 6 2 2 2 3 2" xfId="37420"/>
    <cellStyle name="Currency 6 2 2 2 4" xfId="37417"/>
    <cellStyle name="Currency 6 2 2 2 5" xfId="45784"/>
    <cellStyle name="Currency 6 2 2 3" xfId="5053"/>
    <cellStyle name="Currency 6 2 2 3 2" xfId="5054"/>
    <cellStyle name="Currency 6 2 2 3 2 2" xfId="11752"/>
    <cellStyle name="Currency 6 2 2 3 2 2 2" xfId="37423"/>
    <cellStyle name="Currency 6 2 2 3 2 3" xfId="37422"/>
    <cellStyle name="Currency 6 2 2 3 2 4" xfId="45787"/>
    <cellStyle name="Currency 6 2 2 3 3" xfId="11751"/>
    <cellStyle name="Currency 6 2 2 3 3 2" xfId="37424"/>
    <cellStyle name="Currency 6 2 2 3 4" xfId="37421"/>
    <cellStyle name="Currency 6 2 2 3 5" xfId="45786"/>
    <cellStyle name="Currency 6 2 2 4" xfId="5055"/>
    <cellStyle name="Currency 6 2 2 4 2" xfId="11753"/>
    <cellStyle name="Currency 6 2 2 4 2 2" xfId="37426"/>
    <cellStyle name="Currency 6 2 2 4 3" xfId="37425"/>
    <cellStyle name="Currency 6 2 2 4 4" xfId="45788"/>
    <cellStyle name="Currency 6 2 2 5" xfId="5056"/>
    <cellStyle name="Currency 6 2 2 5 2" xfId="11754"/>
    <cellStyle name="Currency 6 2 2 5 2 2" xfId="37428"/>
    <cellStyle name="Currency 6 2 2 5 3" xfId="37427"/>
    <cellStyle name="Currency 6 2 2 5 4" xfId="45789"/>
    <cellStyle name="Currency 6 2 2 6" xfId="5057"/>
    <cellStyle name="Currency 6 2 2 6 2" xfId="11755"/>
    <cellStyle name="Currency 6 2 2 6 2 2" xfId="37430"/>
    <cellStyle name="Currency 6 2 2 6 3" xfId="37429"/>
    <cellStyle name="Currency 6 2 2 6 4" xfId="45790"/>
    <cellStyle name="Currency 6 2 2 7" xfId="5058"/>
    <cellStyle name="Currency 6 2 2 7 2" xfId="11756"/>
    <cellStyle name="Currency 6 2 2 7 2 2" xfId="37432"/>
    <cellStyle name="Currency 6 2 2 7 3" xfId="37431"/>
    <cellStyle name="Currency 6 2 2 7 4" xfId="45791"/>
    <cellStyle name="Currency 6 2 2 8" xfId="5059"/>
    <cellStyle name="Currency 6 2 2 8 2" xfId="11757"/>
    <cellStyle name="Currency 6 2 2 8 2 2" xfId="37434"/>
    <cellStyle name="Currency 6 2 2 8 3" xfId="37433"/>
    <cellStyle name="Currency 6 2 2 8 4" xfId="45792"/>
    <cellStyle name="Currency 6 2 2 9" xfId="11748"/>
    <cellStyle name="Currency 6 2 2 9 2" xfId="37435"/>
    <cellStyle name="Currency 6 2 3" xfId="5060"/>
    <cellStyle name="Currency 6 2 3 2" xfId="5061"/>
    <cellStyle name="Currency 6 2 3 2 2" xfId="11759"/>
    <cellStyle name="Currency 6 2 3 2 2 2" xfId="37438"/>
    <cellStyle name="Currency 6 2 3 2 3" xfId="37437"/>
    <cellStyle name="Currency 6 2 3 2 4" xfId="45794"/>
    <cellStyle name="Currency 6 2 3 3" xfId="11758"/>
    <cellStyle name="Currency 6 2 3 3 2" xfId="37439"/>
    <cellStyle name="Currency 6 2 3 4" xfId="37436"/>
    <cellStyle name="Currency 6 2 3 5" xfId="45793"/>
    <cellStyle name="Currency 6 2 4" xfId="5062"/>
    <cellStyle name="Currency 6 2 4 2" xfId="5063"/>
    <cellStyle name="Currency 6 2 4 2 2" xfId="11761"/>
    <cellStyle name="Currency 6 2 4 2 2 2" xfId="37442"/>
    <cellStyle name="Currency 6 2 4 2 3" xfId="37441"/>
    <cellStyle name="Currency 6 2 4 2 4" xfId="45796"/>
    <cellStyle name="Currency 6 2 4 3" xfId="11760"/>
    <cellStyle name="Currency 6 2 4 3 2" xfId="37443"/>
    <cellStyle name="Currency 6 2 4 4" xfId="37440"/>
    <cellStyle name="Currency 6 2 4 5" xfId="45795"/>
    <cellStyle name="Currency 6 2 5" xfId="5064"/>
    <cellStyle name="Currency 6 2 5 2" xfId="11762"/>
    <cellStyle name="Currency 6 2 5 2 2" xfId="37445"/>
    <cellStyle name="Currency 6 2 5 3" xfId="37444"/>
    <cellStyle name="Currency 6 2 5 4" xfId="45797"/>
    <cellStyle name="Currency 6 2 6" xfId="5065"/>
    <cellStyle name="Currency 6 2 6 2" xfId="11763"/>
    <cellStyle name="Currency 6 2 6 2 2" xfId="37447"/>
    <cellStyle name="Currency 6 2 6 3" xfId="37446"/>
    <cellStyle name="Currency 6 2 6 4" xfId="45798"/>
    <cellStyle name="Currency 6 2 7" xfId="5066"/>
    <cellStyle name="Currency 6 2 7 2" xfId="11764"/>
    <cellStyle name="Currency 6 2 7 2 2" xfId="37449"/>
    <cellStyle name="Currency 6 2 7 3" xfId="37448"/>
    <cellStyle name="Currency 6 2 7 4" xfId="45799"/>
    <cellStyle name="Currency 6 2 8" xfId="5067"/>
    <cellStyle name="Currency 6 2 8 2" xfId="11765"/>
    <cellStyle name="Currency 6 2 8 2 2" xfId="37451"/>
    <cellStyle name="Currency 6 2 8 3" xfId="37450"/>
    <cellStyle name="Currency 6 2 8 4" xfId="45800"/>
    <cellStyle name="Currency 6 2 9" xfId="5068"/>
    <cellStyle name="Currency 6 2 9 2" xfId="11766"/>
    <cellStyle name="Currency 6 2 9 2 2" xfId="37453"/>
    <cellStyle name="Currency 6 2 9 3" xfId="37452"/>
    <cellStyle name="Currency 6 2 9 4" xfId="45801"/>
    <cellStyle name="Currency 6 3" xfId="5069"/>
    <cellStyle name="Currency 6 3 10" xfId="18731"/>
    <cellStyle name="Currency 6 3 11" xfId="37454"/>
    <cellStyle name="Currency 6 3 12" xfId="45802"/>
    <cellStyle name="Currency 6 3 2" xfId="5070"/>
    <cellStyle name="Currency 6 3 2 2" xfId="5071"/>
    <cellStyle name="Currency 6 3 2 2 2" xfId="11769"/>
    <cellStyle name="Currency 6 3 2 2 2 2" xfId="37457"/>
    <cellStyle name="Currency 6 3 2 2 3" xfId="37456"/>
    <cellStyle name="Currency 6 3 2 2 4" xfId="45804"/>
    <cellStyle name="Currency 6 3 2 3" xfId="11768"/>
    <cellStyle name="Currency 6 3 2 3 2" xfId="37458"/>
    <cellStyle name="Currency 6 3 2 4" xfId="37455"/>
    <cellStyle name="Currency 6 3 2 5" xfId="45803"/>
    <cellStyle name="Currency 6 3 3" xfId="5072"/>
    <cellStyle name="Currency 6 3 3 2" xfId="5073"/>
    <cellStyle name="Currency 6 3 3 2 2" xfId="11771"/>
    <cellStyle name="Currency 6 3 3 2 2 2" xfId="37461"/>
    <cellStyle name="Currency 6 3 3 2 3" xfId="37460"/>
    <cellStyle name="Currency 6 3 3 2 4" xfId="45806"/>
    <cellStyle name="Currency 6 3 3 3" xfId="11770"/>
    <cellStyle name="Currency 6 3 3 3 2" xfId="37462"/>
    <cellStyle name="Currency 6 3 3 4" xfId="37459"/>
    <cellStyle name="Currency 6 3 3 5" xfId="45805"/>
    <cellStyle name="Currency 6 3 4" xfId="5074"/>
    <cellStyle name="Currency 6 3 4 2" xfId="11772"/>
    <cellStyle name="Currency 6 3 4 2 2" xfId="37464"/>
    <cellStyle name="Currency 6 3 4 3" xfId="37463"/>
    <cellStyle name="Currency 6 3 4 4" xfId="45807"/>
    <cellStyle name="Currency 6 3 5" xfId="5075"/>
    <cellStyle name="Currency 6 3 5 2" xfId="11773"/>
    <cellStyle name="Currency 6 3 5 2 2" xfId="37466"/>
    <cellStyle name="Currency 6 3 5 3" xfId="37465"/>
    <cellStyle name="Currency 6 3 5 4" xfId="45808"/>
    <cellStyle name="Currency 6 3 6" xfId="5076"/>
    <cellStyle name="Currency 6 3 6 2" xfId="11774"/>
    <cellStyle name="Currency 6 3 6 2 2" xfId="37468"/>
    <cellStyle name="Currency 6 3 6 3" xfId="37467"/>
    <cellStyle name="Currency 6 3 6 4" xfId="45809"/>
    <cellStyle name="Currency 6 3 7" xfId="5077"/>
    <cellStyle name="Currency 6 3 7 2" xfId="11775"/>
    <cellStyle name="Currency 6 3 7 2 2" xfId="37470"/>
    <cellStyle name="Currency 6 3 7 3" xfId="37469"/>
    <cellStyle name="Currency 6 3 7 4" xfId="45810"/>
    <cellStyle name="Currency 6 3 8" xfId="5078"/>
    <cellStyle name="Currency 6 3 8 2" xfId="11776"/>
    <cellStyle name="Currency 6 3 8 2 2" xfId="37472"/>
    <cellStyle name="Currency 6 3 8 3" xfId="37471"/>
    <cellStyle name="Currency 6 3 8 4" xfId="45811"/>
    <cellStyle name="Currency 6 3 9" xfId="11767"/>
    <cellStyle name="Currency 6 3 9 2" xfId="37473"/>
    <cellStyle name="Currency 6 4" xfId="5079"/>
    <cellStyle name="Currency 6 4 10" xfId="37474"/>
    <cellStyle name="Currency 6 4 11" xfId="45812"/>
    <cellStyle name="Currency 6 4 2" xfId="5080"/>
    <cellStyle name="Currency 6 4 2 2" xfId="11778"/>
    <cellStyle name="Currency 6 4 2 2 2" xfId="37476"/>
    <cellStyle name="Currency 6 4 2 3" xfId="37475"/>
    <cellStyle name="Currency 6 4 2 4" xfId="45813"/>
    <cellStyle name="Currency 6 4 3" xfId="5081"/>
    <cellStyle name="Currency 6 4 3 2" xfId="11779"/>
    <cellStyle name="Currency 6 4 3 2 2" xfId="37478"/>
    <cellStyle name="Currency 6 4 3 3" xfId="37477"/>
    <cellStyle name="Currency 6 4 3 4" xfId="45814"/>
    <cellStyle name="Currency 6 4 4" xfId="5082"/>
    <cellStyle name="Currency 6 4 4 2" xfId="11780"/>
    <cellStyle name="Currency 6 4 4 2 2" xfId="37480"/>
    <cellStyle name="Currency 6 4 4 3" xfId="37479"/>
    <cellStyle name="Currency 6 4 4 4" xfId="45815"/>
    <cellStyle name="Currency 6 4 5" xfId="5083"/>
    <cellStyle name="Currency 6 4 5 2" xfId="11781"/>
    <cellStyle name="Currency 6 4 5 2 2" xfId="37482"/>
    <cellStyle name="Currency 6 4 5 3" xfId="37481"/>
    <cellStyle name="Currency 6 4 5 4" xfId="45816"/>
    <cellStyle name="Currency 6 4 6" xfId="5084"/>
    <cellStyle name="Currency 6 4 6 2" xfId="11782"/>
    <cellStyle name="Currency 6 4 6 2 2" xfId="37484"/>
    <cellStyle name="Currency 6 4 6 3" xfId="37483"/>
    <cellStyle name="Currency 6 4 6 4" xfId="45817"/>
    <cellStyle name="Currency 6 4 7" xfId="5085"/>
    <cellStyle name="Currency 6 4 7 2" xfId="11783"/>
    <cellStyle name="Currency 6 4 7 2 2" xfId="37486"/>
    <cellStyle name="Currency 6 4 7 3" xfId="37485"/>
    <cellStyle name="Currency 6 4 7 4" xfId="45818"/>
    <cellStyle name="Currency 6 4 8" xfId="5086"/>
    <cellStyle name="Currency 6 4 8 2" xfId="11784"/>
    <cellStyle name="Currency 6 4 8 2 2" xfId="37488"/>
    <cellStyle name="Currency 6 4 8 3" xfId="37487"/>
    <cellStyle name="Currency 6 4 8 4" xfId="45819"/>
    <cellStyle name="Currency 6 4 9" xfId="11777"/>
    <cellStyle name="Currency 6 4 9 2" xfId="37489"/>
    <cellStyle name="Currency 6 5" xfId="5087"/>
    <cellStyle name="Currency 6 5 2" xfId="5088"/>
    <cellStyle name="Currency 6 5 2 2" xfId="11786"/>
    <cellStyle name="Currency 6 5 2 2 2" xfId="37492"/>
    <cellStyle name="Currency 6 5 2 3" xfId="37491"/>
    <cellStyle name="Currency 6 5 2 4" xfId="45821"/>
    <cellStyle name="Currency 6 5 3" xfId="11785"/>
    <cellStyle name="Currency 6 5 3 2" xfId="37493"/>
    <cellStyle name="Currency 6 5 4" xfId="37490"/>
    <cellStyle name="Currency 6 5 5" xfId="45820"/>
    <cellStyle name="Currency 6 6" xfId="5089"/>
    <cellStyle name="Currency 6 6 2" xfId="11787"/>
    <cellStyle name="Currency 6 6 2 2" xfId="37495"/>
    <cellStyle name="Currency 6 6 3" xfId="37494"/>
    <cellStyle name="Currency 6 6 4" xfId="45822"/>
    <cellStyle name="Currency 6 7" xfId="5090"/>
    <cellStyle name="Currency 6 7 2" xfId="11788"/>
    <cellStyle name="Currency 6 7 2 2" xfId="37497"/>
    <cellStyle name="Currency 6 7 3" xfId="37496"/>
    <cellStyle name="Currency 6 7 4" xfId="45823"/>
    <cellStyle name="Currency 6 8" xfId="5091"/>
    <cellStyle name="Currency 6 8 2" xfId="11789"/>
    <cellStyle name="Currency 6 8 2 2" xfId="37499"/>
    <cellStyle name="Currency 6 8 3" xfId="37498"/>
    <cellStyle name="Currency 6 8 4" xfId="45824"/>
    <cellStyle name="Currency 6 9" xfId="5092"/>
    <cellStyle name="Currency 6 9 2" xfId="11790"/>
    <cellStyle name="Currency 6 9 2 2" xfId="37501"/>
    <cellStyle name="Currency 6 9 3" xfId="37500"/>
    <cellStyle name="Currency 6 9 4" xfId="45825"/>
    <cellStyle name="Currency 7" xfId="5093"/>
    <cellStyle name="Currency 7 10" xfId="5094"/>
    <cellStyle name="Currency 7 10 2" xfId="11792"/>
    <cellStyle name="Currency 7 10 2 2" xfId="37504"/>
    <cellStyle name="Currency 7 10 3" xfId="37503"/>
    <cellStyle name="Currency 7 10 4" xfId="45827"/>
    <cellStyle name="Currency 7 11" xfId="5095"/>
    <cellStyle name="Currency 7 11 2" xfId="11793"/>
    <cellStyle name="Currency 7 11 2 2" xfId="37506"/>
    <cellStyle name="Currency 7 11 3" xfId="37505"/>
    <cellStyle name="Currency 7 11 4" xfId="45828"/>
    <cellStyle name="Currency 7 12" xfId="11791"/>
    <cellStyle name="Currency 7 12 2" xfId="37507"/>
    <cellStyle name="Currency 7 13" xfId="18732"/>
    <cellStyle name="Currency 7 14" xfId="37502"/>
    <cellStyle name="Currency 7 15" xfId="45826"/>
    <cellStyle name="Currency 7 2" xfId="5096"/>
    <cellStyle name="Currency 7 2 10" xfId="11794"/>
    <cellStyle name="Currency 7 2 10 2" xfId="37509"/>
    <cellStyle name="Currency 7 2 11" xfId="18733"/>
    <cellStyle name="Currency 7 2 12" xfId="37508"/>
    <cellStyle name="Currency 7 2 13" xfId="45829"/>
    <cellStyle name="Currency 7 2 2" xfId="5097"/>
    <cellStyle name="Currency 7 2 2 10" xfId="37510"/>
    <cellStyle name="Currency 7 2 2 11" xfId="45830"/>
    <cellStyle name="Currency 7 2 2 2" xfId="5098"/>
    <cellStyle name="Currency 7 2 2 2 2" xfId="5099"/>
    <cellStyle name="Currency 7 2 2 2 2 2" xfId="11797"/>
    <cellStyle name="Currency 7 2 2 2 2 2 2" xfId="37513"/>
    <cellStyle name="Currency 7 2 2 2 2 3" xfId="37512"/>
    <cellStyle name="Currency 7 2 2 2 2 4" xfId="45832"/>
    <cellStyle name="Currency 7 2 2 2 3" xfId="11796"/>
    <cellStyle name="Currency 7 2 2 2 3 2" xfId="37514"/>
    <cellStyle name="Currency 7 2 2 2 4" xfId="37511"/>
    <cellStyle name="Currency 7 2 2 2 5" xfId="45831"/>
    <cellStyle name="Currency 7 2 2 3" xfId="5100"/>
    <cellStyle name="Currency 7 2 2 3 2" xfId="5101"/>
    <cellStyle name="Currency 7 2 2 3 2 2" xfId="11799"/>
    <cellStyle name="Currency 7 2 2 3 2 2 2" xfId="37517"/>
    <cellStyle name="Currency 7 2 2 3 2 3" xfId="37516"/>
    <cellStyle name="Currency 7 2 2 3 2 4" xfId="45834"/>
    <cellStyle name="Currency 7 2 2 3 3" xfId="11798"/>
    <cellStyle name="Currency 7 2 2 3 3 2" xfId="37518"/>
    <cellStyle name="Currency 7 2 2 3 4" xfId="37515"/>
    <cellStyle name="Currency 7 2 2 3 5" xfId="45833"/>
    <cellStyle name="Currency 7 2 2 4" xfId="5102"/>
    <cellStyle name="Currency 7 2 2 4 2" xfId="11800"/>
    <cellStyle name="Currency 7 2 2 4 2 2" xfId="37520"/>
    <cellStyle name="Currency 7 2 2 4 3" xfId="37519"/>
    <cellStyle name="Currency 7 2 2 4 4" xfId="45835"/>
    <cellStyle name="Currency 7 2 2 5" xfId="5103"/>
    <cellStyle name="Currency 7 2 2 5 2" xfId="11801"/>
    <cellStyle name="Currency 7 2 2 5 2 2" xfId="37522"/>
    <cellStyle name="Currency 7 2 2 5 3" xfId="37521"/>
    <cellStyle name="Currency 7 2 2 5 4" xfId="45836"/>
    <cellStyle name="Currency 7 2 2 6" xfId="5104"/>
    <cellStyle name="Currency 7 2 2 6 2" xfId="11802"/>
    <cellStyle name="Currency 7 2 2 6 2 2" xfId="37524"/>
    <cellStyle name="Currency 7 2 2 6 3" xfId="37523"/>
    <cellStyle name="Currency 7 2 2 6 4" xfId="45837"/>
    <cellStyle name="Currency 7 2 2 7" xfId="5105"/>
    <cellStyle name="Currency 7 2 2 7 2" xfId="11803"/>
    <cellStyle name="Currency 7 2 2 7 2 2" xfId="37526"/>
    <cellStyle name="Currency 7 2 2 7 3" xfId="37525"/>
    <cellStyle name="Currency 7 2 2 7 4" xfId="45838"/>
    <cellStyle name="Currency 7 2 2 8" xfId="5106"/>
    <cellStyle name="Currency 7 2 2 8 2" xfId="11804"/>
    <cellStyle name="Currency 7 2 2 8 2 2" xfId="37528"/>
    <cellStyle name="Currency 7 2 2 8 3" xfId="37527"/>
    <cellStyle name="Currency 7 2 2 8 4" xfId="45839"/>
    <cellStyle name="Currency 7 2 2 9" xfId="11795"/>
    <cellStyle name="Currency 7 2 2 9 2" xfId="37529"/>
    <cellStyle name="Currency 7 2 3" xfId="5107"/>
    <cellStyle name="Currency 7 2 3 2" xfId="5108"/>
    <cellStyle name="Currency 7 2 3 2 2" xfId="11806"/>
    <cellStyle name="Currency 7 2 3 2 2 2" xfId="37532"/>
    <cellStyle name="Currency 7 2 3 2 3" xfId="37531"/>
    <cellStyle name="Currency 7 2 3 2 4" xfId="45841"/>
    <cellStyle name="Currency 7 2 3 3" xfId="11805"/>
    <cellStyle name="Currency 7 2 3 3 2" xfId="37533"/>
    <cellStyle name="Currency 7 2 3 4" xfId="37530"/>
    <cellStyle name="Currency 7 2 3 5" xfId="45840"/>
    <cellStyle name="Currency 7 2 4" xfId="5109"/>
    <cellStyle name="Currency 7 2 4 2" xfId="5110"/>
    <cellStyle name="Currency 7 2 4 2 2" xfId="11808"/>
    <cellStyle name="Currency 7 2 4 2 2 2" xfId="37536"/>
    <cellStyle name="Currency 7 2 4 2 3" xfId="37535"/>
    <cellStyle name="Currency 7 2 4 2 4" xfId="45843"/>
    <cellStyle name="Currency 7 2 4 3" xfId="11807"/>
    <cellStyle name="Currency 7 2 4 3 2" xfId="37537"/>
    <cellStyle name="Currency 7 2 4 4" xfId="37534"/>
    <cellStyle name="Currency 7 2 4 5" xfId="45842"/>
    <cellStyle name="Currency 7 2 5" xfId="5111"/>
    <cellStyle name="Currency 7 2 5 2" xfId="11809"/>
    <cellStyle name="Currency 7 2 5 2 2" xfId="37539"/>
    <cellStyle name="Currency 7 2 5 3" xfId="37538"/>
    <cellStyle name="Currency 7 2 5 4" xfId="45844"/>
    <cellStyle name="Currency 7 2 6" xfId="5112"/>
    <cellStyle name="Currency 7 2 6 2" xfId="11810"/>
    <cellStyle name="Currency 7 2 6 2 2" xfId="37541"/>
    <cellStyle name="Currency 7 2 6 3" xfId="37540"/>
    <cellStyle name="Currency 7 2 6 4" xfId="45845"/>
    <cellStyle name="Currency 7 2 7" xfId="5113"/>
    <cellStyle name="Currency 7 2 7 2" xfId="11811"/>
    <cellStyle name="Currency 7 2 7 2 2" xfId="37543"/>
    <cellStyle name="Currency 7 2 7 3" xfId="37542"/>
    <cellStyle name="Currency 7 2 7 4" xfId="45846"/>
    <cellStyle name="Currency 7 2 8" xfId="5114"/>
    <cellStyle name="Currency 7 2 8 2" xfId="11812"/>
    <cellStyle name="Currency 7 2 8 2 2" xfId="37545"/>
    <cellStyle name="Currency 7 2 8 3" xfId="37544"/>
    <cellStyle name="Currency 7 2 8 4" xfId="45847"/>
    <cellStyle name="Currency 7 2 9" xfId="5115"/>
    <cellStyle name="Currency 7 2 9 2" xfId="11813"/>
    <cellStyle name="Currency 7 2 9 2 2" xfId="37547"/>
    <cellStyle name="Currency 7 2 9 3" xfId="37546"/>
    <cellStyle name="Currency 7 2 9 4" xfId="45848"/>
    <cellStyle name="Currency 7 3" xfId="5116"/>
    <cellStyle name="Currency 7 3 10" xfId="18734"/>
    <cellStyle name="Currency 7 3 11" xfId="37548"/>
    <cellStyle name="Currency 7 3 12" xfId="45849"/>
    <cellStyle name="Currency 7 3 2" xfId="5117"/>
    <cellStyle name="Currency 7 3 2 2" xfId="5118"/>
    <cellStyle name="Currency 7 3 2 2 2" xfId="11816"/>
    <cellStyle name="Currency 7 3 2 2 2 2" xfId="37551"/>
    <cellStyle name="Currency 7 3 2 2 3" xfId="37550"/>
    <cellStyle name="Currency 7 3 2 2 4" xfId="45851"/>
    <cellStyle name="Currency 7 3 2 3" xfId="11815"/>
    <cellStyle name="Currency 7 3 2 3 2" xfId="37552"/>
    <cellStyle name="Currency 7 3 2 4" xfId="37549"/>
    <cellStyle name="Currency 7 3 2 5" xfId="45850"/>
    <cellStyle name="Currency 7 3 3" xfId="5119"/>
    <cellStyle name="Currency 7 3 3 2" xfId="5120"/>
    <cellStyle name="Currency 7 3 3 2 2" xfId="11818"/>
    <cellStyle name="Currency 7 3 3 2 2 2" xfId="37555"/>
    <cellStyle name="Currency 7 3 3 2 3" xfId="37554"/>
    <cellStyle name="Currency 7 3 3 2 4" xfId="45853"/>
    <cellStyle name="Currency 7 3 3 3" xfId="11817"/>
    <cellStyle name="Currency 7 3 3 3 2" xfId="37556"/>
    <cellStyle name="Currency 7 3 3 4" xfId="37553"/>
    <cellStyle name="Currency 7 3 3 5" xfId="45852"/>
    <cellStyle name="Currency 7 3 4" xfId="5121"/>
    <cellStyle name="Currency 7 3 4 2" xfId="11819"/>
    <cellStyle name="Currency 7 3 4 2 2" xfId="37558"/>
    <cellStyle name="Currency 7 3 4 3" xfId="37557"/>
    <cellStyle name="Currency 7 3 4 4" xfId="45854"/>
    <cellStyle name="Currency 7 3 5" xfId="5122"/>
    <cellStyle name="Currency 7 3 5 2" xfId="11820"/>
    <cellStyle name="Currency 7 3 5 2 2" xfId="37560"/>
    <cellStyle name="Currency 7 3 5 3" xfId="37559"/>
    <cellStyle name="Currency 7 3 5 4" xfId="45855"/>
    <cellStyle name="Currency 7 3 6" xfId="5123"/>
    <cellStyle name="Currency 7 3 6 2" xfId="11821"/>
    <cellStyle name="Currency 7 3 6 2 2" xfId="37562"/>
    <cellStyle name="Currency 7 3 6 3" xfId="37561"/>
    <cellStyle name="Currency 7 3 6 4" xfId="45856"/>
    <cellStyle name="Currency 7 3 7" xfId="5124"/>
    <cellStyle name="Currency 7 3 7 2" xfId="11822"/>
    <cellStyle name="Currency 7 3 7 2 2" xfId="37564"/>
    <cellStyle name="Currency 7 3 7 3" xfId="37563"/>
    <cellStyle name="Currency 7 3 7 4" xfId="45857"/>
    <cellStyle name="Currency 7 3 8" xfId="5125"/>
    <cellStyle name="Currency 7 3 8 2" xfId="11823"/>
    <cellStyle name="Currency 7 3 8 2 2" xfId="37566"/>
    <cellStyle name="Currency 7 3 8 3" xfId="37565"/>
    <cellStyle name="Currency 7 3 8 4" xfId="45858"/>
    <cellStyle name="Currency 7 3 9" xfId="11814"/>
    <cellStyle name="Currency 7 3 9 2" xfId="37567"/>
    <cellStyle name="Currency 7 4" xfId="5126"/>
    <cellStyle name="Currency 7 4 10" xfId="37568"/>
    <cellStyle name="Currency 7 4 11" xfId="45859"/>
    <cellStyle name="Currency 7 4 2" xfId="5127"/>
    <cellStyle name="Currency 7 4 2 2" xfId="11825"/>
    <cellStyle name="Currency 7 4 2 2 2" xfId="37570"/>
    <cellStyle name="Currency 7 4 2 3" xfId="37569"/>
    <cellStyle name="Currency 7 4 2 4" xfId="45860"/>
    <cellStyle name="Currency 7 4 3" xfId="5128"/>
    <cellStyle name="Currency 7 4 3 2" xfId="11826"/>
    <cellStyle name="Currency 7 4 3 2 2" xfId="37572"/>
    <cellStyle name="Currency 7 4 3 3" xfId="37571"/>
    <cellStyle name="Currency 7 4 3 4" xfId="45861"/>
    <cellStyle name="Currency 7 4 4" xfId="5129"/>
    <cellStyle name="Currency 7 4 4 2" xfId="11827"/>
    <cellStyle name="Currency 7 4 4 2 2" xfId="37574"/>
    <cellStyle name="Currency 7 4 4 3" xfId="37573"/>
    <cellStyle name="Currency 7 4 4 4" xfId="45862"/>
    <cellStyle name="Currency 7 4 5" xfId="5130"/>
    <cellStyle name="Currency 7 4 5 2" xfId="11828"/>
    <cellStyle name="Currency 7 4 5 2 2" xfId="37576"/>
    <cellStyle name="Currency 7 4 5 3" xfId="37575"/>
    <cellStyle name="Currency 7 4 5 4" xfId="45863"/>
    <cellStyle name="Currency 7 4 6" xfId="5131"/>
    <cellStyle name="Currency 7 4 6 2" xfId="11829"/>
    <cellStyle name="Currency 7 4 6 2 2" xfId="37578"/>
    <cellStyle name="Currency 7 4 6 3" xfId="37577"/>
    <cellStyle name="Currency 7 4 6 4" xfId="45864"/>
    <cellStyle name="Currency 7 4 7" xfId="5132"/>
    <cellStyle name="Currency 7 4 7 2" xfId="11830"/>
    <cellStyle name="Currency 7 4 7 2 2" xfId="37580"/>
    <cellStyle name="Currency 7 4 7 3" xfId="37579"/>
    <cellStyle name="Currency 7 4 7 4" xfId="45865"/>
    <cellStyle name="Currency 7 4 8" xfId="5133"/>
    <cellStyle name="Currency 7 4 8 2" xfId="11831"/>
    <cellStyle name="Currency 7 4 8 2 2" xfId="37582"/>
    <cellStyle name="Currency 7 4 8 3" xfId="37581"/>
    <cellStyle name="Currency 7 4 8 4" xfId="45866"/>
    <cellStyle name="Currency 7 4 9" xfId="11824"/>
    <cellStyle name="Currency 7 4 9 2" xfId="37583"/>
    <cellStyle name="Currency 7 5" xfId="5134"/>
    <cellStyle name="Currency 7 5 2" xfId="5135"/>
    <cellStyle name="Currency 7 5 2 2" xfId="11833"/>
    <cellStyle name="Currency 7 5 2 2 2" xfId="37586"/>
    <cellStyle name="Currency 7 5 2 3" xfId="37585"/>
    <cellStyle name="Currency 7 5 2 4" xfId="45868"/>
    <cellStyle name="Currency 7 5 3" xfId="11832"/>
    <cellStyle name="Currency 7 5 3 2" xfId="37587"/>
    <cellStyle name="Currency 7 5 4" xfId="37584"/>
    <cellStyle name="Currency 7 5 5" xfId="45867"/>
    <cellStyle name="Currency 7 6" xfId="5136"/>
    <cellStyle name="Currency 7 6 2" xfId="11834"/>
    <cellStyle name="Currency 7 6 2 2" xfId="37589"/>
    <cellStyle name="Currency 7 6 3" xfId="37588"/>
    <cellStyle name="Currency 7 6 4" xfId="45869"/>
    <cellStyle name="Currency 7 7" xfId="5137"/>
    <cellStyle name="Currency 7 7 2" xfId="11835"/>
    <cellStyle name="Currency 7 7 2 2" xfId="37591"/>
    <cellStyle name="Currency 7 7 3" xfId="37590"/>
    <cellStyle name="Currency 7 7 4" xfId="45870"/>
    <cellStyle name="Currency 7 8" xfId="5138"/>
    <cellStyle name="Currency 7 8 2" xfId="11836"/>
    <cellStyle name="Currency 7 8 2 2" xfId="37593"/>
    <cellStyle name="Currency 7 8 3" xfId="37592"/>
    <cellStyle name="Currency 7 8 4" xfId="45871"/>
    <cellStyle name="Currency 7 9" xfId="5139"/>
    <cellStyle name="Currency 7 9 2" xfId="11837"/>
    <cellStyle name="Currency 7 9 2 2" xfId="37595"/>
    <cellStyle name="Currency 7 9 3" xfId="37594"/>
    <cellStyle name="Currency 7 9 4" xfId="45872"/>
    <cellStyle name="Currency 8" xfId="5140"/>
    <cellStyle name="Currency 8 10" xfId="5141"/>
    <cellStyle name="Currency 8 10 2" xfId="11839"/>
    <cellStyle name="Currency 8 10 2 2" xfId="37598"/>
    <cellStyle name="Currency 8 10 3" xfId="37597"/>
    <cellStyle name="Currency 8 10 4" xfId="45874"/>
    <cellStyle name="Currency 8 11" xfId="5142"/>
    <cellStyle name="Currency 8 11 2" xfId="11840"/>
    <cellStyle name="Currency 8 11 2 2" xfId="37600"/>
    <cellStyle name="Currency 8 11 3" xfId="37599"/>
    <cellStyle name="Currency 8 11 4" xfId="45875"/>
    <cellStyle name="Currency 8 12" xfId="11838"/>
    <cellStyle name="Currency 8 12 2" xfId="37601"/>
    <cellStyle name="Currency 8 13" xfId="18735"/>
    <cellStyle name="Currency 8 14" xfId="37596"/>
    <cellStyle name="Currency 8 15" xfId="45873"/>
    <cellStyle name="Currency 8 2" xfId="5143"/>
    <cellStyle name="Currency 8 2 10" xfId="11841"/>
    <cellStyle name="Currency 8 2 10 2" xfId="37603"/>
    <cellStyle name="Currency 8 2 11" xfId="18736"/>
    <cellStyle name="Currency 8 2 12" xfId="37602"/>
    <cellStyle name="Currency 8 2 13" xfId="45876"/>
    <cellStyle name="Currency 8 2 2" xfId="5144"/>
    <cellStyle name="Currency 8 2 2 10" xfId="37604"/>
    <cellStyle name="Currency 8 2 2 11" xfId="45877"/>
    <cellStyle name="Currency 8 2 2 2" xfId="5145"/>
    <cellStyle name="Currency 8 2 2 2 2" xfId="5146"/>
    <cellStyle name="Currency 8 2 2 2 2 2" xfId="11844"/>
    <cellStyle name="Currency 8 2 2 2 2 2 2" xfId="37607"/>
    <cellStyle name="Currency 8 2 2 2 2 3" xfId="37606"/>
    <cellStyle name="Currency 8 2 2 2 2 4" xfId="45879"/>
    <cellStyle name="Currency 8 2 2 2 3" xfId="11843"/>
    <cellStyle name="Currency 8 2 2 2 3 2" xfId="37608"/>
    <cellStyle name="Currency 8 2 2 2 4" xfId="37605"/>
    <cellStyle name="Currency 8 2 2 2 5" xfId="45878"/>
    <cellStyle name="Currency 8 2 2 3" xfId="5147"/>
    <cellStyle name="Currency 8 2 2 3 2" xfId="5148"/>
    <cellStyle name="Currency 8 2 2 3 2 2" xfId="11846"/>
    <cellStyle name="Currency 8 2 2 3 2 2 2" xfId="37611"/>
    <cellStyle name="Currency 8 2 2 3 2 3" xfId="37610"/>
    <cellStyle name="Currency 8 2 2 3 2 4" xfId="45881"/>
    <cellStyle name="Currency 8 2 2 3 3" xfId="11845"/>
    <cellStyle name="Currency 8 2 2 3 3 2" xfId="37612"/>
    <cellStyle name="Currency 8 2 2 3 4" xfId="37609"/>
    <cellStyle name="Currency 8 2 2 3 5" xfId="45880"/>
    <cellStyle name="Currency 8 2 2 4" xfId="5149"/>
    <cellStyle name="Currency 8 2 2 4 2" xfId="11847"/>
    <cellStyle name="Currency 8 2 2 4 2 2" xfId="37614"/>
    <cellStyle name="Currency 8 2 2 4 3" xfId="37613"/>
    <cellStyle name="Currency 8 2 2 4 4" xfId="45882"/>
    <cellStyle name="Currency 8 2 2 5" xfId="5150"/>
    <cellStyle name="Currency 8 2 2 5 2" xfId="11848"/>
    <cellStyle name="Currency 8 2 2 5 2 2" xfId="37616"/>
    <cellStyle name="Currency 8 2 2 5 3" xfId="37615"/>
    <cellStyle name="Currency 8 2 2 5 4" xfId="45883"/>
    <cellStyle name="Currency 8 2 2 6" xfId="5151"/>
    <cellStyle name="Currency 8 2 2 6 2" xfId="11849"/>
    <cellStyle name="Currency 8 2 2 6 2 2" xfId="37618"/>
    <cellStyle name="Currency 8 2 2 6 3" xfId="37617"/>
    <cellStyle name="Currency 8 2 2 6 4" xfId="45884"/>
    <cellStyle name="Currency 8 2 2 7" xfId="5152"/>
    <cellStyle name="Currency 8 2 2 7 2" xfId="11850"/>
    <cellStyle name="Currency 8 2 2 7 2 2" xfId="37620"/>
    <cellStyle name="Currency 8 2 2 7 3" xfId="37619"/>
    <cellStyle name="Currency 8 2 2 7 4" xfId="45885"/>
    <cellStyle name="Currency 8 2 2 8" xfId="5153"/>
    <cellStyle name="Currency 8 2 2 8 2" xfId="11851"/>
    <cellStyle name="Currency 8 2 2 8 2 2" xfId="37622"/>
    <cellStyle name="Currency 8 2 2 8 3" xfId="37621"/>
    <cellStyle name="Currency 8 2 2 8 4" xfId="45886"/>
    <cellStyle name="Currency 8 2 2 9" xfId="11842"/>
    <cellStyle name="Currency 8 2 2 9 2" xfId="37623"/>
    <cellStyle name="Currency 8 2 3" xfId="5154"/>
    <cellStyle name="Currency 8 2 3 2" xfId="5155"/>
    <cellStyle name="Currency 8 2 3 2 2" xfId="11853"/>
    <cellStyle name="Currency 8 2 3 2 2 2" xfId="37626"/>
    <cellStyle name="Currency 8 2 3 2 3" xfId="37625"/>
    <cellStyle name="Currency 8 2 3 2 4" xfId="45888"/>
    <cellStyle name="Currency 8 2 3 3" xfId="11852"/>
    <cellStyle name="Currency 8 2 3 3 2" xfId="37627"/>
    <cellStyle name="Currency 8 2 3 4" xfId="37624"/>
    <cellStyle name="Currency 8 2 3 5" xfId="45887"/>
    <cellStyle name="Currency 8 2 4" xfId="5156"/>
    <cellStyle name="Currency 8 2 4 2" xfId="5157"/>
    <cellStyle name="Currency 8 2 4 2 2" xfId="11855"/>
    <cellStyle name="Currency 8 2 4 2 2 2" xfId="37630"/>
    <cellStyle name="Currency 8 2 4 2 3" xfId="37629"/>
    <cellStyle name="Currency 8 2 4 2 4" xfId="45890"/>
    <cellStyle name="Currency 8 2 4 3" xfId="11854"/>
    <cellStyle name="Currency 8 2 4 3 2" xfId="37631"/>
    <cellStyle name="Currency 8 2 4 4" xfId="37628"/>
    <cellStyle name="Currency 8 2 4 5" xfId="45889"/>
    <cellStyle name="Currency 8 2 5" xfId="5158"/>
    <cellStyle name="Currency 8 2 5 2" xfId="11856"/>
    <cellStyle name="Currency 8 2 5 2 2" xfId="37633"/>
    <cellStyle name="Currency 8 2 5 3" xfId="37632"/>
    <cellStyle name="Currency 8 2 5 4" xfId="45891"/>
    <cellStyle name="Currency 8 2 6" xfId="5159"/>
    <cellStyle name="Currency 8 2 6 2" xfId="11857"/>
    <cellStyle name="Currency 8 2 6 2 2" xfId="37635"/>
    <cellStyle name="Currency 8 2 6 3" xfId="37634"/>
    <cellStyle name="Currency 8 2 6 4" xfId="45892"/>
    <cellStyle name="Currency 8 2 7" xfId="5160"/>
    <cellStyle name="Currency 8 2 7 2" xfId="11858"/>
    <cellStyle name="Currency 8 2 7 2 2" xfId="37637"/>
    <cellStyle name="Currency 8 2 7 3" xfId="37636"/>
    <cellStyle name="Currency 8 2 7 4" xfId="45893"/>
    <cellStyle name="Currency 8 2 8" xfId="5161"/>
    <cellStyle name="Currency 8 2 8 2" xfId="11859"/>
    <cellStyle name="Currency 8 2 8 2 2" xfId="37639"/>
    <cellStyle name="Currency 8 2 8 3" xfId="37638"/>
    <cellStyle name="Currency 8 2 8 4" xfId="45894"/>
    <cellStyle name="Currency 8 2 9" xfId="5162"/>
    <cellStyle name="Currency 8 2 9 2" xfId="11860"/>
    <cellStyle name="Currency 8 2 9 2 2" xfId="37641"/>
    <cellStyle name="Currency 8 2 9 3" xfId="37640"/>
    <cellStyle name="Currency 8 2 9 4" xfId="45895"/>
    <cellStyle name="Currency 8 3" xfId="5163"/>
    <cellStyle name="Currency 8 3 10" xfId="18737"/>
    <cellStyle name="Currency 8 3 11" xfId="37642"/>
    <cellStyle name="Currency 8 3 12" xfId="45896"/>
    <cellStyle name="Currency 8 3 2" xfId="5164"/>
    <cellStyle name="Currency 8 3 2 2" xfId="5165"/>
    <cellStyle name="Currency 8 3 2 2 2" xfId="11863"/>
    <cellStyle name="Currency 8 3 2 2 2 2" xfId="37645"/>
    <cellStyle name="Currency 8 3 2 2 3" xfId="37644"/>
    <cellStyle name="Currency 8 3 2 2 4" xfId="45898"/>
    <cellStyle name="Currency 8 3 2 3" xfId="11862"/>
    <cellStyle name="Currency 8 3 2 3 2" xfId="37646"/>
    <cellStyle name="Currency 8 3 2 4" xfId="37643"/>
    <cellStyle name="Currency 8 3 2 5" xfId="45897"/>
    <cellStyle name="Currency 8 3 3" xfId="5166"/>
    <cellStyle name="Currency 8 3 3 2" xfId="5167"/>
    <cellStyle name="Currency 8 3 3 2 2" xfId="11865"/>
    <cellStyle name="Currency 8 3 3 2 2 2" xfId="37649"/>
    <cellStyle name="Currency 8 3 3 2 3" xfId="37648"/>
    <cellStyle name="Currency 8 3 3 2 4" xfId="45900"/>
    <cellStyle name="Currency 8 3 3 3" xfId="11864"/>
    <cellStyle name="Currency 8 3 3 3 2" xfId="37650"/>
    <cellStyle name="Currency 8 3 3 4" xfId="37647"/>
    <cellStyle name="Currency 8 3 3 5" xfId="45899"/>
    <cellStyle name="Currency 8 3 4" xfId="5168"/>
    <cellStyle name="Currency 8 3 4 2" xfId="11866"/>
    <cellStyle name="Currency 8 3 4 2 2" xfId="37652"/>
    <cellStyle name="Currency 8 3 4 3" xfId="37651"/>
    <cellStyle name="Currency 8 3 4 4" xfId="45901"/>
    <cellStyle name="Currency 8 3 5" xfId="5169"/>
    <cellStyle name="Currency 8 3 5 2" xfId="11867"/>
    <cellStyle name="Currency 8 3 5 2 2" xfId="37654"/>
    <cellStyle name="Currency 8 3 5 3" xfId="37653"/>
    <cellStyle name="Currency 8 3 5 4" xfId="45902"/>
    <cellStyle name="Currency 8 3 6" xfId="5170"/>
    <cellStyle name="Currency 8 3 6 2" xfId="11868"/>
    <cellStyle name="Currency 8 3 6 2 2" xfId="37656"/>
    <cellStyle name="Currency 8 3 6 3" xfId="37655"/>
    <cellStyle name="Currency 8 3 6 4" xfId="45903"/>
    <cellStyle name="Currency 8 3 7" xfId="5171"/>
    <cellStyle name="Currency 8 3 7 2" xfId="11869"/>
    <cellStyle name="Currency 8 3 7 2 2" xfId="37658"/>
    <cellStyle name="Currency 8 3 7 3" xfId="37657"/>
    <cellStyle name="Currency 8 3 7 4" xfId="45904"/>
    <cellStyle name="Currency 8 3 8" xfId="5172"/>
    <cellStyle name="Currency 8 3 8 2" xfId="11870"/>
    <cellStyle name="Currency 8 3 8 2 2" xfId="37660"/>
    <cellStyle name="Currency 8 3 8 3" xfId="37659"/>
    <cellStyle name="Currency 8 3 8 4" xfId="45905"/>
    <cellStyle name="Currency 8 3 9" xfId="11861"/>
    <cellStyle name="Currency 8 3 9 2" xfId="37661"/>
    <cellStyle name="Currency 8 4" xfId="5173"/>
    <cellStyle name="Currency 8 4 10" xfId="37662"/>
    <cellStyle name="Currency 8 4 11" xfId="45906"/>
    <cellStyle name="Currency 8 4 2" xfId="5174"/>
    <cellStyle name="Currency 8 4 2 2" xfId="11872"/>
    <cellStyle name="Currency 8 4 2 2 2" xfId="37664"/>
    <cellStyle name="Currency 8 4 2 3" xfId="37663"/>
    <cellStyle name="Currency 8 4 2 4" xfId="45907"/>
    <cellStyle name="Currency 8 4 3" xfId="5175"/>
    <cellStyle name="Currency 8 4 3 2" xfId="11873"/>
    <cellStyle name="Currency 8 4 3 2 2" xfId="37666"/>
    <cellStyle name="Currency 8 4 3 3" xfId="37665"/>
    <cellStyle name="Currency 8 4 3 4" xfId="45908"/>
    <cellStyle name="Currency 8 4 4" xfId="5176"/>
    <cellStyle name="Currency 8 4 4 2" xfId="11874"/>
    <cellStyle name="Currency 8 4 4 2 2" xfId="37668"/>
    <cellStyle name="Currency 8 4 4 3" xfId="37667"/>
    <cellStyle name="Currency 8 4 4 4" xfId="45909"/>
    <cellStyle name="Currency 8 4 5" xfId="5177"/>
    <cellStyle name="Currency 8 4 5 2" xfId="11875"/>
    <cellStyle name="Currency 8 4 5 2 2" xfId="37670"/>
    <cellStyle name="Currency 8 4 5 3" xfId="37669"/>
    <cellStyle name="Currency 8 4 5 4" xfId="45910"/>
    <cellStyle name="Currency 8 4 6" xfId="5178"/>
    <cellStyle name="Currency 8 4 6 2" xfId="11876"/>
    <cellStyle name="Currency 8 4 6 2 2" xfId="37672"/>
    <cellStyle name="Currency 8 4 6 3" xfId="37671"/>
    <cellStyle name="Currency 8 4 6 4" xfId="45911"/>
    <cellStyle name="Currency 8 4 7" xfId="5179"/>
    <cellStyle name="Currency 8 4 7 2" xfId="11877"/>
    <cellStyle name="Currency 8 4 7 2 2" xfId="37674"/>
    <cellStyle name="Currency 8 4 7 3" xfId="37673"/>
    <cellStyle name="Currency 8 4 7 4" xfId="45912"/>
    <cellStyle name="Currency 8 4 8" xfId="5180"/>
    <cellStyle name="Currency 8 4 8 2" xfId="11878"/>
    <cellStyle name="Currency 8 4 8 2 2" xfId="37676"/>
    <cellStyle name="Currency 8 4 8 3" xfId="37675"/>
    <cellStyle name="Currency 8 4 8 4" xfId="45913"/>
    <cellStyle name="Currency 8 4 9" xfId="11871"/>
    <cellStyle name="Currency 8 4 9 2" xfId="37677"/>
    <cellStyle name="Currency 8 5" xfId="5181"/>
    <cellStyle name="Currency 8 5 2" xfId="5182"/>
    <cellStyle name="Currency 8 5 2 2" xfId="11880"/>
    <cellStyle name="Currency 8 5 2 2 2" xfId="37680"/>
    <cellStyle name="Currency 8 5 2 3" xfId="37679"/>
    <cellStyle name="Currency 8 5 2 4" xfId="45915"/>
    <cellStyle name="Currency 8 5 3" xfId="11879"/>
    <cellStyle name="Currency 8 5 3 2" xfId="37681"/>
    <cellStyle name="Currency 8 5 4" xfId="37678"/>
    <cellStyle name="Currency 8 5 5" xfId="45914"/>
    <cellStyle name="Currency 8 6" xfId="5183"/>
    <cellStyle name="Currency 8 6 2" xfId="11881"/>
    <cellStyle name="Currency 8 6 2 2" xfId="37683"/>
    <cellStyle name="Currency 8 6 3" xfId="37682"/>
    <cellStyle name="Currency 8 6 4" xfId="45916"/>
    <cellStyle name="Currency 8 7" xfId="5184"/>
    <cellStyle name="Currency 8 7 2" xfId="11882"/>
    <cellStyle name="Currency 8 7 2 2" xfId="37685"/>
    <cellStyle name="Currency 8 7 3" xfId="37684"/>
    <cellStyle name="Currency 8 7 4" xfId="45917"/>
    <cellStyle name="Currency 8 8" xfId="5185"/>
    <cellStyle name="Currency 8 8 2" xfId="11883"/>
    <cellStyle name="Currency 8 8 2 2" xfId="37687"/>
    <cellStyle name="Currency 8 8 3" xfId="37686"/>
    <cellStyle name="Currency 8 8 4" xfId="45918"/>
    <cellStyle name="Currency 8 9" xfId="5186"/>
    <cellStyle name="Currency 8 9 2" xfId="11884"/>
    <cellStyle name="Currency 8 9 2 2" xfId="37689"/>
    <cellStyle name="Currency 8 9 3" xfId="37688"/>
    <cellStyle name="Currency 8 9 4" xfId="45919"/>
    <cellStyle name="Currency 9" xfId="5187"/>
    <cellStyle name="Currency 9 10" xfId="5188"/>
    <cellStyle name="Currency 9 10 2" xfId="11886"/>
    <cellStyle name="Currency 9 10 2 2" xfId="37692"/>
    <cellStyle name="Currency 9 10 3" xfId="37691"/>
    <cellStyle name="Currency 9 10 4" xfId="45921"/>
    <cellStyle name="Currency 9 11" xfId="5189"/>
    <cellStyle name="Currency 9 11 2" xfId="11887"/>
    <cellStyle name="Currency 9 11 2 2" xfId="37694"/>
    <cellStyle name="Currency 9 11 3" xfId="37693"/>
    <cellStyle name="Currency 9 11 4" xfId="45922"/>
    <cellStyle name="Currency 9 12" xfId="11885"/>
    <cellStyle name="Currency 9 12 2" xfId="37695"/>
    <cellStyle name="Currency 9 13" xfId="18738"/>
    <cellStyle name="Currency 9 14" xfId="37690"/>
    <cellStyle name="Currency 9 15" xfId="45920"/>
    <cellStyle name="Currency 9 2" xfId="5190"/>
    <cellStyle name="Currency 9 2 10" xfId="11888"/>
    <cellStyle name="Currency 9 2 10 2" xfId="37697"/>
    <cellStyle name="Currency 9 2 11" xfId="37696"/>
    <cellStyle name="Currency 9 2 12" xfId="45923"/>
    <cellStyle name="Currency 9 2 2" xfId="5191"/>
    <cellStyle name="Currency 9 2 2 10" xfId="37698"/>
    <cellStyle name="Currency 9 2 2 11" xfId="45924"/>
    <cellStyle name="Currency 9 2 2 2" xfId="5192"/>
    <cellStyle name="Currency 9 2 2 2 2" xfId="5193"/>
    <cellStyle name="Currency 9 2 2 2 2 2" xfId="11891"/>
    <cellStyle name="Currency 9 2 2 2 2 2 2" xfId="37701"/>
    <cellStyle name="Currency 9 2 2 2 2 3" xfId="37700"/>
    <cellStyle name="Currency 9 2 2 2 2 4" xfId="45926"/>
    <cellStyle name="Currency 9 2 2 2 3" xfId="11890"/>
    <cellStyle name="Currency 9 2 2 2 3 2" xfId="37702"/>
    <cellStyle name="Currency 9 2 2 2 4" xfId="37699"/>
    <cellStyle name="Currency 9 2 2 2 5" xfId="45925"/>
    <cellStyle name="Currency 9 2 2 3" xfId="5194"/>
    <cellStyle name="Currency 9 2 2 3 2" xfId="5195"/>
    <cellStyle name="Currency 9 2 2 3 2 2" xfId="11893"/>
    <cellStyle name="Currency 9 2 2 3 2 2 2" xfId="37705"/>
    <cellStyle name="Currency 9 2 2 3 2 3" xfId="37704"/>
    <cellStyle name="Currency 9 2 2 3 2 4" xfId="45928"/>
    <cellStyle name="Currency 9 2 2 3 3" xfId="11892"/>
    <cellStyle name="Currency 9 2 2 3 3 2" xfId="37706"/>
    <cellStyle name="Currency 9 2 2 3 4" xfId="37703"/>
    <cellStyle name="Currency 9 2 2 3 5" xfId="45927"/>
    <cellStyle name="Currency 9 2 2 4" xfId="5196"/>
    <cellStyle name="Currency 9 2 2 4 2" xfId="11894"/>
    <cellStyle name="Currency 9 2 2 4 2 2" xfId="37708"/>
    <cellStyle name="Currency 9 2 2 4 3" xfId="37707"/>
    <cellStyle name="Currency 9 2 2 4 4" xfId="45929"/>
    <cellStyle name="Currency 9 2 2 5" xfId="5197"/>
    <cellStyle name="Currency 9 2 2 5 2" xfId="11895"/>
    <cellStyle name="Currency 9 2 2 5 2 2" xfId="37710"/>
    <cellStyle name="Currency 9 2 2 5 3" xfId="37709"/>
    <cellStyle name="Currency 9 2 2 5 4" xfId="45930"/>
    <cellStyle name="Currency 9 2 2 6" xfId="5198"/>
    <cellStyle name="Currency 9 2 2 6 2" xfId="11896"/>
    <cellStyle name="Currency 9 2 2 6 2 2" xfId="37712"/>
    <cellStyle name="Currency 9 2 2 6 3" xfId="37711"/>
    <cellStyle name="Currency 9 2 2 6 4" xfId="45931"/>
    <cellStyle name="Currency 9 2 2 7" xfId="5199"/>
    <cellStyle name="Currency 9 2 2 7 2" xfId="11897"/>
    <cellStyle name="Currency 9 2 2 7 2 2" xfId="37714"/>
    <cellStyle name="Currency 9 2 2 7 3" xfId="37713"/>
    <cellStyle name="Currency 9 2 2 7 4" xfId="45932"/>
    <cellStyle name="Currency 9 2 2 8" xfId="5200"/>
    <cellStyle name="Currency 9 2 2 8 2" xfId="11898"/>
    <cellStyle name="Currency 9 2 2 8 2 2" xfId="37716"/>
    <cellStyle name="Currency 9 2 2 8 3" xfId="37715"/>
    <cellStyle name="Currency 9 2 2 8 4" xfId="45933"/>
    <cellStyle name="Currency 9 2 2 9" xfId="11889"/>
    <cellStyle name="Currency 9 2 2 9 2" xfId="37717"/>
    <cellStyle name="Currency 9 2 3" xfId="5201"/>
    <cellStyle name="Currency 9 2 3 2" xfId="5202"/>
    <cellStyle name="Currency 9 2 3 2 2" xfId="11900"/>
    <cellStyle name="Currency 9 2 3 2 2 2" xfId="37720"/>
    <cellStyle name="Currency 9 2 3 2 3" xfId="37719"/>
    <cellStyle name="Currency 9 2 3 2 4" xfId="45935"/>
    <cellStyle name="Currency 9 2 3 3" xfId="11899"/>
    <cellStyle name="Currency 9 2 3 3 2" xfId="37721"/>
    <cellStyle name="Currency 9 2 3 4" xfId="37718"/>
    <cellStyle name="Currency 9 2 3 5" xfId="45934"/>
    <cellStyle name="Currency 9 2 4" xfId="5203"/>
    <cellStyle name="Currency 9 2 4 2" xfId="5204"/>
    <cellStyle name="Currency 9 2 4 2 2" xfId="11902"/>
    <cellStyle name="Currency 9 2 4 2 2 2" xfId="37724"/>
    <cellStyle name="Currency 9 2 4 2 3" xfId="37723"/>
    <cellStyle name="Currency 9 2 4 2 4" xfId="45937"/>
    <cellStyle name="Currency 9 2 4 3" xfId="11901"/>
    <cellStyle name="Currency 9 2 4 3 2" xfId="37725"/>
    <cellStyle name="Currency 9 2 4 4" xfId="37722"/>
    <cellStyle name="Currency 9 2 4 5" xfId="45936"/>
    <cellStyle name="Currency 9 2 5" xfId="5205"/>
    <cellStyle name="Currency 9 2 5 2" xfId="11903"/>
    <cellStyle name="Currency 9 2 5 2 2" xfId="37727"/>
    <cellStyle name="Currency 9 2 5 3" xfId="37726"/>
    <cellStyle name="Currency 9 2 5 4" xfId="45938"/>
    <cellStyle name="Currency 9 2 6" xfId="5206"/>
    <cellStyle name="Currency 9 2 6 2" xfId="11904"/>
    <cellStyle name="Currency 9 2 6 2 2" xfId="37729"/>
    <cellStyle name="Currency 9 2 6 3" xfId="37728"/>
    <cellStyle name="Currency 9 2 6 4" xfId="45939"/>
    <cellStyle name="Currency 9 2 7" xfId="5207"/>
    <cellStyle name="Currency 9 2 7 2" xfId="11905"/>
    <cellStyle name="Currency 9 2 7 2 2" xfId="37731"/>
    <cellStyle name="Currency 9 2 7 3" xfId="37730"/>
    <cellStyle name="Currency 9 2 7 4" xfId="45940"/>
    <cellStyle name="Currency 9 2 8" xfId="5208"/>
    <cellStyle name="Currency 9 2 8 2" xfId="11906"/>
    <cellStyle name="Currency 9 2 8 2 2" xfId="37733"/>
    <cellStyle name="Currency 9 2 8 3" xfId="37732"/>
    <cellStyle name="Currency 9 2 8 4" xfId="45941"/>
    <cellStyle name="Currency 9 2 9" xfId="5209"/>
    <cellStyle name="Currency 9 2 9 2" xfId="11907"/>
    <cellStyle name="Currency 9 2 9 2 2" xfId="37735"/>
    <cellStyle name="Currency 9 2 9 3" xfId="37734"/>
    <cellStyle name="Currency 9 2 9 4" xfId="45942"/>
    <cellStyle name="Currency 9 3" xfId="5210"/>
    <cellStyle name="Currency 9 3 10" xfId="37736"/>
    <cellStyle name="Currency 9 3 11" xfId="45943"/>
    <cellStyle name="Currency 9 3 2" xfId="5211"/>
    <cellStyle name="Currency 9 3 2 2" xfId="5212"/>
    <cellStyle name="Currency 9 3 2 2 2" xfId="11910"/>
    <cellStyle name="Currency 9 3 2 2 2 2" xfId="37739"/>
    <cellStyle name="Currency 9 3 2 2 3" xfId="37738"/>
    <cellStyle name="Currency 9 3 2 2 4" xfId="45945"/>
    <cellStyle name="Currency 9 3 2 3" xfId="11909"/>
    <cellStyle name="Currency 9 3 2 3 2" xfId="37740"/>
    <cellStyle name="Currency 9 3 2 4" xfId="37737"/>
    <cellStyle name="Currency 9 3 2 5" xfId="45944"/>
    <cellStyle name="Currency 9 3 3" xfId="5213"/>
    <cellStyle name="Currency 9 3 3 2" xfId="5214"/>
    <cellStyle name="Currency 9 3 3 2 2" xfId="11912"/>
    <cellStyle name="Currency 9 3 3 2 2 2" xfId="37743"/>
    <cellStyle name="Currency 9 3 3 2 3" xfId="37742"/>
    <cellStyle name="Currency 9 3 3 2 4" xfId="45947"/>
    <cellStyle name="Currency 9 3 3 3" xfId="11911"/>
    <cellStyle name="Currency 9 3 3 3 2" xfId="37744"/>
    <cellStyle name="Currency 9 3 3 4" xfId="37741"/>
    <cellStyle name="Currency 9 3 3 5" xfId="45946"/>
    <cellStyle name="Currency 9 3 4" xfId="5215"/>
    <cellStyle name="Currency 9 3 4 2" xfId="11913"/>
    <cellStyle name="Currency 9 3 4 2 2" xfId="37746"/>
    <cellStyle name="Currency 9 3 4 3" xfId="37745"/>
    <cellStyle name="Currency 9 3 4 4" xfId="45948"/>
    <cellStyle name="Currency 9 3 5" xfId="5216"/>
    <cellStyle name="Currency 9 3 5 2" xfId="11914"/>
    <cellStyle name="Currency 9 3 5 2 2" xfId="37748"/>
    <cellStyle name="Currency 9 3 5 3" xfId="37747"/>
    <cellStyle name="Currency 9 3 5 4" xfId="45949"/>
    <cellStyle name="Currency 9 3 6" xfId="5217"/>
    <cellStyle name="Currency 9 3 6 2" xfId="11915"/>
    <cellStyle name="Currency 9 3 6 2 2" xfId="37750"/>
    <cellStyle name="Currency 9 3 6 3" xfId="37749"/>
    <cellStyle name="Currency 9 3 6 4" xfId="45950"/>
    <cellStyle name="Currency 9 3 7" xfId="5218"/>
    <cellStyle name="Currency 9 3 7 2" xfId="11916"/>
    <cellStyle name="Currency 9 3 7 2 2" xfId="37752"/>
    <cellStyle name="Currency 9 3 7 3" xfId="37751"/>
    <cellStyle name="Currency 9 3 7 4" xfId="45951"/>
    <cellStyle name="Currency 9 3 8" xfId="5219"/>
    <cellStyle name="Currency 9 3 8 2" xfId="11917"/>
    <cellStyle name="Currency 9 3 8 2 2" xfId="37754"/>
    <cellStyle name="Currency 9 3 8 3" xfId="37753"/>
    <cellStyle name="Currency 9 3 8 4" xfId="45952"/>
    <cellStyle name="Currency 9 3 9" xfId="11908"/>
    <cellStyle name="Currency 9 3 9 2" xfId="37755"/>
    <cellStyle name="Currency 9 4" xfId="5220"/>
    <cellStyle name="Currency 9 4 10" xfId="37756"/>
    <cellStyle name="Currency 9 4 11" xfId="45953"/>
    <cellStyle name="Currency 9 4 2" xfId="5221"/>
    <cellStyle name="Currency 9 4 2 2" xfId="11919"/>
    <cellStyle name="Currency 9 4 2 2 2" xfId="37758"/>
    <cellStyle name="Currency 9 4 2 3" xfId="37757"/>
    <cellStyle name="Currency 9 4 2 4" xfId="45954"/>
    <cellStyle name="Currency 9 4 3" xfId="5222"/>
    <cellStyle name="Currency 9 4 3 2" xfId="11920"/>
    <cellStyle name="Currency 9 4 3 2 2" xfId="37760"/>
    <cellStyle name="Currency 9 4 3 3" xfId="37759"/>
    <cellStyle name="Currency 9 4 3 4" xfId="45955"/>
    <cellStyle name="Currency 9 4 4" xfId="5223"/>
    <cellStyle name="Currency 9 4 4 2" xfId="11921"/>
    <cellStyle name="Currency 9 4 4 2 2" xfId="37762"/>
    <cellStyle name="Currency 9 4 4 3" xfId="37761"/>
    <cellStyle name="Currency 9 4 4 4" xfId="45956"/>
    <cellStyle name="Currency 9 4 5" xfId="5224"/>
    <cellStyle name="Currency 9 4 5 2" xfId="11922"/>
    <cellStyle name="Currency 9 4 5 2 2" xfId="37764"/>
    <cellStyle name="Currency 9 4 5 3" xfId="37763"/>
    <cellStyle name="Currency 9 4 5 4" xfId="45957"/>
    <cellStyle name="Currency 9 4 6" xfId="5225"/>
    <cellStyle name="Currency 9 4 6 2" xfId="11923"/>
    <cellStyle name="Currency 9 4 6 2 2" xfId="37766"/>
    <cellStyle name="Currency 9 4 6 3" xfId="37765"/>
    <cellStyle name="Currency 9 4 6 4" xfId="45958"/>
    <cellStyle name="Currency 9 4 7" xfId="5226"/>
    <cellStyle name="Currency 9 4 7 2" xfId="11924"/>
    <cellStyle name="Currency 9 4 7 2 2" xfId="37768"/>
    <cellStyle name="Currency 9 4 7 3" xfId="37767"/>
    <cellStyle name="Currency 9 4 7 4" xfId="45959"/>
    <cellStyle name="Currency 9 4 8" xfId="5227"/>
    <cellStyle name="Currency 9 4 8 2" xfId="11925"/>
    <cellStyle name="Currency 9 4 8 2 2" xfId="37770"/>
    <cellStyle name="Currency 9 4 8 3" xfId="37769"/>
    <cellStyle name="Currency 9 4 8 4" xfId="45960"/>
    <cellStyle name="Currency 9 4 9" xfId="11918"/>
    <cellStyle name="Currency 9 4 9 2" xfId="37771"/>
    <cellStyle name="Currency 9 5" xfId="5228"/>
    <cellStyle name="Currency 9 5 2" xfId="5229"/>
    <cellStyle name="Currency 9 5 2 2" xfId="11927"/>
    <cellStyle name="Currency 9 5 2 2 2" xfId="37774"/>
    <cellStyle name="Currency 9 5 2 3" xfId="37773"/>
    <cellStyle name="Currency 9 5 2 4" xfId="45962"/>
    <cellStyle name="Currency 9 5 3" xfId="11926"/>
    <cellStyle name="Currency 9 5 3 2" xfId="37775"/>
    <cellStyle name="Currency 9 5 4" xfId="37772"/>
    <cellStyle name="Currency 9 5 5" xfId="45961"/>
    <cellStyle name="Currency 9 6" xfId="5230"/>
    <cellStyle name="Currency 9 6 2" xfId="11928"/>
    <cellStyle name="Currency 9 6 2 2" xfId="37777"/>
    <cellStyle name="Currency 9 6 3" xfId="37776"/>
    <cellStyle name="Currency 9 6 4" xfId="45963"/>
    <cellStyle name="Currency 9 7" xfId="5231"/>
    <cellStyle name="Currency 9 7 2" xfId="11929"/>
    <cellStyle name="Currency 9 7 2 2" xfId="37779"/>
    <cellStyle name="Currency 9 7 3" xfId="37778"/>
    <cellStyle name="Currency 9 7 4" xfId="45964"/>
    <cellStyle name="Currency 9 8" xfId="5232"/>
    <cellStyle name="Currency 9 8 2" xfId="11930"/>
    <cellStyle name="Currency 9 8 2 2" xfId="37781"/>
    <cellStyle name="Currency 9 8 3" xfId="37780"/>
    <cellStyle name="Currency 9 8 4" xfId="45965"/>
    <cellStyle name="Currency 9 9" xfId="5233"/>
    <cellStyle name="Currency 9 9 2" xfId="11931"/>
    <cellStyle name="Currency 9 9 2 2" xfId="37783"/>
    <cellStyle name="Currency 9 9 3" xfId="37782"/>
    <cellStyle name="Currency 9 9 4" xfId="45966"/>
    <cellStyle name="Currency.prt" xfId="18739"/>
    <cellStyle name="Currency[2]" xfId="18740"/>
    <cellStyle name="Currency0" xfId="18741"/>
    <cellStyle name="Currency0 10" xfId="18742"/>
    <cellStyle name="Currency0 11" xfId="18743"/>
    <cellStyle name="Currency0 12" xfId="18744"/>
    <cellStyle name="Currency0 13" xfId="18745"/>
    <cellStyle name="Currency0 14" xfId="18746"/>
    <cellStyle name="Currency0 15" xfId="18747"/>
    <cellStyle name="Currency0 16" xfId="18748"/>
    <cellStyle name="Currency0 17" xfId="18749"/>
    <cellStyle name="Currency0 18" xfId="18750"/>
    <cellStyle name="Currency0 19" xfId="18751"/>
    <cellStyle name="Currency0 2" xfId="18752"/>
    <cellStyle name="Currency0 2 2" xfId="18753"/>
    <cellStyle name="Currency0 20" xfId="18754"/>
    <cellStyle name="Currency0 21" xfId="18755"/>
    <cellStyle name="Currency0 22" xfId="18756"/>
    <cellStyle name="Currency0 23" xfId="18757"/>
    <cellStyle name="Currency0 24" xfId="18758"/>
    <cellStyle name="Currency0 25" xfId="18759"/>
    <cellStyle name="Currency0 26" xfId="18760"/>
    <cellStyle name="Currency0 27" xfId="18761"/>
    <cellStyle name="Currency0 28" xfId="18762"/>
    <cellStyle name="Currency0 29" xfId="18763"/>
    <cellStyle name="Currency0 3" xfId="18764"/>
    <cellStyle name="Currency0 3 10" xfId="18765"/>
    <cellStyle name="Currency0 3 11" xfId="18766"/>
    <cellStyle name="Currency0 3 12" xfId="18767"/>
    <cellStyle name="Currency0 3 13" xfId="18768"/>
    <cellStyle name="Currency0 3 14" xfId="18769"/>
    <cellStyle name="Currency0 3 15" xfId="18770"/>
    <cellStyle name="Currency0 3 16" xfId="18771"/>
    <cellStyle name="Currency0 3 2" xfId="18772"/>
    <cellStyle name="Currency0 3 3" xfId="18773"/>
    <cellStyle name="Currency0 3 4" xfId="18774"/>
    <cellStyle name="Currency0 3 5" xfId="18775"/>
    <cellStyle name="Currency0 3 6" xfId="18776"/>
    <cellStyle name="Currency0 3 7" xfId="18777"/>
    <cellStyle name="Currency0 3 8" xfId="18778"/>
    <cellStyle name="Currency0 3 9" xfId="18779"/>
    <cellStyle name="Currency0 30" xfId="18780"/>
    <cellStyle name="Currency0 31" xfId="18781"/>
    <cellStyle name="Currency0 32" xfId="18782"/>
    <cellStyle name="Currency0 33" xfId="18783"/>
    <cellStyle name="Currency0 34" xfId="18784"/>
    <cellStyle name="Currency0 35" xfId="18785"/>
    <cellStyle name="Currency0 36" xfId="18786"/>
    <cellStyle name="Currency0 37" xfId="18787"/>
    <cellStyle name="Currency0 38" xfId="18788"/>
    <cellStyle name="Currency0 39" xfId="18789"/>
    <cellStyle name="Currency0 4" xfId="18790"/>
    <cellStyle name="Currency0 40" xfId="18791"/>
    <cellStyle name="Currency0 41" xfId="18792"/>
    <cellStyle name="Currency0 42" xfId="18793"/>
    <cellStyle name="Currency0 43" xfId="18794"/>
    <cellStyle name="Currency0 44" xfId="18795"/>
    <cellStyle name="Currency0 5" xfId="18796"/>
    <cellStyle name="Currency0 6" xfId="18797"/>
    <cellStyle name="Currency0 7" xfId="18798"/>
    <cellStyle name="Currency0 8" xfId="18799"/>
    <cellStyle name="Currency0 9" xfId="18800"/>
    <cellStyle name="Currency1" xfId="18801"/>
    <cellStyle name="custom" xfId="18802"/>
    <cellStyle name="Dan" xfId="18803"/>
    <cellStyle name="dat.background.dtl" xfId="18804"/>
    <cellStyle name="dat.Exchange" xfId="18805"/>
    <cellStyle name="dat.General" xfId="18806"/>
    <cellStyle name="dat.General.or" xfId="18807"/>
    <cellStyle name="dat.General.or.prt" xfId="18808"/>
    <cellStyle name="dat.General.or_mInKeyCode" xfId="18809"/>
    <cellStyle name="dat.General.prt" xfId="18810"/>
    <cellStyle name="dat.General_Apport &amp; Look-through" xfId="18811"/>
    <cellStyle name="dat.Number" xfId="18812"/>
    <cellStyle name="dat.Ratio%2" xfId="18813"/>
    <cellStyle name="dat.US$" xfId="18814"/>
    <cellStyle name="dat.US$.or" xfId="18815"/>
    <cellStyle name="dat.US$.or.prt" xfId="18816"/>
    <cellStyle name="dat.US$.or_mInKeyCode" xfId="18817"/>
    <cellStyle name="dat.US$.prt" xfId="18818"/>
    <cellStyle name="dat.US$.prt 2" xfId="18819"/>
    <cellStyle name="dat.US$.prt 2 2" xfId="18820"/>
    <cellStyle name="dat.US$.prt 3" xfId="18821"/>
    <cellStyle name="dat.US$.prt_Comverse 2004 Income Tax Review Wkbk 02 03" xfId="18822"/>
    <cellStyle name="dat.US$_mInKeyCode" xfId="18823"/>
    <cellStyle name="Date" xfId="18824"/>
    <cellStyle name="Date 10" xfId="18825"/>
    <cellStyle name="Date 11" xfId="18826"/>
    <cellStyle name="Date 12" xfId="18827"/>
    <cellStyle name="Date 13" xfId="18828"/>
    <cellStyle name="Date 14" xfId="18829"/>
    <cellStyle name="Date 15" xfId="18830"/>
    <cellStyle name="Date 16" xfId="18831"/>
    <cellStyle name="Date 17" xfId="18832"/>
    <cellStyle name="Date 18" xfId="18833"/>
    <cellStyle name="Date 19" xfId="18834"/>
    <cellStyle name="Date 2" xfId="18835"/>
    <cellStyle name="Date 2 2" xfId="18836"/>
    <cellStyle name="Date 20" xfId="18837"/>
    <cellStyle name="Date 21" xfId="18838"/>
    <cellStyle name="Date 22" xfId="18839"/>
    <cellStyle name="Date 23" xfId="18840"/>
    <cellStyle name="Date 24" xfId="18841"/>
    <cellStyle name="Date 25" xfId="18842"/>
    <cellStyle name="Date 26" xfId="18843"/>
    <cellStyle name="Date 27" xfId="18844"/>
    <cellStyle name="Date 28" xfId="18845"/>
    <cellStyle name="Date 29" xfId="18846"/>
    <cellStyle name="Date 3" xfId="18847"/>
    <cellStyle name="Date 3 10" xfId="18848"/>
    <cellStyle name="Date 3 11" xfId="18849"/>
    <cellStyle name="Date 3 12" xfId="18850"/>
    <cellStyle name="Date 3 13" xfId="18851"/>
    <cellStyle name="Date 3 14" xfId="18852"/>
    <cellStyle name="Date 3 15" xfId="18853"/>
    <cellStyle name="Date 3 16" xfId="18854"/>
    <cellStyle name="Date 3 2" xfId="18855"/>
    <cellStyle name="Date 3 3" xfId="18856"/>
    <cellStyle name="Date 3 4" xfId="18857"/>
    <cellStyle name="Date 3 5" xfId="18858"/>
    <cellStyle name="Date 3 6" xfId="18859"/>
    <cellStyle name="Date 3 7" xfId="18860"/>
    <cellStyle name="Date 3 8" xfId="18861"/>
    <cellStyle name="Date 3 9" xfId="18862"/>
    <cellStyle name="Date 30" xfId="18863"/>
    <cellStyle name="Date 31" xfId="18864"/>
    <cellStyle name="Date 32" xfId="18865"/>
    <cellStyle name="Date 33" xfId="18866"/>
    <cellStyle name="Date 34" xfId="18867"/>
    <cellStyle name="Date 35" xfId="18868"/>
    <cellStyle name="Date 36" xfId="18869"/>
    <cellStyle name="Date 37" xfId="18870"/>
    <cellStyle name="Date 38" xfId="18871"/>
    <cellStyle name="Date 39" xfId="18872"/>
    <cellStyle name="Date 4" xfId="18873"/>
    <cellStyle name="Date 4 2" xfId="18874"/>
    <cellStyle name="Date 4 2 2" xfId="18875"/>
    <cellStyle name="Date 4 2 3" xfId="18876"/>
    <cellStyle name="Date 4 3" xfId="18877"/>
    <cellStyle name="Date 40" xfId="18878"/>
    <cellStyle name="Date 41" xfId="18879"/>
    <cellStyle name="Date 42" xfId="18880"/>
    <cellStyle name="Date 43" xfId="18881"/>
    <cellStyle name="Date 44" xfId="18882"/>
    <cellStyle name="Date 5" xfId="18883"/>
    <cellStyle name="Date 5 2" xfId="18884"/>
    <cellStyle name="Date 5 2 2" xfId="18885"/>
    <cellStyle name="Date 5 2 3" xfId="18886"/>
    <cellStyle name="Date 5 3" xfId="18887"/>
    <cellStyle name="Date 6" xfId="18888"/>
    <cellStyle name="Date 7" xfId="18889"/>
    <cellStyle name="Date 8" xfId="18890"/>
    <cellStyle name="Date 9" xfId="18891"/>
    <cellStyle name="Date Short" xfId="18892"/>
    <cellStyle name="Date Short 2" xfId="18893"/>
    <cellStyle name="Date Short 2 2" xfId="18894"/>
    <cellStyle name="Date Short 3" xfId="18895"/>
    <cellStyle name="Date Short_Comverse 2004 Income Tax Review Wkbk 02 03" xfId="18896"/>
    <cellStyle name="Date_~8558002" xfId="18897"/>
    <cellStyle name="dates" xfId="18898"/>
    <cellStyle name="DBL U - Style2" xfId="18899"/>
    <cellStyle name="Debit" xfId="18900"/>
    <cellStyle name="DELTA" xfId="18901"/>
    <cellStyle name="Dezimal [0]_(A) Access-Spares for 2000" xfId="18902"/>
    <cellStyle name="Dezimal_(A) Access-Spares for 2000" xfId="18903"/>
    <cellStyle name="Dia" xfId="18904"/>
    <cellStyle name="Dollar (zero dec)" xfId="18905"/>
    <cellStyle name="Dollar (zero dec) 10" xfId="18906"/>
    <cellStyle name="Dollar (zero dec) 11" xfId="18907"/>
    <cellStyle name="Dollar (zero dec) 12" xfId="18908"/>
    <cellStyle name="Dollar (zero dec) 13" xfId="18909"/>
    <cellStyle name="Dollar (zero dec) 14" xfId="18910"/>
    <cellStyle name="Dollar (zero dec) 15" xfId="18911"/>
    <cellStyle name="Dollar (zero dec) 16" xfId="18912"/>
    <cellStyle name="Dollar (zero dec) 17" xfId="18913"/>
    <cellStyle name="Dollar (zero dec) 18" xfId="18914"/>
    <cellStyle name="Dollar (zero dec) 19" xfId="18915"/>
    <cellStyle name="Dollar (zero dec) 2" xfId="18916"/>
    <cellStyle name="Dollar (zero dec) 2 2" xfId="18917"/>
    <cellStyle name="Dollar (zero dec) 20" xfId="18918"/>
    <cellStyle name="Dollar (zero dec) 21" xfId="18919"/>
    <cellStyle name="Dollar (zero dec) 22" xfId="18920"/>
    <cellStyle name="Dollar (zero dec) 23" xfId="18921"/>
    <cellStyle name="Dollar (zero dec) 24" xfId="18922"/>
    <cellStyle name="Dollar (zero dec) 25" xfId="18923"/>
    <cellStyle name="Dollar (zero dec) 26" xfId="18924"/>
    <cellStyle name="Dollar (zero dec) 27" xfId="18925"/>
    <cellStyle name="Dollar (zero dec) 28" xfId="18926"/>
    <cellStyle name="Dollar (zero dec) 29" xfId="18927"/>
    <cellStyle name="Dollar (zero dec) 3" xfId="18928"/>
    <cellStyle name="Dollar (zero dec) 3 10" xfId="18929"/>
    <cellStyle name="Dollar (zero dec) 3 11" xfId="18930"/>
    <cellStyle name="Dollar (zero dec) 3 12" xfId="18931"/>
    <cellStyle name="Dollar (zero dec) 3 13" xfId="18932"/>
    <cellStyle name="Dollar (zero dec) 3 14" xfId="18933"/>
    <cellStyle name="Dollar (zero dec) 3 15" xfId="18934"/>
    <cellStyle name="Dollar (zero dec) 3 16" xfId="18935"/>
    <cellStyle name="Dollar (zero dec) 3 2" xfId="18936"/>
    <cellStyle name="Dollar (zero dec) 3 3" xfId="18937"/>
    <cellStyle name="Dollar (zero dec) 3 4" xfId="18938"/>
    <cellStyle name="Dollar (zero dec) 3 5" xfId="18939"/>
    <cellStyle name="Dollar (zero dec) 3 6" xfId="18940"/>
    <cellStyle name="Dollar (zero dec) 3 7" xfId="18941"/>
    <cellStyle name="Dollar (zero dec) 3 8" xfId="18942"/>
    <cellStyle name="Dollar (zero dec) 3 9" xfId="18943"/>
    <cellStyle name="Dollar (zero dec) 30" xfId="18944"/>
    <cellStyle name="Dollar (zero dec) 31" xfId="18945"/>
    <cellStyle name="Dollar (zero dec) 32" xfId="18946"/>
    <cellStyle name="Dollar (zero dec) 33" xfId="18947"/>
    <cellStyle name="Dollar (zero dec) 34" xfId="18948"/>
    <cellStyle name="Dollar (zero dec) 35" xfId="18949"/>
    <cellStyle name="Dollar (zero dec) 36" xfId="18950"/>
    <cellStyle name="Dollar (zero dec) 37" xfId="18951"/>
    <cellStyle name="Dollar (zero dec) 38" xfId="18952"/>
    <cellStyle name="Dollar (zero dec) 39" xfId="18953"/>
    <cellStyle name="Dollar (zero dec) 4" xfId="18954"/>
    <cellStyle name="Dollar (zero dec) 40" xfId="18955"/>
    <cellStyle name="Dollar (zero dec) 41" xfId="18956"/>
    <cellStyle name="Dollar (zero dec) 5" xfId="18957"/>
    <cellStyle name="Dollar (zero dec) 6" xfId="18958"/>
    <cellStyle name="Dollar (zero dec) 7" xfId="18959"/>
    <cellStyle name="Dollar (zero dec) 8" xfId="18960"/>
    <cellStyle name="Dollar (zero dec) 9" xfId="18961"/>
    <cellStyle name="DoubleOnly" xfId="18962"/>
    <cellStyle name="Drilldown" xfId="18963"/>
    <cellStyle name="Drilldown 2" xfId="18964"/>
    <cellStyle name="Drilldown 3" xfId="18965"/>
    <cellStyle name="Drilldown 4" xfId="18966"/>
    <cellStyle name="Drilldown 5" xfId="18967"/>
    <cellStyle name="Drilldown 6" xfId="18968"/>
    <cellStyle name="e - Style2" xfId="18969"/>
    <cellStyle name="ed - Style6" xfId="18970"/>
    <cellStyle name="Emphasis 1" xfId="18971"/>
    <cellStyle name="Emphasis 2" xfId="18972"/>
    <cellStyle name="Emphasis 3" xfId="18973"/>
    <cellStyle name="Encabez1" xfId="18974"/>
    <cellStyle name="Encabez2" xfId="18975"/>
    <cellStyle name="Encabezado 1" xfId="18976"/>
    <cellStyle name="Encabezado 2" xfId="18977"/>
    <cellStyle name="Encabezado 2 2" xfId="18978"/>
    <cellStyle name="Encabezado 2 3" xfId="18979"/>
    <cellStyle name="Encabezado 2_Comverse 2004 Income Tax Review Wkbk 02 03" xfId="18980"/>
    <cellStyle name="Encabezado 4" xfId="18981"/>
    <cellStyle name="Ênfase1" xfId="18982"/>
    <cellStyle name="Ênfase2" xfId="18983"/>
    <cellStyle name="Ênfase3" xfId="18984"/>
    <cellStyle name="Ênfase4" xfId="18985"/>
    <cellStyle name="Ênfase5" xfId="18986"/>
    <cellStyle name="Ênfase6" xfId="18987"/>
    <cellStyle name="Énfasis1" xfId="18988"/>
    <cellStyle name="Énfasis2" xfId="18989"/>
    <cellStyle name="Énfasis3" xfId="18990"/>
    <cellStyle name="Énfasis4" xfId="18991"/>
    <cellStyle name="Énfasis5" xfId="18992"/>
    <cellStyle name="Énfasis6" xfId="18993"/>
    <cellStyle name="Enter Currency (0)" xfId="18994"/>
    <cellStyle name="Enter Currency (0) 10" xfId="18995"/>
    <cellStyle name="Enter Currency (0) 11" xfId="18996"/>
    <cellStyle name="Enter Currency (0) 12" xfId="18997"/>
    <cellStyle name="Enter Currency (0) 13" xfId="18998"/>
    <cellStyle name="Enter Currency (0) 14" xfId="18999"/>
    <cellStyle name="Enter Currency (0) 15" xfId="19000"/>
    <cellStyle name="Enter Currency (0) 16" xfId="19001"/>
    <cellStyle name="Enter Currency (0) 17" xfId="19002"/>
    <cellStyle name="Enter Currency (0) 18" xfId="19003"/>
    <cellStyle name="Enter Currency (0) 19" xfId="19004"/>
    <cellStyle name="Enter Currency (0) 2" xfId="19005"/>
    <cellStyle name="Enter Currency (0) 2 2" xfId="19006"/>
    <cellStyle name="Enter Currency (0) 20" xfId="19007"/>
    <cellStyle name="Enter Currency (0) 21" xfId="19008"/>
    <cellStyle name="Enter Currency (0) 22" xfId="19009"/>
    <cellStyle name="Enter Currency (0) 23" xfId="19010"/>
    <cellStyle name="Enter Currency (0) 24" xfId="19011"/>
    <cellStyle name="Enter Currency (0) 25" xfId="19012"/>
    <cellStyle name="Enter Currency (0) 26" xfId="19013"/>
    <cellStyle name="Enter Currency (0) 27" xfId="19014"/>
    <cellStyle name="Enter Currency (0) 28" xfId="19015"/>
    <cellStyle name="Enter Currency (0) 29" xfId="19016"/>
    <cellStyle name="Enter Currency (0) 3" xfId="19017"/>
    <cellStyle name="Enter Currency (0) 3 10" xfId="19018"/>
    <cellStyle name="Enter Currency (0) 3 11" xfId="19019"/>
    <cellStyle name="Enter Currency (0) 3 12" xfId="19020"/>
    <cellStyle name="Enter Currency (0) 3 13" xfId="19021"/>
    <cellStyle name="Enter Currency (0) 3 14" xfId="19022"/>
    <cellStyle name="Enter Currency (0) 3 15" xfId="19023"/>
    <cellStyle name="Enter Currency (0) 3 16" xfId="19024"/>
    <cellStyle name="Enter Currency (0) 3 2" xfId="19025"/>
    <cellStyle name="Enter Currency (0) 3 3" xfId="19026"/>
    <cellStyle name="Enter Currency (0) 3 4" xfId="19027"/>
    <cellStyle name="Enter Currency (0) 3 5" xfId="19028"/>
    <cellStyle name="Enter Currency (0) 3 6" xfId="19029"/>
    <cellStyle name="Enter Currency (0) 3 7" xfId="19030"/>
    <cellStyle name="Enter Currency (0) 3 8" xfId="19031"/>
    <cellStyle name="Enter Currency (0) 3 9" xfId="19032"/>
    <cellStyle name="Enter Currency (0) 30" xfId="19033"/>
    <cellStyle name="Enter Currency (0) 31" xfId="19034"/>
    <cellStyle name="Enter Currency (0) 32" xfId="19035"/>
    <cellStyle name="Enter Currency (0) 33" xfId="19036"/>
    <cellStyle name="Enter Currency (0) 34" xfId="19037"/>
    <cellStyle name="Enter Currency (0) 35" xfId="19038"/>
    <cellStyle name="Enter Currency (0) 36" xfId="19039"/>
    <cellStyle name="Enter Currency (0) 37" xfId="19040"/>
    <cellStyle name="Enter Currency (0) 38" xfId="19041"/>
    <cellStyle name="Enter Currency (0) 39" xfId="19042"/>
    <cellStyle name="Enter Currency (0) 4" xfId="19043"/>
    <cellStyle name="Enter Currency (0) 40" xfId="19044"/>
    <cellStyle name="Enter Currency (0) 41" xfId="19045"/>
    <cellStyle name="Enter Currency (0) 5" xfId="19046"/>
    <cellStyle name="Enter Currency (0) 6" xfId="19047"/>
    <cellStyle name="Enter Currency (0) 7" xfId="19048"/>
    <cellStyle name="Enter Currency (0) 8" xfId="19049"/>
    <cellStyle name="Enter Currency (0) 9" xfId="19050"/>
    <cellStyle name="Enter Currency (2)" xfId="19051"/>
    <cellStyle name="Enter Currency (2) 10" xfId="19052"/>
    <cellStyle name="Enter Currency (2) 11" xfId="19053"/>
    <cellStyle name="Enter Currency (2) 12" xfId="19054"/>
    <cellStyle name="Enter Currency (2) 13" xfId="19055"/>
    <cellStyle name="Enter Currency (2) 14" xfId="19056"/>
    <cellStyle name="Enter Currency (2) 15" xfId="19057"/>
    <cellStyle name="Enter Currency (2) 16" xfId="19058"/>
    <cellStyle name="Enter Currency (2) 17" xfId="19059"/>
    <cellStyle name="Enter Currency (2) 18" xfId="19060"/>
    <cellStyle name="Enter Currency (2) 19" xfId="19061"/>
    <cellStyle name="Enter Currency (2) 2" xfId="19062"/>
    <cellStyle name="Enter Currency (2) 2 2" xfId="19063"/>
    <cellStyle name="Enter Currency (2) 20" xfId="19064"/>
    <cellStyle name="Enter Currency (2) 21" xfId="19065"/>
    <cellStyle name="Enter Currency (2) 22" xfId="19066"/>
    <cellStyle name="Enter Currency (2) 23" xfId="19067"/>
    <cellStyle name="Enter Currency (2) 24" xfId="19068"/>
    <cellStyle name="Enter Currency (2) 25" xfId="19069"/>
    <cellStyle name="Enter Currency (2) 26" xfId="19070"/>
    <cellStyle name="Enter Currency (2) 27" xfId="19071"/>
    <cellStyle name="Enter Currency (2) 28" xfId="19072"/>
    <cellStyle name="Enter Currency (2) 29" xfId="19073"/>
    <cellStyle name="Enter Currency (2) 3" xfId="19074"/>
    <cellStyle name="Enter Currency (2) 3 10" xfId="19075"/>
    <cellStyle name="Enter Currency (2) 3 11" xfId="19076"/>
    <cellStyle name="Enter Currency (2) 3 12" xfId="19077"/>
    <cellStyle name="Enter Currency (2) 3 13" xfId="19078"/>
    <cellStyle name="Enter Currency (2) 3 14" xfId="19079"/>
    <cellStyle name="Enter Currency (2) 3 15" xfId="19080"/>
    <cellStyle name="Enter Currency (2) 3 16" xfId="19081"/>
    <cellStyle name="Enter Currency (2) 3 2" xfId="19082"/>
    <cellStyle name="Enter Currency (2) 3 3" xfId="19083"/>
    <cellStyle name="Enter Currency (2) 3 4" xfId="19084"/>
    <cellStyle name="Enter Currency (2) 3 5" xfId="19085"/>
    <cellStyle name="Enter Currency (2) 3 6" xfId="19086"/>
    <cellStyle name="Enter Currency (2) 3 7" xfId="19087"/>
    <cellStyle name="Enter Currency (2) 3 8" xfId="19088"/>
    <cellStyle name="Enter Currency (2) 3 9" xfId="19089"/>
    <cellStyle name="Enter Currency (2) 30" xfId="19090"/>
    <cellStyle name="Enter Currency (2) 31" xfId="19091"/>
    <cellStyle name="Enter Currency (2) 32" xfId="19092"/>
    <cellStyle name="Enter Currency (2) 33" xfId="19093"/>
    <cellStyle name="Enter Currency (2) 34" xfId="19094"/>
    <cellStyle name="Enter Currency (2) 35" xfId="19095"/>
    <cellStyle name="Enter Currency (2) 36" xfId="19096"/>
    <cellStyle name="Enter Currency (2) 37" xfId="19097"/>
    <cellStyle name="Enter Currency (2) 38" xfId="19098"/>
    <cellStyle name="Enter Currency (2) 39" xfId="19099"/>
    <cellStyle name="Enter Currency (2) 4" xfId="19100"/>
    <cellStyle name="Enter Currency (2) 40" xfId="19101"/>
    <cellStyle name="Enter Currency (2) 41" xfId="19102"/>
    <cellStyle name="Enter Currency (2) 5" xfId="19103"/>
    <cellStyle name="Enter Currency (2) 6" xfId="19104"/>
    <cellStyle name="Enter Currency (2) 7" xfId="19105"/>
    <cellStyle name="Enter Currency (2) 8" xfId="19106"/>
    <cellStyle name="Enter Currency (2) 9" xfId="19107"/>
    <cellStyle name="Enter Units (0)" xfId="19108"/>
    <cellStyle name="Enter Units (0) 10" xfId="19109"/>
    <cellStyle name="Enter Units (0) 11" xfId="19110"/>
    <cellStyle name="Enter Units (0) 12" xfId="19111"/>
    <cellStyle name="Enter Units (0) 13" xfId="19112"/>
    <cellStyle name="Enter Units (0) 14" xfId="19113"/>
    <cellStyle name="Enter Units (0) 15" xfId="19114"/>
    <cellStyle name="Enter Units (0) 16" xfId="19115"/>
    <cellStyle name="Enter Units (0) 17" xfId="19116"/>
    <cellStyle name="Enter Units (0) 18" xfId="19117"/>
    <cellStyle name="Enter Units (0) 19" xfId="19118"/>
    <cellStyle name="Enter Units (0) 2" xfId="19119"/>
    <cellStyle name="Enter Units (0) 2 2" xfId="19120"/>
    <cellStyle name="Enter Units (0) 20" xfId="19121"/>
    <cellStyle name="Enter Units (0) 21" xfId="19122"/>
    <cellStyle name="Enter Units (0) 22" xfId="19123"/>
    <cellStyle name="Enter Units (0) 23" xfId="19124"/>
    <cellStyle name="Enter Units (0) 24" xfId="19125"/>
    <cellStyle name="Enter Units (0) 25" xfId="19126"/>
    <cellStyle name="Enter Units (0) 26" xfId="19127"/>
    <cellStyle name="Enter Units (0) 27" xfId="19128"/>
    <cellStyle name="Enter Units (0) 28" xfId="19129"/>
    <cellStyle name="Enter Units (0) 29" xfId="19130"/>
    <cellStyle name="Enter Units (0) 3" xfId="19131"/>
    <cellStyle name="Enter Units (0) 3 10" xfId="19132"/>
    <cellStyle name="Enter Units (0) 3 11" xfId="19133"/>
    <cellStyle name="Enter Units (0) 3 12" xfId="19134"/>
    <cellStyle name="Enter Units (0) 3 13" xfId="19135"/>
    <cellStyle name="Enter Units (0) 3 14" xfId="19136"/>
    <cellStyle name="Enter Units (0) 3 15" xfId="19137"/>
    <cellStyle name="Enter Units (0) 3 16" xfId="19138"/>
    <cellStyle name="Enter Units (0) 3 2" xfId="19139"/>
    <cellStyle name="Enter Units (0) 3 3" xfId="19140"/>
    <cellStyle name="Enter Units (0) 3 4" xfId="19141"/>
    <cellStyle name="Enter Units (0) 3 5" xfId="19142"/>
    <cellStyle name="Enter Units (0) 3 6" xfId="19143"/>
    <cellStyle name="Enter Units (0) 3 7" xfId="19144"/>
    <cellStyle name="Enter Units (0) 3 8" xfId="19145"/>
    <cellStyle name="Enter Units (0) 3 9" xfId="19146"/>
    <cellStyle name="Enter Units (0) 30" xfId="19147"/>
    <cellStyle name="Enter Units (0) 31" xfId="19148"/>
    <cellStyle name="Enter Units (0) 32" xfId="19149"/>
    <cellStyle name="Enter Units (0) 33" xfId="19150"/>
    <cellStyle name="Enter Units (0) 34" xfId="19151"/>
    <cellStyle name="Enter Units (0) 35" xfId="19152"/>
    <cellStyle name="Enter Units (0) 36" xfId="19153"/>
    <cellStyle name="Enter Units (0) 37" xfId="19154"/>
    <cellStyle name="Enter Units (0) 38" xfId="19155"/>
    <cellStyle name="Enter Units (0) 39" xfId="19156"/>
    <cellStyle name="Enter Units (0) 4" xfId="19157"/>
    <cellStyle name="Enter Units (0) 40" xfId="19158"/>
    <cellStyle name="Enter Units (0) 41" xfId="19159"/>
    <cellStyle name="Enter Units (0) 5" xfId="19160"/>
    <cellStyle name="Enter Units (0) 6" xfId="19161"/>
    <cellStyle name="Enter Units (0) 7" xfId="19162"/>
    <cellStyle name="Enter Units (0) 8" xfId="19163"/>
    <cellStyle name="Enter Units (0) 9" xfId="19164"/>
    <cellStyle name="Enter Units (1)" xfId="19165"/>
    <cellStyle name="Enter Units (1) 10" xfId="19166"/>
    <cellStyle name="Enter Units (1) 11" xfId="19167"/>
    <cellStyle name="Enter Units (1) 12" xfId="19168"/>
    <cellStyle name="Enter Units (1) 13" xfId="19169"/>
    <cellStyle name="Enter Units (1) 14" xfId="19170"/>
    <cellStyle name="Enter Units (1) 15" xfId="19171"/>
    <cellStyle name="Enter Units (1) 16" xfId="19172"/>
    <cellStyle name="Enter Units (1) 17" xfId="19173"/>
    <cellStyle name="Enter Units (1) 18" xfId="19174"/>
    <cellStyle name="Enter Units (1) 19" xfId="19175"/>
    <cellStyle name="Enter Units (1) 2" xfId="19176"/>
    <cellStyle name="Enter Units (1) 2 2" xfId="19177"/>
    <cellStyle name="Enter Units (1) 20" xfId="19178"/>
    <cellStyle name="Enter Units (1) 21" xfId="19179"/>
    <cellStyle name="Enter Units (1) 22" xfId="19180"/>
    <cellStyle name="Enter Units (1) 23" xfId="19181"/>
    <cellStyle name="Enter Units (1) 24" xfId="19182"/>
    <cellStyle name="Enter Units (1) 25" xfId="19183"/>
    <cellStyle name="Enter Units (1) 26" xfId="19184"/>
    <cellStyle name="Enter Units (1) 27" xfId="19185"/>
    <cellStyle name="Enter Units (1) 28" xfId="19186"/>
    <cellStyle name="Enter Units (1) 29" xfId="19187"/>
    <cellStyle name="Enter Units (1) 3" xfId="19188"/>
    <cellStyle name="Enter Units (1) 3 10" xfId="19189"/>
    <cellStyle name="Enter Units (1) 3 11" xfId="19190"/>
    <cellStyle name="Enter Units (1) 3 12" xfId="19191"/>
    <cellStyle name="Enter Units (1) 3 13" xfId="19192"/>
    <cellStyle name="Enter Units (1) 3 14" xfId="19193"/>
    <cellStyle name="Enter Units (1) 3 15" xfId="19194"/>
    <cellStyle name="Enter Units (1) 3 16" xfId="19195"/>
    <cellStyle name="Enter Units (1) 3 2" xfId="19196"/>
    <cellStyle name="Enter Units (1) 3 3" xfId="19197"/>
    <cellStyle name="Enter Units (1) 3 4" xfId="19198"/>
    <cellStyle name="Enter Units (1) 3 5" xfId="19199"/>
    <cellStyle name="Enter Units (1) 3 6" xfId="19200"/>
    <cellStyle name="Enter Units (1) 3 7" xfId="19201"/>
    <cellStyle name="Enter Units (1) 3 8" xfId="19202"/>
    <cellStyle name="Enter Units (1) 3 9" xfId="19203"/>
    <cellStyle name="Enter Units (1) 30" xfId="19204"/>
    <cellStyle name="Enter Units (1) 31" xfId="19205"/>
    <cellStyle name="Enter Units (1) 32" xfId="19206"/>
    <cellStyle name="Enter Units (1) 33" xfId="19207"/>
    <cellStyle name="Enter Units (1) 34" xfId="19208"/>
    <cellStyle name="Enter Units (1) 35" xfId="19209"/>
    <cellStyle name="Enter Units (1) 36" xfId="19210"/>
    <cellStyle name="Enter Units (1) 37" xfId="19211"/>
    <cellStyle name="Enter Units (1) 38" xfId="19212"/>
    <cellStyle name="Enter Units (1) 39" xfId="19213"/>
    <cellStyle name="Enter Units (1) 4" xfId="19214"/>
    <cellStyle name="Enter Units (1) 40" xfId="19215"/>
    <cellStyle name="Enter Units (1) 41" xfId="19216"/>
    <cellStyle name="Enter Units (1) 5" xfId="19217"/>
    <cellStyle name="Enter Units (1) 6" xfId="19218"/>
    <cellStyle name="Enter Units (1) 7" xfId="19219"/>
    <cellStyle name="Enter Units (1) 8" xfId="19220"/>
    <cellStyle name="Enter Units (1) 9" xfId="19221"/>
    <cellStyle name="Enter Units (2)" xfId="19222"/>
    <cellStyle name="Enter Units (2) 10" xfId="19223"/>
    <cellStyle name="Enter Units (2) 11" xfId="19224"/>
    <cellStyle name="Enter Units (2) 12" xfId="19225"/>
    <cellStyle name="Enter Units (2) 13" xfId="19226"/>
    <cellStyle name="Enter Units (2) 14" xfId="19227"/>
    <cellStyle name="Enter Units (2) 15" xfId="19228"/>
    <cellStyle name="Enter Units (2) 16" xfId="19229"/>
    <cellStyle name="Enter Units (2) 17" xfId="19230"/>
    <cellStyle name="Enter Units (2) 18" xfId="19231"/>
    <cellStyle name="Enter Units (2) 19" xfId="19232"/>
    <cellStyle name="Enter Units (2) 2" xfId="19233"/>
    <cellStyle name="Enter Units (2) 2 2" xfId="19234"/>
    <cellStyle name="Enter Units (2) 20" xfId="19235"/>
    <cellStyle name="Enter Units (2) 21" xfId="19236"/>
    <cellStyle name="Enter Units (2) 22" xfId="19237"/>
    <cellStyle name="Enter Units (2) 23" xfId="19238"/>
    <cellStyle name="Enter Units (2) 24" xfId="19239"/>
    <cellStyle name="Enter Units (2) 25" xfId="19240"/>
    <cellStyle name="Enter Units (2) 26" xfId="19241"/>
    <cellStyle name="Enter Units (2) 27" xfId="19242"/>
    <cellStyle name="Enter Units (2) 28" xfId="19243"/>
    <cellStyle name="Enter Units (2) 29" xfId="19244"/>
    <cellStyle name="Enter Units (2) 3" xfId="19245"/>
    <cellStyle name="Enter Units (2) 3 10" xfId="19246"/>
    <cellStyle name="Enter Units (2) 3 11" xfId="19247"/>
    <cellStyle name="Enter Units (2) 3 12" xfId="19248"/>
    <cellStyle name="Enter Units (2) 3 13" xfId="19249"/>
    <cellStyle name="Enter Units (2) 3 14" xfId="19250"/>
    <cellStyle name="Enter Units (2) 3 15" xfId="19251"/>
    <cellStyle name="Enter Units (2) 3 16" xfId="19252"/>
    <cellStyle name="Enter Units (2) 3 2" xfId="19253"/>
    <cellStyle name="Enter Units (2) 3 3" xfId="19254"/>
    <cellStyle name="Enter Units (2) 3 4" xfId="19255"/>
    <cellStyle name="Enter Units (2) 3 5" xfId="19256"/>
    <cellStyle name="Enter Units (2) 3 6" xfId="19257"/>
    <cellStyle name="Enter Units (2) 3 7" xfId="19258"/>
    <cellStyle name="Enter Units (2) 3 8" xfId="19259"/>
    <cellStyle name="Enter Units (2) 3 9" xfId="19260"/>
    <cellStyle name="Enter Units (2) 30" xfId="19261"/>
    <cellStyle name="Enter Units (2) 31" xfId="19262"/>
    <cellStyle name="Enter Units (2) 32" xfId="19263"/>
    <cellStyle name="Enter Units (2) 33" xfId="19264"/>
    <cellStyle name="Enter Units (2) 34" xfId="19265"/>
    <cellStyle name="Enter Units (2) 35" xfId="19266"/>
    <cellStyle name="Enter Units (2) 36" xfId="19267"/>
    <cellStyle name="Enter Units (2) 37" xfId="19268"/>
    <cellStyle name="Enter Units (2) 38" xfId="19269"/>
    <cellStyle name="Enter Units (2) 39" xfId="19270"/>
    <cellStyle name="Enter Units (2) 4" xfId="19271"/>
    <cellStyle name="Enter Units (2) 40" xfId="19272"/>
    <cellStyle name="Enter Units (2) 41" xfId="19273"/>
    <cellStyle name="Enter Units (2) 5" xfId="19274"/>
    <cellStyle name="Enter Units (2) 6" xfId="19275"/>
    <cellStyle name="Enter Units (2) 7" xfId="19276"/>
    <cellStyle name="Enter Units (2) 8" xfId="19277"/>
    <cellStyle name="Enter Units (2) 9" xfId="19278"/>
    <cellStyle name="Entered" xfId="19279"/>
    <cellStyle name="Entrada" xfId="19280"/>
    <cellStyle name="Entrada 2" xfId="19281"/>
    <cellStyle name="Entrée" xfId="19282"/>
    <cellStyle name="Entrée 2" xfId="19283"/>
    <cellStyle name="Euro" xfId="5234"/>
    <cellStyle name="Euro 10" xfId="19285"/>
    <cellStyle name="Euro 11" xfId="19286"/>
    <cellStyle name="Euro 12" xfId="19287"/>
    <cellStyle name="Euro 13" xfId="19288"/>
    <cellStyle name="Euro 14" xfId="19289"/>
    <cellStyle name="Euro 15" xfId="19290"/>
    <cellStyle name="Euro 16" xfId="19291"/>
    <cellStyle name="Euro 17" xfId="19292"/>
    <cellStyle name="Euro 18" xfId="19293"/>
    <cellStyle name="Euro 19" xfId="19294"/>
    <cellStyle name="Euro 2" xfId="5235"/>
    <cellStyle name="Euro 2 2" xfId="19296"/>
    <cellStyle name="Euro 2 3" xfId="19295"/>
    <cellStyle name="Euro 20" xfId="19297"/>
    <cellStyle name="Euro 21" xfId="19298"/>
    <cellStyle name="Euro 22" xfId="19299"/>
    <cellStyle name="Euro 23" xfId="19300"/>
    <cellStyle name="Euro 24" xfId="19301"/>
    <cellStyle name="Euro 25" xfId="19302"/>
    <cellStyle name="Euro 26" xfId="19303"/>
    <cellStyle name="Euro 27" xfId="19304"/>
    <cellStyle name="Euro 28" xfId="19305"/>
    <cellStyle name="Euro 29" xfId="19306"/>
    <cellStyle name="Euro 3" xfId="19307"/>
    <cellStyle name="Euro 3 10" xfId="19308"/>
    <cellStyle name="Euro 3 11" xfId="19309"/>
    <cellStyle name="Euro 3 12" xfId="19310"/>
    <cellStyle name="Euro 3 13" xfId="19311"/>
    <cellStyle name="Euro 3 14" xfId="19312"/>
    <cellStyle name="Euro 3 15" xfId="19313"/>
    <cellStyle name="Euro 3 16" xfId="19314"/>
    <cellStyle name="Euro 3 2" xfId="19315"/>
    <cellStyle name="Euro 3 3" xfId="19316"/>
    <cellStyle name="Euro 3 4" xfId="19317"/>
    <cellStyle name="Euro 3 5" xfId="19318"/>
    <cellStyle name="Euro 3 6" xfId="19319"/>
    <cellStyle name="Euro 3 7" xfId="19320"/>
    <cellStyle name="Euro 3 8" xfId="19321"/>
    <cellStyle name="Euro 3 9" xfId="19322"/>
    <cellStyle name="Euro 30" xfId="19323"/>
    <cellStyle name="Euro 31" xfId="19324"/>
    <cellStyle name="Euro 32" xfId="19325"/>
    <cellStyle name="Euro 33" xfId="19326"/>
    <cellStyle name="Euro 34" xfId="19327"/>
    <cellStyle name="Euro 35" xfId="19328"/>
    <cellStyle name="Euro 36" xfId="19329"/>
    <cellStyle name="Euro 37" xfId="19330"/>
    <cellStyle name="Euro 38" xfId="19331"/>
    <cellStyle name="Euro 39" xfId="19332"/>
    <cellStyle name="Euro 4" xfId="19333"/>
    <cellStyle name="Euro 40" xfId="19334"/>
    <cellStyle name="Euro 41" xfId="19335"/>
    <cellStyle name="Euro 42" xfId="19336"/>
    <cellStyle name="Euro 43" xfId="19284"/>
    <cellStyle name="Euro 5" xfId="19337"/>
    <cellStyle name="Euro 6" xfId="19338"/>
    <cellStyle name="Euro 7" xfId="19339"/>
    <cellStyle name="Euro 8" xfId="19340"/>
    <cellStyle name="Euro 9" xfId="19341"/>
    <cellStyle name="Euro_Comverse Portugal_ATP Account Details_FYE 2004-2008_(March10_09)" xfId="19342"/>
    <cellStyle name="Explanatory Text" xfId="31" builtinId="53" customBuiltin="1"/>
    <cellStyle name="Explanatory Text 10" xfId="19343"/>
    <cellStyle name="Explanatory Text 10 2" xfId="19344"/>
    <cellStyle name="Explanatory Text 10 3" xfId="19345"/>
    <cellStyle name="Explanatory Text 10 4" xfId="19346"/>
    <cellStyle name="Explanatory Text 11" xfId="19347"/>
    <cellStyle name="Explanatory Text 11 2" xfId="19348"/>
    <cellStyle name="Explanatory Text 11 3" xfId="19349"/>
    <cellStyle name="Explanatory Text 11 4" xfId="19350"/>
    <cellStyle name="Explanatory Text 12" xfId="19351"/>
    <cellStyle name="Explanatory Text 12 2" xfId="19352"/>
    <cellStyle name="Explanatory Text 12 3" xfId="19353"/>
    <cellStyle name="Explanatory Text 12 4" xfId="19354"/>
    <cellStyle name="Explanatory Text 13" xfId="19355"/>
    <cellStyle name="Explanatory Text 14" xfId="19356"/>
    <cellStyle name="Explanatory Text 15" xfId="19357"/>
    <cellStyle name="Explanatory Text 16" xfId="19358"/>
    <cellStyle name="Explanatory Text 17" xfId="19359"/>
    <cellStyle name="Explanatory Text 18" xfId="19360"/>
    <cellStyle name="Explanatory Text 19" xfId="19361"/>
    <cellStyle name="Explanatory Text 2" xfId="112"/>
    <cellStyle name="Explanatory Text 2 10" xfId="19362"/>
    <cellStyle name="Explanatory Text 2 11" xfId="19363"/>
    <cellStyle name="Explanatory Text 2 12" xfId="19364"/>
    <cellStyle name="Explanatory Text 2 13" xfId="19365"/>
    <cellStyle name="Explanatory Text 2 2" xfId="262"/>
    <cellStyle name="Explanatory Text 2 2 2" xfId="5236"/>
    <cellStyle name="Explanatory Text 2 3" xfId="19366"/>
    <cellStyle name="Explanatory Text 2 4" xfId="19367"/>
    <cellStyle name="Explanatory Text 2 5" xfId="19368"/>
    <cellStyle name="Explanatory Text 2 6" xfId="19369"/>
    <cellStyle name="Explanatory Text 2 7" xfId="19370"/>
    <cellStyle name="Explanatory Text 2 8" xfId="19371"/>
    <cellStyle name="Explanatory Text 2 9" xfId="19372"/>
    <cellStyle name="Explanatory Text 20" xfId="19373"/>
    <cellStyle name="Explanatory Text 3" xfId="349"/>
    <cellStyle name="Explanatory Text 3 10" xfId="19374"/>
    <cellStyle name="Explanatory Text 3 11" xfId="19375"/>
    <cellStyle name="Explanatory Text 3 12" xfId="19376"/>
    <cellStyle name="Explanatory Text 3 13" xfId="19377"/>
    <cellStyle name="Explanatory Text 3 2" xfId="19378"/>
    <cellStyle name="Explanatory Text 3 3" xfId="19379"/>
    <cellStyle name="Explanatory Text 3 4" xfId="19380"/>
    <cellStyle name="Explanatory Text 3 5" xfId="19381"/>
    <cellStyle name="Explanatory Text 3 6" xfId="19382"/>
    <cellStyle name="Explanatory Text 3 7" xfId="19383"/>
    <cellStyle name="Explanatory Text 3 8" xfId="19384"/>
    <cellStyle name="Explanatory Text 3 9" xfId="19385"/>
    <cellStyle name="Explanatory Text 4" xfId="19386"/>
    <cellStyle name="Explanatory Text 4 2" xfId="19387"/>
    <cellStyle name="Explanatory Text 4 3" xfId="19388"/>
    <cellStyle name="Explanatory Text 4 4" xfId="19389"/>
    <cellStyle name="Explanatory Text 5" xfId="19390"/>
    <cellStyle name="Explanatory Text 5 2" xfId="19391"/>
    <cellStyle name="Explanatory Text 5 3" xfId="19392"/>
    <cellStyle name="Explanatory Text 5 4" xfId="19393"/>
    <cellStyle name="Explanatory Text 6" xfId="19394"/>
    <cellStyle name="Explanatory Text 6 2" xfId="19395"/>
    <cellStyle name="Explanatory Text 6 3" xfId="19396"/>
    <cellStyle name="Explanatory Text 6 4" xfId="19397"/>
    <cellStyle name="Explanatory Text 7" xfId="19398"/>
    <cellStyle name="Explanatory Text 7 2" xfId="19399"/>
    <cellStyle name="Explanatory Text 7 3" xfId="19400"/>
    <cellStyle name="Explanatory Text 7 4" xfId="19401"/>
    <cellStyle name="Explanatory Text 8" xfId="19402"/>
    <cellStyle name="Explanatory Text 8 2" xfId="19403"/>
    <cellStyle name="Explanatory Text 8 3" xfId="19404"/>
    <cellStyle name="Explanatory Text 8 4" xfId="19405"/>
    <cellStyle name="Explanatory Text 9" xfId="19406"/>
    <cellStyle name="Explanatory Text 9 2" xfId="19407"/>
    <cellStyle name="Explanatory Text 9 3" xfId="19408"/>
    <cellStyle name="Explanatory Text 9 4" xfId="19409"/>
    <cellStyle name="ExtRef_Date" xfId="19410"/>
    <cellStyle name="F2" xfId="19411"/>
    <cellStyle name="F3" xfId="19412"/>
    <cellStyle name="F4" xfId="19413"/>
    <cellStyle name="F5" xfId="19414"/>
    <cellStyle name="F6" xfId="19415"/>
    <cellStyle name="F7" xfId="19416"/>
    <cellStyle name="F8" xfId="19417"/>
    <cellStyle name="Fecha" xfId="19418"/>
    <cellStyle name="Fijo" xfId="19419"/>
    <cellStyle name="Financial year" xfId="19420"/>
    <cellStyle name="Financial year (short)" xfId="19421"/>
    <cellStyle name="Financial year 10" xfId="19422"/>
    <cellStyle name="Financial year 11" xfId="19423"/>
    <cellStyle name="Financial year 12" xfId="19424"/>
    <cellStyle name="Financial year 13" xfId="19425"/>
    <cellStyle name="Financial year 14" xfId="19426"/>
    <cellStyle name="Financial year 15" xfId="19427"/>
    <cellStyle name="Financial year 16" xfId="19428"/>
    <cellStyle name="Financial year 17" xfId="19429"/>
    <cellStyle name="Financial year 18" xfId="19430"/>
    <cellStyle name="Financial year 19" xfId="19431"/>
    <cellStyle name="Financial year 2" xfId="19432"/>
    <cellStyle name="Financial year 2 2" xfId="19433"/>
    <cellStyle name="Financial year 20" xfId="19434"/>
    <cellStyle name="Financial year 21" xfId="19435"/>
    <cellStyle name="Financial year 22" xfId="19436"/>
    <cellStyle name="Financial year 23" xfId="19437"/>
    <cellStyle name="Financial year 24" xfId="19438"/>
    <cellStyle name="Financial year 25" xfId="19439"/>
    <cellStyle name="Financial year 26" xfId="19440"/>
    <cellStyle name="Financial year 27" xfId="19441"/>
    <cellStyle name="Financial year 28" xfId="19442"/>
    <cellStyle name="Financial year 29" xfId="19443"/>
    <cellStyle name="Financial year 3" xfId="19444"/>
    <cellStyle name="Financial year 3 10" xfId="19445"/>
    <cellStyle name="Financial year 3 11" xfId="19446"/>
    <cellStyle name="Financial year 3 12" xfId="19447"/>
    <cellStyle name="Financial year 3 13" xfId="19448"/>
    <cellStyle name="Financial year 3 14" xfId="19449"/>
    <cellStyle name="Financial year 3 15" xfId="19450"/>
    <cellStyle name="Financial year 3 16" xfId="19451"/>
    <cellStyle name="Financial year 3 2" xfId="19452"/>
    <cellStyle name="Financial year 3 3" xfId="19453"/>
    <cellStyle name="Financial year 3 4" xfId="19454"/>
    <cellStyle name="Financial year 3 5" xfId="19455"/>
    <cellStyle name="Financial year 3 6" xfId="19456"/>
    <cellStyle name="Financial year 3 7" xfId="19457"/>
    <cellStyle name="Financial year 3 8" xfId="19458"/>
    <cellStyle name="Financial year 3 9" xfId="19459"/>
    <cellStyle name="Financial year 30" xfId="19460"/>
    <cellStyle name="Financial year 31" xfId="19461"/>
    <cellStyle name="Financial year 32" xfId="19462"/>
    <cellStyle name="Financial year 33" xfId="19463"/>
    <cellStyle name="Financial year 34" xfId="19464"/>
    <cellStyle name="Financial year 35" xfId="19465"/>
    <cellStyle name="Financial year 36" xfId="19466"/>
    <cellStyle name="Financial year 37" xfId="19467"/>
    <cellStyle name="Financial year 38" xfId="19468"/>
    <cellStyle name="Financial year 39" xfId="19469"/>
    <cellStyle name="Financial year 4" xfId="19470"/>
    <cellStyle name="Financial year 40" xfId="19471"/>
    <cellStyle name="Financial year 41" xfId="19472"/>
    <cellStyle name="Financial year 5" xfId="19473"/>
    <cellStyle name="Financial year 6" xfId="19474"/>
    <cellStyle name="Financial year 7" xfId="19475"/>
    <cellStyle name="Financial year 8" xfId="19476"/>
    <cellStyle name="Financial year 9" xfId="19477"/>
    <cellStyle name="Financial year_sheet" xfId="19478"/>
    <cellStyle name="Financiero" xfId="19479"/>
    <cellStyle name="Fixed" xfId="19480"/>
    <cellStyle name="Fixed 10" xfId="19481"/>
    <cellStyle name="Fixed 11" xfId="19482"/>
    <cellStyle name="Fixed 12" xfId="19483"/>
    <cellStyle name="Fixed 13" xfId="19484"/>
    <cellStyle name="Fixed 14" xfId="19485"/>
    <cellStyle name="Fixed 15" xfId="19486"/>
    <cellStyle name="Fixed 16" xfId="19487"/>
    <cellStyle name="Fixed 17" xfId="19488"/>
    <cellStyle name="Fixed 18" xfId="19489"/>
    <cellStyle name="Fixed 19" xfId="19490"/>
    <cellStyle name="Fixed 2" xfId="19491"/>
    <cellStyle name="Fixed 2 2" xfId="19492"/>
    <cellStyle name="Fixed 20" xfId="19493"/>
    <cellStyle name="Fixed 21" xfId="19494"/>
    <cellStyle name="Fixed 22" xfId="19495"/>
    <cellStyle name="Fixed 23" xfId="19496"/>
    <cellStyle name="Fixed 24" xfId="19497"/>
    <cellStyle name="Fixed 25" xfId="19498"/>
    <cellStyle name="Fixed 26" xfId="19499"/>
    <cellStyle name="Fixed 27" xfId="19500"/>
    <cellStyle name="Fixed 28" xfId="19501"/>
    <cellStyle name="Fixed 29" xfId="19502"/>
    <cellStyle name="Fixed 3" xfId="19503"/>
    <cellStyle name="Fixed 3 10" xfId="19504"/>
    <cellStyle name="Fixed 3 11" xfId="19505"/>
    <cellStyle name="Fixed 3 12" xfId="19506"/>
    <cellStyle name="Fixed 3 13" xfId="19507"/>
    <cellStyle name="Fixed 3 14" xfId="19508"/>
    <cellStyle name="Fixed 3 15" xfId="19509"/>
    <cellStyle name="Fixed 3 16" xfId="19510"/>
    <cellStyle name="Fixed 3 2" xfId="19511"/>
    <cellStyle name="Fixed 3 3" xfId="19512"/>
    <cellStyle name="Fixed 3 4" xfId="19513"/>
    <cellStyle name="Fixed 3 5" xfId="19514"/>
    <cellStyle name="Fixed 3 6" xfId="19515"/>
    <cellStyle name="Fixed 3 7" xfId="19516"/>
    <cellStyle name="Fixed 3 8" xfId="19517"/>
    <cellStyle name="Fixed 3 9" xfId="19518"/>
    <cellStyle name="Fixed 30" xfId="19519"/>
    <cellStyle name="Fixed 31" xfId="19520"/>
    <cellStyle name="Fixed 32" xfId="19521"/>
    <cellStyle name="Fixed 33" xfId="19522"/>
    <cellStyle name="Fixed 34" xfId="19523"/>
    <cellStyle name="Fixed 35" xfId="19524"/>
    <cellStyle name="Fixed 36" xfId="19525"/>
    <cellStyle name="Fixed 37" xfId="19526"/>
    <cellStyle name="Fixed 38" xfId="19527"/>
    <cellStyle name="Fixed 39" xfId="19528"/>
    <cellStyle name="Fixed 4" xfId="19529"/>
    <cellStyle name="Fixed 40" xfId="19530"/>
    <cellStyle name="Fixed 41" xfId="19531"/>
    <cellStyle name="Fixed 42" xfId="19532"/>
    <cellStyle name="Fixed 43" xfId="19533"/>
    <cellStyle name="Fixed 44" xfId="19534"/>
    <cellStyle name="Fixed 5" xfId="19535"/>
    <cellStyle name="Fixed 6" xfId="19536"/>
    <cellStyle name="Fixed 7" xfId="19537"/>
    <cellStyle name="Fixed 8" xfId="19538"/>
    <cellStyle name="Fixed 9" xfId="19539"/>
    <cellStyle name="Fixed3" xfId="19540"/>
    <cellStyle name="fmt.Background" xfId="19541"/>
    <cellStyle name="fmt.background.dtl" xfId="19542"/>
    <cellStyle name="fmt.background.dtl.prt" xfId="19543"/>
    <cellStyle name="fmt.background.dtl.prt 2" xfId="19544"/>
    <cellStyle name="fmt.background.dtl.prt 2 2" xfId="19545"/>
    <cellStyle name="fmt.background.dtl.prt 3" xfId="19546"/>
    <cellStyle name="fmt.background.dtl.prt_Comverse 2004 Income Tax Review Wkbk 02 03" xfId="19547"/>
    <cellStyle name="fmt.background.dtl_Apport &amp; Look-through" xfId="19548"/>
    <cellStyle name="fmt.Background.exp" xfId="19549"/>
    <cellStyle name="fmt.Background.exp.prt" xfId="19550"/>
    <cellStyle name="fmt.Background.exp.prt 2" xfId="19551"/>
    <cellStyle name="fmt.Background.exp.prt 2 2" xfId="19552"/>
    <cellStyle name="fmt.Background.exp.prt 3" xfId="19553"/>
    <cellStyle name="fmt.Background.exp_mInKeyCode" xfId="19554"/>
    <cellStyle name="fmt.Background.mth" xfId="19555"/>
    <cellStyle name="fmt.Background.mth 2" xfId="19556"/>
    <cellStyle name="fmt.Background.mth 2 2" xfId="19557"/>
    <cellStyle name="fmt.Background.mth 3" xfId="19558"/>
    <cellStyle name="fmt.Background.mth.prt" xfId="19559"/>
    <cellStyle name="fmt.Background.mth.prt 2" xfId="19560"/>
    <cellStyle name="fmt.Background.mth.prt 2 2" xfId="19561"/>
    <cellStyle name="fmt.Background.mth.prt 3" xfId="19562"/>
    <cellStyle name="fmt.Background.mth_Comverse 2004 Income Tax Review Wkbk 02 03" xfId="19563"/>
    <cellStyle name="fmt.Background.prt" xfId="19564"/>
    <cellStyle name="fmt.background.tot" xfId="19565"/>
    <cellStyle name="fmt.background.tot.prt" xfId="19566"/>
    <cellStyle name="fmt.background.tot.prt 2" xfId="19567"/>
    <cellStyle name="fmt.background.tot.prt 2 2" xfId="19568"/>
    <cellStyle name="fmt.background.tot.prt 3" xfId="19569"/>
    <cellStyle name="fmt.background.tot.prt_Comverse 2004 Income Tax Review Wkbk 02 03" xfId="19570"/>
    <cellStyle name="fmt.background.tot_Apport &amp; Look-through" xfId="19571"/>
    <cellStyle name="fmt.background2.dtl" xfId="19572"/>
    <cellStyle name="fmt.Band" xfId="19573"/>
    <cellStyle name="fmt.Band.prt" xfId="19574"/>
    <cellStyle name="fmt.Band.prt 2" xfId="19575"/>
    <cellStyle name="fmt.Band.prt 2 2" xfId="19576"/>
    <cellStyle name="fmt.Band.prt 3" xfId="19577"/>
    <cellStyle name="fmt.Band.prt_Comverse 2004 Income Tax Review Wkbk 02 03" xfId="19578"/>
    <cellStyle name="fmt.BasketTemplate" xfId="19579"/>
    <cellStyle name="fmt.BasketTemplate.prt" xfId="19580"/>
    <cellStyle name="fmt.BasketTemplate.prt 2" xfId="19581"/>
    <cellStyle name="fmt.BasketTemplate.prt 2 2" xfId="19582"/>
    <cellStyle name="fmt.BasketTemplate.prt 3" xfId="19583"/>
    <cellStyle name="fmt.BasketTemplate.prt_Comverse 2004 Income Tax Review Wkbk 02 03" xfId="19584"/>
    <cellStyle name="fmt.CFWDHeading" xfId="19585"/>
    <cellStyle name="fmt.CFWDHeading.prt" xfId="19586"/>
    <cellStyle name="fmt.CFWDHeading.prt 2" xfId="19587"/>
    <cellStyle name="fmt.CFWDHeading.prt 2 2" xfId="19588"/>
    <cellStyle name="fmt.CFWDHeading.prt 3" xfId="19589"/>
    <cellStyle name="fmt.CFWDHeading.prt_Comverse 2004 Income Tax Review Wkbk 02 03" xfId="19590"/>
    <cellStyle name="fmt.ColHeadCenter" xfId="19591"/>
    <cellStyle name="fmt.ColHeadings" xfId="19592"/>
    <cellStyle name="fmt.ColHeadings.prt" xfId="19593"/>
    <cellStyle name="fmt.ColHeadLeft" xfId="19594"/>
    <cellStyle name="fmt.DeadCell" xfId="19595"/>
    <cellStyle name="fmt.DeadCell 10" xfId="19596"/>
    <cellStyle name="fmt.DeadCell 11" xfId="19597"/>
    <cellStyle name="fmt.DeadCell 12" xfId="19598"/>
    <cellStyle name="fmt.DeadCell 13" xfId="19599"/>
    <cellStyle name="fmt.DeadCell 14" xfId="19600"/>
    <cellStyle name="fmt.DeadCell 15" xfId="19601"/>
    <cellStyle name="fmt.DeadCell 16" xfId="19602"/>
    <cellStyle name="fmt.DeadCell 17" xfId="19603"/>
    <cellStyle name="fmt.DeadCell 18" xfId="19604"/>
    <cellStyle name="fmt.DeadCell 19" xfId="19605"/>
    <cellStyle name="fmt.DeadCell 2" xfId="19606"/>
    <cellStyle name="fmt.DeadCell 2 2" xfId="19607"/>
    <cellStyle name="fmt.DeadCell 20" xfId="19608"/>
    <cellStyle name="fmt.DeadCell 21" xfId="19609"/>
    <cellStyle name="fmt.DeadCell 22" xfId="19610"/>
    <cellStyle name="fmt.DeadCell 23" xfId="19611"/>
    <cellStyle name="fmt.DeadCell 24" xfId="19612"/>
    <cellStyle name="fmt.DeadCell 25" xfId="19613"/>
    <cellStyle name="fmt.DeadCell 26" xfId="19614"/>
    <cellStyle name="fmt.DeadCell 27" xfId="19615"/>
    <cellStyle name="fmt.DeadCell 28" xfId="19616"/>
    <cellStyle name="fmt.DeadCell 29" xfId="19617"/>
    <cellStyle name="fmt.DeadCell 3" xfId="19618"/>
    <cellStyle name="fmt.DeadCell 3 10" xfId="19619"/>
    <cellStyle name="fmt.DeadCell 3 11" xfId="19620"/>
    <cellStyle name="fmt.DeadCell 3 12" xfId="19621"/>
    <cellStyle name="fmt.DeadCell 3 13" xfId="19622"/>
    <cellStyle name="fmt.DeadCell 3 14" xfId="19623"/>
    <cellStyle name="fmt.DeadCell 3 15" xfId="19624"/>
    <cellStyle name="fmt.DeadCell 3 16" xfId="19625"/>
    <cellStyle name="fmt.DeadCell 3 2" xfId="19626"/>
    <cellStyle name="fmt.DeadCell 3 3" xfId="19627"/>
    <cellStyle name="fmt.DeadCell 3 4" xfId="19628"/>
    <cellStyle name="fmt.DeadCell 3 5" xfId="19629"/>
    <cellStyle name="fmt.DeadCell 3 6" xfId="19630"/>
    <cellStyle name="fmt.DeadCell 3 7" xfId="19631"/>
    <cellStyle name="fmt.DeadCell 3 8" xfId="19632"/>
    <cellStyle name="fmt.DeadCell 3 9" xfId="19633"/>
    <cellStyle name="fmt.DeadCell 30" xfId="19634"/>
    <cellStyle name="fmt.DeadCell 31" xfId="19635"/>
    <cellStyle name="fmt.DeadCell 32" xfId="19636"/>
    <cellStyle name="fmt.DeadCell 33" xfId="19637"/>
    <cellStyle name="fmt.DeadCell 34" xfId="19638"/>
    <cellStyle name="fmt.DeadCell 35" xfId="19639"/>
    <cellStyle name="fmt.DeadCell 36" xfId="19640"/>
    <cellStyle name="fmt.DeadCell 37" xfId="19641"/>
    <cellStyle name="fmt.DeadCell 38" xfId="19642"/>
    <cellStyle name="fmt.DeadCell 39" xfId="19643"/>
    <cellStyle name="fmt.DeadCell 4" xfId="19644"/>
    <cellStyle name="fmt.DeadCell 40" xfId="19645"/>
    <cellStyle name="fmt.DeadCell 41" xfId="19646"/>
    <cellStyle name="fmt.DeadCell 5" xfId="19647"/>
    <cellStyle name="fmt.DeadCell 6" xfId="19648"/>
    <cellStyle name="fmt.DeadCell 7" xfId="19649"/>
    <cellStyle name="fmt.DeadCell 8" xfId="19650"/>
    <cellStyle name="fmt.DeadCell 9" xfId="19651"/>
    <cellStyle name="fmt.DeadCell.prt" xfId="19652"/>
    <cellStyle name="fmt.DeadCell.prt 2" xfId="19653"/>
    <cellStyle name="fmt.DeadCell.prt 2 2" xfId="19654"/>
    <cellStyle name="fmt.DeadCell.prt 3" xfId="19655"/>
    <cellStyle name="fmt.DeadCell.prt_Comverse 2004 Income Tax Review Wkbk 02 03" xfId="19656"/>
    <cellStyle name="fmt.DeadCell_Apport &amp; Look-through" xfId="19657"/>
    <cellStyle name="fmt.DetailRow" xfId="19658"/>
    <cellStyle name="fmt.DetailRow.prt" xfId="19659"/>
    <cellStyle name="fmt.DetailRow.prt 2" xfId="19660"/>
    <cellStyle name="fmt.DetailRow.prt 2 2" xfId="19661"/>
    <cellStyle name="fmt.DetailRow.prt 3" xfId="19662"/>
    <cellStyle name="fmt.DetailRow.prt_Comverse 2004 Income Tax Review Wkbk 02 03" xfId="19663"/>
    <cellStyle name="fmt.Display" xfId="19664"/>
    <cellStyle name="fmt.Display.det" xfId="19665"/>
    <cellStyle name="fmt.Display_Apport &amp; Look-through" xfId="19666"/>
    <cellStyle name="fmt.DoubleUnderline" xfId="19667"/>
    <cellStyle name="fmt.DoubleUnderline$" xfId="19668"/>
    <cellStyle name="fmt.DoubleUnderline%" xfId="19669"/>
    <cellStyle name="fmt.DoubleUnderline%2" xfId="19670"/>
    <cellStyle name="fmt.DoubleUnderline%4" xfId="19671"/>
    <cellStyle name="fmt.InpSumRow" xfId="19672"/>
    <cellStyle name="fmt.InpSumRow 2" xfId="19673"/>
    <cellStyle name="fmt.InpSumRow.prt" xfId="19674"/>
    <cellStyle name="fmt.InpSumRow.prt 2" xfId="19675"/>
    <cellStyle name="fmt.InpSumRow.prt 2 2" xfId="19676"/>
    <cellStyle name="fmt.InpSumRow.prt 2 2 2" xfId="19677"/>
    <cellStyle name="fmt.InpSumRow.prt 2 3" xfId="19678"/>
    <cellStyle name="fmt.InpSumRow.prt 3" xfId="19679"/>
    <cellStyle name="fmt.InpSumRow.prt 3 2" xfId="19680"/>
    <cellStyle name="fmt.InpSumRow.prt 4" xfId="19681"/>
    <cellStyle name="fmt.InputCr" xfId="19682"/>
    <cellStyle name="fmt.InputCr 10" xfId="19683"/>
    <cellStyle name="fmt.InputCr 11" xfId="19684"/>
    <cellStyle name="fmt.InputCr 12" xfId="19685"/>
    <cellStyle name="fmt.InputCr 13" xfId="19686"/>
    <cellStyle name="fmt.InputCr 14" xfId="19687"/>
    <cellStyle name="fmt.InputCr 15" xfId="19688"/>
    <cellStyle name="fmt.InputCr 16" xfId="19689"/>
    <cellStyle name="fmt.InputCr 17" xfId="19690"/>
    <cellStyle name="fmt.InputCr 18" xfId="19691"/>
    <cellStyle name="fmt.InputCr 19" xfId="19692"/>
    <cellStyle name="fmt.InputCr 2" xfId="19693"/>
    <cellStyle name="fmt.InputCr 2 2" xfId="19694"/>
    <cellStyle name="fmt.InputCr 20" xfId="19695"/>
    <cellStyle name="fmt.InputCr 21" xfId="19696"/>
    <cellStyle name="fmt.InputCr 22" xfId="19697"/>
    <cellStyle name="fmt.InputCr 23" xfId="19698"/>
    <cellStyle name="fmt.InputCr 24" xfId="19699"/>
    <cellStyle name="fmt.InputCr 25" xfId="19700"/>
    <cellStyle name="fmt.InputCr 26" xfId="19701"/>
    <cellStyle name="fmt.InputCr 27" xfId="19702"/>
    <cellStyle name="fmt.InputCr 28" xfId="19703"/>
    <cellStyle name="fmt.InputCr 29" xfId="19704"/>
    <cellStyle name="fmt.InputCr 3" xfId="19705"/>
    <cellStyle name="fmt.InputCr 3 10" xfId="19706"/>
    <cellStyle name="fmt.InputCr 3 11" xfId="19707"/>
    <cellStyle name="fmt.InputCr 3 12" xfId="19708"/>
    <cellStyle name="fmt.InputCr 3 13" xfId="19709"/>
    <cellStyle name="fmt.InputCr 3 14" xfId="19710"/>
    <cellStyle name="fmt.InputCr 3 15" xfId="19711"/>
    <cellStyle name="fmt.InputCr 3 16" xfId="19712"/>
    <cellStyle name="fmt.InputCr 3 2" xfId="19713"/>
    <cellStyle name="fmt.InputCr 3 3" xfId="19714"/>
    <cellStyle name="fmt.InputCr 3 4" xfId="19715"/>
    <cellStyle name="fmt.InputCr 3 5" xfId="19716"/>
    <cellStyle name="fmt.InputCr 3 6" xfId="19717"/>
    <cellStyle name="fmt.InputCr 3 7" xfId="19718"/>
    <cellStyle name="fmt.InputCr 3 8" xfId="19719"/>
    <cellStyle name="fmt.InputCr 3 9" xfId="19720"/>
    <cellStyle name="fmt.InputCr 30" xfId="19721"/>
    <cellStyle name="fmt.InputCr 31" xfId="19722"/>
    <cellStyle name="fmt.InputCr 32" xfId="19723"/>
    <cellStyle name="fmt.InputCr 33" xfId="19724"/>
    <cellStyle name="fmt.InputCr 34" xfId="19725"/>
    <cellStyle name="fmt.InputCr 35" xfId="19726"/>
    <cellStyle name="fmt.InputCr 36" xfId="19727"/>
    <cellStyle name="fmt.InputCr 37" xfId="19728"/>
    <cellStyle name="fmt.InputCr 38" xfId="19729"/>
    <cellStyle name="fmt.InputCr 39" xfId="19730"/>
    <cellStyle name="fmt.InputCr 4" xfId="19731"/>
    <cellStyle name="fmt.InputCr 40" xfId="19732"/>
    <cellStyle name="fmt.InputCr 41" xfId="19733"/>
    <cellStyle name="fmt.InputCr 5" xfId="19734"/>
    <cellStyle name="fmt.InputCr 6" xfId="19735"/>
    <cellStyle name="fmt.InputCr 7" xfId="19736"/>
    <cellStyle name="fmt.InputCr 8" xfId="19737"/>
    <cellStyle name="fmt.InputCr 9" xfId="19738"/>
    <cellStyle name="fmt.InputCr.prt" xfId="19739"/>
    <cellStyle name="fmt.InputCr.prt 2" xfId="19740"/>
    <cellStyle name="fmt.InputCr.prt 2 2" xfId="19741"/>
    <cellStyle name="fmt.InputCr.prt 3" xfId="19742"/>
    <cellStyle name="fmt.InputCr.prt_Comverse 2004 Income Tax Review Wkbk 02 03" xfId="19743"/>
    <cellStyle name="fmt.InputDisplay" xfId="19744"/>
    <cellStyle name="fmt.InputDisplay.prt" xfId="19745"/>
    <cellStyle name="fmt.InputDisplay.prt 2" xfId="19746"/>
    <cellStyle name="fmt.InputDisplay.prt 2 2" xfId="19747"/>
    <cellStyle name="fmt.InputDisplay.prt 3" xfId="19748"/>
    <cellStyle name="fmt.InputDisplay_mInKeyCode" xfId="19749"/>
    <cellStyle name="fmt.InputDr" xfId="19750"/>
    <cellStyle name="fmt.InputDr 10" xfId="19751"/>
    <cellStyle name="fmt.InputDr 11" xfId="19752"/>
    <cellStyle name="fmt.InputDr 12" xfId="19753"/>
    <cellStyle name="fmt.InputDr 13" xfId="19754"/>
    <cellStyle name="fmt.InputDr 14" xfId="19755"/>
    <cellStyle name="fmt.InputDr 15" xfId="19756"/>
    <cellStyle name="fmt.InputDr 16" xfId="19757"/>
    <cellStyle name="fmt.InputDr 17" xfId="19758"/>
    <cellStyle name="fmt.InputDr 18" xfId="19759"/>
    <cellStyle name="fmt.InputDr 19" xfId="19760"/>
    <cellStyle name="fmt.InputDr 2" xfId="19761"/>
    <cellStyle name="fmt.InputDr 2 2" xfId="19762"/>
    <cellStyle name="fmt.InputDr 20" xfId="19763"/>
    <cellStyle name="fmt.InputDr 21" xfId="19764"/>
    <cellStyle name="fmt.InputDr 22" xfId="19765"/>
    <cellStyle name="fmt.InputDr 23" xfId="19766"/>
    <cellStyle name="fmt.InputDr 24" xfId="19767"/>
    <cellStyle name="fmt.InputDr 25" xfId="19768"/>
    <cellStyle name="fmt.InputDr 26" xfId="19769"/>
    <cellStyle name="fmt.InputDr 27" xfId="19770"/>
    <cellStyle name="fmt.InputDr 28" xfId="19771"/>
    <cellStyle name="fmt.InputDr 29" xfId="19772"/>
    <cellStyle name="fmt.InputDr 3" xfId="19773"/>
    <cellStyle name="fmt.InputDr 3 10" xfId="19774"/>
    <cellStyle name="fmt.InputDr 3 11" xfId="19775"/>
    <cellStyle name="fmt.InputDr 3 12" xfId="19776"/>
    <cellStyle name="fmt.InputDr 3 13" xfId="19777"/>
    <cellStyle name="fmt.InputDr 3 14" xfId="19778"/>
    <cellStyle name="fmt.InputDr 3 15" xfId="19779"/>
    <cellStyle name="fmt.InputDr 3 16" xfId="19780"/>
    <cellStyle name="fmt.InputDr 3 2" xfId="19781"/>
    <cellStyle name="fmt.InputDr 3 3" xfId="19782"/>
    <cellStyle name="fmt.InputDr 3 4" xfId="19783"/>
    <cellStyle name="fmt.InputDr 3 5" xfId="19784"/>
    <cellStyle name="fmt.InputDr 3 6" xfId="19785"/>
    <cellStyle name="fmt.InputDr 3 7" xfId="19786"/>
    <cellStyle name="fmt.InputDr 3 8" xfId="19787"/>
    <cellStyle name="fmt.InputDr 3 9" xfId="19788"/>
    <cellStyle name="fmt.InputDr 30" xfId="19789"/>
    <cellStyle name="fmt.InputDr 31" xfId="19790"/>
    <cellStyle name="fmt.InputDr 32" xfId="19791"/>
    <cellStyle name="fmt.InputDr 33" xfId="19792"/>
    <cellStyle name="fmt.InputDr 34" xfId="19793"/>
    <cellStyle name="fmt.InputDr 35" xfId="19794"/>
    <cellStyle name="fmt.InputDr 36" xfId="19795"/>
    <cellStyle name="fmt.InputDr 37" xfId="19796"/>
    <cellStyle name="fmt.InputDr 38" xfId="19797"/>
    <cellStyle name="fmt.InputDr 39" xfId="19798"/>
    <cellStyle name="fmt.InputDr 4" xfId="19799"/>
    <cellStyle name="fmt.InputDr 40" xfId="19800"/>
    <cellStyle name="fmt.InputDr 41" xfId="19801"/>
    <cellStyle name="fmt.InputDr 5" xfId="19802"/>
    <cellStyle name="fmt.InputDr 6" xfId="19803"/>
    <cellStyle name="fmt.InputDr 7" xfId="19804"/>
    <cellStyle name="fmt.InputDr 8" xfId="19805"/>
    <cellStyle name="fmt.InputDr 9" xfId="19806"/>
    <cellStyle name="fmt.InputDr.prt" xfId="19807"/>
    <cellStyle name="fmt.InputDr.prt 2" xfId="19808"/>
    <cellStyle name="fmt.InputDr.prt 2 2" xfId="19809"/>
    <cellStyle name="fmt.InputDr.prt 3" xfId="19810"/>
    <cellStyle name="fmt.InputDr.prt_Comverse 2004 Income Tax Review Wkbk 02 03" xfId="19811"/>
    <cellStyle name="fmt.InputHeading" xfId="19812"/>
    <cellStyle name="fmt.InputHeading.prt" xfId="19813"/>
    <cellStyle name="fmt.InputHeading_mInKeyCode" xfId="19814"/>
    <cellStyle name="fmt.InputOther" xfId="19815"/>
    <cellStyle name="fmt.InputOther 10" xfId="19816"/>
    <cellStyle name="fmt.InputOther 11" xfId="19817"/>
    <cellStyle name="fmt.InputOther 12" xfId="19818"/>
    <cellStyle name="fmt.InputOther 13" xfId="19819"/>
    <cellStyle name="fmt.InputOther 14" xfId="19820"/>
    <cellStyle name="fmt.InputOther 15" xfId="19821"/>
    <cellStyle name="fmt.InputOther 16" xfId="19822"/>
    <cellStyle name="fmt.InputOther 17" xfId="19823"/>
    <cellStyle name="fmt.InputOther 18" xfId="19824"/>
    <cellStyle name="fmt.InputOther 19" xfId="19825"/>
    <cellStyle name="fmt.InputOther 2" xfId="19826"/>
    <cellStyle name="fmt.InputOther 2 2" xfId="19827"/>
    <cellStyle name="fmt.InputOther 20" xfId="19828"/>
    <cellStyle name="fmt.InputOther 21" xfId="19829"/>
    <cellStyle name="fmt.InputOther 22" xfId="19830"/>
    <cellStyle name="fmt.InputOther 23" xfId="19831"/>
    <cellStyle name="fmt.InputOther 24" xfId="19832"/>
    <cellStyle name="fmt.InputOther 25" xfId="19833"/>
    <cellStyle name="fmt.InputOther 26" xfId="19834"/>
    <cellStyle name="fmt.InputOther 27" xfId="19835"/>
    <cellStyle name="fmt.InputOther 28" xfId="19836"/>
    <cellStyle name="fmt.InputOther 29" xfId="19837"/>
    <cellStyle name="fmt.InputOther 3" xfId="19838"/>
    <cellStyle name="fmt.InputOther 3 10" xfId="19839"/>
    <cellStyle name="fmt.InputOther 3 11" xfId="19840"/>
    <cellStyle name="fmt.InputOther 3 12" xfId="19841"/>
    <cellStyle name="fmt.InputOther 3 13" xfId="19842"/>
    <cellStyle name="fmt.InputOther 3 14" xfId="19843"/>
    <cellStyle name="fmt.InputOther 3 15" xfId="19844"/>
    <cellStyle name="fmt.InputOther 3 16" xfId="19845"/>
    <cellStyle name="fmt.InputOther 3 2" xfId="19846"/>
    <cellStyle name="fmt.InputOther 3 3" xfId="19847"/>
    <cellStyle name="fmt.InputOther 3 4" xfId="19848"/>
    <cellStyle name="fmt.InputOther 3 5" xfId="19849"/>
    <cellStyle name="fmt.InputOther 3 6" xfId="19850"/>
    <cellStyle name="fmt.InputOther 3 7" xfId="19851"/>
    <cellStyle name="fmt.InputOther 3 8" xfId="19852"/>
    <cellStyle name="fmt.InputOther 3 9" xfId="19853"/>
    <cellStyle name="fmt.InputOther 30" xfId="19854"/>
    <cellStyle name="fmt.InputOther 31" xfId="19855"/>
    <cellStyle name="fmt.InputOther 32" xfId="19856"/>
    <cellStyle name="fmt.InputOther 33" xfId="19857"/>
    <cellStyle name="fmt.InputOther 34" xfId="19858"/>
    <cellStyle name="fmt.InputOther 35" xfId="19859"/>
    <cellStyle name="fmt.InputOther 36" xfId="19860"/>
    <cellStyle name="fmt.InputOther 37" xfId="19861"/>
    <cellStyle name="fmt.InputOther 38" xfId="19862"/>
    <cellStyle name="fmt.InputOther 39" xfId="19863"/>
    <cellStyle name="fmt.InputOther 4" xfId="19864"/>
    <cellStyle name="fmt.InputOther 40" xfId="19865"/>
    <cellStyle name="fmt.InputOther 41" xfId="19866"/>
    <cellStyle name="fmt.InputOther 5" xfId="19867"/>
    <cellStyle name="fmt.InputOther 6" xfId="19868"/>
    <cellStyle name="fmt.InputOther 7" xfId="19869"/>
    <cellStyle name="fmt.InputOther 8" xfId="19870"/>
    <cellStyle name="fmt.InputOther 9" xfId="19871"/>
    <cellStyle name="fmt.InputOther.prt" xfId="19872"/>
    <cellStyle name="fmt.InputOther.prt 2" xfId="19873"/>
    <cellStyle name="fmt.InputOther.prt 2 2" xfId="19874"/>
    <cellStyle name="fmt.InputOther.prt 3" xfId="19875"/>
    <cellStyle name="fmt.InputOther.prt_Comverse 2004 Income Tax Review Wkbk 02 03" xfId="19876"/>
    <cellStyle name="fmt.InputRowDesc" xfId="19877"/>
    <cellStyle name="fmt.InputRowDesc.prt" xfId="19878"/>
    <cellStyle name="fmt.InputRowDesc.prt 2" xfId="19879"/>
    <cellStyle name="fmt.InputRowDesc.prt 2 2" xfId="19880"/>
    <cellStyle name="fmt.InputRowDesc.prt 3" xfId="19881"/>
    <cellStyle name="fmt.InputRowDesc.prt_Comverse 2004 Income Tax Review Wkbk 02 03" xfId="19882"/>
    <cellStyle name="fmt.InputRowSubHead1" xfId="19883"/>
    <cellStyle name="fmt.InputRowSubHead1.prt" xfId="19884"/>
    <cellStyle name="fmt.InputRowSubHead1.tot" xfId="19885"/>
    <cellStyle name="fmt.InputRowSubHead1.tot.prt" xfId="19886"/>
    <cellStyle name="fmt.InputRowSubHead2" xfId="19887"/>
    <cellStyle name="fmt.InputRowSubHead2.prt" xfId="19888"/>
    <cellStyle name="fmt.InputRowTotal" xfId="19889"/>
    <cellStyle name="fmt.InputRowTotal.prt" xfId="19890"/>
    <cellStyle name="fmt.InputRowTotal.prt 2" xfId="19891"/>
    <cellStyle name="fmt.InputRowTotal.prt 2 2" xfId="19892"/>
    <cellStyle name="fmt.InputRowTotal.prt 3" xfId="19893"/>
    <cellStyle name="fmt.InputRowTotal.prt_Comverse 2004 Income Tax Review Wkbk 02 03" xfId="19894"/>
    <cellStyle name="fmt.InputTitle" xfId="19895"/>
    <cellStyle name="fmt.InputTitle.prt" xfId="19896"/>
    <cellStyle name="fmt.Ratio%2" xfId="19897"/>
    <cellStyle name="fmt.Report%" xfId="19898"/>
    <cellStyle name="fmt.Report%.prt" xfId="19899"/>
    <cellStyle name="fmt.Report%.prt 2" xfId="19900"/>
    <cellStyle name="fmt.Report%.prt 2 2" xfId="19901"/>
    <cellStyle name="fmt.Report%.prt 3" xfId="19902"/>
    <cellStyle name="fmt.Report%.prt_Comverse 2004 Income Tax Review Wkbk 02 03" xfId="19903"/>
    <cellStyle name="fmt.ReportApptRatio" xfId="19904"/>
    <cellStyle name="fmt.ReportApptRatio.prt" xfId="19905"/>
    <cellStyle name="fmt.ReportApptRatio.prt 2" xfId="19906"/>
    <cellStyle name="fmt.ReportApptRatio.prt 2 2" xfId="19907"/>
    <cellStyle name="fmt.ReportApptRatio.prt 3" xfId="19908"/>
    <cellStyle name="fmt.ReportApptRatio.prt_Comverse 2004 Income Tax Review Wkbk 02 03" xfId="19909"/>
    <cellStyle name="fmt.ReportDisplay" xfId="19910"/>
    <cellStyle name="fmt.ReportDisplay.prt" xfId="19911"/>
    <cellStyle name="fmt.ReportDisplay.prt 2" xfId="19912"/>
    <cellStyle name="fmt.ReportDisplay.prt 2 2" xfId="19913"/>
    <cellStyle name="fmt.ReportDisplay.prt 3" xfId="19914"/>
    <cellStyle name="fmt.ReportDisplay_mInKeyCode" xfId="19915"/>
    <cellStyle name="fmt.ReportFX" xfId="19916"/>
    <cellStyle name="fmt.ReportFX.prt" xfId="19917"/>
    <cellStyle name="fmt.ReportFX.prt 2" xfId="19918"/>
    <cellStyle name="fmt.ReportFX.prt 2 2" xfId="19919"/>
    <cellStyle name="fmt.ReportFX.prt 3" xfId="19920"/>
    <cellStyle name="fmt.ReportFX.prt_Comverse 2004 Income Tax Review Wkbk 02 03" xfId="19921"/>
    <cellStyle name="fmt.ReportHeading" xfId="19922"/>
    <cellStyle name="fmt.ReportHeading.prt" xfId="19923"/>
    <cellStyle name="fmt.ReportHeading_mHelp" xfId="19924"/>
    <cellStyle name="fmt.ReportSubHead1" xfId="19925"/>
    <cellStyle name="fmt.ReportSubHead1.prt" xfId="19926"/>
    <cellStyle name="fmt.ReportSubHead2" xfId="19927"/>
    <cellStyle name="fmt.ReportSubHead2.prt" xfId="19928"/>
    <cellStyle name="fmt.ReportSubHeading" xfId="19929"/>
    <cellStyle name="fmt.ReportSubHeading 2" xfId="19930"/>
    <cellStyle name="fmt.ReportSubHeading 3" xfId="19931"/>
    <cellStyle name="fmt.ReportSubHeading.prt" xfId="19932"/>
    <cellStyle name="fmt.ReportSubHeading.prt 2" xfId="19933"/>
    <cellStyle name="fmt.ReportSubHeading.prt 2 2" xfId="19934"/>
    <cellStyle name="fmt.ReportSubHeading.prt 3" xfId="19935"/>
    <cellStyle name="fmt.ReportSubHeading.prt_Comverse 2004 Income Tax Review Wkbk 02 03" xfId="19936"/>
    <cellStyle name="fmt.ReportSubHeading_Comverse 2004 Income Tax Review Wkbk 02 03" xfId="19937"/>
    <cellStyle name="fmt.ReportSubtotal" xfId="19938"/>
    <cellStyle name="fmt.ReportSubtotal$" xfId="19939"/>
    <cellStyle name="fmt.ReportSubtotal$.prt" xfId="19940"/>
    <cellStyle name="fmt.ReportSubtotal$.prt 2" xfId="19941"/>
    <cellStyle name="fmt.ReportSubtotal$.prt 2 2" xfId="19942"/>
    <cellStyle name="fmt.ReportSubtotal$.prt 3" xfId="19943"/>
    <cellStyle name="fmt.ReportSubtotal$.prt_Comverse 2004 Income Tax Review Wkbk 02 03" xfId="19944"/>
    <cellStyle name="fmt.ReportSubtotal.prt" xfId="19945"/>
    <cellStyle name="fmt.ReportTotal" xfId="19946"/>
    <cellStyle name="fmt.ReportTotal$" xfId="19947"/>
    <cellStyle name="fmt.ReportTotal$.prt" xfId="19948"/>
    <cellStyle name="fmt.ReportTotal.prt" xfId="19949"/>
    <cellStyle name="fmt.ReportUS$" xfId="19950"/>
    <cellStyle name="fmt.ReportUS$.prt" xfId="19951"/>
    <cellStyle name="fmt.ReportUS$.prt 2" xfId="19952"/>
    <cellStyle name="fmt.ReportUS$.prt 2 2" xfId="19953"/>
    <cellStyle name="fmt.ReportUS$.prt 3" xfId="19954"/>
    <cellStyle name="fmt.ReportUS$.prt_Comverse 2004 Income Tax Review Wkbk 02 03" xfId="19955"/>
    <cellStyle name="fmt.RowHeading" xfId="19956"/>
    <cellStyle name="fmt.RowHeadings" xfId="19957"/>
    <cellStyle name="fmt.RowHeadings.prt" xfId="19958"/>
    <cellStyle name="fmt.SeeDetail" xfId="19959"/>
    <cellStyle name="fmt.SeeDetail.prt" xfId="19960"/>
    <cellStyle name="fmt.SeeDetail.prt 2" xfId="19961"/>
    <cellStyle name="fmt.SeeDetail.prt 2 2" xfId="19962"/>
    <cellStyle name="fmt.SeeDetail.prt 3" xfId="19963"/>
    <cellStyle name="fmt.SeeDetail.prt_Comverse 2004 Income Tax Review Wkbk 02 03" xfId="19964"/>
    <cellStyle name="fmt.SingleUnderline" xfId="19965"/>
    <cellStyle name="fmt.SingleUnderline 2" xfId="19966"/>
    <cellStyle name="fmt.SingleUnderline$" xfId="19967"/>
    <cellStyle name="fmt.SingleUnderline$ 2" xfId="19968"/>
    <cellStyle name="fmt.SingleUnderline%" xfId="19969"/>
    <cellStyle name="fmt.SingleUnderline% 2" xfId="19970"/>
    <cellStyle name="fmt.SingleUnderline%0" xfId="19971"/>
    <cellStyle name="fmt.SingleUnderline%0 2" xfId="19972"/>
    <cellStyle name="fmt.SingleUnderline%4" xfId="19973"/>
    <cellStyle name="fmt.SingleUnderline%4 2" xfId="19974"/>
    <cellStyle name="fmt.SingleUnderline0" xfId="19975"/>
    <cellStyle name="fmt.SingleUnderline0 2" xfId="19976"/>
    <cellStyle name="fmt.SingleUnderline4" xfId="19977"/>
    <cellStyle name="fmt.SingleUnderline4 2" xfId="19978"/>
    <cellStyle name="Followed Hyperlink" xfId="13883" builtinId="9" customBuiltin="1"/>
    <cellStyle name="Followed Hyperlink 2" xfId="5237"/>
    <cellStyle name="Followed Hyperlink 2 2" xfId="5238"/>
    <cellStyle name="Followed Hyperlink 2 3" xfId="19979"/>
    <cellStyle name="Followed Hyperlink 3" xfId="5239"/>
    <cellStyle name="Fon10" xfId="19980"/>
    <cellStyle name="Fon10 2" xfId="19981"/>
    <cellStyle name="Fon10B" xfId="19982"/>
    <cellStyle name="Fon12" xfId="19983"/>
    <cellStyle name="Fon12B" xfId="19984"/>
    <cellStyle name="Fon14" xfId="19985"/>
    <cellStyle name="Fon14B" xfId="19986"/>
    <cellStyle name="Fon18B" xfId="19987"/>
    <cellStyle name="Fon4" xfId="19988"/>
    <cellStyle name="Fon5" xfId="19989"/>
    <cellStyle name="Fon6" xfId="19990"/>
    <cellStyle name="Fon6B" xfId="19991"/>
    <cellStyle name="Fon7" xfId="19992"/>
    <cellStyle name="Fon7B" xfId="19993"/>
    <cellStyle name="Fon8B" xfId="19994"/>
    <cellStyle name="Fon9" xfId="19995"/>
    <cellStyle name="Fon9B" xfId="19996"/>
    <cellStyle name="FootNote" xfId="19997"/>
    <cellStyle name="Footsub" xfId="19998"/>
    <cellStyle name="Footsub.prt" xfId="19999"/>
    <cellStyle name="Form.Normal" xfId="20000"/>
    <cellStyle name="Form.Normal 2" xfId="20001"/>
    <cellStyle name="Form.Normal 3" xfId="20002"/>
    <cellStyle name="Form.Normal_Comverse 2004 Income Tax Review Wkbk 02 03" xfId="20003"/>
    <cellStyle name="Forms" xfId="20004"/>
    <cellStyle name="Forms 2" xfId="20005"/>
    <cellStyle name="Forms 3" xfId="20006"/>
    <cellStyle name="Forms_Comverse 2004 Income Tax Review Wkbk 02 03" xfId="20007"/>
    <cellStyle name="free" xfId="20008"/>
    <cellStyle name="General" xfId="20009"/>
    <cellStyle name="Good" xfId="32" builtinId="26" customBuiltin="1"/>
    <cellStyle name="Good 10" xfId="20010"/>
    <cellStyle name="Good 10 2" xfId="20011"/>
    <cellStyle name="Good 10 3" xfId="20012"/>
    <cellStyle name="Good 10 4" xfId="20013"/>
    <cellStyle name="Good 11" xfId="20014"/>
    <cellStyle name="Good 11 2" xfId="20015"/>
    <cellStyle name="Good 11 3" xfId="20016"/>
    <cellStyle name="Good 11 4" xfId="20017"/>
    <cellStyle name="Good 12" xfId="20018"/>
    <cellStyle name="Good 12 2" xfId="20019"/>
    <cellStyle name="Good 12 3" xfId="20020"/>
    <cellStyle name="Good 12 4" xfId="20021"/>
    <cellStyle name="Good 13" xfId="20022"/>
    <cellStyle name="Good 14" xfId="20023"/>
    <cellStyle name="Good 15" xfId="20024"/>
    <cellStyle name="Good 16" xfId="20025"/>
    <cellStyle name="Good 17" xfId="20026"/>
    <cellStyle name="Good 18" xfId="20027"/>
    <cellStyle name="Good 19" xfId="20028"/>
    <cellStyle name="Good 2" xfId="102"/>
    <cellStyle name="Good 2 10" xfId="20030"/>
    <cellStyle name="Good 2 11" xfId="20031"/>
    <cellStyle name="Good 2 12" xfId="20032"/>
    <cellStyle name="Good 2 13" xfId="20033"/>
    <cellStyle name="Good 2 14" xfId="20034"/>
    <cellStyle name="Good 2 15" xfId="20035"/>
    <cellStyle name="Good 2 16" xfId="20036"/>
    <cellStyle name="Good 2 17" xfId="20029"/>
    <cellStyle name="Good 2 2" xfId="263"/>
    <cellStyle name="Good 2 2 2" xfId="5240"/>
    <cellStyle name="Good 2 2 3" xfId="20037"/>
    <cellStyle name="Good 2 3" xfId="554"/>
    <cellStyle name="Good 2 3 2" xfId="20038"/>
    <cellStyle name="Good 2 4" xfId="20039"/>
    <cellStyle name="Good 2 5" xfId="20040"/>
    <cellStyle name="Good 2 6" xfId="20041"/>
    <cellStyle name="Good 2 7" xfId="20042"/>
    <cellStyle name="Good 2 8" xfId="20043"/>
    <cellStyle name="Good 2 9" xfId="20044"/>
    <cellStyle name="Good 20" xfId="20045"/>
    <cellStyle name="Good 3" xfId="350"/>
    <cellStyle name="Good 3 10" xfId="20046"/>
    <cellStyle name="Good 3 11" xfId="20047"/>
    <cellStyle name="Good 3 12" xfId="20048"/>
    <cellStyle name="Good 3 13" xfId="20049"/>
    <cellStyle name="Good 3 14" xfId="20050"/>
    <cellStyle name="Good 3 15" xfId="20051"/>
    <cellStyle name="Good 3 2" xfId="20052"/>
    <cellStyle name="Good 3 3" xfId="20053"/>
    <cellStyle name="Good 3 4" xfId="20054"/>
    <cellStyle name="Good 3 5" xfId="20055"/>
    <cellStyle name="Good 3 6" xfId="20056"/>
    <cellStyle name="Good 3 7" xfId="20057"/>
    <cellStyle name="Good 3 8" xfId="20058"/>
    <cellStyle name="Good 3 9" xfId="20059"/>
    <cellStyle name="Good 4" xfId="20060"/>
    <cellStyle name="Good 4 2" xfId="20061"/>
    <cellStyle name="Good 4 3" xfId="20062"/>
    <cellStyle name="Good 4 4" xfId="20063"/>
    <cellStyle name="Good 5" xfId="20064"/>
    <cellStyle name="Good 5 2" xfId="20065"/>
    <cellStyle name="Good 5 3" xfId="20066"/>
    <cellStyle name="Good 5 4" xfId="20067"/>
    <cellStyle name="Good 6" xfId="20068"/>
    <cellStyle name="Good 6 2" xfId="20069"/>
    <cellStyle name="Good 6 3" xfId="20070"/>
    <cellStyle name="Good 6 4" xfId="20071"/>
    <cellStyle name="Good 7" xfId="20072"/>
    <cellStyle name="Good 7 2" xfId="20073"/>
    <cellStyle name="Good 7 3" xfId="20074"/>
    <cellStyle name="Good 7 4" xfId="20075"/>
    <cellStyle name="Good 8" xfId="20076"/>
    <cellStyle name="Good 8 2" xfId="20077"/>
    <cellStyle name="Good 8 3" xfId="20078"/>
    <cellStyle name="Good 8 4" xfId="20079"/>
    <cellStyle name="Good 9" xfId="20080"/>
    <cellStyle name="Good 9 2" xfId="20081"/>
    <cellStyle name="Good 9 3" xfId="20082"/>
    <cellStyle name="Good 9 4" xfId="20083"/>
    <cellStyle name="GPM_Allocation" xfId="20084"/>
    <cellStyle name="Grey" xfId="81"/>
    <cellStyle name="Grey 2" xfId="5241"/>
    <cellStyle name="Grey 3" xfId="5242"/>
    <cellStyle name="Grey 4" xfId="5243"/>
    <cellStyle name="Grey 5" xfId="5244"/>
    <cellStyle name="Grey_Comverse 2004 Income Tax Review Wkbk 02 03" xfId="20085"/>
    <cellStyle name="H1" xfId="20086"/>
    <cellStyle name="H2" xfId="20087"/>
    <cellStyle name="HEADER" xfId="20088"/>
    <cellStyle name="Header1" xfId="20089"/>
    <cellStyle name="Header2" xfId="20090"/>
    <cellStyle name="Header2 2" xfId="20091"/>
    <cellStyle name="Heading" xfId="20092"/>
    <cellStyle name="Heading 1" xfId="33" builtinId="16" customBuiltin="1"/>
    <cellStyle name="Heading 1 10" xfId="20093"/>
    <cellStyle name="Heading 1 10 2" xfId="20094"/>
    <cellStyle name="Heading 1 10 3" xfId="20095"/>
    <cellStyle name="Heading 1 10 4" xfId="20096"/>
    <cellStyle name="Heading 1 11" xfId="20097"/>
    <cellStyle name="Heading 1 11 2" xfId="20098"/>
    <cellStyle name="Heading 1 11 3" xfId="20099"/>
    <cellStyle name="Heading 1 11 4" xfId="20100"/>
    <cellStyle name="Heading 1 12" xfId="20101"/>
    <cellStyle name="Heading 1 12 2" xfId="20102"/>
    <cellStyle name="Heading 1 12 3" xfId="20103"/>
    <cellStyle name="Heading 1 12 4" xfId="20104"/>
    <cellStyle name="Heading 1 13" xfId="20105"/>
    <cellStyle name="Heading 1 14" xfId="20106"/>
    <cellStyle name="Heading 1 15" xfId="20107"/>
    <cellStyle name="Heading 1 16" xfId="20108"/>
    <cellStyle name="Heading 1 17" xfId="20109"/>
    <cellStyle name="Heading 1 18" xfId="20110"/>
    <cellStyle name="Heading 1 19" xfId="20111"/>
    <cellStyle name="Heading 1 2" xfId="98"/>
    <cellStyle name="Heading 1 2 10" xfId="20113"/>
    <cellStyle name="Heading 1 2 11" xfId="20114"/>
    <cellStyle name="Heading 1 2 12" xfId="20115"/>
    <cellStyle name="Heading 1 2 13" xfId="20116"/>
    <cellStyle name="Heading 1 2 14" xfId="20117"/>
    <cellStyle name="Heading 1 2 15" xfId="20118"/>
    <cellStyle name="Heading 1 2 16" xfId="20119"/>
    <cellStyle name="Heading 1 2 17" xfId="20112"/>
    <cellStyle name="Heading 1 2 2" xfId="264"/>
    <cellStyle name="Heading 1 2 2 2" xfId="5245"/>
    <cellStyle name="Heading 1 2 2 3" xfId="20120"/>
    <cellStyle name="Heading 1 2 3" xfId="5246"/>
    <cellStyle name="Heading 1 2 3 2" xfId="20121"/>
    <cellStyle name="Heading 1 2 4" xfId="20122"/>
    <cellStyle name="Heading 1 2 5" xfId="20123"/>
    <cellStyle name="Heading 1 2 6" xfId="20124"/>
    <cellStyle name="Heading 1 2 7" xfId="20125"/>
    <cellStyle name="Heading 1 2 8" xfId="20126"/>
    <cellStyle name="Heading 1 2 9" xfId="20127"/>
    <cellStyle name="Heading 1 20" xfId="20128"/>
    <cellStyle name="Heading 1 3" xfId="351"/>
    <cellStyle name="Heading 1 3 10" xfId="20130"/>
    <cellStyle name="Heading 1 3 11" xfId="20131"/>
    <cellStyle name="Heading 1 3 12" xfId="20132"/>
    <cellStyle name="Heading 1 3 13" xfId="20133"/>
    <cellStyle name="Heading 1 3 14" xfId="20134"/>
    <cellStyle name="Heading 1 3 15" xfId="20135"/>
    <cellStyle name="Heading 1 3 16" xfId="20129"/>
    <cellStyle name="Heading 1 3 2" xfId="20136"/>
    <cellStyle name="Heading 1 3 3" xfId="20137"/>
    <cellStyle name="Heading 1 3 4" xfId="20138"/>
    <cellStyle name="Heading 1 3 5" xfId="20139"/>
    <cellStyle name="Heading 1 3 6" xfId="20140"/>
    <cellStyle name="Heading 1 3 7" xfId="20141"/>
    <cellStyle name="Heading 1 3 8" xfId="20142"/>
    <cellStyle name="Heading 1 3 9" xfId="20143"/>
    <cellStyle name="Heading 1 4" xfId="20144"/>
    <cellStyle name="Heading 1 4 2" xfId="20145"/>
    <cellStyle name="Heading 1 4 3" xfId="20146"/>
    <cellStyle name="Heading 1 4 4" xfId="20147"/>
    <cellStyle name="Heading 1 5" xfId="20148"/>
    <cellStyle name="Heading 1 5 2" xfId="20149"/>
    <cellStyle name="Heading 1 5 3" xfId="20150"/>
    <cellStyle name="Heading 1 5 4" xfId="20151"/>
    <cellStyle name="Heading 1 6" xfId="20152"/>
    <cellStyle name="Heading 1 6 2" xfId="20153"/>
    <cellStyle name="Heading 1 6 3" xfId="20154"/>
    <cellStyle name="Heading 1 6 4" xfId="20155"/>
    <cellStyle name="Heading 1 7" xfId="20156"/>
    <cellStyle name="Heading 1 7 2" xfId="20157"/>
    <cellStyle name="Heading 1 7 3" xfId="20158"/>
    <cellStyle name="Heading 1 7 4" xfId="20159"/>
    <cellStyle name="Heading 1 8" xfId="20160"/>
    <cellStyle name="Heading 1 8 2" xfId="20161"/>
    <cellStyle name="Heading 1 8 3" xfId="20162"/>
    <cellStyle name="Heading 1 8 4" xfId="20163"/>
    <cellStyle name="Heading 1 9" xfId="20164"/>
    <cellStyle name="Heading 1 9 2" xfId="20165"/>
    <cellStyle name="Heading 1 9 3" xfId="20166"/>
    <cellStyle name="Heading 1 9 4" xfId="20167"/>
    <cellStyle name="Heading 2" xfId="34" builtinId="17" customBuiltin="1"/>
    <cellStyle name="Heading 2 10" xfId="20168"/>
    <cellStyle name="Heading 2 10 2" xfId="20169"/>
    <cellStyle name="Heading 2 10 3" xfId="20170"/>
    <cellStyle name="Heading 2 10 4" xfId="20171"/>
    <cellStyle name="Heading 2 11" xfId="20172"/>
    <cellStyle name="Heading 2 11 2" xfId="20173"/>
    <cellStyle name="Heading 2 11 3" xfId="20174"/>
    <cellStyle name="Heading 2 11 4" xfId="20175"/>
    <cellStyle name="Heading 2 12" xfId="20176"/>
    <cellStyle name="Heading 2 12 2" xfId="20177"/>
    <cellStyle name="Heading 2 12 3" xfId="20178"/>
    <cellStyle name="Heading 2 12 4" xfId="20179"/>
    <cellStyle name="Heading 2 13" xfId="20180"/>
    <cellStyle name="Heading 2 14" xfId="20181"/>
    <cellStyle name="Heading 2 15" xfId="20182"/>
    <cellStyle name="Heading 2 16" xfId="20183"/>
    <cellStyle name="Heading 2 17" xfId="20184"/>
    <cellStyle name="Heading 2 18" xfId="20185"/>
    <cellStyle name="Heading 2 19" xfId="20186"/>
    <cellStyle name="Heading 2 2" xfId="99"/>
    <cellStyle name="Heading 2 2 10" xfId="20188"/>
    <cellStyle name="Heading 2 2 11" xfId="20189"/>
    <cellStyle name="Heading 2 2 12" xfId="20190"/>
    <cellStyle name="Heading 2 2 13" xfId="20191"/>
    <cellStyle name="Heading 2 2 14" xfId="20192"/>
    <cellStyle name="Heading 2 2 15" xfId="20193"/>
    <cellStyle name="Heading 2 2 16" xfId="20194"/>
    <cellStyle name="Heading 2 2 17" xfId="20195"/>
    <cellStyle name="Heading 2 2 18" xfId="20196"/>
    <cellStyle name="Heading 2 2 19" xfId="20197"/>
    <cellStyle name="Heading 2 2 2" xfId="265"/>
    <cellStyle name="Heading 2 2 2 2" xfId="5247"/>
    <cellStyle name="Heading 2 2 2 3" xfId="20198"/>
    <cellStyle name="Heading 2 2 20" xfId="20199"/>
    <cellStyle name="Heading 2 2 21" xfId="20200"/>
    <cellStyle name="Heading 2 2 22" xfId="20201"/>
    <cellStyle name="Heading 2 2 23" xfId="20202"/>
    <cellStyle name="Heading 2 2 24" xfId="20203"/>
    <cellStyle name="Heading 2 2 25" xfId="20204"/>
    <cellStyle name="Heading 2 2 26" xfId="20187"/>
    <cellStyle name="Heading 2 2 3" xfId="5248"/>
    <cellStyle name="Heading 2 2 3 2" xfId="20205"/>
    <cellStyle name="Heading 2 2 4" xfId="20206"/>
    <cellStyle name="Heading 2 2 5" xfId="20207"/>
    <cellStyle name="Heading 2 2 6" xfId="20208"/>
    <cellStyle name="Heading 2 2 7" xfId="20209"/>
    <cellStyle name="Heading 2 2 8" xfId="20210"/>
    <cellStyle name="Heading 2 2 9" xfId="20211"/>
    <cellStyle name="Heading 2 20" xfId="20212"/>
    <cellStyle name="Heading 2 3" xfId="352"/>
    <cellStyle name="Heading 2 3 10" xfId="20214"/>
    <cellStyle name="Heading 2 3 11" xfId="20215"/>
    <cellStyle name="Heading 2 3 12" xfId="20216"/>
    <cellStyle name="Heading 2 3 13" xfId="20217"/>
    <cellStyle name="Heading 2 3 14" xfId="20218"/>
    <cellStyle name="Heading 2 3 15" xfId="20219"/>
    <cellStyle name="Heading 2 3 16" xfId="20213"/>
    <cellStyle name="Heading 2 3 2" xfId="20220"/>
    <cellStyle name="Heading 2 3 3" xfId="20221"/>
    <cellStyle name="Heading 2 3 4" xfId="20222"/>
    <cellStyle name="Heading 2 3 5" xfId="20223"/>
    <cellStyle name="Heading 2 3 6" xfId="20224"/>
    <cellStyle name="Heading 2 3 7" xfId="20225"/>
    <cellStyle name="Heading 2 3 8" xfId="20226"/>
    <cellStyle name="Heading 2 3 9" xfId="20227"/>
    <cellStyle name="Heading 2 4" xfId="20228"/>
    <cellStyle name="Heading 2 4 2" xfId="20229"/>
    <cellStyle name="Heading 2 4 3" xfId="20230"/>
    <cellStyle name="Heading 2 4 4" xfId="20231"/>
    <cellStyle name="Heading 2 5" xfId="20232"/>
    <cellStyle name="Heading 2 5 2" xfId="20233"/>
    <cellStyle name="Heading 2 5 3" xfId="20234"/>
    <cellStyle name="Heading 2 5 4" xfId="20235"/>
    <cellStyle name="Heading 2 6" xfId="20236"/>
    <cellStyle name="Heading 2 6 2" xfId="20237"/>
    <cellStyle name="Heading 2 6 3" xfId="20238"/>
    <cellStyle name="Heading 2 6 4" xfId="20239"/>
    <cellStyle name="Heading 2 7" xfId="20240"/>
    <cellStyle name="Heading 2 7 2" xfId="20241"/>
    <cellStyle name="Heading 2 7 3" xfId="20242"/>
    <cellStyle name="Heading 2 7 4" xfId="20243"/>
    <cellStyle name="Heading 2 8" xfId="20244"/>
    <cellStyle name="Heading 2 8 2" xfId="20245"/>
    <cellStyle name="Heading 2 8 3" xfId="20246"/>
    <cellStyle name="Heading 2 8 4" xfId="20247"/>
    <cellStyle name="Heading 2 9" xfId="20248"/>
    <cellStyle name="Heading 2 9 2" xfId="20249"/>
    <cellStyle name="Heading 2 9 3" xfId="20250"/>
    <cellStyle name="Heading 2 9 4" xfId="20251"/>
    <cellStyle name="Heading 3" xfId="35" builtinId="18" customBuiltin="1"/>
    <cellStyle name="Heading 3 10" xfId="20252"/>
    <cellStyle name="Heading 3 10 2" xfId="20253"/>
    <cellStyle name="Heading 3 10 3" xfId="20254"/>
    <cellStyle name="Heading 3 10 4" xfId="20255"/>
    <cellStyle name="Heading 3 11" xfId="20256"/>
    <cellStyle name="Heading 3 11 2" xfId="20257"/>
    <cellStyle name="Heading 3 11 3" xfId="20258"/>
    <cellStyle name="Heading 3 11 4" xfId="20259"/>
    <cellStyle name="Heading 3 12" xfId="20260"/>
    <cellStyle name="Heading 3 12 2" xfId="20261"/>
    <cellStyle name="Heading 3 12 3" xfId="20262"/>
    <cellStyle name="Heading 3 12 4" xfId="20263"/>
    <cellStyle name="Heading 3 13" xfId="20264"/>
    <cellStyle name="Heading 3 14" xfId="20265"/>
    <cellStyle name="Heading 3 15" xfId="20266"/>
    <cellStyle name="Heading 3 16" xfId="20267"/>
    <cellStyle name="Heading 3 17" xfId="20268"/>
    <cellStyle name="Heading 3 18" xfId="20269"/>
    <cellStyle name="Heading 3 19" xfId="20270"/>
    <cellStyle name="Heading 3 2" xfId="100"/>
    <cellStyle name="Heading 3 2 10" xfId="20271"/>
    <cellStyle name="Heading 3 2 11" xfId="20272"/>
    <cellStyle name="Heading 3 2 12" xfId="20273"/>
    <cellStyle name="Heading 3 2 13" xfId="20274"/>
    <cellStyle name="Heading 3 2 14" xfId="20275"/>
    <cellStyle name="Heading 3 2 15" xfId="20276"/>
    <cellStyle name="Heading 3 2 2" xfId="266"/>
    <cellStyle name="Heading 3 2 2 2" xfId="5249"/>
    <cellStyle name="Heading 3 2 2 3" xfId="20277"/>
    <cellStyle name="Heading 3 2 3" xfId="5250"/>
    <cellStyle name="Heading 3 2 4" xfId="20278"/>
    <cellStyle name="Heading 3 2 5" xfId="20279"/>
    <cellStyle name="Heading 3 2 6" xfId="20280"/>
    <cellStyle name="Heading 3 2 7" xfId="20281"/>
    <cellStyle name="Heading 3 2 8" xfId="20282"/>
    <cellStyle name="Heading 3 2 9" xfId="20283"/>
    <cellStyle name="Heading 3 20" xfId="20284"/>
    <cellStyle name="Heading 3 3" xfId="353"/>
    <cellStyle name="Heading 3 3 10" xfId="20285"/>
    <cellStyle name="Heading 3 3 11" xfId="20286"/>
    <cellStyle name="Heading 3 3 12" xfId="20287"/>
    <cellStyle name="Heading 3 3 13" xfId="20288"/>
    <cellStyle name="Heading 3 3 14" xfId="20289"/>
    <cellStyle name="Heading 3 3 15" xfId="20290"/>
    <cellStyle name="Heading 3 3 2" xfId="20291"/>
    <cellStyle name="Heading 3 3 3" xfId="20292"/>
    <cellStyle name="Heading 3 3 4" xfId="20293"/>
    <cellStyle name="Heading 3 3 5" xfId="20294"/>
    <cellStyle name="Heading 3 3 6" xfId="20295"/>
    <cellStyle name="Heading 3 3 7" xfId="20296"/>
    <cellStyle name="Heading 3 3 8" xfId="20297"/>
    <cellStyle name="Heading 3 3 9" xfId="20298"/>
    <cellStyle name="Heading 3 4" xfId="20299"/>
    <cellStyle name="Heading 3 4 2" xfId="20300"/>
    <cellStyle name="Heading 3 4 3" xfId="20301"/>
    <cellStyle name="Heading 3 4 4" xfId="20302"/>
    <cellStyle name="Heading 3 5" xfId="20303"/>
    <cellStyle name="Heading 3 5 2" xfId="20304"/>
    <cellStyle name="Heading 3 5 3" xfId="20305"/>
    <cellStyle name="Heading 3 5 4" xfId="20306"/>
    <cellStyle name="Heading 3 6" xfId="20307"/>
    <cellStyle name="Heading 3 6 2" xfId="20308"/>
    <cellStyle name="Heading 3 6 3" xfId="20309"/>
    <cellStyle name="Heading 3 6 4" xfId="20310"/>
    <cellStyle name="Heading 3 7" xfId="20311"/>
    <cellStyle name="Heading 3 7 2" xfId="20312"/>
    <cellStyle name="Heading 3 7 3" xfId="20313"/>
    <cellStyle name="Heading 3 7 4" xfId="20314"/>
    <cellStyle name="Heading 3 8" xfId="20315"/>
    <cellStyle name="Heading 3 8 2" xfId="20316"/>
    <cellStyle name="Heading 3 8 3" xfId="20317"/>
    <cellStyle name="Heading 3 8 4" xfId="20318"/>
    <cellStyle name="Heading 3 9" xfId="20319"/>
    <cellStyle name="Heading 3 9 2" xfId="20320"/>
    <cellStyle name="Heading 3 9 3" xfId="20321"/>
    <cellStyle name="Heading 3 9 4" xfId="20322"/>
    <cellStyle name="Heading 4" xfId="36" builtinId="19" customBuiltin="1"/>
    <cellStyle name="Heading 4 10" xfId="20323"/>
    <cellStyle name="Heading 4 10 2" xfId="20324"/>
    <cellStyle name="Heading 4 10 3" xfId="20325"/>
    <cellStyle name="Heading 4 10 4" xfId="20326"/>
    <cellStyle name="Heading 4 11" xfId="20327"/>
    <cellStyle name="Heading 4 11 2" xfId="20328"/>
    <cellStyle name="Heading 4 11 3" xfId="20329"/>
    <cellStyle name="Heading 4 11 4" xfId="20330"/>
    <cellStyle name="Heading 4 12" xfId="20331"/>
    <cellStyle name="Heading 4 12 2" xfId="20332"/>
    <cellStyle name="Heading 4 12 3" xfId="20333"/>
    <cellStyle name="Heading 4 12 4" xfId="20334"/>
    <cellStyle name="Heading 4 13" xfId="20335"/>
    <cellStyle name="Heading 4 14" xfId="20336"/>
    <cellStyle name="Heading 4 15" xfId="20337"/>
    <cellStyle name="Heading 4 16" xfId="20338"/>
    <cellStyle name="Heading 4 17" xfId="20339"/>
    <cellStyle name="Heading 4 18" xfId="20340"/>
    <cellStyle name="Heading 4 19" xfId="20341"/>
    <cellStyle name="Heading 4 2" xfId="101"/>
    <cellStyle name="Heading 4 2 10" xfId="20342"/>
    <cellStyle name="Heading 4 2 11" xfId="20343"/>
    <cellStyle name="Heading 4 2 12" xfId="20344"/>
    <cellStyle name="Heading 4 2 13" xfId="20345"/>
    <cellStyle name="Heading 4 2 14" xfId="20346"/>
    <cellStyle name="Heading 4 2 15" xfId="20347"/>
    <cellStyle name="Heading 4 2 2" xfId="267"/>
    <cellStyle name="Heading 4 2 2 2" xfId="5251"/>
    <cellStyle name="Heading 4 2 2 3" xfId="20348"/>
    <cellStyle name="Heading 4 2 3" xfId="5252"/>
    <cellStyle name="Heading 4 2 4" xfId="20349"/>
    <cellStyle name="Heading 4 2 5" xfId="20350"/>
    <cellStyle name="Heading 4 2 6" xfId="20351"/>
    <cellStyle name="Heading 4 2 7" xfId="20352"/>
    <cellStyle name="Heading 4 2 8" xfId="20353"/>
    <cellStyle name="Heading 4 2 9" xfId="20354"/>
    <cellStyle name="Heading 4 20" xfId="20355"/>
    <cellStyle name="Heading 4 3" xfId="354"/>
    <cellStyle name="Heading 4 3 10" xfId="20356"/>
    <cellStyle name="Heading 4 3 11" xfId="20357"/>
    <cellStyle name="Heading 4 3 12" xfId="20358"/>
    <cellStyle name="Heading 4 3 13" xfId="20359"/>
    <cellStyle name="Heading 4 3 14" xfId="20360"/>
    <cellStyle name="Heading 4 3 15" xfId="20361"/>
    <cellStyle name="Heading 4 3 2" xfId="20362"/>
    <cellStyle name="Heading 4 3 3" xfId="20363"/>
    <cellStyle name="Heading 4 3 4" xfId="20364"/>
    <cellStyle name="Heading 4 3 5" xfId="20365"/>
    <cellStyle name="Heading 4 3 6" xfId="20366"/>
    <cellStyle name="Heading 4 3 7" xfId="20367"/>
    <cellStyle name="Heading 4 3 8" xfId="20368"/>
    <cellStyle name="Heading 4 3 9" xfId="20369"/>
    <cellStyle name="Heading 4 4" xfId="20370"/>
    <cellStyle name="Heading 4 4 2" xfId="20371"/>
    <cellStyle name="Heading 4 4 3" xfId="20372"/>
    <cellStyle name="Heading 4 4 4" xfId="20373"/>
    <cellStyle name="Heading 4 5" xfId="20374"/>
    <cellStyle name="Heading 4 5 2" xfId="20375"/>
    <cellStyle name="Heading 4 5 3" xfId="20376"/>
    <cellStyle name="Heading 4 5 4" xfId="20377"/>
    <cellStyle name="Heading 4 6" xfId="20378"/>
    <cellStyle name="Heading 4 6 2" xfId="20379"/>
    <cellStyle name="Heading 4 6 3" xfId="20380"/>
    <cellStyle name="Heading 4 6 4" xfId="20381"/>
    <cellStyle name="Heading 4 7" xfId="20382"/>
    <cellStyle name="Heading 4 7 2" xfId="20383"/>
    <cellStyle name="Heading 4 7 3" xfId="20384"/>
    <cellStyle name="Heading 4 7 4" xfId="20385"/>
    <cellStyle name="Heading 4 8" xfId="20386"/>
    <cellStyle name="Heading 4 8 2" xfId="20387"/>
    <cellStyle name="Heading 4 8 3" xfId="20388"/>
    <cellStyle name="Heading 4 8 4" xfId="20389"/>
    <cellStyle name="Heading 4 9" xfId="20390"/>
    <cellStyle name="Heading 4 9 2" xfId="20391"/>
    <cellStyle name="Heading 4 9 3" xfId="20392"/>
    <cellStyle name="Heading 4 9 4" xfId="20393"/>
    <cellStyle name="Heading1" xfId="20394"/>
    <cellStyle name="Heading1 10" xfId="20395"/>
    <cellStyle name="Heading1 11" xfId="20396"/>
    <cellStyle name="Heading1 12" xfId="20397"/>
    <cellStyle name="Heading1 13" xfId="20398"/>
    <cellStyle name="Heading1 14" xfId="20399"/>
    <cellStyle name="Heading1 15" xfId="20400"/>
    <cellStyle name="Heading1 16" xfId="20401"/>
    <cellStyle name="Heading1 17" xfId="20402"/>
    <cellStyle name="Heading1 18" xfId="20403"/>
    <cellStyle name="Heading1 19" xfId="20404"/>
    <cellStyle name="Heading1 2" xfId="20405"/>
    <cellStyle name="Heading1 2 2" xfId="20406"/>
    <cellStyle name="Heading1 20" xfId="20407"/>
    <cellStyle name="Heading1 21" xfId="20408"/>
    <cellStyle name="Heading1 22" xfId="20409"/>
    <cellStyle name="Heading1 23" xfId="20410"/>
    <cellStyle name="Heading1 24" xfId="20411"/>
    <cellStyle name="Heading1 25" xfId="20412"/>
    <cellStyle name="Heading1 26" xfId="20413"/>
    <cellStyle name="Heading1 27" xfId="20414"/>
    <cellStyle name="Heading1 28" xfId="20415"/>
    <cellStyle name="Heading1 29" xfId="20416"/>
    <cellStyle name="Heading1 3" xfId="20417"/>
    <cellStyle name="Heading1 3 10" xfId="20418"/>
    <cellStyle name="Heading1 3 11" xfId="20419"/>
    <cellStyle name="Heading1 3 12" xfId="20420"/>
    <cellStyle name="Heading1 3 13" xfId="20421"/>
    <cellStyle name="Heading1 3 14" xfId="20422"/>
    <cellStyle name="Heading1 3 15" xfId="20423"/>
    <cellStyle name="Heading1 3 16" xfId="20424"/>
    <cellStyle name="Heading1 3 2" xfId="20425"/>
    <cellStyle name="Heading1 3 3" xfId="20426"/>
    <cellStyle name="Heading1 3 4" xfId="20427"/>
    <cellStyle name="Heading1 3 5" xfId="20428"/>
    <cellStyle name="Heading1 3 6" xfId="20429"/>
    <cellStyle name="Heading1 3 7" xfId="20430"/>
    <cellStyle name="Heading1 3 8" xfId="20431"/>
    <cellStyle name="Heading1 3 9" xfId="20432"/>
    <cellStyle name="Heading1 30" xfId="20433"/>
    <cellStyle name="Heading1 31" xfId="20434"/>
    <cellStyle name="Heading1 32" xfId="20435"/>
    <cellStyle name="Heading1 33" xfId="20436"/>
    <cellStyle name="Heading1 34" xfId="20437"/>
    <cellStyle name="Heading1 35" xfId="20438"/>
    <cellStyle name="Heading1 36" xfId="20439"/>
    <cellStyle name="Heading1 37" xfId="20440"/>
    <cellStyle name="Heading1 38" xfId="20441"/>
    <cellStyle name="Heading1 39" xfId="20442"/>
    <cellStyle name="Heading1 4" xfId="20443"/>
    <cellStyle name="Heading1 40" xfId="20444"/>
    <cellStyle name="Heading1 41" xfId="20445"/>
    <cellStyle name="Heading1 5" xfId="20446"/>
    <cellStyle name="Heading1 6" xfId="20447"/>
    <cellStyle name="Heading1 7" xfId="20448"/>
    <cellStyle name="Heading1 8" xfId="20449"/>
    <cellStyle name="Heading1 9" xfId="20450"/>
    <cellStyle name="Heading2" xfId="20451"/>
    <cellStyle name="Heading2 10" xfId="20452"/>
    <cellStyle name="Heading2 11" xfId="20453"/>
    <cellStyle name="Heading2 12" xfId="20454"/>
    <cellStyle name="Heading2 13" xfId="20455"/>
    <cellStyle name="Heading2 14" xfId="20456"/>
    <cellStyle name="Heading2 15" xfId="20457"/>
    <cellStyle name="Heading2 16" xfId="20458"/>
    <cellStyle name="Heading2 17" xfId="20459"/>
    <cellStyle name="Heading2 18" xfId="20460"/>
    <cellStyle name="Heading2 19" xfId="20461"/>
    <cellStyle name="Heading2 2" xfId="20462"/>
    <cellStyle name="Heading2 2 2" xfId="20463"/>
    <cellStyle name="Heading2 20" xfId="20464"/>
    <cellStyle name="Heading2 21" xfId="20465"/>
    <cellStyle name="Heading2 22" xfId="20466"/>
    <cellStyle name="Heading2 23" xfId="20467"/>
    <cellStyle name="Heading2 24" xfId="20468"/>
    <cellStyle name="Heading2 25" xfId="20469"/>
    <cellStyle name="Heading2 26" xfId="20470"/>
    <cellStyle name="Heading2 27" xfId="20471"/>
    <cellStyle name="Heading2 28" xfId="20472"/>
    <cellStyle name="Heading2 29" xfId="20473"/>
    <cellStyle name="Heading2 3" xfId="20474"/>
    <cellStyle name="Heading2 3 10" xfId="20475"/>
    <cellStyle name="Heading2 3 11" xfId="20476"/>
    <cellStyle name="Heading2 3 12" xfId="20477"/>
    <cellStyle name="Heading2 3 13" xfId="20478"/>
    <cellStyle name="Heading2 3 14" xfId="20479"/>
    <cellStyle name="Heading2 3 15" xfId="20480"/>
    <cellStyle name="Heading2 3 16" xfId="20481"/>
    <cellStyle name="Heading2 3 2" xfId="20482"/>
    <cellStyle name="Heading2 3 3" xfId="20483"/>
    <cellStyle name="Heading2 3 4" xfId="20484"/>
    <cellStyle name="Heading2 3 5" xfId="20485"/>
    <cellStyle name="Heading2 3 6" xfId="20486"/>
    <cellStyle name="Heading2 3 7" xfId="20487"/>
    <cellStyle name="Heading2 3 8" xfId="20488"/>
    <cellStyle name="Heading2 3 9" xfId="20489"/>
    <cellStyle name="Heading2 30" xfId="20490"/>
    <cellStyle name="Heading2 31" xfId="20491"/>
    <cellStyle name="Heading2 32" xfId="20492"/>
    <cellStyle name="Heading2 33" xfId="20493"/>
    <cellStyle name="Heading2 34" xfId="20494"/>
    <cellStyle name="Heading2 35" xfId="20495"/>
    <cellStyle name="Heading2 36" xfId="20496"/>
    <cellStyle name="Heading2 37" xfId="20497"/>
    <cellStyle name="Heading2 38" xfId="20498"/>
    <cellStyle name="Heading2 39" xfId="20499"/>
    <cellStyle name="Heading2 4" xfId="20500"/>
    <cellStyle name="Heading2 40" xfId="20501"/>
    <cellStyle name="Heading2 41" xfId="20502"/>
    <cellStyle name="Heading2 5" xfId="20503"/>
    <cellStyle name="Heading2 6" xfId="20504"/>
    <cellStyle name="Heading2 7" xfId="20505"/>
    <cellStyle name="Heading2 8" xfId="20506"/>
    <cellStyle name="Heading2 9" xfId="20507"/>
    <cellStyle name="Heading3" xfId="20508"/>
    <cellStyle name="Heading4Yellow" xfId="20509"/>
    <cellStyle name="Heading4Yellow 2" xfId="20510"/>
    <cellStyle name="Heading7" xfId="20511"/>
    <cellStyle name="HEADINGS" xfId="20512"/>
    <cellStyle name="HEADINGSTOP" xfId="20513"/>
    <cellStyle name="HeadlineStyle" xfId="5253"/>
    <cellStyle name="HeadlineStyle 2" xfId="5254"/>
    <cellStyle name="HeadlineStyleJustified" xfId="5255"/>
    <cellStyle name="HeadlineStyleJustified 2" xfId="5256"/>
    <cellStyle name="Hidden" xfId="20514"/>
    <cellStyle name="Hidden 2" xfId="20515"/>
    <cellStyle name="Hidden 3" xfId="20516"/>
    <cellStyle name="Hidden 4" xfId="20517"/>
    <cellStyle name="Hidden.prt" xfId="20518"/>
    <cellStyle name="Hidden_1-31-04 Provision as of 7-30-09 - TB 7.15 - JS" xfId="20519"/>
    <cellStyle name="HiddenInput" xfId="20520"/>
    <cellStyle name="HiddenInput.prt" xfId="20521"/>
    <cellStyle name="HiddenInput.prt 2" xfId="20522"/>
    <cellStyle name="HiddenInput.prt 3" xfId="20523"/>
    <cellStyle name="HiddenInput.prt_Comverse 2004 Income Tax Review Wkbk 02 03" xfId="20524"/>
    <cellStyle name="HIDE" xfId="20525"/>
    <cellStyle name="HIGHLIGHT" xfId="20526"/>
    <cellStyle name="Hipervínculo" xfId="20527"/>
    <cellStyle name="Hipervínculo visitado" xfId="20528"/>
    <cellStyle name="Hipervínculo_713 (1)" xfId="20529"/>
    <cellStyle name="Hyperlink" xfId="13882" builtinId="8" customBuiltin="1"/>
    <cellStyle name="Hyperlink 2" xfId="82"/>
    <cellStyle name="Hyperlink 2 2" xfId="268"/>
    <cellStyle name="Hyperlink 2 2 2" xfId="5259"/>
    <cellStyle name="Hyperlink 2 2 3" xfId="5258"/>
    <cellStyle name="Hyperlink 2 2 4" xfId="20530"/>
    <cellStyle name="Hyperlink 2 3" xfId="5260"/>
    <cellStyle name="Hyperlink 2 3 2" xfId="20531"/>
    <cellStyle name="Hyperlink 2 4" xfId="5261"/>
    <cellStyle name="Hyperlink 2 5" xfId="5262"/>
    <cellStyle name="Hyperlink 2 6" xfId="5257"/>
    <cellStyle name="Hyperlink 3" xfId="5263"/>
    <cellStyle name="Hyperlink 3 2" xfId="20532"/>
    <cellStyle name="Hyperlink 4" xfId="20533"/>
    <cellStyle name="Impsat" xfId="20534"/>
    <cellStyle name="IMR" xfId="20535"/>
    <cellStyle name="IMR 10" xfId="20536"/>
    <cellStyle name="IMR 10 2" xfId="20537"/>
    <cellStyle name="IMR 11" xfId="20538"/>
    <cellStyle name="IMR 11 2" xfId="20539"/>
    <cellStyle name="IMR 12" xfId="20540"/>
    <cellStyle name="IMR 12 2" xfId="20541"/>
    <cellStyle name="IMR 13" xfId="20542"/>
    <cellStyle name="IMR 13 2" xfId="20543"/>
    <cellStyle name="IMR 14" xfId="20544"/>
    <cellStyle name="IMR 14 2" xfId="20545"/>
    <cellStyle name="IMR 15" xfId="20546"/>
    <cellStyle name="IMR 15 2" xfId="20547"/>
    <cellStyle name="IMR 16" xfId="20548"/>
    <cellStyle name="IMR 16 2" xfId="20549"/>
    <cellStyle name="IMR 17" xfId="20550"/>
    <cellStyle name="IMR 17 2" xfId="20551"/>
    <cellStyle name="IMR 18" xfId="20552"/>
    <cellStyle name="IMR 18 2" xfId="20553"/>
    <cellStyle name="IMR 19" xfId="20554"/>
    <cellStyle name="IMR 19 2" xfId="20555"/>
    <cellStyle name="IMR 2" xfId="20556"/>
    <cellStyle name="IMR 2 2" xfId="20557"/>
    <cellStyle name="IMR 2 2 2" xfId="20558"/>
    <cellStyle name="IMR 2 3" xfId="20559"/>
    <cellStyle name="IMR 20" xfId="20560"/>
    <cellStyle name="IMR 20 2" xfId="20561"/>
    <cellStyle name="IMR 21" xfId="20562"/>
    <cellStyle name="IMR 21 2" xfId="20563"/>
    <cellStyle name="IMR 22" xfId="20564"/>
    <cellStyle name="IMR 22 2" xfId="20565"/>
    <cellStyle name="IMR 23" xfId="20566"/>
    <cellStyle name="IMR 23 2" xfId="20567"/>
    <cellStyle name="IMR 24" xfId="20568"/>
    <cellStyle name="IMR 24 2" xfId="20569"/>
    <cellStyle name="IMR 25" xfId="20570"/>
    <cellStyle name="IMR 25 2" xfId="20571"/>
    <cellStyle name="IMR 26" xfId="20572"/>
    <cellStyle name="IMR 26 2" xfId="20573"/>
    <cellStyle name="IMR 27" xfId="20574"/>
    <cellStyle name="IMR 27 2" xfId="20575"/>
    <cellStyle name="IMR 28" xfId="20576"/>
    <cellStyle name="IMR 28 2" xfId="20577"/>
    <cellStyle name="IMR 29" xfId="20578"/>
    <cellStyle name="IMR 29 2" xfId="20579"/>
    <cellStyle name="IMR 3" xfId="20580"/>
    <cellStyle name="IMR 3 10" xfId="20581"/>
    <cellStyle name="IMR 3 10 2" xfId="20582"/>
    <cellStyle name="IMR 3 11" xfId="20583"/>
    <cellStyle name="IMR 3 11 2" xfId="20584"/>
    <cellStyle name="IMR 3 12" xfId="20585"/>
    <cellStyle name="IMR 3 12 2" xfId="20586"/>
    <cellStyle name="IMR 3 13" xfId="20587"/>
    <cellStyle name="IMR 3 13 2" xfId="20588"/>
    <cellStyle name="IMR 3 14" xfId="20589"/>
    <cellStyle name="IMR 3 14 2" xfId="20590"/>
    <cellStyle name="IMR 3 15" xfId="20591"/>
    <cellStyle name="IMR 3 15 2" xfId="20592"/>
    <cellStyle name="IMR 3 16" xfId="20593"/>
    <cellStyle name="IMR 3 16 2" xfId="20594"/>
    <cellStyle name="IMR 3 17" xfId="20595"/>
    <cellStyle name="IMR 3 2" xfId="20596"/>
    <cellStyle name="IMR 3 2 2" xfId="20597"/>
    <cellStyle name="IMR 3 3" xfId="20598"/>
    <cellStyle name="IMR 3 3 2" xfId="20599"/>
    <cellStyle name="IMR 3 4" xfId="20600"/>
    <cellStyle name="IMR 3 4 2" xfId="20601"/>
    <cellStyle name="IMR 3 5" xfId="20602"/>
    <cellStyle name="IMR 3 5 2" xfId="20603"/>
    <cellStyle name="IMR 3 6" xfId="20604"/>
    <cellStyle name="IMR 3 6 2" xfId="20605"/>
    <cellStyle name="IMR 3 7" xfId="20606"/>
    <cellStyle name="IMR 3 7 2" xfId="20607"/>
    <cellStyle name="IMR 3 8" xfId="20608"/>
    <cellStyle name="IMR 3 8 2" xfId="20609"/>
    <cellStyle name="IMR 3 9" xfId="20610"/>
    <cellStyle name="IMR 3 9 2" xfId="20611"/>
    <cellStyle name="IMR 30" xfId="20612"/>
    <cellStyle name="IMR 30 2" xfId="20613"/>
    <cellStyle name="IMR 31" xfId="20614"/>
    <cellStyle name="IMR 31 2" xfId="20615"/>
    <cellStyle name="IMR 32" xfId="20616"/>
    <cellStyle name="IMR 32 2" xfId="20617"/>
    <cellStyle name="IMR 33" xfId="20618"/>
    <cellStyle name="IMR 33 2" xfId="20619"/>
    <cellStyle name="IMR 34" xfId="20620"/>
    <cellStyle name="IMR 34 2" xfId="20621"/>
    <cellStyle name="IMR 35" xfId="20622"/>
    <cellStyle name="IMR 35 2" xfId="20623"/>
    <cellStyle name="IMR 36" xfId="20624"/>
    <cellStyle name="IMR 36 2" xfId="20625"/>
    <cellStyle name="IMR 37" xfId="20626"/>
    <cellStyle name="IMR 37 2" xfId="20627"/>
    <cellStyle name="IMR 38" xfId="20628"/>
    <cellStyle name="IMR 38 2" xfId="20629"/>
    <cellStyle name="IMR 39" xfId="20630"/>
    <cellStyle name="IMR 39 2" xfId="20631"/>
    <cellStyle name="IMR 4" xfId="20632"/>
    <cellStyle name="IMR 4 2" xfId="20633"/>
    <cellStyle name="IMR 40" xfId="20634"/>
    <cellStyle name="IMR 40 2" xfId="20635"/>
    <cellStyle name="IMR 41" xfId="20636"/>
    <cellStyle name="IMR 41 2" xfId="20637"/>
    <cellStyle name="IMR 42" xfId="20638"/>
    <cellStyle name="IMR 5" xfId="20639"/>
    <cellStyle name="IMR 5 2" xfId="20640"/>
    <cellStyle name="IMR 6" xfId="20641"/>
    <cellStyle name="IMR 6 2" xfId="20642"/>
    <cellStyle name="IMR 7" xfId="20643"/>
    <cellStyle name="IMR 7 2" xfId="20644"/>
    <cellStyle name="IMR 8" xfId="20645"/>
    <cellStyle name="IMR 8 2" xfId="20646"/>
    <cellStyle name="IMR 9" xfId="20647"/>
    <cellStyle name="IMR 9 2" xfId="20648"/>
    <cellStyle name="Incorrecto" xfId="20649"/>
    <cellStyle name="Incorreto" xfId="20650"/>
    <cellStyle name="Indent" xfId="20651"/>
    <cellStyle name="inp.Dropdown" xfId="20652"/>
    <cellStyle name="inp.Dropdown.prt" xfId="20653"/>
    <cellStyle name="inp.Dropdown.prt 2" xfId="20654"/>
    <cellStyle name="inp.Dropdown.prt 2 2" xfId="20655"/>
    <cellStyle name="inp.Dropdown.prt 3" xfId="20656"/>
    <cellStyle name="inp.Dropdown.prt_Comverse 2004 Income Tax Review Wkbk 02 03" xfId="20657"/>
    <cellStyle name="inp.Exchange" xfId="20658"/>
    <cellStyle name="inp.FX" xfId="20659"/>
    <cellStyle name="inp.FX.prt" xfId="20660"/>
    <cellStyle name="inp.FX.prt 2" xfId="20661"/>
    <cellStyle name="inp.FX.prt 2 2" xfId="20662"/>
    <cellStyle name="inp.FX.prt 3" xfId="20663"/>
    <cellStyle name="inp.FX_Apport &amp; Look-through" xfId="20664"/>
    <cellStyle name="inp.General" xfId="20665"/>
    <cellStyle name="inp.General.prt" xfId="20666"/>
    <cellStyle name="inp.General.prt 2" xfId="20667"/>
    <cellStyle name="inp.General.prt 2 2" xfId="20668"/>
    <cellStyle name="inp.General.prt 3" xfId="20669"/>
    <cellStyle name="inp.General_Apport &amp; Look-through" xfId="20670"/>
    <cellStyle name="inp.Locked" xfId="20671"/>
    <cellStyle name="inp.Locked.mth" xfId="20672"/>
    <cellStyle name="inp.Locked.txt" xfId="20673"/>
    <cellStyle name="inp.LockedHidden" xfId="20674"/>
    <cellStyle name="inp.Number" xfId="20675"/>
    <cellStyle name="inp.Number.prt" xfId="20676"/>
    <cellStyle name="inp.Number.prt 2" xfId="20677"/>
    <cellStyle name="inp.Number.prt 2 2" xfId="20678"/>
    <cellStyle name="inp.Number.prt 3" xfId="20679"/>
    <cellStyle name="inp.Number_Apport &amp; Look-through" xfId="20680"/>
    <cellStyle name="inp.Percent" xfId="20681"/>
    <cellStyle name="inp.Percent.prt" xfId="20682"/>
    <cellStyle name="inp.Percent.prt 2" xfId="20683"/>
    <cellStyle name="inp.Percent.prt 2 2" xfId="20684"/>
    <cellStyle name="inp.Percent.prt 3" xfId="20685"/>
    <cellStyle name="inp.Percent_Apport &amp; Look-through" xfId="20686"/>
    <cellStyle name="inp.Protected" xfId="20687"/>
    <cellStyle name="inp.Protected 2" xfId="20688"/>
    <cellStyle name="inp.US$" xfId="20689"/>
    <cellStyle name="inp.US$.prt" xfId="20690"/>
    <cellStyle name="inp.US$.prt 2" xfId="20691"/>
    <cellStyle name="inp.US$.prt 2 2" xfId="20692"/>
    <cellStyle name="inp.US$.prt 3" xfId="20693"/>
    <cellStyle name="inp.US$_mInKeyCode" xfId="20694"/>
    <cellStyle name="inp.YesNo" xfId="20695"/>
    <cellStyle name="inp.YesNo.prt" xfId="20696"/>
    <cellStyle name="inp.YesNo.prt 2" xfId="20697"/>
    <cellStyle name="inp.YesNo.prt 2 2" xfId="20698"/>
    <cellStyle name="inp.YesNo.prt 3" xfId="20699"/>
    <cellStyle name="inp.YesNo_Apport &amp; Look-through" xfId="20700"/>
    <cellStyle name="Input" xfId="37" builtinId="20" customBuiltin="1"/>
    <cellStyle name="Input - Style1" xfId="20701"/>
    <cellStyle name="Input - Style1 10" xfId="20702"/>
    <cellStyle name="Input - Style1 11" xfId="20703"/>
    <cellStyle name="Input - Style1 12" xfId="20704"/>
    <cellStyle name="Input - Style1 13" xfId="20705"/>
    <cellStyle name="Input - Style1 14" xfId="20706"/>
    <cellStyle name="Input - Style1 15" xfId="20707"/>
    <cellStyle name="Input - Style1 16" xfId="20708"/>
    <cellStyle name="Input - Style1 17" xfId="20709"/>
    <cellStyle name="Input - Style1 18" xfId="20710"/>
    <cellStyle name="Input - Style1 19" xfId="20711"/>
    <cellStyle name="Input - Style1 2" xfId="20712"/>
    <cellStyle name="Input - Style1 2 2" xfId="20713"/>
    <cellStyle name="Input - Style1 20" xfId="20714"/>
    <cellStyle name="Input - Style1 21" xfId="20715"/>
    <cellStyle name="Input - Style1 22" xfId="20716"/>
    <cellStyle name="Input - Style1 23" xfId="20717"/>
    <cellStyle name="Input - Style1 24" xfId="20718"/>
    <cellStyle name="Input - Style1 25" xfId="20719"/>
    <cellStyle name="Input - Style1 26" xfId="20720"/>
    <cellStyle name="Input - Style1 27" xfId="20721"/>
    <cellStyle name="Input - Style1 28" xfId="20722"/>
    <cellStyle name="Input - Style1 29" xfId="20723"/>
    <cellStyle name="Input - Style1 3" xfId="20724"/>
    <cellStyle name="Input - Style1 3 10" xfId="20725"/>
    <cellStyle name="Input - Style1 3 11" xfId="20726"/>
    <cellStyle name="Input - Style1 3 12" xfId="20727"/>
    <cellStyle name="Input - Style1 3 13" xfId="20728"/>
    <cellStyle name="Input - Style1 3 14" xfId="20729"/>
    <cellStyle name="Input - Style1 3 15" xfId="20730"/>
    <cellStyle name="Input - Style1 3 16" xfId="20731"/>
    <cellStyle name="Input - Style1 3 2" xfId="20732"/>
    <cellStyle name="Input - Style1 3 3" xfId="20733"/>
    <cellStyle name="Input - Style1 3 4" xfId="20734"/>
    <cellStyle name="Input - Style1 3 5" xfId="20735"/>
    <cellStyle name="Input - Style1 3 6" xfId="20736"/>
    <cellStyle name="Input - Style1 3 7" xfId="20737"/>
    <cellStyle name="Input - Style1 3 8" xfId="20738"/>
    <cellStyle name="Input - Style1 3 9" xfId="20739"/>
    <cellStyle name="Input - Style1 30" xfId="20740"/>
    <cellStyle name="Input - Style1 31" xfId="20741"/>
    <cellStyle name="Input - Style1 32" xfId="20742"/>
    <cellStyle name="Input - Style1 33" xfId="20743"/>
    <cellStyle name="Input - Style1 34" xfId="20744"/>
    <cellStyle name="Input - Style1 35" xfId="20745"/>
    <cellStyle name="Input - Style1 36" xfId="20746"/>
    <cellStyle name="Input - Style1 37" xfId="20747"/>
    <cellStyle name="Input - Style1 38" xfId="20748"/>
    <cellStyle name="Input - Style1 39" xfId="20749"/>
    <cellStyle name="Input - Style1 4" xfId="20750"/>
    <cellStyle name="Input - Style1 40" xfId="20751"/>
    <cellStyle name="Input - Style1 41" xfId="20752"/>
    <cellStyle name="Input - Style1 5" xfId="20753"/>
    <cellStyle name="Input - Style1 6" xfId="20754"/>
    <cellStyle name="Input - Style1 7" xfId="20755"/>
    <cellStyle name="Input - Style1 8" xfId="20756"/>
    <cellStyle name="Input - Style1 9" xfId="20757"/>
    <cellStyle name="Input [yellow]" xfId="83"/>
    <cellStyle name="Input [yellow] 2" xfId="5264"/>
    <cellStyle name="Input [yellow] 2 2" xfId="20758"/>
    <cellStyle name="Input [yellow] 3" xfId="5265"/>
    <cellStyle name="Input [yellow] 3 2" xfId="20759"/>
    <cellStyle name="Input [yellow] 4" xfId="5266"/>
    <cellStyle name="Input [yellow] 5" xfId="5267"/>
    <cellStyle name="Input [yellow] 6" xfId="20760"/>
    <cellStyle name="Input [yellow]_Comverse 2004 Income Tax Review Wkbk 02 03" xfId="20761"/>
    <cellStyle name="Input 10" xfId="20762"/>
    <cellStyle name="Input 10 2" xfId="20763"/>
    <cellStyle name="Input 10 3" xfId="20764"/>
    <cellStyle name="Input 10 4" xfId="20765"/>
    <cellStyle name="Input 11" xfId="20766"/>
    <cellStyle name="Input 11 2" xfId="20767"/>
    <cellStyle name="Input 11 3" xfId="20768"/>
    <cellStyle name="Input 11 4" xfId="20769"/>
    <cellStyle name="Input 12" xfId="20770"/>
    <cellStyle name="Input 12 2" xfId="20771"/>
    <cellStyle name="Input 12 3" xfId="20772"/>
    <cellStyle name="Input 12 4" xfId="20773"/>
    <cellStyle name="Input 13" xfId="20774"/>
    <cellStyle name="Input 14" xfId="20775"/>
    <cellStyle name="Input 15" xfId="20776"/>
    <cellStyle name="Input 16" xfId="20777"/>
    <cellStyle name="Input 17" xfId="20778"/>
    <cellStyle name="Input 18" xfId="20779"/>
    <cellStyle name="Input 19" xfId="20780"/>
    <cellStyle name="Input 2" xfId="105"/>
    <cellStyle name="Input 2 10" xfId="20782"/>
    <cellStyle name="Input 2 11" xfId="20783"/>
    <cellStyle name="Input 2 12" xfId="20784"/>
    <cellStyle name="Input 2 13" xfId="20785"/>
    <cellStyle name="Input 2 14" xfId="20786"/>
    <cellStyle name="Input 2 14 2" xfId="20787"/>
    <cellStyle name="Input 2 15" xfId="20788"/>
    <cellStyle name="Input 2 15 2" xfId="20789"/>
    <cellStyle name="Input 2 16" xfId="20790"/>
    <cellStyle name="Input 2 17" xfId="20781"/>
    <cellStyle name="Input 2 2" xfId="269"/>
    <cellStyle name="Input 2 2 2" xfId="5268"/>
    <cellStyle name="Input 2 2 3" xfId="20791"/>
    <cellStyle name="Input 2 3" xfId="5269"/>
    <cellStyle name="Input 2 3 2" xfId="20792"/>
    <cellStyle name="Input 2 4" xfId="20793"/>
    <cellStyle name="Input 2 5" xfId="20794"/>
    <cellStyle name="Input 2 6" xfId="20795"/>
    <cellStyle name="Input 2 7" xfId="20796"/>
    <cellStyle name="Input 2 8" xfId="20797"/>
    <cellStyle name="Input 2 9" xfId="20798"/>
    <cellStyle name="Input 20" xfId="20799"/>
    <cellStyle name="Input 21" xfId="28063"/>
    <cellStyle name="Input 3" xfId="139"/>
    <cellStyle name="Input 3 10" xfId="20801"/>
    <cellStyle name="Input 3 11" xfId="20802"/>
    <cellStyle name="Input 3 12" xfId="20803"/>
    <cellStyle name="Input 3 13" xfId="20804"/>
    <cellStyle name="Input 3 14" xfId="20805"/>
    <cellStyle name="Input 3 14 2" xfId="20806"/>
    <cellStyle name="Input 3 15" xfId="20807"/>
    <cellStyle name="Input 3 15 2" xfId="20808"/>
    <cellStyle name="Input 3 16" xfId="20809"/>
    <cellStyle name="Input 3 17" xfId="20800"/>
    <cellStyle name="Input 3 2" xfId="5270"/>
    <cellStyle name="Input 3 2 2" xfId="20810"/>
    <cellStyle name="Input 3 3" xfId="20811"/>
    <cellStyle name="Input 3 4" xfId="20812"/>
    <cellStyle name="Input 3 5" xfId="20813"/>
    <cellStyle name="Input 3 6" xfId="20814"/>
    <cellStyle name="Input 3 7" xfId="20815"/>
    <cellStyle name="Input 3 8" xfId="20816"/>
    <cellStyle name="Input 3 9" xfId="20817"/>
    <cellStyle name="Input 4" xfId="355"/>
    <cellStyle name="Input 4 2" xfId="20819"/>
    <cellStyle name="Input 4 3" xfId="20820"/>
    <cellStyle name="Input 4 4" xfId="20821"/>
    <cellStyle name="Input 4 5" xfId="20818"/>
    <cellStyle name="Input 5" xfId="305"/>
    <cellStyle name="Input 5 2" xfId="20823"/>
    <cellStyle name="Input 5 3" xfId="20824"/>
    <cellStyle name="Input 5 4" xfId="20825"/>
    <cellStyle name="Input 5 5" xfId="20822"/>
    <cellStyle name="Input 6" xfId="370"/>
    <cellStyle name="Input 6 2" xfId="20827"/>
    <cellStyle name="Input 6 3" xfId="20828"/>
    <cellStyle name="Input 6 4" xfId="20829"/>
    <cellStyle name="Input 6 5" xfId="20826"/>
    <cellStyle name="Input 7" xfId="13867"/>
    <cellStyle name="Input 7 2" xfId="20831"/>
    <cellStyle name="Input 7 3" xfId="20832"/>
    <cellStyle name="Input 7 4" xfId="20833"/>
    <cellStyle name="Input 7 5" xfId="20830"/>
    <cellStyle name="Input 8" xfId="13866"/>
    <cellStyle name="Input 8 2" xfId="20835"/>
    <cellStyle name="Input 8 3" xfId="20836"/>
    <cellStyle name="Input 8 4" xfId="20837"/>
    <cellStyle name="Input 8 5" xfId="20834"/>
    <cellStyle name="Input 9" xfId="20838"/>
    <cellStyle name="Input 9 2" xfId="20839"/>
    <cellStyle name="Input 9 3" xfId="20840"/>
    <cellStyle name="Input 9 4" xfId="20841"/>
    <cellStyle name="Input Cells" xfId="20842"/>
    <cellStyle name="Input Cells 10" xfId="20843"/>
    <cellStyle name="Input Cells 11" xfId="20844"/>
    <cellStyle name="Input Cells 12" xfId="20845"/>
    <cellStyle name="Input Cells 13" xfId="20846"/>
    <cellStyle name="Input Cells 14" xfId="20847"/>
    <cellStyle name="Input Cells 15" xfId="20848"/>
    <cellStyle name="Input Cells 16" xfId="20849"/>
    <cellStyle name="Input Cells 17" xfId="20850"/>
    <cellStyle name="Input Cells 18" xfId="20851"/>
    <cellStyle name="Input Cells 19" xfId="20852"/>
    <cellStyle name="Input Cells 2" xfId="20853"/>
    <cellStyle name="Input Cells 2 2" xfId="20854"/>
    <cellStyle name="Input Cells 20" xfId="20855"/>
    <cellStyle name="Input Cells 21" xfId="20856"/>
    <cellStyle name="Input Cells 22" xfId="20857"/>
    <cellStyle name="Input Cells 23" xfId="20858"/>
    <cellStyle name="Input Cells 24" xfId="20859"/>
    <cellStyle name="Input Cells 25" xfId="20860"/>
    <cellStyle name="Input Cells 26" xfId="20861"/>
    <cellStyle name="Input Cells 27" xfId="20862"/>
    <cellStyle name="Input Cells 28" xfId="20863"/>
    <cellStyle name="Input Cells 29" xfId="20864"/>
    <cellStyle name="Input Cells 3" xfId="20865"/>
    <cellStyle name="Input Cells 3 10" xfId="20866"/>
    <cellStyle name="Input Cells 3 11" xfId="20867"/>
    <cellStyle name="Input Cells 3 12" xfId="20868"/>
    <cellStyle name="Input Cells 3 13" xfId="20869"/>
    <cellStyle name="Input Cells 3 14" xfId="20870"/>
    <cellStyle name="Input Cells 3 15" xfId="20871"/>
    <cellStyle name="Input Cells 3 16" xfId="20872"/>
    <cellStyle name="Input Cells 3 2" xfId="20873"/>
    <cellStyle name="Input Cells 3 3" xfId="20874"/>
    <cellStyle name="Input Cells 3 4" xfId="20875"/>
    <cellStyle name="Input Cells 3 5" xfId="20876"/>
    <cellStyle name="Input Cells 3 6" xfId="20877"/>
    <cellStyle name="Input Cells 3 7" xfId="20878"/>
    <cellStyle name="Input Cells 3 8" xfId="20879"/>
    <cellStyle name="Input Cells 3 9" xfId="20880"/>
    <cellStyle name="Input Cells 30" xfId="20881"/>
    <cellStyle name="Input Cells 31" xfId="20882"/>
    <cellStyle name="Input Cells 32" xfId="20883"/>
    <cellStyle name="Input Cells 33" xfId="20884"/>
    <cellStyle name="Input Cells 34" xfId="20885"/>
    <cellStyle name="Input Cells 35" xfId="20886"/>
    <cellStyle name="Input Cells 36" xfId="20887"/>
    <cellStyle name="Input Cells 37" xfId="20888"/>
    <cellStyle name="Input Cells 38" xfId="20889"/>
    <cellStyle name="Input Cells 39" xfId="20890"/>
    <cellStyle name="Input Cells 4" xfId="20891"/>
    <cellStyle name="Input Cells 40" xfId="20892"/>
    <cellStyle name="Input Cells 41" xfId="20893"/>
    <cellStyle name="Input Cells 5" xfId="20894"/>
    <cellStyle name="Input Cells 6" xfId="20895"/>
    <cellStyle name="Input Cells 7" xfId="20896"/>
    <cellStyle name="Input Cells 8" xfId="20897"/>
    <cellStyle name="Input Cells 9" xfId="20898"/>
    <cellStyle name="InputBlue" xfId="20899"/>
    <cellStyle name="InputS" xfId="20900"/>
    <cellStyle name="Inputs 2" xfId="20901"/>
    <cellStyle name="Insatisfaisant" xfId="20902"/>
    <cellStyle name="kd.BasktGrp" xfId="20903"/>
    <cellStyle name="kd.BasktGrp 2" xfId="20904"/>
    <cellStyle name="kd.BasktGrp 3" xfId="20905"/>
    <cellStyle name="kd.BasktGrp_Comverse 2004 Income Tax Review Wkbk 02 03" xfId="20906"/>
    <cellStyle name="kd.BlankTemplates" xfId="20907"/>
    <cellStyle name="kd.BlankTemplates 2" xfId="20908"/>
    <cellStyle name="kd.BlankTemplates 3" xfId="20909"/>
    <cellStyle name="kd.BlankTemplates_Comverse 2004 Income Tax Review Wkbk 02 03" xfId="20910"/>
    <cellStyle name="kd.ColCompKeyTyp" xfId="20911"/>
    <cellStyle name="kd.ColCompKeyTyp 2" xfId="20912"/>
    <cellStyle name="kd.ColCompKeyTyp 3" xfId="20913"/>
    <cellStyle name="kd.ColCompKeyTyp_Comverse 2004 Income Tax Review Wkbk 02 03" xfId="20914"/>
    <cellStyle name="kd.CompKeyCol" xfId="20915"/>
    <cellStyle name="kd.CompKeyCol 2" xfId="20916"/>
    <cellStyle name="kd.CompKeyCol 3" xfId="20917"/>
    <cellStyle name="kd.CompKeyCol_Comverse 2004 Income Tax Review Wkbk 02 03" xfId="20918"/>
    <cellStyle name="kd.DynKeyColumn" xfId="20919"/>
    <cellStyle name="kd.DynKeyColumn 2" xfId="20920"/>
    <cellStyle name="kd.DynKeyColumn 3" xfId="20921"/>
    <cellStyle name="kd.DynKeyColumn_Comverse 2004 Income Tax Review Wkbk 02 03" xfId="20922"/>
    <cellStyle name="kd.DynKeyRows" xfId="20923"/>
    <cellStyle name="kd.DynKeyRows 2" xfId="20924"/>
    <cellStyle name="kd.DynKeyRows 3" xfId="20925"/>
    <cellStyle name="kd.DynKeyRows_Comverse 2004 Income Tax Review Wkbk 02 03" xfId="20926"/>
    <cellStyle name="kd.DynKeyStrtRow" xfId="20927"/>
    <cellStyle name="kd.DynKeyStrtRow 2" xfId="20928"/>
    <cellStyle name="kd.DynKeyStrtRow 3" xfId="20929"/>
    <cellStyle name="kd.DynKeyStrtRow_Comverse 2004 Income Tax Review Wkbk 02 03" xfId="20930"/>
    <cellStyle name="kd.EmptySpaces" xfId="20931"/>
    <cellStyle name="kd.EmptySpaces 2" xfId="20932"/>
    <cellStyle name="kd.EmptySpaces 3" xfId="20933"/>
    <cellStyle name="kd.EmptySpaces_Comverse 2004 Income Tax Review Wkbk 02 03" xfId="20934"/>
    <cellStyle name="kd.KeyGrp" xfId="20935"/>
    <cellStyle name="kd.KeyGrp 2" xfId="20936"/>
    <cellStyle name="kd.KeyGrp 3" xfId="20937"/>
    <cellStyle name="kd.KeyGrp_Comverse 2004 Income Tax Review Wkbk 02 03" xfId="20938"/>
    <cellStyle name="kd.NumDynQrys" xfId="20939"/>
    <cellStyle name="kd.NumDynQrys 2" xfId="20940"/>
    <cellStyle name="kd.NumDynQrys 3" xfId="20941"/>
    <cellStyle name="kd.NumDynQrys_Comverse 2004 Income Tax Review Wkbk 02 03" xfId="20942"/>
    <cellStyle name="kd.RowCompKeyTyp" xfId="20943"/>
    <cellStyle name="kd.RowCompKeyTyp 2" xfId="20944"/>
    <cellStyle name="kd.RowCompKeyTyp 3" xfId="20945"/>
    <cellStyle name="kd.RowCompKeyTyp_Comverse 2004 Income Tax Review Wkbk 02 03" xfId="20946"/>
    <cellStyle name="kd.SafetyBar" xfId="20947"/>
    <cellStyle name="kd.SQL" xfId="20948"/>
    <cellStyle name="kd.TargetRowOffset" xfId="20949"/>
    <cellStyle name="kd.TargetRowOffset 2" xfId="20950"/>
    <cellStyle name="kd.TargetRowOffset 3" xfId="20951"/>
    <cellStyle name="kd.TargetRowOffset_Comverse 2004 Income Tax Review Wkbk 02 03" xfId="20952"/>
    <cellStyle name="kd.TemplateRowOffset" xfId="20953"/>
    <cellStyle name="kd.TemplateRowOffset 2" xfId="20954"/>
    <cellStyle name="kd.TemplateRowOffset 3" xfId="20955"/>
    <cellStyle name="kd.TemplateRowOffset_Comverse 2004 Income Tax Review Wkbk 02 03" xfId="20956"/>
    <cellStyle name="kd.TemplateRows" xfId="20957"/>
    <cellStyle name="kd.TemplateRows 2" xfId="20958"/>
    <cellStyle name="kd.TemplateRows 3" xfId="20959"/>
    <cellStyle name="kd.TemplateRows_Comverse 2004 Income Tax Review Wkbk 02 03" xfId="20960"/>
    <cellStyle name="kd.XXXXX" xfId="20961"/>
    <cellStyle name="kd.XXXXX 2" xfId="20962"/>
    <cellStyle name="kd.XXXXX 3" xfId="20963"/>
    <cellStyle name="kd.XXXXX_Comverse 2004 Income Tax Review Wkbk 02 03" xfId="20964"/>
    <cellStyle name="Komma [0]_RESULTS" xfId="20965"/>
    <cellStyle name="Komma_RESULTS" xfId="20966"/>
    <cellStyle name="kpmg" xfId="20967"/>
    <cellStyle name="KPMGformat" xfId="20968"/>
    <cellStyle name="Level 1 (Normal)" xfId="20969"/>
    <cellStyle name="LineItemPrompt" xfId="20970"/>
    <cellStyle name="LineItemValue" xfId="20971"/>
    <cellStyle name="Lines" xfId="20972"/>
    <cellStyle name="Link Currency (0)" xfId="20973"/>
    <cellStyle name="Link Currency (0) 10" xfId="20974"/>
    <cellStyle name="Link Currency (0) 11" xfId="20975"/>
    <cellStyle name="Link Currency (0) 12" xfId="20976"/>
    <cellStyle name="Link Currency (0) 13" xfId="20977"/>
    <cellStyle name="Link Currency (0) 14" xfId="20978"/>
    <cellStyle name="Link Currency (0) 15" xfId="20979"/>
    <cellStyle name="Link Currency (0) 16" xfId="20980"/>
    <cellStyle name="Link Currency (0) 17" xfId="20981"/>
    <cellStyle name="Link Currency (0) 18" xfId="20982"/>
    <cellStyle name="Link Currency (0) 19" xfId="20983"/>
    <cellStyle name="Link Currency (0) 2" xfId="20984"/>
    <cellStyle name="Link Currency (0) 2 2" xfId="20985"/>
    <cellStyle name="Link Currency (0) 20" xfId="20986"/>
    <cellStyle name="Link Currency (0) 21" xfId="20987"/>
    <cellStyle name="Link Currency (0) 22" xfId="20988"/>
    <cellStyle name="Link Currency (0) 23" xfId="20989"/>
    <cellStyle name="Link Currency (0) 24" xfId="20990"/>
    <cellStyle name="Link Currency (0) 25" xfId="20991"/>
    <cellStyle name="Link Currency (0) 26" xfId="20992"/>
    <cellStyle name="Link Currency (0) 27" xfId="20993"/>
    <cellStyle name="Link Currency (0) 28" xfId="20994"/>
    <cellStyle name="Link Currency (0) 29" xfId="20995"/>
    <cellStyle name="Link Currency (0) 3" xfId="20996"/>
    <cellStyle name="Link Currency (0) 3 10" xfId="20997"/>
    <cellStyle name="Link Currency (0) 3 11" xfId="20998"/>
    <cellStyle name="Link Currency (0) 3 12" xfId="20999"/>
    <cellStyle name="Link Currency (0) 3 13" xfId="21000"/>
    <cellStyle name="Link Currency (0) 3 14" xfId="21001"/>
    <cellStyle name="Link Currency (0) 3 15" xfId="21002"/>
    <cellStyle name="Link Currency (0) 3 16" xfId="21003"/>
    <cellStyle name="Link Currency (0) 3 2" xfId="21004"/>
    <cellStyle name="Link Currency (0) 3 3" xfId="21005"/>
    <cellStyle name="Link Currency (0) 3 4" xfId="21006"/>
    <cellStyle name="Link Currency (0) 3 5" xfId="21007"/>
    <cellStyle name="Link Currency (0) 3 6" xfId="21008"/>
    <cellStyle name="Link Currency (0) 3 7" xfId="21009"/>
    <cellStyle name="Link Currency (0) 3 8" xfId="21010"/>
    <cellStyle name="Link Currency (0) 3 9" xfId="21011"/>
    <cellStyle name="Link Currency (0) 30" xfId="21012"/>
    <cellStyle name="Link Currency (0) 31" xfId="21013"/>
    <cellStyle name="Link Currency (0) 32" xfId="21014"/>
    <cellStyle name="Link Currency (0) 33" xfId="21015"/>
    <cellStyle name="Link Currency (0) 34" xfId="21016"/>
    <cellStyle name="Link Currency (0) 35" xfId="21017"/>
    <cellStyle name="Link Currency (0) 36" xfId="21018"/>
    <cellStyle name="Link Currency (0) 37" xfId="21019"/>
    <cellStyle name="Link Currency (0) 38" xfId="21020"/>
    <cellStyle name="Link Currency (0) 39" xfId="21021"/>
    <cellStyle name="Link Currency (0) 4" xfId="21022"/>
    <cellStyle name="Link Currency (0) 40" xfId="21023"/>
    <cellStyle name="Link Currency (0) 41" xfId="21024"/>
    <cellStyle name="Link Currency (0) 5" xfId="21025"/>
    <cellStyle name="Link Currency (0) 6" xfId="21026"/>
    <cellStyle name="Link Currency (0) 7" xfId="21027"/>
    <cellStyle name="Link Currency (0) 8" xfId="21028"/>
    <cellStyle name="Link Currency (0) 9" xfId="21029"/>
    <cellStyle name="Link Currency (2)" xfId="21030"/>
    <cellStyle name="Link Currency (2) 10" xfId="21031"/>
    <cellStyle name="Link Currency (2) 11" xfId="21032"/>
    <cellStyle name="Link Currency (2) 12" xfId="21033"/>
    <cellStyle name="Link Currency (2) 13" xfId="21034"/>
    <cellStyle name="Link Currency (2) 14" xfId="21035"/>
    <cellStyle name="Link Currency (2) 15" xfId="21036"/>
    <cellStyle name="Link Currency (2) 16" xfId="21037"/>
    <cellStyle name="Link Currency (2) 17" xfId="21038"/>
    <cellStyle name="Link Currency (2) 18" xfId="21039"/>
    <cellStyle name="Link Currency (2) 19" xfId="21040"/>
    <cellStyle name="Link Currency (2) 2" xfId="21041"/>
    <cellStyle name="Link Currency (2) 2 2" xfId="21042"/>
    <cellStyle name="Link Currency (2) 20" xfId="21043"/>
    <cellStyle name="Link Currency (2) 21" xfId="21044"/>
    <cellStyle name="Link Currency (2) 22" xfId="21045"/>
    <cellStyle name="Link Currency (2) 23" xfId="21046"/>
    <cellStyle name="Link Currency (2) 24" xfId="21047"/>
    <cellStyle name="Link Currency (2) 25" xfId="21048"/>
    <cellStyle name="Link Currency (2) 26" xfId="21049"/>
    <cellStyle name="Link Currency (2) 27" xfId="21050"/>
    <cellStyle name="Link Currency (2) 28" xfId="21051"/>
    <cellStyle name="Link Currency (2) 29" xfId="21052"/>
    <cellStyle name="Link Currency (2) 3" xfId="21053"/>
    <cellStyle name="Link Currency (2) 3 10" xfId="21054"/>
    <cellStyle name="Link Currency (2) 3 11" xfId="21055"/>
    <cellStyle name="Link Currency (2) 3 12" xfId="21056"/>
    <cellStyle name="Link Currency (2) 3 13" xfId="21057"/>
    <cellStyle name="Link Currency (2) 3 14" xfId="21058"/>
    <cellStyle name="Link Currency (2) 3 15" xfId="21059"/>
    <cellStyle name="Link Currency (2) 3 16" xfId="21060"/>
    <cellStyle name="Link Currency (2) 3 2" xfId="21061"/>
    <cellStyle name="Link Currency (2) 3 3" xfId="21062"/>
    <cellStyle name="Link Currency (2) 3 4" xfId="21063"/>
    <cellStyle name="Link Currency (2) 3 5" xfId="21064"/>
    <cellStyle name="Link Currency (2) 3 6" xfId="21065"/>
    <cellStyle name="Link Currency (2) 3 7" xfId="21066"/>
    <cellStyle name="Link Currency (2) 3 8" xfId="21067"/>
    <cellStyle name="Link Currency (2) 3 9" xfId="21068"/>
    <cellStyle name="Link Currency (2) 30" xfId="21069"/>
    <cellStyle name="Link Currency (2) 31" xfId="21070"/>
    <cellStyle name="Link Currency (2) 32" xfId="21071"/>
    <cellStyle name="Link Currency (2) 33" xfId="21072"/>
    <cellStyle name="Link Currency (2) 34" xfId="21073"/>
    <cellStyle name="Link Currency (2) 35" xfId="21074"/>
    <cellStyle name="Link Currency (2) 36" xfId="21075"/>
    <cellStyle name="Link Currency (2) 37" xfId="21076"/>
    <cellStyle name="Link Currency (2) 38" xfId="21077"/>
    <cellStyle name="Link Currency (2) 39" xfId="21078"/>
    <cellStyle name="Link Currency (2) 4" xfId="21079"/>
    <cellStyle name="Link Currency (2) 40" xfId="21080"/>
    <cellStyle name="Link Currency (2) 41" xfId="21081"/>
    <cellStyle name="Link Currency (2) 5" xfId="21082"/>
    <cellStyle name="Link Currency (2) 6" xfId="21083"/>
    <cellStyle name="Link Currency (2) 7" xfId="21084"/>
    <cellStyle name="Link Currency (2) 8" xfId="21085"/>
    <cellStyle name="Link Currency (2) 9" xfId="21086"/>
    <cellStyle name="Link Units (0)" xfId="21087"/>
    <cellStyle name="Link Units (0) 10" xfId="21088"/>
    <cellStyle name="Link Units (0) 11" xfId="21089"/>
    <cellStyle name="Link Units (0) 12" xfId="21090"/>
    <cellStyle name="Link Units (0) 13" xfId="21091"/>
    <cellStyle name="Link Units (0) 14" xfId="21092"/>
    <cellStyle name="Link Units (0) 15" xfId="21093"/>
    <cellStyle name="Link Units (0) 16" xfId="21094"/>
    <cellStyle name="Link Units (0) 17" xfId="21095"/>
    <cellStyle name="Link Units (0) 18" xfId="21096"/>
    <cellStyle name="Link Units (0) 19" xfId="21097"/>
    <cellStyle name="Link Units (0) 2" xfId="21098"/>
    <cellStyle name="Link Units (0) 2 2" xfId="21099"/>
    <cellStyle name="Link Units (0) 20" xfId="21100"/>
    <cellStyle name="Link Units (0) 21" xfId="21101"/>
    <cellStyle name="Link Units (0) 22" xfId="21102"/>
    <cellStyle name="Link Units (0) 23" xfId="21103"/>
    <cellStyle name="Link Units (0) 24" xfId="21104"/>
    <cellStyle name="Link Units (0) 25" xfId="21105"/>
    <cellStyle name="Link Units (0) 26" xfId="21106"/>
    <cellStyle name="Link Units (0) 27" xfId="21107"/>
    <cellStyle name="Link Units (0) 28" xfId="21108"/>
    <cellStyle name="Link Units (0) 29" xfId="21109"/>
    <cellStyle name="Link Units (0) 3" xfId="21110"/>
    <cellStyle name="Link Units (0) 3 10" xfId="21111"/>
    <cellStyle name="Link Units (0) 3 11" xfId="21112"/>
    <cellStyle name="Link Units (0) 3 12" xfId="21113"/>
    <cellStyle name="Link Units (0) 3 13" xfId="21114"/>
    <cellStyle name="Link Units (0) 3 14" xfId="21115"/>
    <cellStyle name="Link Units (0) 3 15" xfId="21116"/>
    <cellStyle name="Link Units (0) 3 16" xfId="21117"/>
    <cellStyle name="Link Units (0) 3 2" xfId="21118"/>
    <cellStyle name="Link Units (0) 3 3" xfId="21119"/>
    <cellStyle name="Link Units (0) 3 4" xfId="21120"/>
    <cellStyle name="Link Units (0) 3 5" xfId="21121"/>
    <cellStyle name="Link Units (0) 3 6" xfId="21122"/>
    <cellStyle name="Link Units (0) 3 7" xfId="21123"/>
    <cellStyle name="Link Units (0) 3 8" xfId="21124"/>
    <cellStyle name="Link Units (0) 3 9" xfId="21125"/>
    <cellStyle name="Link Units (0) 30" xfId="21126"/>
    <cellStyle name="Link Units (0) 31" xfId="21127"/>
    <cellStyle name="Link Units (0) 32" xfId="21128"/>
    <cellStyle name="Link Units (0) 33" xfId="21129"/>
    <cellStyle name="Link Units (0) 34" xfId="21130"/>
    <cellStyle name="Link Units (0) 35" xfId="21131"/>
    <cellStyle name="Link Units (0) 36" xfId="21132"/>
    <cellStyle name="Link Units (0) 37" xfId="21133"/>
    <cellStyle name="Link Units (0) 38" xfId="21134"/>
    <cellStyle name="Link Units (0) 39" xfId="21135"/>
    <cellStyle name="Link Units (0) 4" xfId="21136"/>
    <cellStyle name="Link Units (0) 40" xfId="21137"/>
    <cellStyle name="Link Units (0) 41" xfId="21138"/>
    <cellStyle name="Link Units (0) 5" xfId="21139"/>
    <cellStyle name="Link Units (0) 6" xfId="21140"/>
    <cellStyle name="Link Units (0) 7" xfId="21141"/>
    <cellStyle name="Link Units (0) 8" xfId="21142"/>
    <cellStyle name="Link Units (0) 9" xfId="21143"/>
    <cellStyle name="Link Units (1)" xfId="21144"/>
    <cellStyle name="Link Units (1) 10" xfId="21145"/>
    <cellStyle name="Link Units (1) 11" xfId="21146"/>
    <cellStyle name="Link Units (1) 12" xfId="21147"/>
    <cellStyle name="Link Units (1) 13" xfId="21148"/>
    <cellStyle name="Link Units (1) 14" xfId="21149"/>
    <cellStyle name="Link Units (1) 15" xfId="21150"/>
    <cellStyle name="Link Units (1) 16" xfId="21151"/>
    <cellStyle name="Link Units (1) 17" xfId="21152"/>
    <cellStyle name="Link Units (1) 18" xfId="21153"/>
    <cellStyle name="Link Units (1) 19" xfId="21154"/>
    <cellStyle name="Link Units (1) 2" xfId="21155"/>
    <cellStyle name="Link Units (1) 2 2" xfId="21156"/>
    <cellStyle name="Link Units (1) 20" xfId="21157"/>
    <cellStyle name="Link Units (1) 21" xfId="21158"/>
    <cellStyle name="Link Units (1) 22" xfId="21159"/>
    <cellStyle name="Link Units (1) 23" xfId="21160"/>
    <cellStyle name="Link Units (1) 24" xfId="21161"/>
    <cellStyle name="Link Units (1) 25" xfId="21162"/>
    <cellStyle name="Link Units (1) 26" xfId="21163"/>
    <cellStyle name="Link Units (1) 27" xfId="21164"/>
    <cellStyle name="Link Units (1) 28" xfId="21165"/>
    <cellStyle name="Link Units (1) 29" xfId="21166"/>
    <cellStyle name="Link Units (1) 3" xfId="21167"/>
    <cellStyle name="Link Units (1) 3 10" xfId="21168"/>
    <cellStyle name="Link Units (1) 3 11" xfId="21169"/>
    <cellStyle name="Link Units (1) 3 12" xfId="21170"/>
    <cellStyle name="Link Units (1) 3 13" xfId="21171"/>
    <cellStyle name="Link Units (1) 3 14" xfId="21172"/>
    <cellStyle name="Link Units (1) 3 15" xfId="21173"/>
    <cellStyle name="Link Units (1) 3 16" xfId="21174"/>
    <cellStyle name="Link Units (1) 3 2" xfId="21175"/>
    <cellStyle name="Link Units (1) 3 3" xfId="21176"/>
    <cellStyle name="Link Units (1) 3 4" xfId="21177"/>
    <cellStyle name="Link Units (1) 3 5" xfId="21178"/>
    <cellStyle name="Link Units (1) 3 6" xfId="21179"/>
    <cellStyle name="Link Units (1) 3 7" xfId="21180"/>
    <cellStyle name="Link Units (1) 3 8" xfId="21181"/>
    <cellStyle name="Link Units (1) 3 9" xfId="21182"/>
    <cellStyle name="Link Units (1) 30" xfId="21183"/>
    <cellStyle name="Link Units (1) 31" xfId="21184"/>
    <cellStyle name="Link Units (1) 32" xfId="21185"/>
    <cellStyle name="Link Units (1) 33" xfId="21186"/>
    <cellStyle name="Link Units (1) 34" xfId="21187"/>
    <cellStyle name="Link Units (1) 35" xfId="21188"/>
    <cellStyle name="Link Units (1) 36" xfId="21189"/>
    <cellStyle name="Link Units (1) 37" xfId="21190"/>
    <cellStyle name="Link Units (1) 38" xfId="21191"/>
    <cellStyle name="Link Units (1) 39" xfId="21192"/>
    <cellStyle name="Link Units (1) 4" xfId="21193"/>
    <cellStyle name="Link Units (1) 40" xfId="21194"/>
    <cellStyle name="Link Units (1) 41" xfId="21195"/>
    <cellStyle name="Link Units (1) 5" xfId="21196"/>
    <cellStyle name="Link Units (1) 6" xfId="21197"/>
    <cellStyle name="Link Units (1) 7" xfId="21198"/>
    <cellStyle name="Link Units (1) 8" xfId="21199"/>
    <cellStyle name="Link Units (1) 9" xfId="21200"/>
    <cellStyle name="Link Units (2)" xfId="21201"/>
    <cellStyle name="Link Units (2) 10" xfId="21202"/>
    <cellStyle name="Link Units (2) 11" xfId="21203"/>
    <cellStyle name="Link Units (2) 12" xfId="21204"/>
    <cellStyle name="Link Units (2) 13" xfId="21205"/>
    <cellStyle name="Link Units (2) 14" xfId="21206"/>
    <cellStyle name="Link Units (2) 15" xfId="21207"/>
    <cellStyle name="Link Units (2) 16" xfId="21208"/>
    <cellStyle name="Link Units (2) 17" xfId="21209"/>
    <cellStyle name="Link Units (2) 18" xfId="21210"/>
    <cellStyle name="Link Units (2) 19" xfId="21211"/>
    <cellStyle name="Link Units (2) 2" xfId="21212"/>
    <cellStyle name="Link Units (2) 2 2" xfId="21213"/>
    <cellStyle name="Link Units (2) 20" xfId="21214"/>
    <cellStyle name="Link Units (2) 21" xfId="21215"/>
    <cellStyle name="Link Units (2) 22" xfId="21216"/>
    <cellStyle name="Link Units (2) 23" xfId="21217"/>
    <cellStyle name="Link Units (2) 24" xfId="21218"/>
    <cellStyle name="Link Units (2) 25" xfId="21219"/>
    <cellStyle name="Link Units (2) 26" xfId="21220"/>
    <cellStyle name="Link Units (2) 27" xfId="21221"/>
    <cellStyle name="Link Units (2) 28" xfId="21222"/>
    <cellStyle name="Link Units (2) 29" xfId="21223"/>
    <cellStyle name="Link Units (2) 3" xfId="21224"/>
    <cellStyle name="Link Units (2) 3 10" xfId="21225"/>
    <cellStyle name="Link Units (2) 3 11" xfId="21226"/>
    <cellStyle name="Link Units (2) 3 12" xfId="21227"/>
    <cellStyle name="Link Units (2) 3 13" xfId="21228"/>
    <cellStyle name="Link Units (2) 3 14" xfId="21229"/>
    <cellStyle name="Link Units (2) 3 15" xfId="21230"/>
    <cellStyle name="Link Units (2) 3 16" xfId="21231"/>
    <cellStyle name="Link Units (2) 3 2" xfId="21232"/>
    <cellStyle name="Link Units (2) 3 3" xfId="21233"/>
    <cellStyle name="Link Units (2) 3 4" xfId="21234"/>
    <cellStyle name="Link Units (2) 3 5" xfId="21235"/>
    <cellStyle name="Link Units (2) 3 6" xfId="21236"/>
    <cellStyle name="Link Units (2) 3 7" xfId="21237"/>
    <cellStyle name="Link Units (2) 3 8" xfId="21238"/>
    <cellStyle name="Link Units (2) 3 9" xfId="21239"/>
    <cellStyle name="Link Units (2) 30" xfId="21240"/>
    <cellStyle name="Link Units (2) 31" xfId="21241"/>
    <cellStyle name="Link Units (2) 32" xfId="21242"/>
    <cellStyle name="Link Units (2) 33" xfId="21243"/>
    <cellStyle name="Link Units (2) 34" xfId="21244"/>
    <cellStyle name="Link Units (2) 35" xfId="21245"/>
    <cellStyle name="Link Units (2) 36" xfId="21246"/>
    <cellStyle name="Link Units (2) 37" xfId="21247"/>
    <cellStyle name="Link Units (2) 38" xfId="21248"/>
    <cellStyle name="Link Units (2) 39" xfId="21249"/>
    <cellStyle name="Link Units (2) 4" xfId="21250"/>
    <cellStyle name="Link Units (2) 40" xfId="21251"/>
    <cellStyle name="Link Units (2) 41" xfId="21252"/>
    <cellStyle name="Link Units (2) 5" xfId="21253"/>
    <cellStyle name="Link Units (2) 6" xfId="21254"/>
    <cellStyle name="Link Units (2) 7" xfId="21255"/>
    <cellStyle name="Link Units (2) 8" xfId="21256"/>
    <cellStyle name="Link Units (2) 9" xfId="21257"/>
    <cellStyle name="Linked Cell" xfId="38" builtinId="24" customBuiltin="1"/>
    <cellStyle name="Linked Cell 10" xfId="21258"/>
    <cellStyle name="Linked Cell 10 2" xfId="21259"/>
    <cellStyle name="Linked Cell 10 3" xfId="21260"/>
    <cellStyle name="Linked Cell 10 4" xfId="21261"/>
    <cellStyle name="Linked Cell 11" xfId="21262"/>
    <cellStyle name="Linked Cell 11 2" xfId="21263"/>
    <cellStyle name="Linked Cell 11 3" xfId="21264"/>
    <cellStyle name="Linked Cell 11 4" xfId="21265"/>
    <cellStyle name="Linked Cell 12" xfId="21266"/>
    <cellStyle name="Linked Cell 12 2" xfId="21267"/>
    <cellStyle name="Linked Cell 12 3" xfId="21268"/>
    <cellStyle name="Linked Cell 12 4" xfId="21269"/>
    <cellStyle name="Linked Cell 13" xfId="21270"/>
    <cellStyle name="Linked Cell 14" xfId="21271"/>
    <cellStyle name="Linked Cell 15" xfId="21272"/>
    <cellStyle name="Linked Cell 16" xfId="21273"/>
    <cellStyle name="Linked Cell 17" xfId="21274"/>
    <cellStyle name="Linked Cell 18" xfId="21275"/>
    <cellStyle name="Linked Cell 19" xfId="21276"/>
    <cellStyle name="Linked Cell 2" xfId="108"/>
    <cellStyle name="Linked Cell 2 10" xfId="21277"/>
    <cellStyle name="Linked Cell 2 11" xfId="21278"/>
    <cellStyle name="Linked Cell 2 12" xfId="21279"/>
    <cellStyle name="Linked Cell 2 13" xfId="21280"/>
    <cellStyle name="Linked Cell 2 14" xfId="21281"/>
    <cellStyle name="Linked Cell 2 15" xfId="21282"/>
    <cellStyle name="Linked Cell 2 2" xfId="270"/>
    <cellStyle name="Linked Cell 2 2 2" xfId="5271"/>
    <cellStyle name="Linked Cell 2 2 3" xfId="21283"/>
    <cellStyle name="Linked Cell 2 3" xfId="5272"/>
    <cellStyle name="Linked Cell 2 4" xfId="21284"/>
    <cellStyle name="Linked Cell 2 5" xfId="21285"/>
    <cellStyle name="Linked Cell 2 6" xfId="21286"/>
    <cellStyle name="Linked Cell 2 7" xfId="21287"/>
    <cellStyle name="Linked Cell 2 8" xfId="21288"/>
    <cellStyle name="Linked Cell 2 9" xfId="21289"/>
    <cellStyle name="Linked Cell 20" xfId="21290"/>
    <cellStyle name="Linked Cell 3" xfId="356"/>
    <cellStyle name="Linked Cell 3 10" xfId="21291"/>
    <cellStyle name="Linked Cell 3 11" xfId="21292"/>
    <cellStyle name="Linked Cell 3 12" xfId="21293"/>
    <cellStyle name="Linked Cell 3 13" xfId="21294"/>
    <cellStyle name="Linked Cell 3 14" xfId="21295"/>
    <cellStyle name="Linked Cell 3 15" xfId="21296"/>
    <cellStyle name="Linked Cell 3 2" xfId="21297"/>
    <cellStyle name="Linked Cell 3 3" xfId="21298"/>
    <cellStyle name="Linked Cell 3 4" xfId="21299"/>
    <cellStyle name="Linked Cell 3 5" xfId="21300"/>
    <cellStyle name="Linked Cell 3 6" xfId="21301"/>
    <cellStyle name="Linked Cell 3 7" xfId="21302"/>
    <cellStyle name="Linked Cell 3 8" xfId="21303"/>
    <cellStyle name="Linked Cell 3 9" xfId="21304"/>
    <cellStyle name="Linked Cell 4" xfId="21305"/>
    <cellStyle name="Linked Cell 4 2" xfId="21306"/>
    <cellStyle name="Linked Cell 4 3" xfId="21307"/>
    <cellStyle name="Linked Cell 4 4" xfId="21308"/>
    <cellStyle name="Linked Cell 5" xfId="21309"/>
    <cellStyle name="Linked Cell 5 2" xfId="21310"/>
    <cellStyle name="Linked Cell 5 3" xfId="21311"/>
    <cellStyle name="Linked Cell 5 4" xfId="21312"/>
    <cellStyle name="Linked Cell 6" xfId="21313"/>
    <cellStyle name="Linked Cell 6 2" xfId="21314"/>
    <cellStyle name="Linked Cell 6 3" xfId="21315"/>
    <cellStyle name="Linked Cell 6 4" xfId="21316"/>
    <cellStyle name="Linked Cell 7" xfId="21317"/>
    <cellStyle name="Linked Cell 7 2" xfId="21318"/>
    <cellStyle name="Linked Cell 7 3" xfId="21319"/>
    <cellStyle name="Linked Cell 7 4" xfId="21320"/>
    <cellStyle name="Linked Cell 8" xfId="21321"/>
    <cellStyle name="Linked Cell 8 2" xfId="21322"/>
    <cellStyle name="Linked Cell 8 3" xfId="21323"/>
    <cellStyle name="Linked Cell 8 4" xfId="21324"/>
    <cellStyle name="Linked Cell 9" xfId="21325"/>
    <cellStyle name="Linked Cell 9 2" xfId="21326"/>
    <cellStyle name="Linked Cell 9 3" xfId="21327"/>
    <cellStyle name="Linked Cell 9 4" xfId="21328"/>
    <cellStyle name="Linked Cells" xfId="21329"/>
    <cellStyle name="Linked Cells 10" xfId="21330"/>
    <cellStyle name="Linked Cells 11" xfId="21331"/>
    <cellStyle name="Linked Cells 12" xfId="21332"/>
    <cellStyle name="Linked Cells 13" xfId="21333"/>
    <cellStyle name="Linked Cells 14" xfId="21334"/>
    <cellStyle name="Linked Cells 15" xfId="21335"/>
    <cellStyle name="Linked Cells 16" xfId="21336"/>
    <cellStyle name="Linked Cells 17" xfId="21337"/>
    <cellStyle name="Linked Cells 18" xfId="21338"/>
    <cellStyle name="Linked Cells 19" xfId="21339"/>
    <cellStyle name="Linked Cells 2" xfId="21340"/>
    <cellStyle name="Linked Cells 2 2" xfId="21341"/>
    <cellStyle name="Linked Cells 20" xfId="21342"/>
    <cellStyle name="Linked Cells 21" xfId="21343"/>
    <cellStyle name="Linked Cells 22" xfId="21344"/>
    <cellStyle name="Linked Cells 23" xfId="21345"/>
    <cellStyle name="Linked Cells 24" xfId="21346"/>
    <cellStyle name="Linked Cells 25" xfId="21347"/>
    <cellStyle name="Linked Cells 26" xfId="21348"/>
    <cellStyle name="Linked Cells 27" xfId="21349"/>
    <cellStyle name="Linked Cells 28" xfId="21350"/>
    <cellStyle name="Linked Cells 29" xfId="21351"/>
    <cellStyle name="Linked Cells 3" xfId="21352"/>
    <cellStyle name="Linked Cells 3 10" xfId="21353"/>
    <cellStyle name="Linked Cells 3 11" xfId="21354"/>
    <cellStyle name="Linked Cells 3 12" xfId="21355"/>
    <cellStyle name="Linked Cells 3 13" xfId="21356"/>
    <cellStyle name="Linked Cells 3 14" xfId="21357"/>
    <cellStyle name="Linked Cells 3 15" xfId="21358"/>
    <cellStyle name="Linked Cells 3 16" xfId="21359"/>
    <cellStyle name="Linked Cells 3 2" xfId="21360"/>
    <cellStyle name="Linked Cells 3 3" xfId="21361"/>
    <cellStyle name="Linked Cells 3 4" xfId="21362"/>
    <cellStyle name="Linked Cells 3 5" xfId="21363"/>
    <cellStyle name="Linked Cells 3 6" xfId="21364"/>
    <cellStyle name="Linked Cells 3 7" xfId="21365"/>
    <cellStyle name="Linked Cells 3 8" xfId="21366"/>
    <cellStyle name="Linked Cells 3 9" xfId="21367"/>
    <cellStyle name="Linked Cells 30" xfId="21368"/>
    <cellStyle name="Linked Cells 31" xfId="21369"/>
    <cellStyle name="Linked Cells 32" xfId="21370"/>
    <cellStyle name="Linked Cells 33" xfId="21371"/>
    <cellStyle name="Linked Cells 34" xfId="21372"/>
    <cellStyle name="Linked Cells 35" xfId="21373"/>
    <cellStyle name="Linked Cells 36" xfId="21374"/>
    <cellStyle name="Linked Cells 37" xfId="21375"/>
    <cellStyle name="Linked Cells 38" xfId="21376"/>
    <cellStyle name="Linked Cells 39" xfId="21377"/>
    <cellStyle name="Linked Cells 4" xfId="21378"/>
    <cellStyle name="Linked Cells 40" xfId="21379"/>
    <cellStyle name="Linked Cells 41" xfId="21380"/>
    <cellStyle name="Linked Cells 5" xfId="21381"/>
    <cellStyle name="Linked Cells 6" xfId="21382"/>
    <cellStyle name="Linked Cells 7" xfId="21383"/>
    <cellStyle name="Linked Cells 8" xfId="21384"/>
    <cellStyle name="Linked Cells 9" xfId="21385"/>
    <cellStyle name="Long Date" xfId="21386"/>
    <cellStyle name="Long Date 10" xfId="21387"/>
    <cellStyle name="Long Date 11" xfId="21388"/>
    <cellStyle name="Long Date 12" xfId="21389"/>
    <cellStyle name="Long Date 13" xfId="21390"/>
    <cellStyle name="Long Date 14" xfId="21391"/>
    <cellStyle name="Long Date 15" xfId="21392"/>
    <cellStyle name="Long Date 16" xfId="21393"/>
    <cellStyle name="Long Date 17" xfId="21394"/>
    <cellStyle name="Long Date 18" xfId="21395"/>
    <cellStyle name="Long Date 19" xfId="21396"/>
    <cellStyle name="Long Date 2" xfId="21397"/>
    <cellStyle name="Long Date 2 2" xfId="21398"/>
    <cellStyle name="Long Date 20" xfId="21399"/>
    <cellStyle name="Long Date 21" xfId="21400"/>
    <cellStyle name="Long Date 22" xfId="21401"/>
    <cellStyle name="Long Date 23" xfId="21402"/>
    <cellStyle name="Long Date 24" xfId="21403"/>
    <cellStyle name="Long Date 25" xfId="21404"/>
    <cellStyle name="Long Date 26" xfId="21405"/>
    <cellStyle name="Long Date 27" xfId="21406"/>
    <cellStyle name="Long Date 28" xfId="21407"/>
    <cellStyle name="Long Date 29" xfId="21408"/>
    <cellStyle name="Long Date 3" xfId="21409"/>
    <cellStyle name="Long Date 3 10" xfId="21410"/>
    <cellStyle name="Long Date 3 11" xfId="21411"/>
    <cellStyle name="Long Date 3 12" xfId="21412"/>
    <cellStyle name="Long Date 3 13" xfId="21413"/>
    <cellStyle name="Long Date 3 14" xfId="21414"/>
    <cellStyle name="Long Date 3 15" xfId="21415"/>
    <cellStyle name="Long Date 3 16" xfId="21416"/>
    <cellStyle name="Long Date 3 2" xfId="21417"/>
    <cellStyle name="Long Date 3 3" xfId="21418"/>
    <cellStyle name="Long Date 3 4" xfId="21419"/>
    <cellStyle name="Long Date 3 5" xfId="21420"/>
    <cellStyle name="Long Date 3 6" xfId="21421"/>
    <cellStyle name="Long Date 3 7" xfId="21422"/>
    <cellStyle name="Long Date 3 8" xfId="21423"/>
    <cellStyle name="Long Date 3 9" xfId="21424"/>
    <cellStyle name="Long Date 30" xfId="21425"/>
    <cellStyle name="Long Date 31" xfId="21426"/>
    <cellStyle name="Long Date 32" xfId="21427"/>
    <cellStyle name="Long Date 33" xfId="21428"/>
    <cellStyle name="Long Date 34" xfId="21429"/>
    <cellStyle name="Long Date 35" xfId="21430"/>
    <cellStyle name="Long Date 36" xfId="21431"/>
    <cellStyle name="Long Date 37" xfId="21432"/>
    <cellStyle name="Long Date 38" xfId="21433"/>
    <cellStyle name="Long Date 39" xfId="21434"/>
    <cellStyle name="Long Date 4" xfId="21435"/>
    <cellStyle name="Long Date 40" xfId="21436"/>
    <cellStyle name="Long Date 41" xfId="21437"/>
    <cellStyle name="Long Date 5" xfId="21438"/>
    <cellStyle name="Long Date 6" xfId="21439"/>
    <cellStyle name="Long Date 7" xfId="21440"/>
    <cellStyle name="Long Date 8" xfId="21441"/>
    <cellStyle name="Long Date 9" xfId="21442"/>
    <cellStyle name="MacroCode" xfId="21443"/>
    <cellStyle name="MacroCode 2" xfId="21444"/>
    <cellStyle name="MacroCode 2 2" xfId="21445"/>
    <cellStyle name="MacroCode 3" xfId="21446"/>
    <cellStyle name="MacroCode.prt" xfId="21447"/>
    <cellStyle name="MacroCode_Comverse 2004 Income Tax Review Wkbk 02 03" xfId="21448"/>
    <cellStyle name="mani" xfId="21449"/>
    <cellStyle name="mani 2" xfId="21450"/>
    <cellStyle name="Menu" xfId="21451"/>
    <cellStyle name="Menu 10" xfId="21452"/>
    <cellStyle name="Menu 11" xfId="21453"/>
    <cellStyle name="Menu 12" xfId="21454"/>
    <cellStyle name="Menu 13" xfId="21455"/>
    <cellStyle name="Menu 14" xfId="21456"/>
    <cellStyle name="Menu 15" xfId="21457"/>
    <cellStyle name="Menu 16" xfId="21458"/>
    <cellStyle name="Menu 17" xfId="21459"/>
    <cellStyle name="Menu 18" xfId="21460"/>
    <cellStyle name="Menu 19" xfId="21461"/>
    <cellStyle name="Menu 2" xfId="21462"/>
    <cellStyle name="Menu 2 2" xfId="21463"/>
    <cellStyle name="Menu 20" xfId="21464"/>
    <cellStyle name="Menu 21" xfId="21465"/>
    <cellStyle name="Menu 22" xfId="21466"/>
    <cellStyle name="Menu 23" xfId="21467"/>
    <cellStyle name="Menu 24" xfId="21468"/>
    <cellStyle name="Menu 25" xfId="21469"/>
    <cellStyle name="Menu 26" xfId="21470"/>
    <cellStyle name="Menu 27" xfId="21471"/>
    <cellStyle name="Menu 28" xfId="21472"/>
    <cellStyle name="Menu 29" xfId="21473"/>
    <cellStyle name="Menu 3" xfId="21474"/>
    <cellStyle name="Menu 3 10" xfId="21475"/>
    <cellStyle name="Menu 3 11" xfId="21476"/>
    <cellStyle name="Menu 3 12" xfId="21477"/>
    <cellStyle name="Menu 3 13" xfId="21478"/>
    <cellStyle name="Menu 3 14" xfId="21479"/>
    <cellStyle name="Menu 3 15" xfId="21480"/>
    <cellStyle name="Menu 3 16" xfId="21481"/>
    <cellStyle name="Menu 3 2" xfId="21482"/>
    <cellStyle name="Menu 3 3" xfId="21483"/>
    <cellStyle name="Menu 3 4" xfId="21484"/>
    <cellStyle name="Menu 3 5" xfId="21485"/>
    <cellStyle name="Menu 3 6" xfId="21486"/>
    <cellStyle name="Menu 3 7" xfId="21487"/>
    <cellStyle name="Menu 3 8" xfId="21488"/>
    <cellStyle name="Menu 3 9" xfId="21489"/>
    <cellStyle name="Menu 30" xfId="21490"/>
    <cellStyle name="Menu 31" xfId="21491"/>
    <cellStyle name="Menu 32" xfId="21492"/>
    <cellStyle name="Menu 33" xfId="21493"/>
    <cellStyle name="Menu 34" xfId="21494"/>
    <cellStyle name="Menu 35" xfId="21495"/>
    <cellStyle name="Menu 36" xfId="21496"/>
    <cellStyle name="Menu 37" xfId="21497"/>
    <cellStyle name="Menu 38" xfId="21498"/>
    <cellStyle name="Menu 39" xfId="21499"/>
    <cellStyle name="Menu 4" xfId="21500"/>
    <cellStyle name="Menu 40" xfId="21501"/>
    <cellStyle name="Menu 41" xfId="21502"/>
    <cellStyle name="Menu 5" xfId="21503"/>
    <cellStyle name="Menu 6" xfId="21504"/>
    <cellStyle name="Menu 7" xfId="21505"/>
    <cellStyle name="Menu 8" xfId="21506"/>
    <cellStyle name="Menu 9" xfId="21507"/>
    <cellStyle name="Migliaia (0)_BIL CEE ABBREVIATO" xfId="21508"/>
    <cellStyle name="Migliaia [0]_bilancio_verifica" xfId="21509"/>
    <cellStyle name="Migliaia_capextemp" xfId="21510"/>
    <cellStyle name="Millares [0]" xfId="21511"/>
    <cellStyle name="Millares_1° Recla12" xfId="21512"/>
    <cellStyle name="Milliers [0]_!!!GO" xfId="21513"/>
    <cellStyle name="Milliers_!!!GO" xfId="21514"/>
    <cellStyle name="Model" xfId="21515"/>
    <cellStyle name="Moeda [0]_05" xfId="21516"/>
    <cellStyle name="Moeda_05" xfId="21517"/>
    <cellStyle name="Mon?aire [0]_!!!GO" xfId="21518"/>
    <cellStyle name="Mon?aire_!!!GO" xfId="21519"/>
    <cellStyle name="Moneda [0]" xfId="21520"/>
    <cellStyle name="Moneda_301001" xfId="21521"/>
    <cellStyle name="Moneda0" xfId="21522"/>
    <cellStyle name="Moneda0 10" xfId="21523"/>
    <cellStyle name="Moneda0 11" xfId="21524"/>
    <cellStyle name="Moneda0 12" xfId="21525"/>
    <cellStyle name="Moneda0 13" xfId="21526"/>
    <cellStyle name="Moneda0 14" xfId="21527"/>
    <cellStyle name="Moneda0 15" xfId="21528"/>
    <cellStyle name="Moneda0 16" xfId="21529"/>
    <cellStyle name="Moneda0 17" xfId="21530"/>
    <cellStyle name="Moneda0 18" xfId="21531"/>
    <cellStyle name="Moneda0 19" xfId="21532"/>
    <cellStyle name="Moneda0 2" xfId="21533"/>
    <cellStyle name="Moneda0 2 2" xfId="21534"/>
    <cellStyle name="Moneda0 20" xfId="21535"/>
    <cellStyle name="Moneda0 21" xfId="21536"/>
    <cellStyle name="Moneda0 22" xfId="21537"/>
    <cellStyle name="Moneda0 23" xfId="21538"/>
    <cellStyle name="Moneda0 24" xfId="21539"/>
    <cellStyle name="Moneda0 25" xfId="21540"/>
    <cellStyle name="Moneda0 26" xfId="21541"/>
    <cellStyle name="Moneda0 27" xfId="21542"/>
    <cellStyle name="Moneda0 28" xfId="21543"/>
    <cellStyle name="Moneda0 29" xfId="21544"/>
    <cellStyle name="Moneda0 3" xfId="21545"/>
    <cellStyle name="Moneda0 3 10" xfId="21546"/>
    <cellStyle name="Moneda0 3 11" xfId="21547"/>
    <cellStyle name="Moneda0 3 12" xfId="21548"/>
    <cellStyle name="Moneda0 3 13" xfId="21549"/>
    <cellStyle name="Moneda0 3 14" xfId="21550"/>
    <cellStyle name="Moneda0 3 15" xfId="21551"/>
    <cellStyle name="Moneda0 3 16" xfId="21552"/>
    <cellStyle name="Moneda0 3 2" xfId="21553"/>
    <cellStyle name="Moneda0 3 3" xfId="21554"/>
    <cellStyle name="Moneda0 3 4" xfId="21555"/>
    <cellStyle name="Moneda0 3 5" xfId="21556"/>
    <cellStyle name="Moneda0 3 6" xfId="21557"/>
    <cellStyle name="Moneda0 3 7" xfId="21558"/>
    <cellStyle name="Moneda0 3 8" xfId="21559"/>
    <cellStyle name="Moneda0 3 9" xfId="21560"/>
    <cellStyle name="Moneda0 30" xfId="21561"/>
    <cellStyle name="Moneda0 31" xfId="21562"/>
    <cellStyle name="Moneda0 32" xfId="21563"/>
    <cellStyle name="Moneda0 33" xfId="21564"/>
    <cellStyle name="Moneda0 34" xfId="21565"/>
    <cellStyle name="Moneda0 35" xfId="21566"/>
    <cellStyle name="Moneda0 36" xfId="21567"/>
    <cellStyle name="Moneda0 37" xfId="21568"/>
    <cellStyle name="Moneda0 38" xfId="21569"/>
    <cellStyle name="Moneda0 39" xfId="21570"/>
    <cellStyle name="Moneda0 4" xfId="21571"/>
    <cellStyle name="Moneda0 40" xfId="21572"/>
    <cellStyle name="Moneda0 41" xfId="21573"/>
    <cellStyle name="Moneda0 5" xfId="21574"/>
    <cellStyle name="Moneda0 6" xfId="21575"/>
    <cellStyle name="Moneda0 7" xfId="21576"/>
    <cellStyle name="Moneda0 8" xfId="21577"/>
    <cellStyle name="Moneda0 9" xfId="21578"/>
    <cellStyle name="Monétaire [0]_!!!GO" xfId="21579"/>
    <cellStyle name="Monétaire_!!!GO" xfId="21580"/>
    <cellStyle name="Monetario" xfId="21581"/>
    <cellStyle name="Monetario0" xfId="21582"/>
    <cellStyle name="Month &amp; Year Date" xfId="21583"/>
    <cellStyle name="Month &amp; Year Date 10" xfId="21584"/>
    <cellStyle name="Month &amp; Year Date 11" xfId="21585"/>
    <cellStyle name="Month &amp; Year Date 12" xfId="21586"/>
    <cellStyle name="Month &amp; Year Date 13" xfId="21587"/>
    <cellStyle name="Month &amp; Year Date 14" xfId="21588"/>
    <cellStyle name="Month &amp; Year Date 15" xfId="21589"/>
    <cellStyle name="Month &amp; Year Date 16" xfId="21590"/>
    <cellStyle name="Month &amp; Year Date 17" xfId="21591"/>
    <cellStyle name="Month &amp; Year Date 18" xfId="21592"/>
    <cellStyle name="Month &amp; Year Date 19" xfId="21593"/>
    <cellStyle name="Month &amp; Year Date 2" xfId="21594"/>
    <cellStyle name="Month &amp; Year Date 2 2" xfId="21595"/>
    <cellStyle name="Month &amp; Year Date 20" xfId="21596"/>
    <cellStyle name="Month &amp; Year Date 21" xfId="21597"/>
    <cellStyle name="Month &amp; Year Date 22" xfId="21598"/>
    <cellStyle name="Month &amp; Year Date 23" xfId="21599"/>
    <cellStyle name="Month &amp; Year Date 24" xfId="21600"/>
    <cellStyle name="Month &amp; Year Date 25" xfId="21601"/>
    <cellStyle name="Month &amp; Year Date 26" xfId="21602"/>
    <cellStyle name="Month &amp; Year Date 27" xfId="21603"/>
    <cellStyle name="Month &amp; Year Date 28" xfId="21604"/>
    <cellStyle name="Month &amp; Year Date 29" xfId="21605"/>
    <cellStyle name="Month &amp; Year Date 3" xfId="21606"/>
    <cellStyle name="Month &amp; Year Date 3 10" xfId="21607"/>
    <cellStyle name="Month &amp; Year Date 3 11" xfId="21608"/>
    <cellStyle name="Month &amp; Year Date 3 12" xfId="21609"/>
    <cellStyle name="Month &amp; Year Date 3 13" xfId="21610"/>
    <cellStyle name="Month &amp; Year Date 3 14" xfId="21611"/>
    <cellStyle name="Month &amp; Year Date 3 15" xfId="21612"/>
    <cellStyle name="Month &amp; Year Date 3 16" xfId="21613"/>
    <cellStyle name="Month &amp; Year Date 3 2" xfId="21614"/>
    <cellStyle name="Month &amp; Year Date 3 3" xfId="21615"/>
    <cellStyle name="Month &amp; Year Date 3 4" xfId="21616"/>
    <cellStyle name="Month &amp; Year Date 3 5" xfId="21617"/>
    <cellStyle name="Month &amp; Year Date 3 6" xfId="21618"/>
    <cellStyle name="Month &amp; Year Date 3 7" xfId="21619"/>
    <cellStyle name="Month &amp; Year Date 3 8" xfId="21620"/>
    <cellStyle name="Month &amp; Year Date 3 9" xfId="21621"/>
    <cellStyle name="Month &amp; Year Date 30" xfId="21622"/>
    <cellStyle name="Month &amp; Year Date 31" xfId="21623"/>
    <cellStyle name="Month &amp; Year Date 32" xfId="21624"/>
    <cellStyle name="Month &amp; Year Date 33" xfId="21625"/>
    <cellStyle name="Month &amp; Year Date 34" xfId="21626"/>
    <cellStyle name="Month &amp; Year Date 35" xfId="21627"/>
    <cellStyle name="Month &amp; Year Date 36" xfId="21628"/>
    <cellStyle name="Month &amp; Year Date 37" xfId="21629"/>
    <cellStyle name="Month &amp; Year Date 38" xfId="21630"/>
    <cellStyle name="Month &amp; Year Date 39" xfId="21631"/>
    <cellStyle name="Month &amp; Year Date 4" xfId="21632"/>
    <cellStyle name="Month &amp; Year Date 40" xfId="21633"/>
    <cellStyle name="Month &amp; Year Date 41" xfId="21634"/>
    <cellStyle name="Month &amp; Year Date 5" xfId="21635"/>
    <cellStyle name="Month &amp; Year Date 6" xfId="21636"/>
    <cellStyle name="Month &amp; Year Date 7" xfId="21637"/>
    <cellStyle name="Month &amp; Year Date 8" xfId="21638"/>
    <cellStyle name="Month &amp; Year Date 9" xfId="21639"/>
    <cellStyle name="Mon彋aire [0]_!!!GO" xfId="21640"/>
    <cellStyle name="Mon彋aire_!!!GO" xfId="21641"/>
    <cellStyle name="Multiple" xfId="21642"/>
    <cellStyle name="Multiple 10" xfId="21643"/>
    <cellStyle name="Multiple 11" xfId="21644"/>
    <cellStyle name="Multiple 12" xfId="21645"/>
    <cellStyle name="Multiple 13" xfId="21646"/>
    <cellStyle name="Multiple 14" xfId="21647"/>
    <cellStyle name="Multiple 15" xfId="21648"/>
    <cellStyle name="Multiple 16" xfId="21649"/>
    <cellStyle name="Multiple 17" xfId="21650"/>
    <cellStyle name="Multiple 18" xfId="21651"/>
    <cellStyle name="Multiple 19" xfId="21652"/>
    <cellStyle name="Multiple 2" xfId="21653"/>
    <cellStyle name="Multiple 2 2" xfId="21654"/>
    <cellStyle name="Multiple 20" xfId="21655"/>
    <cellStyle name="Multiple 21" xfId="21656"/>
    <cellStyle name="Multiple 22" xfId="21657"/>
    <cellStyle name="Multiple 23" xfId="21658"/>
    <cellStyle name="Multiple 24" xfId="21659"/>
    <cellStyle name="Multiple 25" xfId="21660"/>
    <cellStyle name="Multiple 26" xfId="21661"/>
    <cellStyle name="Multiple 27" xfId="21662"/>
    <cellStyle name="Multiple 28" xfId="21663"/>
    <cellStyle name="Multiple 29" xfId="21664"/>
    <cellStyle name="Multiple 3" xfId="21665"/>
    <cellStyle name="Multiple 3 10" xfId="21666"/>
    <cellStyle name="Multiple 3 11" xfId="21667"/>
    <cellStyle name="Multiple 3 12" xfId="21668"/>
    <cellStyle name="Multiple 3 13" xfId="21669"/>
    <cellStyle name="Multiple 3 14" xfId="21670"/>
    <cellStyle name="Multiple 3 15" xfId="21671"/>
    <cellStyle name="Multiple 3 16" xfId="21672"/>
    <cellStyle name="Multiple 3 2" xfId="21673"/>
    <cellStyle name="Multiple 3 3" xfId="21674"/>
    <cellStyle name="Multiple 3 4" xfId="21675"/>
    <cellStyle name="Multiple 3 5" xfId="21676"/>
    <cellStyle name="Multiple 3 6" xfId="21677"/>
    <cellStyle name="Multiple 3 7" xfId="21678"/>
    <cellStyle name="Multiple 3 8" xfId="21679"/>
    <cellStyle name="Multiple 3 9" xfId="21680"/>
    <cellStyle name="Multiple 30" xfId="21681"/>
    <cellStyle name="Multiple 31" xfId="21682"/>
    <cellStyle name="Multiple 32" xfId="21683"/>
    <cellStyle name="Multiple 33" xfId="21684"/>
    <cellStyle name="Multiple 34" xfId="21685"/>
    <cellStyle name="Multiple 35" xfId="21686"/>
    <cellStyle name="Multiple 36" xfId="21687"/>
    <cellStyle name="Multiple 37" xfId="21688"/>
    <cellStyle name="Multiple 38" xfId="21689"/>
    <cellStyle name="Multiple 39" xfId="21690"/>
    <cellStyle name="Multiple 4" xfId="21691"/>
    <cellStyle name="Multiple 40" xfId="21692"/>
    <cellStyle name="Multiple 41" xfId="21693"/>
    <cellStyle name="Multiple 5" xfId="21694"/>
    <cellStyle name="Multiple 6" xfId="21695"/>
    <cellStyle name="Multiple 7" xfId="21696"/>
    <cellStyle name="Multiple 8" xfId="21697"/>
    <cellStyle name="Multiple 9" xfId="21698"/>
    <cellStyle name="Neutra" xfId="21699"/>
    <cellStyle name="Neutral" xfId="39" builtinId="28" customBuiltin="1"/>
    <cellStyle name="Neutral 10" xfId="21700"/>
    <cellStyle name="Neutral 10 2" xfId="21701"/>
    <cellStyle name="Neutral 10 3" xfId="21702"/>
    <cellStyle name="Neutral 10 4" xfId="21703"/>
    <cellStyle name="Neutral 11" xfId="21704"/>
    <cellStyle name="Neutral 11 2" xfId="21705"/>
    <cellStyle name="Neutral 11 3" xfId="21706"/>
    <cellStyle name="Neutral 11 4" xfId="21707"/>
    <cellStyle name="Neutral 12" xfId="21708"/>
    <cellStyle name="Neutral 12 2" xfId="21709"/>
    <cellStyle name="Neutral 12 3" xfId="21710"/>
    <cellStyle name="Neutral 12 4" xfId="21711"/>
    <cellStyle name="Neutral 13" xfId="21712"/>
    <cellStyle name="Neutral 14" xfId="21713"/>
    <cellStyle name="Neutral 15" xfId="21714"/>
    <cellStyle name="Neutral 16" xfId="21715"/>
    <cellStyle name="Neutral 17" xfId="21716"/>
    <cellStyle name="Neutral 18" xfId="21717"/>
    <cellStyle name="Neutral 19" xfId="21718"/>
    <cellStyle name="Neutral 2" xfId="104"/>
    <cellStyle name="Neutral 2 10" xfId="21719"/>
    <cellStyle name="Neutral 2 11" xfId="21720"/>
    <cellStyle name="Neutral 2 12" xfId="21721"/>
    <cellStyle name="Neutral 2 13" xfId="21722"/>
    <cellStyle name="Neutral 2 14" xfId="21723"/>
    <cellStyle name="Neutral 2 15" xfId="21724"/>
    <cellStyle name="Neutral 2 2" xfId="271"/>
    <cellStyle name="Neutral 2 2 2" xfId="5273"/>
    <cellStyle name="Neutral 2 2 3" xfId="21725"/>
    <cellStyle name="Neutral 2 3" xfId="5274"/>
    <cellStyle name="Neutral 2 4" xfId="21726"/>
    <cellStyle name="Neutral 2 5" xfId="21727"/>
    <cellStyle name="Neutral 2 6" xfId="21728"/>
    <cellStyle name="Neutral 2 7" xfId="21729"/>
    <cellStyle name="Neutral 2 8" xfId="21730"/>
    <cellStyle name="Neutral 2 9" xfId="21731"/>
    <cellStyle name="Neutral 20" xfId="21732"/>
    <cellStyle name="Neutral 3" xfId="357"/>
    <cellStyle name="Neutral 3 10" xfId="21733"/>
    <cellStyle name="Neutral 3 11" xfId="21734"/>
    <cellStyle name="Neutral 3 12" xfId="21735"/>
    <cellStyle name="Neutral 3 13" xfId="21736"/>
    <cellStyle name="Neutral 3 14" xfId="21737"/>
    <cellStyle name="Neutral 3 15" xfId="21738"/>
    <cellStyle name="Neutral 3 2" xfId="21739"/>
    <cellStyle name="Neutral 3 3" xfId="21740"/>
    <cellStyle name="Neutral 3 4" xfId="21741"/>
    <cellStyle name="Neutral 3 5" xfId="21742"/>
    <cellStyle name="Neutral 3 6" xfId="21743"/>
    <cellStyle name="Neutral 3 7" xfId="21744"/>
    <cellStyle name="Neutral 3 8" xfId="21745"/>
    <cellStyle name="Neutral 3 9" xfId="21746"/>
    <cellStyle name="Neutral 4" xfId="21747"/>
    <cellStyle name="Neutral 4 2" xfId="21748"/>
    <cellStyle name="Neutral 4 3" xfId="21749"/>
    <cellStyle name="Neutral 4 4" xfId="21750"/>
    <cellStyle name="Neutral 5" xfId="21751"/>
    <cellStyle name="Neutral 5 2" xfId="21752"/>
    <cellStyle name="Neutral 5 3" xfId="21753"/>
    <cellStyle name="Neutral 5 4" xfId="21754"/>
    <cellStyle name="Neutral 6" xfId="21755"/>
    <cellStyle name="Neutral 6 2" xfId="21756"/>
    <cellStyle name="Neutral 6 3" xfId="21757"/>
    <cellStyle name="Neutral 6 4" xfId="21758"/>
    <cellStyle name="Neutral 7" xfId="21759"/>
    <cellStyle name="Neutral 7 2" xfId="21760"/>
    <cellStyle name="Neutral 7 3" xfId="21761"/>
    <cellStyle name="Neutral 7 4" xfId="21762"/>
    <cellStyle name="Neutral 8" xfId="21763"/>
    <cellStyle name="Neutral 8 2" xfId="21764"/>
    <cellStyle name="Neutral 8 3" xfId="21765"/>
    <cellStyle name="Neutral 8 4" xfId="21766"/>
    <cellStyle name="Neutral 9" xfId="21767"/>
    <cellStyle name="Neutral 9 2" xfId="21768"/>
    <cellStyle name="Neutral 9 3" xfId="21769"/>
    <cellStyle name="Neutral 9 4" xfId="21770"/>
    <cellStyle name="Neutre" xfId="21771"/>
    <cellStyle name="New Times Roman" xfId="21772"/>
    <cellStyle name="no dec" xfId="21773"/>
    <cellStyle name="no dec 2" xfId="21774"/>
    <cellStyle name="no dec 3" xfId="21775"/>
    <cellStyle name="no dec 4" xfId="21776"/>
    <cellStyle name="no dec 5" xfId="21777"/>
    <cellStyle name="No-definido" xfId="21778"/>
    <cellStyle name="No-definido 2" xfId="21779"/>
    <cellStyle name="No-definido 3" xfId="21780"/>
    <cellStyle name="No-definido_Comverse 2004 Income Tax Review Wkbk 02 03" xfId="21781"/>
    <cellStyle name="Nomal0" xfId="21782"/>
    <cellStyle name="Nomal0 2" xfId="21783"/>
    <cellStyle name="Nomal0 2 2" xfId="21784"/>
    <cellStyle name="Nomal0 3" xfId="21785"/>
    <cellStyle name="Non défini" xfId="21786"/>
    <cellStyle name="Nor}al" xfId="21787"/>
    <cellStyle name="Normal" xfId="0" builtinId="0"/>
    <cellStyle name="Normal - Style1" xfId="84"/>
    <cellStyle name="Normal - Style1 2" xfId="21788"/>
    <cellStyle name="Normal - Style2" xfId="21789"/>
    <cellStyle name="Normal - Style2 10" xfId="21790"/>
    <cellStyle name="Normal - Style2 11" xfId="21791"/>
    <cellStyle name="Normal - Style2 12" xfId="21792"/>
    <cellStyle name="Normal - Style2 13" xfId="21793"/>
    <cellStyle name="Normal - Style2 14" xfId="21794"/>
    <cellStyle name="Normal - Style2 15" xfId="21795"/>
    <cellStyle name="Normal - Style2 16" xfId="21796"/>
    <cellStyle name="Normal - Style2 17" xfId="21797"/>
    <cellStyle name="Normal - Style2 18" xfId="21798"/>
    <cellStyle name="Normal - Style2 19" xfId="21799"/>
    <cellStyle name="Normal - Style2 2" xfId="21800"/>
    <cellStyle name="Normal - Style2 2 2" xfId="21801"/>
    <cellStyle name="Normal - Style2 20" xfId="21802"/>
    <cellStyle name="Normal - Style2 21" xfId="21803"/>
    <cellStyle name="Normal - Style2 22" xfId="21804"/>
    <cellStyle name="Normal - Style2 23" xfId="21805"/>
    <cellStyle name="Normal - Style2 24" xfId="21806"/>
    <cellStyle name="Normal - Style2 25" xfId="21807"/>
    <cellStyle name="Normal - Style2 26" xfId="21808"/>
    <cellStyle name="Normal - Style2 27" xfId="21809"/>
    <cellStyle name="Normal - Style2 28" xfId="21810"/>
    <cellStyle name="Normal - Style2 29" xfId="21811"/>
    <cellStyle name="Normal - Style2 3" xfId="21812"/>
    <cellStyle name="Normal - Style2 3 10" xfId="21813"/>
    <cellStyle name="Normal - Style2 3 11" xfId="21814"/>
    <cellStyle name="Normal - Style2 3 12" xfId="21815"/>
    <cellStyle name="Normal - Style2 3 13" xfId="21816"/>
    <cellStyle name="Normal - Style2 3 14" xfId="21817"/>
    <cellStyle name="Normal - Style2 3 15" xfId="21818"/>
    <cellStyle name="Normal - Style2 3 16" xfId="21819"/>
    <cellStyle name="Normal - Style2 3 2" xfId="21820"/>
    <cellStyle name="Normal - Style2 3 3" xfId="21821"/>
    <cellStyle name="Normal - Style2 3 4" xfId="21822"/>
    <cellStyle name="Normal - Style2 3 5" xfId="21823"/>
    <cellStyle name="Normal - Style2 3 6" xfId="21824"/>
    <cellStyle name="Normal - Style2 3 7" xfId="21825"/>
    <cellStyle name="Normal - Style2 3 8" xfId="21826"/>
    <cellStyle name="Normal - Style2 3 9" xfId="21827"/>
    <cellStyle name="Normal - Style2 30" xfId="21828"/>
    <cellStyle name="Normal - Style2 31" xfId="21829"/>
    <cellStyle name="Normal - Style2 32" xfId="21830"/>
    <cellStyle name="Normal - Style2 33" xfId="21831"/>
    <cellStyle name="Normal - Style2 34" xfId="21832"/>
    <cellStyle name="Normal - Style2 35" xfId="21833"/>
    <cellStyle name="Normal - Style2 36" xfId="21834"/>
    <cellStyle name="Normal - Style2 37" xfId="21835"/>
    <cellStyle name="Normal - Style2 38" xfId="21836"/>
    <cellStyle name="Normal - Style2 39" xfId="21837"/>
    <cellStyle name="Normal - Style2 4" xfId="21838"/>
    <cellStyle name="Normal - Style2 40" xfId="21839"/>
    <cellStyle name="Normal - Style2 41" xfId="21840"/>
    <cellStyle name="Normal - Style2 5" xfId="21841"/>
    <cellStyle name="Normal - Style2 6" xfId="21842"/>
    <cellStyle name="Normal - Style2 7" xfId="21843"/>
    <cellStyle name="Normal - Style2 8" xfId="21844"/>
    <cellStyle name="Normal - Style2 9" xfId="21845"/>
    <cellStyle name="Normal - Style3" xfId="21846"/>
    <cellStyle name="Normal - Style3 10" xfId="21847"/>
    <cellStyle name="Normal - Style3 11" xfId="21848"/>
    <cellStyle name="Normal - Style3 12" xfId="21849"/>
    <cellStyle name="Normal - Style3 13" xfId="21850"/>
    <cellStyle name="Normal - Style3 14" xfId="21851"/>
    <cellStyle name="Normal - Style3 15" xfId="21852"/>
    <cellStyle name="Normal - Style3 16" xfId="21853"/>
    <cellStyle name="Normal - Style3 17" xfId="21854"/>
    <cellStyle name="Normal - Style3 18" xfId="21855"/>
    <cellStyle name="Normal - Style3 19" xfId="21856"/>
    <cellStyle name="Normal - Style3 2" xfId="21857"/>
    <cellStyle name="Normal - Style3 2 2" xfId="21858"/>
    <cellStyle name="Normal - Style3 20" xfId="21859"/>
    <cellStyle name="Normal - Style3 21" xfId="21860"/>
    <cellStyle name="Normal - Style3 22" xfId="21861"/>
    <cellStyle name="Normal - Style3 23" xfId="21862"/>
    <cellStyle name="Normal - Style3 24" xfId="21863"/>
    <cellStyle name="Normal - Style3 25" xfId="21864"/>
    <cellStyle name="Normal - Style3 26" xfId="21865"/>
    <cellStyle name="Normal - Style3 27" xfId="21866"/>
    <cellStyle name="Normal - Style3 28" xfId="21867"/>
    <cellStyle name="Normal - Style3 29" xfId="21868"/>
    <cellStyle name="Normal - Style3 3" xfId="21869"/>
    <cellStyle name="Normal - Style3 3 10" xfId="21870"/>
    <cellStyle name="Normal - Style3 3 11" xfId="21871"/>
    <cellStyle name="Normal - Style3 3 12" xfId="21872"/>
    <cellStyle name="Normal - Style3 3 13" xfId="21873"/>
    <cellStyle name="Normal - Style3 3 14" xfId="21874"/>
    <cellStyle name="Normal - Style3 3 15" xfId="21875"/>
    <cellStyle name="Normal - Style3 3 16" xfId="21876"/>
    <cellStyle name="Normal - Style3 3 2" xfId="21877"/>
    <cellStyle name="Normal - Style3 3 3" xfId="21878"/>
    <cellStyle name="Normal - Style3 3 4" xfId="21879"/>
    <cellStyle name="Normal - Style3 3 5" xfId="21880"/>
    <cellStyle name="Normal - Style3 3 6" xfId="21881"/>
    <cellStyle name="Normal - Style3 3 7" xfId="21882"/>
    <cellStyle name="Normal - Style3 3 8" xfId="21883"/>
    <cellStyle name="Normal - Style3 3 9" xfId="21884"/>
    <cellStyle name="Normal - Style3 30" xfId="21885"/>
    <cellStyle name="Normal - Style3 31" xfId="21886"/>
    <cellStyle name="Normal - Style3 32" xfId="21887"/>
    <cellStyle name="Normal - Style3 33" xfId="21888"/>
    <cellStyle name="Normal - Style3 34" xfId="21889"/>
    <cellStyle name="Normal - Style3 35" xfId="21890"/>
    <cellStyle name="Normal - Style3 36" xfId="21891"/>
    <cellStyle name="Normal - Style3 37" xfId="21892"/>
    <cellStyle name="Normal - Style3 38" xfId="21893"/>
    <cellStyle name="Normal - Style3 39" xfId="21894"/>
    <cellStyle name="Normal - Style3 4" xfId="21895"/>
    <cellStyle name="Normal - Style3 40" xfId="21896"/>
    <cellStyle name="Normal - Style3 41" xfId="21897"/>
    <cellStyle name="Normal - Style3 5" xfId="21898"/>
    <cellStyle name="Normal - Style3 6" xfId="21899"/>
    <cellStyle name="Normal - Style3 7" xfId="21900"/>
    <cellStyle name="Normal - Style3 8" xfId="21901"/>
    <cellStyle name="Normal - Style3 9" xfId="21902"/>
    <cellStyle name="Normal - Style4" xfId="21903"/>
    <cellStyle name="Normal - Style4 10" xfId="21904"/>
    <cellStyle name="Normal - Style4 11" xfId="21905"/>
    <cellStyle name="Normal - Style4 12" xfId="21906"/>
    <cellStyle name="Normal - Style4 13" xfId="21907"/>
    <cellStyle name="Normal - Style4 14" xfId="21908"/>
    <cellStyle name="Normal - Style4 15" xfId="21909"/>
    <cellStyle name="Normal - Style4 16" xfId="21910"/>
    <cellStyle name="Normal - Style4 17" xfId="21911"/>
    <cellStyle name="Normal - Style4 18" xfId="21912"/>
    <cellStyle name="Normal - Style4 19" xfId="21913"/>
    <cellStyle name="Normal - Style4 2" xfId="21914"/>
    <cellStyle name="Normal - Style4 2 2" xfId="21915"/>
    <cellStyle name="Normal - Style4 20" xfId="21916"/>
    <cellStyle name="Normal - Style4 21" xfId="21917"/>
    <cellStyle name="Normal - Style4 22" xfId="21918"/>
    <cellStyle name="Normal - Style4 23" xfId="21919"/>
    <cellStyle name="Normal - Style4 24" xfId="21920"/>
    <cellStyle name="Normal - Style4 25" xfId="21921"/>
    <cellStyle name="Normal - Style4 26" xfId="21922"/>
    <cellStyle name="Normal - Style4 27" xfId="21923"/>
    <cellStyle name="Normal - Style4 28" xfId="21924"/>
    <cellStyle name="Normal - Style4 29" xfId="21925"/>
    <cellStyle name="Normal - Style4 3" xfId="21926"/>
    <cellStyle name="Normal - Style4 3 10" xfId="21927"/>
    <cellStyle name="Normal - Style4 3 11" xfId="21928"/>
    <cellStyle name="Normal - Style4 3 12" xfId="21929"/>
    <cellStyle name="Normal - Style4 3 13" xfId="21930"/>
    <cellStyle name="Normal - Style4 3 14" xfId="21931"/>
    <cellStyle name="Normal - Style4 3 15" xfId="21932"/>
    <cellStyle name="Normal - Style4 3 16" xfId="21933"/>
    <cellStyle name="Normal - Style4 3 2" xfId="21934"/>
    <cellStyle name="Normal - Style4 3 3" xfId="21935"/>
    <cellStyle name="Normal - Style4 3 4" xfId="21936"/>
    <cellStyle name="Normal - Style4 3 5" xfId="21937"/>
    <cellStyle name="Normal - Style4 3 6" xfId="21938"/>
    <cellStyle name="Normal - Style4 3 7" xfId="21939"/>
    <cellStyle name="Normal - Style4 3 8" xfId="21940"/>
    <cellStyle name="Normal - Style4 3 9" xfId="21941"/>
    <cellStyle name="Normal - Style4 30" xfId="21942"/>
    <cellStyle name="Normal - Style4 31" xfId="21943"/>
    <cellStyle name="Normal - Style4 32" xfId="21944"/>
    <cellStyle name="Normal - Style4 33" xfId="21945"/>
    <cellStyle name="Normal - Style4 34" xfId="21946"/>
    <cellStyle name="Normal - Style4 35" xfId="21947"/>
    <cellStyle name="Normal - Style4 36" xfId="21948"/>
    <cellStyle name="Normal - Style4 37" xfId="21949"/>
    <cellStyle name="Normal - Style4 38" xfId="21950"/>
    <cellStyle name="Normal - Style4 39" xfId="21951"/>
    <cellStyle name="Normal - Style4 4" xfId="21952"/>
    <cellStyle name="Normal - Style4 40" xfId="21953"/>
    <cellStyle name="Normal - Style4 41" xfId="21954"/>
    <cellStyle name="Normal - Style4 5" xfId="21955"/>
    <cellStyle name="Normal - Style4 6" xfId="21956"/>
    <cellStyle name="Normal - Style4 7" xfId="21957"/>
    <cellStyle name="Normal - Style4 8" xfId="21958"/>
    <cellStyle name="Normal - Style4 9" xfId="21959"/>
    <cellStyle name="Normal - Style5" xfId="21960"/>
    <cellStyle name="Normal - Style5 10" xfId="21961"/>
    <cellStyle name="Normal - Style5 11" xfId="21962"/>
    <cellStyle name="Normal - Style5 12" xfId="21963"/>
    <cellStyle name="Normal - Style5 13" xfId="21964"/>
    <cellStyle name="Normal - Style5 14" xfId="21965"/>
    <cellStyle name="Normal - Style5 15" xfId="21966"/>
    <cellStyle name="Normal - Style5 16" xfId="21967"/>
    <cellStyle name="Normal - Style5 17" xfId="21968"/>
    <cellStyle name="Normal - Style5 18" xfId="21969"/>
    <cellStyle name="Normal - Style5 19" xfId="21970"/>
    <cellStyle name="Normal - Style5 2" xfId="21971"/>
    <cellStyle name="Normal - Style5 2 2" xfId="21972"/>
    <cellStyle name="Normal - Style5 20" xfId="21973"/>
    <cellStyle name="Normal - Style5 21" xfId="21974"/>
    <cellStyle name="Normal - Style5 22" xfId="21975"/>
    <cellStyle name="Normal - Style5 23" xfId="21976"/>
    <cellStyle name="Normal - Style5 24" xfId="21977"/>
    <cellStyle name="Normal - Style5 25" xfId="21978"/>
    <cellStyle name="Normal - Style5 26" xfId="21979"/>
    <cellStyle name="Normal - Style5 27" xfId="21980"/>
    <cellStyle name="Normal - Style5 28" xfId="21981"/>
    <cellStyle name="Normal - Style5 29" xfId="21982"/>
    <cellStyle name="Normal - Style5 3" xfId="21983"/>
    <cellStyle name="Normal - Style5 3 10" xfId="21984"/>
    <cellStyle name="Normal - Style5 3 11" xfId="21985"/>
    <cellStyle name="Normal - Style5 3 12" xfId="21986"/>
    <cellStyle name="Normal - Style5 3 13" xfId="21987"/>
    <cellStyle name="Normal - Style5 3 14" xfId="21988"/>
    <cellStyle name="Normal - Style5 3 15" xfId="21989"/>
    <cellStyle name="Normal - Style5 3 16" xfId="21990"/>
    <cellStyle name="Normal - Style5 3 2" xfId="21991"/>
    <cellStyle name="Normal - Style5 3 3" xfId="21992"/>
    <cellStyle name="Normal - Style5 3 4" xfId="21993"/>
    <cellStyle name="Normal - Style5 3 5" xfId="21994"/>
    <cellStyle name="Normal - Style5 3 6" xfId="21995"/>
    <cellStyle name="Normal - Style5 3 7" xfId="21996"/>
    <cellStyle name="Normal - Style5 3 8" xfId="21997"/>
    <cellStyle name="Normal - Style5 3 9" xfId="21998"/>
    <cellStyle name="Normal - Style5 30" xfId="21999"/>
    <cellStyle name="Normal - Style5 31" xfId="22000"/>
    <cellStyle name="Normal - Style5 32" xfId="22001"/>
    <cellStyle name="Normal - Style5 33" xfId="22002"/>
    <cellStyle name="Normal - Style5 34" xfId="22003"/>
    <cellStyle name="Normal - Style5 35" xfId="22004"/>
    <cellStyle name="Normal - Style5 36" xfId="22005"/>
    <cellStyle name="Normal - Style5 37" xfId="22006"/>
    <cellStyle name="Normal - Style5 38" xfId="22007"/>
    <cellStyle name="Normal - Style5 39" xfId="22008"/>
    <cellStyle name="Normal - Style5 4" xfId="22009"/>
    <cellStyle name="Normal - Style5 40" xfId="22010"/>
    <cellStyle name="Normal - Style5 41" xfId="22011"/>
    <cellStyle name="Normal - Style5 5" xfId="22012"/>
    <cellStyle name="Normal - Style5 6" xfId="22013"/>
    <cellStyle name="Normal - Style5 7" xfId="22014"/>
    <cellStyle name="Normal - Style5 8" xfId="22015"/>
    <cellStyle name="Normal - Style5 9" xfId="22016"/>
    <cellStyle name="Normal - Style6" xfId="22017"/>
    <cellStyle name="Normal - Style6 10" xfId="22018"/>
    <cellStyle name="Normal - Style6 11" xfId="22019"/>
    <cellStyle name="Normal - Style6 12" xfId="22020"/>
    <cellStyle name="Normal - Style6 13" xfId="22021"/>
    <cellStyle name="Normal - Style6 14" xfId="22022"/>
    <cellStyle name="Normal - Style6 15" xfId="22023"/>
    <cellStyle name="Normal - Style6 16" xfId="22024"/>
    <cellStyle name="Normal - Style6 17" xfId="22025"/>
    <cellStyle name="Normal - Style6 18" xfId="22026"/>
    <cellStyle name="Normal - Style6 19" xfId="22027"/>
    <cellStyle name="Normal - Style6 2" xfId="22028"/>
    <cellStyle name="Normal - Style6 2 2" xfId="22029"/>
    <cellStyle name="Normal - Style6 20" xfId="22030"/>
    <cellStyle name="Normal - Style6 21" xfId="22031"/>
    <cellStyle name="Normal - Style6 22" xfId="22032"/>
    <cellStyle name="Normal - Style6 23" xfId="22033"/>
    <cellStyle name="Normal - Style6 24" xfId="22034"/>
    <cellStyle name="Normal - Style6 25" xfId="22035"/>
    <cellStyle name="Normal - Style6 26" xfId="22036"/>
    <cellStyle name="Normal - Style6 27" xfId="22037"/>
    <cellStyle name="Normal - Style6 28" xfId="22038"/>
    <cellStyle name="Normal - Style6 29" xfId="22039"/>
    <cellStyle name="Normal - Style6 3" xfId="22040"/>
    <cellStyle name="Normal - Style6 3 10" xfId="22041"/>
    <cellStyle name="Normal - Style6 3 11" xfId="22042"/>
    <cellStyle name="Normal - Style6 3 12" xfId="22043"/>
    <cellStyle name="Normal - Style6 3 13" xfId="22044"/>
    <cellStyle name="Normal - Style6 3 14" xfId="22045"/>
    <cellStyle name="Normal - Style6 3 15" xfId="22046"/>
    <cellStyle name="Normal - Style6 3 16" xfId="22047"/>
    <cellStyle name="Normal - Style6 3 2" xfId="22048"/>
    <cellStyle name="Normal - Style6 3 3" xfId="22049"/>
    <cellStyle name="Normal - Style6 3 4" xfId="22050"/>
    <cellStyle name="Normal - Style6 3 5" xfId="22051"/>
    <cellStyle name="Normal - Style6 3 6" xfId="22052"/>
    <cellStyle name="Normal - Style6 3 7" xfId="22053"/>
    <cellStyle name="Normal - Style6 3 8" xfId="22054"/>
    <cellStyle name="Normal - Style6 3 9" xfId="22055"/>
    <cellStyle name="Normal - Style6 30" xfId="22056"/>
    <cellStyle name="Normal - Style6 31" xfId="22057"/>
    <cellStyle name="Normal - Style6 32" xfId="22058"/>
    <cellStyle name="Normal - Style6 33" xfId="22059"/>
    <cellStyle name="Normal - Style6 34" xfId="22060"/>
    <cellStyle name="Normal - Style6 35" xfId="22061"/>
    <cellStyle name="Normal - Style6 36" xfId="22062"/>
    <cellStyle name="Normal - Style6 37" xfId="22063"/>
    <cellStyle name="Normal - Style6 38" xfId="22064"/>
    <cellStyle name="Normal - Style6 39" xfId="22065"/>
    <cellStyle name="Normal - Style6 4" xfId="22066"/>
    <cellStyle name="Normal - Style6 40" xfId="22067"/>
    <cellStyle name="Normal - Style6 41" xfId="22068"/>
    <cellStyle name="Normal - Style6 5" xfId="22069"/>
    <cellStyle name="Normal - Style6 6" xfId="22070"/>
    <cellStyle name="Normal - Style6 7" xfId="22071"/>
    <cellStyle name="Normal - Style6 8" xfId="22072"/>
    <cellStyle name="Normal - Style6 9" xfId="22073"/>
    <cellStyle name="Normal - Style7" xfId="22074"/>
    <cellStyle name="Normal - Style7 10" xfId="22075"/>
    <cellStyle name="Normal - Style7 11" xfId="22076"/>
    <cellStyle name="Normal - Style7 12" xfId="22077"/>
    <cellStyle name="Normal - Style7 13" xfId="22078"/>
    <cellStyle name="Normal - Style7 14" xfId="22079"/>
    <cellStyle name="Normal - Style7 15" xfId="22080"/>
    <cellStyle name="Normal - Style7 16" xfId="22081"/>
    <cellStyle name="Normal - Style7 17" xfId="22082"/>
    <cellStyle name="Normal - Style7 18" xfId="22083"/>
    <cellStyle name="Normal - Style7 19" xfId="22084"/>
    <cellStyle name="Normal - Style7 2" xfId="22085"/>
    <cellStyle name="Normal - Style7 2 2" xfId="22086"/>
    <cellStyle name="Normal - Style7 20" xfId="22087"/>
    <cellStyle name="Normal - Style7 21" xfId="22088"/>
    <cellStyle name="Normal - Style7 22" xfId="22089"/>
    <cellStyle name="Normal - Style7 23" xfId="22090"/>
    <cellStyle name="Normal - Style7 24" xfId="22091"/>
    <cellStyle name="Normal - Style7 25" xfId="22092"/>
    <cellStyle name="Normal - Style7 26" xfId="22093"/>
    <cellStyle name="Normal - Style7 27" xfId="22094"/>
    <cellStyle name="Normal - Style7 28" xfId="22095"/>
    <cellStyle name="Normal - Style7 29" xfId="22096"/>
    <cellStyle name="Normal - Style7 3" xfId="22097"/>
    <cellStyle name="Normal - Style7 3 10" xfId="22098"/>
    <cellStyle name="Normal - Style7 3 11" xfId="22099"/>
    <cellStyle name="Normal - Style7 3 12" xfId="22100"/>
    <cellStyle name="Normal - Style7 3 13" xfId="22101"/>
    <cellStyle name="Normal - Style7 3 14" xfId="22102"/>
    <cellStyle name="Normal - Style7 3 15" xfId="22103"/>
    <cellStyle name="Normal - Style7 3 16" xfId="22104"/>
    <cellStyle name="Normal - Style7 3 2" xfId="22105"/>
    <cellStyle name="Normal - Style7 3 3" xfId="22106"/>
    <cellStyle name="Normal - Style7 3 4" xfId="22107"/>
    <cellStyle name="Normal - Style7 3 5" xfId="22108"/>
    <cellStyle name="Normal - Style7 3 6" xfId="22109"/>
    <cellStyle name="Normal - Style7 3 7" xfId="22110"/>
    <cellStyle name="Normal - Style7 3 8" xfId="22111"/>
    <cellStyle name="Normal - Style7 3 9" xfId="22112"/>
    <cellStyle name="Normal - Style7 30" xfId="22113"/>
    <cellStyle name="Normal - Style7 31" xfId="22114"/>
    <cellStyle name="Normal - Style7 32" xfId="22115"/>
    <cellStyle name="Normal - Style7 33" xfId="22116"/>
    <cellStyle name="Normal - Style7 34" xfId="22117"/>
    <cellStyle name="Normal - Style7 35" xfId="22118"/>
    <cellStyle name="Normal - Style7 36" xfId="22119"/>
    <cellStyle name="Normal - Style7 37" xfId="22120"/>
    <cellStyle name="Normal - Style7 38" xfId="22121"/>
    <cellStyle name="Normal - Style7 39" xfId="22122"/>
    <cellStyle name="Normal - Style7 4" xfId="22123"/>
    <cellStyle name="Normal - Style7 40" xfId="22124"/>
    <cellStyle name="Normal - Style7 41" xfId="22125"/>
    <cellStyle name="Normal - Style7 5" xfId="22126"/>
    <cellStyle name="Normal - Style7 6" xfId="22127"/>
    <cellStyle name="Normal - Style7 7" xfId="22128"/>
    <cellStyle name="Normal - Style7 8" xfId="22129"/>
    <cellStyle name="Normal - Style7 9" xfId="22130"/>
    <cellStyle name="Normal - Style8" xfId="22131"/>
    <cellStyle name="Normal - Style8 10" xfId="22132"/>
    <cellStyle name="Normal - Style8 11" xfId="22133"/>
    <cellStyle name="Normal - Style8 12" xfId="22134"/>
    <cellStyle name="Normal - Style8 13" xfId="22135"/>
    <cellStyle name="Normal - Style8 14" xfId="22136"/>
    <cellStyle name="Normal - Style8 15" xfId="22137"/>
    <cellStyle name="Normal - Style8 16" xfId="22138"/>
    <cellStyle name="Normal - Style8 17" xfId="22139"/>
    <cellStyle name="Normal - Style8 18" xfId="22140"/>
    <cellStyle name="Normal - Style8 19" xfId="22141"/>
    <cellStyle name="Normal - Style8 2" xfId="22142"/>
    <cellStyle name="Normal - Style8 2 2" xfId="22143"/>
    <cellStyle name="Normal - Style8 20" xfId="22144"/>
    <cellStyle name="Normal - Style8 21" xfId="22145"/>
    <cellStyle name="Normal - Style8 22" xfId="22146"/>
    <cellStyle name="Normal - Style8 23" xfId="22147"/>
    <cellStyle name="Normal - Style8 24" xfId="22148"/>
    <cellStyle name="Normal - Style8 25" xfId="22149"/>
    <cellStyle name="Normal - Style8 26" xfId="22150"/>
    <cellStyle name="Normal - Style8 27" xfId="22151"/>
    <cellStyle name="Normal - Style8 28" xfId="22152"/>
    <cellStyle name="Normal - Style8 29" xfId="22153"/>
    <cellStyle name="Normal - Style8 3" xfId="22154"/>
    <cellStyle name="Normal - Style8 3 10" xfId="22155"/>
    <cellStyle name="Normal - Style8 3 11" xfId="22156"/>
    <cellStyle name="Normal - Style8 3 12" xfId="22157"/>
    <cellStyle name="Normal - Style8 3 13" xfId="22158"/>
    <cellStyle name="Normal - Style8 3 14" xfId="22159"/>
    <cellStyle name="Normal - Style8 3 15" xfId="22160"/>
    <cellStyle name="Normal - Style8 3 16" xfId="22161"/>
    <cellStyle name="Normal - Style8 3 2" xfId="22162"/>
    <cellStyle name="Normal - Style8 3 3" xfId="22163"/>
    <cellStyle name="Normal - Style8 3 4" xfId="22164"/>
    <cellStyle name="Normal - Style8 3 5" xfId="22165"/>
    <cellStyle name="Normal - Style8 3 6" xfId="22166"/>
    <cellStyle name="Normal - Style8 3 7" xfId="22167"/>
    <cellStyle name="Normal - Style8 3 8" xfId="22168"/>
    <cellStyle name="Normal - Style8 3 9" xfId="22169"/>
    <cellStyle name="Normal - Style8 30" xfId="22170"/>
    <cellStyle name="Normal - Style8 31" xfId="22171"/>
    <cellStyle name="Normal - Style8 32" xfId="22172"/>
    <cellStyle name="Normal - Style8 33" xfId="22173"/>
    <cellStyle name="Normal - Style8 34" xfId="22174"/>
    <cellStyle name="Normal - Style8 35" xfId="22175"/>
    <cellStyle name="Normal - Style8 36" xfId="22176"/>
    <cellStyle name="Normal - Style8 37" xfId="22177"/>
    <cellStyle name="Normal - Style8 38" xfId="22178"/>
    <cellStyle name="Normal - Style8 39" xfId="22179"/>
    <cellStyle name="Normal - Style8 4" xfId="22180"/>
    <cellStyle name="Normal - Style8 40" xfId="22181"/>
    <cellStyle name="Normal - Style8 41" xfId="22182"/>
    <cellStyle name="Normal - Style8 5" xfId="22183"/>
    <cellStyle name="Normal - Style8 6" xfId="22184"/>
    <cellStyle name="Normal - Style8 7" xfId="22185"/>
    <cellStyle name="Normal - Style8 8" xfId="22186"/>
    <cellStyle name="Normal - Style8 9" xfId="22187"/>
    <cellStyle name="Normal 10" xfId="95"/>
    <cellStyle name="Normal 10 10" xfId="5276"/>
    <cellStyle name="Normal 10 10 2" xfId="11933"/>
    <cellStyle name="Normal 10 10 2 2" xfId="37785"/>
    <cellStyle name="Normal 10 10 3" xfId="22189"/>
    <cellStyle name="Normal 10 10 4" xfId="37784"/>
    <cellStyle name="Normal 10 10 5" xfId="45967"/>
    <cellStyle name="Normal 10 11" xfId="5277"/>
    <cellStyle name="Normal 10 11 2" xfId="11934"/>
    <cellStyle name="Normal 10 11 2 2" xfId="37787"/>
    <cellStyle name="Normal 10 11 3" xfId="37786"/>
    <cellStyle name="Normal 10 11 4" xfId="45968"/>
    <cellStyle name="Normal 10 12" xfId="5278"/>
    <cellStyle name="Normal 10 12 2" xfId="11935"/>
    <cellStyle name="Normal 10 12 2 2" xfId="37789"/>
    <cellStyle name="Normal 10 12 3" xfId="37788"/>
    <cellStyle name="Normal 10 12 4" xfId="45969"/>
    <cellStyle name="Normal 10 13" xfId="5279"/>
    <cellStyle name="Normal 10 13 2" xfId="11936"/>
    <cellStyle name="Normal 10 13 2 2" xfId="37791"/>
    <cellStyle name="Normal 10 13 3" xfId="37790"/>
    <cellStyle name="Normal 10 13 4" xfId="45970"/>
    <cellStyle name="Normal 10 14" xfId="5275"/>
    <cellStyle name="Normal 10 14 2" xfId="11937"/>
    <cellStyle name="Normal 10 14 2 2" xfId="37793"/>
    <cellStyle name="Normal 10 14 3" xfId="37792"/>
    <cellStyle name="Normal 10 15" xfId="11932"/>
    <cellStyle name="Normal 10 15 2" xfId="37794"/>
    <cellStyle name="Normal 10 16" xfId="13892"/>
    <cellStyle name="Normal 10 17" xfId="22188"/>
    <cellStyle name="Normal 10 18" xfId="41622"/>
    <cellStyle name="Normal 10 2" xfId="159"/>
    <cellStyle name="Normal 10 2 2" xfId="273"/>
    <cellStyle name="Normal 10 2 2 2" xfId="5280"/>
    <cellStyle name="Normal 10 2 2 3" xfId="22191"/>
    <cellStyle name="Normal 10 2 3" xfId="5281"/>
    <cellStyle name="Normal 10 2 4" xfId="5282"/>
    <cellStyle name="Normal 10 2 4 2" xfId="5283"/>
    <cellStyle name="Normal 10 2 4 2 2" xfId="11939"/>
    <cellStyle name="Normal 10 2 4 2 2 2" xfId="37797"/>
    <cellStyle name="Normal 10 2 4 2 3" xfId="37796"/>
    <cellStyle name="Normal 10 2 4 2 4" xfId="45972"/>
    <cellStyle name="Normal 10 2 4 3" xfId="11938"/>
    <cellStyle name="Normal 10 2 4 3 2" xfId="37798"/>
    <cellStyle name="Normal 10 2 4 4" xfId="37795"/>
    <cellStyle name="Normal 10 2 4 5" xfId="45971"/>
    <cellStyle name="Normal 10 2 5" xfId="22190"/>
    <cellStyle name="Normal 10 3" xfId="272"/>
    <cellStyle name="Normal 10 3 10" xfId="5284"/>
    <cellStyle name="Normal 10 3 10 2" xfId="11940"/>
    <cellStyle name="Normal 10 3 10 2 2" xfId="37800"/>
    <cellStyle name="Normal 10 3 10 3" xfId="37799"/>
    <cellStyle name="Normal 10 3 11" xfId="22192"/>
    <cellStyle name="Normal 10 3 12" xfId="45973"/>
    <cellStyle name="Normal 10 3 2" xfId="5285"/>
    <cellStyle name="Normal 10 3 2 10" xfId="22193"/>
    <cellStyle name="Normal 10 3 2 11" xfId="37801"/>
    <cellStyle name="Normal 10 3 2 12" xfId="45974"/>
    <cellStyle name="Normal 10 3 2 2" xfId="5286"/>
    <cellStyle name="Normal 10 3 2 2 2" xfId="5287"/>
    <cellStyle name="Normal 10 3 2 2 2 2" xfId="11943"/>
    <cellStyle name="Normal 10 3 2 2 2 2 2" xfId="37804"/>
    <cellStyle name="Normal 10 3 2 2 2 3" xfId="37803"/>
    <cellStyle name="Normal 10 3 2 2 2 4" xfId="45976"/>
    <cellStyle name="Normal 10 3 2 2 3" xfId="11942"/>
    <cellStyle name="Normal 10 3 2 2 3 2" xfId="37805"/>
    <cellStyle name="Normal 10 3 2 2 4" xfId="37802"/>
    <cellStyle name="Normal 10 3 2 2 5" xfId="45975"/>
    <cellStyle name="Normal 10 3 2 3" xfId="5288"/>
    <cellStyle name="Normal 10 3 2 3 2" xfId="5289"/>
    <cellStyle name="Normal 10 3 2 3 2 2" xfId="11945"/>
    <cellStyle name="Normal 10 3 2 3 2 2 2" xfId="37808"/>
    <cellStyle name="Normal 10 3 2 3 2 3" xfId="37807"/>
    <cellStyle name="Normal 10 3 2 3 2 4" xfId="45978"/>
    <cellStyle name="Normal 10 3 2 3 3" xfId="11944"/>
    <cellStyle name="Normal 10 3 2 3 3 2" xfId="37809"/>
    <cellStyle name="Normal 10 3 2 3 4" xfId="37806"/>
    <cellStyle name="Normal 10 3 2 3 5" xfId="45977"/>
    <cellStyle name="Normal 10 3 2 4" xfId="5290"/>
    <cellStyle name="Normal 10 3 2 4 2" xfId="11946"/>
    <cellStyle name="Normal 10 3 2 4 2 2" xfId="37811"/>
    <cellStyle name="Normal 10 3 2 4 3" xfId="37810"/>
    <cellStyle name="Normal 10 3 2 4 4" xfId="45979"/>
    <cellStyle name="Normal 10 3 2 5" xfId="5291"/>
    <cellStyle name="Normal 10 3 2 5 2" xfId="11947"/>
    <cellStyle name="Normal 10 3 2 5 2 2" xfId="37813"/>
    <cellStyle name="Normal 10 3 2 5 3" xfId="37812"/>
    <cellStyle name="Normal 10 3 2 5 4" xfId="45980"/>
    <cellStyle name="Normal 10 3 2 6" xfId="5292"/>
    <cellStyle name="Normal 10 3 2 6 2" xfId="11948"/>
    <cellStyle name="Normal 10 3 2 6 2 2" xfId="37815"/>
    <cellStyle name="Normal 10 3 2 6 3" xfId="37814"/>
    <cellStyle name="Normal 10 3 2 6 4" xfId="45981"/>
    <cellStyle name="Normal 10 3 2 7" xfId="5293"/>
    <cellStyle name="Normal 10 3 2 7 2" xfId="11949"/>
    <cellStyle name="Normal 10 3 2 7 2 2" xfId="37817"/>
    <cellStyle name="Normal 10 3 2 7 3" xfId="37816"/>
    <cellStyle name="Normal 10 3 2 7 4" xfId="45982"/>
    <cellStyle name="Normal 10 3 2 8" xfId="5294"/>
    <cellStyle name="Normal 10 3 2 8 2" xfId="11950"/>
    <cellStyle name="Normal 10 3 2 8 2 2" xfId="37819"/>
    <cellStyle name="Normal 10 3 2 8 3" xfId="37818"/>
    <cellStyle name="Normal 10 3 2 8 4" xfId="45983"/>
    <cellStyle name="Normal 10 3 2 9" xfId="11941"/>
    <cellStyle name="Normal 10 3 2 9 2" xfId="37820"/>
    <cellStyle name="Normal 10 3 3" xfId="5295"/>
    <cellStyle name="Normal 10 3 3 2" xfId="5296"/>
    <cellStyle name="Normal 10 3 3 2 2" xfId="11952"/>
    <cellStyle name="Normal 10 3 3 2 2 2" xfId="37823"/>
    <cellStyle name="Normal 10 3 3 2 3" xfId="37822"/>
    <cellStyle name="Normal 10 3 3 2 4" xfId="45985"/>
    <cellStyle name="Normal 10 3 3 3" xfId="11951"/>
    <cellStyle name="Normal 10 3 3 3 2" xfId="37824"/>
    <cellStyle name="Normal 10 3 3 4" xfId="13901"/>
    <cellStyle name="Normal 10 3 3 5" xfId="37821"/>
    <cellStyle name="Normal 10 3 3 6" xfId="45984"/>
    <cellStyle name="Normal 10 3 4" xfId="5297"/>
    <cellStyle name="Normal 10 3 4 2" xfId="5298"/>
    <cellStyle name="Normal 10 3 4 2 2" xfId="11954"/>
    <cellStyle name="Normal 10 3 4 2 2 2" xfId="37827"/>
    <cellStyle name="Normal 10 3 4 2 3" xfId="37826"/>
    <cellStyle name="Normal 10 3 4 2 4" xfId="45987"/>
    <cellStyle name="Normal 10 3 4 3" xfId="11953"/>
    <cellStyle name="Normal 10 3 4 3 2" xfId="37828"/>
    <cellStyle name="Normal 10 3 4 4" xfId="37825"/>
    <cellStyle name="Normal 10 3 4 5" xfId="45986"/>
    <cellStyle name="Normal 10 3 5" xfId="5299"/>
    <cellStyle name="Normal 10 3 5 2" xfId="11955"/>
    <cellStyle name="Normal 10 3 5 2 2" xfId="37830"/>
    <cellStyle name="Normal 10 3 5 3" xfId="37829"/>
    <cellStyle name="Normal 10 3 5 4" xfId="45988"/>
    <cellStyle name="Normal 10 3 6" xfId="5300"/>
    <cellStyle name="Normal 10 3 6 2" xfId="11956"/>
    <cellStyle name="Normal 10 3 6 2 2" xfId="37832"/>
    <cellStyle name="Normal 10 3 6 3" xfId="37831"/>
    <cellStyle name="Normal 10 3 6 4" xfId="45989"/>
    <cellStyle name="Normal 10 3 7" xfId="5301"/>
    <cellStyle name="Normal 10 3 7 2" xfId="11957"/>
    <cellStyle name="Normal 10 3 7 2 2" xfId="37834"/>
    <cellStyle name="Normal 10 3 7 3" xfId="37833"/>
    <cellStyle name="Normal 10 3 7 4" xfId="45990"/>
    <cellStyle name="Normal 10 3 8" xfId="5302"/>
    <cellStyle name="Normal 10 3 8 2" xfId="11958"/>
    <cellStyle name="Normal 10 3 8 2 2" xfId="37836"/>
    <cellStyle name="Normal 10 3 8 3" xfId="37835"/>
    <cellStyle name="Normal 10 3 8 4" xfId="45991"/>
    <cellStyle name="Normal 10 3 9" xfId="5303"/>
    <cellStyle name="Normal 10 3 9 2" xfId="11959"/>
    <cellStyle name="Normal 10 3 9 2 2" xfId="37838"/>
    <cellStyle name="Normal 10 3 9 3" xfId="37837"/>
    <cellStyle name="Normal 10 3 9 4" xfId="45992"/>
    <cellStyle name="Normal 10 4" xfId="371"/>
    <cellStyle name="Normal 10 4 10" xfId="11960"/>
    <cellStyle name="Normal 10 4 10 2" xfId="37840"/>
    <cellStyle name="Normal 10 4 11" xfId="22194"/>
    <cellStyle name="Normal 10 4 12" xfId="37839"/>
    <cellStyle name="Normal 10 4 13" xfId="45993"/>
    <cellStyle name="Normal 10 4 2" xfId="5305"/>
    <cellStyle name="Normal 10 4 2 2" xfId="5306"/>
    <cellStyle name="Normal 10 4 2 2 2" xfId="11962"/>
    <cellStyle name="Normal 10 4 2 2 2 2" xfId="37843"/>
    <cellStyle name="Normal 10 4 2 2 3" xfId="37842"/>
    <cellStyle name="Normal 10 4 2 2 4" xfId="45995"/>
    <cellStyle name="Normal 10 4 2 3" xfId="11961"/>
    <cellStyle name="Normal 10 4 2 3 2" xfId="37844"/>
    <cellStyle name="Normal 10 4 2 4" xfId="22195"/>
    <cellStyle name="Normal 10 4 2 5" xfId="37841"/>
    <cellStyle name="Normal 10 4 2 6" xfId="45994"/>
    <cellStyle name="Normal 10 4 3" xfId="5307"/>
    <cellStyle name="Normal 10 4 3 2" xfId="5308"/>
    <cellStyle name="Normal 10 4 3 2 2" xfId="11964"/>
    <cellStyle name="Normal 10 4 3 2 2 2" xfId="37847"/>
    <cellStyle name="Normal 10 4 3 2 3" xfId="37846"/>
    <cellStyle name="Normal 10 4 3 2 4" xfId="45997"/>
    <cellStyle name="Normal 10 4 3 3" xfId="11963"/>
    <cellStyle name="Normal 10 4 3 3 2" xfId="37848"/>
    <cellStyle name="Normal 10 4 3 4" xfId="37845"/>
    <cellStyle name="Normal 10 4 3 5" xfId="45996"/>
    <cellStyle name="Normal 10 4 4" xfId="5309"/>
    <cellStyle name="Normal 10 4 4 2" xfId="11965"/>
    <cellStyle name="Normal 10 4 4 2 2" xfId="37850"/>
    <cellStyle name="Normal 10 4 4 3" xfId="37849"/>
    <cellStyle name="Normal 10 4 4 4" xfId="45998"/>
    <cellStyle name="Normal 10 4 5" xfId="5310"/>
    <cellStyle name="Normal 10 4 5 2" xfId="11966"/>
    <cellStyle name="Normal 10 4 5 2 2" xfId="37852"/>
    <cellStyle name="Normal 10 4 5 3" xfId="37851"/>
    <cellStyle name="Normal 10 4 5 4" xfId="45999"/>
    <cellStyle name="Normal 10 4 6" xfId="5311"/>
    <cellStyle name="Normal 10 4 6 2" xfId="11967"/>
    <cellStyle name="Normal 10 4 6 2 2" xfId="37854"/>
    <cellStyle name="Normal 10 4 6 3" xfId="37853"/>
    <cellStyle name="Normal 10 4 6 4" xfId="46000"/>
    <cellStyle name="Normal 10 4 7" xfId="5312"/>
    <cellStyle name="Normal 10 4 7 2" xfId="11968"/>
    <cellStyle name="Normal 10 4 7 2 2" xfId="37856"/>
    <cellStyle name="Normal 10 4 7 3" xfId="37855"/>
    <cellStyle name="Normal 10 4 7 4" xfId="46001"/>
    <cellStyle name="Normal 10 4 8" xfId="5313"/>
    <cellStyle name="Normal 10 4 8 2" xfId="11969"/>
    <cellStyle name="Normal 10 4 8 2 2" xfId="37858"/>
    <cellStyle name="Normal 10 4 8 3" xfId="37857"/>
    <cellStyle name="Normal 10 4 8 4" xfId="46002"/>
    <cellStyle name="Normal 10 4 9" xfId="5304"/>
    <cellStyle name="Normal 10 4 9 2" xfId="11970"/>
    <cellStyle name="Normal 10 4 9 2 2" xfId="37860"/>
    <cellStyle name="Normal 10 4 9 3" xfId="37859"/>
    <cellStyle name="Normal 10 5" xfId="504"/>
    <cellStyle name="Normal 10 5 10" xfId="11971"/>
    <cellStyle name="Normal 10 5 10 2" xfId="37862"/>
    <cellStyle name="Normal 10 5 11" xfId="22196"/>
    <cellStyle name="Normal 10 5 12" xfId="37861"/>
    <cellStyle name="Normal 10 5 13" xfId="46003"/>
    <cellStyle name="Normal 10 5 2" xfId="5315"/>
    <cellStyle name="Normal 10 5 2 2" xfId="11972"/>
    <cellStyle name="Normal 10 5 2 2 2" xfId="37864"/>
    <cellStyle name="Normal 10 5 2 3" xfId="37863"/>
    <cellStyle name="Normal 10 5 2 4" xfId="46004"/>
    <cellStyle name="Normal 10 5 3" xfId="5316"/>
    <cellStyle name="Normal 10 5 3 2" xfId="11973"/>
    <cellStyle name="Normal 10 5 3 2 2" xfId="37866"/>
    <cellStyle name="Normal 10 5 3 3" xfId="37865"/>
    <cellStyle name="Normal 10 5 3 4" xfId="46005"/>
    <cellStyle name="Normal 10 5 4" xfId="5317"/>
    <cellStyle name="Normal 10 5 4 2" xfId="11974"/>
    <cellStyle name="Normal 10 5 4 2 2" xfId="37868"/>
    <cellStyle name="Normal 10 5 4 3" xfId="37867"/>
    <cellStyle name="Normal 10 5 4 4" xfId="46006"/>
    <cellStyle name="Normal 10 5 5" xfId="5318"/>
    <cellStyle name="Normal 10 5 5 2" xfId="11975"/>
    <cellStyle name="Normal 10 5 5 2 2" xfId="37870"/>
    <cellStyle name="Normal 10 5 5 3" xfId="37869"/>
    <cellStyle name="Normal 10 5 5 4" xfId="46007"/>
    <cellStyle name="Normal 10 5 6" xfId="5319"/>
    <cellStyle name="Normal 10 5 6 2" xfId="11976"/>
    <cellStyle name="Normal 10 5 6 2 2" xfId="37872"/>
    <cellStyle name="Normal 10 5 6 3" xfId="37871"/>
    <cellStyle name="Normal 10 5 6 4" xfId="46008"/>
    <cellStyle name="Normal 10 5 7" xfId="5320"/>
    <cellStyle name="Normal 10 5 7 2" xfId="11977"/>
    <cellStyle name="Normal 10 5 7 2 2" xfId="37874"/>
    <cellStyle name="Normal 10 5 7 3" xfId="37873"/>
    <cellStyle name="Normal 10 5 7 4" xfId="46009"/>
    <cellStyle name="Normal 10 5 8" xfId="5321"/>
    <cellStyle name="Normal 10 5 8 2" xfId="11978"/>
    <cellStyle name="Normal 10 5 8 2 2" xfId="37876"/>
    <cellStyle name="Normal 10 5 8 3" xfId="37875"/>
    <cellStyle name="Normal 10 5 8 4" xfId="46010"/>
    <cellStyle name="Normal 10 5 9" xfId="5314"/>
    <cellStyle name="Normal 10 5 9 2" xfId="11979"/>
    <cellStyle name="Normal 10 5 9 2 2" xfId="37878"/>
    <cellStyle name="Normal 10 5 9 3" xfId="37877"/>
    <cellStyle name="Normal 10 6" xfId="531"/>
    <cellStyle name="Normal 10 6 2" xfId="5323"/>
    <cellStyle name="Normal 10 6 2 2" xfId="11981"/>
    <cellStyle name="Normal 10 6 2 2 2" xfId="37881"/>
    <cellStyle name="Normal 10 6 2 3" xfId="37880"/>
    <cellStyle name="Normal 10 6 2 4" xfId="46012"/>
    <cellStyle name="Normal 10 6 3" xfId="5322"/>
    <cellStyle name="Normal 10 6 3 2" xfId="11982"/>
    <cellStyle name="Normal 10 6 3 2 2" xfId="37883"/>
    <cellStyle name="Normal 10 6 3 3" xfId="37882"/>
    <cellStyle name="Normal 10 6 4" xfId="11980"/>
    <cellStyle name="Normal 10 6 4 2" xfId="37884"/>
    <cellStyle name="Normal 10 6 5" xfId="22197"/>
    <cellStyle name="Normal 10 6 6" xfId="37879"/>
    <cellStyle name="Normal 10 6 7" xfId="46011"/>
    <cellStyle name="Normal 10 7" xfId="555"/>
    <cellStyle name="Normal 10 7 2" xfId="5325"/>
    <cellStyle name="Normal 10 7 2 2" xfId="11984"/>
    <cellStyle name="Normal 10 7 2 2 2" xfId="37887"/>
    <cellStyle name="Normal 10 7 2 3" xfId="37886"/>
    <cellStyle name="Normal 10 7 2 4" xfId="46014"/>
    <cellStyle name="Normal 10 7 3" xfId="5324"/>
    <cellStyle name="Normal 10 7 3 2" xfId="11985"/>
    <cellStyle name="Normal 10 7 3 2 2" xfId="37889"/>
    <cellStyle name="Normal 10 7 3 3" xfId="37888"/>
    <cellStyle name="Normal 10 7 4" xfId="11983"/>
    <cellStyle name="Normal 10 7 4 2" xfId="37890"/>
    <cellStyle name="Normal 10 7 5" xfId="37885"/>
    <cellStyle name="Normal 10 7 6" xfId="46013"/>
    <cellStyle name="Normal 10 8" xfId="587"/>
    <cellStyle name="Normal 10 8 2" xfId="5326"/>
    <cellStyle name="Normal 10 8 2 2" xfId="11987"/>
    <cellStyle name="Normal 10 8 2 2 2" xfId="37893"/>
    <cellStyle name="Normal 10 8 2 3" xfId="37892"/>
    <cellStyle name="Normal 10 8 3" xfId="11986"/>
    <cellStyle name="Normal 10 8 3 2" xfId="37894"/>
    <cellStyle name="Normal 10 8 4" xfId="37891"/>
    <cellStyle name="Normal 10 8 5" xfId="46015"/>
    <cellStyle name="Normal 10 9" xfId="5327"/>
    <cellStyle name="Normal 10 9 2" xfId="11988"/>
    <cellStyle name="Normal 10 9 2 2" xfId="37896"/>
    <cellStyle name="Normal 10 9 3" xfId="37895"/>
    <cellStyle name="Normal 10 9 4" xfId="46016"/>
    <cellStyle name="Normal 10_Expired Option Payouts w Detail" xfId="22198"/>
    <cellStyle name="Normal 100" xfId="47727"/>
    <cellStyle name="Normal 101" xfId="47728"/>
    <cellStyle name="Normal 102" xfId="47729"/>
    <cellStyle name="Normal 103" xfId="47730"/>
    <cellStyle name="Normal 104" xfId="47731"/>
    <cellStyle name="Normal 105" xfId="47732"/>
    <cellStyle name="Normal 106" xfId="47733"/>
    <cellStyle name="Normal 107" xfId="47734"/>
    <cellStyle name="Normal 108" xfId="47735"/>
    <cellStyle name="Normal 109" xfId="47736"/>
    <cellStyle name="Normal 11" xfId="138"/>
    <cellStyle name="Normal 11 10" xfId="41623"/>
    <cellStyle name="Normal 11 2" xfId="274"/>
    <cellStyle name="Normal 11 2 2" xfId="22201"/>
    <cellStyle name="Normal 11 2 3" xfId="22200"/>
    <cellStyle name="Normal 11 3" xfId="386"/>
    <cellStyle name="Normal 11 3 2" xfId="7151"/>
    <cellStyle name="Normal 11 3 2 2" xfId="11991"/>
    <cellStyle name="Normal 11 3 2 2 2" xfId="37899"/>
    <cellStyle name="Normal 11 3 2 3" xfId="22203"/>
    <cellStyle name="Normal 11 3 2 4" xfId="37898"/>
    <cellStyle name="Normal 11 3 3" xfId="11990"/>
    <cellStyle name="Normal 11 3 3 2" xfId="37900"/>
    <cellStyle name="Normal 11 3 4" xfId="22202"/>
    <cellStyle name="Normal 11 3 5" xfId="37897"/>
    <cellStyle name="Normal 11 4" xfId="505"/>
    <cellStyle name="Normal 11 4 2" xfId="7152"/>
    <cellStyle name="Normal 11 4 2 2" xfId="11993"/>
    <cellStyle name="Normal 11 4 2 2 2" xfId="37903"/>
    <cellStyle name="Normal 11 4 2 3" xfId="22205"/>
    <cellStyle name="Normal 11 4 2 4" xfId="37902"/>
    <cellStyle name="Normal 11 4 3" xfId="11992"/>
    <cellStyle name="Normal 11 4 3 2" xfId="37904"/>
    <cellStyle name="Normal 11 4 4" xfId="22204"/>
    <cellStyle name="Normal 11 4 5" xfId="37901"/>
    <cellStyle name="Normal 11 5" xfId="532"/>
    <cellStyle name="Normal 11 5 2" xfId="7153"/>
    <cellStyle name="Normal 11 5 2 2" xfId="11995"/>
    <cellStyle name="Normal 11 5 2 2 2" xfId="22207"/>
    <cellStyle name="Normal 11 5 2 2 3" xfId="37907"/>
    <cellStyle name="Normal 11 5 2 3" xfId="37906"/>
    <cellStyle name="Normal 11 5 3" xfId="11994"/>
    <cellStyle name="Normal 11 5 3 2" xfId="37908"/>
    <cellStyle name="Normal 11 5 4" xfId="22206"/>
    <cellStyle name="Normal 11 5 5" xfId="37905"/>
    <cellStyle name="Normal 11 6" xfId="556"/>
    <cellStyle name="Normal 11 7" xfId="11989"/>
    <cellStyle name="Normal 11 7 2" xfId="37909"/>
    <cellStyle name="Normal 11 8" xfId="22199"/>
    <cellStyle name="Normal 11 9" xfId="28292"/>
    <cellStyle name="Normal 110" xfId="47737"/>
    <cellStyle name="Normal 111" xfId="47738"/>
    <cellStyle name="Normal 112" xfId="47739"/>
    <cellStyle name="Normal 113" xfId="47740"/>
    <cellStyle name="Normal 114" xfId="47741"/>
    <cellStyle name="Normal 115" xfId="47742"/>
    <cellStyle name="Normal 116" xfId="47743"/>
    <cellStyle name="Normal 117" xfId="47744"/>
    <cellStyle name="Normal 118" xfId="47745"/>
    <cellStyle name="Normal 12" xfId="141"/>
    <cellStyle name="Normal 12 2" xfId="387"/>
    <cellStyle name="Normal 12 2 2" xfId="5328"/>
    <cellStyle name="Normal 12 2 2 2" xfId="22210"/>
    <cellStyle name="Normal 12 2 3" xfId="11997"/>
    <cellStyle name="Normal 12 2 3 2" xfId="22211"/>
    <cellStyle name="Normal 12 2 3 3" xfId="37911"/>
    <cellStyle name="Normal 12 2 4" xfId="22209"/>
    <cellStyle name="Normal 12 2 5" xfId="37910"/>
    <cellStyle name="Normal 12 3" xfId="516"/>
    <cellStyle name="Normal 12 3 2" xfId="22213"/>
    <cellStyle name="Normal 12 3 3" xfId="22214"/>
    <cellStyle name="Normal 12 3 4" xfId="22212"/>
    <cellStyle name="Normal 12 4" xfId="592"/>
    <cellStyle name="Normal 12 4 2" xfId="22216"/>
    <cellStyle name="Normal 12 4 3" xfId="22217"/>
    <cellStyle name="Normal 12 4 4" xfId="22215"/>
    <cellStyle name="Normal 12 5" xfId="11996"/>
    <cellStyle name="Normal 12 5 2" xfId="22218"/>
    <cellStyle name="Normal 12 5 3" xfId="37912"/>
    <cellStyle name="Normal 12 6" xfId="22219"/>
    <cellStyle name="Normal 12 7" xfId="22208"/>
    <cellStyle name="Normal 12 8" xfId="28293"/>
    <cellStyle name="Normal 12_Expired Option Payouts w Detail" xfId="22220"/>
    <cellStyle name="Normal 13" xfId="155"/>
    <cellStyle name="Normal 13 2" xfId="398"/>
    <cellStyle name="Normal 13 2 2" xfId="5330"/>
    <cellStyle name="Normal 13 2 2 2" xfId="22223"/>
    <cellStyle name="Normal 13 2 3" xfId="11999"/>
    <cellStyle name="Normal 13 2 3 2" xfId="37914"/>
    <cellStyle name="Normal 13 2 4" xfId="22222"/>
    <cellStyle name="Normal 13 2 5" xfId="37913"/>
    <cellStyle name="Normal 13 3" xfId="540"/>
    <cellStyle name="Normal 13 3 2" xfId="22225"/>
    <cellStyle name="Normal 13 3 3" xfId="22224"/>
    <cellStyle name="Normal 13 4" xfId="5329"/>
    <cellStyle name="Normal 13 4 2" xfId="22227"/>
    <cellStyle name="Normal 13 4 3" xfId="22226"/>
    <cellStyle name="Normal 13 5" xfId="11998"/>
    <cellStyle name="Normal 13 5 2" xfId="22229"/>
    <cellStyle name="Normal 13 5 3" xfId="22228"/>
    <cellStyle name="Normal 13 5 4" xfId="37915"/>
    <cellStyle name="Normal 13 6" xfId="22221"/>
    <cellStyle name="Normal 13 7" xfId="28294"/>
    <cellStyle name="Normal 14" xfId="156"/>
    <cellStyle name="Normal 14 2" xfId="399"/>
    <cellStyle name="Normal 14 2 2" xfId="5332"/>
    <cellStyle name="Normal 14 2 3" xfId="12001"/>
    <cellStyle name="Normal 14 2 3 2" xfId="37917"/>
    <cellStyle name="Normal 14 2 4" xfId="22230"/>
    <cellStyle name="Normal 14 2 5" xfId="37916"/>
    <cellStyle name="Normal 14 3" xfId="543"/>
    <cellStyle name="Normal 14 4" xfId="5331"/>
    <cellStyle name="Normal 14 5" xfId="12000"/>
    <cellStyle name="Normal 14 5 2" xfId="37918"/>
    <cellStyle name="Normal 14 6" xfId="28295"/>
    <cellStyle name="Normal 15" xfId="158"/>
    <cellStyle name="Normal 15 10" xfId="5334"/>
    <cellStyle name="Normal 15 10 2" xfId="12003"/>
    <cellStyle name="Normal 15 10 2 2" xfId="37920"/>
    <cellStyle name="Normal 15 10 3" xfId="37919"/>
    <cellStyle name="Normal 15 10 4" xfId="46018"/>
    <cellStyle name="Normal 15 11" xfId="5335"/>
    <cellStyle name="Normal 15 11 2" xfId="12004"/>
    <cellStyle name="Normal 15 11 2 2" xfId="37922"/>
    <cellStyle name="Normal 15 11 3" xfId="37921"/>
    <cellStyle name="Normal 15 11 4" xfId="46019"/>
    <cellStyle name="Normal 15 12" xfId="5336"/>
    <cellStyle name="Normal 15 12 2" xfId="12005"/>
    <cellStyle name="Normal 15 12 2 2" xfId="37924"/>
    <cellStyle name="Normal 15 12 3" xfId="37923"/>
    <cellStyle name="Normal 15 12 4" xfId="46020"/>
    <cellStyle name="Normal 15 13" xfId="5333"/>
    <cellStyle name="Normal 15 13 2" xfId="12006"/>
    <cellStyle name="Normal 15 13 2 2" xfId="37926"/>
    <cellStyle name="Normal 15 13 3" xfId="37925"/>
    <cellStyle name="Normal 15 14" xfId="12002"/>
    <cellStyle name="Normal 15 14 2" xfId="37927"/>
    <cellStyle name="Normal 15 15" xfId="22231"/>
    <cellStyle name="Normal 15 16" xfId="28296"/>
    <cellStyle name="Normal 15 17" xfId="46017"/>
    <cellStyle name="Normal 15 2" xfId="400"/>
    <cellStyle name="Normal 15 2 2" xfId="5337"/>
    <cellStyle name="Normal 15 2 2 2" xfId="22233"/>
    <cellStyle name="Normal 15 2 3" xfId="12007"/>
    <cellStyle name="Normal 15 2 3 2" xfId="22234"/>
    <cellStyle name="Normal 15 2 3 3" xfId="37929"/>
    <cellStyle name="Normal 15 2 4" xfId="22232"/>
    <cellStyle name="Normal 15 2 5" xfId="37928"/>
    <cellStyle name="Normal 15 3" xfId="5338"/>
    <cellStyle name="Normal 15 3 10" xfId="12008"/>
    <cellStyle name="Normal 15 3 10 2" xfId="37931"/>
    <cellStyle name="Normal 15 3 11" xfId="22235"/>
    <cellStyle name="Normal 15 3 12" xfId="37930"/>
    <cellStyle name="Normal 15 3 13" xfId="46021"/>
    <cellStyle name="Normal 15 3 2" xfId="5339"/>
    <cellStyle name="Normal 15 3 2 10" xfId="22236"/>
    <cellStyle name="Normal 15 3 2 11" xfId="37932"/>
    <cellStyle name="Normal 15 3 2 12" xfId="46022"/>
    <cellStyle name="Normal 15 3 2 2" xfId="5340"/>
    <cellStyle name="Normal 15 3 2 2 2" xfId="5341"/>
    <cellStyle name="Normal 15 3 2 2 2 2" xfId="12011"/>
    <cellStyle name="Normal 15 3 2 2 2 2 2" xfId="37935"/>
    <cellStyle name="Normal 15 3 2 2 2 3" xfId="37934"/>
    <cellStyle name="Normal 15 3 2 2 2 4" xfId="46024"/>
    <cellStyle name="Normal 15 3 2 2 3" xfId="12010"/>
    <cellStyle name="Normal 15 3 2 2 3 2" xfId="37936"/>
    <cellStyle name="Normal 15 3 2 2 4" xfId="37933"/>
    <cellStyle name="Normal 15 3 2 2 5" xfId="46023"/>
    <cellStyle name="Normal 15 3 2 3" xfId="5342"/>
    <cellStyle name="Normal 15 3 2 3 2" xfId="5343"/>
    <cellStyle name="Normal 15 3 2 3 2 2" xfId="12013"/>
    <cellStyle name="Normal 15 3 2 3 2 2 2" xfId="37939"/>
    <cellStyle name="Normal 15 3 2 3 2 3" xfId="37938"/>
    <cellStyle name="Normal 15 3 2 3 2 4" xfId="46026"/>
    <cellStyle name="Normal 15 3 2 3 3" xfId="12012"/>
    <cellStyle name="Normal 15 3 2 3 3 2" xfId="37940"/>
    <cellStyle name="Normal 15 3 2 3 4" xfId="37937"/>
    <cellStyle name="Normal 15 3 2 3 5" xfId="46025"/>
    <cellStyle name="Normal 15 3 2 4" xfId="5344"/>
    <cellStyle name="Normal 15 3 2 4 2" xfId="12014"/>
    <cellStyle name="Normal 15 3 2 4 2 2" xfId="37942"/>
    <cellStyle name="Normal 15 3 2 4 3" xfId="37941"/>
    <cellStyle name="Normal 15 3 2 4 4" xfId="46027"/>
    <cellStyle name="Normal 15 3 2 5" xfId="5345"/>
    <cellStyle name="Normal 15 3 2 5 2" xfId="12015"/>
    <cellStyle name="Normal 15 3 2 5 2 2" xfId="37944"/>
    <cellStyle name="Normal 15 3 2 5 3" xfId="37943"/>
    <cellStyle name="Normal 15 3 2 5 4" xfId="46028"/>
    <cellStyle name="Normal 15 3 2 6" xfId="5346"/>
    <cellStyle name="Normal 15 3 2 6 2" xfId="12016"/>
    <cellStyle name="Normal 15 3 2 6 2 2" xfId="37946"/>
    <cellStyle name="Normal 15 3 2 6 3" xfId="37945"/>
    <cellStyle name="Normal 15 3 2 6 4" xfId="46029"/>
    <cellStyle name="Normal 15 3 2 7" xfId="5347"/>
    <cellStyle name="Normal 15 3 2 7 2" xfId="12017"/>
    <cellStyle name="Normal 15 3 2 7 2 2" xfId="37948"/>
    <cellStyle name="Normal 15 3 2 7 3" xfId="37947"/>
    <cellStyle name="Normal 15 3 2 7 4" xfId="46030"/>
    <cellStyle name="Normal 15 3 2 8" xfId="5348"/>
    <cellStyle name="Normal 15 3 2 8 2" xfId="12018"/>
    <cellStyle name="Normal 15 3 2 8 2 2" xfId="37950"/>
    <cellStyle name="Normal 15 3 2 8 3" xfId="37949"/>
    <cellStyle name="Normal 15 3 2 8 4" xfId="46031"/>
    <cellStyle name="Normal 15 3 2 9" xfId="12009"/>
    <cellStyle name="Normal 15 3 2 9 2" xfId="37951"/>
    <cellStyle name="Normal 15 3 3" xfId="5349"/>
    <cellStyle name="Normal 15 3 3 2" xfId="5350"/>
    <cellStyle name="Normal 15 3 3 2 2" xfId="12020"/>
    <cellStyle name="Normal 15 3 3 2 2 2" xfId="37954"/>
    <cellStyle name="Normal 15 3 3 2 3" xfId="37953"/>
    <cellStyle name="Normal 15 3 3 2 4" xfId="46033"/>
    <cellStyle name="Normal 15 3 3 3" xfId="12019"/>
    <cellStyle name="Normal 15 3 3 3 2" xfId="37955"/>
    <cellStyle name="Normal 15 3 3 4" xfId="37952"/>
    <cellStyle name="Normal 15 3 3 5" xfId="46032"/>
    <cellStyle name="Normal 15 3 4" xfId="5351"/>
    <cellStyle name="Normal 15 3 4 2" xfId="5352"/>
    <cellStyle name="Normal 15 3 4 2 2" xfId="12022"/>
    <cellStyle name="Normal 15 3 4 2 2 2" xfId="37958"/>
    <cellStyle name="Normal 15 3 4 2 3" xfId="37957"/>
    <cellStyle name="Normal 15 3 4 2 4" xfId="46035"/>
    <cellStyle name="Normal 15 3 4 3" xfId="12021"/>
    <cellStyle name="Normal 15 3 4 3 2" xfId="37959"/>
    <cellStyle name="Normal 15 3 4 4" xfId="37956"/>
    <cellStyle name="Normal 15 3 4 5" xfId="46034"/>
    <cellStyle name="Normal 15 3 5" xfId="5353"/>
    <cellStyle name="Normal 15 3 5 2" xfId="12023"/>
    <cellStyle name="Normal 15 3 5 2 2" xfId="37961"/>
    <cellStyle name="Normal 15 3 5 3" xfId="37960"/>
    <cellStyle name="Normal 15 3 5 4" xfId="46036"/>
    <cellStyle name="Normal 15 3 6" xfId="5354"/>
    <cellStyle name="Normal 15 3 6 2" xfId="12024"/>
    <cellStyle name="Normal 15 3 6 2 2" xfId="37963"/>
    <cellStyle name="Normal 15 3 6 3" xfId="37962"/>
    <cellStyle name="Normal 15 3 6 4" xfId="46037"/>
    <cellStyle name="Normal 15 3 7" xfId="5355"/>
    <cellStyle name="Normal 15 3 7 2" xfId="12025"/>
    <cellStyle name="Normal 15 3 7 2 2" xfId="37965"/>
    <cellStyle name="Normal 15 3 7 3" xfId="37964"/>
    <cellStyle name="Normal 15 3 7 4" xfId="46038"/>
    <cellStyle name="Normal 15 3 8" xfId="5356"/>
    <cellStyle name="Normal 15 3 8 2" xfId="12026"/>
    <cellStyle name="Normal 15 3 8 2 2" xfId="37967"/>
    <cellStyle name="Normal 15 3 8 3" xfId="37966"/>
    <cellStyle name="Normal 15 3 8 4" xfId="46039"/>
    <cellStyle name="Normal 15 3 9" xfId="5357"/>
    <cellStyle name="Normal 15 3 9 2" xfId="12027"/>
    <cellStyle name="Normal 15 3 9 2 2" xfId="37969"/>
    <cellStyle name="Normal 15 3 9 3" xfId="37968"/>
    <cellStyle name="Normal 15 3 9 4" xfId="46040"/>
    <cellStyle name="Normal 15 4" xfId="5358"/>
    <cellStyle name="Normal 15 4 10" xfId="22237"/>
    <cellStyle name="Normal 15 4 11" xfId="37970"/>
    <cellStyle name="Normal 15 4 12" xfId="46041"/>
    <cellStyle name="Normal 15 4 2" xfId="5359"/>
    <cellStyle name="Normal 15 4 2 2" xfId="5360"/>
    <cellStyle name="Normal 15 4 2 2 2" xfId="12030"/>
    <cellStyle name="Normal 15 4 2 2 2 2" xfId="37973"/>
    <cellStyle name="Normal 15 4 2 2 3" xfId="37972"/>
    <cellStyle name="Normal 15 4 2 2 4" xfId="46043"/>
    <cellStyle name="Normal 15 4 2 3" xfId="12029"/>
    <cellStyle name="Normal 15 4 2 3 2" xfId="37974"/>
    <cellStyle name="Normal 15 4 2 4" xfId="22238"/>
    <cellStyle name="Normal 15 4 2 5" xfId="37971"/>
    <cellStyle name="Normal 15 4 2 6" xfId="46042"/>
    <cellStyle name="Normal 15 4 3" xfId="5361"/>
    <cellStyle name="Normal 15 4 3 2" xfId="5362"/>
    <cellStyle name="Normal 15 4 3 2 2" xfId="12032"/>
    <cellStyle name="Normal 15 4 3 2 2 2" xfId="37977"/>
    <cellStyle name="Normal 15 4 3 2 3" xfId="37976"/>
    <cellStyle name="Normal 15 4 3 2 4" xfId="46045"/>
    <cellStyle name="Normal 15 4 3 3" xfId="12031"/>
    <cellStyle name="Normal 15 4 3 3 2" xfId="37978"/>
    <cellStyle name="Normal 15 4 3 4" xfId="37975"/>
    <cellStyle name="Normal 15 4 3 5" xfId="46044"/>
    <cellStyle name="Normal 15 4 4" xfId="5363"/>
    <cellStyle name="Normal 15 4 4 2" xfId="12033"/>
    <cellStyle name="Normal 15 4 4 2 2" xfId="37980"/>
    <cellStyle name="Normal 15 4 4 3" xfId="37979"/>
    <cellStyle name="Normal 15 4 4 4" xfId="46046"/>
    <cellStyle name="Normal 15 4 5" xfId="5364"/>
    <cellStyle name="Normal 15 4 5 2" xfId="12034"/>
    <cellStyle name="Normal 15 4 5 2 2" xfId="37982"/>
    <cellStyle name="Normal 15 4 5 3" xfId="37981"/>
    <cellStyle name="Normal 15 4 5 4" xfId="46047"/>
    <cellStyle name="Normal 15 4 6" xfId="5365"/>
    <cellStyle name="Normal 15 4 6 2" xfId="12035"/>
    <cellStyle name="Normal 15 4 6 2 2" xfId="37984"/>
    <cellStyle name="Normal 15 4 6 3" xfId="37983"/>
    <cellStyle name="Normal 15 4 6 4" xfId="46048"/>
    <cellStyle name="Normal 15 4 7" xfId="5366"/>
    <cellStyle name="Normal 15 4 7 2" xfId="12036"/>
    <cellStyle name="Normal 15 4 7 2 2" xfId="37986"/>
    <cellStyle name="Normal 15 4 7 3" xfId="37985"/>
    <cellStyle name="Normal 15 4 7 4" xfId="46049"/>
    <cellStyle name="Normal 15 4 8" xfId="5367"/>
    <cellStyle name="Normal 15 4 8 2" xfId="12037"/>
    <cellStyle name="Normal 15 4 8 2 2" xfId="37988"/>
    <cellStyle name="Normal 15 4 8 3" xfId="37987"/>
    <cellStyle name="Normal 15 4 8 4" xfId="46050"/>
    <cellStyle name="Normal 15 4 9" xfId="12028"/>
    <cellStyle name="Normal 15 4 9 2" xfId="37989"/>
    <cellStyle name="Normal 15 5" xfId="5368"/>
    <cellStyle name="Normal 15 5 10" xfId="22239"/>
    <cellStyle name="Normal 15 5 11" xfId="37990"/>
    <cellStyle name="Normal 15 5 12" xfId="46051"/>
    <cellStyle name="Normal 15 5 2" xfId="5369"/>
    <cellStyle name="Normal 15 5 2 2" xfId="12039"/>
    <cellStyle name="Normal 15 5 2 2 2" xfId="37992"/>
    <cellStyle name="Normal 15 5 2 3" xfId="37991"/>
    <cellStyle name="Normal 15 5 2 4" xfId="46052"/>
    <cellStyle name="Normal 15 5 3" xfId="5370"/>
    <cellStyle name="Normal 15 5 3 2" xfId="12040"/>
    <cellStyle name="Normal 15 5 3 2 2" xfId="37994"/>
    <cellStyle name="Normal 15 5 3 3" xfId="37993"/>
    <cellStyle name="Normal 15 5 3 4" xfId="46053"/>
    <cellStyle name="Normal 15 5 4" xfId="5371"/>
    <cellStyle name="Normal 15 5 4 2" xfId="12041"/>
    <cellStyle name="Normal 15 5 4 2 2" xfId="37996"/>
    <cellStyle name="Normal 15 5 4 3" xfId="37995"/>
    <cellStyle name="Normal 15 5 4 4" xfId="46054"/>
    <cellStyle name="Normal 15 5 5" xfId="5372"/>
    <cellStyle name="Normal 15 5 5 2" xfId="12042"/>
    <cellStyle name="Normal 15 5 5 2 2" xfId="37998"/>
    <cellStyle name="Normal 15 5 5 3" xfId="37997"/>
    <cellStyle name="Normal 15 5 5 4" xfId="46055"/>
    <cellStyle name="Normal 15 5 6" xfId="5373"/>
    <cellStyle name="Normal 15 5 6 2" xfId="12043"/>
    <cellStyle name="Normal 15 5 6 2 2" xfId="38000"/>
    <cellStyle name="Normal 15 5 6 3" xfId="37999"/>
    <cellStyle name="Normal 15 5 6 4" xfId="46056"/>
    <cellStyle name="Normal 15 5 7" xfId="5374"/>
    <cellStyle name="Normal 15 5 7 2" xfId="12044"/>
    <cellStyle name="Normal 15 5 7 2 2" xfId="38002"/>
    <cellStyle name="Normal 15 5 7 3" xfId="38001"/>
    <cellStyle name="Normal 15 5 7 4" xfId="46057"/>
    <cellStyle name="Normal 15 5 8" xfId="5375"/>
    <cellStyle name="Normal 15 5 8 2" xfId="12045"/>
    <cellStyle name="Normal 15 5 8 2 2" xfId="38004"/>
    <cellStyle name="Normal 15 5 8 3" xfId="38003"/>
    <cellStyle name="Normal 15 5 8 4" xfId="46058"/>
    <cellStyle name="Normal 15 5 9" xfId="12038"/>
    <cellStyle name="Normal 15 5 9 2" xfId="38005"/>
    <cellStyle name="Normal 15 6" xfId="5376"/>
    <cellStyle name="Normal 15 6 2" xfId="5377"/>
    <cellStyle name="Normal 15 6 2 2" xfId="12047"/>
    <cellStyle name="Normal 15 6 2 2 2" xfId="38008"/>
    <cellStyle name="Normal 15 6 2 3" xfId="38007"/>
    <cellStyle name="Normal 15 6 2 4" xfId="46060"/>
    <cellStyle name="Normal 15 6 3" xfId="12046"/>
    <cellStyle name="Normal 15 6 3 2" xfId="38009"/>
    <cellStyle name="Normal 15 6 4" xfId="22240"/>
    <cellStyle name="Normal 15 6 5" xfId="38006"/>
    <cellStyle name="Normal 15 6 6" xfId="46059"/>
    <cellStyle name="Normal 15 7" xfId="5378"/>
    <cellStyle name="Normal 15 7 2" xfId="12048"/>
    <cellStyle name="Normal 15 7 2 2" xfId="38011"/>
    <cellStyle name="Normal 15 7 3" xfId="22241"/>
    <cellStyle name="Normal 15 7 4" xfId="38010"/>
    <cellStyle name="Normal 15 7 5" xfId="46061"/>
    <cellStyle name="Normal 15 8" xfId="5379"/>
    <cellStyle name="Normal 15 8 2" xfId="12049"/>
    <cellStyle name="Normal 15 8 2 2" xfId="38013"/>
    <cellStyle name="Normal 15 8 3" xfId="22242"/>
    <cellStyle name="Normal 15 8 4" xfId="38012"/>
    <cellStyle name="Normal 15 8 5" xfId="46062"/>
    <cellStyle name="Normal 15 9" xfId="5380"/>
    <cellStyle name="Normal 15 9 2" xfId="12050"/>
    <cellStyle name="Normal 15 9 2 2" xfId="38015"/>
    <cellStyle name="Normal 15 9 3" xfId="38014"/>
    <cellStyle name="Normal 15 9 4" xfId="46063"/>
    <cellStyle name="Normal 15_Expired Option Payouts w Detail" xfId="22243"/>
    <cellStyle name="Normal 16" xfId="146"/>
    <cellStyle name="Normal 16 2" xfId="390"/>
    <cellStyle name="Normal 16 2 10" xfId="5383"/>
    <cellStyle name="Normal 16 2 10 2" xfId="12053"/>
    <cellStyle name="Normal 16 2 10 2 2" xfId="38018"/>
    <cellStyle name="Normal 16 2 10 3" xfId="38017"/>
    <cellStyle name="Normal 16 2 10 4" xfId="46065"/>
    <cellStyle name="Normal 16 2 11" xfId="5384"/>
    <cellStyle name="Normal 16 2 11 2" xfId="12054"/>
    <cellStyle name="Normal 16 2 11 2 2" xfId="38020"/>
    <cellStyle name="Normal 16 2 11 3" xfId="38019"/>
    <cellStyle name="Normal 16 2 11 4" xfId="46066"/>
    <cellStyle name="Normal 16 2 12" xfId="5382"/>
    <cellStyle name="Normal 16 2 12 2" xfId="12055"/>
    <cellStyle name="Normal 16 2 12 2 2" xfId="38022"/>
    <cellStyle name="Normal 16 2 12 3" xfId="38021"/>
    <cellStyle name="Normal 16 2 13" xfId="12052"/>
    <cellStyle name="Normal 16 2 13 2" xfId="38023"/>
    <cellStyle name="Normal 16 2 14" xfId="22244"/>
    <cellStyle name="Normal 16 2 15" xfId="38016"/>
    <cellStyle name="Normal 16 2 16" xfId="46064"/>
    <cellStyle name="Normal 16 2 2" xfId="5385"/>
    <cellStyle name="Normal 16 2 2 10" xfId="12056"/>
    <cellStyle name="Normal 16 2 2 10 2" xfId="38025"/>
    <cellStyle name="Normal 16 2 2 11" xfId="22245"/>
    <cellStyle name="Normal 16 2 2 12" xfId="38024"/>
    <cellStyle name="Normal 16 2 2 13" xfId="46067"/>
    <cellStyle name="Normal 16 2 2 2" xfId="5386"/>
    <cellStyle name="Normal 16 2 2 2 10" xfId="38026"/>
    <cellStyle name="Normal 16 2 2 2 11" xfId="46068"/>
    <cellStyle name="Normal 16 2 2 2 2" xfId="5387"/>
    <cellStyle name="Normal 16 2 2 2 2 2" xfId="5388"/>
    <cellStyle name="Normal 16 2 2 2 2 2 2" xfId="12059"/>
    <cellStyle name="Normal 16 2 2 2 2 2 2 2" xfId="38029"/>
    <cellStyle name="Normal 16 2 2 2 2 2 3" xfId="38028"/>
    <cellStyle name="Normal 16 2 2 2 2 2 4" xfId="46070"/>
    <cellStyle name="Normal 16 2 2 2 2 3" xfId="12058"/>
    <cellStyle name="Normal 16 2 2 2 2 3 2" xfId="38030"/>
    <cellStyle name="Normal 16 2 2 2 2 4" xfId="38027"/>
    <cellStyle name="Normal 16 2 2 2 2 5" xfId="46069"/>
    <cellStyle name="Normal 16 2 2 2 3" xfId="5389"/>
    <cellStyle name="Normal 16 2 2 2 3 2" xfId="5390"/>
    <cellStyle name="Normal 16 2 2 2 3 2 2" xfId="12061"/>
    <cellStyle name="Normal 16 2 2 2 3 2 2 2" xfId="38033"/>
    <cellStyle name="Normal 16 2 2 2 3 2 3" xfId="38032"/>
    <cellStyle name="Normal 16 2 2 2 3 2 4" xfId="46072"/>
    <cellStyle name="Normal 16 2 2 2 3 3" xfId="12060"/>
    <cellStyle name="Normal 16 2 2 2 3 3 2" xfId="38034"/>
    <cellStyle name="Normal 16 2 2 2 3 4" xfId="38031"/>
    <cellStyle name="Normal 16 2 2 2 3 5" xfId="46071"/>
    <cellStyle name="Normal 16 2 2 2 4" xfId="5391"/>
    <cellStyle name="Normal 16 2 2 2 4 2" xfId="12062"/>
    <cellStyle name="Normal 16 2 2 2 4 2 2" xfId="38036"/>
    <cellStyle name="Normal 16 2 2 2 4 3" xfId="38035"/>
    <cellStyle name="Normal 16 2 2 2 4 4" xfId="46073"/>
    <cellStyle name="Normal 16 2 2 2 5" xfId="5392"/>
    <cellStyle name="Normal 16 2 2 2 5 2" xfId="12063"/>
    <cellStyle name="Normal 16 2 2 2 5 2 2" xfId="38038"/>
    <cellStyle name="Normal 16 2 2 2 5 3" xfId="38037"/>
    <cellStyle name="Normal 16 2 2 2 5 4" xfId="46074"/>
    <cellStyle name="Normal 16 2 2 2 6" xfId="5393"/>
    <cellStyle name="Normal 16 2 2 2 6 2" xfId="12064"/>
    <cellStyle name="Normal 16 2 2 2 6 2 2" xfId="38040"/>
    <cellStyle name="Normal 16 2 2 2 6 3" xfId="38039"/>
    <cellStyle name="Normal 16 2 2 2 6 4" xfId="46075"/>
    <cellStyle name="Normal 16 2 2 2 7" xfId="5394"/>
    <cellStyle name="Normal 16 2 2 2 7 2" xfId="12065"/>
    <cellStyle name="Normal 16 2 2 2 7 2 2" xfId="38042"/>
    <cellStyle name="Normal 16 2 2 2 7 3" xfId="38041"/>
    <cellStyle name="Normal 16 2 2 2 7 4" xfId="46076"/>
    <cellStyle name="Normal 16 2 2 2 8" xfId="5395"/>
    <cellStyle name="Normal 16 2 2 2 8 2" xfId="12066"/>
    <cellStyle name="Normal 16 2 2 2 8 2 2" xfId="38044"/>
    <cellStyle name="Normal 16 2 2 2 8 3" xfId="38043"/>
    <cellStyle name="Normal 16 2 2 2 8 4" xfId="46077"/>
    <cellStyle name="Normal 16 2 2 2 9" xfId="12057"/>
    <cellStyle name="Normal 16 2 2 2 9 2" xfId="38045"/>
    <cellStyle name="Normal 16 2 2 3" xfId="5396"/>
    <cellStyle name="Normal 16 2 2 3 2" xfId="5397"/>
    <cellStyle name="Normal 16 2 2 3 2 2" xfId="12068"/>
    <cellStyle name="Normal 16 2 2 3 2 2 2" xfId="38048"/>
    <cellStyle name="Normal 16 2 2 3 2 3" xfId="38047"/>
    <cellStyle name="Normal 16 2 2 3 2 4" xfId="46079"/>
    <cellStyle name="Normal 16 2 2 3 3" xfId="12067"/>
    <cellStyle name="Normal 16 2 2 3 3 2" xfId="38049"/>
    <cellStyle name="Normal 16 2 2 3 4" xfId="38046"/>
    <cellStyle name="Normal 16 2 2 3 5" xfId="46078"/>
    <cellStyle name="Normal 16 2 2 4" xfId="5398"/>
    <cellStyle name="Normal 16 2 2 4 2" xfId="5399"/>
    <cellStyle name="Normal 16 2 2 4 2 2" xfId="12070"/>
    <cellStyle name="Normal 16 2 2 4 2 2 2" xfId="38052"/>
    <cellStyle name="Normal 16 2 2 4 2 3" xfId="38051"/>
    <cellStyle name="Normal 16 2 2 4 2 4" xfId="46081"/>
    <cellStyle name="Normal 16 2 2 4 3" xfId="12069"/>
    <cellStyle name="Normal 16 2 2 4 3 2" xfId="38053"/>
    <cellStyle name="Normal 16 2 2 4 4" xfId="38050"/>
    <cellStyle name="Normal 16 2 2 4 5" xfId="46080"/>
    <cellStyle name="Normal 16 2 2 5" xfId="5400"/>
    <cellStyle name="Normal 16 2 2 5 2" xfId="12071"/>
    <cellStyle name="Normal 16 2 2 5 2 2" xfId="38055"/>
    <cellStyle name="Normal 16 2 2 5 3" xfId="38054"/>
    <cellStyle name="Normal 16 2 2 5 4" xfId="46082"/>
    <cellStyle name="Normal 16 2 2 6" xfId="5401"/>
    <cellStyle name="Normal 16 2 2 6 2" xfId="12072"/>
    <cellStyle name="Normal 16 2 2 6 2 2" xfId="38057"/>
    <cellStyle name="Normal 16 2 2 6 3" xfId="38056"/>
    <cellStyle name="Normal 16 2 2 6 4" xfId="46083"/>
    <cellStyle name="Normal 16 2 2 7" xfId="5402"/>
    <cellStyle name="Normal 16 2 2 7 2" xfId="12073"/>
    <cellStyle name="Normal 16 2 2 7 2 2" xfId="38059"/>
    <cellStyle name="Normal 16 2 2 7 3" xfId="38058"/>
    <cellStyle name="Normal 16 2 2 7 4" xfId="46084"/>
    <cellStyle name="Normal 16 2 2 8" xfId="5403"/>
    <cellStyle name="Normal 16 2 2 8 2" xfId="12074"/>
    <cellStyle name="Normal 16 2 2 8 2 2" xfId="38061"/>
    <cellStyle name="Normal 16 2 2 8 3" xfId="38060"/>
    <cellStyle name="Normal 16 2 2 8 4" xfId="46085"/>
    <cellStyle name="Normal 16 2 2 9" xfId="5404"/>
    <cellStyle name="Normal 16 2 2 9 2" xfId="12075"/>
    <cellStyle name="Normal 16 2 2 9 2 2" xfId="38063"/>
    <cellStyle name="Normal 16 2 2 9 3" xfId="38062"/>
    <cellStyle name="Normal 16 2 2 9 4" xfId="46086"/>
    <cellStyle name="Normal 16 2 3" xfId="5405"/>
    <cellStyle name="Normal 16 2 3 10" xfId="22246"/>
    <cellStyle name="Normal 16 2 3 11" xfId="38064"/>
    <cellStyle name="Normal 16 2 3 12" xfId="46087"/>
    <cellStyle name="Normal 16 2 3 2" xfId="5406"/>
    <cellStyle name="Normal 16 2 3 2 2" xfId="5407"/>
    <cellStyle name="Normal 16 2 3 2 2 2" xfId="12078"/>
    <cellStyle name="Normal 16 2 3 2 2 2 2" xfId="38067"/>
    <cellStyle name="Normal 16 2 3 2 2 3" xfId="38066"/>
    <cellStyle name="Normal 16 2 3 2 2 4" xfId="46089"/>
    <cellStyle name="Normal 16 2 3 2 3" xfId="12077"/>
    <cellStyle name="Normal 16 2 3 2 3 2" xfId="38068"/>
    <cellStyle name="Normal 16 2 3 2 4" xfId="38065"/>
    <cellStyle name="Normal 16 2 3 2 5" xfId="46088"/>
    <cellStyle name="Normal 16 2 3 3" xfId="5408"/>
    <cellStyle name="Normal 16 2 3 3 2" xfId="5409"/>
    <cellStyle name="Normal 16 2 3 3 2 2" xfId="12080"/>
    <cellStyle name="Normal 16 2 3 3 2 2 2" xfId="38071"/>
    <cellStyle name="Normal 16 2 3 3 2 3" xfId="38070"/>
    <cellStyle name="Normal 16 2 3 3 2 4" xfId="46091"/>
    <cellStyle name="Normal 16 2 3 3 3" xfId="12079"/>
    <cellStyle name="Normal 16 2 3 3 3 2" xfId="38072"/>
    <cellStyle name="Normal 16 2 3 3 4" xfId="38069"/>
    <cellStyle name="Normal 16 2 3 3 5" xfId="46090"/>
    <cellStyle name="Normal 16 2 3 4" xfId="5410"/>
    <cellStyle name="Normal 16 2 3 4 2" xfId="12081"/>
    <cellStyle name="Normal 16 2 3 4 2 2" xfId="38074"/>
    <cellStyle name="Normal 16 2 3 4 3" xfId="38073"/>
    <cellStyle name="Normal 16 2 3 4 4" xfId="46092"/>
    <cellStyle name="Normal 16 2 3 5" xfId="5411"/>
    <cellStyle name="Normal 16 2 3 5 2" xfId="12082"/>
    <cellStyle name="Normal 16 2 3 5 2 2" xfId="38076"/>
    <cellStyle name="Normal 16 2 3 5 3" xfId="38075"/>
    <cellStyle name="Normal 16 2 3 5 4" xfId="46093"/>
    <cellStyle name="Normal 16 2 3 6" xfId="5412"/>
    <cellStyle name="Normal 16 2 3 6 2" xfId="12083"/>
    <cellStyle name="Normal 16 2 3 6 2 2" xfId="38078"/>
    <cellStyle name="Normal 16 2 3 6 3" xfId="38077"/>
    <cellStyle name="Normal 16 2 3 6 4" xfId="46094"/>
    <cellStyle name="Normal 16 2 3 7" xfId="5413"/>
    <cellStyle name="Normal 16 2 3 7 2" xfId="12084"/>
    <cellStyle name="Normal 16 2 3 7 2 2" xfId="38080"/>
    <cellStyle name="Normal 16 2 3 7 3" xfId="38079"/>
    <cellStyle name="Normal 16 2 3 7 4" xfId="46095"/>
    <cellStyle name="Normal 16 2 3 8" xfId="5414"/>
    <cellStyle name="Normal 16 2 3 8 2" xfId="12085"/>
    <cellStyle name="Normal 16 2 3 8 2 2" xfId="38082"/>
    <cellStyle name="Normal 16 2 3 8 3" xfId="38081"/>
    <cellStyle name="Normal 16 2 3 8 4" xfId="46096"/>
    <cellStyle name="Normal 16 2 3 9" xfId="12076"/>
    <cellStyle name="Normal 16 2 3 9 2" xfId="38083"/>
    <cellStyle name="Normal 16 2 4" xfId="5415"/>
    <cellStyle name="Normal 16 2 4 10" xfId="38084"/>
    <cellStyle name="Normal 16 2 4 11" xfId="46097"/>
    <cellStyle name="Normal 16 2 4 2" xfId="5416"/>
    <cellStyle name="Normal 16 2 4 2 2" xfId="12087"/>
    <cellStyle name="Normal 16 2 4 2 2 2" xfId="38086"/>
    <cellStyle name="Normal 16 2 4 2 3" xfId="38085"/>
    <cellStyle name="Normal 16 2 4 2 4" xfId="46098"/>
    <cellStyle name="Normal 16 2 4 3" xfId="5417"/>
    <cellStyle name="Normal 16 2 4 3 2" xfId="12088"/>
    <cellStyle name="Normal 16 2 4 3 2 2" xfId="38088"/>
    <cellStyle name="Normal 16 2 4 3 3" xfId="38087"/>
    <cellStyle name="Normal 16 2 4 3 4" xfId="46099"/>
    <cellStyle name="Normal 16 2 4 4" xfId="5418"/>
    <cellStyle name="Normal 16 2 4 4 2" xfId="12089"/>
    <cellStyle name="Normal 16 2 4 4 2 2" xfId="38090"/>
    <cellStyle name="Normal 16 2 4 4 3" xfId="38089"/>
    <cellStyle name="Normal 16 2 4 4 4" xfId="46100"/>
    <cellStyle name="Normal 16 2 4 5" xfId="5419"/>
    <cellStyle name="Normal 16 2 4 5 2" xfId="12090"/>
    <cellStyle name="Normal 16 2 4 5 2 2" xfId="38092"/>
    <cellStyle name="Normal 16 2 4 5 3" xfId="38091"/>
    <cellStyle name="Normal 16 2 4 5 4" xfId="46101"/>
    <cellStyle name="Normal 16 2 4 6" xfId="5420"/>
    <cellStyle name="Normal 16 2 4 6 2" xfId="12091"/>
    <cellStyle name="Normal 16 2 4 6 2 2" xfId="38094"/>
    <cellStyle name="Normal 16 2 4 6 3" xfId="38093"/>
    <cellStyle name="Normal 16 2 4 6 4" xfId="46102"/>
    <cellStyle name="Normal 16 2 4 7" xfId="5421"/>
    <cellStyle name="Normal 16 2 4 7 2" xfId="12092"/>
    <cellStyle name="Normal 16 2 4 7 2 2" xfId="38096"/>
    <cellStyle name="Normal 16 2 4 7 3" xfId="38095"/>
    <cellStyle name="Normal 16 2 4 7 4" xfId="46103"/>
    <cellStyle name="Normal 16 2 4 8" xfId="5422"/>
    <cellStyle name="Normal 16 2 4 8 2" xfId="12093"/>
    <cellStyle name="Normal 16 2 4 8 2 2" xfId="38098"/>
    <cellStyle name="Normal 16 2 4 8 3" xfId="38097"/>
    <cellStyle name="Normal 16 2 4 8 4" xfId="46104"/>
    <cellStyle name="Normal 16 2 4 9" xfId="12086"/>
    <cellStyle name="Normal 16 2 4 9 2" xfId="38099"/>
    <cellStyle name="Normal 16 2 5" xfId="5423"/>
    <cellStyle name="Normal 16 2 5 2" xfId="5424"/>
    <cellStyle name="Normal 16 2 5 2 2" xfId="12095"/>
    <cellStyle name="Normal 16 2 5 2 2 2" xfId="38102"/>
    <cellStyle name="Normal 16 2 5 2 3" xfId="38101"/>
    <cellStyle name="Normal 16 2 5 2 4" xfId="46106"/>
    <cellStyle name="Normal 16 2 5 3" xfId="12094"/>
    <cellStyle name="Normal 16 2 5 3 2" xfId="38103"/>
    <cellStyle name="Normal 16 2 5 4" xfId="38100"/>
    <cellStyle name="Normal 16 2 5 5" xfId="46105"/>
    <cellStyle name="Normal 16 2 6" xfId="5425"/>
    <cellStyle name="Normal 16 2 6 2" xfId="12096"/>
    <cellStyle name="Normal 16 2 6 2 2" xfId="38105"/>
    <cellStyle name="Normal 16 2 6 3" xfId="38104"/>
    <cellStyle name="Normal 16 2 6 4" xfId="46107"/>
    <cellStyle name="Normal 16 2 7" xfId="5426"/>
    <cellStyle name="Normal 16 2 7 2" xfId="12097"/>
    <cellStyle name="Normal 16 2 7 2 2" xfId="38107"/>
    <cellStyle name="Normal 16 2 7 3" xfId="38106"/>
    <cellStyle name="Normal 16 2 7 4" xfId="46108"/>
    <cellStyle name="Normal 16 2 8" xfId="5427"/>
    <cellStyle name="Normal 16 2 8 2" xfId="12098"/>
    <cellStyle name="Normal 16 2 8 2 2" xfId="38109"/>
    <cellStyle name="Normal 16 2 8 3" xfId="38108"/>
    <cellStyle name="Normal 16 2 8 4" xfId="46109"/>
    <cellStyle name="Normal 16 2 9" xfId="5428"/>
    <cellStyle name="Normal 16 2 9 2" xfId="12099"/>
    <cellStyle name="Normal 16 2 9 2 2" xfId="38111"/>
    <cellStyle name="Normal 16 2 9 3" xfId="38110"/>
    <cellStyle name="Normal 16 2 9 4" xfId="46110"/>
    <cellStyle name="Normal 16 3" xfId="69"/>
    <cellStyle name="Normal 16 3 2" xfId="5429"/>
    <cellStyle name="Normal 16 3 2 2" xfId="22248"/>
    <cellStyle name="Normal 16 3 3" xfId="28059"/>
    <cellStyle name="Normal 16 3 4" xfId="22247"/>
    <cellStyle name="Normal 16 4" xfId="5381"/>
    <cellStyle name="Normal 16 5" xfId="12051"/>
    <cellStyle name="Normal 16 5 2" xfId="38112"/>
    <cellStyle name="Normal 16 6" xfId="28297"/>
    <cellStyle name="Normal 17" xfId="160"/>
    <cellStyle name="Normal 17 2" xfId="401"/>
    <cellStyle name="Normal 17 2 2" xfId="5431"/>
    <cellStyle name="Normal 17 2 2 2" xfId="22251"/>
    <cellStyle name="Normal 17 2 3" xfId="12101"/>
    <cellStyle name="Normal 17 2 3 2" xfId="22252"/>
    <cellStyle name="Normal 17 2 3 3" xfId="38114"/>
    <cellStyle name="Normal 17 2 4" xfId="22250"/>
    <cellStyle name="Normal 17 2 5" xfId="38113"/>
    <cellStyle name="Normal 17 3" xfId="5430"/>
    <cellStyle name="Normal 17 3 2" xfId="22254"/>
    <cellStyle name="Normal 17 3 3" xfId="22253"/>
    <cellStyle name="Normal 17 4" xfId="12100"/>
    <cellStyle name="Normal 17 4 2" xfId="22256"/>
    <cellStyle name="Normal 17 4 3" xfId="22255"/>
    <cellStyle name="Normal 17 4 4" xfId="38115"/>
    <cellStyle name="Normal 17 5" xfId="22257"/>
    <cellStyle name="Normal 17 6" xfId="22258"/>
    <cellStyle name="Normal 17 7" xfId="22249"/>
    <cellStyle name="Normal 17 8" xfId="28298"/>
    <cellStyle name="Normal 17_Expired Option Payouts w Detail" xfId="22259"/>
    <cellStyle name="Normal 18" xfId="279"/>
    <cellStyle name="Normal 18 2" xfId="474"/>
    <cellStyle name="Normal 18 2 2" xfId="5433"/>
    <cellStyle name="Normal 18 2 2 2" xfId="28151"/>
    <cellStyle name="Normal 18 2 3" xfId="12103"/>
    <cellStyle name="Normal 18 2 3 2" xfId="38117"/>
    <cellStyle name="Normal 18 2 4" xfId="38116"/>
    <cellStyle name="Normal 18 3" xfId="5434"/>
    <cellStyle name="Normal 18 3 10" xfId="5435"/>
    <cellStyle name="Normal 18 3 10 2" xfId="12105"/>
    <cellStyle name="Normal 18 3 10 2 2" xfId="38120"/>
    <cellStyle name="Normal 18 3 10 3" xfId="38119"/>
    <cellStyle name="Normal 18 3 10 4" xfId="46112"/>
    <cellStyle name="Normal 18 3 11" xfId="5436"/>
    <cellStyle name="Normal 18 3 11 2" xfId="12106"/>
    <cellStyle name="Normal 18 3 11 2 2" xfId="38122"/>
    <cellStyle name="Normal 18 3 11 3" xfId="38121"/>
    <cellStyle name="Normal 18 3 11 4" xfId="46113"/>
    <cellStyle name="Normal 18 3 12" xfId="12104"/>
    <cellStyle name="Normal 18 3 12 2" xfId="38123"/>
    <cellStyle name="Normal 18 3 13" xfId="22261"/>
    <cellStyle name="Normal 18 3 14" xfId="38118"/>
    <cellStyle name="Normal 18 3 15" xfId="46111"/>
    <cellStyle name="Normal 18 3 2" xfId="5437"/>
    <cellStyle name="Normal 18 3 2 10" xfId="12107"/>
    <cellStyle name="Normal 18 3 2 10 2" xfId="38125"/>
    <cellStyle name="Normal 18 3 2 11" xfId="22262"/>
    <cellStyle name="Normal 18 3 2 12" xfId="38124"/>
    <cellStyle name="Normal 18 3 2 13" xfId="46114"/>
    <cellStyle name="Normal 18 3 2 2" xfId="5438"/>
    <cellStyle name="Normal 18 3 2 2 10" xfId="38126"/>
    <cellStyle name="Normal 18 3 2 2 11" xfId="46115"/>
    <cellStyle name="Normal 18 3 2 2 2" xfId="5439"/>
    <cellStyle name="Normal 18 3 2 2 2 2" xfId="5440"/>
    <cellStyle name="Normal 18 3 2 2 2 2 2" xfId="12110"/>
    <cellStyle name="Normal 18 3 2 2 2 2 2 2" xfId="38129"/>
    <cellStyle name="Normal 18 3 2 2 2 2 3" xfId="38128"/>
    <cellStyle name="Normal 18 3 2 2 2 2 4" xfId="46117"/>
    <cellStyle name="Normal 18 3 2 2 2 3" xfId="12109"/>
    <cellStyle name="Normal 18 3 2 2 2 3 2" xfId="38130"/>
    <cellStyle name="Normal 18 3 2 2 2 4" xfId="38127"/>
    <cellStyle name="Normal 18 3 2 2 2 5" xfId="46116"/>
    <cellStyle name="Normal 18 3 2 2 3" xfId="5441"/>
    <cellStyle name="Normal 18 3 2 2 3 2" xfId="5442"/>
    <cellStyle name="Normal 18 3 2 2 3 2 2" xfId="12112"/>
    <cellStyle name="Normal 18 3 2 2 3 2 2 2" xfId="38133"/>
    <cellStyle name="Normal 18 3 2 2 3 2 3" xfId="38132"/>
    <cellStyle name="Normal 18 3 2 2 3 2 4" xfId="46119"/>
    <cellStyle name="Normal 18 3 2 2 3 3" xfId="12111"/>
    <cellStyle name="Normal 18 3 2 2 3 3 2" xfId="38134"/>
    <cellStyle name="Normal 18 3 2 2 3 4" xfId="38131"/>
    <cellStyle name="Normal 18 3 2 2 3 5" xfId="46118"/>
    <cellStyle name="Normal 18 3 2 2 4" xfId="5443"/>
    <cellStyle name="Normal 18 3 2 2 4 2" xfId="12113"/>
    <cellStyle name="Normal 18 3 2 2 4 2 2" xfId="38136"/>
    <cellStyle name="Normal 18 3 2 2 4 3" xfId="38135"/>
    <cellStyle name="Normal 18 3 2 2 4 4" xfId="46120"/>
    <cellStyle name="Normal 18 3 2 2 5" xfId="5444"/>
    <cellStyle name="Normal 18 3 2 2 5 2" xfId="12114"/>
    <cellStyle name="Normal 18 3 2 2 5 2 2" xfId="38138"/>
    <cellStyle name="Normal 18 3 2 2 5 3" xfId="38137"/>
    <cellStyle name="Normal 18 3 2 2 5 4" xfId="46121"/>
    <cellStyle name="Normal 18 3 2 2 6" xfId="5445"/>
    <cellStyle name="Normal 18 3 2 2 6 2" xfId="12115"/>
    <cellStyle name="Normal 18 3 2 2 6 2 2" xfId="38140"/>
    <cellStyle name="Normal 18 3 2 2 6 3" xfId="38139"/>
    <cellStyle name="Normal 18 3 2 2 6 4" xfId="46122"/>
    <cellStyle name="Normal 18 3 2 2 7" xfId="5446"/>
    <cellStyle name="Normal 18 3 2 2 7 2" xfId="12116"/>
    <cellStyle name="Normal 18 3 2 2 7 2 2" xfId="38142"/>
    <cellStyle name="Normal 18 3 2 2 7 3" xfId="38141"/>
    <cellStyle name="Normal 18 3 2 2 7 4" xfId="46123"/>
    <cellStyle name="Normal 18 3 2 2 8" xfId="5447"/>
    <cellStyle name="Normal 18 3 2 2 8 2" xfId="12117"/>
    <cellStyle name="Normal 18 3 2 2 8 2 2" xfId="38144"/>
    <cellStyle name="Normal 18 3 2 2 8 3" xfId="38143"/>
    <cellStyle name="Normal 18 3 2 2 8 4" xfId="46124"/>
    <cellStyle name="Normal 18 3 2 2 9" xfId="12108"/>
    <cellStyle name="Normal 18 3 2 2 9 2" xfId="38145"/>
    <cellStyle name="Normal 18 3 2 3" xfId="5448"/>
    <cellStyle name="Normal 18 3 2 3 2" xfId="5449"/>
    <cellStyle name="Normal 18 3 2 3 2 2" xfId="12119"/>
    <cellStyle name="Normal 18 3 2 3 2 2 2" xfId="38148"/>
    <cellStyle name="Normal 18 3 2 3 2 3" xfId="38147"/>
    <cellStyle name="Normal 18 3 2 3 2 4" xfId="46126"/>
    <cellStyle name="Normal 18 3 2 3 3" xfId="12118"/>
    <cellStyle name="Normal 18 3 2 3 3 2" xfId="38149"/>
    <cellStyle name="Normal 18 3 2 3 4" xfId="38146"/>
    <cellStyle name="Normal 18 3 2 3 5" xfId="46125"/>
    <cellStyle name="Normal 18 3 2 4" xfId="5450"/>
    <cellStyle name="Normal 18 3 2 4 2" xfId="5451"/>
    <cellStyle name="Normal 18 3 2 4 2 2" xfId="12121"/>
    <cellStyle name="Normal 18 3 2 4 2 2 2" xfId="38152"/>
    <cellStyle name="Normal 18 3 2 4 2 3" xfId="38151"/>
    <cellStyle name="Normal 18 3 2 4 2 4" xfId="46128"/>
    <cellStyle name="Normal 18 3 2 4 3" xfId="12120"/>
    <cellStyle name="Normal 18 3 2 4 3 2" xfId="38153"/>
    <cellStyle name="Normal 18 3 2 4 4" xfId="38150"/>
    <cellStyle name="Normal 18 3 2 4 5" xfId="46127"/>
    <cellStyle name="Normal 18 3 2 5" xfId="5452"/>
    <cellStyle name="Normal 18 3 2 5 2" xfId="12122"/>
    <cellStyle name="Normal 18 3 2 5 2 2" xfId="38155"/>
    <cellStyle name="Normal 18 3 2 5 3" xfId="38154"/>
    <cellStyle name="Normal 18 3 2 5 4" xfId="46129"/>
    <cellStyle name="Normal 18 3 2 6" xfId="5453"/>
    <cellStyle name="Normal 18 3 2 6 2" xfId="12123"/>
    <cellStyle name="Normal 18 3 2 6 2 2" xfId="38157"/>
    <cellStyle name="Normal 18 3 2 6 3" xfId="38156"/>
    <cellStyle name="Normal 18 3 2 6 4" xfId="46130"/>
    <cellStyle name="Normal 18 3 2 7" xfId="5454"/>
    <cellStyle name="Normal 18 3 2 7 2" xfId="12124"/>
    <cellStyle name="Normal 18 3 2 7 2 2" xfId="38159"/>
    <cellStyle name="Normal 18 3 2 7 3" xfId="38158"/>
    <cellStyle name="Normal 18 3 2 7 4" xfId="46131"/>
    <cellStyle name="Normal 18 3 2 8" xfId="5455"/>
    <cellStyle name="Normal 18 3 2 8 2" xfId="12125"/>
    <cellStyle name="Normal 18 3 2 8 2 2" xfId="38161"/>
    <cellStyle name="Normal 18 3 2 8 3" xfId="38160"/>
    <cellStyle name="Normal 18 3 2 8 4" xfId="46132"/>
    <cellStyle name="Normal 18 3 2 9" xfId="5456"/>
    <cellStyle name="Normal 18 3 2 9 2" xfId="12126"/>
    <cellStyle name="Normal 18 3 2 9 2 2" xfId="38163"/>
    <cellStyle name="Normal 18 3 2 9 3" xfId="38162"/>
    <cellStyle name="Normal 18 3 2 9 4" xfId="46133"/>
    <cellStyle name="Normal 18 3 3" xfId="5457"/>
    <cellStyle name="Normal 18 3 3 10" xfId="22263"/>
    <cellStyle name="Normal 18 3 3 11" xfId="38164"/>
    <cellStyle name="Normal 18 3 3 12" xfId="46134"/>
    <cellStyle name="Normal 18 3 3 2" xfId="5458"/>
    <cellStyle name="Normal 18 3 3 2 2" xfId="5459"/>
    <cellStyle name="Normal 18 3 3 2 2 2" xfId="12129"/>
    <cellStyle name="Normal 18 3 3 2 2 2 2" xfId="38167"/>
    <cellStyle name="Normal 18 3 3 2 2 3" xfId="38166"/>
    <cellStyle name="Normal 18 3 3 2 2 4" xfId="46136"/>
    <cellStyle name="Normal 18 3 3 2 3" xfId="12128"/>
    <cellStyle name="Normal 18 3 3 2 3 2" xfId="38168"/>
    <cellStyle name="Normal 18 3 3 2 4" xfId="38165"/>
    <cellStyle name="Normal 18 3 3 2 5" xfId="46135"/>
    <cellStyle name="Normal 18 3 3 3" xfId="5460"/>
    <cellStyle name="Normal 18 3 3 3 2" xfId="5461"/>
    <cellStyle name="Normal 18 3 3 3 2 2" xfId="12131"/>
    <cellStyle name="Normal 18 3 3 3 2 2 2" xfId="38171"/>
    <cellStyle name="Normal 18 3 3 3 2 3" xfId="38170"/>
    <cellStyle name="Normal 18 3 3 3 2 4" xfId="46138"/>
    <cellStyle name="Normal 18 3 3 3 3" xfId="12130"/>
    <cellStyle name="Normal 18 3 3 3 3 2" xfId="38172"/>
    <cellStyle name="Normal 18 3 3 3 4" xfId="38169"/>
    <cellStyle name="Normal 18 3 3 3 5" xfId="46137"/>
    <cellStyle name="Normal 18 3 3 4" xfId="5462"/>
    <cellStyle name="Normal 18 3 3 4 2" xfId="12132"/>
    <cellStyle name="Normal 18 3 3 4 2 2" xfId="38174"/>
    <cellStyle name="Normal 18 3 3 4 3" xfId="38173"/>
    <cellStyle name="Normal 18 3 3 4 4" xfId="46139"/>
    <cellStyle name="Normal 18 3 3 5" xfId="5463"/>
    <cellStyle name="Normal 18 3 3 5 2" xfId="12133"/>
    <cellStyle name="Normal 18 3 3 5 2 2" xfId="38176"/>
    <cellStyle name="Normal 18 3 3 5 3" xfId="38175"/>
    <cellStyle name="Normal 18 3 3 5 4" xfId="46140"/>
    <cellStyle name="Normal 18 3 3 6" xfId="5464"/>
    <cellStyle name="Normal 18 3 3 6 2" xfId="12134"/>
    <cellStyle name="Normal 18 3 3 6 2 2" xfId="38178"/>
    <cellStyle name="Normal 18 3 3 6 3" xfId="38177"/>
    <cellStyle name="Normal 18 3 3 6 4" xfId="46141"/>
    <cellStyle name="Normal 18 3 3 7" xfId="5465"/>
    <cellStyle name="Normal 18 3 3 7 2" xfId="12135"/>
    <cellStyle name="Normal 18 3 3 7 2 2" xfId="38180"/>
    <cellStyle name="Normal 18 3 3 7 3" xfId="38179"/>
    <cellStyle name="Normal 18 3 3 7 4" xfId="46142"/>
    <cellStyle name="Normal 18 3 3 8" xfId="5466"/>
    <cellStyle name="Normal 18 3 3 8 2" xfId="12136"/>
    <cellStyle name="Normal 18 3 3 8 2 2" xfId="38182"/>
    <cellStyle name="Normal 18 3 3 8 3" xfId="38181"/>
    <cellStyle name="Normal 18 3 3 8 4" xfId="46143"/>
    <cellStyle name="Normal 18 3 3 9" xfId="12127"/>
    <cellStyle name="Normal 18 3 3 9 2" xfId="38183"/>
    <cellStyle name="Normal 18 3 4" xfId="5467"/>
    <cellStyle name="Normal 18 3 4 10" xfId="38184"/>
    <cellStyle name="Normal 18 3 4 11" xfId="46144"/>
    <cellStyle name="Normal 18 3 4 2" xfId="5468"/>
    <cellStyle name="Normal 18 3 4 2 2" xfId="12138"/>
    <cellStyle name="Normal 18 3 4 2 2 2" xfId="38186"/>
    <cellStyle name="Normal 18 3 4 2 3" xfId="38185"/>
    <cellStyle name="Normal 18 3 4 2 4" xfId="46145"/>
    <cellStyle name="Normal 18 3 4 3" xfId="5469"/>
    <cellStyle name="Normal 18 3 4 3 2" xfId="12139"/>
    <cellStyle name="Normal 18 3 4 3 2 2" xfId="38188"/>
    <cellStyle name="Normal 18 3 4 3 3" xfId="38187"/>
    <cellStyle name="Normal 18 3 4 3 4" xfId="46146"/>
    <cellStyle name="Normal 18 3 4 4" xfId="5470"/>
    <cellStyle name="Normal 18 3 4 4 2" xfId="12140"/>
    <cellStyle name="Normal 18 3 4 4 2 2" xfId="38190"/>
    <cellStyle name="Normal 18 3 4 4 3" xfId="38189"/>
    <cellStyle name="Normal 18 3 4 4 4" xfId="46147"/>
    <cellStyle name="Normal 18 3 4 5" xfId="5471"/>
    <cellStyle name="Normal 18 3 4 5 2" xfId="12141"/>
    <cellStyle name="Normal 18 3 4 5 2 2" xfId="38192"/>
    <cellStyle name="Normal 18 3 4 5 3" xfId="38191"/>
    <cellStyle name="Normal 18 3 4 5 4" xfId="46148"/>
    <cellStyle name="Normal 18 3 4 6" xfId="5472"/>
    <cellStyle name="Normal 18 3 4 6 2" xfId="12142"/>
    <cellStyle name="Normal 18 3 4 6 2 2" xfId="38194"/>
    <cellStyle name="Normal 18 3 4 6 3" xfId="38193"/>
    <cellStyle name="Normal 18 3 4 6 4" xfId="46149"/>
    <cellStyle name="Normal 18 3 4 7" xfId="5473"/>
    <cellStyle name="Normal 18 3 4 7 2" xfId="12143"/>
    <cellStyle name="Normal 18 3 4 7 2 2" xfId="38196"/>
    <cellStyle name="Normal 18 3 4 7 3" xfId="38195"/>
    <cellStyle name="Normal 18 3 4 7 4" xfId="46150"/>
    <cellStyle name="Normal 18 3 4 8" xfId="5474"/>
    <cellStyle name="Normal 18 3 4 8 2" xfId="12144"/>
    <cellStyle name="Normal 18 3 4 8 2 2" xfId="38198"/>
    <cellStyle name="Normal 18 3 4 8 3" xfId="38197"/>
    <cellStyle name="Normal 18 3 4 8 4" xfId="46151"/>
    <cellStyle name="Normal 18 3 4 9" xfId="12137"/>
    <cellStyle name="Normal 18 3 4 9 2" xfId="38199"/>
    <cellStyle name="Normal 18 3 5" xfId="5475"/>
    <cellStyle name="Normal 18 3 5 2" xfId="5476"/>
    <cellStyle name="Normal 18 3 5 2 2" xfId="12146"/>
    <cellStyle name="Normal 18 3 5 2 2 2" xfId="38202"/>
    <cellStyle name="Normal 18 3 5 2 3" xfId="38201"/>
    <cellStyle name="Normal 18 3 5 2 4" xfId="46153"/>
    <cellStyle name="Normal 18 3 5 3" xfId="12145"/>
    <cellStyle name="Normal 18 3 5 3 2" xfId="38203"/>
    <cellStyle name="Normal 18 3 5 4" xfId="38200"/>
    <cellStyle name="Normal 18 3 5 5" xfId="46152"/>
    <cellStyle name="Normal 18 3 6" xfId="5477"/>
    <cellStyle name="Normal 18 3 6 2" xfId="12147"/>
    <cellStyle name="Normal 18 3 6 2 2" xfId="38205"/>
    <cellStyle name="Normal 18 3 6 3" xfId="38204"/>
    <cellStyle name="Normal 18 3 6 4" xfId="46154"/>
    <cellStyle name="Normal 18 3 7" xfId="5478"/>
    <cellStyle name="Normal 18 3 7 2" xfId="12148"/>
    <cellStyle name="Normal 18 3 7 2 2" xfId="38207"/>
    <cellStyle name="Normal 18 3 7 3" xfId="38206"/>
    <cellStyle name="Normal 18 3 7 4" xfId="46155"/>
    <cellStyle name="Normal 18 3 8" xfId="5479"/>
    <cellStyle name="Normal 18 3 8 2" xfId="12149"/>
    <cellStyle name="Normal 18 3 8 2 2" xfId="38209"/>
    <cellStyle name="Normal 18 3 8 3" xfId="38208"/>
    <cellStyle name="Normal 18 3 8 4" xfId="46156"/>
    <cellStyle name="Normal 18 3 9" xfId="5480"/>
    <cellStyle name="Normal 18 3 9 2" xfId="12150"/>
    <cellStyle name="Normal 18 3 9 2 2" xfId="38211"/>
    <cellStyle name="Normal 18 3 9 3" xfId="38210"/>
    <cellStyle name="Normal 18 3 9 4" xfId="46157"/>
    <cellStyle name="Normal 18 4" xfId="5432"/>
    <cellStyle name="Normal 18 5" xfId="12102"/>
    <cellStyle name="Normal 18 5 2" xfId="38212"/>
    <cellStyle name="Normal 18 6" xfId="22260"/>
    <cellStyle name="Normal 18 7" xfId="28299"/>
    <cellStyle name="Normal 19" xfId="319"/>
    <cellStyle name="Normal 19 2" xfId="488"/>
    <cellStyle name="Normal 19 2 10" xfId="5483"/>
    <cellStyle name="Normal 19 2 10 2" xfId="12151"/>
    <cellStyle name="Normal 19 2 10 2 2" xfId="38214"/>
    <cellStyle name="Normal 19 2 10 3" xfId="38213"/>
    <cellStyle name="Normal 19 2 10 4" xfId="46159"/>
    <cellStyle name="Normal 19 2 11" xfId="5484"/>
    <cellStyle name="Normal 19 2 11 2" xfId="12152"/>
    <cellStyle name="Normal 19 2 11 2 2" xfId="38216"/>
    <cellStyle name="Normal 19 2 11 3" xfId="38215"/>
    <cellStyle name="Normal 19 2 11 4" xfId="46160"/>
    <cellStyle name="Normal 19 2 12" xfId="5482"/>
    <cellStyle name="Normal 19 2 12 2" xfId="12153"/>
    <cellStyle name="Normal 19 2 12 2 2" xfId="38218"/>
    <cellStyle name="Normal 19 2 12 3" xfId="38217"/>
    <cellStyle name="Normal 19 2 13" xfId="22265"/>
    <cellStyle name="Normal 19 2 14" xfId="46158"/>
    <cellStyle name="Normal 19 2 2" xfId="5485"/>
    <cellStyle name="Normal 19 2 2 10" xfId="12154"/>
    <cellStyle name="Normal 19 2 2 10 2" xfId="38220"/>
    <cellStyle name="Normal 19 2 2 11" xfId="22266"/>
    <cellStyle name="Normal 19 2 2 12" xfId="38219"/>
    <cellStyle name="Normal 19 2 2 13" xfId="46161"/>
    <cellStyle name="Normal 19 2 2 2" xfId="5486"/>
    <cellStyle name="Normal 19 2 2 2 10" xfId="38221"/>
    <cellStyle name="Normal 19 2 2 2 11" xfId="46162"/>
    <cellStyle name="Normal 19 2 2 2 2" xfId="5487"/>
    <cellStyle name="Normal 19 2 2 2 2 2" xfId="5488"/>
    <cellStyle name="Normal 19 2 2 2 2 2 2" xfId="12157"/>
    <cellStyle name="Normal 19 2 2 2 2 2 2 2" xfId="38224"/>
    <cellStyle name="Normal 19 2 2 2 2 2 3" xfId="38223"/>
    <cellStyle name="Normal 19 2 2 2 2 2 4" xfId="46164"/>
    <cellStyle name="Normal 19 2 2 2 2 3" xfId="12156"/>
    <cellStyle name="Normal 19 2 2 2 2 3 2" xfId="38225"/>
    <cellStyle name="Normal 19 2 2 2 2 4" xfId="38222"/>
    <cellStyle name="Normal 19 2 2 2 2 5" xfId="46163"/>
    <cellStyle name="Normal 19 2 2 2 3" xfId="5489"/>
    <cellStyle name="Normal 19 2 2 2 3 2" xfId="5490"/>
    <cellStyle name="Normal 19 2 2 2 3 2 2" xfId="12159"/>
    <cellStyle name="Normal 19 2 2 2 3 2 2 2" xfId="38228"/>
    <cellStyle name="Normal 19 2 2 2 3 2 3" xfId="38227"/>
    <cellStyle name="Normal 19 2 2 2 3 2 4" xfId="46166"/>
    <cellStyle name="Normal 19 2 2 2 3 3" xfId="12158"/>
    <cellStyle name="Normal 19 2 2 2 3 3 2" xfId="38229"/>
    <cellStyle name="Normal 19 2 2 2 3 4" xfId="38226"/>
    <cellStyle name="Normal 19 2 2 2 3 5" xfId="46165"/>
    <cellStyle name="Normal 19 2 2 2 4" xfId="5491"/>
    <cellStyle name="Normal 19 2 2 2 4 2" xfId="12160"/>
    <cellStyle name="Normal 19 2 2 2 4 2 2" xfId="38231"/>
    <cellStyle name="Normal 19 2 2 2 4 3" xfId="38230"/>
    <cellStyle name="Normal 19 2 2 2 4 4" xfId="46167"/>
    <cellStyle name="Normal 19 2 2 2 5" xfId="5492"/>
    <cellStyle name="Normal 19 2 2 2 5 2" xfId="12161"/>
    <cellStyle name="Normal 19 2 2 2 5 2 2" xfId="38233"/>
    <cellStyle name="Normal 19 2 2 2 5 3" xfId="38232"/>
    <cellStyle name="Normal 19 2 2 2 5 4" xfId="46168"/>
    <cellStyle name="Normal 19 2 2 2 6" xfId="5493"/>
    <cellStyle name="Normal 19 2 2 2 6 2" xfId="12162"/>
    <cellStyle name="Normal 19 2 2 2 6 2 2" xfId="38235"/>
    <cellStyle name="Normal 19 2 2 2 6 3" xfId="38234"/>
    <cellStyle name="Normal 19 2 2 2 6 4" xfId="46169"/>
    <cellStyle name="Normal 19 2 2 2 7" xfId="5494"/>
    <cellStyle name="Normal 19 2 2 2 7 2" xfId="12163"/>
    <cellStyle name="Normal 19 2 2 2 7 2 2" xfId="38237"/>
    <cellStyle name="Normal 19 2 2 2 7 3" xfId="38236"/>
    <cellStyle name="Normal 19 2 2 2 7 4" xfId="46170"/>
    <cellStyle name="Normal 19 2 2 2 8" xfId="5495"/>
    <cellStyle name="Normal 19 2 2 2 8 2" xfId="12164"/>
    <cellStyle name="Normal 19 2 2 2 8 2 2" xfId="38239"/>
    <cellStyle name="Normal 19 2 2 2 8 3" xfId="38238"/>
    <cellStyle name="Normal 19 2 2 2 8 4" xfId="46171"/>
    <cellStyle name="Normal 19 2 2 2 9" xfId="12155"/>
    <cellStyle name="Normal 19 2 2 2 9 2" xfId="38240"/>
    <cellStyle name="Normal 19 2 2 3" xfId="5496"/>
    <cellStyle name="Normal 19 2 2 3 2" xfId="5497"/>
    <cellStyle name="Normal 19 2 2 3 2 2" xfId="12166"/>
    <cellStyle name="Normal 19 2 2 3 2 2 2" xfId="38243"/>
    <cellStyle name="Normal 19 2 2 3 2 3" xfId="38242"/>
    <cellStyle name="Normal 19 2 2 3 2 4" xfId="46173"/>
    <cellStyle name="Normal 19 2 2 3 3" xfId="12165"/>
    <cellStyle name="Normal 19 2 2 3 3 2" xfId="38244"/>
    <cellStyle name="Normal 19 2 2 3 4" xfId="38241"/>
    <cellStyle name="Normal 19 2 2 3 5" xfId="46172"/>
    <cellStyle name="Normal 19 2 2 4" xfId="5498"/>
    <cellStyle name="Normal 19 2 2 4 2" xfId="5499"/>
    <cellStyle name="Normal 19 2 2 4 2 2" xfId="12168"/>
    <cellStyle name="Normal 19 2 2 4 2 2 2" xfId="38247"/>
    <cellStyle name="Normal 19 2 2 4 2 3" xfId="38246"/>
    <cellStyle name="Normal 19 2 2 4 2 4" xfId="46175"/>
    <cellStyle name="Normal 19 2 2 4 3" xfId="12167"/>
    <cellStyle name="Normal 19 2 2 4 3 2" xfId="38248"/>
    <cellStyle name="Normal 19 2 2 4 4" xfId="38245"/>
    <cellStyle name="Normal 19 2 2 4 5" xfId="46174"/>
    <cellStyle name="Normal 19 2 2 5" xfId="5500"/>
    <cellStyle name="Normal 19 2 2 5 2" xfId="12169"/>
    <cellStyle name="Normal 19 2 2 5 2 2" xfId="38250"/>
    <cellStyle name="Normal 19 2 2 5 3" xfId="38249"/>
    <cellStyle name="Normal 19 2 2 5 4" xfId="46176"/>
    <cellStyle name="Normal 19 2 2 6" xfId="5501"/>
    <cellStyle name="Normal 19 2 2 6 2" xfId="12170"/>
    <cellStyle name="Normal 19 2 2 6 2 2" xfId="38252"/>
    <cellStyle name="Normal 19 2 2 6 3" xfId="38251"/>
    <cellStyle name="Normal 19 2 2 6 4" xfId="46177"/>
    <cellStyle name="Normal 19 2 2 7" xfId="5502"/>
    <cellStyle name="Normal 19 2 2 7 2" xfId="12171"/>
    <cellStyle name="Normal 19 2 2 7 2 2" xfId="38254"/>
    <cellStyle name="Normal 19 2 2 7 3" xfId="38253"/>
    <cellStyle name="Normal 19 2 2 7 4" xfId="46178"/>
    <cellStyle name="Normal 19 2 2 8" xfId="5503"/>
    <cellStyle name="Normal 19 2 2 8 2" xfId="12172"/>
    <cellStyle name="Normal 19 2 2 8 2 2" xfId="38256"/>
    <cellStyle name="Normal 19 2 2 8 3" xfId="38255"/>
    <cellStyle name="Normal 19 2 2 8 4" xfId="46179"/>
    <cellStyle name="Normal 19 2 2 9" xfId="5504"/>
    <cellStyle name="Normal 19 2 2 9 2" xfId="12173"/>
    <cellStyle name="Normal 19 2 2 9 2 2" xfId="38258"/>
    <cellStyle name="Normal 19 2 2 9 3" xfId="38257"/>
    <cellStyle name="Normal 19 2 2 9 4" xfId="46180"/>
    <cellStyle name="Normal 19 2 3" xfId="5505"/>
    <cellStyle name="Normal 19 2 3 10" xfId="22267"/>
    <cellStyle name="Normal 19 2 3 11" xfId="38259"/>
    <cellStyle name="Normal 19 2 3 12" xfId="46181"/>
    <cellStyle name="Normal 19 2 3 2" xfId="5506"/>
    <cellStyle name="Normal 19 2 3 2 2" xfId="5507"/>
    <cellStyle name="Normal 19 2 3 2 2 2" xfId="12176"/>
    <cellStyle name="Normal 19 2 3 2 2 2 2" xfId="38262"/>
    <cellStyle name="Normal 19 2 3 2 2 3" xfId="38261"/>
    <cellStyle name="Normal 19 2 3 2 2 4" xfId="46183"/>
    <cellStyle name="Normal 19 2 3 2 3" xfId="12175"/>
    <cellStyle name="Normal 19 2 3 2 3 2" xfId="38263"/>
    <cellStyle name="Normal 19 2 3 2 4" xfId="38260"/>
    <cellStyle name="Normal 19 2 3 2 5" xfId="46182"/>
    <cellStyle name="Normal 19 2 3 3" xfId="5508"/>
    <cellStyle name="Normal 19 2 3 3 2" xfId="5509"/>
    <cellStyle name="Normal 19 2 3 3 2 2" xfId="12178"/>
    <cellStyle name="Normal 19 2 3 3 2 2 2" xfId="38266"/>
    <cellStyle name="Normal 19 2 3 3 2 3" xfId="38265"/>
    <cellStyle name="Normal 19 2 3 3 2 4" xfId="46185"/>
    <cellStyle name="Normal 19 2 3 3 3" xfId="12177"/>
    <cellStyle name="Normal 19 2 3 3 3 2" xfId="38267"/>
    <cellStyle name="Normal 19 2 3 3 4" xfId="38264"/>
    <cellStyle name="Normal 19 2 3 3 5" xfId="46184"/>
    <cellStyle name="Normal 19 2 3 4" xfId="5510"/>
    <cellStyle name="Normal 19 2 3 4 2" xfId="12179"/>
    <cellStyle name="Normal 19 2 3 4 2 2" xfId="38269"/>
    <cellStyle name="Normal 19 2 3 4 3" xfId="38268"/>
    <cellStyle name="Normal 19 2 3 4 4" xfId="46186"/>
    <cellStyle name="Normal 19 2 3 5" xfId="5511"/>
    <cellStyle name="Normal 19 2 3 5 2" xfId="12180"/>
    <cellStyle name="Normal 19 2 3 5 2 2" xfId="38271"/>
    <cellStyle name="Normal 19 2 3 5 3" xfId="38270"/>
    <cellStyle name="Normal 19 2 3 5 4" xfId="46187"/>
    <cellStyle name="Normal 19 2 3 6" xfId="5512"/>
    <cellStyle name="Normal 19 2 3 6 2" xfId="12181"/>
    <cellStyle name="Normal 19 2 3 6 2 2" xfId="38273"/>
    <cellStyle name="Normal 19 2 3 6 3" xfId="38272"/>
    <cellStyle name="Normal 19 2 3 6 4" xfId="46188"/>
    <cellStyle name="Normal 19 2 3 7" xfId="5513"/>
    <cellStyle name="Normal 19 2 3 7 2" xfId="12182"/>
    <cellStyle name="Normal 19 2 3 7 2 2" xfId="38275"/>
    <cellStyle name="Normal 19 2 3 7 3" xfId="38274"/>
    <cellStyle name="Normal 19 2 3 7 4" xfId="46189"/>
    <cellStyle name="Normal 19 2 3 8" xfId="5514"/>
    <cellStyle name="Normal 19 2 3 8 2" xfId="12183"/>
    <cellStyle name="Normal 19 2 3 8 2 2" xfId="38277"/>
    <cellStyle name="Normal 19 2 3 8 3" xfId="38276"/>
    <cellStyle name="Normal 19 2 3 8 4" xfId="46190"/>
    <cellStyle name="Normal 19 2 3 9" xfId="12174"/>
    <cellStyle name="Normal 19 2 3 9 2" xfId="38278"/>
    <cellStyle name="Normal 19 2 4" xfId="5515"/>
    <cellStyle name="Normal 19 2 4 10" xfId="22268"/>
    <cellStyle name="Normal 19 2 4 11" xfId="38279"/>
    <cellStyle name="Normal 19 2 4 12" xfId="46191"/>
    <cellStyle name="Normal 19 2 4 2" xfId="5516"/>
    <cellStyle name="Normal 19 2 4 2 2" xfId="12185"/>
    <cellStyle name="Normal 19 2 4 2 2 2" xfId="38281"/>
    <cellStyle name="Normal 19 2 4 2 3" xfId="38280"/>
    <cellStyle name="Normal 19 2 4 2 4" xfId="46192"/>
    <cellStyle name="Normal 19 2 4 3" xfId="5517"/>
    <cellStyle name="Normal 19 2 4 3 2" xfId="12186"/>
    <cellStyle name="Normal 19 2 4 3 2 2" xfId="38283"/>
    <cellStyle name="Normal 19 2 4 3 3" xfId="38282"/>
    <cellStyle name="Normal 19 2 4 3 4" xfId="46193"/>
    <cellStyle name="Normal 19 2 4 4" xfId="5518"/>
    <cellStyle name="Normal 19 2 4 4 2" xfId="12187"/>
    <cellStyle name="Normal 19 2 4 4 2 2" xfId="38285"/>
    <cellStyle name="Normal 19 2 4 4 3" xfId="38284"/>
    <cellStyle name="Normal 19 2 4 4 4" xfId="46194"/>
    <cellStyle name="Normal 19 2 4 5" xfId="5519"/>
    <cellStyle name="Normal 19 2 4 5 2" xfId="12188"/>
    <cellStyle name="Normal 19 2 4 5 2 2" xfId="38287"/>
    <cellStyle name="Normal 19 2 4 5 3" xfId="38286"/>
    <cellStyle name="Normal 19 2 4 5 4" xfId="46195"/>
    <cellStyle name="Normal 19 2 4 6" xfId="5520"/>
    <cellStyle name="Normal 19 2 4 6 2" xfId="12189"/>
    <cellStyle name="Normal 19 2 4 6 2 2" xfId="38289"/>
    <cellStyle name="Normal 19 2 4 6 3" xfId="38288"/>
    <cellStyle name="Normal 19 2 4 6 4" xfId="46196"/>
    <cellStyle name="Normal 19 2 4 7" xfId="5521"/>
    <cellStyle name="Normal 19 2 4 7 2" xfId="12190"/>
    <cellStyle name="Normal 19 2 4 7 2 2" xfId="38291"/>
    <cellStyle name="Normal 19 2 4 7 3" xfId="38290"/>
    <cellStyle name="Normal 19 2 4 7 4" xfId="46197"/>
    <cellStyle name="Normal 19 2 4 8" xfId="5522"/>
    <cellStyle name="Normal 19 2 4 8 2" xfId="12191"/>
    <cellStyle name="Normal 19 2 4 8 2 2" xfId="38293"/>
    <cellStyle name="Normal 19 2 4 8 3" xfId="38292"/>
    <cellStyle name="Normal 19 2 4 8 4" xfId="46198"/>
    <cellStyle name="Normal 19 2 4 9" xfId="12184"/>
    <cellStyle name="Normal 19 2 4 9 2" xfId="38294"/>
    <cellStyle name="Normal 19 2 5" xfId="5523"/>
    <cellStyle name="Normal 19 2 5 2" xfId="5524"/>
    <cellStyle name="Normal 19 2 5 2 2" xfId="12193"/>
    <cellStyle name="Normal 19 2 5 2 2 2" xfId="38297"/>
    <cellStyle name="Normal 19 2 5 2 3" xfId="38296"/>
    <cellStyle name="Normal 19 2 5 2 4" xfId="46200"/>
    <cellStyle name="Normal 19 2 5 3" xfId="12192"/>
    <cellStyle name="Normal 19 2 5 3 2" xfId="38298"/>
    <cellStyle name="Normal 19 2 5 4" xfId="22269"/>
    <cellStyle name="Normal 19 2 5 5" xfId="38295"/>
    <cellStyle name="Normal 19 2 5 6" xfId="46199"/>
    <cellStyle name="Normal 19 2 6" xfId="5525"/>
    <cellStyle name="Normal 19 2 6 2" xfId="12194"/>
    <cellStyle name="Normal 19 2 6 2 2" xfId="38300"/>
    <cellStyle name="Normal 19 2 6 3" xfId="38299"/>
    <cellStyle name="Normal 19 2 6 4" xfId="46201"/>
    <cellStyle name="Normal 19 2 7" xfId="5526"/>
    <cellStyle name="Normal 19 2 7 2" xfId="12195"/>
    <cellStyle name="Normal 19 2 7 2 2" xfId="38302"/>
    <cellStyle name="Normal 19 2 7 3" xfId="38301"/>
    <cellStyle name="Normal 19 2 7 4" xfId="46202"/>
    <cellStyle name="Normal 19 2 8" xfId="5527"/>
    <cellStyle name="Normal 19 2 8 2" xfId="12196"/>
    <cellStyle name="Normal 19 2 8 2 2" xfId="38304"/>
    <cellStyle name="Normal 19 2 8 3" xfId="38303"/>
    <cellStyle name="Normal 19 2 8 4" xfId="46203"/>
    <cellStyle name="Normal 19 2 9" xfId="5528"/>
    <cellStyle name="Normal 19 2 9 2" xfId="12197"/>
    <cellStyle name="Normal 19 2 9 2 2" xfId="38306"/>
    <cellStyle name="Normal 19 2 9 3" xfId="38305"/>
    <cellStyle name="Normal 19 2 9 4" xfId="46204"/>
    <cellStyle name="Normal 19 3" xfId="5481"/>
    <cellStyle name="Normal 19 3 2" xfId="22271"/>
    <cellStyle name="Normal 19 3 3" xfId="22270"/>
    <cellStyle name="Normal 19 4" xfId="22272"/>
    <cellStyle name="Normal 19 4 2" xfId="22273"/>
    <cellStyle name="Normal 19 5" xfId="22274"/>
    <cellStyle name="Normal 19 6" xfId="22275"/>
    <cellStyle name="Normal 19 6 2" xfId="28150"/>
    <cellStyle name="Normal 19 7" xfId="22264"/>
    <cellStyle name="Normal 19 8" xfId="28300"/>
    <cellStyle name="Normal 19_Expired Option Payouts w Detail" xfId="22276"/>
    <cellStyle name="Normal 2" xfId="40"/>
    <cellStyle name="Normal 2 10" xfId="5529"/>
    <cellStyle name="Normal 2 10 10" xfId="22278"/>
    <cellStyle name="Normal 2 10 10 2" xfId="22279"/>
    <cellStyle name="Normal 2 10 11" xfId="22280"/>
    <cellStyle name="Normal 2 10 11 2" xfId="22281"/>
    <cellStyle name="Normal 2 10 12" xfId="22282"/>
    <cellStyle name="Normal 2 10 13" xfId="22277"/>
    <cellStyle name="Normal 2 10 2" xfId="22283"/>
    <cellStyle name="Normal 2 10 2 2" xfId="22284"/>
    <cellStyle name="Normal 2 10 3" xfId="22285"/>
    <cellStyle name="Normal 2 10 3 2" xfId="22286"/>
    <cellStyle name="Normal 2 10 4" xfId="22287"/>
    <cellStyle name="Normal 2 10 4 2" xfId="22288"/>
    <cellStyle name="Normal 2 10 5" xfId="22289"/>
    <cellStyle name="Normal 2 10 5 2" xfId="22290"/>
    <cellStyle name="Normal 2 10 6" xfId="22291"/>
    <cellStyle name="Normal 2 10 6 2" xfId="22292"/>
    <cellStyle name="Normal 2 10 7" xfId="22293"/>
    <cellStyle name="Normal 2 10 7 2" xfId="22294"/>
    <cellStyle name="Normal 2 10 8" xfId="22295"/>
    <cellStyle name="Normal 2 10 8 2" xfId="22296"/>
    <cellStyle name="Normal 2 10 9" xfId="22297"/>
    <cellStyle name="Normal 2 10 9 2" xfId="22298"/>
    <cellStyle name="Normal 2 10_Comverse 2004 Income Tax Review Wkbk 02 03" xfId="22299"/>
    <cellStyle name="Normal 2 11" xfId="13885"/>
    <cellStyle name="Normal 2 11 10" xfId="22301"/>
    <cellStyle name="Normal 2 11 10 2" xfId="22302"/>
    <cellStyle name="Normal 2 11 11" xfId="22303"/>
    <cellStyle name="Normal 2 11 11 2" xfId="22304"/>
    <cellStyle name="Normal 2 11 12" xfId="22305"/>
    <cellStyle name="Normal 2 11 13" xfId="22300"/>
    <cellStyle name="Normal 2 11 2" xfId="22306"/>
    <cellStyle name="Normal 2 11 2 2" xfId="22307"/>
    <cellStyle name="Normal 2 11 3" xfId="22308"/>
    <cellStyle name="Normal 2 11 3 2" xfId="22309"/>
    <cellStyle name="Normal 2 11 4" xfId="22310"/>
    <cellStyle name="Normal 2 11 4 2" xfId="22311"/>
    <cellStyle name="Normal 2 11 5" xfId="22312"/>
    <cellStyle name="Normal 2 11 5 2" xfId="22313"/>
    <cellStyle name="Normal 2 11 6" xfId="22314"/>
    <cellStyle name="Normal 2 11 6 2" xfId="22315"/>
    <cellStyle name="Normal 2 11 7" xfId="22316"/>
    <cellStyle name="Normal 2 11 7 2" xfId="22317"/>
    <cellStyle name="Normal 2 11 8" xfId="22318"/>
    <cellStyle name="Normal 2 11 8 2" xfId="22319"/>
    <cellStyle name="Normal 2 11 9" xfId="22320"/>
    <cellStyle name="Normal 2 11 9 2" xfId="22321"/>
    <cellStyle name="Normal 2 11_Comverse 2004 Income Tax Review Wkbk 02 03" xfId="22322"/>
    <cellStyle name="Normal 2 12" xfId="22323"/>
    <cellStyle name="Normal 2 12 10" xfId="22324"/>
    <cellStyle name="Normal 2 12 10 2" xfId="22325"/>
    <cellStyle name="Normal 2 12 11" xfId="22326"/>
    <cellStyle name="Normal 2 12 11 2" xfId="22327"/>
    <cellStyle name="Normal 2 12 12" xfId="22328"/>
    <cellStyle name="Normal 2 12 2" xfId="22329"/>
    <cellStyle name="Normal 2 12 2 2" xfId="22330"/>
    <cellStyle name="Normal 2 12 3" xfId="22331"/>
    <cellStyle name="Normal 2 12 3 2" xfId="22332"/>
    <cellStyle name="Normal 2 12 4" xfId="22333"/>
    <cellStyle name="Normal 2 12 4 2" xfId="22334"/>
    <cellStyle name="Normal 2 12 5" xfId="22335"/>
    <cellStyle name="Normal 2 12 5 2" xfId="22336"/>
    <cellStyle name="Normal 2 12 6" xfId="22337"/>
    <cellStyle name="Normal 2 12 6 2" xfId="22338"/>
    <cellStyle name="Normal 2 12 7" xfId="22339"/>
    <cellStyle name="Normal 2 12 7 2" xfId="22340"/>
    <cellStyle name="Normal 2 12 8" xfId="22341"/>
    <cellStyle name="Normal 2 12 8 2" xfId="22342"/>
    <cellStyle name="Normal 2 12 9" xfId="22343"/>
    <cellStyle name="Normal 2 12 9 2" xfId="22344"/>
    <cellStyle name="Normal 2 12_Comverse 2004 Income Tax Review Wkbk 02 03" xfId="22345"/>
    <cellStyle name="Normal 2 13" xfId="22346"/>
    <cellStyle name="Normal 2 13 10" xfId="22347"/>
    <cellStyle name="Normal 2 13 10 2" xfId="22348"/>
    <cellStyle name="Normal 2 13 11" xfId="22349"/>
    <cellStyle name="Normal 2 13 11 2" xfId="22350"/>
    <cellStyle name="Normal 2 13 12" xfId="22351"/>
    <cellStyle name="Normal 2 13 2" xfId="22352"/>
    <cellStyle name="Normal 2 13 2 2" xfId="22353"/>
    <cellStyle name="Normal 2 13 3" xfId="22354"/>
    <cellStyle name="Normal 2 13 3 2" xfId="22355"/>
    <cellStyle name="Normal 2 13 4" xfId="22356"/>
    <cellStyle name="Normal 2 13 4 2" xfId="22357"/>
    <cellStyle name="Normal 2 13 5" xfId="22358"/>
    <cellStyle name="Normal 2 13 5 2" xfId="22359"/>
    <cellStyle name="Normal 2 13 6" xfId="22360"/>
    <cellStyle name="Normal 2 13 6 2" xfId="22361"/>
    <cellStyle name="Normal 2 13 7" xfId="22362"/>
    <cellStyle name="Normal 2 13 7 2" xfId="22363"/>
    <cellStyle name="Normal 2 13 8" xfId="22364"/>
    <cellStyle name="Normal 2 13 8 2" xfId="22365"/>
    <cellStyle name="Normal 2 13 9" xfId="22366"/>
    <cellStyle name="Normal 2 13 9 2" xfId="22367"/>
    <cellStyle name="Normal 2 13_Comverse 2004 Income Tax Review Wkbk 02 03" xfId="22368"/>
    <cellStyle name="Normal 2 14" xfId="5530"/>
    <cellStyle name="Normal 2 14 2" xfId="5531"/>
    <cellStyle name="Normal 2 15" xfId="22369"/>
    <cellStyle name="Normal 2 16" xfId="22370"/>
    <cellStyle name="Normal 2 17" xfId="22371"/>
    <cellStyle name="Normal 2 18" xfId="22372"/>
    <cellStyle name="Normal 2 19" xfId="22373"/>
    <cellStyle name="Normal 2 2" xfId="61"/>
    <cellStyle name="Normal 2 2 10" xfId="22375"/>
    <cellStyle name="Normal 2 2 10 2" xfId="22376"/>
    <cellStyle name="Normal 2 2 11" xfId="22377"/>
    <cellStyle name="Normal 2 2 11 2" xfId="22378"/>
    <cellStyle name="Normal 2 2 12" xfId="22379"/>
    <cellStyle name="Normal 2 2 12 2" xfId="22380"/>
    <cellStyle name="Normal 2 2 13" xfId="22381"/>
    <cellStyle name="Normal 2 2 13 2" xfId="22382"/>
    <cellStyle name="Normal 2 2 14" xfId="22383"/>
    <cellStyle name="Normal 2 2 14 2" xfId="22384"/>
    <cellStyle name="Normal 2 2 14 2 2" xfId="22385"/>
    <cellStyle name="Normal 2 2 14 2 2 2" xfId="22386"/>
    <cellStyle name="Normal 2 2 14 2 2 2 2" xfId="22387"/>
    <cellStyle name="Normal 2 2 14 2 2 2 3" xfId="22388"/>
    <cellStyle name="Normal 2 2 14 2 2 2 4" xfId="22389"/>
    <cellStyle name="Normal 2 2 14 2 2 3" xfId="22390"/>
    <cellStyle name="Normal 2 2 14 2 2 4" xfId="22391"/>
    <cellStyle name="Normal 2 2 14 2 2 5" xfId="22392"/>
    <cellStyle name="Normal 2 2 14 2 2 6" xfId="22393"/>
    <cellStyle name="Normal 2 2 14 2 2 6 2" xfId="22394"/>
    <cellStyle name="Normal 2 2 14 2 3" xfId="22395"/>
    <cellStyle name="Normal 2 2 14 2 3 2" xfId="22396"/>
    <cellStyle name="Normal 2 2 14 2 3 2 2" xfId="22397"/>
    <cellStyle name="Normal 2 2 14 2 3 3" xfId="22398"/>
    <cellStyle name="Normal 2 2 14 2 3 3 2" xfId="22399"/>
    <cellStyle name="Normal 2 2 14 2 4" xfId="22400"/>
    <cellStyle name="Normal 2 2 14 2 4 2" xfId="22401"/>
    <cellStyle name="Normal 2 2 14 2 5" xfId="22402"/>
    <cellStyle name="Normal 2 2 14 2 5 2" xfId="22403"/>
    <cellStyle name="Normal 2 2 14 2 6" xfId="22404"/>
    <cellStyle name="Normal 2 2 14 2 7" xfId="22405"/>
    <cellStyle name="Normal 2 2 14 3" xfId="22406"/>
    <cellStyle name="Normal 2 2 14 3 2" xfId="22407"/>
    <cellStyle name="Normal 2 2 14 3 3" xfId="22408"/>
    <cellStyle name="Normal 2 2 14 3 4" xfId="22409"/>
    <cellStyle name="Normal 2 2 14 4" xfId="22410"/>
    <cellStyle name="Normal 2 2 14 5" xfId="22411"/>
    <cellStyle name="Normal 2 2 14 6" xfId="22412"/>
    <cellStyle name="Normal 2 2 14 7" xfId="22413"/>
    <cellStyle name="Normal 2 2 14 7 2" xfId="22414"/>
    <cellStyle name="Normal 2 2 15" xfId="22415"/>
    <cellStyle name="Normal 2 2 16" xfId="22416"/>
    <cellStyle name="Normal 2 2 16 2" xfId="22417"/>
    <cellStyle name="Normal 2 2 16 2 2" xfId="22418"/>
    <cellStyle name="Normal 2 2 16 2 3" xfId="22419"/>
    <cellStyle name="Normal 2 2 16 2 4" xfId="22420"/>
    <cellStyle name="Normal 2 2 16 3" xfId="22421"/>
    <cellStyle name="Normal 2 2 16 4" xfId="22422"/>
    <cellStyle name="Normal 2 2 16 5" xfId="22423"/>
    <cellStyle name="Normal 2 2 16 6" xfId="22424"/>
    <cellStyle name="Normal 2 2 16 6 2" xfId="22425"/>
    <cellStyle name="Normal 2 2 17" xfId="22426"/>
    <cellStyle name="Normal 2 2 17 2" xfId="22427"/>
    <cellStyle name="Normal 2 2 17 2 2" xfId="22428"/>
    <cellStyle name="Normal 2 2 17 3" xfId="22429"/>
    <cellStyle name="Normal 2 2 17 3 2" xfId="22430"/>
    <cellStyle name="Normal 2 2 18" xfId="22431"/>
    <cellStyle name="Normal 2 2 18 2" xfId="22432"/>
    <cellStyle name="Normal 2 2 19" xfId="22433"/>
    <cellStyle name="Normal 2 2 19 2" xfId="22434"/>
    <cellStyle name="Normal 2 2 2" xfId="70"/>
    <cellStyle name="Normal 2 2 2 2" xfId="558"/>
    <cellStyle name="Normal 2 2 2 2 2" xfId="559"/>
    <cellStyle name="Normal 2 2 2 2 3" xfId="22436"/>
    <cellStyle name="Normal 2 2 2 3" xfId="22437"/>
    <cellStyle name="Normal 2 2 2 4" xfId="22435"/>
    <cellStyle name="Normal 2 2 20" xfId="22438"/>
    <cellStyle name="Normal 2 2 21" xfId="22439"/>
    <cellStyle name="Normal 2 2 21 2" xfId="22440"/>
    <cellStyle name="Normal 2 2 21 2 2" xfId="22441"/>
    <cellStyle name="Normal 2 2 21 2 2 2" xfId="22442"/>
    <cellStyle name="Normal 2 2 21 3" xfId="22443"/>
    <cellStyle name="Normal 2 2 22" xfId="22444"/>
    <cellStyle name="Normal 2 2 23" xfId="22445"/>
    <cellStyle name="Normal 2 2 24" xfId="22446"/>
    <cellStyle name="Normal 2 2 25" xfId="22447"/>
    <cellStyle name="Normal 2 2 25 2" xfId="22448"/>
    <cellStyle name="Normal 2 2 26" xfId="22449"/>
    <cellStyle name="Normal 2 2 27" xfId="22450"/>
    <cellStyle name="Normal 2 2 28" xfId="22374"/>
    <cellStyle name="Normal 2 2 29" xfId="28302"/>
    <cellStyle name="Normal 2 2 3" xfId="275"/>
    <cellStyle name="Normal 2 2 3 2" xfId="5532"/>
    <cellStyle name="Normal 2 2 3 2 2" xfId="22452"/>
    <cellStyle name="Normal 2 2 3 3" xfId="22451"/>
    <cellStyle name="Normal 2 2 4" xfId="5533"/>
    <cellStyle name="Normal 2 2 4 2" xfId="22454"/>
    <cellStyle name="Normal 2 2 4 3" xfId="22453"/>
    <cellStyle name="Normal 2 2 5" xfId="22455"/>
    <cellStyle name="Normal 2 2 5 2" xfId="22456"/>
    <cellStyle name="Normal 2 2 6" xfId="22457"/>
    <cellStyle name="Normal 2 2 6 2" xfId="22458"/>
    <cellStyle name="Normal 2 2 7" xfId="22459"/>
    <cellStyle name="Normal 2 2 7 2" xfId="22460"/>
    <cellStyle name="Normal 2 2 8" xfId="22461"/>
    <cellStyle name="Normal 2 2 8 2" xfId="22462"/>
    <cellStyle name="Normal 2 2 9" xfId="22463"/>
    <cellStyle name="Normal 2 2 9 2" xfId="22464"/>
    <cellStyle name="Normal 2 2_Cancelled Shares - ESO &amp; DRCT" xfId="22465"/>
    <cellStyle name="Normal 2 20" xfId="22466"/>
    <cellStyle name="Normal 2 21" xfId="22467"/>
    <cellStyle name="Normal 2 22" xfId="22468"/>
    <cellStyle name="Normal 2 23" xfId="22469"/>
    <cellStyle name="Normal 2 24" xfId="22470"/>
    <cellStyle name="Normal 2 25" xfId="28045"/>
    <cellStyle name="Normal 2 26" xfId="28096"/>
    <cellStyle name="Normal 2 27" xfId="28083"/>
    <cellStyle name="Normal 2 28" xfId="28095"/>
    <cellStyle name="Normal 2 29" xfId="28084"/>
    <cellStyle name="Normal 2 3" xfId="74"/>
    <cellStyle name="Normal 2 3 10" xfId="22472"/>
    <cellStyle name="Normal 2 3 10 2" xfId="22473"/>
    <cellStyle name="Normal 2 3 11" xfId="22474"/>
    <cellStyle name="Normal 2 3 11 2" xfId="22475"/>
    <cellStyle name="Normal 2 3 12" xfId="22476"/>
    <cellStyle name="Normal 2 3 13" xfId="22477"/>
    <cellStyle name="Normal 2 3 13 2" xfId="22478"/>
    <cellStyle name="Normal 2 3 14" xfId="22479"/>
    <cellStyle name="Normal 2 3 15" xfId="22471"/>
    <cellStyle name="Normal 2 3 16" xfId="41624"/>
    <cellStyle name="Normal 2 3 2" xfId="152"/>
    <cellStyle name="Normal 2 3 2 2" xfId="395"/>
    <cellStyle name="Normal 2 3 2 2 2" xfId="5535"/>
    <cellStyle name="Normal 2 3 2 2 3" xfId="12200"/>
    <cellStyle name="Normal 2 3 2 2 3 2" xfId="38308"/>
    <cellStyle name="Normal 2 3 2 2 4" xfId="22481"/>
    <cellStyle name="Normal 2 3 2 2 5" xfId="38307"/>
    <cellStyle name="Normal 2 3 2 3" xfId="5534"/>
    <cellStyle name="Normal 2 3 2 4" xfId="12199"/>
    <cellStyle name="Normal 2 3 2 4 2" xfId="38309"/>
    <cellStyle name="Normal 2 3 2 5" xfId="22480"/>
    <cellStyle name="Normal 2 3 3" xfId="276"/>
    <cellStyle name="Normal 2 3 3 2" xfId="5536"/>
    <cellStyle name="Normal 2 3 3 2 2" xfId="22483"/>
    <cellStyle name="Normal 2 3 3 3" xfId="22482"/>
    <cellStyle name="Normal 2 3 4" xfId="366"/>
    <cellStyle name="Normal 2 3 4 2" xfId="5538"/>
    <cellStyle name="Normal 2 3 4 2 2" xfId="22485"/>
    <cellStyle name="Normal 2 3 4 3" xfId="5537"/>
    <cellStyle name="Normal 2 3 4 4" xfId="12201"/>
    <cellStyle name="Normal 2 3 4 4 2" xfId="38311"/>
    <cellStyle name="Normal 2 3 4 5" xfId="22484"/>
    <cellStyle name="Normal 2 3 4 6" xfId="38310"/>
    <cellStyle name="Normal 2 3 5" xfId="506"/>
    <cellStyle name="Normal 2 3 5 2" xfId="5539"/>
    <cellStyle name="Normal 2 3 5 2 2" xfId="22487"/>
    <cellStyle name="Normal 2 3 5 3" xfId="12202"/>
    <cellStyle name="Normal 2 3 5 3 2" xfId="38313"/>
    <cellStyle name="Normal 2 3 5 4" xfId="22486"/>
    <cellStyle name="Normal 2 3 5 5" xfId="38312"/>
    <cellStyle name="Normal 2 3 6" xfId="533"/>
    <cellStyle name="Normal 2 3 6 2" xfId="7154"/>
    <cellStyle name="Normal 2 3 6 2 2" xfId="12204"/>
    <cellStyle name="Normal 2 3 6 2 2 2" xfId="38316"/>
    <cellStyle name="Normal 2 3 6 2 3" xfId="22489"/>
    <cellStyle name="Normal 2 3 6 2 4" xfId="38315"/>
    <cellStyle name="Normal 2 3 6 3" xfId="12203"/>
    <cellStyle name="Normal 2 3 6 3 2" xfId="38317"/>
    <cellStyle name="Normal 2 3 6 4" xfId="22488"/>
    <cellStyle name="Normal 2 3 6 5" xfId="38314"/>
    <cellStyle name="Normal 2 3 7" xfId="560"/>
    <cellStyle name="Normal 2 3 7 2" xfId="22491"/>
    <cellStyle name="Normal 2 3 7 3" xfId="22490"/>
    <cellStyle name="Normal 2 3 8" xfId="12198"/>
    <cellStyle name="Normal 2 3 8 2" xfId="22493"/>
    <cellStyle name="Normal 2 3 8 3" xfId="22492"/>
    <cellStyle name="Normal 2 3 8 4" xfId="38318"/>
    <cellStyle name="Normal 2 3 9" xfId="22494"/>
    <cellStyle name="Normal 2 3 9 2" xfId="22495"/>
    <cellStyle name="Normal 2 3_Cancelled Shares - ESO &amp; DRCT" xfId="22496"/>
    <cellStyle name="Normal 2 30" xfId="28094"/>
    <cellStyle name="Normal 2 31" xfId="28085"/>
    <cellStyle name="Normal 2 32" xfId="28093"/>
    <cellStyle name="Normal 2 33" xfId="28086"/>
    <cellStyle name="Normal 2 34" xfId="28149"/>
    <cellStyle name="Normal 2 35" xfId="28087"/>
    <cellStyle name="Normal 2 36" xfId="28092"/>
    <cellStyle name="Normal 2 37" xfId="28079"/>
    <cellStyle name="Normal 2 38" xfId="28091"/>
    <cellStyle name="Normal 2 39" xfId="28080"/>
    <cellStyle name="Normal 2 4" xfId="277"/>
    <cellStyle name="Normal 2 4 10" xfId="22498"/>
    <cellStyle name="Normal 2 4 10 2" xfId="22499"/>
    <cellStyle name="Normal 2 4 11" xfId="22500"/>
    <cellStyle name="Normal 2 4 11 2" xfId="22501"/>
    <cellStyle name="Normal 2 4 12" xfId="22502"/>
    <cellStyle name="Normal 2 4 13" xfId="22503"/>
    <cellStyle name="Normal 2 4 14" xfId="28097"/>
    <cellStyle name="Normal 2 4 15" xfId="22497"/>
    <cellStyle name="Normal 2 4 2" xfId="561"/>
    <cellStyle name="Normal 2 4 2 2" xfId="22505"/>
    <cellStyle name="Normal 2 4 2 3" xfId="22504"/>
    <cellStyle name="Normal 2 4 3" xfId="22506"/>
    <cellStyle name="Normal 2 4 3 2" xfId="22507"/>
    <cellStyle name="Normal 2 4 4" xfId="22508"/>
    <cellStyle name="Normal 2 4 4 2" xfId="22509"/>
    <cellStyle name="Normal 2 4 5" xfId="22510"/>
    <cellStyle name="Normal 2 4 5 2" xfId="22511"/>
    <cellStyle name="Normal 2 4 6" xfId="22512"/>
    <cellStyle name="Normal 2 4 6 2" xfId="22513"/>
    <cellStyle name="Normal 2 4 7" xfId="22514"/>
    <cellStyle name="Normal 2 4 7 2" xfId="22515"/>
    <cellStyle name="Normal 2 4 8" xfId="22516"/>
    <cellStyle name="Normal 2 4 8 2" xfId="22517"/>
    <cellStyle name="Normal 2 4 9" xfId="22518"/>
    <cellStyle name="Normal 2 4 9 2" xfId="22519"/>
    <cellStyle name="Normal 2 4_Cancelled Shares - ESO &amp; DRCT" xfId="22520"/>
    <cellStyle name="Normal 2 40" xfId="28090"/>
    <cellStyle name="Normal 2 41" xfId="28081"/>
    <cellStyle name="Normal 2 42" xfId="28089"/>
    <cellStyle name="Normal 2 43" xfId="28082"/>
    <cellStyle name="Normal 2 44" xfId="28088"/>
    <cellStyle name="Normal 2 45" xfId="28279"/>
    <cellStyle name="Normal 2 46" xfId="28301"/>
    <cellStyle name="Normal 2 5" xfId="278"/>
    <cellStyle name="Normal 2 5 10" xfId="22522"/>
    <cellStyle name="Normal 2 5 10 2" xfId="22523"/>
    <cellStyle name="Normal 2 5 11" xfId="22524"/>
    <cellStyle name="Normal 2 5 11 2" xfId="22525"/>
    <cellStyle name="Normal 2 5 12" xfId="22526"/>
    <cellStyle name="Normal 2 5 13" xfId="22527"/>
    <cellStyle name="Normal 2 5 14" xfId="22521"/>
    <cellStyle name="Normal 2 5 2" xfId="5540"/>
    <cellStyle name="Normal 2 5 2 2" xfId="22529"/>
    <cellStyle name="Normal 2 5 2 3" xfId="22528"/>
    <cellStyle name="Normal 2 5 3" xfId="22530"/>
    <cellStyle name="Normal 2 5 3 2" xfId="22531"/>
    <cellStyle name="Normal 2 5 4" xfId="22532"/>
    <cellStyle name="Normal 2 5 4 2" xfId="22533"/>
    <cellStyle name="Normal 2 5 5" xfId="22534"/>
    <cellStyle name="Normal 2 5 5 2" xfId="22535"/>
    <cellStyle name="Normal 2 5 6" xfId="22536"/>
    <cellStyle name="Normal 2 5 6 2" xfId="22537"/>
    <cellStyle name="Normal 2 5 7" xfId="22538"/>
    <cellStyle name="Normal 2 5 7 2" xfId="22539"/>
    <cellStyle name="Normal 2 5 8" xfId="22540"/>
    <cellStyle name="Normal 2 5 8 2" xfId="22541"/>
    <cellStyle name="Normal 2 5 9" xfId="22542"/>
    <cellStyle name="Normal 2 5 9 2" xfId="22543"/>
    <cellStyle name="Normal 2 5_Cancelled Shares - ESO &amp; DRCT" xfId="22544"/>
    <cellStyle name="Normal 2 6" xfId="557"/>
    <cellStyle name="Normal 2 6 10" xfId="22546"/>
    <cellStyle name="Normal 2 6 10 2" xfId="22547"/>
    <cellStyle name="Normal 2 6 11" xfId="22548"/>
    <cellStyle name="Normal 2 6 11 2" xfId="22549"/>
    <cellStyle name="Normal 2 6 12" xfId="22550"/>
    <cellStyle name="Normal 2 6 13" xfId="22551"/>
    <cellStyle name="Normal 2 6 14" xfId="22545"/>
    <cellStyle name="Normal 2 6 2" xfId="765"/>
    <cellStyle name="Normal 2 6 2 2" xfId="22553"/>
    <cellStyle name="Normal 2 6 2 3" xfId="22552"/>
    <cellStyle name="Normal 2 6 3" xfId="5541"/>
    <cellStyle name="Normal 2 6 3 2" xfId="22555"/>
    <cellStyle name="Normal 2 6 3 3" xfId="22554"/>
    <cellStyle name="Normal 2 6 4" xfId="22556"/>
    <cellStyle name="Normal 2 6 4 2" xfId="22557"/>
    <cellStyle name="Normal 2 6 5" xfId="22558"/>
    <cellStyle name="Normal 2 6 5 2" xfId="22559"/>
    <cellStyle name="Normal 2 6 6" xfId="22560"/>
    <cellStyle name="Normal 2 6 6 2" xfId="22561"/>
    <cellStyle name="Normal 2 6 7" xfId="22562"/>
    <cellStyle name="Normal 2 6 7 2" xfId="22563"/>
    <cellStyle name="Normal 2 6 8" xfId="22564"/>
    <cellStyle name="Normal 2 6 8 2" xfId="22565"/>
    <cellStyle name="Normal 2 6 9" xfId="22566"/>
    <cellStyle name="Normal 2 6 9 2" xfId="22567"/>
    <cellStyle name="Normal 2 6_Cancelled Shares - ESO &amp; DRCT" xfId="22568"/>
    <cellStyle name="Normal 2 7" xfId="5542"/>
    <cellStyle name="Normal 2 7 10" xfId="22570"/>
    <cellStyle name="Normal 2 7 10 2" xfId="22571"/>
    <cellStyle name="Normal 2 7 11" xfId="22572"/>
    <cellStyle name="Normal 2 7 11 2" xfId="22573"/>
    <cellStyle name="Normal 2 7 12" xfId="22574"/>
    <cellStyle name="Normal 2 7 13" xfId="22569"/>
    <cellStyle name="Normal 2 7 2" xfId="22575"/>
    <cellStyle name="Normal 2 7 2 2" xfId="22576"/>
    <cellStyle name="Normal 2 7 3" xfId="22577"/>
    <cellStyle name="Normal 2 7 3 2" xfId="22578"/>
    <cellStyle name="Normal 2 7 4" xfId="22579"/>
    <cellStyle name="Normal 2 7 4 2" xfId="22580"/>
    <cellStyle name="Normal 2 7 5" xfId="22581"/>
    <cellStyle name="Normal 2 7 5 2" xfId="22582"/>
    <cellStyle name="Normal 2 7 6" xfId="22583"/>
    <cellStyle name="Normal 2 7 6 2" xfId="22584"/>
    <cellStyle name="Normal 2 7 7" xfId="22585"/>
    <cellStyle name="Normal 2 7 7 2" xfId="22586"/>
    <cellStyle name="Normal 2 7 8" xfId="22587"/>
    <cellStyle name="Normal 2 7 8 2" xfId="22588"/>
    <cellStyle name="Normal 2 7 9" xfId="22589"/>
    <cellStyle name="Normal 2 7 9 2" xfId="22590"/>
    <cellStyle name="Normal 2 7_Cancelled Shares - ESO &amp; DRCT" xfId="22591"/>
    <cellStyle name="Normal 2 8" xfId="5543"/>
    <cellStyle name="Normal 2 8 10" xfId="22593"/>
    <cellStyle name="Normal 2 8 10 2" xfId="22594"/>
    <cellStyle name="Normal 2 8 11" xfId="22595"/>
    <cellStyle name="Normal 2 8 11 2" xfId="22596"/>
    <cellStyle name="Normal 2 8 12" xfId="22597"/>
    <cellStyle name="Normal 2 8 13" xfId="22598"/>
    <cellStyle name="Normal 2 8 14" xfId="22592"/>
    <cellStyle name="Normal 2 8 2" xfId="22599"/>
    <cellStyle name="Normal 2 8 2 2" xfId="22600"/>
    <cellStyle name="Normal 2 8 3" xfId="22601"/>
    <cellStyle name="Normal 2 8 3 2" xfId="22602"/>
    <cellStyle name="Normal 2 8 4" xfId="22603"/>
    <cellStyle name="Normal 2 8 4 2" xfId="22604"/>
    <cellStyle name="Normal 2 8 5" xfId="22605"/>
    <cellStyle name="Normal 2 8 5 2" xfId="22606"/>
    <cellStyle name="Normal 2 8 6" xfId="22607"/>
    <cellStyle name="Normal 2 8 6 2" xfId="22608"/>
    <cellStyle name="Normal 2 8 7" xfId="22609"/>
    <cellStyle name="Normal 2 8 7 2" xfId="22610"/>
    <cellStyle name="Normal 2 8 8" xfId="22611"/>
    <cellStyle name="Normal 2 8 8 2" xfId="22612"/>
    <cellStyle name="Normal 2 8 9" xfId="22613"/>
    <cellStyle name="Normal 2 8 9 2" xfId="22614"/>
    <cellStyle name="Normal 2 8_Comverse 2004 Income Tax Review Wkbk 02 03" xfId="22615"/>
    <cellStyle name="Normal 2 9" xfId="5544"/>
    <cellStyle name="Normal 2 9 10" xfId="22617"/>
    <cellStyle name="Normal 2 9 10 2" xfId="22618"/>
    <cellStyle name="Normal 2 9 11" xfId="22619"/>
    <cellStyle name="Normal 2 9 11 2" xfId="22620"/>
    <cellStyle name="Normal 2 9 12" xfId="22621"/>
    <cellStyle name="Normal 2 9 13" xfId="22616"/>
    <cellStyle name="Normal 2 9 2" xfId="22622"/>
    <cellStyle name="Normal 2 9 2 2" xfId="22623"/>
    <cellStyle name="Normal 2 9 3" xfId="22624"/>
    <cellStyle name="Normal 2 9 3 2" xfId="22625"/>
    <cellStyle name="Normal 2 9 4" xfId="22626"/>
    <cellStyle name="Normal 2 9 4 2" xfId="22627"/>
    <cellStyle name="Normal 2 9 5" xfId="22628"/>
    <cellStyle name="Normal 2 9 5 2" xfId="22629"/>
    <cellStyle name="Normal 2 9 6" xfId="22630"/>
    <cellStyle name="Normal 2 9 6 2" xfId="22631"/>
    <cellStyle name="Normal 2 9 7" xfId="22632"/>
    <cellStyle name="Normal 2 9 7 2" xfId="22633"/>
    <cellStyle name="Normal 2 9 8" xfId="22634"/>
    <cellStyle name="Normal 2 9 8 2" xfId="22635"/>
    <cellStyle name="Normal 2 9 9" xfId="22636"/>
    <cellStyle name="Normal 2 9 9 2" xfId="22637"/>
    <cellStyle name="Normal 2 9_Comverse 2004 Income Tax Review Wkbk 02 03" xfId="22638"/>
    <cellStyle name="Normal 2_2011 Executive Summary" xfId="22639"/>
    <cellStyle name="Normal 20" xfId="304"/>
    <cellStyle name="Normal 20 10" xfId="5546"/>
    <cellStyle name="Normal 20 10 2" xfId="12206"/>
    <cellStyle name="Normal 20 10 2 2" xfId="38320"/>
    <cellStyle name="Normal 20 10 3" xfId="38319"/>
    <cellStyle name="Normal 20 10 4" xfId="46206"/>
    <cellStyle name="Normal 20 11" xfId="5547"/>
    <cellStyle name="Normal 20 11 2" xfId="12207"/>
    <cellStyle name="Normal 20 11 2 2" xfId="38322"/>
    <cellStyle name="Normal 20 11 3" xfId="38321"/>
    <cellStyle name="Normal 20 11 4" xfId="46207"/>
    <cellStyle name="Normal 20 12" xfId="5548"/>
    <cellStyle name="Normal 20 12 2" xfId="12208"/>
    <cellStyle name="Normal 20 12 2 2" xfId="38324"/>
    <cellStyle name="Normal 20 12 3" xfId="38323"/>
    <cellStyle name="Normal 20 12 4" xfId="46208"/>
    <cellStyle name="Normal 20 13" xfId="5545"/>
    <cellStyle name="Normal 20 13 2" xfId="12209"/>
    <cellStyle name="Normal 20 13 2 2" xfId="38326"/>
    <cellStyle name="Normal 20 13 3" xfId="38325"/>
    <cellStyle name="Normal 20 14" xfId="12205"/>
    <cellStyle name="Normal 20 14 2" xfId="38327"/>
    <cellStyle name="Normal 20 15" xfId="22640"/>
    <cellStyle name="Normal 20 16" xfId="28303"/>
    <cellStyle name="Normal 20 17" xfId="46205"/>
    <cellStyle name="Normal 20 2" xfId="5549"/>
    <cellStyle name="Normal 20 2 10" xfId="5550"/>
    <cellStyle name="Normal 20 2 10 2" xfId="12211"/>
    <cellStyle name="Normal 20 2 10 2 2" xfId="38330"/>
    <cellStyle name="Normal 20 2 10 3" xfId="38329"/>
    <cellStyle name="Normal 20 2 10 4" xfId="46210"/>
    <cellStyle name="Normal 20 2 11" xfId="5551"/>
    <cellStyle name="Normal 20 2 11 2" xfId="12212"/>
    <cellStyle name="Normal 20 2 11 2 2" xfId="38332"/>
    <cellStyle name="Normal 20 2 11 3" xfId="38331"/>
    <cellStyle name="Normal 20 2 11 4" xfId="46211"/>
    <cellStyle name="Normal 20 2 12" xfId="12210"/>
    <cellStyle name="Normal 20 2 12 2" xfId="38333"/>
    <cellStyle name="Normal 20 2 13" xfId="22641"/>
    <cellStyle name="Normal 20 2 14" xfId="38328"/>
    <cellStyle name="Normal 20 2 15" xfId="46209"/>
    <cellStyle name="Normal 20 2 2" xfId="5552"/>
    <cellStyle name="Normal 20 2 2 10" xfId="12213"/>
    <cellStyle name="Normal 20 2 2 10 2" xfId="38335"/>
    <cellStyle name="Normal 20 2 2 11" xfId="22642"/>
    <cellStyle name="Normal 20 2 2 12" xfId="38334"/>
    <cellStyle name="Normal 20 2 2 13" xfId="46212"/>
    <cellStyle name="Normal 20 2 2 2" xfId="5553"/>
    <cellStyle name="Normal 20 2 2 2 10" xfId="38336"/>
    <cellStyle name="Normal 20 2 2 2 11" xfId="46213"/>
    <cellStyle name="Normal 20 2 2 2 2" xfId="5554"/>
    <cellStyle name="Normal 20 2 2 2 2 2" xfId="5555"/>
    <cellStyle name="Normal 20 2 2 2 2 2 2" xfId="12216"/>
    <cellStyle name="Normal 20 2 2 2 2 2 2 2" xfId="38339"/>
    <cellStyle name="Normal 20 2 2 2 2 2 3" xfId="38338"/>
    <cellStyle name="Normal 20 2 2 2 2 2 4" xfId="46215"/>
    <cellStyle name="Normal 20 2 2 2 2 3" xfId="12215"/>
    <cellStyle name="Normal 20 2 2 2 2 3 2" xfId="38340"/>
    <cellStyle name="Normal 20 2 2 2 2 4" xfId="38337"/>
    <cellStyle name="Normal 20 2 2 2 2 5" xfId="46214"/>
    <cellStyle name="Normal 20 2 2 2 3" xfId="5556"/>
    <cellStyle name="Normal 20 2 2 2 3 2" xfId="5557"/>
    <cellStyle name="Normal 20 2 2 2 3 2 2" xfId="12218"/>
    <cellStyle name="Normal 20 2 2 2 3 2 2 2" xfId="38343"/>
    <cellStyle name="Normal 20 2 2 2 3 2 3" xfId="38342"/>
    <cellStyle name="Normal 20 2 2 2 3 2 4" xfId="46217"/>
    <cellStyle name="Normal 20 2 2 2 3 3" xfId="12217"/>
    <cellStyle name="Normal 20 2 2 2 3 3 2" xfId="38344"/>
    <cellStyle name="Normal 20 2 2 2 3 4" xfId="38341"/>
    <cellStyle name="Normal 20 2 2 2 3 5" xfId="46216"/>
    <cellStyle name="Normal 20 2 2 2 4" xfId="5558"/>
    <cellStyle name="Normal 20 2 2 2 4 2" xfId="12219"/>
    <cellStyle name="Normal 20 2 2 2 4 2 2" xfId="38346"/>
    <cellStyle name="Normal 20 2 2 2 4 3" xfId="38345"/>
    <cellStyle name="Normal 20 2 2 2 4 4" xfId="46218"/>
    <cellStyle name="Normal 20 2 2 2 5" xfId="5559"/>
    <cellStyle name="Normal 20 2 2 2 5 2" xfId="12220"/>
    <cellStyle name="Normal 20 2 2 2 5 2 2" xfId="38348"/>
    <cellStyle name="Normal 20 2 2 2 5 3" xfId="38347"/>
    <cellStyle name="Normal 20 2 2 2 5 4" xfId="46219"/>
    <cellStyle name="Normal 20 2 2 2 6" xfId="5560"/>
    <cellStyle name="Normal 20 2 2 2 6 2" xfId="12221"/>
    <cellStyle name="Normal 20 2 2 2 6 2 2" xfId="38350"/>
    <cellStyle name="Normal 20 2 2 2 6 3" xfId="38349"/>
    <cellStyle name="Normal 20 2 2 2 6 4" xfId="46220"/>
    <cellStyle name="Normal 20 2 2 2 7" xfId="5561"/>
    <cellStyle name="Normal 20 2 2 2 7 2" xfId="12222"/>
    <cellStyle name="Normal 20 2 2 2 7 2 2" xfId="38352"/>
    <cellStyle name="Normal 20 2 2 2 7 3" xfId="38351"/>
    <cellStyle name="Normal 20 2 2 2 7 4" xfId="46221"/>
    <cellStyle name="Normal 20 2 2 2 8" xfId="5562"/>
    <cellStyle name="Normal 20 2 2 2 8 2" xfId="12223"/>
    <cellStyle name="Normal 20 2 2 2 8 2 2" xfId="38354"/>
    <cellStyle name="Normal 20 2 2 2 8 3" xfId="38353"/>
    <cellStyle name="Normal 20 2 2 2 8 4" xfId="46222"/>
    <cellStyle name="Normal 20 2 2 2 9" xfId="12214"/>
    <cellStyle name="Normal 20 2 2 2 9 2" xfId="38355"/>
    <cellStyle name="Normal 20 2 2 3" xfId="5563"/>
    <cellStyle name="Normal 20 2 2 3 2" xfId="5564"/>
    <cellStyle name="Normal 20 2 2 3 2 2" xfId="12225"/>
    <cellStyle name="Normal 20 2 2 3 2 2 2" xfId="38358"/>
    <cellStyle name="Normal 20 2 2 3 2 3" xfId="38357"/>
    <cellStyle name="Normal 20 2 2 3 2 4" xfId="46224"/>
    <cellStyle name="Normal 20 2 2 3 3" xfId="12224"/>
    <cellStyle name="Normal 20 2 2 3 3 2" xfId="38359"/>
    <cellStyle name="Normal 20 2 2 3 4" xfId="38356"/>
    <cellStyle name="Normal 20 2 2 3 5" xfId="46223"/>
    <cellStyle name="Normal 20 2 2 4" xfId="5565"/>
    <cellStyle name="Normal 20 2 2 4 2" xfId="5566"/>
    <cellStyle name="Normal 20 2 2 4 2 2" xfId="12227"/>
    <cellStyle name="Normal 20 2 2 4 2 2 2" xfId="38362"/>
    <cellStyle name="Normal 20 2 2 4 2 3" xfId="38361"/>
    <cellStyle name="Normal 20 2 2 4 2 4" xfId="46226"/>
    <cellStyle name="Normal 20 2 2 4 3" xfId="12226"/>
    <cellStyle name="Normal 20 2 2 4 3 2" xfId="38363"/>
    <cellStyle name="Normal 20 2 2 4 4" xfId="38360"/>
    <cellStyle name="Normal 20 2 2 4 5" xfId="46225"/>
    <cellStyle name="Normal 20 2 2 5" xfId="5567"/>
    <cellStyle name="Normal 20 2 2 5 2" xfId="12228"/>
    <cellStyle name="Normal 20 2 2 5 2 2" xfId="38365"/>
    <cellStyle name="Normal 20 2 2 5 3" xfId="38364"/>
    <cellStyle name="Normal 20 2 2 5 4" xfId="46227"/>
    <cellStyle name="Normal 20 2 2 6" xfId="5568"/>
    <cellStyle name="Normal 20 2 2 6 2" xfId="12229"/>
    <cellStyle name="Normal 20 2 2 6 2 2" xfId="38367"/>
    <cellStyle name="Normal 20 2 2 6 3" xfId="38366"/>
    <cellStyle name="Normal 20 2 2 6 4" xfId="46228"/>
    <cellStyle name="Normal 20 2 2 7" xfId="5569"/>
    <cellStyle name="Normal 20 2 2 7 2" xfId="12230"/>
    <cellStyle name="Normal 20 2 2 7 2 2" xfId="38369"/>
    <cellStyle name="Normal 20 2 2 7 3" xfId="38368"/>
    <cellStyle name="Normal 20 2 2 7 4" xfId="46229"/>
    <cellStyle name="Normal 20 2 2 8" xfId="5570"/>
    <cellStyle name="Normal 20 2 2 8 2" xfId="12231"/>
    <cellStyle name="Normal 20 2 2 8 2 2" xfId="38371"/>
    <cellStyle name="Normal 20 2 2 8 3" xfId="38370"/>
    <cellStyle name="Normal 20 2 2 8 4" xfId="46230"/>
    <cellStyle name="Normal 20 2 2 9" xfId="5571"/>
    <cellStyle name="Normal 20 2 2 9 2" xfId="12232"/>
    <cellStyle name="Normal 20 2 2 9 2 2" xfId="38373"/>
    <cellStyle name="Normal 20 2 2 9 3" xfId="38372"/>
    <cellStyle name="Normal 20 2 2 9 4" xfId="46231"/>
    <cellStyle name="Normal 20 2 3" xfId="5572"/>
    <cellStyle name="Normal 20 2 3 10" xfId="22643"/>
    <cellStyle name="Normal 20 2 3 11" xfId="38374"/>
    <cellStyle name="Normal 20 2 3 12" xfId="46232"/>
    <cellStyle name="Normal 20 2 3 2" xfId="5573"/>
    <cellStyle name="Normal 20 2 3 2 2" xfId="5574"/>
    <cellStyle name="Normal 20 2 3 2 2 2" xfId="12235"/>
    <cellStyle name="Normal 20 2 3 2 2 2 2" xfId="38377"/>
    <cellStyle name="Normal 20 2 3 2 2 3" xfId="38376"/>
    <cellStyle name="Normal 20 2 3 2 2 4" xfId="46234"/>
    <cellStyle name="Normal 20 2 3 2 3" xfId="12234"/>
    <cellStyle name="Normal 20 2 3 2 3 2" xfId="38378"/>
    <cellStyle name="Normal 20 2 3 2 4" xfId="38375"/>
    <cellStyle name="Normal 20 2 3 2 5" xfId="46233"/>
    <cellStyle name="Normal 20 2 3 3" xfId="5575"/>
    <cellStyle name="Normal 20 2 3 3 2" xfId="5576"/>
    <cellStyle name="Normal 20 2 3 3 2 2" xfId="12237"/>
    <cellStyle name="Normal 20 2 3 3 2 2 2" xfId="38381"/>
    <cellStyle name="Normal 20 2 3 3 2 3" xfId="38380"/>
    <cellStyle name="Normal 20 2 3 3 2 4" xfId="46236"/>
    <cellStyle name="Normal 20 2 3 3 3" xfId="12236"/>
    <cellStyle name="Normal 20 2 3 3 3 2" xfId="38382"/>
    <cellStyle name="Normal 20 2 3 3 4" xfId="38379"/>
    <cellStyle name="Normal 20 2 3 3 5" xfId="46235"/>
    <cellStyle name="Normal 20 2 3 4" xfId="5577"/>
    <cellStyle name="Normal 20 2 3 4 2" xfId="12238"/>
    <cellStyle name="Normal 20 2 3 4 2 2" xfId="38384"/>
    <cellStyle name="Normal 20 2 3 4 3" xfId="38383"/>
    <cellStyle name="Normal 20 2 3 4 4" xfId="46237"/>
    <cellStyle name="Normal 20 2 3 5" xfId="5578"/>
    <cellStyle name="Normal 20 2 3 5 2" xfId="12239"/>
    <cellStyle name="Normal 20 2 3 5 2 2" xfId="38386"/>
    <cellStyle name="Normal 20 2 3 5 3" xfId="38385"/>
    <cellStyle name="Normal 20 2 3 5 4" xfId="46238"/>
    <cellStyle name="Normal 20 2 3 6" xfId="5579"/>
    <cellStyle name="Normal 20 2 3 6 2" xfId="12240"/>
    <cellStyle name="Normal 20 2 3 6 2 2" xfId="38388"/>
    <cellStyle name="Normal 20 2 3 6 3" xfId="38387"/>
    <cellStyle name="Normal 20 2 3 6 4" xfId="46239"/>
    <cellStyle name="Normal 20 2 3 7" xfId="5580"/>
    <cellStyle name="Normal 20 2 3 7 2" xfId="12241"/>
    <cellStyle name="Normal 20 2 3 7 2 2" xfId="38390"/>
    <cellStyle name="Normal 20 2 3 7 3" xfId="38389"/>
    <cellStyle name="Normal 20 2 3 7 4" xfId="46240"/>
    <cellStyle name="Normal 20 2 3 8" xfId="5581"/>
    <cellStyle name="Normal 20 2 3 8 2" xfId="12242"/>
    <cellStyle name="Normal 20 2 3 8 2 2" xfId="38392"/>
    <cellStyle name="Normal 20 2 3 8 3" xfId="38391"/>
    <cellStyle name="Normal 20 2 3 8 4" xfId="46241"/>
    <cellStyle name="Normal 20 2 3 9" xfId="12233"/>
    <cellStyle name="Normal 20 2 3 9 2" xfId="38393"/>
    <cellStyle name="Normal 20 2 4" xfId="5582"/>
    <cellStyle name="Normal 20 2 4 10" xfId="22644"/>
    <cellStyle name="Normal 20 2 4 11" xfId="38394"/>
    <cellStyle name="Normal 20 2 4 12" xfId="46242"/>
    <cellStyle name="Normal 20 2 4 2" xfId="5583"/>
    <cellStyle name="Normal 20 2 4 2 2" xfId="12244"/>
    <cellStyle name="Normal 20 2 4 2 2 2" xfId="38396"/>
    <cellStyle name="Normal 20 2 4 2 3" xfId="38395"/>
    <cellStyle name="Normal 20 2 4 2 4" xfId="46243"/>
    <cellStyle name="Normal 20 2 4 3" xfId="5584"/>
    <cellStyle name="Normal 20 2 4 3 2" xfId="12245"/>
    <cellStyle name="Normal 20 2 4 3 2 2" xfId="38398"/>
    <cellStyle name="Normal 20 2 4 3 3" xfId="38397"/>
    <cellStyle name="Normal 20 2 4 3 4" xfId="46244"/>
    <cellStyle name="Normal 20 2 4 4" xfId="5585"/>
    <cellStyle name="Normal 20 2 4 4 2" xfId="12246"/>
    <cellStyle name="Normal 20 2 4 4 2 2" xfId="38400"/>
    <cellStyle name="Normal 20 2 4 4 3" xfId="38399"/>
    <cellStyle name="Normal 20 2 4 4 4" xfId="46245"/>
    <cellStyle name="Normal 20 2 4 5" xfId="5586"/>
    <cellStyle name="Normal 20 2 4 5 2" xfId="12247"/>
    <cellStyle name="Normal 20 2 4 5 2 2" xfId="38402"/>
    <cellStyle name="Normal 20 2 4 5 3" xfId="38401"/>
    <cellStyle name="Normal 20 2 4 5 4" xfId="46246"/>
    <cellStyle name="Normal 20 2 4 6" xfId="5587"/>
    <cellStyle name="Normal 20 2 4 6 2" xfId="12248"/>
    <cellStyle name="Normal 20 2 4 6 2 2" xfId="38404"/>
    <cellStyle name="Normal 20 2 4 6 3" xfId="38403"/>
    <cellStyle name="Normal 20 2 4 6 4" xfId="46247"/>
    <cellStyle name="Normal 20 2 4 7" xfId="5588"/>
    <cellStyle name="Normal 20 2 4 7 2" xfId="12249"/>
    <cellStyle name="Normal 20 2 4 7 2 2" xfId="38406"/>
    <cellStyle name="Normal 20 2 4 7 3" xfId="38405"/>
    <cellStyle name="Normal 20 2 4 7 4" xfId="46248"/>
    <cellStyle name="Normal 20 2 4 8" xfId="5589"/>
    <cellStyle name="Normal 20 2 4 8 2" xfId="12250"/>
    <cellStyle name="Normal 20 2 4 8 2 2" xfId="38408"/>
    <cellStyle name="Normal 20 2 4 8 3" xfId="38407"/>
    <cellStyle name="Normal 20 2 4 8 4" xfId="46249"/>
    <cellStyle name="Normal 20 2 4 9" xfId="12243"/>
    <cellStyle name="Normal 20 2 4 9 2" xfId="38409"/>
    <cellStyle name="Normal 20 2 5" xfId="5590"/>
    <cellStyle name="Normal 20 2 5 2" xfId="5591"/>
    <cellStyle name="Normal 20 2 5 2 2" xfId="12252"/>
    <cellStyle name="Normal 20 2 5 2 2 2" xfId="38412"/>
    <cellStyle name="Normal 20 2 5 2 3" xfId="38411"/>
    <cellStyle name="Normal 20 2 5 2 4" xfId="46251"/>
    <cellStyle name="Normal 20 2 5 3" xfId="12251"/>
    <cellStyle name="Normal 20 2 5 3 2" xfId="38413"/>
    <cellStyle name="Normal 20 2 5 4" xfId="22645"/>
    <cellStyle name="Normal 20 2 5 5" xfId="38410"/>
    <cellStyle name="Normal 20 2 5 6" xfId="46250"/>
    <cellStyle name="Normal 20 2 6" xfId="5592"/>
    <cellStyle name="Normal 20 2 6 2" xfId="12253"/>
    <cellStyle name="Normal 20 2 6 2 2" xfId="38415"/>
    <cellStyle name="Normal 20 2 6 3" xfId="38414"/>
    <cellStyle name="Normal 20 2 6 4" xfId="46252"/>
    <cellStyle name="Normal 20 2 7" xfId="5593"/>
    <cellStyle name="Normal 20 2 7 2" xfId="12254"/>
    <cellStyle name="Normal 20 2 7 2 2" xfId="38417"/>
    <cellStyle name="Normal 20 2 7 3" xfId="38416"/>
    <cellStyle name="Normal 20 2 7 4" xfId="46253"/>
    <cellStyle name="Normal 20 2 8" xfId="5594"/>
    <cellStyle name="Normal 20 2 8 2" xfId="12255"/>
    <cellStyle name="Normal 20 2 8 2 2" xfId="38419"/>
    <cellStyle name="Normal 20 2 8 3" xfId="38418"/>
    <cellStyle name="Normal 20 2 8 4" xfId="46254"/>
    <cellStyle name="Normal 20 2 9" xfId="5595"/>
    <cellStyle name="Normal 20 2 9 2" xfId="12256"/>
    <cellStyle name="Normal 20 2 9 2 2" xfId="38421"/>
    <cellStyle name="Normal 20 2 9 3" xfId="38420"/>
    <cellStyle name="Normal 20 2 9 4" xfId="46255"/>
    <cellStyle name="Normal 20 3" xfId="5596"/>
    <cellStyle name="Normal 20 3 10" xfId="12257"/>
    <cellStyle name="Normal 20 3 10 2" xfId="38423"/>
    <cellStyle name="Normal 20 3 11" xfId="22646"/>
    <cellStyle name="Normal 20 3 12" xfId="38422"/>
    <cellStyle name="Normal 20 3 13" xfId="46256"/>
    <cellStyle name="Normal 20 3 2" xfId="5597"/>
    <cellStyle name="Normal 20 3 2 10" xfId="22647"/>
    <cellStyle name="Normal 20 3 2 11" xfId="38424"/>
    <cellStyle name="Normal 20 3 2 12" xfId="46257"/>
    <cellStyle name="Normal 20 3 2 2" xfId="5598"/>
    <cellStyle name="Normal 20 3 2 2 2" xfId="5599"/>
    <cellStyle name="Normal 20 3 2 2 2 2" xfId="12260"/>
    <cellStyle name="Normal 20 3 2 2 2 2 2" xfId="38427"/>
    <cellStyle name="Normal 20 3 2 2 2 3" xfId="38426"/>
    <cellStyle name="Normal 20 3 2 2 2 4" xfId="46259"/>
    <cellStyle name="Normal 20 3 2 2 3" xfId="12259"/>
    <cellStyle name="Normal 20 3 2 2 3 2" xfId="38428"/>
    <cellStyle name="Normal 20 3 2 2 4" xfId="38425"/>
    <cellStyle name="Normal 20 3 2 2 5" xfId="46258"/>
    <cellStyle name="Normal 20 3 2 3" xfId="5600"/>
    <cellStyle name="Normal 20 3 2 3 2" xfId="5601"/>
    <cellStyle name="Normal 20 3 2 3 2 2" xfId="12262"/>
    <cellStyle name="Normal 20 3 2 3 2 2 2" xfId="38431"/>
    <cellStyle name="Normal 20 3 2 3 2 3" xfId="38430"/>
    <cellStyle name="Normal 20 3 2 3 2 4" xfId="46261"/>
    <cellStyle name="Normal 20 3 2 3 3" xfId="12261"/>
    <cellStyle name="Normal 20 3 2 3 3 2" xfId="38432"/>
    <cellStyle name="Normal 20 3 2 3 4" xfId="38429"/>
    <cellStyle name="Normal 20 3 2 3 5" xfId="46260"/>
    <cellStyle name="Normal 20 3 2 4" xfId="5602"/>
    <cellStyle name="Normal 20 3 2 4 2" xfId="12263"/>
    <cellStyle name="Normal 20 3 2 4 2 2" xfId="38434"/>
    <cellStyle name="Normal 20 3 2 4 3" xfId="38433"/>
    <cellStyle name="Normal 20 3 2 4 4" xfId="46262"/>
    <cellStyle name="Normal 20 3 2 5" xfId="5603"/>
    <cellStyle name="Normal 20 3 2 5 2" xfId="12264"/>
    <cellStyle name="Normal 20 3 2 5 2 2" xfId="38436"/>
    <cellStyle name="Normal 20 3 2 5 3" xfId="38435"/>
    <cellStyle name="Normal 20 3 2 5 4" xfId="46263"/>
    <cellStyle name="Normal 20 3 2 6" xfId="5604"/>
    <cellStyle name="Normal 20 3 2 6 2" xfId="12265"/>
    <cellStyle name="Normal 20 3 2 6 2 2" xfId="38438"/>
    <cellStyle name="Normal 20 3 2 6 3" xfId="38437"/>
    <cellStyle name="Normal 20 3 2 6 4" xfId="46264"/>
    <cellStyle name="Normal 20 3 2 7" xfId="5605"/>
    <cellStyle name="Normal 20 3 2 7 2" xfId="12266"/>
    <cellStyle name="Normal 20 3 2 7 2 2" xfId="38440"/>
    <cellStyle name="Normal 20 3 2 7 3" xfId="38439"/>
    <cellStyle name="Normal 20 3 2 7 4" xfId="46265"/>
    <cellStyle name="Normal 20 3 2 8" xfId="5606"/>
    <cellStyle name="Normal 20 3 2 8 2" xfId="12267"/>
    <cellStyle name="Normal 20 3 2 8 2 2" xfId="38442"/>
    <cellStyle name="Normal 20 3 2 8 3" xfId="38441"/>
    <cellStyle name="Normal 20 3 2 8 4" xfId="46266"/>
    <cellStyle name="Normal 20 3 2 9" xfId="12258"/>
    <cellStyle name="Normal 20 3 2 9 2" xfId="38443"/>
    <cellStyle name="Normal 20 3 3" xfId="5607"/>
    <cellStyle name="Normal 20 3 3 2" xfId="5608"/>
    <cellStyle name="Normal 20 3 3 2 2" xfId="12269"/>
    <cellStyle name="Normal 20 3 3 2 2 2" xfId="38446"/>
    <cellStyle name="Normal 20 3 3 2 3" xfId="38445"/>
    <cellStyle name="Normal 20 3 3 2 4" xfId="46268"/>
    <cellStyle name="Normal 20 3 3 3" xfId="12268"/>
    <cellStyle name="Normal 20 3 3 3 2" xfId="38447"/>
    <cellStyle name="Normal 20 3 3 4" xfId="38444"/>
    <cellStyle name="Normal 20 3 3 5" xfId="46267"/>
    <cellStyle name="Normal 20 3 4" xfId="5609"/>
    <cellStyle name="Normal 20 3 4 2" xfId="5610"/>
    <cellStyle name="Normal 20 3 4 2 2" xfId="12271"/>
    <cellStyle name="Normal 20 3 4 2 2 2" xfId="38450"/>
    <cellStyle name="Normal 20 3 4 2 3" xfId="38449"/>
    <cellStyle name="Normal 20 3 4 2 4" xfId="46270"/>
    <cellStyle name="Normal 20 3 4 3" xfId="12270"/>
    <cellStyle name="Normal 20 3 4 3 2" xfId="38451"/>
    <cellStyle name="Normal 20 3 4 4" xfId="38448"/>
    <cellStyle name="Normal 20 3 4 5" xfId="46269"/>
    <cellStyle name="Normal 20 3 5" xfId="5611"/>
    <cellStyle name="Normal 20 3 5 2" xfId="12272"/>
    <cellStyle name="Normal 20 3 5 2 2" xfId="38453"/>
    <cellStyle name="Normal 20 3 5 3" xfId="38452"/>
    <cellStyle name="Normal 20 3 5 4" xfId="46271"/>
    <cellStyle name="Normal 20 3 6" xfId="5612"/>
    <cellStyle name="Normal 20 3 6 2" xfId="12273"/>
    <cellStyle name="Normal 20 3 6 2 2" xfId="38455"/>
    <cellStyle name="Normal 20 3 6 3" xfId="38454"/>
    <cellStyle name="Normal 20 3 6 4" xfId="46272"/>
    <cellStyle name="Normal 20 3 7" xfId="5613"/>
    <cellStyle name="Normal 20 3 7 2" xfId="12274"/>
    <cellStyle name="Normal 20 3 7 2 2" xfId="38457"/>
    <cellStyle name="Normal 20 3 7 3" xfId="38456"/>
    <cellStyle name="Normal 20 3 7 4" xfId="46273"/>
    <cellStyle name="Normal 20 3 8" xfId="5614"/>
    <cellStyle name="Normal 20 3 8 2" xfId="12275"/>
    <cellStyle name="Normal 20 3 8 2 2" xfId="38459"/>
    <cellStyle name="Normal 20 3 8 3" xfId="38458"/>
    <cellStyle name="Normal 20 3 8 4" xfId="46274"/>
    <cellStyle name="Normal 20 3 9" xfId="5615"/>
    <cellStyle name="Normal 20 3 9 2" xfId="12276"/>
    <cellStyle name="Normal 20 3 9 2 2" xfId="38461"/>
    <cellStyle name="Normal 20 3 9 3" xfId="38460"/>
    <cellStyle name="Normal 20 3 9 4" xfId="46275"/>
    <cellStyle name="Normal 20 4" xfId="5616"/>
    <cellStyle name="Normal 20 4 10" xfId="22648"/>
    <cellStyle name="Normal 20 4 11" xfId="38462"/>
    <cellStyle name="Normal 20 4 12" xfId="46276"/>
    <cellStyle name="Normal 20 4 2" xfId="5617"/>
    <cellStyle name="Normal 20 4 2 2" xfId="5618"/>
    <cellStyle name="Normal 20 4 2 2 2" xfId="12279"/>
    <cellStyle name="Normal 20 4 2 2 2 2" xfId="38465"/>
    <cellStyle name="Normal 20 4 2 2 3" xfId="38464"/>
    <cellStyle name="Normal 20 4 2 2 4" xfId="46278"/>
    <cellStyle name="Normal 20 4 2 3" xfId="12278"/>
    <cellStyle name="Normal 20 4 2 3 2" xfId="38466"/>
    <cellStyle name="Normal 20 4 2 4" xfId="22649"/>
    <cellStyle name="Normal 20 4 2 5" xfId="38463"/>
    <cellStyle name="Normal 20 4 2 6" xfId="46277"/>
    <cellStyle name="Normal 20 4 3" xfId="5619"/>
    <cellStyle name="Normal 20 4 3 2" xfId="5620"/>
    <cellStyle name="Normal 20 4 3 2 2" xfId="12281"/>
    <cellStyle name="Normal 20 4 3 2 2 2" xfId="38469"/>
    <cellStyle name="Normal 20 4 3 2 3" xfId="38468"/>
    <cellStyle name="Normal 20 4 3 2 4" xfId="46280"/>
    <cellStyle name="Normal 20 4 3 3" xfId="12280"/>
    <cellStyle name="Normal 20 4 3 3 2" xfId="38470"/>
    <cellStyle name="Normal 20 4 3 4" xfId="38467"/>
    <cellStyle name="Normal 20 4 3 5" xfId="46279"/>
    <cellStyle name="Normal 20 4 4" xfId="5621"/>
    <cellStyle name="Normal 20 4 4 2" xfId="12282"/>
    <cellStyle name="Normal 20 4 4 2 2" xfId="38472"/>
    <cellStyle name="Normal 20 4 4 3" xfId="38471"/>
    <cellStyle name="Normal 20 4 4 4" xfId="46281"/>
    <cellStyle name="Normal 20 4 5" xfId="5622"/>
    <cellStyle name="Normal 20 4 5 2" xfId="12283"/>
    <cellStyle name="Normal 20 4 5 2 2" xfId="38474"/>
    <cellStyle name="Normal 20 4 5 3" xfId="38473"/>
    <cellStyle name="Normal 20 4 5 4" xfId="46282"/>
    <cellStyle name="Normal 20 4 6" xfId="5623"/>
    <cellStyle name="Normal 20 4 6 2" xfId="12284"/>
    <cellStyle name="Normal 20 4 6 2 2" xfId="38476"/>
    <cellStyle name="Normal 20 4 6 3" xfId="38475"/>
    <cellStyle name="Normal 20 4 6 4" xfId="46283"/>
    <cellStyle name="Normal 20 4 7" xfId="5624"/>
    <cellStyle name="Normal 20 4 7 2" xfId="12285"/>
    <cellStyle name="Normal 20 4 7 2 2" xfId="38478"/>
    <cellStyle name="Normal 20 4 7 3" xfId="38477"/>
    <cellStyle name="Normal 20 4 7 4" xfId="46284"/>
    <cellStyle name="Normal 20 4 8" xfId="5625"/>
    <cellStyle name="Normal 20 4 8 2" xfId="12286"/>
    <cellStyle name="Normal 20 4 8 2 2" xfId="38480"/>
    <cellStyle name="Normal 20 4 8 3" xfId="38479"/>
    <cellStyle name="Normal 20 4 8 4" xfId="46285"/>
    <cellStyle name="Normal 20 4 9" xfId="12277"/>
    <cellStyle name="Normal 20 4 9 2" xfId="38481"/>
    <cellStyle name="Normal 20 5" xfId="5626"/>
    <cellStyle name="Normal 20 5 10" xfId="22650"/>
    <cellStyle name="Normal 20 5 11" xfId="38482"/>
    <cellStyle name="Normal 20 5 12" xfId="46286"/>
    <cellStyle name="Normal 20 5 2" xfId="5627"/>
    <cellStyle name="Normal 20 5 2 2" xfId="12288"/>
    <cellStyle name="Normal 20 5 2 2 2" xfId="38484"/>
    <cellStyle name="Normal 20 5 2 3" xfId="38483"/>
    <cellStyle name="Normal 20 5 2 4" xfId="46287"/>
    <cellStyle name="Normal 20 5 3" xfId="5628"/>
    <cellStyle name="Normal 20 5 3 2" xfId="12289"/>
    <cellStyle name="Normal 20 5 3 2 2" xfId="38486"/>
    <cellStyle name="Normal 20 5 3 3" xfId="38485"/>
    <cellStyle name="Normal 20 5 3 4" xfId="46288"/>
    <cellStyle name="Normal 20 5 4" xfId="5629"/>
    <cellStyle name="Normal 20 5 4 2" xfId="12290"/>
    <cellStyle name="Normal 20 5 4 2 2" xfId="38488"/>
    <cellStyle name="Normal 20 5 4 3" xfId="38487"/>
    <cellStyle name="Normal 20 5 4 4" xfId="46289"/>
    <cellStyle name="Normal 20 5 5" xfId="5630"/>
    <cellStyle name="Normal 20 5 5 2" xfId="12291"/>
    <cellStyle name="Normal 20 5 5 2 2" xfId="38490"/>
    <cellStyle name="Normal 20 5 5 3" xfId="38489"/>
    <cellStyle name="Normal 20 5 5 4" xfId="46290"/>
    <cellStyle name="Normal 20 5 6" xfId="5631"/>
    <cellStyle name="Normal 20 5 6 2" xfId="12292"/>
    <cellStyle name="Normal 20 5 6 2 2" xfId="38492"/>
    <cellStyle name="Normal 20 5 6 3" xfId="38491"/>
    <cellStyle name="Normal 20 5 6 4" xfId="46291"/>
    <cellStyle name="Normal 20 5 7" xfId="5632"/>
    <cellStyle name="Normal 20 5 7 2" xfId="12293"/>
    <cellStyle name="Normal 20 5 7 2 2" xfId="38494"/>
    <cellStyle name="Normal 20 5 7 3" xfId="38493"/>
    <cellStyle name="Normal 20 5 7 4" xfId="46292"/>
    <cellStyle name="Normal 20 5 8" xfId="5633"/>
    <cellStyle name="Normal 20 5 8 2" xfId="12294"/>
    <cellStyle name="Normal 20 5 8 2 2" xfId="38496"/>
    <cellStyle name="Normal 20 5 8 3" xfId="38495"/>
    <cellStyle name="Normal 20 5 8 4" xfId="46293"/>
    <cellStyle name="Normal 20 5 9" xfId="12287"/>
    <cellStyle name="Normal 20 5 9 2" xfId="38497"/>
    <cellStyle name="Normal 20 6" xfId="5634"/>
    <cellStyle name="Normal 20 6 2" xfId="5635"/>
    <cellStyle name="Normal 20 6 2 2" xfId="12296"/>
    <cellStyle name="Normal 20 6 2 2 2" xfId="38500"/>
    <cellStyle name="Normal 20 6 2 3" xfId="38499"/>
    <cellStyle name="Normal 20 6 2 4" xfId="46295"/>
    <cellStyle name="Normal 20 6 3" xfId="12295"/>
    <cellStyle name="Normal 20 6 3 2" xfId="38501"/>
    <cellStyle name="Normal 20 6 4" xfId="22651"/>
    <cellStyle name="Normal 20 6 5" xfId="38498"/>
    <cellStyle name="Normal 20 6 6" xfId="46294"/>
    <cellStyle name="Normal 20 7" xfId="5636"/>
    <cellStyle name="Normal 20 7 2" xfId="12297"/>
    <cellStyle name="Normal 20 7 2 2" xfId="38503"/>
    <cellStyle name="Normal 20 7 3" xfId="22652"/>
    <cellStyle name="Normal 20 7 4" xfId="38502"/>
    <cellStyle name="Normal 20 7 5" xfId="46296"/>
    <cellStyle name="Normal 20 8" xfId="5637"/>
    <cellStyle name="Normal 20 8 2" xfId="12298"/>
    <cellStyle name="Normal 20 8 2 2" xfId="38505"/>
    <cellStyle name="Normal 20 8 3" xfId="22653"/>
    <cellStyle name="Normal 20 8 4" xfId="38504"/>
    <cellStyle name="Normal 20 8 5" xfId="46297"/>
    <cellStyle name="Normal 20 9" xfId="5638"/>
    <cellStyle name="Normal 20 9 2" xfId="12299"/>
    <cellStyle name="Normal 20 9 2 2" xfId="38507"/>
    <cellStyle name="Normal 20 9 3" xfId="38506"/>
    <cellStyle name="Normal 20 9 4" xfId="46298"/>
    <cellStyle name="Normal 20_Expired Option Payouts w Detail" xfId="22654"/>
    <cellStyle name="Normal 21" xfId="486"/>
    <cellStyle name="Normal 21 2" xfId="5640"/>
    <cellStyle name="Normal 21 2 2" xfId="22657"/>
    <cellStyle name="Normal 21 2 3" xfId="22656"/>
    <cellStyle name="Normal 21 3" xfId="5639"/>
    <cellStyle name="Normal 21 3 2" xfId="22659"/>
    <cellStyle name="Normal 21 3 3" xfId="22658"/>
    <cellStyle name="Normal 21 4" xfId="12300"/>
    <cellStyle name="Normal 21 4 2" xfId="22661"/>
    <cellStyle name="Normal 21 4 3" xfId="22660"/>
    <cellStyle name="Normal 21 4 4" xfId="38508"/>
    <cellStyle name="Normal 21 5" xfId="22662"/>
    <cellStyle name="Normal 21 6" xfId="22663"/>
    <cellStyle name="Normal 21 7" xfId="22655"/>
    <cellStyle name="Normal 21 8" xfId="28304"/>
    <cellStyle name="Normal 21_Expired Option Payouts w Detail" xfId="22664"/>
    <cellStyle name="Normal 22" xfId="489"/>
    <cellStyle name="Normal 22 10" xfId="5642"/>
    <cellStyle name="Normal 22 10 2" xfId="12302"/>
    <cellStyle name="Normal 22 10 2 2" xfId="38510"/>
    <cellStyle name="Normal 22 10 3" xfId="38509"/>
    <cellStyle name="Normal 22 10 4" xfId="46300"/>
    <cellStyle name="Normal 22 11" xfId="5643"/>
    <cellStyle name="Normal 22 11 2" xfId="12303"/>
    <cellStyle name="Normal 22 11 2 2" xfId="38512"/>
    <cellStyle name="Normal 22 11 3" xfId="38511"/>
    <cellStyle name="Normal 22 11 4" xfId="46301"/>
    <cellStyle name="Normal 22 12" xfId="5641"/>
    <cellStyle name="Normal 22 12 2" xfId="12304"/>
    <cellStyle name="Normal 22 12 2 2" xfId="38514"/>
    <cellStyle name="Normal 22 12 3" xfId="38513"/>
    <cellStyle name="Normal 22 13" xfId="12301"/>
    <cellStyle name="Normal 22 13 2" xfId="38515"/>
    <cellStyle name="Normal 22 14" xfId="22665"/>
    <cellStyle name="Normal 22 15" xfId="46299"/>
    <cellStyle name="Normal 22 2" xfId="5644"/>
    <cellStyle name="Normal 22 2 10" xfId="12305"/>
    <cellStyle name="Normal 22 2 10 2" xfId="38517"/>
    <cellStyle name="Normal 22 2 11" xfId="22666"/>
    <cellStyle name="Normal 22 2 12" xfId="38516"/>
    <cellStyle name="Normal 22 2 13" xfId="46302"/>
    <cellStyle name="Normal 22 2 2" xfId="5645"/>
    <cellStyle name="Normal 22 2 2 10" xfId="38518"/>
    <cellStyle name="Normal 22 2 2 11" xfId="46303"/>
    <cellStyle name="Normal 22 2 2 2" xfId="5646"/>
    <cellStyle name="Normal 22 2 2 2 2" xfId="5647"/>
    <cellStyle name="Normal 22 2 2 2 2 2" xfId="12308"/>
    <cellStyle name="Normal 22 2 2 2 2 2 2" xfId="38521"/>
    <cellStyle name="Normal 22 2 2 2 2 3" xfId="38520"/>
    <cellStyle name="Normal 22 2 2 2 2 4" xfId="46305"/>
    <cellStyle name="Normal 22 2 2 2 3" xfId="12307"/>
    <cellStyle name="Normal 22 2 2 2 3 2" xfId="38522"/>
    <cellStyle name="Normal 22 2 2 2 4" xfId="38519"/>
    <cellStyle name="Normal 22 2 2 2 5" xfId="46304"/>
    <cellStyle name="Normal 22 2 2 3" xfId="5648"/>
    <cellStyle name="Normal 22 2 2 3 2" xfId="5649"/>
    <cellStyle name="Normal 22 2 2 3 2 2" xfId="12310"/>
    <cellStyle name="Normal 22 2 2 3 2 2 2" xfId="38525"/>
    <cellStyle name="Normal 22 2 2 3 2 3" xfId="38524"/>
    <cellStyle name="Normal 22 2 2 3 2 4" xfId="46307"/>
    <cellStyle name="Normal 22 2 2 3 3" xfId="12309"/>
    <cellStyle name="Normal 22 2 2 3 3 2" xfId="38526"/>
    <cellStyle name="Normal 22 2 2 3 4" xfId="38523"/>
    <cellStyle name="Normal 22 2 2 3 5" xfId="46306"/>
    <cellStyle name="Normal 22 2 2 4" xfId="5650"/>
    <cellStyle name="Normal 22 2 2 4 2" xfId="12311"/>
    <cellStyle name="Normal 22 2 2 4 2 2" xfId="38528"/>
    <cellStyle name="Normal 22 2 2 4 3" xfId="38527"/>
    <cellStyle name="Normal 22 2 2 4 4" xfId="46308"/>
    <cellStyle name="Normal 22 2 2 5" xfId="5651"/>
    <cellStyle name="Normal 22 2 2 5 2" xfId="12312"/>
    <cellStyle name="Normal 22 2 2 5 2 2" xfId="38530"/>
    <cellStyle name="Normal 22 2 2 5 3" xfId="38529"/>
    <cellStyle name="Normal 22 2 2 5 4" xfId="46309"/>
    <cellStyle name="Normal 22 2 2 6" xfId="5652"/>
    <cellStyle name="Normal 22 2 2 6 2" xfId="12313"/>
    <cellStyle name="Normal 22 2 2 6 2 2" xfId="38532"/>
    <cellStyle name="Normal 22 2 2 6 3" xfId="38531"/>
    <cellStyle name="Normal 22 2 2 6 4" xfId="46310"/>
    <cellStyle name="Normal 22 2 2 7" xfId="5653"/>
    <cellStyle name="Normal 22 2 2 7 2" xfId="12314"/>
    <cellStyle name="Normal 22 2 2 7 2 2" xfId="38534"/>
    <cellStyle name="Normal 22 2 2 7 3" xfId="38533"/>
    <cellStyle name="Normal 22 2 2 7 4" xfId="46311"/>
    <cellStyle name="Normal 22 2 2 8" xfId="5654"/>
    <cellStyle name="Normal 22 2 2 8 2" xfId="12315"/>
    <cellStyle name="Normal 22 2 2 8 2 2" xfId="38536"/>
    <cellStyle name="Normal 22 2 2 8 3" xfId="38535"/>
    <cellStyle name="Normal 22 2 2 8 4" xfId="46312"/>
    <cellStyle name="Normal 22 2 2 9" xfId="12306"/>
    <cellStyle name="Normal 22 2 2 9 2" xfId="38537"/>
    <cellStyle name="Normal 22 2 3" xfId="5655"/>
    <cellStyle name="Normal 22 2 3 2" xfId="5656"/>
    <cellStyle name="Normal 22 2 3 2 2" xfId="12317"/>
    <cellStyle name="Normal 22 2 3 2 2 2" xfId="38540"/>
    <cellStyle name="Normal 22 2 3 2 3" xfId="38539"/>
    <cellStyle name="Normal 22 2 3 2 4" xfId="46314"/>
    <cellStyle name="Normal 22 2 3 3" xfId="12316"/>
    <cellStyle name="Normal 22 2 3 3 2" xfId="38541"/>
    <cellStyle name="Normal 22 2 3 4" xfId="38538"/>
    <cellStyle name="Normal 22 2 3 5" xfId="46313"/>
    <cellStyle name="Normal 22 2 4" xfId="5657"/>
    <cellStyle name="Normal 22 2 4 2" xfId="5658"/>
    <cellStyle name="Normal 22 2 4 2 2" xfId="12319"/>
    <cellStyle name="Normal 22 2 4 2 2 2" xfId="38544"/>
    <cellStyle name="Normal 22 2 4 2 3" xfId="38543"/>
    <cellStyle name="Normal 22 2 4 2 4" xfId="46316"/>
    <cellStyle name="Normal 22 2 4 3" xfId="12318"/>
    <cellStyle name="Normal 22 2 4 3 2" xfId="38545"/>
    <cellStyle name="Normal 22 2 4 4" xfId="38542"/>
    <cellStyle name="Normal 22 2 4 5" xfId="46315"/>
    <cellStyle name="Normal 22 2 5" xfId="5659"/>
    <cellStyle name="Normal 22 2 5 2" xfId="12320"/>
    <cellStyle name="Normal 22 2 5 2 2" xfId="38547"/>
    <cellStyle name="Normal 22 2 5 3" xfId="38546"/>
    <cellStyle name="Normal 22 2 5 4" xfId="46317"/>
    <cellStyle name="Normal 22 2 6" xfId="5660"/>
    <cellStyle name="Normal 22 2 6 2" xfId="12321"/>
    <cellStyle name="Normal 22 2 6 2 2" xfId="38549"/>
    <cellStyle name="Normal 22 2 6 3" xfId="38548"/>
    <cellStyle name="Normal 22 2 6 4" xfId="46318"/>
    <cellStyle name="Normal 22 2 7" xfId="5661"/>
    <cellStyle name="Normal 22 2 7 2" xfId="12322"/>
    <cellStyle name="Normal 22 2 7 2 2" xfId="38551"/>
    <cellStyle name="Normal 22 2 7 3" xfId="38550"/>
    <cellStyle name="Normal 22 2 7 4" xfId="46319"/>
    <cellStyle name="Normal 22 2 8" xfId="5662"/>
    <cellStyle name="Normal 22 2 8 2" xfId="12323"/>
    <cellStyle name="Normal 22 2 8 2 2" xfId="38553"/>
    <cellStyle name="Normal 22 2 8 3" xfId="38552"/>
    <cellStyle name="Normal 22 2 8 4" xfId="46320"/>
    <cellStyle name="Normal 22 2 9" xfId="5663"/>
    <cellStyle name="Normal 22 2 9 2" xfId="12324"/>
    <cellStyle name="Normal 22 2 9 2 2" xfId="38555"/>
    <cellStyle name="Normal 22 2 9 3" xfId="38554"/>
    <cellStyle name="Normal 22 2 9 4" xfId="46321"/>
    <cellStyle name="Normal 22 3" xfId="5664"/>
    <cellStyle name="Normal 22 3 10" xfId="22667"/>
    <cellStyle name="Normal 22 3 11" xfId="38556"/>
    <cellStyle name="Normal 22 3 12" xfId="46322"/>
    <cellStyle name="Normal 22 3 2" xfId="5665"/>
    <cellStyle name="Normal 22 3 2 2" xfId="5666"/>
    <cellStyle name="Normal 22 3 2 2 2" xfId="12327"/>
    <cellStyle name="Normal 22 3 2 2 2 2" xfId="38559"/>
    <cellStyle name="Normal 22 3 2 2 3" xfId="38558"/>
    <cellStyle name="Normal 22 3 2 2 4" xfId="46324"/>
    <cellStyle name="Normal 22 3 2 3" xfId="12326"/>
    <cellStyle name="Normal 22 3 2 3 2" xfId="38560"/>
    <cellStyle name="Normal 22 3 2 4" xfId="38557"/>
    <cellStyle name="Normal 22 3 2 5" xfId="46323"/>
    <cellStyle name="Normal 22 3 3" xfId="5667"/>
    <cellStyle name="Normal 22 3 3 2" xfId="5668"/>
    <cellStyle name="Normal 22 3 3 2 2" xfId="12329"/>
    <cellStyle name="Normal 22 3 3 2 2 2" xfId="38563"/>
    <cellStyle name="Normal 22 3 3 2 3" xfId="38562"/>
    <cellStyle name="Normal 22 3 3 2 4" xfId="46326"/>
    <cellStyle name="Normal 22 3 3 3" xfId="12328"/>
    <cellStyle name="Normal 22 3 3 3 2" xfId="38564"/>
    <cellStyle name="Normal 22 3 3 4" xfId="38561"/>
    <cellStyle name="Normal 22 3 3 5" xfId="46325"/>
    <cellStyle name="Normal 22 3 4" xfId="5669"/>
    <cellStyle name="Normal 22 3 4 2" xfId="12330"/>
    <cellStyle name="Normal 22 3 4 2 2" xfId="38566"/>
    <cellStyle name="Normal 22 3 4 3" xfId="38565"/>
    <cellStyle name="Normal 22 3 4 4" xfId="46327"/>
    <cellStyle name="Normal 22 3 5" xfId="5670"/>
    <cellStyle name="Normal 22 3 5 2" xfId="12331"/>
    <cellStyle name="Normal 22 3 5 2 2" xfId="38568"/>
    <cellStyle name="Normal 22 3 5 3" xfId="38567"/>
    <cellStyle name="Normal 22 3 5 4" xfId="46328"/>
    <cellStyle name="Normal 22 3 6" xfId="5671"/>
    <cellStyle name="Normal 22 3 6 2" xfId="12332"/>
    <cellStyle name="Normal 22 3 6 2 2" xfId="38570"/>
    <cellStyle name="Normal 22 3 6 3" xfId="38569"/>
    <cellStyle name="Normal 22 3 6 4" xfId="46329"/>
    <cellStyle name="Normal 22 3 7" xfId="5672"/>
    <cellStyle name="Normal 22 3 7 2" xfId="12333"/>
    <cellStyle name="Normal 22 3 7 2 2" xfId="38572"/>
    <cellStyle name="Normal 22 3 7 3" xfId="38571"/>
    <cellStyle name="Normal 22 3 7 4" xfId="46330"/>
    <cellStyle name="Normal 22 3 8" xfId="5673"/>
    <cellStyle name="Normal 22 3 8 2" xfId="12334"/>
    <cellStyle name="Normal 22 3 8 2 2" xfId="38574"/>
    <cellStyle name="Normal 22 3 8 3" xfId="38573"/>
    <cellStyle name="Normal 22 3 8 4" xfId="46331"/>
    <cellStyle name="Normal 22 3 9" xfId="12325"/>
    <cellStyle name="Normal 22 3 9 2" xfId="38575"/>
    <cellStyle name="Normal 22 4" xfId="5674"/>
    <cellStyle name="Normal 22 4 10" xfId="22668"/>
    <cellStyle name="Normal 22 4 11" xfId="38576"/>
    <cellStyle name="Normal 22 4 12" xfId="46332"/>
    <cellStyle name="Normal 22 4 2" xfId="5675"/>
    <cellStyle name="Normal 22 4 2 2" xfId="12336"/>
    <cellStyle name="Normal 22 4 2 2 2" xfId="38578"/>
    <cellStyle name="Normal 22 4 2 3" xfId="38577"/>
    <cellStyle name="Normal 22 4 2 4" xfId="46333"/>
    <cellStyle name="Normal 22 4 3" xfId="5676"/>
    <cellStyle name="Normal 22 4 3 2" xfId="12337"/>
    <cellStyle name="Normal 22 4 3 2 2" xfId="38580"/>
    <cellStyle name="Normal 22 4 3 3" xfId="38579"/>
    <cellStyle name="Normal 22 4 3 4" xfId="46334"/>
    <cellStyle name="Normal 22 4 4" xfId="5677"/>
    <cellStyle name="Normal 22 4 4 2" xfId="12338"/>
    <cellStyle name="Normal 22 4 4 2 2" xfId="38582"/>
    <cellStyle name="Normal 22 4 4 3" xfId="38581"/>
    <cellStyle name="Normal 22 4 4 4" xfId="46335"/>
    <cellStyle name="Normal 22 4 5" xfId="5678"/>
    <cellStyle name="Normal 22 4 5 2" xfId="12339"/>
    <cellStyle name="Normal 22 4 5 2 2" xfId="38584"/>
    <cellStyle name="Normal 22 4 5 3" xfId="38583"/>
    <cellStyle name="Normal 22 4 5 4" xfId="46336"/>
    <cellStyle name="Normal 22 4 6" xfId="5679"/>
    <cellStyle name="Normal 22 4 6 2" xfId="12340"/>
    <cellStyle name="Normal 22 4 6 2 2" xfId="38586"/>
    <cellStyle name="Normal 22 4 6 3" xfId="38585"/>
    <cellStyle name="Normal 22 4 6 4" xfId="46337"/>
    <cellStyle name="Normal 22 4 7" xfId="5680"/>
    <cellStyle name="Normal 22 4 7 2" xfId="12341"/>
    <cellStyle name="Normal 22 4 7 2 2" xfId="38588"/>
    <cellStyle name="Normal 22 4 7 3" xfId="38587"/>
    <cellStyle name="Normal 22 4 7 4" xfId="46338"/>
    <cellStyle name="Normal 22 4 8" xfId="5681"/>
    <cellStyle name="Normal 22 4 8 2" xfId="12342"/>
    <cellStyle name="Normal 22 4 8 2 2" xfId="38590"/>
    <cellStyle name="Normal 22 4 8 3" xfId="38589"/>
    <cellStyle name="Normal 22 4 8 4" xfId="46339"/>
    <cellStyle name="Normal 22 4 9" xfId="12335"/>
    <cellStyle name="Normal 22 4 9 2" xfId="38591"/>
    <cellStyle name="Normal 22 5" xfId="5682"/>
    <cellStyle name="Normal 22 5 2" xfId="5683"/>
    <cellStyle name="Normal 22 5 2 2" xfId="12344"/>
    <cellStyle name="Normal 22 5 2 2 2" xfId="38594"/>
    <cellStyle name="Normal 22 5 2 3" xfId="38593"/>
    <cellStyle name="Normal 22 5 2 4" xfId="46341"/>
    <cellStyle name="Normal 22 5 3" xfId="12343"/>
    <cellStyle name="Normal 22 5 3 2" xfId="38595"/>
    <cellStyle name="Normal 22 5 4" xfId="38592"/>
    <cellStyle name="Normal 22 5 5" xfId="46340"/>
    <cellStyle name="Normal 22 6" xfId="5684"/>
    <cellStyle name="Normal 22 6 2" xfId="12345"/>
    <cellStyle name="Normal 22 6 2 2" xfId="38597"/>
    <cellStyle name="Normal 22 6 3" xfId="38596"/>
    <cellStyle name="Normal 22 6 4" xfId="46342"/>
    <cellStyle name="Normal 22 7" xfId="5685"/>
    <cellStyle name="Normal 22 7 2" xfId="12346"/>
    <cellStyle name="Normal 22 7 2 2" xfId="38599"/>
    <cellStyle name="Normal 22 7 3" xfId="38598"/>
    <cellStyle name="Normal 22 7 4" xfId="46343"/>
    <cellStyle name="Normal 22 8" xfId="5686"/>
    <cellStyle name="Normal 22 8 2" xfId="12347"/>
    <cellStyle name="Normal 22 8 2 2" xfId="38601"/>
    <cellStyle name="Normal 22 8 3" xfId="38600"/>
    <cellStyle name="Normal 22 8 4" xfId="46344"/>
    <cellStyle name="Normal 22 9" xfId="5687"/>
    <cellStyle name="Normal 22 9 2" xfId="12348"/>
    <cellStyle name="Normal 22 9 2 2" xfId="38603"/>
    <cellStyle name="Normal 22 9 3" xfId="38602"/>
    <cellStyle name="Normal 22 9 4" xfId="46345"/>
    <cellStyle name="Normal 23" xfId="513"/>
    <cellStyle name="Normal 23 10" xfId="5689"/>
    <cellStyle name="Normal 23 10 2" xfId="12350"/>
    <cellStyle name="Normal 23 10 2 2" xfId="38605"/>
    <cellStyle name="Normal 23 10 3" xfId="38604"/>
    <cellStyle name="Normal 23 10 4" xfId="46347"/>
    <cellStyle name="Normal 23 11" xfId="5690"/>
    <cellStyle name="Normal 23 11 2" xfId="12351"/>
    <cellStyle name="Normal 23 11 2 2" xfId="38607"/>
    <cellStyle name="Normal 23 11 3" xfId="38606"/>
    <cellStyle name="Normal 23 11 4" xfId="46348"/>
    <cellStyle name="Normal 23 12" xfId="5688"/>
    <cellStyle name="Normal 23 12 2" xfId="12352"/>
    <cellStyle name="Normal 23 12 2 2" xfId="38609"/>
    <cellStyle name="Normal 23 12 3" xfId="38608"/>
    <cellStyle name="Normal 23 13" xfId="12349"/>
    <cellStyle name="Normal 23 13 2" xfId="38610"/>
    <cellStyle name="Normal 23 14" xfId="22669"/>
    <cellStyle name="Normal 23 15" xfId="28305"/>
    <cellStyle name="Normal 23 16" xfId="46346"/>
    <cellStyle name="Normal 23 2" xfId="5691"/>
    <cellStyle name="Normal 23 2 10" xfId="12353"/>
    <cellStyle name="Normal 23 2 10 2" xfId="38612"/>
    <cellStyle name="Normal 23 2 11" xfId="22670"/>
    <cellStyle name="Normal 23 2 12" xfId="38611"/>
    <cellStyle name="Normal 23 2 13" xfId="46349"/>
    <cellStyle name="Normal 23 2 2" xfId="5692"/>
    <cellStyle name="Normal 23 2 2 10" xfId="22671"/>
    <cellStyle name="Normal 23 2 2 11" xfId="38613"/>
    <cellStyle name="Normal 23 2 2 12" xfId="46350"/>
    <cellStyle name="Normal 23 2 2 2" xfId="5693"/>
    <cellStyle name="Normal 23 2 2 2 2" xfId="5694"/>
    <cellStyle name="Normal 23 2 2 2 2 2" xfId="12356"/>
    <cellStyle name="Normal 23 2 2 2 2 2 2" xfId="38616"/>
    <cellStyle name="Normal 23 2 2 2 2 3" xfId="38615"/>
    <cellStyle name="Normal 23 2 2 2 2 4" xfId="46352"/>
    <cellStyle name="Normal 23 2 2 2 3" xfId="12355"/>
    <cellStyle name="Normal 23 2 2 2 3 2" xfId="38617"/>
    <cellStyle name="Normal 23 2 2 2 4" xfId="38614"/>
    <cellStyle name="Normal 23 2 2 2 5" xfId="46351"/>
    <cellStyle name="Normal 23 2 2 3" xfId="5695"/>
    <cellStyle name="Normal 23 2 2 3 2" xfId="5696"/>
    <cellStyle name="Normal 23 2 2 3 2 2" xfId="12358"/>
    <cellStyle name="Normal 23 2 2 3 2 2 2" xfId="38620"/>
    <cellStyle name="Normal 23 2 2 3 2 3" xfId="38619"/>
    <cellStyle name="Normal 23 2 2 3 2 4" xfId="46354"/>
    <cellStyle name="Normal 23 2 2 3 3" xfId="12357"/>
    <cellStyle name="Normal 23 2 2 3 3 2" xfId="38621"/>
    <cellStyle name="Normal 23 2 2 3 4" xfId="38618"/>
    <cellStyle name="Normal 23 2 2 3 5" xfId="46353"/>
    <cellStyle name="Normal 23 2 2 4" xfId="5697"/>
    <cellStyle name="Normal 23 2 2 4 2" xfId="12359"/>
    <cellStyle name="Normal 23 2 2 4 2 2" xfId="38623"/>
    <cellStyle name="Normal 23 2 2 4 3" xfId="38622"/>
    <cellStyle name="Normal 23 2 2 4 4" xfId="46355"/>
    <cellStyle name="Normal 23 2 2 5" xfId="5698"/>
    <cellStyle name="Normal 23 2 2 5 2" xfId="12360"/>
    <cellStyle name="Normal 23 2 2 5 2 2" xfId="38625"/>
    <cellStyle name="Normal 23 2 2 5 3" xfId="38624"/>
    <cellStyle name="Normal 23 2 2 5 4" xfId="46356"/>
    <cellStyle name="Normal 23 2 2 6" xfId="5699"/>
    <cellStyle name="Normal 23 2 2 6 2" xfId="12361"/>
    <cellStyle name="Normal 23 2 2 6 2 2" xfId="38627"/>
    <cellStyle name="Normal 23 2 2 6 3" xfId="38626"/>
    <cellStyle name="Normal 23 2 2 6 4" xfId="46357"/>
    <cellStyle name="Normal 23 2 2 7" xfId="5700"/>
    <cellStyle name="Normal 23 2 2 7 2" xfId="12362"/>
    <cellStyle name="Normal 23 2 2 7 2 2" xfId="38629"/>
    <cellStyle name="Normal 23 2 2 7 3" xfId="38628"/>
    <cellStyle name="Normal 23 2 2 7 4" xfId="46358"/>
    <cellStyle name="Normal 23 2 2 8" xfId="5701"/>
    <cellStyle name="Normal 23 2 2 8 2" xfId="12363"/>
    <cellStyle name="Normal 23 2 2 8 2 2" xfId="38631"/>
    <cellStyle name="Normal 23 2 2 8 3" xfId="38630"/>
    <cellStyle name="Normal 23 2 2 8 4" xfId="46359"/>
    <cellStyle name="Normal 23 2 2 9" xfId="12354"/>
    <cellStyle name="Normal 23 2 2 9 2" xfId="38632"/>
    <cellStyle name="Normal 23 2 3" xfId="5702"/>
    <cellStyle name="Normal 23 2 3 2" xfId="5703"/>
    <cellStyle name="Normal 23 2 3 2 2" xfId="12365"/>
    <cellStyle name="Normal 23 2 3 2 2 2" xfId="38635"/>
    <cellStyle name="Normal 23 2 3 2 3" xfId="38634"/>
    <cellStyle name="Normal 23 2 3 2 4" xfId="46361"/>
    <cellStyle name="Normal 23 2 3 3" xfId="12364"/>
    <cellStyle name="Normal 23 2 3 3 2" xfId="38636"/>
    <cellStyle name="Normal 23 2 3 4" xfId="38633"/>
    <cellStyle name="Normal 23 2 3 5" xfId="46360"/>
    <cellStyle name="Normal 23 2 4" xfId="5704"/>
    <cellStyle name="Normal 23 2 4 2" xfId="5705"/>
    <cellStyle name="Normal 23 2 4 2 2" xfId="12367"/>
    <cellStyle name="Normal 23 2 4 2 2 2" xfId="38639"/>
    <cellStyle name="Normal 23 2 4 2 3" xfId="38638"/>
    <cellStyle name="Normal 23 2 4 2 4" xfId="46363"/>
    <cellStyle name="Normal 23 2 4 3" xfId="12366"/>
    <cellStyle name="Normal 23 2 4 3 2" xfId="38640"/>
    <cellStyle name="Normal 23 2 4 4" xfId="38637"/>
    <cellStyle name="Normal 23 2 4 5" xfId="46362"/>
    <cellStyle name="Normal 23 2 5" xfId="5706"/>
    <cellStyle name="Normal 23 2 5 2" xfId="12368"/>
    <cellStyle name="Normal 23 2 5 2 2" xfId="38642"/>
    <cellStyle name="Normal 23 2 5 3" xfId="38641"/>
    <cellStyle name="Normal 23 2 5 4" xfId="46364"/>
    <cellStyle name="Normal 23 2 6" xfId="5707"/>
    <cellStyle name="Normal 23 2 6 2" xfId="12369"/>
    <cellStyle name="Normal 23 2 6 2 2" xfId="38644"/>
    <cellStyle name="Normal 23 2 6 3" xfId="38643"/>
    <cellStyle name="Normal 23 2 6 4" xfId="46365"/>
    <cellStyle name="Normal 23 2 7" xfId="5708"/>
    <cellStyle name="Normal 23 2 7 2" xfId="12370"/>
    <cellStyle name="Normal 23 2 7 2 2" xfId="38646"/>
    <cellStyle name="Normal 23 2 7 3" xfId="38645"/>
    <cellStyle name="Normal 23 2 7 4" xfId="46366"/>
    <cellStyle name="Normal 23 2 8" xfId="5709"/>
    <cellStyle name="Normal 23 2 8 2" xfId="12371"/>
    <cellStyle name="Normal 23 2 8 2 2" xfId="38648"/>
    <cellStyle name="Normal 23 2 8 3" xfId="38647"/>
    <cellStyle name="Normal 23 2 8 4" xfId="46367"/>
    <cellStyle name="Normal 23 2 9" xfId="5710"/>
    <cellStyle name="Normal 23 2 9 2" xfId="12372"/>
    <cellStyle name="Normal 23 2 9 2 2" xfId="38650"/>
    <cellStyle name="Normal 23 2 9 3" xfId="38649"/>
    <cellStyle name="Normal 23 2 9 4" xfId="46368"/>
    <cellStyle name="Normal 23 3" xfId="5711"/>
    <cellStyle name="Normal 23 3 10" xfId="22672"/>
    <cellStyle name="Normal 23 3 11" xfId="38651"/>
    <cellStyle name="Normal 23 3 12" xfId="46369"/>
    <cellStyle name="Normal 23 3 2" xfId="5712"/>
    <cellStyle name="Normal 23 3 2 2" xfId="5713"/>
    <cellStyle name="Normal 23 3 2 2 2" xfId="12375"/>
    <cellStyle name="Normal 23 3 2 2 2 2" xfId="38654"/>
    <cellStyle name="Normal 23 3 2 2 3" xfId="38653"/>
    <cellStyle name="Normal 23 3 2 2 4" xfId="46371"/>
    <cellStyle name="Normal 23 3 2 3" xfId="12374"/>
    <cellStyle name="Normal 23 3 2 3 2" xfId="38655"/>
    <cellStyle name="Normal 23 3 2 4" xfId="22673"/>
    <cellStyle name="Normal 23 3 2 5" xfId="38652"/>
    <cellStyle name="Normal 23 3 2 6" xfId="46370"/>
    <cellStyle name="Normal 23 3 3" xfId="5714"/>
    <cellStyle name="Normal 23 3 3 2" xfId="5715"/>
    <cellStyle name="Normal 23 3 3 2 2" xfId="12377"/>
    <cellStyle name="Normal 23 3 3 2 2 2" xfId="38658"/>
    <cellStyle name="Normal 23 3 3 2 3" xfId="38657"/>
    <cellStyle name="Normal 23 3 3 2 4" xfId="46373"/>
    <cellStyle name="Normal 23 3 3 3" xfId="12376"/>
    <cellStyle name="Normal 23 3 3 3 2" xfId="38659"/>
    <cellStyle name="Normal 23 3 3 4" xfId="38656"/>
    <cellStyle name="Normal 23 3 3 5" xfId="46372"/>
    <cellStyle name="Normal 23 3 4" xfId="5716"/>
    <cellStyle name="Normal 23 3 4 2" xfId="12378"/>
    <cellStyle name="Normal 23 3 4 2 2" xfId="38661"/>
    <cellStyle name="Normal 23 3 4 3" xfId="38660"/>
    <cellStyle name="Normal 23 3 4 4" xfId="46374"/>
    <cellStyle name="Normal 23 3 5" xfId="5717"/>
    <cellStyle name="Normal 23 3 5 2" xfId="12379"/>
    <cellStyle name="Normal 23 3 5 2 2" xfId="38663"/>
    <cellStyle name="Normal 23 3 5 3" xfId="38662"/>
    <cellStyle name="Normal 23 3 5 4" xfId="46375"/>
    <cellStyle name="Normal 23 3 6" xfId="5718"/>
    <cellStyle name="Normal 23 3 6 2" xfId="12380"/>
    <cellStyle name="Normal 23 3 6 2 2" xfId="38665"/>
    <cellStyle name="Normal 23 3 6 3" xfId="38664"/>
    <cellStyle name="Normal 23 3 6 4" xfId="46376"/>
    <cellStyle name="Normal 23 3 7" xfId="5719"/>
    <cellStyle name="Normal 23 3 7 2" xfId="12381"/>
    <cellStyle name="Normal 23 3 7 2 2" xfId="38667"/>
    <cellStyle name="Normal 23 3 7 3" xfId="38666"/>
    <cellStyle name="Normal 23 3 7 4" xfId="46377"/>
    <cellStyle name="Normal 23 3 8" xfId="5720"/>
    <cellStyle name="Normal 23 3 8 2" xfId="12382"/>
    <cellStyle name="Normal 23 3 8 2 2" xfId="38669"/>
    <cellStyle name="Normal 23 3 8 3" xfId="38668"/>
    <cellStyle name="Normal 23 3 8 4" xfId="46378"/>
    <cellStyle name="Normal 23 3 9" xfId="12373"/>
    <cellStyle name="Normal 23 3 9 2" xfId="38670"/>
    <cellStyle name="Normal 23 4" xfId="5721"/>
    <cellStyle name="Normal 23 4 10" xfId="22674"/>
    <cellStyle name="Normal 23 4 11" xfId="38671"/>
    <cellStyle name="Normal 23 4 12" xfId="46379"/>
    <cellStyle name="Normal 23 4 2" xfId="5722"/>
    <cellStyle name="Normal 23 4 2 2" xfId="12384"/>
    <cellStyle name="Normal 23 4 2 2 2" xfId="38673"/>
    <cellStyle name="Normal 23 4 2 3" xfId="22675"/>
    <cellStyle name="Normal 23 4 2 4" xfId="38672"/>
    <cellStyle name="Normal 23 4 2 5" xfId="46380"/>
    <cellStyle name="Normal 23 4 3" xfId="5723"/>
    <cellStyle name="Normal 23 4 3 2" xfId="12385"/>
    <cellStyle name="Normal 23 4 3 2 2" xfId="38675"/>
    <cellStyle name="Normal 23 4 3 3" xfId="38674"/>
    <cellStyle name="Normal 23 4 3 4" xfId="46381"/>
    <cellStyle name="Normal 23 4 4" xfId="5724"/>
    <cellStyle name="Normal 23 4 4 2" xfId="12386"/>
    <cellStyle name="Normal 23 4 4 2 2" xfId="38677"/>
    <cellStyle name="Normal 23 4 4 3" xfId="38676"/>
    <cellStyle name="Normal 23 4 4 4" xfId="46382"/>
    <cellStyle name="Normal 23 4 5" xfId="5725"/>
    <cellStyle name="Normal 23 4 5 2" xfId="12387"/>
    <cellStyle name="Normal 23 4 5 2 2" xfId="38679"/>
    <cellStyle name="Normal 23 4 5 3" xfId="38678"/>
    <cellStyle name="Normal 23 4 5 4" xfId="46383"/>
    <cellStyle name="Normal 23 4 6" xfId="5726"/>
    <cellStyle name="Normal 23 4 6 2" xfId="12388"/>
    <cellStyle name="Normal 23 4 6 2 2" xfId="38681"/>
    <cellStyle name="Normal 23 4 6 3" xfId="38680"/>
    <cellStyle name="Normal 23 4 6 4" xfId="46384"/>
    <cellStyle name="Normal 23 4 7" xfId="5727"/>
    <cellStyle name="Normal 23 4 7 2" xfId="12389"/>
    <cellStyle name="Normal 23 4 7 2 2" xfId="38683"/>
    <cellStyle name="Normal 23 4 7 3" xfId="38682"/>
    <cellStyle name="Normal 23 4 7 4" xfId="46385"/>
    <cellStyle name="Normal 23 4 8" xfId="5728"/>
    <cellStyle name="Normal 23 4 8 2" xfId="12390"/>
    <cellStyle name="Normal 23 4 8 2 2" xfId="38685"/>
    <cellStyle name="Normal 23 4 8 3" xfId="38684"/>
    <cellStyle name="Normal 23 4 8 4" xfId="46386"/>
    <cellStyle name="Normal 23 4 9" xfId="12383"/>
    <cellStyle name="Normal 23 4 9 2" xfId="38686"/>
    <cellStyle name="Normal 23 5" xfId="5729"/>
    <cellStyle name="Normal 23 5 2" xfId="5730"/>
    <cellStyle name="Normal 23 5 2 2" xfId="12392"/>
    <cellStyle name="Normal 23 5 2 2 2" xfId="38689"/>
    <cellStyle name="Normal 23 5 2 3" xfId="38688"/>
    <cellStyle name="Normal 23 5 2 4" xfId="46388"/>
    <cellStyle name="Normal 23 5 3" xfId="12391"/>
    <cellStyle name="Normal 23 5 3 2" xfId="38690"/>
    <cellStyle name="Normal 23 5 4" xfId="22676"/>
    <cellStyle name="Normal 23 5 5" xfId="38687"/>
    <cellStyle name="Normal 23 5 6" xfId="46387"/>
    <cellStyle name="Normal 23 6" xfId="5731"/>
    <cellStyle name="Normal 23 6 2" xfId="12393"/>
    <cellStyle name="Normal 23 6 2 2" xfId="38692"/>
    <cellStyle name="Normal 23 6 3" xfId="22677"/>
    <cellStyle name="Normal 23 6 4" xfId="38691"/>
    <cellStyle name="Normal 23 6 5" xfId="46389"/>
    <cellStyle name="Normal 23 7" xfId="5732"/>
    <cellStyle name="Normal 23 7 2" xfId="12394"/>
    <cellStyle name="Normal 23 7 2 2" xfId="38694"/>
    <cellStyle name="Normal 23 7 3" xfId="22678"/>
    <cellStyle name="Normal 23 7 4" xfId="38693"/>
    <cellStyle name="Normal 23 7 5" xfId="46390"/>
    <cellStyle name="Normal 23 8" xfId="5733"/>
    <cellStyle name="Normal 23 8 2" xfId="12395"/>
    <cellStyle name="Normal 23 8 2 2" xfId="38696"/>
    <cellStyle name="Normal 23 8 3" xfId="22679"/>
    <cellStyle name="Normal 23 8 4" xfId="38695"/>
    <cellStyle name="Normal 23 8 5" xfId="46391"/>
    <cellStyle name="Normal 23 9" xfId="5734"/>
    <cellStyle name="Normal 23 9 2" xfId="12396"/>
    <cellStyle name="Normal 23 9 2 2" xfId="38698"/>
    <cellStyle name="Normal 23 9 3" xfId="38697"/>
    <cellStyle name="Normal 23 9 4" xfId="46392"/>
    <cellStyle name="Normal 23_Expired Option Payouts w Detail" xfId="22680"/>
    <cellStyle name="Normal 24" xfId="514"/>
    <cellStyle name="Normal 24 2" xfId="5736"/>
    <cellStyle name="Normal 24 2 2" xfId="22683"/>
    <cellStyle name="Normal 24 2 3" xfId="22682"/>
    <cellStyle name="Normal 24 3" xfId="5735"/>
    <cellStyle name="Normal 24 3 2" xfId="22685"/>
    <cellStyle name="Normal 24 3 3" xfId="22684"/>
    <cellStyle name="Normal 24 4" xfId="12397"/>
    <cellStyle name="Normal 24 4 2" xfId="22687"/>
    <cellStyle name="Normal 24 4 3" xfId="22686"/>
    <cellStyle name="Normal 24 4 4" xfId="38699"/>
    <cellStyle name="Normal 24 5" xfId="22688"/>
    <cellStyle name="Normal 24 6" xfId="22689"/>
    <cellStyle name="Normal 24 7" xfId="22681"/>
    <cellStyle name="Normal 24 8" xfId="28306"/>
    <cellStyle name="Normal 24_Expired Option Payouts w Detail" xfId="22690"/>
    <cellStyle name="Normal 25" xfId="515"/>
    <cellStyle name="Normal 25 2" xfId="5738"/>
    <cellStyle name="Normal 25 2 2" xfId="22693"/>
    <cellStyle name="Normal 25 2 3" xfId="22692"/>
    <cellStyle name="Normal 25 3" xfId="5737"/>
    <cellStyle name="Normal 25 3 2" xfId="22695"/>
    <cellStyle name="Normal 25 3 3" xfId="22694"/>
    <cellStyle name="Normal 25 4" xfId="12398"/>
    <cellStyle name="Normal 25 4 2" xfId="22697"/>
    <cellStyle name="Normal 25 4 3" xfId="22696"/>
    <cellStyle name="Normal 25 4 4" xfId="38700"/>
    <cellStyle name="Normal 25 5" xfId="22698"/>
    <cellStyle name="Normal 25 6" xfId="22699"/>
    <cellStyle name="Normal 25 7" xfId="22691"/>
    <cellStyle name="Normal 25 8" xfId="28307"/>
    <cellStyle name="Normal 25_Expired Option Payouts w Detail" xfId="22700"/>
    <cellStyle name="Normal 26" xfId="541"/>
    <cellStyle name="Normal 26 2" xfId="5739"/>
    <cellStyle name="Normal 26 2 2" xfId="28152"/>
    <cellStyle name="Normal 26 3" xfId="12399"/>
    <cellStyle name="Normal 26 3 2" xfId="38701"/>
    <cellStyle name="Normal 26 4" xfId="22701"/>
    <cellStyle name="Normal 26 5" xfId="28308"/>
    <cellStyle name="Normal 27" xfId="542"/>
    <cellStyle name="Normal 27 10" xfId="5741"/>
    <cellStyle name="Normal 27 10 2" xfId="12401"/>
    <cellStyle name="Normal 27 10 2 2" xfId="38703"/>
    <cellStyle name="Normal 27 10 3" xfId="38702"/>
    <cellStyle name="Normal 27 10 4" xfId="46394"/>
    <cellStyle name="Normal 27 11" xfId="5742"/>
    <cellStyle name="Normal 27 11 2" xfId="12402"/>
    <cellStyle name="Normal 27 11 2 2" xfId="38705"/>
    <cellStyle name="Normal 27 11 3" xfId="38704"/>
    <cellStyle name="Normal 27 11 4" xfId="46395"/>
    <cellStyle name="Normal 27 12" xfId="5740"/>
    <cellStyle name="Normal 27 12 2" xfId="12403"/>
    <cellStyle name="Normal 27 12 2 2" xfId="38707"/>
    <cellStyle name="Normal 27 12 3" xfId="38706"/>
    <cellStyle name="Normal 27 13" xfId="12400"/>
    <cellStyle name="Normal 27 13 2" xfId="38708"/>
    <cellStyle name="Normal 27 14" xfId="22702"/>
    <cellStyle name="Normal 27 15" xfId="28309"/>
    <cellStyle name="Normal 27 16" xfId="46393"/>
    <cellStyle name="Normal 27 2" xfId="5743"/>
    <cellStyle name="Normal 27 2 10" xfId="12404"/>
    <cellStyle name="Normal 27 2 10 2" xfId="38710"/>
    <cellStyle name="Normal 27 2 11" xfId="22703"/>
    <cellStyle name="Normal 27 2 12" xfId="38709"/>
    <cellStyle name="Normal 27 2 13" xfId="46396"/>
    <cellStyle name="Normal 27 2 2" xfId="5744"/>
    <cellStyle name="Normal 27 2 2 10" xfId="38711"/>
    <cellStyle name="Normal 27 2 2 11" xfId="46397"/>
    <cellStyle name="Normal 27 2 2 2" xfId="5745"/>
    <cellStyle name="Normal 27 2 2 2 2" xfId="5746"/>
    <cellStyle name="Normal 27 2 2 2 2 2" xfId="12407"/>
    <cellStyle name="Normal 27 2 2 2 2 2 2" xfId="38714"/>
    <cellStyle name="Normal 27 2 2 2 2 3" xfId="38713"/>
    <cellStyle name="Normal 27 2 2 2 2 4" xfId="46399"/>
    <cellStyle name="Normal 27 2 2 2 3" xfId="12406"/>
    <cellStyle name="Normal 27 2 2 2 3 2" xfId="38715"/>
    <cellStyle name="Normal 27 2 2 2 4" xfId="38712"/>
    <cellStyle name="Normal 27 2 2 2 5" xfId="46398"/>
    <cellStyle name="Normal 27 2 2 3" xfId="5747"/>
    <cellStyle name="Normal 27 2 2 3 2" xfId="5748"/>
    <cellStyle name="Normal 27 2 2 3 2 2" xfId="12409"/>
    <cellStyle name="Normal 27 2 2 3 2 2 2" xfId="38718"/>
    <cellStyle name="Normal 27 2 2 3 2 3" xfId="38717"/>
    <cellStyle name="Normal 27 2 2 3 2 4" xfId="46401"/>
    <cellStyle name="Normal 27 2 2 3 3" xfId="12408"/>
    <cellStyle name="Normal 27 2 2 3 3 2" xfId="38719"/>
    <cellStyle name="Normal 27 2 2 3 4" xfId="38716"/>
    <cellStyle name="Normal 27 2 2 3 5" xfId="46400"/>
    <cellStyle name="Normal 27 2 2 4" xfId="5749"/>
    <cellStyle name="Normal 27 2 2 4 2" xfId="12410"/>
    <cellStyle name="Normal 27 2 2 4 2 2" xfId="38721"/>
    <cellStyle name="Normal 27 2 2 4 3" xfId="38720"/>
    <cellStyle name="Normal 27 2 2 4 4" xfId="46402"/>
    <cellStyle name="Normal 27 2 2 5" xfId="5750"/>
    <cellStyle name="Normal 27 2 2 5 2" xfId="12411"/>
    <cellStyle name="Normal 27 2 2 5 2 2" xfId="38723"/>
    <cellStyle name="Normal 27 2 2 5 3" xfId="38722"/>
    <cellStyle name="Normal 27 2 2 5 4" xfId="46403"/>
    <cellStyle name="Normal 27 2 2 6" xfId="5751"/>
    <cellStyle name="Normal 27 2 2 6 2" xfId="12412"/>
    <cellStyle name="Normal 27 2 2 6 2 2" xfId="38725"/>
    <cellStyle name="Normal 27 2 2 6 3" xfId="38724"/>
    <cellStyle name="Normal 27 2 2 6 4" xfId="46404"/>
    <cellStyle name="Normal 27 2 2 7" xfId="5752"/>
    <cellStyle name="Normal 27 2 2 7 2" xfId="12413"/>
    <cellStyle name="Normal 27 2 2 7 2 2" xfId="38727"/>
    <cellStyle name="Normal 27 2 2 7 3" xfId="38726"/>
    <cellStyle name="Normal 27 2 2 7 4" xfId="46405"/>
    <cellStyle name="Normal 27 2 2 8" xfId="5753"/>
    <cellStyle name="Normal 27 2 2 8 2" xfId="12414"/>
    <cellStyle name="Normal 27 2 2 8 2 2" xfId="38729"/>
    <cellStyle name="Normal 27 2 2 8 3" xfId="38728"/>
    <cellStyle name="Normal 27 2 2 8 4" xfId="46406"/>
    <cellStyle name="Normal 27 2 2 9" xfId="12405"/>
    <cellStyle name="Normal 27 2 2 9 2" xfId="38730"/>
    <cellStyle name="Normal 27 2 3" xfId="5754"/>
    <cellStyle name="Normal 27 2 3 2" xfId="5755"/>
    <cellStyle name="Normal 27 2 3 2 2" xfId="12416"/>
    <cellStyle name="Normal 27 2 3 2 2 2" xfId="38733"/>
    <cellStyle name="Normal 27 2 3 2 3" xfId="38732"/>
    <cellStyle name="Normal 27 2 3 2 4" xfId="46408"/>
    <cellStyle name="Normal 27 2 3 3" xfId="12415"/>
    <cellStyle name="Normal 27 2 3 3 2" xfId="38734"/>
    <cellStyle name="Normal 27 2 3 4" xfId="38731"/>
    <cellStyle name="Normal 27 2 3 5" xfId="46407"/>
    <cellStyle name="Normal 27 2 4" xfId="5756"/>
    <cellStyle name="Normal 27 2 4 2" xfId="5757"/>
    <cellStyle name="Normal 27 2 4 2 2" xfId="12418"/>
    <cellStyle name="Normal 27 2 4 2 2 2" xfId="38737"/>
    <cellStyle name="Normal 27 2 4 2 3" xfId="38736"/>
    <cellStyle name="Normal 27 2 4 2 4" xfId="46410"/>
    <cellStyle name="Normal 27 2 4 3" xfId="12417"/>
    <cellStyle name="Normal 27 2 4 3 2" xfId="38738"/>
    <cellStyle name="Normal 27 2 4 4" xfId="38735"/>
    <cellStyle name="Normal 27 2 4 5" xfId="46409"/>
    <cellStyle name="Normal 27 2 5" xfId="5758"/>
    <cellStyle name="Normal 27 2 5 2" xfId="12419"/>
    <cellStyle name="Normal 27 2 5 2 2" xfId="38740"/>
    <cellStyle name="Normal 27 2 5 3" xfId="38739"/>
    <cellStyle name="Normal 27 2 5 4" xfId="46411"/>
    <cellStyle name="Normal 27 2 6" xfId="5759"/>
    <cellStyle name="Normal 27 2 6 2" xfId="12420"/>
    <cellStyle name="Normal 27 2 6 2 2" xfId="38742"/>
    <cellStyle name="Normal 27 2 6 3" xfId="38741"/>
    <cellStyle name="Normal 27 2 6 4" xfId="46412"/>
    <cellStyle name="Normal 27 2 7" xfId="5760"/>
    <cellStyle name="Normal 27 2 7 2" xfId="12421"/>
    <cellStyle name="Normal 27 2 7 2 2" xfId="38744"/>
    <cellStyle name="Normal 27 2 7 3" xfId="38743"/>
    <cellStyle name="Normal 27 2 7 4" xfId="46413"/>
    <cellStyle name="Normal 27 2 8" xfId="5761"/>
    <cellStyle name="Normal 27 2 8 2" xfId="12422"/>
    <cellStyle name="Normal 27 2 8 2 2" xfId="38746"/>
    <cellStyle name="Normal 27 2 8 3" xfId="38745"/>
    <cellStyle name="Normal 27 2 8 4" xfId="46414"/>
    <cellStyle name="Normal 27 2 9" xfId="5762"/>
    <cellStyle name="Normal 27 2 9 2" xfId="12423"/>
    <cellStyle name="Normal 27 2 9 2 2" xfId="38748"/>
    <cellStyle name="Normal 27 2 9 3" xfId="38747"/>
    <cellStyle name="Normal 27 2 9 4" xfId="46415"/>
    <cellStyle name="Normal 27 3" xfId="5763"/>
    <cellStyle name="Normal 27 3 10" xfId="22704"/>
    <cellStyle name="Normal 27 3 11" xfId="38749"/>
    <cellStyle name="Normal 27 3 12" xfId="46416"/>
    <cellStyle name="Normal 27 3 2" xfId="5764"/>
    <cellStyle name="Normal 27 3 2 2" xfId="5765"/>
    <cellStyle name="Normal 27 3 2 2 2" xfId="12426"/>
    <cellStyle name="Normal 27 3 2 2 2 2" xfId="38752"/>
    <cellStyle name="Normal 27 3 2 2 3" xfId="38751"/>
    <cellStyle name="Normal 27 3 2 2 4" xfId="46418"/>
    <cellStyle name="Normal 27 3 2 3" xfId="12425"/>
    <cellStyle name="Normal 27 3 2 3 2" xfId="38753"/>
    <cellStyle name="Normal 27 3 2 4" xfId="38750"/>
    <cellStyle name="Normal 27 3 2 5" xfId="46417"/>
    <cellStyle name="Normal 27 3 3" xfId="5766"/>
    <cellStyle name="Normal 27 3 3 2" xfId="5767"/>
    <cellStyle name="Normal 27 3 3 2 2" xfId="12428"/>
    <cellStyle name="Normal 27 3 3 2 2 2" xfId="38756"/>
    <cellStyle name="Normal 27 3 3 2 3" xfId="38755"/>
    <cellStyle name="Normal 27 3 3 2 4" xfId="46420"/>
    <cellStyle name="Normal 27 3 3 3" xfId="12427"/>
    <cellStyle name="Normal 27 3 3 3 2" xfId="38757"/>
    <cellStyle name="Normal 27 3 3 4" xfId="38754"/>
    <cellStyle name="Normal 27 3 3 5" xfId="46419"/>
    <cellStyle name="Normal 27 3 4" xfId="5768"/>
    <cellStyle name="Normal 27 3 4 2" xfId="12429"/>
    <cellStyle name="Normal 27 3 4 2 2" xfId="38759"/>
    <cellStyle name="Normal 27 3 4 3" xfId="38758"/>
    <cellStyle name="Normal 27 3 4 4" xfId="46421"/>
    <cellStyle name="Normal 27 3 5" xfId="5769"/>
    <cellStyle name="Normal 27 3 5 2" xfId="12430"/>
    <cellStyle name="Normal 27 3 5 2 2" xfId="38761"/>
    <cellStyle name="Normal 27 3 5 3" xfId="38760"/>
    <cellStyle name="Normal 27 3 5 4" xfId="46422"/>
    <cellStyle name="Normal 27 3 6" xfId="5770"/>
    <cellStyle name="Normal 27 3 6 2" xfId="12431"/>
    <cellStyle name="Normal 27 3 6 2 2" xfId="38763"/>
    <cellStyle name="Normal 27 3 6 3" xfId="38762"/>
    <cellStyle name="Normal 27 3 6 4" xfId="46423"/>
    <cellStyle name="Normal 27 3 7" xfId="5771"/>
    <cellStyle name="Normal 27 3 7 2" xfId="12432"/>
    <cellStyle name="Normal 27 3 7 2 2" xfId="38765"/>
    <cellStyle name="Normal 27 3 7 3" xfId="38764"/>
    <cellStyle name="Normal 27 3 7 4" xfId="46424"/>
    <cellStyle name="Normal 27 3 8" xfId="5772"/>
    <cellStyle name="Normal 27 3 8 2" xfId="12433"/>
    <cellStyle name="Normal 27 3 8 2 2" xfId="38767"/>
    <cellStyle name="Normal 27 3 8 3" xfId="38766"/>
    <cellStyle name="Normal 27 3 8 4" xfId="46425"/>
    <cellStyle name="Normal 27 3 9" xfId="12424"/>
    <cellStyle name="Normal 27 3 9 2" xfId="38768"/>
    <cellStyle name="Normal 27 4" xfId="5773"/>
    <cellStyle name="Normal 27 4 10" xfId="22705"/>
    <cellStyle name="Normal 27 4 11" xfId="38769"/>
    <cellStyle name="Normal 27 4 12" xfId="46426"/>
    <cellStyle name="Normal 27 4 2" xfId="5774"/>
    <cellStyle name="Normal 27 4 2 2" xfId="12435"/>
    <cellStyle name="Normal 27 4 2 2 2" xfId="38771"/>
    <cellStyle name="Normal 27 4 2 3" xfId="38770"/>
    <cellStyle name="Normal 27 4 2 4" xfId="46427"/>
    <cellStyle name="Normal 27 4 3" xfId="5775"/>
    <cellStyle name="Normal 27 4 3 2" xfId="12436"/>
    <cellStyle name="Normal 27 4 3 2 2" xfId="38773"/>
    <cellStyle name="Normal 27 4 3 3" xfId="38772"/>
    <cellStyle name="Normal 27 4 3 4" xfId="46428"/>
    <cellStyle name="Normal 27 4 4" xfId="5776"/>
    <cellStyle name="Normal 27 4 4 2" xfId="12437"/>
    <cellStyle name="Normal 27 4 4 2 2" xfId="38775"/>
    <cellStyle name="Normal 27 4 4 3" xfId="38774"/>
    <cellStyle name="Normal 27 4 4 4" xfId="46429"/>
    <cellStyle name="Normal 27 4 5" xfId="5777"/>
    <cellStyle name="Normal 27 4 5 2" xfId="12438"/>
    <cellStyle name="Normal 27 4 5 2 2" xfId="38777"/>
    <cellStyle name="Normal 27 4 5 3" xfId="38776"/>
    <cellStyle name="Normal 27 4 5 4" xfId="46430"/>
    <cellStyle name="Normal 27 4 6" xfId="5778"/>
    <cellStyle name="Normal 27 4 6 2" xfId="12439"/>
    <cellStyle name="Normal 27 4 6 2 2" xfId="38779"/>
    <cellStyle name="Normal 27 4 6 3" xfId="38778"/>
    <cellStyle name="Normal 27 4 6 4" xfId="46431"/>
    <cellStyle name="Normal 27 4 7" xfId="5779"/>
    <cellStyle name="Normal 27 4 7 2" xfId="12440"/>
    <cellStyle name="Normal 27 4 7 2 2" xfId="38781"/>
    <cellStyle name="Normal 27 4 7 3" xfId="38780"/>
    <cellStyle name="Normal 27 4 7 4" xfId="46432"/>
    <cellStyle name="Normal 27 4 8" xfId="5780"/>
    <cellStyle name="Normal 27 4 8 2" xfId="12441"/>
    <cellStyle name="Normal 27 4 8 2 2" xfId="38783"/>
    <cellStyle name="Normal 27 4 8 3" xfId="38782"/>
    <cellStyle name="Normal 27 4 8 4" xfId="46433"/>
    <cellStyle name="Normal 27 4 9" xfId="12434"/>
    <cellStyle name="Normal 27 4 9 2" xfId="38784"/>
    <cellStyle name="Normal 27 5" xfId="5781"/>
    <cellStyle name="Normal 27 5 2" xfId="5782"/>
    <cellStyle name="Normal 27 5 2 2" xfId="12443"/>
    <cellStyle name="Normal 27 5 2 2 2" xfId="38787"/>
    <cellStyle name="Normal 27 5 2 3" xfId="38786"/>
    <cellStyle name="Normal 27 5 2 4" xfId="46435"/>
    <cellStyle name="Normal 27 5 3" xfId="12442"/>
    <cellStyle name="Normal 27 5 3 2" xfId="38788"/>
    <cellStyle name="Normal 27 5 4" xfId="38785"/>
    <cellStyle name="Normal 27 5 5" xfId="46434"/>
    <cellStyle name="Normal 27 6" xfId="5783"/>
    <cellStyle name="Normal 27 6 2" xfId="12444"/>
    <cellStyle name="Normal 27 6 2 2" xfId="38790"/>
    <cellStyle name="Normal 27 6 3" xfId="38789"/>
    <cellStyle name="Normal 27 6 4" xfId="46436"/>
    <cellStyle name="Normal 27 7" xfId="5784"/>
    <cellStyle name="Normal 27 7 2" xfId="12445"/>
    <cellStyle name="Normal 27 7 2 2" xfId="38792"/>
    <cellStyle name="Normal 27 7 3" xfId="38791"/>
    <cellStyle name="Normal 27 7 4" xfId="46437"/>
    <cellStyle name="Normal 27 8" xfId="5785"/>
    <cellStyle name="Normal 27 8 2" xfId="12446"/>
    <cellStyle name="Normal 27 8 2 2" xfId="38794"/>
    <cellStyle name="Normal 27 8 3" xfId="38793"/>
    <cellStyle name="Normal 27 8 4" xfId="46438"/>
    <cellStyle name="Normal 27 9" xfId="5786"/>
    <cellStyle name="Normal 27 9 2" xfId="12447"/>
    <cellStyle name="Normal 27 9 2 2" xfId="38796"/>
    <cellStyle name="Normal 27 9 3" xfId="38795"/>
    <cellStyle name="Normal 27 9 4" xfId="46439"/>
    <cellStyle name="Normal 28" xfId="544"/>
    <cellStyle name="Normal 28 10" xfId="5788"/>
    <cellStyle name="Normal 28 10 2" xfId="12449"/>
    <cellStyle name="Normal 28 10 2 2" xfId="38798"/>
    <cellStyle name="Normal 28 10 3" xfId="38797"/>
    <cellStyle name="Normal 28 10 4" xfId="46441"/>
    <cellStyle name="Normal 28 11" xfId="5789"/>
    <cellStyle name="Normal 28 11 2" xfId="12450"/>
    <cellStyle name="Normal 28 11 2 2" xfId="38800"/>
    <cellStyle name="Normal 28 11 3" xfId="38799"/>
    <cellStyle name="Normal 28 11 4" xfId="46442"/>
    <cellStyle name="Normal 28 12" xfId="5787"/>
    <cellStyle name="Normal 28 12 2" xfId="12451"/>
    <cellStyle name="Normal 28 12 2 2" xfId="38802"/>
    <cellStyle name="Normal 28 12 3" xfId="38801"/>
    <cellStyle name="Normal 28 13" xfId="12448"/>
    <cellStyle name="Normal 28 13 2" xfId="38803"/>
    <cellStyle name="Normal 28 14" xfId="22706"/>
    <cellStyle name="Normal 28 15" xfId="28310"/>
    <cellStyle name="Normal 28 16" xfId="46440"/>
    <cellStyle name="Normal 28 2" xfId="5790"/>
    <cellStyle name="Normal 28 2 10" xfId="12452"/>
    <cellStyle name="Normal 28 2 10 2" xfId="38805"/>
    <cellStyle name="Normal 28 2 11" xfId="22707"/>
    <cellStyle name="Normal 28 2 12" xfId="38804"/>
    <cellStyle name="Normal 28 2 13" xfId="46443"/>
    <cellStyle name="Normal 28 2 2" xfId="5791"/>
    <cellStyle name="Normal 28 2 2 10" xfId="22708"/>
    <cellStyle name="Normal 28 2 2 11" xfId="38806"/>
    <cellStyle name="Normal 28 2 2 12" xfId="46444"/>
    <cellStyle name="Normal 28 2 2 2" xfId="5792"/>
    <cellStyle name="Normal 28 2 2 2 2" xfId="5793"/>
    <cellStyle name="Normal 28 2 2 2 2 2" xfId="12455"/>
    <cellStyle name="Normal 28 2 2 2 2 2 2" xfId="38809"/>
    <cellStyle name="Normal 28 2 2 2 2 3" xfId="38808"/>
    <cellStyle name="Normal 28 2 2 2 2 4" xfId="46446"/>
    <cellStyle name="Normal 28 2 2 2 3" xfId="12454"/>
    <cellStyle name="Normal 28 2 2 2 3 2" xfId="38810"/>
    <cellStyle name="Normal 28 2 2 2 4" xfId="38807"/>
    <cellStyle name="Normal 28 2 2 2 5" xfId="46445"/>
    <cellStyle name="Normal 28 2 2 3" xfId="5794"/>
    <cellStyle name="Normal 28 2 2 3 2" xfId="5795"/>
    <cellStyle name="Normal 28 2 2 3 2 2" xfId="12457"/>
    <cellStyle name="Normal 28 2 2 3 2 2 2" xfId="38813"/>
    <cellStyle name="Normal 28 2 2 3 2 3" xfId="38812"/>
    <cellStyle name="Normal 28 2 2 3 2 4" xfId="46448"/>
    <cellStyle name="Normal 28 2 2 3 3" xfId="12456"/>
    <cellStyle name="Normal 28 2 2 3 3 2" xfId="38814"/>
    <cellStyle name="Normal 28 2 2 3 4" xfId="38811"/>
    <cellStyle name="Normal 28 2 2 3 5" xfId="46447"/>
    <cellStyle name="Normal 28 2 2 4" xfId="5796"/>
    <cellStyle name="Normal 28 2 2 4 2" xfId="12458"/>
    <cellStyle name="Normal 28 2 2 4 2 2" xfId="38816"/>
    <cellStyle name="Normal 28 2 2 4 3" xfId="38815"/>
    <cellStyle name="Normal 28 2 2 4 4" xfId="46449"/>
    <cellStyle name="Normal 28 2 2 5" xfId="5797"/>
    <cellStyle name="Normal 28 2 2 5 2" xfId="12459"/>
    <cellStyle name="Normal 28 2 2 5 2 2" xfId="38818"/>
    <cellStyle name="Normal 28 2 2 5 3" xfId="38817"/>
    <cellStyle name="Normal 28 2 2 5 4" xfId="46450"/>
    <cellStyle name="Normal 28 2 2 6" xfId="5798"/>
    <cellStyle name="Normal 28 2 2 6 2" xfId="12460"/>
    <cellStyle name="Normal 28 2 2 6 2 2" xfId="38820"/>
    <cellStyle name="Normal 28 2 2 6 3" xfId="38819"/>
    <cellStyle name="Normal 28 2 2 6 4" xfId="46451"/>
    <cellStyle name="Normal 28 2 2 7" xfId="5799"/>
    <cellStyle name="Normal 28 2 2 7 2" xfId="12461"/>
    <cellStyle name="Normal 28 2 2 7 2 2" xfId="38822"/>
    <cellStyle name="Normal 28 2 2 7 3" xfId="38821"/>
    <cellStyle name="Normal 28 2 2 7 4" xfId="46452"/>
    <cellStyle name="Normal 28 2 2 8" xfId="5800"/>
    <cellStyle name="Normal 28 2 2 8 2" xfId="12462"/>
    <cellStyle name="Normal 28 2 2 8 2 2" xfId="38824"/>
    <cellStyle name="Normal 28 2 2 8 3" xfId="38823"/>
    <cellStyle name="Normal 28 2 2 8 4" xfId="46453"/>
    <cellStyle name="Normal 28 2 2 9" xfId="12453"/>
    <cellStyle name="Normal 28 2 2 9 2" xfId="38825"/>
    <cellStyle name="Normal 28 2 3" xfId="5801"/>
    <cellStyle name="Normal 28 2 3 2" xfId="5802"/>
    <cellStyle name="Normal 28 2 3 2 2" xfId="12464"/>
    <cellStyle name="Normal 28 2 3 2 2 2" xfId="38828"/>
    <cellStyle name="Normal 28 2 3 2 3" xfId="38827"/>
    <cellStyle name="Normal 28 2 3 2 4" xfId="46455"/>
    <cellStyle name="Normal 28 2 3 3" xfId="12463"/>
    <cellStyle name="Normal 28 2 3 3 2" xfId="38829"/>
    <cellStyle name="Normal 28 2 3 4" xfId="38826"/>
    <cellStyle name="Normal 28 2 3 5" xfId="46454"/>
    <cellStyle name="Normal 28 2 4" xfId="5803"/>
    <cellStyle name="Normal 28 2 4 2" xfId="5804"/>
    <cellStyle name="Normal 28 2 4 2 2" xfId="12466"/>
    <cellStyle name="Normal 28 2 4 2 2 2" xfId="38832"/>
    <cellStyle name="Normal 28 2 4 2 3" xfId="38831"/>
    <cellStyle name="Normal 28 2 4 2 4" xfId="46457"/>
    <cellStyle name="Normal 28 2 4 3" xfId="12465"/>
    <cellStyle name="Normal 28 2 4 3 2" xfId="38833"/>
    <cellStyle name="Normal 28 2 4 4" xfId="38830"/>
    <cellStyle name="Normal 28 2 4 5" xfId="46456"/>
    <cellStyle name="Normal 28 2 5" xfId="5805"/>
    <cellStyle name="Normal 28 2 5 2" xfId="12467"/>
    <cellStyle name="Normal 28 2 5 2 2" xfId="38835"/>
    <cellStyle name="Normal 28 2 5 3" xfId="38834"/>
    <cellStyle name="Normal 28 2 5 4" xfId="46458"/>
    <cellStyle name="Normal 28 2 6" xfId="5806"/>
    <cellStyle name="Normal 28 2 6 2" xfId="12468"/>
    <cellStyle name="Normal 28 2 6 2 2" xfId="38837"/>
    <cellStyle name="Normal 28 2 6 3" xfId="38836"/>
    <cellStyle name="Normal 28 2 6 4" xfId="46459"/>
    <cellStyle name="Normal 28 2 7" xfId="5807"/>
    <cellStyle name="Normal 28 2 7 2" xfId="12469"/>
    <cellStyle name="Normal 28 2 7 2 2" xfId="38839"/>
    <cellStyle name="Normal 28 2 7 3" xfId="38838"/>
    <cellStyle name="Normal 28 2 7 4" xfId="46460"/>
    <cellStyle name="Normal 28 2 8" xfId="5808"/>
    <cellStyle name="Normal 28 2 8 2" xfId="12470"/>
    <cellStyle name="Normal 28 2 8 2 2" xfId="38841"/>
    <cellStyle name="Normal 28 2 8 3" xfId="38840"/>
    <cellStyle name="Normal 28 2 8 4" xfId="46461"/>
    <cellStyle name="Normal 28 2 9" xfId="5809"/>
    <cellStyle name="Normal 28 2 9 2" xfId="12471"/>
    <cellStyle name="Normal 28 2 9 2 2" xfId="38843"/>
    <cellStyle name="Normal 28 2 9 3" xfId="38842"/>
    <cellStyle name="Normal 28 2 9 4" xfId="46462"/>
    <cellStyle name="Normal 28 3" xfId="5810"/>
    <cellStyle name="Normal 28 3 10" xfId="22709"/>
    <cellStyle name="Normal 28 3 11" xfId="38844"/>
    <cellStyle name="Normal 28 3 12" xfId="46463"/>
    <cellStyle name="Normal 28 3 2" xfId="5811"/>
    <cellStyle name="Normal 28 3 2 2" xfId="5812"/>
    <cellStyle name="Normal 28 3 2 2 2" xfId="12474"/>
    <cellStyle name="Normal 28 3 2 2 2 2" xfId="38847"/>
    <cellStyle name="Normal 28 3 2 2 3" xfId="38846"/>
    <cellStyle name="Normal 28 3 2 2 4" xfId="46465"/>
    <cellStyle name="Normal 28 3 2 3" xfId="12473"/>
    <cellStyle name="Normal 28 3 2 3 2" xfId="38848"/>
    <cellStyle name="Normal 28 3 2 4" xfId="22710"/>
    <cellStyle name="Normal 28 3 2 5" xfId="38845"/>
    <cellStyle name="Normal 28 3 2 6" xfId="46464"/>
    <cellStyle name="Normal 28 3 3" xfId="5813"/>
    <cellStyle name="Normal 28 3 3 2" xfId="5814"/>
    <cellStyle name="Normal 28 3 3 2 2" xfId="12476"/>
    <cellStyle name="Normal 28 3 3 2 2 2" xfId="38851"/>
    <cellStyle name="Normal 28 3 3 2 3" xfId="38850"/>
    <cellStyle name="Normal 28 3 3 2 4" xfId="46467"/>
    <cellStyle name="Normal 28 3 3 3" xfId="12475"/>
    <cellStyle name="Normal 28 3 3 3 2" xfId="38852"/>
    <cellStyle name="Normal 28 3 3 4" xfId="38849"/>
    <cellStyle name="Normal 28 3 3 5" xfId="46466"/>
    <cellStyle name="Normal 28 3 4" xfId="5815"/>
    <cellStyle name="Normal 28 3 4 2" xfId="12477"/>
    <cellStyle name="Normal 28 3 4 2 2" xfId="38854"/>
    <cellStyle name="Normal 28 3 4 3" xfId="38853"/>
    <cellStyle name="Normal 28 3 4 4" xfId="46468"/>
    <cellStyle name="Normal 28 3 5" xfId="5816"/>
    <cellStyle name="Normal 28 3 5 2" xfId="12478"/>
    <cellStyle name="Normal 28 3 5 2 2" xfId="38856"/>
    <cellStyle name="Normal 28 3 5 3" xfId="38855"/>
    <cellStyle name="Normal 28 3 5 4" xfId="46469"/>
    <cellStyle name="Normal 28 3 6" xfId="5817"/>
    <cellStyle name="Normal 28 3 6 2" xfId="12479"/>
    <cellStyle name="Normal 28 3 6 2 2" xfId="38858"/>
    <cellStyle name="Normal 28 3 6 3" xfId="38857"/>
    <cellStyle name="Normal 28 3 6 4" xfId="46470"/>
    <cellStyle name="Normal 28 3 7" xfId="5818"/>
    <cellStyle name="Normal 28 3 7 2" xfId="12480"/>
    <cellStyle name="Normal 28 3 7 2 2" xfId="38860"/>
    <cellStyle name="Normal 28 3 7 3" xfId="38859"/>
    <cellStyle name="Normal 28 3 7 4" xfId="46471"/>
    <cellStyle name="Normal 28 3 8" xfId="5819"/>
    <cellStyle name="Normal 28 3 8 2" xfId="12481"/>
    <cellStyle name="Normal 28 3 8 2 2" xfId="38862"/>
    <cellStyle name="Normal 28 3 8 3" xfId="38861"/>
    <cellStyle name="Normal 28 3 8 4" xfId="46472"/>
    <cellStyle name="Normal 28 3 9" xfId="12472"/>
    <cellStyle name="Normal 28 3 9 2" xfId="38863"/>
    <cellStyle name="Normal 28 4" xfId="5820"/>
    <cellStyle name="Normal 28 4 10" xfId="22711"/>
    <cellStyle name="Normal 28 4 11" xfId="38864"/>
    <cellStyle name="Normal 28 4 12" xfId="46473"/>
    <cellStyle name="Normal 28 4 2" xfId="5821"/>
    <cellStyle name="Normal 28 4 2 2" xfId="12483"/>
    <cellStyle name="Normal 28 4 2 2 2" xfId="38866"/>
    <cellStyle name="Normal 28 4 2 3" xfId="22712"/>
    <cellStyle name="Normal 28 4 2 4" xfId="38865"/>
    <cellStyle name="Normal 28 4 2 5" xfId="46474"/>
    <cellStyle name="Normal 28 4 3" xfId="5822"/>
    <cellStyle name="Normal 28 4 3 2" xfId="12484"/>
    <cellStyle name="Normal 28 4 3 2 2" xfId="38868"/>
    <cellStyle name="Normal 28 4 3 3" xfId="38867"/>
    <cellStyle name="Normal 28 4 3 4" xfId="46475"/>
    <cellStyle name="Normal 28 4 4" xfId="5823"/>
    <cellStyle name="Normal 28 4 4 2" xfId="12485"/>
    <cellStyle name="Normal 28 4 4 2 2" xfId="38870"/>
    <cellStyle name="Normal 28 4 4 3" xfId="38869"/>
    <cellStyle name="Normal 28 4 4 4" xfId="46476"/>
    <cellStyle name="Normal 28 4 5" xfId="5824"/>
    <cellStyle name="Normal 28 4 5 2" xfId="12486"/>
    <cellStyle name="Normal 28 4 5 2 2" xfId="38872"/>
    <cellStyle name="Normal 28 4 5 3" xfId="38871"/>
    <cellStyle name="Normal 28 4 5 4" xfId="46477"/>
    <cellStyle name="Normal 28 4 6" xfId="5825"/>
    <cellStyle name="Normal 28 4 6 2" xfId="12487"/>
    <cellStyle name="Normal 28 4 6 2 2" xfId="38874"/>
    <cellStyle name="Normal 28 4 6 3" xfId="38873"/>
    <cellStyle name="Normal 28 4 6 4" xfId="46478"/>
    <cellStyle name="Normal 28 4 7" xfId="5826"/>
    <cellStyle name="Normal 28 4 7 2" xfId="12488"/>
    <cellStyle name="Normal 28 4 7 2 2" xfId="38876"/>
    <cellStyle name="Normal 28 4 7 3" xfId="38875"/>
    <cellStyle name="Normal 28 4 7 4" xfId="46479"/>
    <cellStyle name="Normal 28 4 8" xfId="5827"/>
    <cellStyle name="Normal 28 4 8 2" xfId="12489"/>
    <cellStyle name="Normal 28 4 8 2 2" xfId="38878"/>
    <cellStyle name="Normal 28 4 8 3" xfId="38877"/>
    <cellStyle name="Normal 28 4 8 4" xfId="46480"/>
    <cellStyle name="Normal 28 4 9" xfId="12482"/>
    <cellStyle name="Normal 28 4 9 2" xfId="38879"/>
    <cellStyle name="Normal 28 5" xfId="5828"/>
    <cellStyle name="Normal 28 5 2" xfId="5829"/>
    <cellStyle name="Normal 28 5 2 2" xfId="12491"/>
    <cellStyle name="Normal 28 5 2 2 2" xfId="38882"/>
    <cellStyle name="Normal 28 5 2 3" xfId="38881"/>
    <cellStyle name="Normal 28 5 2 4" xfId="46482"/>
    <cellStyle name="Normal 28 5 3" xfId="12490"/>
    <cellStyle name="Normal 28 5 3 2" xfId="38883"/>
    <cellStyle name="Normal 28 5 4" xfId="22713"/>
    <cellStyle name="Normal 28 5 5" xfId="38880"/>
    <cellStyle name="Normal 28 5 6" xfId="46481"/>
    <cellStyle name="Normal 28 6" xfId="5830"/>
    <cellStyle name="Normal 28 6 2" xfId="12492"/>
    <cellStyle name="Normal 28 6 2 2" xfId="38885"/>
    <cellStyle name="Normal 28 6 3" xfId="22714"/>
    <cellStyle name="Normal 28 6 4" xfId="38884"/>
    <cellStyle name="Normal 28 6 5" xfId="46483"/>
    <cellStyle name="Normal 28 7" xfId="5831"/>
    <cellStyle name="Normal 28 7 2" xfId="12493"/>
    <cellStyle name="Normal 28 7 2 2" xfId="38887"/>
    <cellStyle name="Normal 28 7 3" xfId="22715"/>
    <cellStyle name="Normal 28 7 4" xfId="38886"/>
    <cellStyle name="Normal 28 7 5" xfId="46484"/>
    <cellStyle name="Normal 28 8" xfId="5832"/>
    <cellStyle name="Normal 28 8 2" xfId="12494"/>
    <cellStyle name="Normal 28 8 2 2" xfId="38889"/>
    <cellStyle name="Normal 28 8 3" xfId="22716"/>
    <cellStyle name="Normal 28 8 4" xfId="38888"/>
    <cellStyle name="Normal 28 8 5" xfId="46485"/>
    <cellStyle name="Normal 28 9" xfId="5833"/>
    <cellStyle name="Normal 28 9 2" xfId="12495"/>
    <cellStyle name="Normal 28 9 2 2" xfId="38891"/>
    <cellStyle name="Normal 28 9 3" xfId="38890"/>
    <cellStyle name="Normal 28 9 4" xfId="46486"/>
    <cellStyle name="Normal 28_Expired Option Payouts w Detail" xfId="22717"/>
    <cellStyle name="Normal 29" xfId="545"/>
    <cellStyle name="Normal 29 2" xfId="5835"/>
    <cellStyle name="Normal 29 2 2" xfId="22720"/>
    <cellStyle name="Normal 29 2 2 2" xfId="22721"/>
    <cellStyle name="Normal 29 2 3" xfId="22722"/>
    <cellStyle name="Normal 29 2 3 2" xfId="22723"/>
    <cellStyle name="Normal 29 2 4" xfId="22724"/>
    <cellStyle name="Normal 29 2 4 2" xfId="22725"/>
    <cellStyle name="Normal 29 2 5" xfId="22719"/>
    <cellStyle name="Normal 29 3" xfId="5834"/>
    <cellStyle name="Normal 29 3 2" xfId="22726"/>
    <cellStyle name="Normal 29 4" xfId="12496"/>
    <cellStyle name="Normal 29 4 2" xfId="22727"/>
    <cellStyle name="Normal 29 4 3" xfId="38892"/>
    <cellStyle name="Normal 29 5" xfId="22728"/>
    <cellStyle name="Normal 29 6" xfId="22729"/>
    <cellStyle name="Normal 29 7" xfId="22718"/>
    <cellStyle name="Normal 29 8" xfId="28311"/>
    <cellStyle name="Normal 29_Expired Option Payouts w Detail" xfId="22730"/>
    <cellStyle name="Normal 3" xfId="63"/>
    <cellStyle name="Normal 3 10" xfId="5837"/>
    <cellStyle name="Normal 3 10 2" xfId="5838"/>
    <cellStyle name="Normal 3 10 2 2" xfId="12498"/>
    <cellStyle name="Normal 3 10 2 2 2" xfId="38895"/>
    <cellStyle name="Normal 3 10 2 3" xfId="38894"/>
    <cellStyle name="Normal 3 10 2 4" xfId="46488"/>
    <cellStyle name="Normal 3 10 3" xfId="12497"/>
    <cellStyle name="Normal 3 10 3 2" xfId="38896"/>
    <cellStyle name="Normal 3 10 4" xfId="22731"/>
    <cellStyle name="Normal 3 10 5" xfId="38893"/>
    <cellStyle name="Normal 3 10 6" xfId="46487"/>
    <cellStyle name="Normal 3 11" xfId="5839"/>
    <cellStyle name="Normal 3 11 2" xfId="5840"/>
    <cellStyle name="Normal 3 11 2 2" xfId="12500"/>
    <cellStyle name="Normal 3 11 2 2 2" xfId="38899"/>
    <cellStyle name="Normal 3 11 2 3" xfId="38898"/>
    <cellStyle name="Normal 3 11 2 4" xfId="46490"/>
    <cellStyle name="Normal 3 11 3" xfId="12499"/>
    <cellStyle name="Normal 3 11 3 2" xfId="38900"/>
    <cellStyle name="Normal 3 11 4" xfId="22732"/>
    <cellStyle name="Normal 3 11 5" xfId="38897"/>
    <cellStyle name="Normal 3 11 6" xfId="46489"/>
    <cellStyle name="Normal 3 12" xfId="5841"/>
    <cellStyle name="Normal 3 12 2" xfId="5842"/>
    <cellStyle name="Normal 3 12 2 2" xfId="12502"/>
    <cellStyle name="Normal 3 12 2 2 2" xfId="38903"/>
    <cellStyle name="Normal 3 12 2 3" xfId="38902"/>
    <cellStyle name="Normal 3 12 2 4" xfId="46492"/>
    <cellStyle name="Normal 3 12 3" xfId="12501"/>
    <cellStyle name="Normal 3 12 3 2" xfId="38904"/>
    <cellStyle name="Normal 3 12 4" xfId="22733"/>
    <cellStyle name="Normal 3 12 5" xfId="38901"/>
    <cellStyle name="Normal 3 12 6" xfId="46491"/>
    <cellStyle name="Normal 3 13" xfId="5843"/>
    <cellStyle name="Normal 3 13 2" xfId="5844"/>
    <cellStyle name="Normal 3 13 2 2" xfId="12504"/>
    <cellStyle name="Normal 3 13 2 2 2" xfId="38907"/>
    <cellStyle name="Normal 3 13 2 3" xfId="38906"/>
    <cellStyle name="Normal 3 13 2 4" xfId="46494"/>
    <cellStyle name="Normal 3 13 3" xfId="12503"/>
    <cellStyle name="Normal 3 13 3 2" xfId="38908"/>
    <cellStyle name="Normal 3 13 4" xfId="22734"/>
    <cellStyle name="Normal 3 13 5" xfId="38905"/>
    <cellStyle name="Normal 3 13 6" xfId="46493"/>
    <cellStyle name="Normal 3 14" xfId="5845"/>
    <cellStyle name="Normal 3 14 2" xfId="12505"/>
    <cellStyle name="Normal 3 14 2 2" xfId="22736"/>
    <cellStyle name="Normal 3 14 2 3" xfId="38910"/>
    <cellStyle name="Normal 3 14 3" xfId="22737"/>
    <cellStyle name="Normal 3 14 4" xfId="22738"/>
    <cellStyle name="Normal 3 14 5" xfId="22735"/>
    <cellStyle name="Normal 3 14 6" xfId="38909"/>
    <cellStyle name="Normal 3 14 7" xfId="46495"/>
    <cellStyle name="Normal 3 15" xfId="5846"/>
    <cellStyle name="Normal 3 15 2" xfId="12506"/>
    <cellStyle name="Normal 3 15 2 2" xfId="38912"/>
    <cellStyle name="Normal 3 15 3" xfId="22739"/>
    <cellStyle name="Normal 3 15 4" xfId="38911"/>
    <cellStyle name="Normal 3 15 5" xfId="46496"/>
    <cellStyle name="Normal 3 16" xfId="5847"/>
    <cellStyle name="Normal 3 16 2" xfId="12507"/>
    <cellStyle name="Normal 3 16 2 2" xfId="38914"/>
    <cellStyle name="Normal 3 16 3" xfId="22740"/>
    <cellStyle name="Normal 3 16 4" xfId="38913"/>
    <cellStyle name="Normal 3 16 5" xfId="46497"/>
    <cellStyle name="Normal 3 17" xfId="5848"/>
    <cellStyle name="Normal 3 17 2" xfId="12508"/>
    <cellStyle name="Normal 3 17 2 2" xfId="38916"/>
    <cellStyle name="Normal 3 17 3" xfId="22741"/>
    <cellStyle name="Normal 3 17 4" xfId="38915"/>
    <cellStyle name="Normal 3 17 5" xfId="46498"/>
    <cellStyle name="Normal 3 18" xfId="5836"/>
    <cellStyle name="Normal 3 18 2" xfId="12509"/>
    <cellStyle name="Normal 3 18 2 2" xfId="38918"/>
    <cellStyle name="Normal 3 18 3" xfId="22742"/>
    <cellStyle name="Normal 3 18 4" xfId="38917"/>
    <cellStyle name="Normal 3 19" xfId="22743"/>
    <cellStyle name="Normal 3 2" xfId="147"/>
    <cellStyle name="Normal 3 2 2" xfId="280"/>
    <cellStyle name="Normal 3 2 2 2" xfId="5851"/>
    <cellStyle name="Normal 3 2 2 2 2" xfId="12511"/>
    <cellStyle name="Normal 3 2 2 2 2 2" xfId="38920"/>
    <cellStyle name="Normal 3 2 2 2 3" xfId="22746"/>
    <cellStyle name="Normal 3 2 2 2 4" xfId="38919"/>
    <cellStyle name="Normal 3 2 2 2 5" xfId="46500"/>
    <cellStyle name="Normal 3 2 2 3" xfId="5852"/>
    <cellStyle name="Normal 3 2 2 3 2" xfId="22747"/>
    <cellStyle name="Normal 3 2 2 4" xfId="5850"/>
    <cellStyle name="Normal 3 2 2 4 2" xfId="12512"/>
    <cellStyle name="Normal 3 2 2 4 2 2" xfId="38922"/>
    <cellStyle name="Normal 3 2 2 4 3" xfId="38921"/>
    <cellStyle name="Normal 3 2 2 5" xfId="22745"/>
    <cellStyle name="Normal 3 2 2 6" xfId="46499"/>
    <cellStyle name="Normal 3 2 3" xfId="391"/>
    <cellStyle name="Normal 3 2 3 2" xfId="5853"/>
    <cellStyle name="Normal 3 2 3 2 2" xfId="12514"/>
    <cellStyle name="Normal 3 2 3 2 2 2" xfId="38925"/>
    <cellStyle name="Normal 3 2 3 2 3" xfId="38924"/>
    <cellStyle name="Normal 3 2 3 3" xfId="12513"/>
    <cellStyle name="Normal 3 2 3 3 2" xfId="38926"/>
    <cellStyle name="Normal 3 2 3 4" xfId="22748"/>
    <cellStyle name="Normal 3 2 3 5" xfId="38923"/>
    <cellStyle name="Normal 3 2 3 6" xfId="46501"/>
    <cellStyle name="Normal 3 2 4" xfId="5854"/>
    <cellStyle name="Normal 3 2 4 2" xfId="12515"/>
    <cellStyle name="Normal 3 2 4 2 2" xfId="38928"/>
    <cellStyle name="Normal 3 2 4 3" xfId="22749"/>
    <cellStyle name="Normal 3 2 4 4" xfId="38927"/>
    <cellStyle name="Normal 3 2 4 5" xfId="46502"/>
    <cellStyle name="Normal 3 2 5" xfId="5855"/>
    <cellStyle name="Normal 3 2 5 2" xfId="12516"/>
    <cellStyle name="Normal 3 2 5 2 2" xfId="38930"/>
    <cellStyle name="Normal 3 2 5 3" xfId="28098"/>
    <cellStyle name="Normal 3 2 5 4" xfId="38929"/>
    <cellStyle name="Normal 3 2 5 5" xfId="46503"/>
    <cellStyle name="Normal 3 2 6" xfId="5856"/>
    <cellStyle name="Normal 3 2 6 2" xfId="12517"/>
    <cellStyle name="Normal 3 2 6 2 2" xfId="38932"/>
    <cellStyle name="Normal 3 2 6 3" xfId="38931"/>
    <cellStyle name="Normal 3 2 6 4" xfId="46504"/>
    <cellStyle name="Normal 3 2 7" xfId="5849"/>
    <cellStyle name="Normal 3 2 8" xfId="12510"/>
    <cellStyle name="Normal 3 2 8 2" xfId="38933"/>
    <cellStyle name="Normal 3 2 9" xfId="22744"/>
    <cellStyle name="Normal 3 20" xfId="22750"/>
    <cellStyle name="Normal 3 21" xfId="22751"/>
    <cellStyle name="Normal 3 22" xfId="22752"/>
    <cellStyle name="Normal 3 23" xfId="22753"/>
    <cellStyle name="Normal 3 24" xfId="22754"/>
    <cellStyle name="Normal 3 25" xfId="22755"/>
    <cellStyle name="Normal 3 26" xfId="22756"/>
    <cellStyle name="Normal 3 27" xfId="22757"/>
    <cellStyle name="Normal 3 28" xfId="22758"/>
    <cellStyle name="Normal 3 29" xfId="22759"/>
    <cellStyle name="Normal 3 3" xfId="302"/>
    <cellStyle name="Normal 3 3 2" xfId="562"/>
    <cellStyle name="Normal 3 3 2 2" xfId="5858"/>
    <cellStyle name="Normal 3 3 2 2 2" xfId="22762"/>
    <cellStyle name="Normal 3 3 2 3" xfId="12518"/>
    <cellStyle name="Normal 3 3 2 3 2" xfId="22763"/>
    <cellStyle name="Normal 3 3 2 3 3" xfId="38935"/>
    <cellStyle name="Normal 3 3 2 4" xfId="22761"/>
    <cellStyle name="Normal 3 3 2 5" xfId="38934"/>
    <cellStyle name="Normal 3 3 3" xfId="588"/>
    <cellStyle name="Normal 3 3 3 2" xfId="7155"/>
    <cellStyle name="Normal 3 3 3 2 2" xfId="12520"/>
    <cellStyle name="Normal 3 3 3 2 2 2" xfId="38938"/>
    <cellStyle name="Normal 3 3 3 2 3" xfId="38937"/>
    <cellStyle name="Normal 3 3 3 3" xfId="12519"/>
    <cellStyle name="Normal 3 3 3 3 2" xfId="38939"/>
    <cellStyle name="Normal 3 3 3 4" xfId="22764"/>
    <cellStyle name="Normal 3 3 3 5" xfId="38936"/>
    <cellStyle name="Normal 3 3 4" xfId="5859"/>
    <cellStyle name="Normal 3 3 5" xfId="5857"/>
    <cellStyle name="Normal 3 3 6" xfId="13893"/>
    <cellStyle name="Normal 3 3 7" xfId="22760"/>
    <cellStyle name="Normal 3 3 8" xfId="28312"/>
    <cellStyle name="Normal 3 30" xfId="22765"/>
    <cellStyle name="Normal 3 31" xfId="22766"/>
    <cellStyle name="Normal 3 32" xfId="22767"/>
    <cellStyle name="Normal 3 33" xfId="22768"/>
    <cellStyle name="Normal 3 34" xfId="22769"/>
    <cellStyle name="Normal 3 35" xfId="22770"/>
    <cellStyle name="Normal 3 36" xfId="22771"/>
    <cellStyle name="Normal 3 37" xfId="22772"/>
    <cellStyle name="Normal 3 37 2" xfId="22773"/>
    <cellStyle name="Normal 3 38" xfId="22774"/>
    <cellStyle name="Normal 3 39" xfId="22775"/>
    <cellStyle name="Normal 3 4" xfId="678"/>
    <cellStyle name="Normal 3 4 2" xfId="5861"/>
    <cellStyle name="Normal 3 4 2 2" xfId="22778"/>
    <cellStyle name="Normal 3 4 2 3" xfId="22779"/>
    <cellStyle name="Normal 3 4 2 4" xfId="22777"/>
    <cellStyle name="Normal 3 4 3" xfId="5860"/>
    <cellStyle name="Normal 3 4 3 2" xfId="22780"/>
    <cellStyle name="Normal 3 4 4" xfId="12521"/>
    <cellStyle name="Normal 3 4 4 2" xfId="22781"/>
    <cellStyle name="Normal 3 4 4 3" xfId="38941"/>
    <cellStyle name="Normal 3 4 5" xfId="22776"/>
    <cellStyle name="Normal 3 4 6" xfId="38940"/>
    <cellStyle name="Normal 3 40" xfId="22782"/>
    <cellStyle name="Normal 3 5" xfId="5862"/>
    <cellStyle name="Normal 3 5 10" xfId="5863"/>
    <cellStyle name="Normal 3 5 10 2" xfId="12523"/>
    <cellStyle name="Normal 3 5 10 2 2" xfId="38944"/>
    <cellStyle name="Normal 3 5 10 3" xfId="38943"/>
    <cellStyle name="Normal 3 5 10 4" xfId="46506"/>
    <cellStyle name="Normal 3 5 11" xfId="5864"/>
    <cellStyle name="Normal 3 5 11 2" xfId="12524"/>
    <cellStyle name="Normal 3 5 11 2 2" xfId="38946"/>
    <cellStyle name="Normal 3 5 11 3" xfId="38945"/>
    <cellStyle name="Normal 3 5 11 4" xfId="46507"/>
    <cellStyle name="Normal 3 5 12" xfId="12522"/>
    <cellStyle name="Normal 3 5 12 2" xfId="38947"/>
    <cellStyle name="Normal 3 5 13" xfId="22783"/>
    <cellStyle name="Normal 3 5 14" xfId="38942"/>
    <cellStyle name="Normal 3 5 15" xfId="46505"/>
    <cellStyle name="Normal 3 5 2" xfId="5865"/>
    <cellStyle name="Normal 3 5 2 10" xfId="12525"/>
    <cellStyle name="Normal 3 5 2 10 2" xfId="38949"/>
    <cellStyle name="Normal 3 5 2 11" xfId="22784"/>
    <cellStyle name="Normal 3 5 2 12" xfId="38948"/>
    <cellStyle name="Normal 3 5 2 13" xfId="46508"/>
    <cellStyle name="Normal 3 5 2 2" xfId="5866"/>
    <cellStyle name="Normal 3 5 2 2 2" xfId="5867"/>
    <cellStyle name="Normal 3 5 2 2 2 2" xfId="12527"/>
    <cellStyle name="Normal 3 5 2 2 2 2 2" xfId="38952"/>
    <cellStyle name="Normal 3 5 2 2 2 3" xfId="38951"/>
    <cellStyle name="Normal 3 5 2 2 2 4" xfId="46510"/>
    <cellStyle name="Normal 3 5 2 2 3" xfId="12526"/>
    <cellStyle name="Normal 3 5 2 2 3 2" xfId="38953"/>
    <cellStyle name="Normal 3 5 2 2 4" xfId="22785"/>
    <cellStyle name="Normal 3 5 2 2 5" xfId="38950"/>
    <cellStyle name="Normal 3 5 2 2 6" xfId="46509"/>
    <cellStyle name="Normal 3 5 2 3" xfId="5868"/>
    <cellStyle name="Normal 3 5 2 3 2" xfId="5869"/>
    <cellStyle name="Normal 3 5 2 3 2 2" xfId="12529"/>
    <cellStyle name="Normal 3 5 2 3 2 2 2" xfId="38956"/>
    <cellStyle name="Normal 3 5 2 3 2 3" xfId="38955"/>
    <cellStyle name="Normal 3 5 2 3 2 4" xfId="46512"/>
    <cellStyle name="Normal 3 5 2 3 3" xfId="12528"/>
    <cellStyle name="Normal 3 5 2 3 3 2" xfId="38957"/>
    <cellStyle name="Normal 3 5 2 3 4" xfId="22786"/>
    <cellStyle name="Normal 3 5 2 3 5" xfId="38954"/>
    <cellStyle name="Normal 3 5 2 3 6" xfId="46511"/>
    <cellStyle name="Normal 3 5 2 4" xfId="5870"/>
    <cellStyle name="Normal 3 5 2 4 2" xfId="12530"/>
    <cellStyle name="Normal 3 5 2 4 2 2" xfId="38959"/>
    <cellStyle name="Normal 3 5 2 4 3" xfId="38958"/>
    <cellStyle name="Normal 3 5 2 4 4" xfId="46513"/>
    <cellStyle name="Normal 3 5 2 5" xfId="5871"/>
    <cellStyle name="Normal 3 5 2 5 2" xfId="12531"/>
    <cellStyle name="Normal 3 5 2 5 2 2" xfId="38961"/>
    <cellStyle name="Normal 3 5 2 5 3" xfId="38960"/>
    <cellStyle name="Normal 3 5 2 5 4" xfId="46514"/>
    <cellStyle name="Normal 3 5 2 6" xfId="5872"/>
    <cellStyle name="Normal 3 5 2 6 2" xfId="12532"/>
    <cellStyle name="Normal 3 5 2 6 2 2" xfId="38963"/>
    <cellStyle name="Normal 3 5 2 6 3" xfId="38962"/>
    <cellStyle name="Normal 3 5 2 6 4" xfId="46515"/>
    <cellStyle name="Normal 3 5 2 7" xfId="5873"/>
    <cellStyle name="Normal 3 5 2 7 2" xfId="12533"/>
    <cellStyle name="Normal 3 5 2 7 2 2" xfId="38965"/>
    <cellStyle name="Normal 3 5 2 7 3" xfId="38964"/>
    <cellStyle name="Normal 3 5 2 7 4" xfId="46516"/>
    <cellStyle name="Normal 3 5 2 8" xfId="5874"/>
    <cellStyle name="Normal 3 5 2 8 2" xfId="12534"/>
    <cellStyle name="Normal 3 5 2 8 2 2" xfId="38967"/>
    <cellStyle name="Normal 3 5 2 8 3" xfId="38966"/>
    <cellStyle name="Normal 3 5 2 8 4" xfId="46517"/>
    <cellStyle name="Normal 3 5 2 9" xfId="5875"/>
    <cellStyle name="Normal 3 5 2 9 2" xfId="12535"/>
    <cellStyle name="Normal 3 5 2 9 2 2" xfId="38969"/>
    <cellStyle name="Normal 3 5 2 9 3" xfId="38968"/>
    <cellStyle name="Normal 3 5 2 9 4" xfId="46518"/>
    <cellStyle name="Normal 3 5 3" xfId="5876"/>
    <cellStyle name="Normal 3 5 3 10" xfId="22787"/>
    <cellStyle name="Normal 3 5 3 11" xfId="38970"/>
    <cellStyle name="Normal 3 5 3 12" xfId="46519"/>
    <cellStyle name="Normal 3 5 3 2" xfId="5877"/>
    <cellStyle name="Normal 3 5 3 2 2" xfId="12537"/>
    <cellStyle name="Normal 3 5 3 2 2 2" xfId="38972"/>
    <cellStyle name="Normal 3 5 3 2 3" xfId="38971"/>
    <cellStyle name="Normal 3 5 3 2 4" xfId="46520"/>
    <cellStyle name="Normal 3 5 3 3" xfId="5878"/>
    <cellStyle name="Normal 3 5 3 3 2" xfId="12538"/>
    <cellStyle name="Normal 3 5 3 3 2 2" xfId="38974"/>
    <cellStyle name="Normal 3 5 3 3 3" xfId="38973"/>
    <cellStyle name="Normal 3 5 3 3 4" xfId="46521"/>
    <cellStyle name="Normal 3 5 3 4" xfId="5879"/>
    <cellStyle name="Normal 3 5 3 4 2" xfId="12539"/>
    <cellStyle name="Normal 3 5 3 4 2 2" xfId="38976"/>
    <cellStyle name="Normal 3 5 3 4 3" xfId="38975"/>
    <cellStyle name="Normal 3 5 3 4 4" xfId="46522"/>
    <cellStyle name="Normal 3 5 3 5" xfId="5880"/>
    <cellStyle name="Normal 3 5 3 5 2" xfId="12540"/>
    <cellStyle name="Normal 3 5 3 5 2 2" xfId="38978"/>
    <cellStyle name="Normal 3 5 3 5 3" xfId="38977"/>
    <cellStyle name="Normal 3 5 3 5 4" xfId="46523"/>
    <cellStyle name="Normal 3 5 3 6" xfId="5881"/>
    <cellStyle name="Normal 3 5 3 6 2" xfId="12541"/>
    <cellStyle name="Normal 3 5 3 6 2 2" xfId="38980"/>
    <cellStyle name="Normal 3 5 3 6 3" xfId="38979"/>
    <cellStyle name="Normal 3 5 3 6 4" xfId="46524"/>
    <cellStyle name="Normal 3 5 3 7" xfId="5882"/>
    <cellStyle name="Normal 3 5 3 7 2" xfId="12542"/>
    <cellStyle name="Normal 3 5 3 7 2 2" xfId="38982"/>
    <cellStyle name="Normal 3 5 3 7 3" xfId="38981"/>
    <cellStyle name="Normal 3 5 3 7 4" xfId="46525"/>
    <cellStyle name="Normal 3 5 3 8" xfId="5883"/>
    <cellStyle name="Normal 3 5 3 8 2" xfId="12543"/>
    <cellStyle name="Normal 3 5 3 8 2 2" xfId="38984"/>
    <cellStyle name="Normal 3 5 3 8 3" xfId="38983"/>
    <cellStyle name="Normal 3 5 3 8 4" xfId="46526"/>
    <cellStyle name="Normal 3 5 3 9" xfId="12536"/>
    <cellStyle name="Normal 3 5 3 9 2" xfId="38985"/>
    <cellStyle name="Normal 3 5 4" xfId="5884"/>
    <cellStyle name="Normal 3 5 4 2" xfId="5885"/>
    <cellStyle name="Normal 3 5 4 2 2" xfId="12545"/>
    <cellStyle name="Normal 3 5 4 2 2 2" xfId="38988"/>
    <cellStyle name="Normal 3 5 4 2 3" xfId="38987"/>
    <cellStyle name="Normal 3 5 4 2 4" xfId="46528"/>
    <cellStyle name="Normal 3 5 4 3" xfId="12544"/>
    <cellStyle name="Normal 3 5 4 3 2" xfId="38989"/>
    <cellStyle name="Normal 3 5 4 4" xfId="22788"/>
    <cellStyle name="Normal 3 5 4 5" xfId="38986"/>
    <cellStyle name="Normal 3 5 4 6" xfId="46527"/>
    <cellStyle name="Normal 3 5 5" xfId="5886"/>
    <cellStyle name="Normal 3 5 5 2" xfId="12546"/>
    <cellStyle name="Normal 3 5 5 2 2" xfId="38991"/>
    <cellStyle name="Normal 3 5 5 3" xfId="22789"/>
    <cellStyle name="Normal 3 5 5 4" xfId="38990"/>
    <cellStyle name="Normal 3 5 5 5" xfId="46529"/>
    <cellStyle name="Normal 3 5 6" xfId="5887"/>
    <cellStyle name="Normal 3 5 6 2" xfId="12547"/>
    <cellStyle name="Normal 3 5 6 2 2" xfId="38993"/>
    <cellStyle name="Normal 3 5 6 3" xfId="38992"/>
    <cellStyle name="Normal 3 5 6 4" xfId="46530"/>
    <cellStyle name="Normal 3 5 7" xfId="5888"/>
    <cellStyle name="Normal 3 5 7 2" xfId="12548"/>
    <cellStyle name="Normal 3 5 7 2 2" xfId="38995"/>
    <cellStyle name="Normal 3 5 7 3" xfId="38994"/>
    <cellStyle name="Normal 3 5 7 4" xfId="46531"/>
    <cellStyle name="Normal 3 5 8" xfId="5889"/>
    <cellStyle name="Normal 3 5 8 2" xfId="12549"/>
    <cellStyle name="Normal 3 5 8 2 2" xfId="38997"/>
    <cellStyle name="Normal 3 5 8 3" xfId="38996"/>
    <cellStyle name="Normal 3 5 8 4" xfId="46532"/>
    <cellStyle name="Normal 3 5 9" xfId="5890"/>
    <cellStyle name="Normal 3 5 9 2" xfId="12550"/>
    <cellStyle name="Normal 3 5 9 2 2" xfId="38999"/>
    <cellStyle name="Normal 3 5 9 3" xfId="38998"/>
    <cellStyle name="Normal 3 5 9 4" xfId="46533"/>
    <cellStyle name="Normal 3 6" xfId="5891"/>
    <cellStyle name="Normal 3 6 10" xfId="5892"/>
    <cellStyle name="Normal 3 6 10 2" xfId="12552"/>
    <cellStyle name="Normal 3 6 10 2 2" xfId="39002"/>
    <cellStyle name="Normal 3 6 10 3" xfId="39001"/>
    <cellStyle name="Normal 3 6 10 4" xfId="46535"/>
    <cellStyle name="Normal 3 6 11" xfId="5893"/>
    <cellStyle name="Normal 3 6 11 2" xfId="12553"/>
    <cellStyle name="Normal 3 6 11 2 2" xfId="39004"/>
    <cellStyle name="Normal 3 6 11 3" xfId="39003"/>
    <cellStyle name="Normal 3 6 11 4" xfId="46536"/>
    <cellStyle name="Normal 3 6 12" xfId="12551"/>
    <cellStyle name="Normal 3 6 12 2" xfId="39005"/>
    <cellStyle name="Normal 3 6 13" xfId="22790"/>
    <cellStyle name="Normal 3 6 14" xfId="39000"/>
    <cellStyle name="Normal 3 6 15" xfId="46534"/>
    <cellStyle name="Normal 3 6 2" xfId="5894"/>
    <cellStyle name="Normal 3 6 2 10" xfId="12554"/>
    <cellStyle name="Normal 3 6 2 10 2" xfId="39007"/>
    <cellStyle name="Normal 3 6 2 11" xfId="22791"/>
    <cellStyle name="Normal 3 6 2 12" xfId="39006"/>
    <cellStyle name="Normal 3 6 2 13" xfId="46537"/>
    <cellStyle name="Normal 3 6 2 2" xfId="5895"/>
    <cellStyle name="Normal 3 6 2 2 2" xfId="12555"/>
    <cellStyle name="Normal 3 6 2 2 2 2" xfId="39009"/>
    <cellStyle name="Normal 3 6 2 2 3" xfId="22792"/>
    <cellStyle name="Normal 3 6 2 2 4" xfId="39008"/>
    <cellStyle name="Normal 3 6 2 2 5" xfId="46538"/>
    <cellStyle name="Normal 3 6 2 3" xfId="5896"/>
    <cellStyle name="Normal 3 6 2 3 2" xfId="12556"/>
    <cellStyle name="Normal 3 6 2 3 2 2" xfId="39011"/>
    <cellStyle name="Normal 3 6 2 3 3" xfId="22793"/>
    <cellStyle name="Normal 3 6 2 3 4" xfId="39010"/>
    <cellStyle name="Normal 3 6 2 3 5" xfId="46539"/>
    <cellStyle name="Normal 3 6 2 4" xfId="5897"/>
    <cellStyle name="Normal 3 6 2 4 2" xfId="12557"/>
    <cellStyle name="Normal 3 6 2 4 2 2" xfId="39013"/>
    <cellStyle name="Normal 3 6 2 4 3" xfId="39012"/>
    <cellStyle name="Normal 3 6 2 4 4" xfId="46540"/>
    <cellStyle name="Normal 3 6 2 5" xfId="5898"/>
    <cellStyle name="Normal 3 6 2 5 2" xfId="12558"/>
    <cellStyle name="Normal 3 6 2 5 2 2" xfId="39015"/>
    <cellStyle name="Normal 3 6 2 5 3" xfId="39014"/>
    <cellStyle name="Normal 3 6 2 5 4" xfId="46541"/>
    <cellStyle name="Normal 3 6 2 6" xfId="5899"/>
    <cellStyle name="Normal 3 6 2 6 2" xfId="12559"/>
    <cellStyle name="Normal 3 6 2 6 2 2" xfId="39017"/>
    <cellStyle name="Normal 3 6 2 6 3" xfId="39016"/>
    <cellStyle name="Normal 3 6 2 6 4" xfId="46542"/>
    <cellStyle name="Normal 3 6 2 7" xfId="5900"/>
    <cellStyle name="Normal 3 6 2 7 2" xfId="12560"/>
    <cellStyle name="Normal 3 6 2 7 2 2" xfId="39019"/>
    <cellStyle name="Normal 3 6 2 7 3" xfId="39018"/>
    <cellStyle name="Normal 3 6 2 7 4" xfId="46543"/>
    <cellStyle name="Normal 3 6 2 8" xfId="5901"/>
    <cellStyle name="Normal 3 6 2 8 2" xfId="12561"/>
    <cellStyle name="Normal 3 6 2 8 2 2" xfId="39021"/>
    <cellStyle name="Normal 3 6 2 8 3" xfId="39020"/>
    <cellStyle name="Normal 3 6 2 8 4" xfId="46544"/>
    <cellStyle name="Normal 3 6 2 9" xfId="5902"/>
    <cellStyle name="Normal 3 6 2 9 2" xfId="12562"/>
    <cellStyle name="Normal 3 6 2 9 2 2" xfId="39023"/>
    <cellStyle name="Normal 3 6 2 9 3" xfId="39022"/>
    <cellStyle name="Normal 3 6 2 9 4" xfId="46545"/>
    <cellStyle name="Normal 3 6 3" xfId="5903"/>
    <cellStyle name="Normal 3 6 3 2" xfId="5904"/>
    <cellStyle name="Normal 3 6 3 2 2" xfId="12564"/>
    <cellStyle name="Normal 3 6 3 2 2 2" xfId="39026"/>
    <cellStyle name="Normal 3 6 3 2 3" xfId="39025"/>
    <cellStyle name="Normal 3 6 3 2 4" xfId="46547"/>
    <cellStyle name="Normal 3 6 3 3" xfId="12563"/>
    <cellStyle name="Normal 3 6 3 3 2" xfId="39027"/>
    <cellStyle name="Normal 3 6 3 4" xfId="22794"/>
    <cellStyle name="Normal 3 6 3 5" xfId="39024"/>
    <cellStyle name="Normal 3 6 3 6" xfId="46546"/>
    <cellStyle name="Normal 3 6 4" xfId="5905"/>
    <cellStyle name="Normal 3 6 4 2" xfId="12565"/>
    <cellStyle name="Normal 3 6 4 2 2" xfId="39029"/>
    <cellStyle name="Normal 3 6 4 3" xfId="39028"/>
    <cellStyle name="Normal 3 6 4 4" xfId="46548"/>
    <cellStyle name="Normal 3 6 5" xfId="5906"/>
    <cellStyle name="Normal 3 6 5 2" xfId="12566"/>
    <cellStyle name="Normal 3 6 5 2 2" xfId="39031"/>
    <cellStyle name="Normal 3 6 5 3" xfId="39030"/>
    <cellStyle name="Normal 3 6 5 4" xfId="46549"/>
    <cellStyle name="Normal 3 6 6" xfId="5907"/>
    <cellStyle name="Normal 3 6 6 2" xfId="12567"/>
    <cellStyle name="Normal 3 6 6 2 2" xfId="39033"/>
    <cellStyle name="Normal 3 6 6 3" xfId="39032"/>
    <cellStyle name="Normal 3 6 6 4" xfId="46550"/>
    <cellStyle name="Normal 3 6 7" xfId="5908"/>
    <cellStyle name="Normal 3 6 7 2" xfId="12568"/>
    <cellStyle name="Normal 3 6 7 2 2" xfId="39035"/>
    <cellStyle name="Normal 3 6 7 3" xfId="39034"/>
    <cellStyle name="Normal 3 6 7 4" xfId="46551"/>
    <cellStyle name="Normal 3 6 8" xfId="5909"/>
    <cellStyle name="Normal 3 6 8 2" xfId="12569"/>
    <cellStyle name="Normal 3 6 8 2 2" xfId="39037"/>
    <cellStyle name="Normal 3 6 8 3" xfId="39036"/>
    <cellStyle name="Normal 3 6 8 4" xfId="46552"/>
    <cellStyle name="Normal 3 6 9" xfId="5910"/>
    <cellStyle name="Normal 3 6 9 2" xfId="12570"/>
    <cellStyle name="Normal 3 6 9 2 2" xfId="39039"/>
    <cellStyle name="Normal 3 6 9 3" xfId="39038"/>
    <cellStyle name="Normal 3 6 9 4" xfId="46553"/>
    <cellStyle name="Normal 3 7" xfId="5911"/>
    <cellStyle name="Normal 3 7 10" xfId="12571"/>
    <cellStyle name="Normal 3 7 10 2" xfId="39041"/>
    <cellStyle name="Normal 3 7 11" xfId="22795"/>
    <cellStyle name="Normal 3 7 12" xfId="39040"/>
    <cellStyle name="Normal 3 7 13" xfId="46554"/>
    <cellStyle name="Normal 3 7 2" xfId="5912"/>
    <cellStyle name="Normal 3 7 2 2" xfId="5913"/>
    <cellStyle name="Normal 3 7 2 2 2" xfId="12573"/>
    <cellStyle name="Normal 3 7 2 2 2 2" xfId="39044"/>
    <cellStyle name="Normal 3 7 2 2 3" xfId="39043"/>
    <cellStyle name="Normal 3 7 2 2 4" xfId="46556"/>
    <cellStyle name="Normal 3 7 2 3" xfId="12572"/>
    <cellStyle name="Normal 3 7 2 3 2" xfId="39045"/>
    <cellStyle name="Normal 3 7 2 4" xfId="39042"/>
    <cellStyle name="Normal 3 7 2 5" xfId="46555"/>
    <cellStyle name="Normal 3 7 3" xfId="5914"/>
    <cellStyle name="Normal 3 7 3 2" xfId="5915"/>
    <cellStyle name="Normal 3 7 3 2 2" xfId="12575"/>
    <cellStyle name="Normal 3 7 3 2 2 2" xfId="39048"/>
    <cellStyle name="Normal 3 7 3 2 3" xfId="39047"/>
    <cellStyle name="Normal 3 7 3 2 4" xfId="46558"/>
    <cellStyle name="Normal 3 7 3 3" xfId="12574"/>
    <cellStyle name="Normal 3 7 3 3 2" xfId="39049"/>
    <cellStyle name="Normal 3 7 3 4" xfId="39046"/>
    <cellStyle name="Normal 3 7 3 5" xfId="46557"/>
    <cellStyle name="Normal 3 7 4" xfId="5916"/>
    <cellStyle name="Normal 3 7 4 2" xfId="12576"/>
    <cellStyle name="Normal 3 7 4 2 2" xfId="39051"/>
    <cellStyle name="Normal 3 7 4 3" xfId="39050"/>
    <cellStyle name="Normal 3 7 4 4" xfId="46559"/>
    <cellStyle name="Normal 3 7 5" xfId="5917"/>
    <cellStyle name="Normal 3 7 5 2" xfId="12577"/>
    <cellStyle name="Normal 3 7 5 2 2" xfId="39053"/>
    <cellStyle name="Normal 3 7 5 3" xfId="39052"/>
    <cellStyle name="Normal 3 7 5 4" xfId="46560"/>
    <cellStyle name="Normal 3 7 6" xfId="5918"/>
    <cellStyle name="Normal 3 7 6 2" xfId="12578"/>
    <cellStyle name="Normal 3 7 6 2 2" xfId="39055"/>
    <cellStyle name="Normal 3 7 6 3" xfId="39054"/>
    <cellStyle name="Normal 3 7 6 4" xfId="46561"/>
    <cellStyle name="Normal 3 7 7" xfId="5919"/>
    <cellStyle name="Normal 3 7 7 2" xfId="12579"/>
    <cellStyle name="Normal 3 7 7 2 2" xfId="39057"/>
    <cellStyle name="Normal 3 7 7 3" xfId="39056"/>
    <cellStyle name="Normal 3 7 7 4" xfId="46562"/>
    <cellStyle name="Normal 3 7 8" xfId="5920"/>
    <cellStyle name="Normal 3 7 8 2" xfId="12580"/>
    <cellStyle name="Normal 3 7 8 2 2" xfId="39059"/>
    <cellStyle name="Normal 3 7 8 3" xfId="39058"/>
    <cellStyle name="Normal 3 7 8 4" xfId="46563"/>
    <cellStyle name="Normal 3 7 9" xfId="5921"/>
    <cellStyle name="Normal 3 7 9 2" xfId="12581"/>
    <cellStyle name="Normal 3 7 9 2 2" xfId="39061"/>
    <cellStyle name="Normal 3 7 9 3" xfId="39060"/>
    <cellStyle name="Normal 3 7 9 4" xfId="46564"/>
    <cellStyle name="Normal 3 8" xfId="5922"/>
    <cellStyle name="Normal 3 8 2" xfId="5923"/>
    <cellStyle name="Normal 3 8 2 2" xfId="12583"/>
    <cellStyle name="Normal 3 8 2 2 2" xfId="39064"/>
    <cellStyle name="Normal 3 8 2 3" xfId="39063"/>
    <cellStyle name="Normal 3 8 2 4" xfId="46566"/>
    <cellStyle name="Normal 3 8 3" xfId="5924"/>
    <cellStyle name="Normal 3 8 3 2" xfId="12584"/>
    <cellStyle name="Normal 3 8 3 2 2" xfId="39066"/>
    <cellStyle name="Normal 3 8 3 3" xfId="39065"/>
    <cellStyle name="Normal 3 8 3 4" xfId="46567"/>
    <cellStyle name="Normal 3 8 4" xfId="12582"/>
    <cellStyle name="Normal 3 8 4 2" xfId="39067"/>
    <cellStyle name="Normal 3 8 5" xfId="22796"/>
    <cellStyle name="Normal 3 8 6" xfId="39062"/>
    <cellStyle name="Normal 3 8 7" xfId="46565"/>
    <cellStyle name="Normal 3 9" xfId="5925"/>
    <cellStyle name="Normal 3 9 2" xfId="5926"/>
    <cellStyle name="Normal 3 9 2 2" xfId="12586"/>
    <cellStyle name="Normal 3 9 2 2 2" xfId="39070"/>
    <cellStyle name="Normal 3 9 2 3" xfId="39069"/>
    <cellStyle name="Normal 3 9 2 4" xfId="46569"/>
    <cellStyle name="Normal 3 9 3" xfId="12585"/>
    <cellStyle name="Normal 3 9 3 2" xfId="39071"/>
    <cellStyle name="Normal 3 9 4" xfId="22797"/>
    <cellStyle name="Normal 3 9 5" xfId="39068"/>
    <cellStyle name="Normal 3 9 6" xfId="46568"/>
    <cellStyle name="Normal 3_JE_036_Purchased Gas Costs_032010_DN" xfId="5927"/>
    <cellStyle name="Normal 30" xfId="574"/>
    <cellStyle name="Normal 30 2" xfId="5929"/>
    <cellStyle name="Normal 30 2 2" xfId="22798"/>
    <cellStyle name="Normal 30 3" xfId="5928"/>
    <cellStyle name="Normal 30 4" xfId="12587"/>
    <cellStyle name="Normal 30 4 2" xfId="39072"/>
    <cellStyle name="Normal 30 5" xfId="28313"/>
    <cellStyle name="Normal 31" xfId="563"/>
    <cellStyle name="Normal 31 2" xfId="589"/>
    <cellStyle name="Normal 31 2 2" xfId="7156"/>
    <cellStyle name="Normal 31 2 2 2" xfId="12590"/>
    <cellStyle name="Normal 31 2 2 2 2" xfId="39075"/>
    <cellStyle name="Normal 31 2 2 3" xfId="22801"/>
    <cellStyle name="Normal 31 2 2 4" xfId="39074"/>
    <cellStyle name="Normal 31 2 3" xfId="12589"/>
    <cellStyle name="Normal 31 2 3 2" xfId="39076"/>
    <cellStyle name="Normal 31 2 4" xfId="22800"/>
    <cellStyle name="Normal 31 2 5" xfId="39073"/>
    <cellStyle name="Normal 31 3" xfId="5930"/>
    <cellStyle name="Normal 31 3 2" xfId="22803"/>
    <cellStyle name="Normal 31 3 3" xfId="22802"/>
    <cellStyle name="Normal 31 4" xfId="12588"/>
    <cellStyle name="Normal 31 4 2" xfId="22805"/>
    <cellStyle name="Normal 31 4 3" xfId="22804"/>
    <cellStyle name="Normal 31 4 4" xfId="39077"/>
    <cellStyle name="Normal 31 5" xfId="13894"/>
    <cellStyle name="Normal 31 5 2" xfId="22806"/>
    <cellStyle name="Normal 31 6" xfId="22807"/>
    <cellStyle name="Normal 31 7" xfId="28062"/>
    <cellStyle name="Normal 31 8" xfId="22799"/>
    <cellStyle name="Normal 31 9" xfId="28314"/>
    <cellStyle name="Normal 31_Expired Option Payouts w Detail" xfId="22808"/>
    <cellStyle name="Normal 32" xfId="575"/>
    <cellStyle name="Normal 32 10" xfId="5932"/>
    <cellStyle name="Normal 32 10 2" xfId="12592"/>
    <cellStyle name="Normal 32 10 2 2" xfId="39079"/>
    <cellStyle name="Normal 32 10 3" xfId="39078"/>
    <cellStyle name="Normal 32 10 4" xfId="46571"/>
    <cellStyle name="Normal 32 11" xfId="5933"/>
    <cellStyle name="Normal 32 11 2" xfId="12593"/>
    <cellStyle name="Normal 32 11 2 2" xfId="39081"/>
    <cellStyle name="Normal 32 11 3" xfId="39080"/>
    <cellStyle name="Normal 32 11 4" xfId="46572"/>
    <cellStyle name="Normal 32 12" xfId="5931"/>
    <cellStyle name="Normal 32 12 2" xfId="12594"/>
    <cellStyle name="Normal 32 12 2 2" xfId="39083"/>
    <cellStyle name="Normal 32 12 3" xfId="39082"/>
    <cellStyle name="Normal 32 13" xfId="12591"/>
    <cellStyle name="Normal 32 13 2" xfId="39084"/>
    <cellStyle name="Normal 32 14" xfId="22809"/>
    <cellStyle name="Normal 32 15" xfId="28315"/>
    <cellStyle name="Normal 32 16" xfId="46570"/>
    <cellStyle name="Normal 32 2" xfId="5934"/>
    <cellStyle name="Normal 32 2 10" xfId="12595"/>
    <cellStyle name="Normal 32 2 10 2" xfId="39086"/>
    <cellStyle name="Normal 32 2 11" xfId="22810"/>
    <cellStyle name="Normal 32 2 12" xfId="39085"/>
    <cellStyle name="Normal 32 2 13" xfId="46573"/>
    <cellStyle name="Normal 32 2 2" xfId="5935"/>
    <cellStyle name="Normal 32 2 2 10" xfId="39087"/>
    <cellStyle name="Normal 32 2 2 11" xfId="46574"/>
    <cellStyle name="Normal 32 2 2 2" xfId="5936"/>
    <cellStyle name="Normal 32 2 2 2 2" xfId="5937"/>
    <cellStyle name="Normal 32 2 2 2 2 2" xfId="12598"/>
    <cellStyle name="Normal 32 2 2 2 2 2 2" xfId="39090"/>
    <cellStyle name="Normal 32 2 2 2 2 3" xfId="39089"/>
    <cellStyle name="Normal 32 2 2 2 2 4" xfId="46576"/>
    <cellStyle name="Normal 32 2 2 2 3" xfId="12597"/>
    <cellStyle name="Normal 32 2 2 2 3 2" xfId="39091"/>
    <cellStyle name="Normal 32 2 2 2 4" xfId="39088"/>
    <cellStyle name="Normal 32 2 2 2 5" xfId="46575"/>
    <cellStyle name="Normal 32 2 2 3" xfId="5938"/>
    <cellStyle name="Normal 32 2 2 3 2" xfId="5939"/>
    <cellStyle name="Normal 32 2 2 3 2 2" xfId="12600"/>
    <cellStyle name="Normal 32 2 2 3 2 2 2" xfId="39094"/>
    <cellStyle name="Normal 32 2 2 3 2 3" xfId="39093"/>
    <cellStyle name="Normal 32 2 2 3 2 4" xfId="46578"/>
    <cellStyle name="Normal 32 2 2 3 3" xfId="12599"/>
    <cellStyle name="Normal 32 2 2 3 3 2" xfId="39095"/>
    <cellStyle name="Normal 32 2 2 3 4" xfId="39092"/>
    <cellStyle name="Normal 32 2 2 3 5" xfId="46577"/>
    <cellStyle name="Normal 32 2 2 4" xfId="5940"/>
    <cellStyle name="Normal 32 2 2 4 2" xfId="12601"/>
    <cellStyle name="Normal 32 2 2 4 2 2" xfId="39097"/>
    <cellStyle name="Normal 32 2 2 4 3" xfId="39096"/>
    <cellStyle name="Normal 32 2 2 4 4" xfId="46579"/>
    <cellStyle name="Normal 32 2 2 5" xfId="5941"/>
    <cellStyle name="Normal 32 2 2 5 2" xfId="12602"/>
    <cellStyle name="Normal 32 2 2 5 2 2" xfId="39099"/>
    <cellStyle name="Normal 32 2 2 5 3" xfId="39098"/>
    <cellStyle name="Normal 32 2 2 5 4" xfId="46580"/>
    <cellStyle name="Normal 32 2 2 6" xfId="5942"/>
    <cellStyle name="Normal 32 2 2 6 2" xfId="12603"/>
    <cellStyle name="Normal 32 2 2 6 2 2" xfId="39101"/>
    <cellStyle name="Normal 32 2 2 6 3" xfId="39100"/>
    <cellStyle name="Normal 32 2 2 6 4" xfId="46581"/>
    <cellStyle name="Normal 32 2 2 7" xfId="5943"/>
    <cellStyle name="Normal 32 2 2 7 2" xfId="12604"/>
    <cellStyle name="Normal 32 2 2 7 2 2" xfId="39103"/>
    <cellStyle name="Normal 32 2 2 7 3" xfId="39102"/>
    <cellStyle name="Normal 32 2 2 7 4" xfId="46582"/>
    <cellStyle name="Normal 32 2 2 8" xfId="5944"/>
    <cellStyle name="Normal 32 2 2 8 2" xfId="12605"/>
    <cellStyle name="Normal 32 2 2 8 2 2" xfId="39105"/>
    <cellStyle name="Normal 32 2 2 8 3" xfId="39104"/>
    <cellStyle name="Normal 32 2 2 8 4" xfId="46583"/>
    <cellStyle name="Normal 32 2 2 9" xfId="12596"/>
    <cellStyle name="Normal 32 2 2 9 2" xfId="39106"/>
    <cellStyle name="Normal 32 2 3" xfId="5945"/>
    <cellStyle name="Normal 32 2 3 2" xfId="5946"/>
    <cellStyle name="Normal 32 2 3 2 2" xfId="12607"/>
    <cellStyle name="Normal 32 2 3 2 2 2" xfId="39109"/>
    <cellStyle name="Normal 32 2 3 2 3" xfId="39108"/>
    <cellStyle name="Normal 32 2 3 2 4" xfId="46585"/>
    <cellStyle name="Normal 32 2 3 3" xfId="12606"/>
    <cellStyle name="Normal 32 2 3 3 2" xfId="39110"/>
    <cellStyle name="Normal 32 2 3 4" xfId="39107"/>
    <cellStyle name="Normal 32 2 3 5" xfId="46584"/>
    <cellStyle name="Normal 32 2 4" xfId="5947"/>
    <cellStyle name="Normal 32 2 4 2" xfId="5948"/>
    <cellStyle name="Normal 32 2 4 2 2" xfId="12609"/>
    <cellStyle name="Normal 32 2 4 2 2 2" xfId="39113"/>
    <cellStyle name="Normal 32 2 4 2 3" xfId="39112"/>
    <cellStyle name="Normal 32 2 4 2 4" xfId="46587"/>
    <cellStyle name="Normal 32 2 4 3" xfId="12608"/>
    <cellStyle name="Normal 32 2 4 3 2" xfId="39114"/>
    <cellStyle name="Normal 32 2 4 4" xfId="39111"/>
    <cellStyle name="Normal 32 2 4 5" xfId="46586"/>
    <cellStyle name="Normal 32 2 5" xfId="5949"/>
    <cellStyle name="Normal 32 2 5 2" xfId="12610"/>
    <cellStyle name="Normal 32 2 5 2 2" xfId="39116"/>
    <cellStyle name="Normal 32 2 5 3" xfId="39115"/>
    <cellStyle name="Normal 32 2 5 4" xfId="46588"/>
    <cellStyle name="Normal 32 2 6" xfId="5950"/>
    <cellStyle name="Normal 32 2 6 2" xfId="12611"/>
    <cellStyle name="Normal 32 2 6 2 2" xfId="39118"/>
    <cellStyle name="Normal 32 2 6 3" xfId="39117"/>
    <cellStyle name="Normal 32 2 6 4" xfId="46589"/>
    <cellStyle name="Normal 32 2 7" xfId="5951"/>
    <cellStyle name="Normal 32 2 7 2" xfId="12612"/>
    <cellStyle name="Normal 32 2 7 2 2" xfId="39120"/>
    <cellStyle name="Normal 32 2 7 3" xfId="39119"/>
    <cellStyle name="Normal 32 2 7 4" xfId="46590"/>
    <cellStyle name="Normal 32 2 8" xfId="5952"/>
    <cellStyle name="Normal 32 2 8 2" xfId="12613"/>
    <cellStyle name="Normal 32 2 8 2 2" xfId="39122"/>
    <cellStyle name="Normal 32 2 8 3" xfId="39121"/>
    <cellStyle name="Normal 32 2 8 4" xfId="46591"/>
    <cellStyle name="Normal 32 2 9" xfId="5953"/>
    <cellStyle name="Normal 32 2 9 2" xfId="12614"/>
    <cellStyle name="Normal 32 2 9 2 2" xfId="39124"/>
    <cellStyle name="Normal 32 2 9 3" xfId="39123"/>
    <cellStyle name="Normal 32 2 9 4" xfId="46592"/>
    <cellStyle name="Normal 32 3" xfId="5954"/>
    <cellStyle name="Normal 32 3 10" xfId="22811"/>
    <cellStyle name="Normal 32 3 11" xfId="39125"/>
    <cellStyle name="Normal 32 3 12" xfId="46593"/>
    <cellStyle name="Normal 32 3 2" xfId="5955"/>
    <cellStyle name="Normal 32 3 2 2" xfId="5956"/>
    <cellStyle name="Normal 32 3 2 2 2" xfId="12617"/>
    <cellStyle name="Normal 32 3 2 2 2 2" xfId="39128"/>
    <cellStyle name="Normal 32 3 2 2 3" xfId="39127"/>
    <cellStyle name="Normal 32 3 2 2 4" xfId="46595"/>
    <cellStyle name="Normal 32 3 2 3" xfId="12616"/>
    <cellStyle name="Normal 32 3 2 3 2" xfId="39129"/>
    <cellStyle name="Normal 32 3 2 4" xfId="39126"/>
    <cellStyle name="Normal 32 3 2 5" xfId="46594"/>
    <cellStyle name="Normal 32 3 3" xfId="5957"/>
    <cellStyle name="Normal 32 3 3 2" xfId="5958"/>
    <cellStyle name="Normal 32 3 3 2 2" xfId="12619"/>
    <cellStyle name="Normal 32 3 3 2 2 2" xfId="39132"/>
    <cellStyle name="Normal 32 3 3 2 3" xfId="39131"/>
    <cellStyle name="Normal 32 3 3 2 4" xfId="46597"/>
    <cellStyle name="Normal 32 3 3 3" xfId="12618"/>
    <cellStyle name="Normal 32 3 3 3 2" xfId="39133"/>
    <cellStyle name="Normal 32 3 3 4" xfId="39130"/>
    <cellStyle name="Normal 32 3 3 5" xfId="46596"/>
    <cellStyle name="Normal 32 3 4" xfId="5959"/>
    <cellStyle name="Normal 32 3 4 2" xfId="12620"/>
    <cellStyle name="Normal 32 3 4 2 2" xfId="39135"/>
    <cellStyle name="Normal 32 3 4 3" xfId="39134"/>
    <cellStyle name="Normal 32 3 4 4" xfId="46598"/>
    <cellStyle name="Normal 32 3 5" xfId="5960"/>
    <cellStyle name="Normal 32 3 5 2" xfId="12621"/>
    <cellStyle name="Normal 32 3 5 2 2" xfId="39137"/>
    <cellStyle name="Normal 32 3 5 3" xfId="39136"/>
    <cellStyle name="Normal 32 3 5 4" xfId="46599"/>
    <cellStyle name="Normal 32 3 6" xfId="5961"/>
    <cellStyle name="Normal 32 3 6 2" xfId="12622"/>
    <cellStyle name="Normal 32 3 6 2 2" xfId="39139"/>
    <cellStyle name="Normal 32 3 6 3" xfId="39138"/>
    <cellStyle name="Normal 32 3 6 4" xfId="46600"/>
    <cellStyle name="Normal 32 3 7" xfId="5962"/>
    <cellStyle name="Normal 32 3 7 2" xfId="12623"/>
    <cellStyle name="Normal 32 3 7 2 2" xfId="39141"/>
    <cellStyle name="Normal 32 3 7 3" xfId="39140"/>
    <cellStyle name="Normal 32 3 7 4" xfId="46601"/>
    <cellStyle name="Normal 32 3 8" xfId="5963"/>
    <cellStyle name="Normal 32 3 8 2" xfId="12624"/>
    <cellStyle name="Normal 32 3 8 2 2" xfId="39143"/>
    <cellStyle name="Normal 32 3 8 3" xfId="39142"/>
    <cellStyle name="Normal 32 3 8 4" xfId="46602"/>
    <cellStyle name="Normal 32 3 9" xfId="12615"/>
    <cellStyle name="Normal 32 3 9 2" xfId="39144"/>
    <cellStyle name="Normal 32 4" xfId="5964"/>
    <cellStyle name="Normal 32 4 10" xfId="22812"/>
    <cellStyle name="Normal 32 4 11" xfId="39145"/>
    <cellStyle name="Normal 32 4 12" xfId="46603"/>
    <cellStyle name="Normal 32 4 2" xfId="5965"/>
    <cellStyle name="Normal 32 4 2 2" xfId="12626"/>
    <cellStyle name="Normal 32 4 2 2 2" xfId="39147"/>
    <cellStyle name="Normal 32 4 2 3" xfId="39146"/>
    <cellStyle name="Normal 32 4 2 4" xfId="46604"/>
    <cellStyle name="Normal 32 4 3" xfId="5966"/>
    <cellStyle name="Normal 32 4 3 2" xfId="12627"/>
    <cellStyle name="Normal 32 4 3 2 2" xfId="39149"/>
    <cellStyle name="Normal 32 4 3 3" xfId="39148"/>
    <cellStyle name="Normal 32 4 3 4" xfId="46605"/>
    <cellStyle name="Normal 32 4 4" xfId="5967"/>
    <cellStyle name="Normal 32 4 4 2" xfId="12628"/>
    <cellStyle name="Normal 32 4 4 2 2" xfId="39151"/>
    <cellStyle name="Normal 32 4 4 3" xfId="39150"/>
    <cellStyle name="Normal 32 4 4 4" xfId="46606"/>
    <cellStyle name="Normal 32 4 5" xfId="5968"/>
    <cellStyle name="Normal 32 4 5 2" xfId="12629"/>
    <cellStyle name="Normal 32 4 5 2 2" xfId="39153"/>
    <cellStyle name="Normal 32 4 5 3" xfId="39152"/>
    <cellStyle name="Normal 32 4 5 4" xfId="46607"/>
    <cellStyle name="Normal 32 4 6" xfId="5969"/>
    <cellStyle name="Normal 32 4 6 2" xfId="12630"/>
    <cellStyle name="Normal 32 4 6 2 2" xfId="39155"/>
    <cellStyle name="Normal 32 4 6 3" xfId="39154"/>
    <cellStyle name="Normal 32 4 6 4" xfId="46608"/>
    <cellStyle name="Normal 32 4 7" xfId="5970"/>
    <cellStyle name="Normal 32 4 7 2" xfId="12631"/>
    <cellStyle name="Normal 32 4 7 2 2" xfId="39157"/>
    <cellStyle name="Normal 32 4 7 3" xfId="39156"/>
    <cellStyle name="Normal 32 4 7 4" xfId="46609"/>
    <cellStyle name="Normal 32 4 8" xfId="5971"/>
    <cellStyle name="Normal 32 4 8 2" xfId="12632"/>
    <cellStyle name="Normal 32 4 8 2 2" xfId="39159"/>
    <cellStyle name="Normal 32 4 8 3" xfId="39158"/>
    <cellStyle name="Normal 32 4 8 4" xfId="46610"/>
    <cellStyle name="Normal 32 4 9" xfId="12625"/>
    <cellStyle name="Normal 32 4 9 2" xfId="39160"/>
    <cellStyle name="Normal 32 5" xfId="5972"/>
    <cellStyle name="Normal 32 5 2" xfId="5973"/>
    <cellStyle name="Normal 32 5 2 2" xfId="12634"/>
    <cellStyle name="Normal 32 5 2 2 2" xfId="39163"/>
    <cellStyle name="Normal 32 5 2 3" xfId="39162"/>
    <cellStyle name="Normal 32 5 2 4" xfId="46612"/>
    <cellStyle name="Normal 32 5 3" xfId="12633"/>
    <cellStyle name="Normal 32 5 3 2" xfId="39164"/>
    <cellStyle name="Normal 32 5 4" xfId="39161"/>
    <cellStyle name="Normal 32 5 5" xfId="46611"/>
    <cellStyle name="Normal 32 6" xfId="5974"/>
    <cellStyle name="Normal 32 6 2" xfId="12635"/>
    <cellStyle name="Normal 32 6 2 2" xfId="39166"/>
    <cellStyle name="Normal 32 6 3" xfId="39165"/>
    <cellStyle name="Normal 32 6 4" xfId="46613"/>
    <cellStyle name="Normal 32 7" xfId="5975"/>
    <cellStyle name="Normal 32 7 2" xfId="12636"/>
    <cellStyle name="Normal 32 7 2 2" xfId="39168"/>
    <cellStyle name="Normal 32 7 3" xfId="39167"/>
    <cellStyle name="Normal 32 7 4" xfId="46614"/>
    <cellStyle name="Normal 32 8" xfId="5976"/>
    <cellStyle name="Normal 32 8 2" xfId="12637"/>
    <cellStyle name="Normal 32 8 2 2" xfId="39170"/>
    <cellStyle name="Normal 32 8 3" xfId="39169"/>
    <cellStyle name="Normal 32 8 4" xfId="46615"/>
    <cellStyle name="Normal 32 9" xfId="5977"/>
    <cellStyle name="Normal 32 9 2" xfId="12638"/>
    <cellStyle name="Normal 32 9 2 2" xfId="39172"/>
    <cellStyle name="Normal 32 9 3" xfId="39171"/>
    <cellStyle name="Normal 32 9 4" xfId="46616"/>
    <cellStyle name="Normal 33" xfId="576"/>
    <cellStyle name="Normal 33 10" xfId="22813"/>
    <cellStyle name="Normal 33 11" xfId="22814"/>
    <cellStyle name="Normal 33 12" xfId="22815"/>
    <cellStyle name="Normal 33 13" xfId="22816"/>
    <cellStyle name="Normal 33 14" xfId="22817"/>
    <cellStyle name="Normal 33 15" xfId="22818"/>
    <cellStyle name="Normal 33 16" xfId="22819"/>
    <cellStyle name="Normal 33 17" xfId="22820"/>
    <cellStyle name="Normal 33 18" xfId="22821"/>
    <cellStyle name="Normal 33 19" xfId="22822"/>
    <cellStyle name="Normal 33 2" xfId="5979"/>
    <cellStyle name="Normal 33 20" xfId="22823"/>
    <cellStyle name="Normal 33 21" xfId="22824"/>
    <cellStyle name="Normal 33 22" xfId="22825"/>
    <cellStyle name="Normal 33 23" xfId="22826"/>
    <cellStyle name="Normal 33 24" xfId="22827"/>
    <cellStyle name="Normal 33 25" xfId="28099"/>
    <cellStyle name="Normal 33 26" xfId="28316"/>
    <cellStyle name="Normal 33 3" xfId="5978"/>
    <cellStyle name="Normal 33 4" xfId="12639"/>
    <cellStyle name="Normal 33 4 2" xfId="22828"/>
    <cellStyle name="Normal 33 4 3" xfId="39173"/>
    <cellStyle name="Normal 33 5" xfId="22829"/>
    <cellStyle name="Normal 33 6" xfId="22830"/>
    <cellStyle name="Normal 33 7" xfId="22831"/>
    <cellStyle name="Normal 33 8" xfId="22832"/>
    <cellStyle name="Normal 33 9" xfId="22833"/>
    <cellStyle name="Normal 34" xfId="577"/>
    <cellStyle name="Normal 34 10" xfId="5981"/>
    <cellStyle name="Normal 34 10 2" xfId="12641"/>
    <cellStyle name="Normal 34 10 2 2" xfId="39175"/>
    <cellStyle name="Normal 34 10 3" xfId="39174"/>
    <cellStyle name="Normal 34 10 4" xfId="46618"/>
    <cellStyle name="Normal 34 11" xfId="5982"/>
    <cellStyle name="Normal 34 11 2" xfId="12642"/>
    <cellStyle name="Normal 34 11 2 2" xfId="39177"/>
    <cellStyle name="Normal 34 11 3" xfId="39176"/>
    <cellStyle name="Normal 34 11 4" xfId="46619"/>
    <cellStyle name="Normal 34 12" xfId="5980"/>
    <cellStyle name="Normal 34 12 2" xfId="12643"/>
    <cellStyle name="Normal 34 12 2 2" xfId="39179"/>
    <cellStyle name="Normal 34 12 3" xfId="39178"/>
    <cellStyle name="Normal 34 13" xfId="12640"/>
    <cellStyle name="Normal 34 13 2" xfId="39180"/>
    <cellStyle name="Normal 34 14" xfId="22834"/>
    <cellStyle name="Normal 34 15" xfId="28317"/>
    <cellStyle name="Normal 34 16" xfId="46617"/>
    <cellStyle name="Normal 34 2" xfId="5983"/>
    <cellStyle name="Normal 34 2 10" xfId="12644"/>
    <cellStyle name="Normal 34 2 10 2" xfId="39182"/>
    <cellStyle name="Normal 34 2 11" xfId="22835"/>
    <cellStyle name="Normal 34 2 12" xfId="39181"/>
    <cellStyle name="Normal 34 2 13" xfId="46620"/>
    <cellStyle name="Normal 34 2 2" xfId="5984"/>
    <cellStyle name="Normal 34 2 2 10" xfId="22836"/>
    <cellStyle name="Normal 34 2 2 11" xfId="39183"/>
    <cellStyle name="Normal 34 2 2 12" xfId="46621"/>
    <cellStyle name="Normal 34 2 2 2" xfId="5985"/>
    <cellStyle name="Normal 34 2 2 2 2" xfId="5986"/>
    <cellStyle name="Normal 34 2 2 2 2 2" xfId="12647"/>
    <cellStyle name="Normal 34 2 2 2 2 2 2" xfId="39186"/>
    <cellStyle name="Normal 34 2 2 2 2 3" xfId="39185"/>
    <cellStyle name="Normal 34 2 2 2 2 4" xfId="46623"/>
    <cellStyle name="Normal 34 2 2 2 3" xfId="12646"/>
    <cellStyle name="Normal 34 2 2 2 3 2" xfId="39187"/>
    <cellStyle name="Normal 34 2 2 2 4" xfId="39184"/>
    <cellStyle name="Normal 34 2 2 2 5" xfId="46622"/>
    <cellStyle name="Normal 34 2 2 3" xfId="5987"/>
    <cellStyle name="Normal 34 2 2 3 2" xfId="5988"/>
    <cellStyle name="Normal 34 2 2 3 2 2" xfId="12649"/>
    <cellStyle name="Normal 34 2 2 3 2 2 2" xfId="39190"/>
    <cellStyle name="Normal 34 2 2 3 2 3" xfId="39189"/>
    <cellStyle name="Normal 34 2 2 3 2 4" xfId="46625"/>
    <cellStyle name="Normal 34 2 2 3 3" xfId="12648"/>
    <cellStyle name="Normal 34 2 2 3 3 2" xfId="39191"/>
    <cellStyle name="Normal 34 2 2 3 4" xfId="39188"/>
    <cellStyle name="Normal 34 2 2 3 5" xfId="46624"/>
    <cellStyle name="Normal 34 2 2 4" xfId="5989"/>
    <cellStyle name="Normal 34 2 2 4 2" xfId="12650"/>
    <cellStyle name="Normal 34 2 2 4 2 2" xfId="39193"/>
    <cellStyle name="Normal 34 2 2 4 3" xfId="39192"/>
    <cellStyle name="Normal 34 2 2 4 4" xfId="46626"/>
    <cellStyle name="Normal 34 2 2 5" xfId="5990"/>
    <cellStyle name="Normal 34 2 2 5 2" xfId="12651"/>
    <cellStyle name="Normal 34 2 2 5 2 2" xfId="39195"/>
    <cellStyle name="Normal 34 2 2 5 3" xfId="39194"/>
    <cellStyle name="Normal 34 2 2 5 4" xfId="46627"/>
    <cellStyle name="Normal 34 2 2 6" xfId="5991"/>
    <cellStyle name="Normal 34 2 2 6 2" xfId="12652"/>
    <cellStyle name="Normal 34 2 2 6 2 2" xfId="39197"/>
    <cellStyle name="Normal 34 2 2 6 3" xfId="39196"/>
    <cellStyle name="Normal 34 2 2 6 4" xfId="46628"/>
    <cellStyle name="Normal 34 2 2 7" xfId="5992"/>
    <cellStyle name="Normal 34 2 2 7 2" xfId="12653"/>
    <cellStyle name="Normal 34 2 2 7 2 2" xfId="39199"/>
    <cellStyle name="Normal 34 2 2 7 3" xfId="39198"/>
    <cellStyle name="Normal 34 2 2 7 4" xfId="46629"/>
    <cellStyle name="Normal 34 2 2 8" xfId="5993"/>
    <cellStyle name="Normal 34 2 2 8 2" xfId="12654"/>
    <cellStyle name="Normal 34 2 2 8 2 2" xfId="39201"/>
    <cellStyle name="Normal 34 2 2 8 3" xfId="39200"/>
    <cellStyle name="Normal 34 2 2 8 4" xfId="46630"/>
    <cellStyle name="Normal 34 2 2 9" xfId="12645"/>
    <cellStyle name="Normal 34 2 2 9 2" xfId="39202"/>
    <cellStyle name="Normal 34 2 3" xfId="5994"/>
    <cellStyle name="Normal 34 2 3 2" xfId="5995"/>
    <cellStyle name="Normal 34 2 3 2 2" xfId="12656"/>
    <cellStyle name="Normal 34 2 3 2 2 2" xfId="39205"/>
    <cellStyle name="Normal 34 2 3 2 3" xfId="39204"/>
    <cellStyle name="Normal 34 2 3 2 4" xfId="46632"/>
    <cellStyle name="Normal 34 2 3 3" xfId="12655"/>
    <cellStyle name="Normal 34 2 3 3 2" xfId="39206"/>
    <cellStyle name="Normal 34 2 3 4" xfId="39203"/>
    <cellStyle name="Normal 34 2 3 5" xfId="46631"/>
    <cellStyle name="Normal 34 2 4" xfId="5996"/>
    <cellStyle name="Normal 34 2 4 2" xfId="5997"/>
    <cellStyle name="Normal 34 2 4 2 2" xfId="12658"/>
    <cellStyle name="Normal 34 2 4 2 2 2" xfId="39209"/>
    <cellStyle name="Normal 34 2 4 2 3" xfId="39208"/>
    <cellStyle name="Normal 34 2 4 2 4" xfId="46634"/>
    <cellStyle name="Normal 34 2 4 3" xfId="12657"/>
    <cellStyle name="Normal 34 2 4 3 2" xfId="39210"/>
    <cellStyle name="Normal 34 2 4 4" xfId="39207"/>
    <cellStyle name="Normal 34 2 4 5" xfId="46633"/>
    <cellStyle name="Normal 34 2 5" xfId="5998"/>
    <cellStyle name="Normal 34 2 5 2" xfId="12659"/>
    <cellStyle name="Normal 34 2 5 2 2" xfId="39212"/>
    <cellStyle name="Normal 34 2 5 3" xfId="39211"/>
    <cellStyle name="Normal 34 2 5 4" xfId="46635"/>
    <cellStyle name="Normal 34 2 6" xfId="5999"/>
    <cellStyle name="Normal 34 2 6 2" xfId="12660"/>
    <cellStyle name="Normal 34 2 6 2 2" xfId="39214"/>
    <cellStyle name="Normal 34 2 6 3" xfId="39213"/>
    <cellStyle name="Normal 34 2 6 4" xfId="46636"/>
    <cellStyle name="Normal 34 2 7" xfId="6000"/>
    <cellStyle name="Normal 34 2 7 2" xfId="12661"/>
    <cellStyle name="Normal 34 2 7 2 2" xfId="39216"/>
    <cellStyle name="Normal 34 2 7 3" xfId="39215"/>
    <cellStyle name="Normal 34 2 7 4" xfId="46637"/>
    <cellStyle name="Normal 34 2 8" xfId="6001"/>
    <cellStyle name="Normal 34 2 8 2" xfId="12662"/>
    <cellStyle name="Normal 34 2 8 2 2" xfId="39218"/>
    <cellStyle name="Normal 34 2 8 3" xfId="39217"/>
    <cellStyle name="Normal 34 2 8 4" xfId="46638"/>
    <cellStyle name="Normal 34 2 9" xfId="6002"/>
    <cellStyle name="Normal 34 2 9 2" xfId="12663"/>
    <cellStyle name="Normal 34 2 9 2 2" xfId="39220"/>
    <cellStyle name="Normal 34 2 9 3" xfId="39219"/>
    <cellStyle name="Normal 34 2 9 4" xfId="46639"/>
    <cellStyle name="Normal 34 3" xfId="6003"/>
    <cellStyle name="Normal 34 3 10" xfId="22837"/>
    <cellStyle name="Normal 34 3 11" xfId="39221"/>
    <cellStyle name="Normal 34 3 12" xfId="46640"/>
    <cellStyle name="Normal 34 3 2" xfId="6004"/>
    <cellStyle name="Normal 34 3 2 2" xfId="6005"/>
    <cellStyle name="Normal 34 3 2 2 2" xfId="12666"/>
    <cellStyle name="Normal 34 3 2 2 2 2" xfId="39224"/>
    <cellStyle name="Normal 34 3 2 2 3" xfId="39223"/>
    <cellStyle name="Normal 34 3 2 2 4" xfId="46642"/>
    <cellStyle name="Normal 34 3 2 3" xfId="12665"/>
    <cellStyle name="Normal 34 3 2 3 2" xfId="39225"/>
    <cellStyle name="Normal 34 3 2 4" xfId="22838"/>
    <cellStyle name="Normal 34 3 2 5" xfId="39222"/>
    <cellStyle name="Normal 34 3 2 6" xfId="46641"/>
    <cellStyle name="Normal 34 3 3" xfId="6006"/>
    <cellStyle name="Normal 34 3 3 2" xfId="6007"/>
    <cellStyle name="Normal 34 3 3 2 2" xfId="12668"/>
    <cellStyle name="Normal 34 3 3 2 2 2" xfId="39228"/>
    <cellStyle name="Normal 34 3 3 2 3" xfId="39227"/>
    <cellStyle name="Normal 34 3 3 2 4" xfId="46644"/>
    <cellStyle name="Normal 34 3 3 3" xfId="12667"/>
    <cellStyle name="Normal 34 3 3 3 2" xfId="39229"/>
    <cellStyle name="Normal 34 3 3 4" xfId="39226"/>
    <cellStyle name="Normal 34 3 3 5" xfId="46643"/>
    <cellStyle name="Normal 34 3 4" xfId="6008"/>
    <cellStyle name="Normal 34 3 4 2" xfId="12669"/>
    <cellStyle name="Normal 34 3 4 2 2" xfId="39231"/>
    <cellStyle name="Normal 34 3 4 3" xfId="39230"/>
    <cellStyle name="Normal 34 3 4 4" xfId="46645"/>
    <cellStyle name="Normal 34 3 5" xfId="6009"/>
    <cellStyle name="Normal 34 3 5 2" xfId="12670"/>
    <cellStyle name="Normal 34 3 5 2 2" xfId="39233"/>
    <cellStyle name="Normal 34 3 5 3" xfId="39232"/>
    <cellStyle name="Normal 34 3 5 4" xfId="46646"/>
    <cellStyle name="Normal 34 3 6" xfId="6010"/>
    <cellStyle name="Normal 34 3 6 2" xfId="12671"/>
    <cellStyle name="Normal 34 3 6 2 2" xfId="39235"/>
    <cellStyle name="Normal 34 3 6 3" xfId="39234"/>
    <cellStyle name="Normal 34 3 6 4" xfId="46647"/>
    <cellStyle name="Normal 34 3 7" xfId="6011"/>
    <cellStyle name="Normal 34 3 7 2" xfId="12672"/>
    <cellStyle name="Normal 34 3 7 2 2" xfId="39237"/>
    <cellStyle name="Normal 34 3 7 3" xfId="39236"/>
    <cellStyle name="Normal 34 3 7 4" xfId="46648"/>
    <cellStyle name="Normal 34 3 8" xfId="6012"/>
    <cellStyle name="Normal 34 3 8 2" xfId="12673"/>
    <cellStyle name="Normal 34 3 8 2 2" xfId="39239"/>
    <cellStyle name="Normal 34 3 8 3" xfId="39238"/>
    <cellStyle name="Normal 34 3 8 4" xfId="46649"/>
    <cellStyle name="Normal 34 3 9" xfId="12664"/>
    <cellStyle name="Normal 34 3 9 2" xfId="39240"/>
    <cellStyle name="Normal 34 4" xfId="6013"/>
    <cellStyle name="Normal 34 4 10" xfId="22839"/>
    <cellStyle name="Normal 34 4 11" xfId="39241"/>
    <cellStyle name="Normal 34 4 12" xfId="46650"/>
    <cellStyle name="Normal 34 4 2" xfId="6014"/>
    <cellStyle name="Normal 34 4 2 2" xfId="12675"/>
    <cellStyle name="Normal 34 4 2 2 2" xfId="39243"/>
    <cellStyle name="Normal 34 4 2 3" xfId="22840"/>
    <cellStyle name="Normal 34 4 2 4" xfId="39242"/>
    <cellStyle name="Normal 34 4 2 5" xfId="46651"/>
    <cellStyle name="Normal 34 4 3" xfId="6015"/>
    <cellStyle name="Normal 34 4 3 2" xfId="12676"/>
    <cellStyle name="Normal 34 4 3 2 2" xfId="39245"/>
    <cellStyle name="Normal 34 4 3 3" xfId="39244"/>
    <cellStyle name="Normal 34 4 3 4" xfId="46652"/>
    <cellStyle name="Normal 34 4 4" xfId="6016"/>
    <cellStyle name="Normal 34 4 4 2" xfId="12677"/>
    <cellStyle name="Normal 34 4 4 2 2" xfId="39247"/>
    <cellStyle name="Normal 34 4 4 3" xfId="39246"/>
    <cellStyle name="Normal 34 4 4 4" xfId="46653"/>
    <cellStyle name="Normal 34 4 5" xfId="6017"/>
    <cellStyle name="Normal 34 4 5 2" xfId="12678"/>
    <cellStyle name="Normal 34 4 5 2 2" xfId="39249"/>
    <cellStyle name="Normal 34 4 5 3" xfId="39248"/>
    <cellStyle name="Normal 34 4 5 4" xfId="46654"/>
    <cellStyle name="Normal 34 4 6" xfId="6018"/>
    <cellStyle name="Normal 34 4 6 2" xfId="12679"/>
    <cellStyle name="Normal 34 4 6 2 2" xfId="39251"/>
    <cellStyle name="Normal 34 4 6 3" xfId="39250"/>
    <cellStyle name="Normal 34 4 6 4" xfId="46655"/>
    <cellStyle name="Normal 34 4 7" xfId="6019"/>
    <cellStyle name="Normal 34 4 7 2" xfId="12680"/>
    <cellStyle name="Normal 34 4 7 2 2" xfId="39253"/>
    <cellStyle name="Normal 34 4 7 3" xfId="39252"/>
    <cellStyle name="Normal 34 4 7 4" xfId="46656"/>
    <cellStyle name="Normal 34 4 8" xfId="6020"/>
    <cellStyle name="Normal 34 4 8 2" xfId="12681"/>
    <cellStyle name="Normal 34 4 8 2 2" xfId="39255"/>
    <cellStyle name="Normal 34 4 8 3" xfId="39254"/>
    <cellStyle name="Normal 34 4 8 4" xfId="46657"/>
    <cellStyle name="Normal 34 4 9" xfId="12674"/>
    <cellStyle name="Normal 34 4 9 2" xfId="39256"/>
    <cellStyle name="Normal 34 5" xfId="6021"/>
    <cellStyle name="Normal 34 5 2" xfId="6022"/>
    <cellStyle name="Normal 34 5 2 2" xfId="12683"/>
    <cellStyle name="Normal 34 5 2 2 2" xfId="39259"/>
    <cellStyle name="Normal 34 5 2 3" xfId="39258"/>
    <cellStyle name="Normal 34 5 2 4" xfId="46659"/>
    <cellStyle name="Normal 34 5 3" xfId="12682"/>
    <cellStyle name="Normal 34 5 3 2" xfId="39260"/>
    <cellStyle name="Normal 34 5 4" xfId="22841"/>
    <cellStyle name="Normal 34 5 5" xfId="39257"/>
    <cellStyle name="Normal 34 5 6" xfId="46658"/>
    <cellStyle name="Normal 34 6" xfId="6023"/>
    <cellStyle name="Normal 34 6 2" xfId="12684"/>
    <cellStyle name="Normal 34 6 2 2" xfId="39262"/>
    <cellStyle name="Normal 34 6 3" xfId="22842"/>
    <cellStyle name="Normal 34 6 4" xfId="39261"/>
    <cellStyle name="Normal 34 6 5" xfId="46660"/>
    <cellStyle name="Normal 34 7" xfId="6024"/>
    <cellStyle name="Normal 34 7 2" xfId="12685"/>
    <cellStyle name="Normal 34 7 2 2" xfId="39264"/>
    <cellStyle name="Normal 34 7 3" xfId="22843"/>
    <cellStyle name="Normal 34 7 4" xfId="39263"/>
    <cellStyle name="Normal 34 7 5" xfId="46661"/>
    <cellStyle name="Normal 34 8" xfId="6025"/>
    <cellStyle name="Normal 34 8 2" xfId="12686"/>
    <cellStyle name="Normal 34 8 2 2" xfId="39266"/>
    <cellStyle name="Normal 34 8 3" xfId="22844"/>
    <cellStyle name="Normal 34 8 4" xfId="39265"/>
    <cellStyle name="Normal 34 8 5" xfId="46662"/>
    <cellStyle name="Normal 34 9" xfId="6026"/>
    <cellStyle name="Normal 34 9 2" xfId="12687"/>
    <cellStyle name="Normal 34 9 2 2" xfId="39268"/>
    <cellStyle name="Normal 34 9 3" xfId="39267"/>
    <cellStyle name="Normal 34 9 4" xfId="46663"/>
    <cellStyle name="Normal 34_Expired Option Payouts w Detail" xfId="22845"/>
    <cellStyle name="Normal 35" xfId="578"/>
    <cellStyle name="Normal 35 10" xfId="6028"/>
    <cellStyle name="Normal 35 10 2" xfId="12689"/>
    <cellStyle name="Normal 35 10 2 2" xfId="39270"/>
    <cellStyle name="Normal 35 10 3" xfId="39269"/>
    <cellStyle name="Normal 35 10 4" xfId="46665"/>
    <cellStyle name="Normal 35 11" xfId="6029"/>
    <cellStyle name="Normal 35 11 2" xfId="12690"/>
    <cellStyle name="Normal 35 11 2 2" xfId="39272"/>
    <cellStyle name="Normal 35 11 3" xfId="39271"/>
    <cellStyle name="Normal 35 11 4" xfId="46666"/>
    <cellStyle name="Normal 35 12" xfId="6030"/>
    <cellStyle name="Normal 35 12 2" xfId="12691"/>
    <cellStyle name="Normal 35 12 2 2" xfId="39274"/>
    <cellStyle name="Normal 35 12 3" xfId="39273"/>
    <cellStyle name="Normal 35 12 4" xfId="46667"/>
    <cellStyle name="Normal 35 13" xfId="6027"/>
    <cellStyle name="Normal 35 13 2" xfId="12692"/>
    <cellStyle name="Normal 35 13 2 2" xfId="39276"/>
    <cellStyle name="Normal 35 13 3" xfId="39275"/>
    <cellStyle name="Normal 35 14" xfId="12688"/>
    <cellStyle name="Normal 35 14 2" xfId="39277"/>
    <cellStyle name="Normal 35 15" xfId="22846"/>
    <cellStyle name="Normal 35 16" xfId="28318"/>
    <cellStyle name="Normal 35 17" xfId="46664"/>
    <cellStyle name="Normal 35 2" xfId="6031"/>
    <cellStyle name="Normal 35 2 10" xfId="6032"/>
    <cellStyle name="Normal 35 2 10 2" xfId="12694"/>
    <cellStyle name="Normal 35 2 10 2 2" xfId="39280"/>
    <cellStyle name="Normal 35 2 10 3" xfId="39279"/>
    <cellStyle name="Normal 35 2 10 4" xfId="46669"/>
    <cellStyle name="Normal 35 2 11" xfId="6033"/>
    <cellStyle name="Normal 35 2 11 2" xfId="12695"/>
    <cellStyle name="Normal 35 2 11 2 2" xfId="39282"/>
    <cellStyle name="Normal 35 2 11 3" xfId="39281"/>
    <cellStyle name="Normal 35 2 11 4" xfId="46670"/>
    <cellStyle name="Normal 35 2 12" xfId="6034"/>
    <cellStyle name="Normal 35 2 12 2" xfId="12696"/>
    <cellStyle name="Normal 35 2 12 2 2" xfId="39284"/>
    <cellStyle name="Normal 35 2 12 3" xfId="39283"/>
    <cellStyle name="Normal 35 2 12 4" xfId="46671"/>
    <cellStyle name="Normal 35 2 13" xfId="12693"/>
    <cellStyle name="Normal 35 2 13 2" xfId="39285"/>
    <cellStyle name="Normal 35 2 14" xfId="22847"/>
    <cellStyle name="Normal 35 2 15" xfId="39278"/>
    <cellStyle name="Normal 35 2 16" xfId="46668"/>
    <cellStyle name="Normal 35 2 2" xfId="6035"/>
    <cellStyle name="Normal 35 2 2 10" xfId="6036"/>
    <cellStyle name="Normal 35 2 2 10 2" xfId="12698"/>
    <cellStyle name="Normal 35 2 2 10 2 2" xfId="39288"/>
    <cellStyle name="Normal 35 2 2 10 3" xfId="39287"/>
    <cellStyle name="Normal 35 2 2 10 4" xfId="46673"/>
    <cellStyle name="Normal 35 2 2 11" xfId="6037"/>
    <cellStyle name="Normal 35 2 2 11 2" xfId="12699"/>
    <cellStyle name="Normal 35 2 2 11 2 2" xfId="39290"/>
    <cellStyle name="Normal 35 2 2 11 3" xfId="39289"/>
    <cellStyle name="Normal 35 2 2 11 4" xfId="46674"/>
    <cellStyle name="Normal 35 2 2 12" xfId="12697"/>
    <cellStyle name="Normal 35 2 2 12 2" xfId="39291"/>
    <cellStyle name="Normal 35 2 2 13" xfId="22848"/>
    <cellStyle name="Normal 35 2 2 14" xfId="39286"/>
    <cellStyle name="Normal 35 2 2 15" xfId="46672"/>
    <cellStyle name="Normal 35 2 2 2" xfId="6038"/>
    <cellStyle name="Normal 35 2 2 2 10" xfId="12700"/>
    <cellStyle name="Normal 35 2 2 2 10 2" xfId="39293"/>
    <cellStyle name="Normal 35 2 2 2 11" xfId="22849"/>
    <cellStyle name="Normal 35 2 2 2 12" xfId="39292"/>
    <cellStyle name="Normal 35 2 2 2 13" xfId="46675"/>
    <cellStyle name="Normal 35 2 2 2 2" xfId="6039"/>
    <cellStyle name="Normal 35 2 2 2 2 10" xfId="39294"/>
    <cellStyle name="Normal 35 2 2 2 2 11" xfId="46676"/>
    <cellStyle name="Normal 35 2 2 2 2 2" xfId="6040"/>
    <cellStyle name="Normal 35 2 2 2 2 2 2" xfId="6041"/>
    <cellStyle name="Normal 35 2 2 2 2 2 2 2" xfId="12703"/>
    <cellStyle name="Normal 35 2 2 2 2 2 2 2 2" xfId="39297"/>
    <cellStyle name="Normal 35 2 2 2 2 2 2 3" xfId="39296"/>
    <cellStyle name="Normal 35 2 2 2 2 2 2 4" xfId="46678"/>
    <cellStyle name="Normal 35 2 2 2 2 2 3" xfId="12702"/>
    <cellStyle name="Normal 35 2 2 2 2 2 3 2" xfId="39298"/>
    <cellStyle name="Normal 35 2 2 2 2 2 4" xfId="39295"/>
    <cellStyle name="Normal 35 2 2 2 2 2 5" xfId="46677"/>
    <cellStyle name="Normal 35 2 2 2 2 3" xfId="6042"/>
    <cellStyle name="Normal 35 2 2 2 2 3 2" xfId="6043"/>
    <cellStyle name="Normal 35 2 2 2 2 3 2 2" xfId="12705"/>
    <cellStyle name="Normal 35 2 2 2 2 3 2 2 2" xfId="39301"/>
    <cellStyle name="Normal 35 2 2 2 2 3 2 3" xfId="39300"/>
    <cellStyle name="Normal 35 2 2 2 2 3 2 4" xfId="46680"/>
    <cellStyle name="Normal 35 2 2 2 2 3 3" xfId="12704"/>
    <cellStyle name="Normal 35 2 2 2 2 3 3 2" xfId="39302"/>
    <cellStyle name="Normal 35 2 2 2 2 3 4" xfId="39299"/>
    <cellStyle name="Normal 35 2 2 2 2 3 5" xfId="46679"/>
    <cellStyle name="Normal 35 2 2 2 2 4" xfId="6044"/>
    <cellStyle name="Normal 35 2 2 2 2 4 2" xfId="12706"/>
    <cellStyle name="Normal 35 2 2 2 2 4 2 2" xfId="39304"/>
    <cellStyle name="Normal 35 2 2 2 2 4 3" xfId="39303"/>
    <cellStyle name="Normal 35 2 2 2 2 4 4" xfId="46681"/>
    <cellStyle name="Normal 35 2 2 2 2 5" xfId="6045"/>
    <cellStyle name="Normal 35 2 2 2 2 5 2" xfId="12707"/>
    <cellStyle name="Normal 35 2 2 2 2 5 2 2" xfId="39306"/>
    <cellStyle name="Normal 35 2 2 2 2 5 3" xfId="39305"/>
    <cellStyle name="Normal 35 2 2 2 2 5 4" xfId="46682"/>
    <cellStyle name="Normal 35 2 2 2 2 6" xfId="6046"/>
    <cellStyle name="Normal 35 2 2 2 2 6 2" xfId="12708"/>
    <cellStyle name="Normal 35 2 2 2 2 6 2 2" xfId="39308"/>
    <cellStyle name="Normal 35 2 2 2 2 6 3" xfId="39307"/>
    <cellStyle name="Normal 35 2 2 2 2 6 4" xfId="46683"/>
    <cellStyle name="Normal 35 2 2 2 2 7" xfId="6047"/>
    <cellStyle name="Normal 35 2 2 2 2 7 2" xfId="12709"/>
    <cellStyle name="Normal 35 2 2 2 2 7 2 2" xfId="39310"/>
    <cellStyle name="Normal 35 2 2 2 2 7 3" xfId="39309"/>
    <cellStyle name="Normal 35 2 2 2 2 7 4" xfId="46684"/>
    <cellStyle name="Normal 35 2 2 2 2 8" xfId="6048"/>
    <cellStyle name="Normal 35 2 2 2 2 8 2" xfId="12710"/>
    <cellStyle name="Normal 35 2 2 2 2 8 2 2" xfId="39312"/>
    <cellStyle name="Normal 35 2 2 2 2 8 3" xfId="39311"/>
    <cellStyle name="Normal 35 2 2 2 2 8 4" xfId="46685"/>
    <cellStyle name="Normal 35 2 2 2 2 9" xfId="12701"/>
    <cellStyle name="Normal 35 2 2 2 2 9 2" xfId="39313"/>
    <cellStyle name="Normal 35 2 2 2 3" xfId="6049"/>
    <cellStyle name="Normal 35 2 2 2 3 2" xfId="6050"/>
    <cellStyle name="Normal 35 2 2 2 3 2 2" xfId="12712"/>
    <cellStyle name="Normal 35 2 2 2 3 2 2 2" xfId="39316"/>
    <cellStyle name="Normal 35 2 2 2 3 2 3" xfId="39315"/>
    <cellStyle name="Normal 35 2 2 2 3 2 4" xfId="46687"/>
    <cellStyle name="Normal 35 2 2 2 3 3" xfId="12711"/>
    <cellStyle name="Normal 35 2 2 2 3 3 2" xfId="39317"/>
    <cellStyle name="Normal 35 2 2 2 3 4" xfId="39314"/>
    <cellStyle name="Normal 35 2 2 2 3 5" xfId="46686"/>
    <cellStyle name="Normal 35 2 2 2 4" xfId="6051"/>
    <cellStyle name="Normal 35 2 2 2 4 2" xfId="6052"/>
    <cellStyle name="Normal 35 2 2 2 4 2 2" xfId="12714"/>
    <cellStyle name="Normal 35 2 2 2 4 2 2 2" xfId="39320"/>
    <cellStyle name="Normal 35 2 2 2 4 2 3" xfId="39319"/>
    <cellStyle name="Normal 35 2 2 2 4 2 4" xfId="46689"/>
    <cellStyle name="Normal 35 2 2 2 4 3" xfId="12713"/>
    <cellStyle name="Normal 35 2 2 2 4 3 2" xfId="39321"/>
    <cellStyle name="Normal 35 2 2 2 4 4" xfId="39318"/>
    <cellStyle name="Normal 35 2 2 2 4 5" xfId="46688"/>
    <cellStyle name="Normal 35 2 2 2 5" xfId="6053"/>
    <cellStyle name="Normal 35 2 2 2 5 2" xfId="12715"/>
    <cellStyle name="Normal 35 2 2 2 5 2 2" xfId="39323"/>
    <cellStyle name="Normal 35 2 2 2 5 3" xfId="39322"/>
    <cellStyle name="Normal 35 2 2 2 5 4" xfId="46690"/>
    <cellStyle name="Normal 35 2 2 2 6" xfId="6054"/>
    <cellStyle name="Normal 35 2 2 2 6 2" xfId="12716"/>
    <cellStyle name="Normal 35 2 2 2 6 2 2" xfId="39325"/>
    <cellStyle name="Normal 35 2 2 2 6 3" xfId="39324"/>
    <cellStyle name="Normal 35 2 2 2 6 4" xfId="46691"/>
    <cellStyle name="Normal 35 2 2 2 7" xfId="6055"/>
    <cellStyle name="Normal 35 2 2 2 7 2" xfId="12717"/>
    <cellStyle name="Normal 35 2 2 2 7 2 2" xfId="39327"/>
    <cellStyle name="Normal 35 2 2 2 7 3" xfId="39326"/>
    <cellStyle name="Normal 35 2 2 2 7 4" xfId="46692"/>
    <cellStyle name="Normal 35 2 2 2 8" xfId="6056"/>
    <cellStyle name="Normal 35 2 2 2 8 2" xfId="12718"/>
    <cellStyle name="Normal 35 2 2 2 8 2 2" xfId="39329"/>
    <cellStyle name="Normal 35 2 2 2 8 3" xfId="39328"/>
    <cellStyle name="Normal 35 2 2 2 8 4" xfId="46693"/>
    <cellStyle name="Normal 35 2 2 2 9" xfId="6057"/>
    <cellStyle name="Normal 35 2 2 2 9 2" xfId="12719"/>
    <cellStyle name="Normal 35 2 2 2 9 2 2" xfId="39331"/>
    <cellStyle name="Normal 35 2 2 2 9 3" xfId="39330"/>
    <cellStyle name="Normal 35 2 2 2 9 4" xfId="46694"/>
    <cellStyle name="Normal 35 2 2 3" xfId="6058"/>
    <cellStyle name="Normal 35 2 2 3 10" xfId="22850"/>
    <cellStyle name="Normal 35 2 2 3 11" xfId="39332"/>
    <cellStyle name="Normal 35 2 2 3 12" xfId="46695"/>
    <cellStyle name="Normal 35 2 2 3 2" xfId="6059"/>
    <cellStyle name="Normal 35 2 2 3 2 2" xfId="6060"/>
    <cellStyle name="Normal 35 2 2 3 2 2 2" xfId="12722"/>
    <cellStyle name="Normal 35 2 2 3 2 2 2 2" xfId="39335"/>
    <cellStyle name="Normal 35 2 2 3 2 2 3" xfId="39334"/>
    <cellStyle name="Normal 35 2 2 3 2 2 4" xfId="46697"/>
    <cellStyle name="Normal 35 2 2 3 2 3" xfId="12721"/>
    <cellStyle name="Normal 35 2 2 3 2 3 2" xfId="39336"/>
    <cellStyle name="Normal 35 2 2 3 2 4" xfId="39333"/>
    <cellStyle name="Normal 35 2 2 3 2 5" xfId="46696"/>
    <cellStyle name="Normal 35 2 2 3 3" xfId="6061"/>
    <cellStyle name="Normal 35 2 2 3 3 2" xfId="6062"/>
    <cellStyle name="Normal 35 2 2 3 3 2 2" xfId="12724"/>
    <cellStyle name="Normal 35 2 2 3 3 2 2 2" xfId="39339"/>
    <cellStyle name="Normal 35 2 2 3 3 2 3" xfId="39338"/>
    <cellStyle name="Normal 35 2 2 3 3 2 4" xfId="46699"/>
    <cellStyle name="Normal 35 2 2 3 3 3" xfId="12723"/>
    <cellStyle name="Normal 35 2 2 3 3 3 2" xfId="39340"/>
    <cellStyle name="Normal 35 2 2 3 3 4" xfId="39337"/>
    <cellStyle name="Normal 35 2 2 3 3 5" xfId="46698"/>
    <cellStyle name="Normal 35 2 2 3 4" xfId="6063"/>
    <cellStyle name="Normal 35 2 2 3 4 2" xfId="12725"/>
    <cellStyle name="Normal 35 2 2 3 4 2 2" xfId="39342"/>
    <cellStyle name="Normal 35 2 2 3 4 3" xfId="39341"/>
    <cellStyle name="Normal 35 2 2 3 4 4" xfId="46700"/>
    <cellStyle name="Normal 35 2 2 3 5" xfId="6064"/>
    <cellStyle name="Normal 35 2 2 3 5 2" xfId="12726"/>
    <cellStyle name="Normal 35 2 2 3 5 2 2" xfId="39344"/>
    <cellStyle name="Normal 35 2 2 3 5 3" xfId="39343"/>
    <cellStyle name="Normal 35 2 2 3 5 4" xfId="46701"/>
    <cellStyle name="Normal 35 2 2 3 6" xfId="6065"/>
    <cellStyle name="Normal 35 2 2 3 6 2" xfId="12727"/>
    <cellStyle name="Normal 35 2 2 3 6 2 2" xfId="39346"/>
    <cellStyle name="Normal 35 2 2 3 6 3" xfId="39345"/>
    <cellStyle name="Normal 35 2 2 3 6 4" xfId="46702"/>
    <cellStyle name="Normal 35 2 2 3 7" xfId="6066"/>
    <cellStyle name="Normal 35 2 2 3 7 2" xfId="12728"/>
    <cellStyle name="Normal 35 2 2 3 7 2 2" xfId="39348"/>
    <cellStyle name="Normal 35 2 2 3 7 3" xfId="39347"/>
    <cellStyle name="Normal 35 2 2 3 7 4" xfId="46703"/>
    <cellStyle name="Normal 35 2 2 3 8" xfId="6067"/>
    <cellStyle name="Normal 35 2 2 3 8 2" xfId="12729"/>
    <cellStyle name="Normal 35 2 2 3 8 2 2" xfId="39350"/>
    <cellStyle name="Normal 35 2 2 3 8 3" xfId="39349"/>
    <cellStyle name="Normal 35 2 2 3 8 4" xfId="46704"/>
    <cellStyle name="Normal 35 2 2 3 9" xfId="12720"/>
    <cellStyle name="Normal 35 2 2 3 9 2" xfId="39351"/>
    <cellStyle name="Normal 35 2 2 4" xfId="6068"/>
    <cellStyle name="Normal 35 2 2 4 10" xfId="22851"/>
    <cellStyle name="Normal 35 2 2 4 11" xfId="39352"/>
    <cellStyle name="Normal 35 2 2 4 12" xfId="46705"/>
    <cellStyle name="Normal 35 2 2 4 2" xfId="6069"/>
    <cellStyle name="Normal 35 2 2 4 2 2" xfId="12731"/>
    <cellStyle name="Normal 35 2 2 4 2 2 2" xfId="39354"/>
    <cellStyle name="Normal 35 2 2 4 2 3" xfId="39353"/>
    <cellStyle name="Normal 35 2 2 4 2 4" xfId="46706"/>
    <cellStyle name="Normal 35 2 2 4 3" xfId="6070"/>
    <cellStyle name="Normal 35 2 2 4 3 2" xfId="12732"/>
    <cellStyle name="Normal 35 2 2 4 3 2 2" xfId="39356"/>
    <cellStyle name="Normal 35 2 2 4 3 3" xfId="39355"/>
    <cellStyle name="Normal 35 2 2 4 3 4" xfId="46707"/>
    <cellStyle name="Normal 35 2 2 4 4" xfId="6071"/>
    <cellStyle name="Normal 35 2 2 4 4 2" xfId="12733"/>
    <cellStyle name="Normal 35 2 2 4 4 2 2" xfId="39358"/>
    <cellStyle name="Normal 35 2 2 4 4 3" xfId="39357"/>
    <cellStyle name="Normal 35 2 2 4 4 4" xfId="46708"/>
    <cellStyle name="Normal 35 2 2 4 5" xfId="6072"/>
    <cellStyle name="Normal 35 2 2 4 5 2" xfId="12734"/>
    <cellStyle name="Normal 35 2 2 4 5 2 2" xfId="39360"/>
    <cellStyle name="Normal 35 2 2 4 5 3" xfId="39359"/>
    <cellStyle name="Normal 35 2 2 4 5 4" xfId="46709"/>
    <cellStyle name="Normal 35 2 2 4 6" xfId="6073"/>
    <cellStyle name="Normal 35 2 2 4 6 2" xfId="12735"/>
    <cellStyle name="Normal 35 2 2 4 6 2 2" xfId="39362"/>
    <cellStyle name="Normal 35 2 2 4 6 3" xfId="39361"/>
    <cellStyle name="Normal 35 2 2 4 6 4" xfId="46710"/>
    <cellStyle name="Normal 35 2 2 4 7" xfId="6074"/>
    <cellStyle name="Normal 35 2 2 4 7 2" xfId="12736"/>
    <cellStyle name="Normal 35 2 2 4 7 2 2" xfId="39364"/>
    <cellStyle name="Normal 35 2 2 4 7 3" xfId="39363"/>
    <cellStyle name="Normal 35 2 2 4 7 4" xfId="46711"/>
    <cellStyle name="Normal 35 2 2 4 8" xfId="6075"/>
    <cellStyle name="Normal 35 2 2 4 8 2" xfId="12737"/>
    <cellStyle name="Normal 35 2 2 4 8 2 2" xfId="39366"/>
    <cellStyle name="Normal 35 2 2 4 8 3" xfId="39365"/>
    <cellStyle name="Normal 35 2 2 4 8 4" xfId="46712"/>
    <cellStyle name="Normal 35 2 2 4 9" xfId="12730"/>
    <cellStyle name="Normal 35 2 2 4 9 2" xfId="39367"/>
    <cellStyle name="Normal 35 2 2 5" xfId="6076"/>
    <cellStyle name="Normal 35 2 2 5 2" xfId="6077"/>
    <cellStyle name="Normal 35 2 2 5 2 2" xfId="12739"/>
    <cellStyle name="Normal 35 2 2 5 2 2 2" xfId="39370"/>
    <cellStyle name="Normal 35 2 2 5 2 3" xfId="39369"/>
    <cellStyle name="Normal 35 2 2 5 2 4" xfId="46714"/>
    <cellStyle name="Normal 35 2 2 5 3" xfId="12738"/>
    <cellStyle name="Normal 35 2 2 5 3 2" xfId="39371"/>
    <cellStyle name="Normal 35 2 2 5 4" xfId="39368"/>
    <cellStyle name="Normal 35 2 2 5 5" xfId="46713"/>
    <cellStyle name="Normal 35 2 2 6" xfId="6078"/>
    <cellStyle name="Normal 35 2 2 6 2" xfId="12740"/>
    <cellStyle name="Normal 35 2 2 6 2 2" xfId="39373"/>
    <cellStyle name="Normal 35 2 2 6 3" xfId="39372"/>
    <cellStyle name="Normal 35 2 2 6 4" xfId="46715"/>
    <cellStyle name="Normal 35 2 2 7" xfId="6079"/>
    <cellStyle name="Normal 35 2 2 7 2" xfId="12741"/>
    <cellStyle name="Normal 35 2 2 7 2 2" xfId="39375"/>
    <cellStyle name="Normal 35 2 2 7 3" xfId="39374"/>
    <cellStyle name="Normal 35 2 2 7 4" xfId="46716"/>
    <cellStyle name="Normal 35 2 2 8" xfId="6080"/>
    <cellStyle name="Normal 35 2 2 8 2" xfId="12742"/>
    <cellStyle name="Normal 35 2 2 8 2 2" xfId="39377"/>
    <cellStyle name="Normal 35 2 2 8 3" xfId="39376"/>
    <cellStyle name="Normal 35 2 2 8 4" xfId="46717"/>
    <cellStyle name="Normal 35 2 2 9" xfId="6081"/>
    <cellStyle name="Normal 35 2 2 9 2" xfId="12743"/>
    <cellStyle name="Normal 35 2 2 9 2 2" xfId="39379"/>
    <cellStyle name="Normal 35 2 2 9 3" xfId="39378"/>
    <cellStyle name="Normal 35 2 2 9 4" xfId="46718"/>
    <cellStyle name="Normal 35 2 3" xfId="6082"/>
    <cellStyle name="Normal 35 2 3 10" xfId="12744"/>
    <cellStyle name="Normal 35 2 3 10 2" xfId="39381"/>
    <cellStyle name="Normal 35 2 3 11" xfId="22852"/>
    <cellStyle name="Normal 35 2 3 12" xfId="39380"/>
    <cellStyle name="Normal 35 2 3 13" xfId="46719"/>
    <cellStyle name="Normal 35 2 3 2" xfId="6083"/>
    <cellStyle name="Normal 35 2 3 2 10" xfId="39382"/>
    <cellStyle name="Normal 35 2 3 2 11" xfId="46720"/>
    <cellStyle name="Normal 35 2 3 2 2" xfId="6084"/>
    <cellStyle name="Normal 35 2 3 2 2 2" xfId="6085"/>
    <cellStyle name="Normal 35 2 3 2 2 2 2" xfId="12747"/>
    <cellStyle name="Normal 35 2 3 2 2 2 2 2" xfId="39385"/>
    <cellStyle name="Normal 35 2 3 2 2 2 3" xfId="39384"/>
    <cellStyle name="Normal 35 2 3 2 2 2 4" xfId="46722"/>
    <cellStyle name="Normal 35 2 3 2 2 3" xfId="12746"/>
    <cellStyle name="Normal 35 2 3 2 2 3 2" xfId="39386"/>
    <cellStyle name="Normal 35 2 3 2 2 4" xfId="39383"/>
    <cellStyle name="Normal 35 2 3 2 2 5" xfId="46721"/>
    <cellStyle name="Normal 35 2 3 2 3" xfId="6086"/>
    <cellStyle name="Normal 35 2 3 2 3 2" xfId="6087"/>
    <cellStyle name="Normal 35 2 3 2 3 2 2" xfId="12749"/>
    <cellStyle name="Normal 35 2 3 2 3 2 2 2" xfId="39389"/>
    <cellStyle name="Normal 35 2 3 2 3 2 3" xfId="39388"/>
    <cellStyle name="Normal 35 2 3 2 3 2 4" xfId="46724"/>
    <cellStyle name="Normal 35 2 3 2 3 3" xfId="12748"/>
    <cellStyle name="Normal 35 2 3 2 3 3 2" xfId="39390"/>
    <cellStyle name="Normal 35 2 3 2 3 4" xfId="39387"/>
    <cellStyle name="Normal 35 2 3 2 3 5" xfId="46723"/>
    <cellStyle name="Normal 35 2 3 2 4" xfId="6088"/>
    <cellStyle name="Normal 35 2 3 2 4 2" xfId="12750"/>
    <cellStyle name="Normal 35 2 3 2 4 2 2" xfId="39392"/>
    <cellStyle name="Normal 35 2 3 2 4 3" xfId="39391"/>
    <cellStyle name="Normal 35 2 3 2 4 4" xfId="46725"/>
    <cellStyle name="Normal 35 2 3 2 5" xfId="6089"/>
    <cellStyle name="Normal 35 2 3 2 5 2" xfId="12751"/>
    <cellStyle name="Normal 35 2 3 2 5 2 2" xfId="39394"/>
    <cellStyle name="Normal 35 2 3 2 5 3" xfId="39393"/>
    <cellStyle name="Normal 35 2 3 2 5 4" xfId="46726"/>
    <cellStyle name="Normal 35 2 3 2 6" xfId="6090"/>
    <cellStyle name="Normal 35 2 3 2 6 2" xfId="12752"/>
    <cellStyle name="Normal 35 2 3 2 6 2 2" xfId="39396"/>
    <cellStyle name="Normal 35 2 3 2 6 3" xfId="39395"/>
    <cellStyle name="Normal 35 2 3 2 6 4" xfId="46727"/>
    <cellStyle name="Normal 35 2 3 2 7" xfId="6091"/>
    <cellStyle name="Normal 35 2 3 2 7 2" xfId="12753"/>
    <cellStyle name="Normal 35 2 3 2 7 2 2" xfId="39398"/>
    <cellStyle name="Normal 35 2 3 2 7 3" xfId="39397"/>
    <cellStyle name="Normal 35 2 3 2 7 4" xfId="46728"/>
    <cellStyle name="Normal 35 2 3 2 8" xfId="6092"/>
    <cellStyle name="Normal 35 2 3 2 8 2" xfId="12754"/>
    <cellStyle name="Normal 35 2 3 2 8 2 2" xfId="39400"/>
    <cellStyle name="Normal 35 2 3 2 8 3" xfId="39399"/>
    <cellStyle name="Normal 35 2 3 2 8 4" xfId="46729"/>
    <cellStyle name="Normal 35 2 3 2 9" xfId="12745"/>
    <cellStyle name="Normal 35 2 3 2 9 2" xfId="39401"/>
    <cellStyle name="Normal 35 2 3 3" xfId="6093"/>
    <cellStyle name="Normal 35 2 3 3 2" xfId="6094"/>
    <cellStyle name="Normal 35 2 3 3 2 2" xfId="12756"/>
    <cellStyle name="Normal 35 2 3 3 2 2 2" xfId="39404"/>
    <cellStyle name="Normal 35 2 3 3 2 3" xfId="39403"/>
    <cellStyle name="Normal 35 2 3 3 2 4" xfId="46731"/>
    <cellStyle name="Normal 35 2 3 3 3" xfId="12755"/>
    <cellStyle name="Normal 35 2 3 3 3 2" xfId="39405"/>
    <cellStyle name="Normal 35 2 3 3 4" xfId="39402"/>
    <cellStyle name="Normal 35 2 3 3 5" xfId="46730"/>
    <cellStyle name="Normal 35 2 3 4" xfId="6095"/>
    <cellStyle name="Normal 35 2 3 4 2" xfId="6096"/>
    <cellStyle name="Normal 35 2 3 4 2 2" xfId="12758"/>
    <cellStyle name="Normal 35 2 3 4 2 2 2" xfId="39408"/>
    <cellStyle name="Normal 35 2 3 4 2 3" xfId="39407"/>
    <cellStyle name="Normal 35 2 3 4 2 4" xfId="46733"/>
    <cellStyle name="Normal 35 2 3 4 3" xfId="12757"/>
    <cellStyle name="Normal 35 2 3 4 3 2" xfId="39409"/>
    <cellStyle name="Normal 35 2 3 4 4" xfId="39406"/>
    <cellStyle name="Normal 35 2 3 4 5" xfId="46732"/>
    <cellStyle name="Normal 35 2 3 5" xfId="6097"/>
    <cellStyle name="Normal 35 2 3 5 2" xfId="12759"/>
    <cellStyle name="Normal 35 2 3 5 2 2" xfId="39411"/>
    <cellStyle name="Normal 35 2 3 5 3" xfId="39410"/>
    <cellStyle name="Normal 35 2 3 5 4" xfId="46734"/>
    <cellStyle name="Normal 35 2 3 6" xfId="6098"/>
    <cellStyle name="Normal 35 2 3 6 2" xfId="12760"/>
    <cellStyle name="Normal 35 2 3 6 2 2" xfId="39413"/>
    <cellStyle name="Normal 35 2 3 6 3" xfId="39412"/>
    <cellStyle name="Normal 35 2 3 6 4" xfId="46735"/>
    <cellStyle name="Normal 35 2 3 7" xfId="6099"/>
    <cellStyle name="Normal 35 2 3 7 2" xfId="12761"/>
    <cellStyle name="Normal 35 2 3 7 2 2" xfId="39415"/>
    <cellStyle name="Normal 35 2 3 7 3" xfId="39414"/>
    <cellStyle name="Normal 35 2 3 7 4" xfId="46736"/>
    <cellStyle name="Normal 35 2 3 8" xfId="6100"/>
    <cellStyle name="Normal 35 2 3 8 2" xfId="12762"/>
    <cellStyle name="Normal 35 2 3 8 2 2" xfId="39417"/>
    <cellStyle name="Normal 35 2 3 8 3" xfId="39416"/>
    <cellStyle name="Normal 35 2 3 8 4" xfId="46737"/>
    <cellStyle name="Normal 35 2 3 9" xfId="6101"/>
    <cellStyle name="Normal 35 2 3 9 2" xfId="12763"/>
    <cellStyle name="Normal 35 2 3 9 2 2" xfId="39419"/>
    <cellStyle name="Normal 35 2 3 9 3" xfId="39418"/>
    <cellStyle name="Normal 35 2 3 9 4" xfId="46738"/>
    <cellStyle name="Normal 35 2 4" xfId="6102"/>
    <cellStyle name="Normal 35 2 4 10" xfId="22853"/>
    <cellStyle name="Normal 35 2 4 11" xfId="39420"/>
    <cellStyle name="Normal 35 2 4 12" xfId="46739"/>
    <cellStyle name="Normal 35 2 4 2" xfId="6103"/>
    <cellStyle name="Normal 35 2 4 2 2" xfId="6104"/>
    <cellStyle name="Normal 35 2 4 2 2 2" xfId="12766"/>
    <cellStyle name="Normal 35 2 4 2 2 2 2" xfId="39423"/>
    <cellStyle name="Normal 35 2 4 2 2 3" xfId="39422"/>
    <cellStyle name="Normal 35 2 4 2 2 4" xfId="46741"/>
    <cellStyle name="Normal 35 2 4 2 3" xfId="12765"/>
    <cellStyle name="Normal 35 2 4 2 3 2" xfId="39424"/>
    <cellStyle name="Normal 35 2 4 2 4" xfId="39421"/>
    <cellStyle name="Normal 35 2 4 2 5" xfId="46740"/>
    <cellStyle name="Normal 35 2 4 3" xfId="6105"/>
    <cellStyle name="Normal 35 2 4 3 2" xfId="6106"/>
    <cellStyle name="Normal 35 2 4 3 2 2" xfId="12768"/>
    <cellStyle name="Normal 35 2 4 3 2 2 2" xfId="39427"/>
    <cellStyle name="Normal 35 2 4 3 2 3" xfId="39426"/>
    <cellStyle name="Normal 35 2 4 3 2 4" xfId="46743"/>
    <cellStyle name="Normal 35 2 4 3 3" xfId="12767"/>
    <cellStyle name="Normal 35 2 4 3 3 2" xfId="39428"/>
    <cellStyle name="Normal 35 2 4 3 4" xfId="39425"/>
    <cellStyle name="Normal 35 2 4 3 5" xfId="46742"/>
    <cellStyle name="Normal 35 2 4 4" xfId="6107"/>
    <cellStyle name="Normal 35 2 4 4 2" xfId="12769"/>
    <cellStyle name="Normal 35 2 4 4 2 2" xfId="39430"/>
    <cellStyle name="Normal 35 2 4 4 3" xfId="39429"/>
    <cellStyle name="Normal 35 2 4 4 4" xfId="46744"/>
    <cellStyle name="Normal 35 2 4 5" xfId="6108"/>
    <cellStyle name="Normal 35 2 4 5 2" xfId="12770"/>
    <cellStyle name="Normal 35 2 4 5 2 2" xfId="39432"/>
    <cellStyle name="Normal 35 2 4 5 3" xfId="39431"/>
    <cellStyle name="Normal 35 2 4 5 4" xfId="46745"/>
    <cellStyle name="Normal 35 2 4 6" xfId="6109"/>
    <cellStyle name="Normal 35 2 4 6 2" xfId="12771"/>
    <cellStyle name="Normal 35 2 4 6 2 2" xfId="39434"/>
    <cellStyle name="Normal 35 2 4 6 3" xfId="39433"/>
    <cellStyle name="Normal 35 2 4 6 4" xfId="46746"/>
    <cellStyle name="Normal 35 2 4 7" xfId="6110"/>
    <cellStyle name="Normal 35 2 4 7 2" xfId="12772"/>
    <cellStyle name="Normal 35 2 4 7 2 2" xfId="39436"/>
    <cellStyle name="Normal 35 2 4 7 3" xfId="39435"/>
    <cellStyle name="Normal 35 2 4 7 4" xfId="46747"/>
    <cellStyle name="Normal 35 2 4 8" xfId="6111"/>
    <cellStyle name="Normal 35 2 4 8 2" xfId="12773"/>
    <cellStyle name="Normal 35 2 4 8 2 2" xfId="39438"/>
    <cellStyle name="Normal 35 2 4 8 3" xfId="39437"/>
    <cellStyle name="Normal 35 2 4 8 4" xfId="46748"/>
    <cellStyle name="Normal 35 2 4 9" xfId="12764"/>
    <cellStyle name="Normal 35 2 4 9 2" xfId="39439"/>
    <cellStyle name="Normal 35 2 5" xfId="6112"/>
    <cellStyle name="Normal 35 2 5 10" xfId="22854"/>
    <cellStyle name="Normal 35 2 5 11" xfId="39440"/>
    <cellStyle name="Normal 35 2 5 12" xfId="46749"/>
    <cellStyle name="Normal 35 2 5 2" xfId="6113"/>
    <cellStyle name="Normal 35 2 5 2 2" xfId="12775"/>
    <cellStyle name="Normal 35 2 5 2 2 2" xfId="39442"/>
    <cellStyle name="Normal 35 2 5 2 3" xfId="39441"/>
    <cellStyle name="Normal 35 2 5 2 4" xfId="46750"/>
    <cellStyle name="Normal 35 2 5 3" xfId="6114"/>
    <cellStyle name="Normal 35 2 5 3 2" xfId="12776"/>
    <cellStyle name="Normal 35 2 5 3 2 2" xfId="39444"/>
    <cellStyle name="Normal 35 2 5 3 3" xfId="39443"/>
    <cellStyle name="Normal 35 2 5 3 4" xfId="46751"/>
    <cellStyle name="Normal 35 2 5 4" xfId="6115"/>
    <cellStyle name="Normal 35 2 5 4 2" xfId="12777"/>
    <cellStyle name="Normal 35 2 5 4 2 2" xfId="39446"/>
    <cellStyle name="Normal 35 2 5 4 3" xfId="39445"/>
    <cellStyle name="Normal 35 2 5 4 4" xfId="46752"/>
    <cellStyle name="Normal 35 2 5 5" xfId="6116"/>
    <cellStyle name="Normal 35 2 5 5 2" xfId="12778"/>
    <cellStyle name="Normal 35 2 5 5 2 2" xfId="39448"/>
    <cellStyle name="Normal 35 2 5 5 3" xfId="39447"/>
    <cellStyle name="Normal 35 2 5 5 4" xfId="46753"/>
    <cellStyle name="Normal 35 2 5 6" xfId="6117"/>
    <cellStyle name="Normal 35 2 5 6 2" xfId="12779"/>
    <cellStyle name="Normal 35 2 5 6 2 2" xfId="39450"/>
    <cellStyle name="Normal 35 2 5 6 3" xfId="39449"/>
    <cellStyle name="Normal 35 2 5 6 4" xfId="46754"/>
    <cellStyle name="Normal 35 2 5 7" xfId="6118"/>
    <cellStyle name="Normal 35 2 5 7 2" xfId="12780"/>
    <cellStyle name="Normal 35 2 5 7 2 2" xfId="39452"/>
    <cellStyle name="Normal 35 2 5 7 3" xfId="39451"/>
    <cellStyle name="Normal 35 2 5 7 4" xfId="46755"/>
    <cellStyle name="Normal 35 2 5 8" xfId="6119"/>
    <cellStyle name="Normal 35 2 5 8 2" xfId="12781"/>
    <cellStyle name="Normal 35 2 5 8 2 2" xfId="39454"/>
    <cellStyle name="Normal 35 2 5 8 3" xfId="39453"/>
    <cellStyle name="Normal 35 2 5 8 4" xfId="46756"/>
    <cellStyle name="Normal 35 2 5 9" xfId="12774"/>
    <cellStyle name="Normal 35 2 5 9 2" xfId="39455"/>
    <cellStyle name="Normal 35 2 6" xfId="6120"/>
    <cellStyle name="Normal 35 2 6 2" xfId="6121"/>
    <cellStyle name="Normal 35 2 6 2 2" xfId="12783"/>
    <cellStyle name="Normal 35 2 6 2 2 2" xfId="39458"/>
    <cellStyle name="Normal 35 2 6 2 3" xfId="39457"/>
    <cellStyle name="Normal 35 2 6 2 4" xfId="46758"/>
    <cellStyle name="Normal 35 2 6 3" xfId="12782"/>
    <cellStyle name="Normal 35 2 6 3 2" xfId="39459"/>
    <cellStyle name="Normal 35 2 6 4" xfId="39456"/>
    <cellStyle name="Normal 35 2 6 5" xfId="46757"/>
    <cellStyle name="Normal 35 2 7" xfId="6122"/>
    <cellStyle name="Normal 35 2 7 2" xfId="12784"/>
    <cellStyle name="Normal 35 2 7 2 2" xfId="39461"/>
    <cellStyle name="Normal 35 2 7 3" xfId="39460"/>
    <cellStyle name="Normal 35 2 7 4" xfId="46759"/>
    <cellStyle name="Normal 35 2 8" xfId="6123"/>
    <cellStyle name="Normal 35 2 8 2" xfId="12785"/>
    <cellStyle name="Normal 35 2 8 2 2" xfId="39463"/>
    <cellStyle name="Normal 35 2 8 3" xfId="39462"/>
    <cellStyle name="Normal 35 2 8 4" xfId="46760"/>
    <cellStyle name="Normal 35 2 9" xfId="6124"/>
    <cellStyle name="Normal 35 2 9 2" xfId="12786"/>
    <cellStyle name="Normal 35 2 9 2 2" xfId="39465"/>
    <cellStyle name="Normal 35 2 9 3" xfId="39464"/>
    <cellStyle name="Normal 35 2 9 4" xfId="46761"/>
    <cellStyle name="Normal 35 3" xfId="6125"/>
    <cellStyle name="Normal 35 3 10" xfId="12787"/>
    <cellStyle name="Normal 35 3 10 2" xfId="39467"/>
    <cellStyle name="Normal 35 3 11" xfId="22855"/>
    <cellStyle name="Normal 35 3 12" xfId="39466"/>
    <cellStyle name="Normal 35 3 13" xfId="46762"/>
    <cellStyle name="Normal 35 3 2" xfId="6126"/>
    <cellStyle name="Normal 35 3 2 10" xfId="22856"/>
    <cellStyle name="Normal 35 3 2 11" xfId="39468"/>
    <cellStyle name="Normal 35 3 2 12" xfId="46763"/>
    <cellStyle name="Normal 35 3 2 2" xfId="6127"/>
    <cellStyle name="Normal 35 3 2 2 2" xfId="6128"/>
    <cellStyle name="Normal 35 3 2 2 2 2" xfId="12790"/>
    <cellStyle name="Normal 35 3 2 2 2 2 2" xfId="39471"/>
    <cellStyle name="Normal 35 3 2 2 2 3" xfId="39470"/>
    <cellStyle name="Normal 35 3 2 2 2 4" xfId="46765"/>
    <cellStyle name="Normal 35 3 2 2 3" xfId="12789"/>
    <cellStyle name="Normal 35 3 2 2 3 2" xfId="39472"/>
    <cellStyle name="Normal 35 3 2 2 4" xfId="39469"/>
    <cellStyle name="Normal 35 3 2 2 5" xfId="46764"/>
    <cellStyle name="Normal 35 3 2 3" xfId="6129"/>
    <cellStyle name="Normal 35 3 2 3 2" xfId="6130"/>
    <cellStyle name="Normal 35 3 2 3 2 2" xfId="12792"/>
    <cellStyle name="Normal 35 3 2 3 2 2 2" xfId="39475"/>
    <cellStyle name="Normal 35 3 2 3 2 3" xfId="39474"/>
    <cellStyle name="Normal 35 3 2 3 2 4" xfId="46767"/>
    <cellStyle name="Normal 35 3 2 3 3" xfId="12791"/>
    <cellStyle name="Normal 35 3 2 3 3 2" xfId="39476"/>
    <cellStyle name="Normal 35 3 2 3 4" xfId="39473"/>
    <cellStyle name="Normal 35 3 2 3 5" xfId="46766"/>
    <cellStyle name="Normal 35 3 2 4" xfId="6131"/>
    <cellStyle name="Normal 35 3 2 4 2" xfId="12793"/>
    <cellStyle name="Normal 35 3 2 4 2 2" xfId="39478"/>
    <cellStyle name="Normal 35 3 2 4 3" xfId="39477"/>
    <cellStyle name="Normal 35 3 2 4 4" xfId="46768"/>
    <cellStyle name="Normal 35 3 2 5" xfId="6132"/>
    <cellStyle name="Normal 35 3 2 5 2" xfId="12794"/>
    <cellStyle name="Normal 35 3 2 5 2 2" xfId="39480"/>
    <cellStyle name="Normal 35 3 2 5 3" xfId="39479"/>
    <cellStyle name="Normal 35 3 2 5 4" xfId="46769"/>
    <cellStyle name="Normal 35 3 2 6" xfId="6133"/>
    <cellStyle name="Normal 35 3 2 6 2" xfId="12795"/>
    <cellStyle name="Normal 35 3 2 6 2 2" xfId="39482"/>
    <cellStyle name="Normal 35 3 2 6 3" xfId="39481"/>
    <cellStyle name="Normal 35 3 2 6 4" xfId="46770"/>
    <cellStyle name="Normal 35 3 2 7" xfId="6134"/>
    <cellStyle name="Normal 35 3 2 7 2" xfId="12796"/>
    <cellStyle name="Normal 35 3 2 7 2 2" xfId="39484"/>
    <cellStyle name="Normal 35 3 2 7 3" xfId="39483"/>
    <cellStyle name="Normal 35 3 2 7 4" xfId="46771"/>
    <cellStyle name="Normal 35 3 2 8" xfId="6135"/>
    <cellStyle name="Normal 35 3 2 8 2" xfId="12797"/>
    <cellStyle name="Normal 35 3 2 8 2 2" xfId="39486"/>
    <cellStyle name="Normal 35 3 2 8 3" xfId="39485"/>
    <cellStyle name="Normal 35 3 2 8 4" xfId="46772"/>
    <cellStyle name="Normal 35 3 2 9" xfId="12788"/>
    <cellStyle name="Normal 35 3 2 9 2" xfId="39487"/>
    <cellStyle name="Normal 35 3 3" xfId="6136"/>
    <cellStyle name="Normal 35 3 3 2" xfId="6137"/>
    <cellStyle name="Normal 35 3 3 2 2" xfId="12799"/>
    <cellStyle name="Normal 35 3 3 2 2 2" xfId="39490"/>
    <cellStyle name="Normal 35 3 3 2 3" xfId="39489"/>
    <cellStyle name="Normal 35 3 3 2 4" xfId="46774"/>
    <cellStyle name="Normal 35 3 3 3" xfId="12798"/>
    <cellStyle name="Normal 35 3 3 3 2" xfId="39491"/>
    <cellStyle name="Normal 35 3 3 4" xfId="39488"/>
    <cellStyle name="Normal 35 3 3 5" xfId="46773"/>
    <cellStyle name="Normal 35 3 4" xfId="6138"/>
    <cellStyle name="Normal 35 3 4 2" xfId="6139"/>
    <cellStyle name="Normal 35 3 4 2 2" xfId="12801"/>
    <cellStyle name="Normal 35 3 4 2 2 2" xfId="39494"/>
    <cellStyle name="Normal 35 3 4 2 3" xfId="39493"/>
    <cellStyle name="Normal 35 3 4 2 4" xfId="46776"/>
    <cellStyle name="Normal 35 3 4 3" xfId="12800"/>
    <cellStyle name="Normal 35 3 4 3 2" xfId="39495"/>
    <cellStyle name="Normal 35 3 4 4" xfId="39492"/>
    <cellStyle name="Normal 35 3 4 5" xfId="46775"/>
    <cellStyle name="Normal 35 3 5" xfId="6140"/>
    <cellStyle name="Normal 35 3 5 2" xfId="12802"/>
    <cellStyle name="Normal 35 3 5 2 2" xfId="39497"/>
    <cellStyle name="Normal 35 3 5 3" xfId="39496"/>
    <cellStyle name="Normal 35 3 5 4" xfId="46777"/>
    <cellStyle name="Normal 35 3 6" xfId="6141"/>
    <cellStyle name="Normal 35 3 6 2" xfId="12803"/>
    <cellStyle name="Normal 35 3 6 2 2" xfId="39499"/>
    <cellStyle name="Normal 35 3 6 3" xfId="39498"/>
    <cellStyle name="Normal 35 3 6 4" xfId="46778"/>
    <cellStyle name="Normal 35 3 7" xfId="6142"/>
    <cellStyle name="Normal 35 3 7 2" xfId="12804"/>
    <cellStyle name="Normal 35 3 7 2 2" xfId="39501"/>
    <cellStyle name="Normal 35 3 7 3" xfId="39500"/>
    <cellStyle name="Normal 35 3 7 4" xfId="46779"/>
    <cellStyle name="Normal 35 3 8" xfId="6143"/>
    <cellStyle name="Normal 35 3 8 2" xfId="12805"/>
    <cellStyle name="Normal 35 3 8 2 2" xfId="39503"/>
    <cellStyle name="Normal 35 3 8 3" xfId="39502"/>
    <cellStyle name="Normal 35 3 8 4" xfId="46780"/>
    <cellStyle name="Normal 35 3 9" xfId="6144"/>
    <cellStyle name="Normal 35 3 9 2" xfId="12806"/>
    <cellStyle name="Normal 35 3 9 2 2" xfId="39505"/>
    <cellStyle name="Normal 35 3 9 3" xfId="39504"/>
    <cellStyle name="Normal 35 3 9 4" xfId="46781"/>
    <cellStyle name="Normal 35 4" xfId="6145"/>
    <cellStyle name="Normal 35 4 10" xfId="22857"/>
    <cellStyle name="Normal 35 4 11" xfId="39506"/>
    <cellStyle name="Normal 35 4 12" xfId="46782"/>
    <cellStyle name="Normal 35 4 2" xfId="6146"/>
    <cellStyle name="Normal 35 4 2 2" xfId="6147"/>
    <cellStyle name="Normal 35 4 2 2 2" xfId="12809"/>
    <cellStyle name="Normal 35 4 2 2 2 2" xfId="39509"/>
    <cellStyle name="Normal 35 4 2 2 3" xfId="39508"/>
    <cellStyle name="Normal 35 4 2 2 4" xfId="46784"/>
    <cellStyle name="Normal 35 4 2 3" xfId="12808"/>
    <cellStyle name="Normal 35 4 2 3 2" xfId="39510"/>
    <cellStyle name="Normal 35 4 2 4" xfId="22858"/>
    <cellStyle name="Normal 35 4 2 5" xfId="39507"/>
    <cellStyle name="Normal 35 4 2 6" xfId="46783"/>
    <cellStyle name="Normal 35 4 3" xfId="6148"/>
    <cellStyle name="Normal 35 4 3 2" xfId="6149"/>
    <cellStyle name="Normal 35 4 3 2 2" xfId="12811"/>
    <cellStyle name="Normal 35 4 3 2 2 2" xfId="39513"/>
    <cellStyle name="Normal 35 4 3 2 3" xfId="39512"/>
    <cellStyle name="Normal 35 4 3 2 4" xfId="46786"/>
    <cellStyle name="Normal 35 4 3 3" xfId="12810"/>
    <cellStyle name="Normal 35 4 3 3 2" xfId="39514"/>
    <cellStyle name="Normal 35 4 3 4" xfId="39511"/>
    <cellStyle name="Normal 35 4 3 5" xfId="46785"/>
    <cellStyle name="Normal 35 4 4" xfId="6150"/>
    <cellStyle name="Normal 35 4 4 2" xfId="12812"/>
    <cellStyle name="Normal 35 4 4 2 2" xfId="39516"/>
    <cellStyle name="Normal 35 4 4 3" xfId="39515"/>
    <cellStyle name="Normal 35 4 4 4" xfId="46787"/>
    <cellStyle name="Normal 35 4 5" xfId="6151"/>
    <cellStyle name="Normal 35 4 5 2" xfId="12813"/>
    <cellStyle name="Normal 35 4 5 2 2" xfId="39518"/>
    <cellStyle name="Normal 35 4 5 3" xfId="39517"/>
    <cellStyle name="Normal 35 4 5 4" xfId="46788"/>
    <cellStyle name="Normal 35 4 6" xfId="6152"/>
    <cellStyle name="Normal 35 4 6 2" xfId="12814"/>
    <cellStyle name="Normal 35 4 6 2 2" xfId="39520"/>
    <cellStyle name="Normal 35 4 6 3" xfId="39519"/>
    <cellStyle name="Normal 35 4 6 4" xfId="46789"/>
    <cellStyle name="Normal 35 4 7" xfId="6153"/>
    <cellStyle name="Normal 35 4 7 2" xfId="12815"/>
    <cellStyle name="Normal 35 4 7 2 2" xfId="39522"/>
    <cellStyle name="Normal 35 4 7 3" xfId="39521"/>
    <cellStyle name="Normal 35 4 7 4" xfId="46790"/>
    <cellStyle name="Normal 35 4 8" xfId="6154"/>
    <cellStyle name="Normal 35 4 8 2" xfId="12816"/>
    <cellStyle name="Normal 35 4 8 2 2" xfId="39524"/>
    <cellStyle name="Normal 35 4 8 3" xfId="39523"/>
    <cellStyle name="Normal 35 4 8 4" xfId="46791"/>
    <cellStyle name="Normal 35 4 9" xfId="12807"/>
    <cellStyle name="Normal 35 4 9 2" xfId="39525"/>
    <cellStyle name="Normal 35 5" xfId="6155"/>
    <cellStyle name="Normal 35 5 10" xfId="22859"/>
    <cellStyle name="Normal 35 5 11" xfId="39526"/>
    <cellStyle name="Normal 35 5 12" xfId="46792"/>
    <cellStyle name="Normal 35 5 2" xfId="6156"/>
    <cellStyle name="Normal 35 5 2 2" xfId="12818"/>
    <cellStyle name="Normal 35 5 2 2 2" xfId="39528"/>
    <cellStyle name="Normal 35 5 2 3" xfId="39527"/>
    <cellStyle name="Normal 35 5 2 4" xfId="46793"/>
    <cellStyle name="Normal 35 5 3" xfId="6157"/>
    <cellStyle name="Normal 35 5 3 2" xfId="12819"/>
    <cellStyle name="Normal 35 5 3 2 2" xfId="39530"/>
    <cellStyle name="Normal 35 5 3 3" xfId="39529"/>
    <cellStyle name="Normal 35 5 3 4" xfId="46794"/>
    <cellStyle name="Normal 35 5 4" xfId="6158"/>
    <cellStyle name="Normal 35 5 4 2" xfId="12820"/>
    <cellStyle name="Normal 35 5 4 2 2" xfId="39532"/>
    <cellStyle name="Normal 35 5 4 3" xfId="39531"/>
    <cellStyle name="Normal 35 5 4 4" xfId="46795"/>
    <cellStyle name="Normal 35 5 5" xfId="6159"/>
    <cellStyle name="Normal 35 5 5 2" xfId="12821"/>
    <cellStyle name="Normal 35 5 5 2 2" xfId="39534"/>
    <cellStyle name="Normal 35 5 5 3" xfId="39533"/>
    <cellStyle name="Normal 35 5 5 4" xfId="46796"/>
    <cellStyle name="Normal 35 5 6" xfId="6160"/>
    <cellStyle name="Normal 35 5 6 2" xfId="12822"/>
    <cellStyle name="Normal 35 5 6 2 2" xfId="39536"/>
    <cellStyle name="Normal 35 5 6 3" xfId="39535"/>
    <cellStyle name="Normal 35 5 6 4" xfId="46797"/>
    <cellStyle name="Normal 35 5 7" xfId="6161"/>
    <cellStyle name="Normal 35 5 7 2" xfId="12823"/>
    <cellStyle name="Normal 35 5 7 2 2" xfId="39538"/>
    <cellStyle name="Normal 35 5 7 3" xfId="39537"/>
    <cellStyle name="Normal 35 5 7 4" xfId="46798"/>
    <cellStyle name="Normal 35 5 8" xfId="6162"/>
    <cellStyle name="Normal 35 5 8 2" xfId="12824"/>
    <cellStyle name="Normal 35 5 8 2 2" xfId="39540"/>
    <cellStyle name="Normal 35 5 8 3" xfId="39539"/>
    <cellStyle name="Normal 35 5 8 4" xfId="46799"/>
    <cellStyle name="Normal 35 5 9" xfId="12817"/>
    <cellStyle name="Normal 35 5 9 2" xfId="39541"/>
    <cellStyle name="Normal 35 6" xfId="6163"/>
    <cellStyle name="Normal 35 6 2" xfId="6164"/>
    <cellStyle name="Normal 35 6 2 2" xfId="12826"/>
    <cellStyle name="Normal 35 6 2 2 2" xfId="39544"/>
    <cellStyle name="Normal 35 6 2 3" xfId="39543"/>
    <cellStyle name="Normal 35 6 2 4" xfId="46801"/>
    <cellStyle name="Normal 35 6 3" xfId="12825"/>
    <cellStyle name="Normal 35 6 3 2" xfId="39545"/>
    <cellStyle name="Normal 35 6 4" xfId="22860"/>
    <cellStyle name="Normal 35 6 5" xfId="39542"/>
    <cellStyle name="Normal 35 6 6" xfId="46800"/>
    <cellStyle name="Normal 35 7" xfId="6165"/>
    <cellStyle name="Normal 35 7 2" xfId="12827"/>
    <cellStyle name="Normal 35 7 2 2" xfId="39547"/>
    <cellStyle name="Normal 35 7 3" xfId="22861"/>
    <cellStyle name="Normal 35 7 4" xfId="39546"/>
    <cellStyle name="Normal 35 7 5" xfId="46802"/>
    <cellStyle name="Normal 35 8" xfId="6166"/>
    <cellStyle name="Normal 35 8 2" xfId="12828"/>
    <cellStyle name="Normal 35 8 2 2" xfId="39549"/>
    <cellStyle name="Normal 35 8 3" xfId="22862"/>
    <cellStyle name="Normal 35 8 4" xfId="39548"/>
    <cellStyle name="Normal 35 8 5" xfId="46803"/>
    <cellStyle name="Normal 35 9" xfId="6167"/>
    <cellStyle name="Normal 35 9 2" xfId="12829"/>
    <cellStyle name="Normal 35 9 2 2" xfId="39551"/>
    <cellStyle name="Normal 35 9 3" xfId="39550"/>
    <cellStyle name="Normal 35 9 4" xfId="46804"/>
    <cellStyle name="Normal 35_Expired Option Payouts w Detail" xfId="22863"/>
    <cellStyle name="Normal 36" xfId="583"/>
    <cellStyle name="Normal 36 2" xfId="6169"/>
    <cellStyle name="Normal 36 3" xfId="6168"/>
    <cellStyle name="Normal 36 4" xfId="12830"/>
    <cellStyle name="Normal 36 4 2" xfId="39552"/>
    <cellStyle name="Normal 36 5" xfId="22864"/>
    <cellStyle name="Normal 36 6" xfId="28319"/>
    <cellStyle name="Normal 37" xfId="579"/>
    <cellStyle name="Normal 37 10" xfId="6171"/>
    <cellStyle name="Normal 37 10 2" xfId="12832"/>
    <cellStyle name="Normal 37 10 2 2" xfId="39554"/>
    <cellStyle name="Normal 37 10 3" xfId="39553"/>
    <cellStyle name="Normal 37 10 4" xfId="46806"/>
    <cellStyle name="Normal 37 11" xfId="6172"/>
    <cellStyle name="Normal 37 11 2" xfId="12833"/>
    <cellStyle name="Normal 37 11 2 2" xfId="39556"/>
    <cellStyle name="Normal 37 11 3" xfId="39555"/>
    <cellStyle name="Normal 37 11 4" xfId="46807"/>
    <cellStyle name="Normal 37 12" xfId="6170"/>
    <cellStyle name="Normal 37 12 2" xfId="12834"/>
    <cellStyle name="Normal 37 12 2 2" xfId="39558"/>
    <cellStyle name="Normal 37 12 3" xfId="39557"/>
    <cellStyle name="Normal 37 13" xfId="12831"/>
    <cellStyle name="Normal 37 13 2" xfId="39559"/>
    <cellStyle name="Normal 37 14" xfId="22865"/>
    <cellStyle name="Normal 37 15" xfId="28329"/>
    <cellStyle name="Normal 37 16" xfId="46805"/>
    <cellStyle name="Normal 37 2" xfId="6173"/>
    <cellStyle name="Normal 37 2 10" xfId="12835"/>
    <cellStyle name="Normal 37 2 10 2" xfId="39561"/>
    <cellStyle name="Normal 37 2 11" xfId="22866"/>
    <cellStyle name="Normal 37 2 12" xfId="39560"/>
    <cellStyle name="Normal 37 2 13" xfId="46808"/>
    <cellStyle name="Normal 37 2 2" xfId="6174"/>
    <cellStyle name="Normal 37 2 2 10" xfId="39562"/>
    <cellStyle name="Normal 37 2 2 11" xfId="46809"/>
    <cellStyle name="Normal 37 2 2 2" xfId="6175"/>
    <cellStyle name="Normal 37 2 2 2 2" xfId="6176"/>
    <cellStyle name="Normal 37 2 2 2 2 2" xfId="12838"/>
    <cellStyle name="Normal 37 2 2 2 2 2 2" xfId="39565"/>
    <cellStyle name="Normal 37 2 2 2 2 3" xfId="39564"/>
    <cellStyle name="Normal 37 2 2 2 2 4" xfId="46811"/>
    <cellStyle name="Normal 37 2 2 2 3" xfId="12837"/>
    <cellStyle name="Normal 37 2 2 2 3 2" xfId="39566"/>
    <cellStyle name="Normal 37 2 2 2 4" xfId="39563"/>
    <cellStyle name="Normal 37 2 2 2 5" xfId="46810"/>
    <cellStyle name="Normal 37 2 2 3" xfId="6177"/>
    <cellStyle name="Normal 37 2 2 3 2" xfId="6178"/>
    <cellStyle name="Normal 37 2 2 3 2 2" xfId="12840"/>
    <cellStyle name="Normal 37 2 2 3 2 2 2" xfId="39569"/>
    <cellStyle name="Normal 37 2 2 3 2 3" xfId="39568"/>
    <cellStyle name="Normal 37 2 2 3 2 4" xfId="46813"/>
    <cellStyle name="Normal 37 2 2 3 3" xfId="12839"/>
    <cellStyle name="Normal 37 2 2 3 3 2" xfId="39570"/>
    <cellStyle name="Normal 37 2 2 3 4" xfId="39567"/>
    <cellStyle name="Normal 37 2 2 3 5" xfId="46812"/>
    <cellStyle name="Normal 37 2 2 4" xfId="6179"/>
    <cellStyle name="Normal 37 2 2 4 2" xfId="12841"/>
    <cellStyle name="Normal 37 2 2 4 2 2" xfId="39572"/>
    <cellStyle name="Normal 37 2 2 4 3" xfId="39571"/>
    <cellStyle name="Normal 37 2 2 4 4" xfId="46814"/>
    <cellStyle name="Normal 37 2 2 5" xfId="6180"/>
    <cellStyle name="Normal 37 2 2 5 2" xfId="12842"/>
    <cellStyle name="Normal 37 2 2 5 2 2" xfId="39574"/>
    <cellStyle name="Normal 37 2 2 5 3" xfId="39573"/>
    <cellStyle name="Normal 37 2 2 5 4" xfId="46815"/>
    <cellStyle name="Normal 37 2 2 6" xfId="6181"/>
    <cellStyle name="Normal 37 2 2 6 2" xfId="12843"/>
    <cellStyle name="Normal 37 2 2 6 2 2" xfId="39576"/>
    <cellStyle name="Normal 37 2 2 6 3" xfId="39575"/>
    <cellStyle name="Normal 37 2 2 6 4" xfId="46816"/>
    <cellStyle name="Normal 37 2 2 7" xfId="6182"/>
    <cellStyle name="Normal 37 2 2 7 2" xfId="12844"/>
    <cellStyle name="Normal 37 2 2 7 2 2" xfId="39578"/>
    <cellStyle name="Normal 37 2 2 7 3" xfId="39577"/>
    <cellStyle name="Normal 37 2 2 7 4" xfId="46817"/>
    <cellStyle name="Normal 37 2 2 8" xfId="6183"/>
    <cellStyle name="Normal 37 2 2 8 2" xfId="12845"/>
    <cellStyle name="Normal 37 2 2 8 2 2" xfId="39580"/>
    <cellStyle name="Normal 37 2 2 8 3" xfId="39579"/>
    <cellStyle name="Normal 37 2 2 8 4" xfId="46818"/>
    <cellStyle name="Normal 37 2 2 9" xfId="12836"/>
    <cellStyle name="Normal 37 2 2 9 2" xfId="39581"/>
    <cellStyle name="Normal 37 2 3" xfId="6184"/>
    <cellStyle name="Normal 37 2 3 2" xfId="6185"/>
    <cellStyle name="Normal 37 2 3 2 2" xfId="12847"/>
    <cellStyle name="Normal 37 2 3 2 2 2" xfId="39584"/>
    <cellStyle name="Normal 37 2 3 2 3" xfId="39583"/>
    <cellStyle name="Normal 37 2 3 2 4" xfId="46820"/>
    <cellStyle name="Normal 37 2 3 3" xfId="12846"/>
    <cellStyle name="Normal 37 2 3 3 2" xfId="39585"/>
    <cellStyle name="Normal 37 2 3 4" xfId="39582"/>
    <cellStyle name="Normal 37 2 3 5" xfId="46819"/>
    <cellStyle name="Normal 37 2 4" xfId="6186"/>
    <cellStyle name="Normal 37 2 4 2" xfId="6187"/>
    <cellStyle name="Normal 37 2 4 2 2" xfId="12849"/>
    <cellStyle name="Normal 37 2 4 2 2 2" xfId="39588"/>
    <cellStyle name="Normal 37 2 4 2 3" xfId="39587"/>
    <cellStyle name="Normal 37 2 4 2 4" xfId="46822"/>
    <cellStyle name="Normal 37 2 4 3" xfId="12848"/>
    <cellStyle name="Normal 37 2 4 3 2" xfId="39589"/>
    <cellStyle name="Normal 37 2 4 4" xfId="39586"/>
    <cellStyle name="Normal 37 2 4 5" xfId="46821"/>
    <cellStyle name="Normal 37 2 5" xfId="6188"/>
    <cellStyle name="Normal 37 2 5 2" xfId="12850"/>
    <cellStyle name="Normal 37 2 5 2 2" xfId="39591"/>
    <cellStyle name="Normal 37 2 5 3" xfId="39590"/>
    <cellStyle name="Normal 37 2 5 4" xfId="46823"/>
    <cellStyle name="Normal 37 2 6" xfId="6189"/>
    <cellStyle name="Normal 37 2 6 2" xfId="12851"/>
    <cellStyle name="Normal 37 2 6 2 2" xfId="39593"/>
    <cellStyle name="Normal 37 2 6 3" xfId="39592"/>
    <cellStyle name="Normal 37 2 6 4" xfId="46824"/>
    <cellStyle name="Normal 37 2 7" xfId="6190"/>
    <cellStyle name="Normal 37 2 7 2" xfId="12852"/>
    <cellStyle name="Normal 37 2 7 2 2" xfId="39595"/>
    <cellStyle name="Normal 37 2 7 3" xfId="39594"/>
    <cellStyle name="Normal 37 2 7 4" xfId="46825"/>
    <cellStyle name="Normal 37 2 8" xfId="6191"/>
    <cellStyle name="Normal 37 2 8 2" xfId="12853"/>
    <cellStyle name="Normal 37 2 8 2 2" xfId="39597"/>
    <cellStyle name="Normal 37 2 8 3" xfId="39596"/>
    <cellStyle name="Normal 37 2 8 4" xfId="46826"/>
    <cellStyle name="Normal 37 2 9" xfId="6192"/>
    <cellStyle name="Normal 37 2 9 2" xfId="12854"/>
    <cellStyle name="Normal 37 2 9 2 2" xfId="39599"/>
    <cellStyle name="Normal 37 2 9 3" xfId="39598"/>
    <cellStyle name="Normal 37 2 9 4" xfId="46827"/>
    <cellStyle name="Normal 37 3" xfId="6193"/>
    <cellStyle name="Normal 37 3 10" xfId="22867"/>
    <cellStyle name="Normal 37 3 11" xfId="39600"/>
    <cellStyle name="Normal 37 3 12" xfId="46828"/>
    <cellStyle name="Normal 37 3 2" xfId="6194"/>
    <cellStyle name="Normal 37 3 2 2" xfId="6195"/>
    <cellStyle name="Normal 37 3 2 2 2" xfId="12857"/>
    <cellStyle name="Normal 37 3 2 2 2 2" xfId="39603"/>
    <cellStyle name="Normal 37 3 2 2 3" xfId="39602"/>
    <cellStyle name="Normal 37 3 2 2 4" xfId="46830"/>
    <cellStyle name="Normal 37 3 2 3" xfId="12856"/>
    <cellStyle name="Normal 37 3 2 3 2" xfId="39604"/>
    <cellStyle name="Normal 37 3 2 4" xfId="39601"/>
    <cellStyle name="Normal 37 3 2 5" xfId="46829"/>
    <cellStyle name="Normal 37 3 3" xfId="6196"/>
    <cellStyle name="Normal 37 3 3 2" xfId="6197"/>
    <cellStyle name="Normal 37 3 3 2 2" xfId="12859"/>
    <cellStyle name="Normal 37 3 3 2 2 2" xfId="39607"/>
    <cellStyle name="Normal 37 3 3 2 3" xfId="39606"/>
    <cellStyle name="Normal 37 3 3 2 4" xfId="46832"/>
    <cellStyle name="Normal 37 3 3 3" xfId="12858"/>
    <cellStyle name="Normal 37 3 3 3 2" xfId="39608"/>
    <cellStyle name="Normal 37 3 3 4" xfId="39605"/>
    <cellStyle name="Normal 37 3 3 5" xfId="46831"/>
    <cellStyle name="Normal 37 3 4" xfId="6198"/>
    <cellStyle name="Normal 37 3 4 2" xfId="12860"/>
    <cellStyle name="Normal 37 3 4 2 2" xfId="39610"/>
    <cellStyle name="Normal 37 3 4 3" xfId="39609"/>
    <cellStyle name="Normal 37 3 4 4" xfId="46833"/>
    <cellStyle name="Normal 37 3 5" xfId="6199"/>
    <cellStyle name="Normal 37 3 5 2" xfId="12861"/>
    <cellStyle name="Normal 37 3 5 2 2" xfId="39612"/>
    <cellStyle name="Normal 37 3 5 3" xfId="39611"/>
    <cellStyle name="Normal 37 3 5 4" xfId="46834"/>
    <cellStyle name="Normal 37 3 6" xfId="6200"/>
    <cellStyle name="Normal 37 3 6 2" xfId="12862"/>
    <cellStyle name="Normal 37 3 6 2 2" xfId="39614"/>
    <cellStyle name="Normal 37 3 6 3" xfId="39613"/>
    <cellStyle name="Normal 37 3 6 4" xfId="46835"/>
    <cellStyle name="Normal 37 3 7" xfId="6201"/>
    <cellStyle name="Normal 37 3 7 2" xfId="12863"/>
    <cellStyle name="Normal 37 3 7 2 2" xfId="39616"/>
    <cellStyle name="Normal 37 3 7 3" xfId="39615"/>
    <cellStyle name="Normal 37 3 7 4" xfId="46836"/>
    <cellStyle name="Normal 37 3 8" xfId="6202"/>
    <cellStyle name="Normal 37 3 8 2" xfId="12864"/>
    <cellStyle name="Normal 37 3 8 2 2" xfId="39618"/>
    <cellStyle name="Normal 37 3 8 3" xfId="39617"/>
    <cellStyle name="Normal 37 3 8 4" xfId="46837"/>
    <cellStyle name="Normal 37 3 9" xfId="12855"/>
    <cellStyle name="Normal 37 3 9 2" xfId="39619"/>
    <cellStyle name="Normal 37 4" xfId="6203"/>
    <cellStyle name="Normal 37 4 10" xfId="22868"/>
    <cellStyle name="Normal 37 4 11" xfId="39620"/>
    <cellStyle name="Normal 37 4 12" xfId="46838"/>
    <cellStyle name="Normal 37 4 2" xfId="6204"/>
    <cellStyle name="Normal 37 4 2 2" xfId="12866"/>
    <cellStyle name="Normal 37 4 2 2 2" xfId="39622"/>
    <cellStyle name="Normal 37 4 2 3" xfId="39621"/>
    <cellStyle name="Normal 37 4 2 4" xfId="46839"/>
    <cellStyle name="Normal 37 4 3" xfId="6205"/>
    <cellStyle name="Normal 37 4 3 2" xfId="12867"/>
    <cellStyle name="Normal 37 4 3 2 2" xfId="39624"/>
    <cellStyle name="Normal 37 4 3 3" xfId="39623"/>
    <cellStyle name="Normal 37 4 3 4" xfId="46840"/>
    <cellStyle name="Normal 37 4 4" xfId="6206"/>
    <cellStyle name="Normal 37 4 4 2" xfId="12868"/>
    <cellStyle name="Normal 37 4 4 2 2" xfId="39626"/>
    <cellStyle name="Normal 37 4 4 3" xfId="39625"/>
    <cellStyle name="Normal 37 4 4 4" xfId="46841"/>
    <cellStyle name="Normal 37 4 5" xfId="6207"/>
    <cellStyle name="Normal 37 4 5 2" xfId="12869"/>
    <cellStyle name="Normal 37 4 5 2 2" xfId="39628"/>
    <cellStyle name="Normal 37 4 5 3" xfId="39627"/>
    <cellStyle name="Normal 37 4 5 4" xfId="46842"/>
    <cellStyle name="Normal 37 4 6" xfId="6208"/>
    <cellStyle name="Normal 37 4 6 2" xfId="12870"/>
    <cellStyle name="Normal 37 4 6 2 2" xfId="39630"/>
    <cellStyle name="Normal 37 4 6 3" xfId="39629"/>
    <cellStyle name="Normal 37 4 6 4" xfId="46843"/>
    <cellStyle name="Normal 37 4 7" xfId="6209"/>
    <cellStyle name="Normal 37 4 7 2" xfId="12871"/>
    <cellStyle name="Normal 37 4 7 2 2" xfId="39632"/>
    <cellStyle name="Normal 37 4 7 3" xfId="39631"/>
    <cellStyle name="Normal 37 4 7 4" xfId="46844"/>
    <cellStyle name="Normal 37 4 8" xfId="6210"/>
    <cellStyle name="Normal 37 4 8 2" xfId="12872"/>
    <cellStyle name="Normal 37 4 8 2 2" xfId="39634"/>
    <cellStyle name="Normal 37 4 8 3" xfId="39633"/>
    <cellStyle name="Normal 37 4 8 4" xfId="46845"/>
    <cellStyle name="Normal 37 4 9" xfId="12865"/>
    <cellStyle name="Normal 37 4 9 2" xfId="39635"/>
    <cellStyle name="Normal 37 5" xfId="6211"/>
    <cellStyle name="Normal 37 5 2" xfId="6212"/>
    <cellStyle name="Normal 37 5 2 2" xfId="12874"/>
    <cellStyle name="Normal 37 5 2 2 2" xfId="39638"/>
    <cellStyle name="Normal 37 5 2 3" xfId="39637"/>
    <cellStyle name="Normal 37 5 2 4" xfId="46847"/>
    <cellStyle name="Normal 37 5 3" xfId="12873"/>
    <cellStyle name="Normal 37 5 3 2" xfId="39639"/>
    <cellStyle name="Normal 37 5 4" xfId="28277"/>
    <cellStyle name="Normal 37 5 5" xfId="39636"/>
    <cellStyle name="Normal 37 5 6" xfId="46846"/>
    <cellStyle name="Normal 37 6" xfId="6213"/>
    <cellStyle name="Normal 37 6 2" xfId="12875"/>
    <cellStyle name="Normal 37 6 2 2" xfId="39641"/>
    <cellStyle name="Normal 37 6 3" xfId="39640"/>
    <cellStyle name="Normal 37 6 4" xfId="46848"/>
    <cellStyle name="Normal 37 7" xfId="6214"/>
    <cellStyle name="Normal 37 7 2" xfId="12876"/>
    <cellStyle name="Normal 37 7 2 2" xfId="39643"/>
    <cellStyle name="Normal 37 7 3" xfId="39642"/>
    <cellStyle name="Normal 37 7 4" xfId="46849"/>
    <cellStyle name="Normal 37 8" xfId="6215"/>
    <cellStyle name="Normal 37 8 2" xfId="12877"/>
    <cellStyle name="Normal 37 8 2 2" xfId="39645"/>
    <cellStyle name="Normal 37 8 3" xfId="39644"/>
    <cellStyle name="Normal 37 8 4" xfId="46850"/>
    <cellStyle name="Normal 37 9" xfId="6216"/>
    <cellStyle name="Normal 37 9 2" xfId="12878"/>
    <cellStyle name="Normal 37 9 2 2" xfId="39647"/>
    <cellStyle name="Normal 37 9 3" xfId="39646"/>
    <cellStyle name="Normal 37 9 4" xfId="46851"/>
    <cellStyle name="Normal 38" xfId="593"/>
    <cellStyle name="Normal 38 2" xfId="6217"/>
    <cellStyle name="Normal 38 2 2" xfId="22871"/>
    <cellStyle name="Normal 38 2 3" xfId="22870"/>
    <cellStyle name="Normal 38 3" xfId="12879"/>
    <cellStyle name="Normal 38 3 2" xfId="22873"/>
    <cellStyle name="Normal 38 3 3" xfId="22872"/>
    <cellStyle name="Normal 38 3 4" xfId="39648"/>
    <cellStyle name="Normal 38 4" xfId="22874"/>
    <cellStyle name="Normal 38 4 2" xfId="22875"/>
    <cellStyle name="Normal 38 5" xfId="22876"/>
    <cellStyle name="Normal 38 6" xfId="22877"/>
    <cellStyle name="Normal 38 7" xfId="22869"/>
    <cellStyle name="Normal 38 8" xfId="28330"/>
    <cellStyle name="Normal 38_Expired Option Payouts w Detail" xfId="22878"/>
    <cellStyle name="Normal 39" xfId="594"/>
    <cellStyle name="Normal 39 10" xfId="6219"/>
    <cellStyle name="Normal 39 10 2" xfId="12881"/>
    <cellStyle name="Normal 39 10 2 2" xfId="39650"/>
    <cellStyle name="Normal 39 10 3" xfId="39649"/>
    <cellStyle name="Normal 39 10 4" xfId="46853"/>
    <cellStyle name="Normal 39 11" xfId="6220"/>
    <cellStyle name="Normal 39 11 2" xfId="12882"/>
    <cellStyle name="Normal 39 11 2 2" xfId="39652"/>
    <cellStyle name="Normal 39 11 3" xfId="39651"/>
    <cellStyle name="Normal 39 11 4" xfId="46854"/>
    <cellStyle name="Normal 39 12" xfId="6218"/>
    <cellStyle name="Normal 39 12 2" xfId="12883"/>
    <cellStyle name="Normal 39 12 2 2" xfId="39654"/>
    <cellStyle name="Normal 39 12 3" xfId="39653"/>
    <cellStyle name="Normal 39 13" xfId="12880"/>
    <cellStyle name="Normal 39 13 2" xfId="39655"/>
    <cellStyle name="Normal 39 14" xfId="22879"/>
    <cellStyle name="Normal 39 15" xfId="28331"/>
    <cellStyle name="Normal 39 16" xfId="46852"/>
    <cellStyle name="Normal 39 2" xfId="6221"/>
    <cellStyle name="Normal 39 2 10" xfId="12884"/>
    <cellStyle name="Normal 39 2 10 2" xfId="39657"/>
    <cellStyle name="Normal 39 2 11" xfId="22880"/>
    <cellStyle name="Normal 39 2 12" xfId="39656"/>
    <cellStyle name="Normal 39 2 13" xfId="46855"/>
    <cellStyle name="Normal 39 2 2" xfId="6222"/>
    <cellStyle name="Normal 39 2 2 10" xfId="22881"/>
    <cellStyle name="Normal 39 2 2 11" xfId="39658"/>
    <cellStyle name="Normal 39 2 2 12" xfId="46856"/>
    <cellStyle name="Normal 39 2 2 2" xfId="6223"/>
    <cellStyle name="Normal 39 2 2 2 2" xfId="6224"/>
    <cellStyle name="Normal 39 2 2 2 2 2" xfId="12887"/>
    <cellStyle name="Normal 39 2 2 2 2 2 2" xfId="39661"/>
    <cellStyle name="Normal 39 2 2 2 2 3" xfId="39660"/>
    <cellStyle name="Normal 39 2 2 2 2 4" xfId="46858"/>
    <cellStyle name="Normal 39 2 2 2 3" xfId="12886"/>
    <cellStyle name="Normal 39 2 2 2 3 2" xfId="39662"/>
    <cellStyle name="Normal 39 2 2 2 4" xfId="39659"/>
    <cellStyle name="Normal 39 2 2 2 5" xfId="46857"/>
    <cellStyle name="Normal 39 2 2 3" xfId="6225"/>
    <cellStyle name="Normal 39 2 2 3 2" xfId="6226"/>
    <cellStyle name="Normal 39 2 2 3 2 2" xfId="12889"/>
    <cellStyle name="Normal 39 2 2 3 2 2 2" xfId="39665"/>
    <cellStyle name="Normal 39 2 2 3 2 3" xfId="39664"/>
    <cellStyle name="Normal 39 2 2 3 2 4" xfId="46860"/>
    <cellStyle name="Normal 39 2 2 3 3" xfId="12888"/>
    <cellStyle name="Normal 39 2 2 3 3 2" xfId="39666"/>
    <cellStyle name="Normal 39 2 2 3 4" xfId="39663"/>
    <cellStyle name="Normal 39 2 2 3 5" xfId="46859"/>
    <cellStyle name="Normal 39 2 2 4" xfId="6227"/>
    <cellStyle name="Normal 39 2 2 4 2" xfId="12890"/>
    <cellStyle name="Normal 39 2 2 4 2 2" xfId="39668"/>
    <cellStyle name="Normal 39 2 2 4 3" xfId="39667"/>
    <cellStyle name="Normal 39 2 2 4 4" xfId="46861"/>
    <cellStyle name="Normal 39 2 2 5" xfId="6228"/>
    <cellStyle name="Normal 39 2 2 5 2" xfId="12891"/>
    <cellStyle name="Normal 39 2 2 5 2 2" xfId="39670"/>
    <cellStyle name="Normal 39 2 2 5 3" xfId="39669"/>
    <cellStyle name="Normal 39 2 2 5 4" xfId="46862"/>
    <cellStyle name="Normal 39 2 2 6" xfId="6229"/>
    <cellStyle name="Normal 39 2 2 6 2" xfId="12892"/>
    <cellStyle name="Normal 39 2 2 6 2 2" xfId="39672"/>
    <cellStyle name="Normal 39 2 2 6 3" xfId="39671"/>
    <cellStyle name="Normal 39 2 2 6 4" xfId="46863"/>
    <cellStyle name="Normal 39 2 2 7" xfId="6230"/>
    <cellStyle name="Normal 39 2 2 7 2" xfId="12893"/>
    <cellStyle name="Normal 39 2 2 7 2 2" xfId="39674"/>
    <cellStyle name="Normal 39 2 2 7 3" xfId="39673"/>
    <cellStyle name="Normal 39 2 2 7 4" xfId="46864"/>
    <cellStyle name="Normal 39 2 2 8" xfId="6231"/>
    <cellStyle name="Normal 39 2 2 8 2" xfId="12894"/>
    <cellStyle name="Normal 39 2 2 8 2 2" xfId="39676"/>
    <cellStyle name="Normal 39 2 2 8 3" xfId="39675"/>
    <cellStyle name="Normal 39 2 2 8 4" xfId="46865"/>
    <cellStyle name="Normal 39 2 2 9" xfId="12885"/>
    <cellStyle name="Normal 39 2 2 9 2" xfId="39677"/>
    <cellStyle name="Normal 39 2 3" xfId="6232"/>
    <cellStyle name="Normal 39 2 3 2" xfId="6233"/>
    <cellStyle name="Normal 39 2 3 2 2" xfId="12896"/>
    <cellStyle name="Normal 39 2 3 2 2 2" xfId="39680"/>
    <cellStyle name="Normal 39 2 3 2 3" xfId="39679"/>
    <cellStyle name="Normal 39 2 3 2 4" xfId="46867"/>
    <cellStyle name="Normal 39 2 3 3" xfId="12895"/>
    <cellStyle name="Normal 39 2 3 3 2" xfId="39681"/>
    <cellStyle name="Normal 39 2 3 4" xfId="39678"/>
    <cellStyle name="Normal 39 2 3 5" xfId="46866"/>
    <cellStyle name="Normal 39 2 4" xfId="6234"/>
    <cellStyle name="Normal 39 2 4 2" xfId="6235"/>
    <cellStyle name="Normal 39 2 4 2 2" xfId="12898"/>
    <cellStyle name="Normal 39 2 4 2 2 2" xfId="39684"/>
    <cellStyle name="Normal 39 2 4 2 3" xfId="39683"/>
    <cellStyle name="Normal 39 2 4 2 4" xfId="46869"/>
    <cellStyle name="Normal 39 2 4 3" xfId="12897"/>
    <cellStyle name="Normal 39 2 4 3 2" xfId="39685"/>
    <cellStyle name="Normal 39 2 4 4" xfId="39682"/>
    <cellStyle name="Normal 39 2 4 5" xfId="46868"/>
    <cellStyle name="Normal 39 2 5" xfId="6236"/>
    <cellStyle name="Normal 39 2 5 2" xfId="12899"/>
    <cellStyle name="Normal 39 2 5 2 2" xfId="39687"/>
    <cellStyle name="Normal 39 2 5 3" xfId="39686"/>
    <cellStyle name="Normal 39 2 5 4" xfId="46870"/>
    <cellStyle name="Normal 39 2 6" xfId="6237"/>
    <cellStyle name="Normal 39 2 6 2" xfId="12900"/>
    <cellStyle name="Normal 39 2 6 2 2" xfId="39689"/>
    <cellStyle name="Normal 39 2 6 3" xfId="39688"/>
    <cellStyle name="Normal 39 2 6 4" xfId="46871"/>
    <cellStyle name="Normal 39 2 7" xfId="6238"/>
    <cellStyle name="Normal 39 2 7 2" xfId="12901"/>
    <cellStyle name="Normal 39 2 7 2 2" xfId="39691"/>
    <cellStyle name="Normal 39 2 7 3" xfId="39690"/>
    <cellStyle name="Normal 39 2 7 4" xfId="46872"/>
    <cellStyle name="Normal 39 2 8" xfId="6239"/>
    <cellStyle name="Normal 39 2 8 2" xfId="12902"/>
    <cellStyle name="Normal 39 2 8 2 2" xfId="39693"/>
    <cellStyle name="Normal 39 2 8 3" xfId="39692"/>
    <cellStyle name="Normal 39 2 8 4" xfId="46873"/>
    <cellStyle name="Normal 39 2 9" xfId="6240"/>
    <cellStyle name="Normal 39 2 9 2" xfId="12903"/>
    <cellStyle name="Normal 39 2 9 2 2" xfId="39695"/>
    <cellStyle name="Normal 39 2 9 3" xfId="39694"/>
    <cellStyle name="Normal 39 2 9 4" xfId="46874"/>
    <cellStyle name="Normal 39 3" xfId="6241"/>
    <cellStyle name="Normal 39 3 10" xfId="22882"/>
    <cellStyle name="Normal 39 3 11" xfId="39696"/>
    <cellStyle name="Normal 39 3 12" xfId="46875"/>
    <cellStyle name="Normal 39 3 2" xfId="6242"/>
    <cellStyle name="Normal 39 3 2 2" xfId="6243"/>
    <cellStyle name="Normal 39 3 2 2 2" xfId="12906"/>
    <cellStyle name="Normal 39 3 2 2 2 2" xfId="39699"/>
    <cellStyle name="Normal 39 3 2 2 3" xfId="39698"/>
    <cellStyle name="Normal 39 3 2 2 4" xfId="46877"/>
    <cellStyle name="Normal 39 3 2 3" xfId="12905"/>
    <cellStyle name="Normal 39 3 2 3 2" xfId="39700"/>
    <cellStyle name="Normal 39 3 2 4" xfId="22883"/>
    <cellStyle name="Normal 39 3 2 5" xfId="39697"/>
    <cellStyle name="Normal 39 3 2 6" xfId="46876"/>
    <cellStyle name="Normal 39 3 3" xfId="6244"/>
    <cellStyle name="Normal 39 3 3 2" xfId="6245"/>
    <cellStyle name="Normal 39 3 3 2 2" xfId="12908"/>
    <cellStyle name="Normal 39 3 3 2 2 2" xfId="39703"/>
    <cellStyle name="Normal 39 3 3 2 3" xfId="39702"/>
    <cellStyle name="Normal 39 3 3 2 4" xfId="46879"/>
    <cellStyle name="Normal 39 3 3 3" xfId="12907"/>
    <cellStyle name="Normal 39 3 3 3 2" xfId="39704"/>
    <cellStyle name="Normal 39 3 3 4" xfId="39701"/>
    <cellStyle name="Normal 39 3 3 5" xfId="46878"/>
    <cellStyle name="Normal 39 3 4" xfId="6246"/>
    <cellStyle name="Normal 39 3 4 2" xfId="12909"/>
    <cellStyle name="Normal 39 3 4 2 2" xfId="39706"/>
    <cellStyle name="Normal 39 3 4 3" xfId="39705"/>
    <cellStyle name="Normal 39 3 4 4" xfId="46880"/>
    <cellStyle name="Normal 39 3 5" xfId="6247"/>
    <cellStyle name="Normal 39 3 5 2" xfId="12910"/>
    <cellStyle name="Normal 39 3 5 2 2" xfId="39708"/>
    <cellStyle name="Normal 39 3 5 3" xfId="39707"/>
    <cellStyle name="Normal 39 3 5 4" xfId="46881"/>
    <cellStyle name="Normal 39 3 6" xfId="6248"/>
    <cellStyle name="Normal 39 3 6 2" xfId="12911"/>
    <cellStyle name="Normal 39 3 6 2 2" xfId="39710"/>
    <cellStyle name="Normal 39 3 6 3" xfId="39709"/>
    <cellStyle name="Normal 39 3 6 4" xfId="46882"/>
    <cellStyle name="Normal 39 3 7" xfId="6249"/>
    <cellStyle name="Normal 39 3 7 2" xfId="12912"/>
    <cellStyle name="Normal 39 3 7 2 2" xfId="39712"/>
    <cellStyle name="Normal 39 3 7 3" xfId="39711"/>
    <cellStyle name="Normal 39 3 7 4" xfId="46883"/>
    <cellStyle name="Normal 39 3 8" xfId="6250"/>
    <cellStyle name="Normal 39 3 8 2" xfId="12913"/>
    <cellStyle name="Normal 39 3 8 2 2" xfId="39714"/>
    <cellStyle name="Normal 39 3 8 3" xfId="39713"/>
    <cellStyle name="Normal 39 3 8 4" xfId="46884"/>
    <cellStyle name="Normal 39 3 9" xfId="12904"/>
    <cellStyle name="Normal 39 3 9 2" xfId="39715"/>
    <cellStyle name="Normal 39 4" xfId="6251"/>
    <cellStyle name="Normal 39 4 10" xfId="22884"/>
    <cellStyle name="Normal 39 4 11" xfId="39716"/>
    <cellStyle name="Normal 39 4 12" xfId="46885"/>
    <cellStyle name="Normal 39 4 2" xfId="6252"/>
    <cellStyle name="Normal 39 4 2 2" xfId="12915"/>
    <cellStyle name="Normal 39 4 2 2 2" xfId="39718"/>
    <cellStyle name="Normal 39 4 2 3" xfId="22885"/>
    <cellStyle name="Normal 39 4 2 4" xfId="39717"/>
    <cellStyle name="Normal 39 4 2 5" xfId="46886"/>
    <cellStyle name="Normal 39 4 3" xfId="6253"/>
    <cellStyle name="Normal 39 4 3 2" xfId="12916"/>
    <cellStyle name="Normal 39 4 3 2 2" xfId="39720"/>
    <cellStyle name="Normal 39 4 3 3" xfId="39719"/>
    <cellStyle name="Normal 39 4 3 4" xfId="46887"/>
    <cellStyle name="Normal 39 4 4" xfId="6254"/>
    <cellStyle name="Normal 39 4 4 2" xfId="12917"/>
    <cellStyle name="Normal 39 4 4 2 2" xfId="39722"/>
    <cellStyle name="Normal 39 4 4 3" xfId="39721"/>
    <cellStyle name="Normal 39 4 4 4" xfId="46888"/>
    <cellStyle name="Normal 39 4 5" xfId="6255"/>
    <cellStyle name="Normal 39 4 5 2" xfId="12918"/>
    <cellStyle name="Normal 39 4 5 2 2" xfId="39724"/>
    <cellStyle name="Normal 39 4 5 3" xfId="39723"/>
    <cellStyle name="Normal 39 4 5 4" xfId="46889"/>
    <cellStyle name="Normal 39 4 6" xfId="6256"/>
    <cellStyle name="Normal 39 4 6 2" xfId="12919"/>
    <cellStyle name="Normal 39 4 6 2 2" xfId="39726"/>
    <cellStyle name="Normal 39 4 6 3" xfId="39725"/>
    <cellStyle name="Normal 39 4 6 4" xfId="46890"/>
    <cellStyle name="Normal 39 4 7" xfId="6257"/>
    <cellStyle name="Normal 39 4 7 2" xfId="12920"/>
    <cellStyle name="Normal 39 4 7 2 2" xfId="39728"/>
    <cellStyle name="Normal 39 4 7 3" xfId="39727"/>
    <cellStyle name="Normal 39 4 7 4" xfId="46891"/>
    <cellStyle name="Normal 39 4 8" xfId="6258"/>
    <cellStyle name="Normal 39 4 8 2" xfId="12921"/>
    <cellStyle name="Normal 39 4 8 2 2" xfId="39730"/>
    <cellStyle name="Normal 39 4 8 3" xfId="39729"/>
    <cellStyle name="Normal 39 4 8 4" xfId="46892"/>
    <cellStyle name="Normal 39 4 9" xfId="12914"/>
    <cellStyle name="Normal 39 4 9 2" xfId="39731"/>
    <cellStyle name="Normal 39 5" xfId="6259"/>
    <cellStyle name="Normal 39 5 2" xfId="6260"/>
    <cellStyle name="Normal 39 5 2 2" xfId="12923"/>
    <cellStyle name="Normal 39 5 2 2 2" xfId="39734"/>
    <cellStyle name="Normal 39 5 2 3" xfId="39733"/>
    <cellStyle name="Normal 39 5 2 4" xfId="46894"/>
    <cellStyle name="Normal 39 5 3" xfId="12922"/>
    <cellStyle name="Normal 39 5 3 2" xfId="39735"/>
    <cellStyle name="Normal 39 5 4" xfId="22886"/>
    <cellStyle name="Normal 39 5 5" xfId="39732"/>
    <cellStyle name="Normal 39 5 6" xfId="46893"/>
    <cellStyle name="Normal 39 6" xfId="6261"/>
    <cellStyle name="Normal 39 6 2" xfId="12924"/>
    <cellStyle name="Normal 39 6 2 2" xfId="39737"/>
    <cellStyle name="Normal 39 6 3" xfId="22887"/>
    <cellStyle name="Normal 39 6 4" xfId="39736"/>
    <cellStyle name="Normal 39 6 5" xfId="46895"/>
    <cellStyle name="Normal 39 7" xfId="6262"/>
    <cellStyle name="Normal 39 7 2" xfId="12925"/>
    <cellStyle name="Normal 39 7 2 2" xfId="39739"/>
    <cellStyle name="Normal 39 7 3" xfId="22888"/>
    <cellStyle name="Normal 39 7 4" xfId="39738"/>
    <cellStyle name="Normal 39 7 5" xfId="46896"/>
    <cellStyle name="Normal 39 8" xfId="6263"/>
    <cellStyle name="Normal 39 8 2" xfId="12926"/>
    <cellStyle name="Normal 39 8 2 2" xfId="39741"/>
    <cellStyle name="Normal 39 8 3" xfId="22889"/>
    <cellStyle name="Normal 39 8 4" xfId="39740"/>
    <cellStyle name="Normal 39 8 5" xfId="46897"/>
    <cellStyle name="Normal 39 9" xfId="6264"/>
    <cellStyle name="Normal 39 9 2" xfId="12927"/>
    <cellStyle name="Normal 39 9 2 2" xfId="39743"/>
    <cellStyle name="Normal 39 9 3" xfId="39742"/>
    <cellStyle name="Normal 39 9 4" xfId="46898"/>
    <cellStyle name="Normal 39_Expired Option Payouts w Detail" xfId="22890"/>
    <cellStyle name="Normal 4" xfId="71"/>
    <cellStyle name="Normal 4 10" xfId="6266"/>
    <cellStyle name="Normal 4 10 2" xfId="6267"/>
    <cellStyle name="Normal 4 10 2 2" xfId="12929"/>
    <cellStyle name="Normal 4 10 2 2 2" xfId="39746"/>
    <cellStyle name="Normal 4 10 2 3" xfId="39745"/>
    <cellStyle name="Normal 4 10 2 4" xfId="46900"/>
    <cellStyle name="Normal 4 10 3" xfId="12928"/>
    <cellStyle name="Normal 4 10 3 2" xfId="39747"/>
    <cellStyle name="Normal 4 10 4" xfId="22892"/>
    <cellStyle name="Normal 4 10 5" xfId="39744"/>
    <cellStyle name="Normal 4 10 6" xfId="46899"/>
    <cellStyle name="Normal 4 11" xfId="6268"/>
    <cellStyle name="Normal 4 11 2" xfId="6269"/>
    <cellStyle name="Normal 4 11 2 2" xfId="12931"/>
    <cellStyle name="Normal 4 11 2 2 2" xfId="39750"/>
    <cellStyle name="Normal 4 11 2 3" xfId="39749"/>
    <cellStyle name="Normal 4 11 2 4" xfId="46902"/>
    <cellStyle name="Normal 4 11 3" xfId="12930"/>
    <cellStyle name="Normal 4 11 3 2" xfId="39751"/>
    <cellStyle name="Normal 4 11 4" xfId="22893"/>
    <cellStyle name="Normal 4 11 5" xfId="39748"/>
    <cellStyle name="Normal 4 11 6" xfId="46901"/>
    <cellStyle name="Normal 4 12" xfId="6270"/>
    <cellStyle name="Normal 4 12 2" xfId="12932"/>
    <cellStyle name="Normal 4 12 2 2" xfId="39753"/>
    <cellStyle name="Normal 4 12 3" xfId="39752"/>
    <cellStyle name="Normal 4 12 4" xfId="46903"/>
    <cellStyle name="Normal 4 13" xfId="6271"/>
    <cellStyle name="Normal 4 13 2" xfId="12933"/>
    <cellStyle name="Normal 4 13 2 2" xfId="39755"/>
    <cellStyle name="Normal 4 13 3" xfId="39754"/>
    <cellStyle name="Normal 4 13 4" xfId="46904"/>
    <cellStyle name="Normal 4 14" xfId="6272"/>
    <cellStyle name="Normal 4 14 2" xfId="12934"/>
    <cellStyle name="Normal 4 14 2 2" xfId="39757"/>
    <cellStyle name="Normal 4 14 3" xfId="39756"/>
    <cellStyle name="Normal 4 14 4" xfId="46905"/>
    <cellStyle name="Normal 4 15" xfId="6273"/>
    <cellStyle name="Normal 4 15 2" xfId="12935"/>
    <cellStyle name="Normal 4 15 2 2" xfId="39759"/>
    <cellStyle name="Normal 4 15 3" xfId="39758"/>
    <cellStyle name="Normal 4 15 4" xfId="46906"/>
    <cellStyle name="Normal 4 16" xfId="6274"/>
    <cellStyle name="Normal 4 16 2" xfId="12936"/>
    <cellStyle name="Normal 4 16 2 2" xfId="39761"/>
    <cellStyle name="Normal 4 16 3" xfId="39760"/>
    <cellStyle name="Normal 4 16 4" xfId="46907"/>
    <cellStyle name="Normal 4 17" xfId="6275"/>
    <cellStyle name="Normal 4 17 2" xfId="12937"/>
    <cellStyle name="Normal 4 17 2 2" xfId="39763"/>
    <cellStyle name="Normal 4 17 3" xfId="39762"/>
    <cellStyle name="Normal 4 17 4" xfId="46908"/>
    <cellStyle name="Normal 4 18" xfId="6265"/>
    <cellStyle name="Normal 4 18 2" xfId="12938"/>
    <cellStyle name="Normal 4 18 2 2" xfId="39765"/>
    <cellStyle name="Normal 4 18 3" xfId="39764"/>
    <cellStyle name="Normal 4 19" xfId="13886"/>
    <cellStyle name="Normal 4 2" xfId="75"/>
    <cellStyle name="Normal 4 2 10" xfId="22895"/>
    <cellStyle name="Normal 4 2 11" xfId="22896"/>
    <cellStyle name="Normal 4 2 12" xfId="22897"/>
    <cellStyle name="Normal 4 2 13" xfId="22898"/>
    <cellStyle name="Normal 4 2 14" xfId="22899"/>
    <cellStyle name="Normal 4 2 15" xfId="22900"/>
    <cellStyle name="Normal 4 2 16" xfId="22901"/>
    <cellStyle name="Normal 4 2 17" xfId="22902"/>
    <cellStyle name="Normal 4 2 18" xfId="22903"/>
    <cellStyle name="Normal 4 2 19" xfId="22904"/>
    <cellStyle name="Normal 4 2 2" xfId="153"/>
    <cellStyle name="Normal 4 2 2 10" xfId="22906"/>
    <cellStyle name="Normal 4 2 2 11" xfId="22907"/>
    <cellStyle name="Normal 4 2 2 12" xfId="22908"/>
    <cellStyle name="Normal 4 2 2 13" xfId="22909"/>
    <cellStyle name="Normal 4 2 2 14" xfId="22910"/>
    <cellStyle name="Normal 4 2 2 15" xfId="22911"/>
    <cellStyle name="Normal 4 2 2 16" xfId="22912"/>
    <cellStyle name="Normal 4 2 2 17" xfId="22913"/>
    <cellStyle name="Normal 4 2 2 18" xfId="22914"/>
    <cellStyle name="Normal 4 2 2 19" xfId="22915"/>
    <cellStyle name="Normal 4 2 2 2" xfId="396"/>
    <cellStyle name="Normal 4 2 2 2 10" xfId="22916"/>
    <cellStyle name="Normal 4 2 2 2 11" xfId="22917"/>
    <cellStyle name="Normal 4 2 2 2 12" xfId="22918"/>
    <cellStyle name="Normal 4 2 2 2 13" xfId="22919"/>
    <cellStyle name="Normal 4 2 2 2 14" xfId="22920"/>
    <cellStyle name="Normal 4 2 2 2 15" xfId="22921"/>
    <cellStyle name="Normal 4 2 2 2 16" xfId="22922"/>
    <cellStyle name="Normal 4 2 2 2 17" xfId="22923"/>
    <cellStyle name="Normal 4 2 2 2 18" xfId="22924"/>
    <cellStyle name="Normal 4 2 2 2 19" xfId="22925"/>
    <cellStyle name="Normal 4 2 2 2 2" xfId="6277"/>
    <cellStyle name="Normal 4 2 2 2 20" xfId="22926"/>
    <cellStyle name="Normal 4 2 2 2 21" xfId="22927"/>
    <cellStyle name="Normal 4 2 2 2 22" xfId="22928"/>
    <cellStyle name="Normal 4 2 2 2 23" xfId="22929"/>
    <cellStyle name="Normal 4 2 2 2 24" xfId="39767"/>
    <cellStyle name="Normal 4 2 2 2 3" xfId="12941"/>
    <cellStyle name="Normal 4 2 2 2 3 2" xfId="22930"/>
    <cellStyle name="Normal 4 2 2 2 3 3" xfId="39768"/>
    <cellStyle name="Normal 4 2 2 2 4" xfId="22931"/>
    <cellStyle name="Normal 4 2 2 2 5" xfId="22932"/>
    <cellStyle name="Normal 4 2 2 2 6" xfId="22933"/>
    <cellStyle name="Normal 4 2 2 2 7" xfId="22934"/>
    <cellStyle name="Normal 4 2 2 2 8" xfId="22935"/>
    <cellStyle name="Normal 4 2 2 2 9" xfId="22936"/>
    <cellStyle name="Normal 4 2 2 20" xfId="22937"/>
    <cellStyle name="Normal 4 2 2 21" xfId="22938"/>
    <cellStyle name="Normal 4 2 2 22" xfId="22939"/>
    <cellStyle name="Normal 4 2 2 23" xfId="22940"/>
    <cellStyle name="Normal 4 2 2 24" xfId="22941"/>
    <cellStyle name="Normal 4 2 2 25" xfId="22905"/>
    <cellStyle name="Normal 4 2 2 26" xfId="39766"/>
    <cellStyle name="Normal 4 2 2 3" xfId="6276"/>
    <cellStyle name="Normal 4 2 2 3 2" xfId="22942"/>
    <cellStyle name="Normal 4 2 2 4" xfId="12940"/>
    <cellStyle name="Normal 4 2 2 4 2" xfId="22943"/>
    <cellStyle name="Normal 4 2 2 4 3" xfId="39769"/>
    <cellStyle name="Normal 4 2 2 5" xfId="22944"/>
    <cellStyle name="Normal 4 2 2 6" xfId="22945"/>
    <cellStyle name="Normal 4 2 2 7" xfId="22946"/>
    <cellStyle name="Normal 4 2 2 8" xfId="22947"/>
    <cellStyle name="Normal 4 2 2 9" xfId="22948"/>
    <cellStyle name="Normal 4 2 20" xfId="22949"/>
    <cellStyle name="Normal 4 2 21" xfId="22950"/>
    <cellStyle name="Normal 4 2 22" xfId="22951"/>
    <cellStyle name="Normal 4 2 23" xfId="22952"/>
    <cellStyle name="Normal 4 2 24" xfId="22953"/>
    <cellStyle name="Normal 4 2 25" xfId="22954"/>
    <cellStyle name="Normal 4 2 26" xfId="22955"/>
    <cellStyle name="Normal 4 2 27" xfId="22956"/>
    <cellStyle name="Normal 4 2 28" xfId="22957"/>
    <cellStyle name="Normal 4 2 29" xfId="22958"/>
    <cellStyle name="Normal 4 2 3" xfId="281"/>
    <cellStyle name="Normal 4 2 3 2" xfId="6278"/>
    <cellStyle name="Normal 4 2 30" xfId="22959"/>
    <cellStyle name="Normal 4 2 31" xfId="22960"/>
    <cellStyle name="Normal 4 2 32" xfId="22894"/>
    <cellStyle name="Normal 4 2 33" xfId="28321"/>
    <cellStyle name="Normal 4 2 34" xfId="41625"/>
    <cellStyle name="Normal 4 2 4" xfId="367"/>
    <cellStyle name="Normal 4 2 4 2" xfId="7157"/>
    <cellStyle name="Normal 4 2 4 2 2" xfId="12943"/>
    <cellStyle name="Normal 4 2 4 2 2 2" xfId="39772"/>
    <cellStyle name="Normal 4 2 4 2 3" xfId="39771"/>
    <cellStyle name="Normal 4 2 4 3" xfId="12942"/>
    <cellStyle name="Normal 4 2 4 3 2" xfId="39773"/>
    <cellStyle name="Normal 4 2 4 4" xfId="22961"/>
    <cellStyle name="Normal 4 2 4 5" xfId="39770"/>
    <cellStyle name="Normal 4 2 5" xfId="507"/>
    <cellStyle name="Normal 4 2 5 2" xfId="7158"/>
    <cellStyle name="Normal 4 2 5 2 2" xfId="12945"/>
    <cellStyle name="Normal 4 2 5 2 2 2" xfId="39776"/>
    <cellStyle name="Normal 4 2 5 2 3" xfId="39775"/>
    <cellStyle name="Normal 4 2 5 3" xfId="12944"/>
    <cellStyle name="Normal 4 2 5 3 2" xfId="39777"/>
    <cellStyle name="Normal 4 2 5 4" xfId="22962"/>
    <cellStyle name="Normal 4 2 5 5" xfId="39774"/>
    <cellStyle name="Normal 4 2 6" xfId="534"/>
    <cellStyle name="Normal 4 2 6 2" xfId="7159"/>
    <cellStyle name="Normal 4 2 6 2 2" xfId="12947"/>
    <cellStyle name="Normal 4 2 6 2 2 2" xfId="39780"/>
    <cellStyle name="Normal 4 2 6 2 3" xfId="39779"/>
    <cellStyle name="Normal 4 2 6 3" xfId="12946"/>
    <cellStyle name="Normal 4 2 6 3 2" xfId="39781"/>
    <cellStyle name="Normal 4 2 6 4" xfId="22963"/>
    <cellStyle name="Normal 4 2 6 5" xfId="39778"/>
    <cellStyle name="Normal 4 2 7" xfId="565"/>
    <cellStyle name="Normal 4 2 8" xfId="12939"/>
    <cellStyle name="Normal 4 2 8 2" xfId="22964"/>
    <cellStyle name="Normal 4 2 8 3" xfId="39782"/>
    <cellStyle name="Normal 4 2 9" xfId="22965"/>
    <cellStyle name="Normal 4 20" xfId="22891"/>
    <cellStyle name="Normal 4 21" xfId="28320"/>
    <cellStyle name="Normal 4 3" xfId="148"/>
    <cellStyle name="Normal 4 3 10" xfId="22967"/>
    <cellStyle name="Normal 4 3 11" xfId="22968"/>
    <cellStyle name="Normal 4 3 12" xfId="22969"/>
    <cellStyle name="Normal 4 3 13" xfId="22970"/>
    <cellStyle name="Normal 4 3 14" xfId="22971"/>
    <cellStyle name="Normal 4 3 15" xfId="22972"/>
    <cellStyle name="Normal 4 3 16" xfId="22973"/>
    <cellStyle name="Normal 4 3 17" xfId="22974"/>
    <cellStyle name="Normal 4 3 18" xfId="22975"/>
    <cellStyle name="Normal 4 3 19" xfId="22976"/>
    <cellStyle name="Normal 4 3 2" xfId="303"/>
    <cellStyle name="Normal 4 3 2 10" xfId="22978"/>
    <cellStyle name="Normal 4 3 2 11" xfId="22979"/>
    <cellStyle name="Normal 4 3 2 12" xfId="22980"/>
    <cellStyle name="Normal 4 3 2 13" xfId="22981"/>
    <cellStyle name="Normal 4 3 2 14" xfId="22982"/>
    <cellStyle name="Normal 4 3 2 15" xfId="22983"/>
    <cellStyle name="Normal 4 3 2 16" xfId="22984"/>
    <cellStyle name="Normal 4 3 2 17" xfId="22985"/>
    <cellStyle name="Normal 4 3 2 18" xfId="22986"/>
    <cellStyle name="Normal 4 3 2 19" xfId="22987"/>
    <cellStyle name="Normal 4 3 2 2" xfId="6280"/>
    <cellStyle name="Normal 4 3 2 2 2" xfId="22988"/>
    <cellStyle name="Normal 4 3 2 20" xfId="22989"/>
    <cellStyle name="Normal 4 3 2 21" xfId="22990"/>
    <cellStyle name="Normal 4 3 2 22" xfId="22991"/>
    <cellStyle name="Normal 4 3 2 23" xfId="22992"/>
    <cellStyle name="Normal 4 3 2 24" xfId="22993"/>
    <cellStyle name="Normal 4 3 2 25" xfId="22977"/>
    <cellStyle name="Normal 4 3 2 3" xfId="22994"/>
    <cellStyle name="Normal 4 3 2 4" xfId="22995"/>
    <cellStyle name="Normal 4 3 2 5" xfId="22996"/>
    <cellStyle name="Normal 4 3 2 6" xfId="22997"/>
    <cellStyle name="Normal 4 3 2 7" xfId="22998"/>
    <cellStyle name="Normal 4 3 2 8" xfId="22999"/>
    <cellStyle name="Normal 4 3 2 9" xfId="23000"/>
    <cellStyle name="Normal 4 3 20" xfId="23001"/>
    <cellStyle name="Normal 4 3 21" xfId="23002"/>
    <cellStyle name="Normal 4 3 22" xfId="23003"/>
    <cellStyle name="Normal 4 3 23" xfId="23004"/>
    <cellStyle name="Normal 4 3 24" xfId="23005"/>
    <cellStyle name="Normal 4 3 25" xfId="22966"/>
    <cellStyle name="Normal 4 3 3" xfId="392"/>
    <cellStyle name="Normal 4 3 3 2" xfId="6282"/>
    <cellStyle name="Normal 4 3 3 2 2" xfId="12950"/>
    <cellStyle name="Normal 4 3 3 2 2 2" xfId="39785"/>
    <cellStyle name="Normal 4 3 3 2 3" xfId="39784"/>
    <cellStyle name="Normal 4 3 3 2 4" xfId="46910"/>
    <cellStyle name="Normal 4 3 3 3" xfId="6281"/>
    <cellStyle name="Normal 4 3 3 3 2" xfId="12951"/>
    <cellStyle name="Normal 4 3 3 3 2 2" xfId="39787"/>
    <cellStyle name="Normal 4 3 3 3 3" xfId="39786"/>
    <cellStyle name="Normal 4 3 3 4" xfId="12949"/>
    <cellStyle name="Normal 4 3 3 4 2" xfId="39788"/>
    <cellStyle name="Normal 4 3 3 5" xfId="23006"/>
    <cellStyle name="Normal 4 3 3 6" xfId="39783"/>
    <cellStyle name="Normal 4 3 3 7" xfId="46909"/>
    <cellStyle name="Normal 4 3 4" xfId="6279"/>
    <cellStyle name="Normal 4 3 5" xfId="12948"/>
    <cellStyle name="Normal 4 3 5 2" xfId="23007"/>
    <cellStyle name="Normal 4 3 5 3" xfId="39789"/>
    <cellStyle name="Normal 4 3 6" xfId="23008"/>
    <cellStyle name="Normal 4 3 7" xfId="23009"/>
    <cellStyle name="Normal 4 3 8" xfId="23010"/>
    <cellStyle name="Normal 4 3 9" xfId="23011"/>
    <cellStyle name="Normal 4 4" xfId="161"/>
    <cellStyle name="Normal 4 4 2" xfId="6283"/>
    <cellStyle name="Normal 4 4 2 2" xfId="23013"/>
    <cellStyle name="Normal 4 4 3" xfId="23014"/>
    <cellStyle name="Normal 4 4 4" xfId="23012"/>
    <cellStyle name="Normal 4 4 5" xfId="28322"/>
    <cellStyle name="Normal 4 5" xfId="564"/>
    <cellStyle name="Normal 4 5 10" xfId="6284"/>
    <cellStyle name="Normal 4 5 10 2" xfId="12953"/>
    <cellStyle name="Normal 4 5 10 2 2" xfId="39792"/>
    <cellStyle name="Normal 4 5 10 3" xfId="39791"/>
    <cellStyle name="Normal 4 5 11" xfId="12952"/>
    <cellStyle name="Normal 4 5 11 2" xfId="39793"/>
    <cellStyle name="Normal 4 5 12" xfId="23015"/>
    <cellStyle name="Normal 4 5 13" xfId="39790"/>
    <cellStyle name="Normal 4 5 14" xfId="46911"/>
    <cellStyle name="Normal 4 5 2" xfId="6285"/>
    <cellStyle name="Normal 4 5 2 10" xfId="23016"/>
    <cellStyle name="Normal 4 5 2 11" xfId="39794"/>
    <cellStyle name="Normal 4 5 2 12" xfId="46912"/>
    <cellStyle name="Normal 4 5 2 2" xfId="6286"/>
    <cellStyle name="Normal 4 5 2 2 2" xfId="6287"/>
    <cellStyle name="Normal 4 5 2 2 2 2" xfId="12956"/>
    <cellStyle name="Normal 4 5 2 2 2 2 2" xfId="39797"/>
    <cellStyle name="Normal 4 5 2 2 2 3" xfId="39796"/>
    <cellStyle name="Normal 4 5 2 2 2 4" xfId="46914"/>
    <cellStyle name="Normal 4 5 2 2 3" xfId="12955"/>
    <cellStyle name="Normal 4 5 2 2 3 2" xfId="39798"/>
    <cellStyle name="Normal 4 5 2 2 4" xfId="23017"/>
    <cellStyle name="Normal 4 5 2 2 5" xfId="39795"/>
    <cellStyle name="Normal 4 5 2 2 6" xfId="46913"/>
    <cellStyle name="Normal 4 5 2 3" xfId="6288"/>
    <cellStyle name="Normal 4 5 2 3 2" xfId="6289"/>
    <cellStyle name="Normal 4 5 2 3 2 2" xfId="12958"/>
    <cellStyle name="Normal 4 5 2 3 2 2 2" xfId="39801"/>
    <cellStyle name="Normal 4 5 2 3 2 3" xfId="39800"/>
    <cellStyle name="Normal 4 5 2 3 2 4" xfId="46916"/>
    <cellStyle name="Normal 4 5 2 3 3" xfId="12957"/>
    <cellStyle name="Normal 4 5 2 3 3 2" xfId="39802"/>
    <cellStyle name="Normal 4 5 2 3 4" xfId="23018"/>
    <cellStyle name="Normal 4 5 2 3 5" xfId="39799"/>
    <cellStyle name="Normal 4 5 2 3 6" xfId="46915"/>
    <cellStyle name="Normal 4 5 2 4" xfId="6290"/>
    <cellStyle name="Normal 4 5 2 4 2" xfId="12959"/>
    <cellStyle name="Normal 4 5 2 4 2 2" xfId="39804"/>
    <cellStyle name="Normal 4 5 2 4 3" xfId="39803"/>
    <cellStyle name="Normal 4 5 2 4 4" xfId="46917"/>
    <cellStyle name="Normal 4 5 2 5" xfId="6291"/>
    <cellStyle name="Normal 4 5 2 5 2" xfId="12960"/>
    <cellStyle name="Normal 4 5 2 5 2 2" xfId="39806"/>
    <cellStyle name="Normal 4 5 2 5 3" xfId="39805"/>
    <cellStyle name="Normal 4 5 2 5 4" xfId="46918"/>
    <cellStyle name="Normal 4 5 2 6" xfId="6292"/>
    <cellStyle name="Normal 4 5 2 6 2" xfId="12961"/>
    <cellStyle name="Normal 4 5 2 6 2 2" xfId="39808"/>
    <cellStyle name="Normal 4 5 2 6 3" xfId="39807"/>
    <cellStyle name="Normal 4 5 2 6 4" xfId="46919"/>
    <cellStyle name="Normal 4 5 2 7" xfId="6293"/>
    <cellStyle name="Normal 4 5 2 7 2" xfId="12962"/>
    <cellStyle name="Normal 4 5 2 7 2 2" xfId="39810"/>
    <cellStyle name="Normal 4 5 2 7 3" xfId="39809"/>
    <cellStyle name="Normal 4 5 2 7 4" xfId="46920"/>
    <cellStyle name="Normal 4 5 2 8" xfId="6294"/>
    <cellStyle name="Normal 4 5 2 8 2" xfId="12963"/>
    <cellStyle name="Normal 4 5 2 8 2 2" xfId="39812"/>
    <cellStyle name="Normal 4 5 2 8 3" xfId="39811"/>
    <cellStyle name="Normal 4 5 2 8 4" xfId="46921"/>
    <cellStyle name="Normal 4 5 2 9" xfId="12954"/>
    <cellStyle name="Normal 4 5 2 9 2" xfId="39813"/>
    <cellStyle name="Normal 4 5 3" xfId="6295"/>
    <cellStyle name="Normal 4 5 3 2" xfId="6296"/>
    <cellStyle name="Normal 4 5 3 2 2" xfId="12965"/>
    <cellStyle name="Normal 4 5 3 2 2 2" xfId="39816"/>
    <cellStyle name="Normal 4 5 3 2 3" xfId="39815"/>
    <cellStyle name="Normal 4 5 3 2 4" xfId="46923"/>
    <cellStyle name="Normal 4 5 3 3" xfId="12964"/>
    <cellStyle name="Normal 4 5 3 3 2" xfId="39817"/>
    <cellStyle name="Normal 4 5 3 4" xfId="23019"/>
    <cellStyle name="Normal 4 5 3 5" xfId="39814"/>
    <cellStyle name="Normal 4 5 3 6" xfId="46922"/>
    <cellStyle name="Normal 4 5 4" xfId="6297"/>
    <cellStyle name="Normal 4 5 4 2" xfId="6298"/>
    <cellStyle name="Normal 4 5 4 2 2" xfId="12967"/>
    <cellStyle name="Normal 4 5 4 2 2 2" xfId="39820"/>
    <cellStyle name="Normal 4 5 4 2 3" xfId="39819"/>
    <cellStyle name="Normal 4 5 4 2 4" xfId="46925"/>
    <cellStyle name="Normal 4 5 4 3" xfId="12966"/>
    <cellStyle name="Normal 4 5 4 3 2" xfId="39821"/>
    <cellStyle name="Normal 4 5 4 4" xfId="39818"/>
    <cellStyle name="Normal 4 5 4 5" xfId="46924"/>
    <cellStyle name="Normal 4 5 5" xfId="6299"/>
    <cellStyle name="Normal 4 5 5 2" xfId="12968"/>
    <cellStyle name="Normal 4 5 5 2 2" xfId="39823"/>
    <cellStyle name="Normal 4 5 5 3" xfId="39822"/>
    <cellStyle name="Normal 4 5 5 4" xfId="46926"/>
    <cellStyle name="Normal 4 5 6" xfId="6300"/>
    <cellStyle name="Normal 4 5 6 2" xfId="12969"/>
    <cellStyle name="Normal 4 5 6 2 2" xfId="39825"/>
    <cellStyle name="Normal 4 5 6 3" xfId="39824"/>
    <cellStyle name="Normal 4 5 6 4" xfId="46927"/>
    <cellStyle name="Normal 4 5 7" xfId="6301"/>
    <cellStyle name="Normal 4 5 7 2" xfId="12970"/>
    <cellStyle name="Normal 4 5 7 2 2" xfId="39827"/>
    <cellStyle name="Normal 4 5 7 3" xfId="39826"/>
    <cellStyle name="Normal 4 5 7 4" xfId="46928"/>
    <cellStyle name="Normal 4 5 8" xfId="6302"/>
    <cellStyle name="Normal 4 5 8 2" xfId="12971"/>
    <cellStyle name="Normal 4 5 8 2 2" xfId="39829"/>
    <cellStyle name="Normal 4 5 8 3" xfId="39828"/>
    <cellStyle name="Normal 4 5 8 4" xfId="46929"/>
    <cellStyle name="Normal 4 5 9" xfId="6303"/>
    <cellStyle name="Normal 4 5 9 2" xfId="12972"/>
    <cellStyle name="Normal 4 5 9 2 2" xfId="39831"/>
    <cellStyle name="Normal 4 5 9 3" xfId="39830"/>
    <cellStyle name="Normal 4 5 9 4" xfId="46930"/>
    <cellStyle name="Normal 4 6" xfId="580"/>
    <cellStyle name="Normal 4 6 10" xfId="12973"/>
    <cellStyle name="Normal 4 6 10 2" xfId="39833"/>
    <cellStyle name="Normal 4 6 11" xfId="23020"/>
    <cellStyle name="Normal 4 6 12" xfId="39832"/>
    <cellStyle name="Normal 4 6 13" xfId="46931"/>
    <cellStyle name="Normal 4 6 2" xfId="6305"/>
    <cellStyle name="Normal 4 6 2 2" xfId="6306"/>
    <cellStyle name="Normal 4 6 2 2 2" xfId="12975"/>
    <cellStyle name="Normal 4 6 2 2 2 2" xfId="39836"/>
    <cellStyle name="Normal 4 6 2 2 3" xfId="39835"/>
    <cellStyle name="Normal 4 6 2 2 4" xfId="46933"/>
    <cellStyle name="Normal 4 6 2 3" xfId="12974"/>
    <cellStyle name="Normal 4 6 2 3 2" xfId="39837"/>
    <cellStyle name="Normal 4 6 2 4" xfId="39834"/>
    <cellStyle name="Normal 4 6 2 5" xfId="46932"/>
    <cellStyle name="Normal 4 6 3" xfId="6307"/>
    <cellStyle name="Normal 4 6 3 2" xfId="6308"/>
    <cellStyle name="Normal 4 6 3 2 2" xfId="12977"/>
    <cellStyle name="Normal 4 6 3 2 2 2" xfId="39840"/>
    <cellStyle name="Normal 4 6 3 2 3" xfId="39839"/>
    <cellStyle name="Normal 4 6 3 2 4" xfId="46935"/>
    <cellStyle name="Normal 4 6 3 3" xfId="12976"/>
    <cellStyle name="Normal 4 6 3 3 2" xfId="39841"/>
    <cellStyle name="Normal 4 6 3 4" xfId="39838"/>
    <cellStyle name="Normal 4 6 3 5" xfId="46934"/>
    <cellStyle name="Normal 4 6 4" xfId="6309"/>
    <cellStyle name="Normal 4 6 4 2" xfId="12978"/>
    <cellStyle name="Normal 4 6 4 2 2" xfId="39843"/>
    <cellStyle name="Normal 4 6 4 3" xfId="39842"/>
    <cellStyle name="Normal 4 6 4 4" xfId="46936"/>
    <cellStyle name="Normal 4 6 5" xfId="6310"/>
    <cellStyle name="Normal 4 6 5 2" xfId="12979"/>
    <cellStyle name="Normal 4 6 5 2 2" xfId="39845"/>
    <cellStyle name="Normal 4 6 5 3" xfId="39844"/>
    <cellStyle name="Normal 4 6 5 4" xfId="46937"/>
    <cellStyle name="Normal 4 6 6" xfId="6311"/>
    <cellStyle name="Normal 4 6 6 2" xfId="12980"/>
    <cellStyle name="Normal 4 6 6 2 2" xfId="39847"/>
    <cellStyle name="Normal 4 6 6 3" xfId="39846"/>
    <cellStyle name="Normal 4 6 6 4" xfId="46938"/>
    <cellStyle name="Normal 4 6 7" xfId="6312"/>
    <cellStyle name="Normal 4 6 7 2" xfId="12981"/>
    <cellStyle name="Normal 4 6 7 2 2" xfId="39849"/>
    <cellStyle name="Normal 4 6 7 3" xfId="39848"/>
    <cellStyle name="Normal 4 6 7 4" xfId="46939"/>
    <cellStyle name="Normal 4 6 8" xfId="6313"/>
    <cellStyle name="Normal 4 6 8 2" xfId="12982"/>
    <cellStyle name="Normal 4 6 8 2 2" xfId="39851"/>
    <cellStyle name="Normal 4 6 8 3" xfId="39850"/>
    <cellStyle name="Normal 4 6 8 4" xfId="46940"/>
    <cellStyle name="Normal 4 6 9" xfId="6304"/>
    <cellStyle name="Normal 4 6 9 2" xfId="12983"/>
    <cellStyle name="Normal 4 6 9 2 2" xfId="39853"/>
    <cellStyle name="Normal 4 6 9 3" xfId="39852"/>
    <cellStyle name="Normal 4 7" xfId="679"/>
    <cellStyle name="Normal 4 7 10" xfId="12984"/>
    <cellStyle name="Normal 4 7 10 2" xfId="39855"/>
    <cellStyle name="Normal 4 7 11" xfId="23021"/>
    <cellStyle name="Normal 4 7 12" xfId="39854"/>
    <cellStyle name="Normal 4 7 13" xfId="46941"/>
    <cellStyle name="Normal 4 7 2" xfId="6315"/>
    <cellStyle name="Normal 4 7 2 2" xfId="6316"/>
    <cellStyle name="Normal 4 7 2 2 2" xfId="12986"/>
    <cellStyle name="Normal 4 7 2 2 2 2" xfId="39858"/>
    <cellStyle name="Normal 4 7 2 2 3" xfId="39857"/>
    <cellStyle name="Normal 4 7 2 2 4" xfId="46943"/>
    <cellStyle name="Normal 4 7 2 3" xfId="12985"/>
    <cellStyle name="Normal 4 7 2 3 2" xfId="39859"/>
    <cellStyle name="Normal 4 7 2 4" xfId="39856"/>
    <cellStyle name="Normal 4 7 2 5" xfId="46942"/>
    <cellStyle name="Normal 4 7 3" xfId="6317"/>
    <cellStyle name="Normal 4 7 3 2" xfId="6318"/>
    <cellStyle name="Normal 4 7 3 2 2" xfId="12988"/>
    <cellStyle name="Normal 4 7 3 2 2 2" xfId="39862"/>
    <cellStyle name="Normal 4 7 3 2 3" xfId="39861"/>
    <cellStyle name="Normal 4 7 3 2 4" xfId="46945"/>
    <cellStyle name="Normal 4 7 3 3" xfId="12987"/>
    <cellStyle name="Normal 4 7 3 3 2" xfId="39863"/>
    <cellStyle name="Normal 4 7 3 4" xfId="39860"/>
    <cellStyle name="Normal 4 7 3 5" xfId="46944"/>
    <cellStyle name="Normal 4 7 4" xfId="6319"/>
    <cellStyle name="Normal 4 7 4 2" xfId="12989"/>
    <cellStyle name="Normal 4 7 4 2 2" xfId="39865"/>
    <cellStyle name="Normal 4 7 4 3" xfId="39864"/>
    <cellStyle name="Normal 4 7 4 4" xfId="46946"/>
    <cellStyle name="Normal 4 7 5" xfId="6320"/>
    <cellStyle name="Normal 4 7 5 2" xfId="12990"/>
    <cellStyle name="Normal 4 7 5 2 2" xfId="39867"/>
    <cellStyle name="Normal 4 7 5 3" xfId="39866"/>
    <cellStyle name="Normal 4 7 5 4" xfId="46947"/>
    <cellStyle name="Normal 4 7 6" xfId="6321"/>
    <cellStyle name="Normal 4 7 6 2" xfId="12991"/>
    <cellStyle name="Normal 4 7 6 2 2" xfId="39869"/>
    <cellStyle name="Normal 4 7 6 3" xfId="39868"/>
    <cellStyle name="Normal 4 7 6 4" xfId="46948"/>
    <cellStyle name="Normal 4 7 7" xfId="6322"/>
    <cellStyle name="Normal 4 7 7 2" xfId="12992"/>
    <cellStyle name="Normal 4 7 7 2 2" xfId="39871"/>
    <cellStyle name="Normal 4 7 7 3" xfId="39870"/>
    <cellStyle name="Normal 4 7 7 4" xfId="46949"/>
    <cellStyle name="Normal 4 7 8" xfId="6323"/>
    <cellStyle name="Normal 4 7 8 2" xfId="12993"/>
    <cellStyle name="Normal 4 7 8 2 2" xfId="39873"/>
    <cellStyle name="Normal 4 7 8 3" xfId="39872"/>
    <cellStyle name="Normal 4 7 8 4" xfId="46950"/>
    <cellStyle name="Normal 4 7 9" xfId="6314"/>
    <cellStyle name="Normal 4 7 9 2" xfId="12994"/>
    <cellStyle name="Normal 4 7 9 2 2" xfId="39875"/>
    <cellStyle name="Normal 4 7 9 3" xfId="39874"/>
    <cellStyle name="Normal 4 8" xfId="6324"/>
    <cellStyle name="Normal 4 8 2" xfId="6325"/>
    <cellStyle name="Normal 4 8 2 2" xfId="12996"/>
    <cellStyle name="Normal 4 8 2 2 2" xfId="39878"/>
    <cellStyle name="Normal 4 8 2 3" xfId="39877"/>
    <cellStyle name="Normal 4 8 2 4" xfId="46952"/>
    <cellStyle name="Normal 4 8 3" xfId="6326"/>
    <cellStyle name="Normal 4 8 3 2" xfId="12997"/>
    <cellStyle name="Normal 4 8 3 2 2" xfId="39880"/>
    <cellStyle name="Normal 4 8 3 3" xfId="39879"/>
    <cellStyle name="Normal 4 8 3 4" xfId="46953"/>
    <cellStyle name="Normal 4 8 4" xfId="12995"/>
    <cellStyle name="Normal 4 8 4 2" xfId="39881"/>
    <cellStyle name="Normal 4 8 5" xfId="23022"/>
    <cellStyle name="Normal 4 8 6" xfId="39876"/>
    <cellStyle name="Normal 4 8 7" xfId="46951"/>
    <cellStyle name="Normal 4 9" xfId="6327"/>
    <cellStyle name="Normal 4 9 2" xfId="6328"/>
    <cellStyle name="Normal 4 9 2 2" xfId="12999"/>
    <cellStyle name="Normal 4 9 2 2 2" xfId="39884"/>
    <cellStyle name="Normal 4 9 2 3" xfId="23024"/>
    <cellStyle name="Normal 4 9 2 4" xfId="39883"/>
    <cellStyle name="Normal 4 9 2 5" xfId="46955"/>
    <cellStyle name="Normal 4 9 3" xfId="12998"/>
    <cellStyle name="Normal 4 9 3 2" xfId="39885"/>
    <cellStyle name="Normal 4 9 4" xfId="23023"/>
    <cellStyle name="Normal 4 9 5" xfId="39882"/>
    <cellStyle name="Normal 4 9 6" xfId="46954"/>
    <cellStyle name="Normal 4_Expired Option Payouts w Detail" xfId="23025"/>
    <cellStyle name="Normal 40" xfId="595"/>
    <cellStyle name="Normal 40 2" xfId="6329"/>
    <cellStyle name="Normal 40 2 2" xfId="23027"/>
    <cellStyle name="Normal 40 3" xfId="13000"/>
    <cellStyle name="Normal 40 3 2" xfId="39887"/>
    <cellStyle name="Normal 40 4" xfId="23026"/>
    <cellStyle name="Normal 40 5" xfId="39886"/>
    <cellStyle name="Normal 41" xfId="596"/>
    <cellStyle name="Normal 41 2" xfId="6330"/>
    <cellStyle name="Normal 41 2 2" xfId="23030"/>
    <cellStyle name="Normal 41 2 3" xfId="23029"/>
    <cellStyle name="Normal 41 3" xfId="13001"/>
    <cellStyle name="Normal 41 3 2" xfId="23032"/>
    <cellStyle name="Normal 41 3 3" xfId="23031"/>
    <cellStyle name="Normal 41 3 4" xfId="39889"/>
    <cellStyle name="Normal 41 4" xfId="23033"/>
    <cellStyle name="Normal 41 4 2" xfId="23034"/>
    <cellStyle name="Normal 41 5" xfId="23035"/>
    <cellStyle name="Normal 41 6" xfId="23036"/>
    <cellStyle name="Normal 41 7" xfId="28100"/>
    <cellStyle name="Normal 41 8" xfId="23028"/>
    <cellStyle name="Normal 41 9" xfId="39888"/>
    <cellStyle name="Normal 41_Expired Option Payouts w Detail" xfId="23037"/>
    <cellStyle name="Normal 42" xfId="597"/>
    <cellStyle name="Normal 42 10" xfId="6332"/>
    <cellStyle name="Normal 42 10 2" xfId="13003"/>
    <cellStyle name="Normal 42 10 2 2" xfId="39892"/>
    <cellStyle name="Normal 42 10 3" xfId="39891"/>
    <cellStyle name="Normal 42 10 4" xfId="46957"/>
    <cellStyle name="Normal 42 11" xfId="6333"/>
    <cellStyle name="Normal 42 11 2" xfId="13004"/>
    <cellStyle name="Normal 42 11 2 2" xfId="39894"/>
    <cellStyle name="Normal 42 11 3" xfId="39893"/>
    <cellStyle name="Normal 42 11 4" xfId="46958"/>
    <cellStyle name="Normal 42 12" xfId="6331"/>
    <cellStyle name="Normal 42 12 2" xfId="13005"/>
    <cellStyle name="Normal 42 12 2 2" xfId="39896"/>
    <cellStyle name="Normal 42 12 3" xfId="39895"/>
    <cellStyle name="Normal 42 13" xfId="13002"/>
    <cellStyle name="Normal 42 13 2" xfId="39897"/>
    <cellStyle name="Normal 42 14" xfId="23038"/>
    <cellStyle name="Normal 42 15" xfId="39890"/>
    <cellStyle name="Normal 42 16" xfId="46956"/>
    <cellStyle name="Normal 42 2" xfId="6334"/>
    <cellStyle name="Normal 42 2 10" xfId="13006"/>
    <cellStyle name="Normal 42 2 10 2" xfId="39899"/>
    <cellStyle name="Normal 42 2 11" xfId="23039"/>
    <cellStyle name="Normal 42 2 12" xfId="39898"/>
    <cellStyle name="Normal 42 2 13" xfId="46959"/>
    <cellStyle name="Normal 42 2 2" xfId="6335"/>
    <cellStyle name="Normal 42 2 2 10" xfId="39900"/>
    <cellStyle name="Normal 42 2 2 11" xfId="46960"/>
    <cellStyle name="Normal 42 2 2 2" xfId="6336"/>
    <cellStyle name="Normal 42 2 2 2 2" xfId="6337"/>
    <cellStyle name="Normal 42 2 2 2 2 2" xfId="13009"/>
    <cellStyle name="Normal 42 2 2 2 2 2 2" xfId="39903"/>
    <cellStyle name="Normal 42 2 2 2 2 3" xfId="39902"/>
    <cellStyle name="Normal 42 2 2 2 2 4" xfId="46962"/>
    <cellStyle name="Normal 42 2 2 2 3" xfId="13008"/>
    <cellStyle name="Normal 42 2 2 2 3 2" xfId="39904"/>
    <cellStyle name="Normal 42 2 2 2 4" xfId="39901"/>
    <cellStyle name="Normal 42 2 2 2 5" xfId="46961"/>
    <cellStyle name="Normal 42 2 2 3" xfId="6338"/>
    <cellStyle name="Normal 42 2 2 3 2" xfId="6339"/>
    <cellStyle name="Normal 42 2 2 3 2 2" xfId="13011"/>
    <cellStyle name="Normal 42 2 2 3 2 2 2" xfId="39907"/>
    <cellStyle name="Normal 42 2 2 3 2 3" xfId="39906"/>
    <cellStyle name="Normal 42 2 2 3 2 4" xfId="46964"/>
    <cellStyle name="Normal 42 2 2 3 3" xfId="13010"/>
    <cellStyle name="Normal 42 2 2 3 3 2" xfId="39908"/>
    <cellStyle name="Normal 42 2 2 3 4" xfId="39905"/>
    <cellStyle name="Normal 42 2 2 3 5" xfId="46963"/>
    <cellStyle name="Normal 42 2 2 4" xfId="6340"/>
    <cellStyle name="Normal 42 2 2 4 2" xfId="13012"/>
    <cellStyle name="Normal 42 2 2 4 2 2" xfId="39910"/>
    <cellStyle name="Normal 42 2 2 4 3" xfId="39909"/>
    <cellStyle name="Normal 42 2 2 4 4" xfId="46965"/>
    <cellStyle name="Normal 42 2 2 5" xfId="6341"/>
    <cellStyle name="Normal 42 2 2 5 2" xfId="13013"/>
    <cellStyle name="Normal 42 2 2 5 2 2" xfId="39912"/>
    <cellStyle name="Normal 42 2 2 5 3" xfId="39911"/>
    <cellStyle name="Normal 42 2 2 5 4" xfId="46966"/>
    <cellStyle name="Normal 42 2 2 6" xfId="6342"/>
    <cellStyle name="Normal 42 2 2 6 2" xfId="13014"/>
    <cellStyle name="Normal 42 2 2 6 2 2" xfId="39914"/>
    <cellStyle name="Normal 42 2 2 6 3" xfId="39913"/>
    <cellStyle name="Normal 42 2 2 6 4" xfId="46967"/>
    <cellStyle name="Normal 42 2 2 7" xfId="6343"/>
    <cellStyle name="Normal 42 2 2 7 2" xfId="13015"/>
    <cellStyle name="Normal 42 2 2 7 2 2" xfId="39916"/>
    <cellStyle name="Normal 42 2 2 7 3" xfId="39915"/>
    <cellStyle name="Normal 42 2 2 7 4" xfId="46968"/>
    <cellStyle name="Normal 42 2 2 8" xfId="6344"/>
    <cellStyle name="Normal 42 2 2 8 2" xfId="13016"/>
    <cellStyle name="Normal 42 2 2 8 2 2" xfId="39918"/>
    <cellStyle name="Normal 42 2 2 8 3" xfId="39917"/>
    <cellStyle name="Normal 42 2 2 8 4" xfId="46969"/>
    <cellStyle name="Normal 42 2 2 9" xfId="13007"/>
    <cellStyle name="Normal 42 2 2 9 2" xfId="39919"/>
    <cellStyle name="Normal 42 2 3" xfId="6345"/>
    <cellStyle name="Normal 42 2 3 2" xfId="6346"/>
    <cellStyle name="Normal 42 2 3 2 2" xfId="13018"/>
    <cellStyle name="Normal 42 2 3 2 2 2" xfId="39922"/>
    <cellStyle name="Normal 42 2 3 2 3" xfId="39921"/>
    <cellStyle name="Normal 42 2 3 2 4" xfId="46971"/>
    <cellStyle name="Normal 42 2 3 3" xfId="13017"/>
    <cellStyle name="Normal 42 2 3 3 2" xfId="39923"/>
    <cellStyle name="Normal 42 2 3 4" xfId="39920"/>
    <cellStyle name="Normal 42 2 3 5" xfId="46970"/>
    <cellStyle name="Normal 42 2 4" xfId="6347"/>
    <cellStyle name="Normal 42 2 4 2" xfId="6348"/>
    <cellStyle name="Normal 42 2 4 2 2" xfId="13020"/>
    <cellStyle name="Normal 42 2 4 2 2 2" xfId="39926"/>
    <cellStyle name="Normal 42 2 4 2 3" xfId="39925"/>
    <cellStyle name="Normal 42 2 4 2 4" xfId="46973"/>
    <cellStyle name="Normal 42 2 4 3" xfId="13019"/>
    <cellStyle name="Normal 42 2 4 3 2" xfId="39927"/>
    <cellStyle name="Normal 42 2 4 4" xfId="39924"/>
    <cellStyle name="Normal 42 2 4 5" xfId="46972"/>
    <cellStyle name="Normal 42 2 5" xfId="6349"/>
    <cellStyle name="Normal 42 2 5 2" xfId="13021"/>
    <cellStyle name="Normal 42 2 5 2 2" xfId="39929"/>
    <cellStyle name="Normal 42 2 5 3" xfId="39928"/>
    <cellStyle name="Normal 42 2 5 4" xfId="46974"/>
    <cellStyle name="Normal 42 2 6" xfId="6350"/>
    <cellStyle name="Normal 42 2 6 2" xfId="13022"/>
    <cellStyle name="Normal 42 2 6 2 2" xfId="39931"/>
    <cellStyle name="Normal 42 2 6 3" xfId="39930"/>
    <cellStyle name="Normal 42 2 6 4" xfId="46975"/>
    <cellStyle name="Normal 42 2 7" xfId="6351"/>
    <cellStyle name="Normal 42 2 7 2" xfId="13023"/>
    <cellStyle name="Normal 42 2 7 2 2" xfId="39933"/>
    <cellStyle name="Normal 42 2 7 3" xfId="39932"/>
    <cellStyle name="Normal 42 2 7 4" xfId="46976"/>
    <cellStyle name="Normal 42 2 8" xfId="6352"/>
    <cellStyle name="Normal 42 2 8 2" xfId="13024"/>
    <cellStyle name="Normal 42 2 8 2 2" xfId="39935"/>
    <cellStyle name="Normal 42 2 8 3" xfId="39934"/>
    <cellStyle name="Normal 42 2 8 4" xfId="46977"/>
    <cellStyle name="Normal 42 2 9" xfId="6353"/>
    <cellStyle name="Normal 42 2 9 2" xfId="13025"/>
    <cellStyle name="Normal 42 2 9 2 2" xfId="39937"/>
    <cellStyle name="Normal 42 2 9 3" xfId="39936"/>
    <cellStyle name="Normal 42 2 9 4" xfId="46978"/>
    <cellStyle name="Normal 42 3" xfId="6354"/>
    <cellStyle name="Normal 42 3 10" xfId="39938"/>
    <cellStyle name="Normal 42 3 11" xfId="46979"/>
    <cellStyle name="Normal 42 3 2" xfId="6355"/>
    <cellStyle name="Normal 42 3 2 2" xfId="6356"/>
    <cellStyle name="Normal 42 3 2 2 2" xfId="13028"/>
    <cellStyle name="Normal 42 3 2 2 2 2" xfId="39941"/>
    <cellStyle name="Normal 42 3 2 2 3" xfId="39940"/>
    <cellStyle name="Normal 42 3 2 2 4" xfId="46981"/>
    <cellStyle name="Normal 42 3 2 3" xfId="13027"/>
    <cellStyle name="Normal 42 3 2 3 2" xfId="39942"/>
    <cellStyle name="Normal 42 3 2 4" xfId="39939"/>
    <cellStyle name="Normal 42 3 2 5" xfId="46980"/>
    <cellStyle name="Normal 42 3 3" xfId="6357"/>
    <cellStyle name="Normal 42 3 3 2" xfId="6358"/>
    <cellStyle name="Normal 42 3 3 2 2" xfId="13030"/>
    <cellStyle name="Normal 42 3 3 2 2 2" xfId="39945"/>
    <cellStyle name="Normal 42 3 3 2 3" xfId="39944"/>
    <cellStyle name="Normal 42 3 3 2 4" xfId="46983"/>
    <cellStyle name="Normal 42 3 3 3" xfId="13029"/>
    <cellStyle name="Normal 42 3 3 3 2" xfId="39946"/>
    <cellStyle name="Normal 42 3 3 4" xfId="39943"/>
    <cellStyle name="Normal 42 3 3 5" xfId="46982"/>
    <cellStyle name="Normal 42 3 4" xfId="6359"/>
    <cellStyle name="Normal 42 3 4 2" xfId="13031"/>
    <cellStyle name="Normal 42 3 4 2 2" xfId="39948"/>
    <cellStyle name="Normal 42 3 4 3" xfId="39947"/>
    <cellStyle name="Normal 42 3 4 4" xfId="46984"/>
    <cellStyle name="Normal 42 3 5" xfId="6360"/>
    <cellStyle name="Normal 42 3 5 2" xfId="13032"/>
    <cellStyle name="Normal 42 3 5 2 2" xfId="39950"/>
    <cellStyle name="Normal 42 3 5 3" xfId="39949"/>
    <cellStyle name="Normal 42 3 5 4" xfId="46985"/>
    <cellStyle name="Normal 42 3 6" xfId="6361"/>
    <cellStyle name="Normal 42 3 6 2" xfId="13033"/>
    <cellStyle name="Normal 42 3 6 2 2" xfId="39952"/>
    <cellStyle name="Normal 42 3 6 3" xfId="39951"/>
    <cellStyle name="Normal 42 3 6 4" xfId="46986"/>
    <cellStyle name="Normal 42 3 7" xfId="6362"/>
    <cellStyle name="Normal 42 3 7 2" xfId="13034"/>
    <cellStyle name="Normal 42 3 7 2 2" xfId="39954"/>
    <cellStyle name="Normal 42 3 7 3" xfId="39953"/>
    <cellStyle name="Normal 42 3 7 4" xfId="46987"/>
    <cellStyle name="Normal 42 3 8" xfId="6363"/>
    <cellStyle name="Normal 42 3 8 2" xfId="13035"/>
    <cellStyle name="Normal 42 3 8 2 2" xfId="39956"/>
    <cellStyle name="Normal 42 3 8 3" xfId="39955"/>
    <cellStyle name="Normal 42 3 8 4" xfId="46988"/>
    <cellStyle name="Normal 42 3 9" xfId="13026"/>
    <cellStyle name="Normal 42 3 9 2" xfId="39957"/>
    <cellStyle name="Normal 42 4" xfId="6364"/>
    <cellStyle name="Normal 42 4 10" xfId="39958"/>
    <cellStyle name="Normal 42 4 11" xfId="46989"/>
    <cellStyle name="Normal 42 4 2" xfId="6365"/>
    <cellStyle name="Normal 42 4 2 2" xfId="13037"/>
    <cellStyle name="Normal 42 4 2 2 2" xfId="39960"/>
    <cellStyle name="Normal 42 4 2 3" xfId="39959"/>
    <cellStyle name="Normal 42 4 2 4" xfId="46990"/>
    <cellStyle name="Normal 42 4 3" xfId="6366"/>
    <cellStyle name="Normal 42 4 3 2" xfId="13038"/>
    <cellStyle name="Normal 42 4 3 2 2" xfId="39962"/>
    <cellStyle name="Normal 42 4 3 3" xfId="39961"/>
    <cellStyle name="Normal 42 4 3 4" xfId="46991"/>
    <cellStyle name="Normal 42 4 4" xfId="6367"/>
    <cellStyle name="Normal 42 4 4 2" xfId="13039"/>
    <cellStyle name="Normal 42 4 4 2 2" xfId="39964"/>
    <cellStyle name="Normal 42 4 4 3" xfId="39963"/>
    <cellStyle name="Normal 42 4 4 4" xfId="46992"/>
    <cellStyle name="Normal 42 4 5" xfId="6368"/>
    <cellStyle name="Normal 42 4 5 2" xfId="13040"/>
    <cellStyle name="Normal 42 4 5 2 2" xfId="39966"/>
    <cellStyle name="Normal 42 4 5 3" xfId="39965"/>
    <cellStyle name="Normal 42 4 5 4" xfId="46993"/>
    <cellStyle name="Normal 42 4 6" xfId="6369"/>
    <cellStyle name="Normal 42 4 6 2" xfId="13041"/>
    <cellStyle name="Normal 42 4 6 2 2" xfId="39968"/>
    <cellStyle name="Normal 42 4 6 3" xfId="39967"/>
    <cellStyle name="Normal 42 4 6 4" xfId="46994"/>
    <cellStyle name="Normal 42 4 7" xfId="6370"/>
    <cellStyle name="Normal 42 4 7 2" xfId="13042"/>
    <cellStyle name="Normal 42 4 7 2 2" xfId="39970"/>
    <cellStyle name="Normal 42 4 7 3" xfId="39969"/>
    <cellStyle name="Normal 42 4 7 4" xfId="46995"/>
    <cellStyle name="Normal 42 4 8" xfId="6371"/>
    <cellStyle name="Normal 42 4 8 2" xfId="13043"/>
    <cellStyle name="Normal 42 4 8 2 2" xfId="39972"/>
    <cellStyle name="Normal 42 4 8 3" xfId="39971"/>
    <cellStyle name="Normal 42 4 8 4" xfId="46996"/>
    <cellStyle name="Normal 42 4 9" xfId="13036"/>
    <cellStyle name="Normal 42 4 9 2" xfId="39973"/>
    <cellStyle name="Normal 42 5" xfId="6372"/>
    <cellStyle name="Normal 42 5 2" xfId="6373"/>
    <cellStyle name="Normal 42 5 2 2" xfId="13045"/>
    <cellStyle name="Normal 42 5 2 2 2" xfId="39976"/>
    <cellStyle name="Normal 42 5 2 3" xfId="39975"/>
    <cellStyle name="Normal 42 5 2 4" xfId="46998"/>
    <cellStyle name="Normal 42 5 3" xfId="13044"/>
    <cellStyle name="Normal 42 5 3 2" xfId="39977"/>
    <cellStyle name="Normal 42 5 4" xfId="39974"/>
    <cellStyle name="Normal 42 5 5" xfId="46997"/>
    <cellStyle name="Normal 42 6" xfId="6374"/>
    <cellStyle name="Normal 42 6 2" xfId="13046"/>
    <cellStyle name="Normal 42 6 2 2" xfId="39979"/>
    <cellStyle name="Normal 42 6 3" xfId="39978"/>
    <cellStyle name="Normal 42 6 4" xfId="46999"/>
    <cellStyle name="Normal 42 7" xfId="6375"/>
    <cellStyle name="Normal 42 7 2" xfId="13047"/>
    <cellStyle name="Normal 42 7 2 2" xfId="39981"/>
    <cellStyle name="Normal 42 7 3" xfId="39980"/>
    <cellStyle name="Normal 42 7 4" xfId="47000"/>
    <cellStyle name="Normal 42 8" xfId="6376"/>
    <cellStyle name="Normal 42 8 2" xfId="13048"/>
    <cellStyle name="Normal 42 8 2 2" xfId="39983"/>
    <cellStyle name="Normal 42 8 3" xfId="39982"/>
    <cellStyle name="Normal 42 8 4" xfId="47001"/>
    <cellStyle name="Normal 42 9" xfId="6377"/>
    <cellStyle name="Normal 42 9 2" xfId="13049"/>
    <cellStyle name="Normal 42 9 2 2" xfId="39985"/>
    <cellStyle name="Normal 42 9 3" xfId="39984"/>
    <cellStyle name="Normal 42 9 4" xfId="47002"/>
    <cellStyle name="Normal 43" xfId="598"/>
    <cellStyle name="Normal 43 10" xfId="13050"/>
    <cellStyle name="Normal 43 10 2" xfId="39987"/>
    <cellStyle name="Normal 43 11" xfId="23040"/>
    <cellStyle name="Normal 43 12" xfId="39986"/>
    <cellStyle name="Normal 43 13" xfId="47003"/>
    <cellStyle name="Normal 43 2" xfId="6379"/>
    <cellStyle name="Normal 43 2 2" xfId="13051"/>
    <cellStyle name="Normal 43 2 2 2" xfId="23042"/>
    <cellStyle name="Normal 43 2 2 3" xfId="39989"/>
    <cellStyle name="Normal 43 2 3" xfId="23041"/>
    <cellStyle name="Normal 43 2 4" xfId="39988"/>
    <cellStyle name="Normal 43 2 5" xfId="47004"/>
    <cellStyle name="Normal 43 3" xfId="6380"/>
    <cellStyle name="Normal 43 3 2" xfId="13052"/>
    <cellStyle name="Normal 43 3 2 2" xfId="23044"/>
    <cellStyle name="Normal 43 3 2 3" xfId="39991"/>
    <cellStyle name="Normal 43 3 3" xfId="23043"/>
    <cellStyle name="Normal 43 3 4" xfId="39990"/>
    <cellStyle name="Normal 43 3 5" xfId="47005"/>
    <cellStyle name="Normal 43 4" xfId="6381"/>
    <cellStyle name="Normal 43 4 2" xfId="13053"/>
    <cellStyle name="Normal 43 4 2 2" xfId="23046"/>
    <cellStyle name="Normal 43 4 2 3" xfId="39993"/>
    <cellStyle name="Normal 43 4 3" xfId="23045"/>
    <cellStyle name="Normal 43 4 4" xfId="39992"/>
    <cellStyle name="Normal 43 4 5" xfId="47006"/>
    <cellStyle name="Normal 43 5" xfId="6382"/>
    <cellStyle name="Normal 43 5 2" xfId="13054"/>
    <cellStyle name="Normal 43 5 2 2" xfId="39995"/>
    <cellStyle name="Normal 43 5 3" xfId="23047"/>
    <cellStyle name="Normal 43 5 4" xfId="39994"/>
    <cellStyle name="Normal 43 5 5" xfId="47007"/>
    <cellStyle name="Normal 43 6" xfId="6383"/>
    <cellStyle name="Normal 43 6 2" xfId="13055"/>
    <cellStyle name="Normal 43 6 2 2" xfId="39997"/>
    <cellStyle name="Normal 43 6 3" xfId="39996"/>
    <cellStyle name="Normal 43 6 4" xfId="47008"/>
    <cellStyle name="Normal 43 7" xfId="6384"/>
    <cellStyle name="Normal 43 7 2" xfId="13056"/>
    <cellStyle name="Normal 43 7 2 2" xfId="39999"/>
    <cellStyle name="Normal 43 7 3" xfId="39998"/>
    <cellStyle name="Normal 43 7 4" xfId="47009"/>
    <cellStyle name="Normal 43 8" xfId="6385"/>
    <cellStyle name="Normal 43 8 2" xfId="13057"/>
    <cellStyle name="Normal 43 8 2 2" xfId="40001"/>
    <cellStyle name="Normal 43 8 3" xfId="40000"/>
    <cellStyle name="Normal 43 8 4" xfId="47010"/>
    <cellStyle name="Normal 43 9" xfId="6378"/>
    <cellStyle name="Normal 43 9 2" xfId="13058"/>
    <cellStyle name="Normal 43 9 2 2" xfId="40003"/>
    <cellStyle name="Normal 43 9 3" xfId="40002"/>
    <cellStyle name="Normal 43_Expired Option Payouts w Detail" xfId="23048"/>
    <cellStyle name="Normal 44" xfId="599"/>
    <cellStyle name="Normal 44 10" xfId="47011"/>
    <cellStyle name="Normal 44 2" xfId="6387"/>
    <cellStyle name="Normal 44 3" xfId="6388"/>
    <cellStyle name="Normal 44 3 2" xfId="13060"/>
    <cellStyle name="Normal 44 3 2 2" xfId="40006"/>
    <cellStyle name="Normal 44 3 3" xfId="40005"/>
    <cellStyle name="Normal 44 3 4" xfId="47012"/>
    <cellStyle name="Normal 44 4" xfId="6389"/>
    <cellStyle name="Normal 44 4 2" xfId="13061"/>
    <cellStyle name="Normal 44 4 2 2" xfId="40008"/>
    <cellStyle name="Normal 44 4 3" xfId="40007"/>
    <cellStyle name="Normal 44 4 4" xfId="47013"/>
    <cellStyle name="Normal 44 5" xfId="6390"/>
    <cellStyle name="Normal 44 5 2" xfId="13062"/>
    <cellStyle name="Normal 44 5 2 2" xfId="40010"/>
    <cellStyle name="Normal 44 5 3" xfId="40009"/>
    <cellStyle name="Normal 44 5 4" xfId="47014"/>
    <cellStyle name="Normal 44 6" xfId="6386"/>
    <cellStyle name="Normal 44 6 2" xfId="13063"/>
    <cellStyle name="Normal 44 6 2 2" xfId="40012"/>
    <cellStyle name="Normal 44 6 3" xfId="40011"/>
    <cellStyle name="Normal 44 7" xfId="13059"/>
    <cellStyle name="Normal 44 7 2" xfId="40013"/>
    <cellStyle name="Normal 44 8" xfId="23049"/>
    <cellStyle name="Normal 44 9" xfId="40004"/>
    <cellStyle name="Normal 45" xfId="600"/>
    <cellStyle name="Normal 45 2" xfId="6391"/>
    <cellStyle name="Normal 45 2 2" xfId="23051"/>
    <cellStyle name="Normal 45 3" xfId="13064"/>
    <cellStyle name="Normal 45 3 2" xfId="40015"/>
    <cellStyle name="Normal 45 4" xfId="23050"/>
    <cellStyle name="Normal 45 5" xfId="40014"/>
    <cellStyle name="Normal 46" xfId="601"/>
    <cellStyle name="Normal 46 2" xfId="6392"/>
    <cellStyle name="Normal 46 2 2" xfId="23054"/>
    <cellStyle name="Normal 46 2 3" xfId="23053"/>
    <cellStyle name="Normal 46 3" xfId="13065"/>
    <cellStyle name="Normal 46 3 2" xfId="23056"/>
    <cellStyle name="Normal 46 3 3" xfId="23055"/>
    <cellStyle name="Normal 46 3 4" xfId="40017"/>
    <cellStyle name="Normal 46 4" xfId="23057"/>
    <cellStyle name="Normal 46 4 2" xfId="23058"/>
    <cellStyle name="Normal 46 5" xfId="23059"/>
    <cellStyle name="Normal 46 6" xfId="28101"/>
    <cellStyle name="Normal 46 7" xfId="23052"/>
    <cellStyle name="Normal 46 8" xfId="40016"/>
    <cellStyle name="Normal 46_Expired Option Payouts w Detail" xfId="23060"/>
    <cellStyle name="Normal 47" xfId="602"/>
    <cellStyle name="Normal 47 2" xfId="7160"/>
    <cellStyle name="Normal 47 2 2" xfId="13067"/>
    <cellStyle name="Normal 47 2 2 2" xfId="23063"/>
    <cellStyle name="Normal 47 2 2 3" xfId="40020"/>
    <cellStyle name="Normal 47 2 3" xfId="23062"/>
    <cellStyle name="Normal 47 2 4" xfId="40019"/>
    <cellStyle name="Normal 47 3" xfId="13066"/>
    <cellStyle name="Normal 47 3 2" xfId="23065"/>
    <cellStyle name="Normal 47 3 3" xfId="23064"/>
    <cellStyle name="Normal 47 3 4" xfId="40021"/>
    <cellStyle name="Normal 47 4" xfId="13862"/>
    <cellStyle name="Normal 47 4 2" xfId="23067"/>
    <cellStyle name="Normal 47 4 3" xfId="23066"/>
    <cellStyle name="Normal 47 5" xfId="23068"/>
    <cellStyle name="Normal 47 6" xfId="23061"/>
    <cellStyle name="Normal 47 7" xfId="40018"/>
    <cellStyle name="Normal 47_Expired Option Payouts w Detail" xfId="23069"/>
    <cellStyle name="Normal 48" xfId="603"/>
    <cellStyle name="Normal 48 2" xfId="7161"/>
    <cellStyle name="Normal 48 2 2" xfId="13069"/>
    <cellStyle name="Normal 48 2 2 2" xfId="40024"/>
    <cellStyle name="Normal 48 2 3" xfId="40023"/>
    <cellStyle name="Normal 48 3" xfId="13068"/>
    <cellStyle name="Normal 48 3 2" xfId="40025"/>
    <cellStyle name="Normal 48 4" xfId="23070"/>
    <cellStyle name="Normal 48 5" xfId="40022"/>
    <cellStyle name="Normal 48 6" xfId="47689"/>
    <cellStyle name="Normal 49" xfId="604"/>
    <cellStyle name="Normal 49 2" xfId="7162"/>
    <cellStyle name="Normal 49 2 2" xfId="13071"/>
    <cellStyle name="Normal 49 2 2 2" xfId="40028"/>
    <cellStyle name="Normal 49 2 3" xfId="40027"/>
    <cellStyle name="Normal 49 3" xfId="13070"/>
    <cellStyle name="Normal 49 3 2" xfId="40029"/>
    <cellStyle name="Normal 49 4" xfId="23071"/>
    <cellStyle name="Normal 49 5" xfId="40026"/>
    <cellStyle name="Normal 49 6" xfId="47691"/>
    <cellStyle name="Normal 5" xfId="72"/>
    <cellStyle name="Normal 5 10" xfId="680"/>
    <cellStyle name="Normal 5 10 2" xfId="7163"/>
    <cellStyle name="Normal 5 10 2 2" xfId="13074"/>
    <cellStyle name="Normal 5 10 2 2 2" xfId="40032"/>
    <cellStyle name="Normal 5 10 2 3" xfId="40031"/>
    <cellStyle name="Normal 5 10 3" xfId="13073"/>
    <cellStyle name="Normal 5 10 3 2" xfId="40033"/>
    <cellStyle name="Normal 5 10 4" xfId="23073"/>
    <cellStyle name="Normal 5 10 5" xfId="40030"/>
    <cellStyle name="Normal 5 11" xfId="766"/>
    <cellStyle name="Normal 5 11 2" xfId="13075"/>
    <cellStyle name="Normal 5 11 2 2" xfId="40035"/>
    <cellStyle name="Normal 5 11 3" xfId="28044"/>
    <cellStyle name="Normal 5 11 4" xfId="40034"/>
    <cellStyle name="Normal 5 12" xfId="6393"/>
    <cellStyle name="Normal 5 13" xfId="13072"/>
    <cellStyle name="Normal 5 13 2" xfId="40036"/>
    <cellStyle name="Normal 5 14" xfId="13887"/>
    <cellStyle name="Normal 5 15" xfId="23072"/>
    <cellStyle name="Normal 5 16" xfId="28323"/>
    <cellStyle name="Normal 5 17" xfId="41626"/>
    <cellStyle name="Normal 5 2" xfId="85"/>
    <cellStyle name="Normal 5 2 2" xfId="567"/>
    <cellStyle name="Normal 5 2 2 2" xfId="6395"/>
    <cellStyle name="Normal 5 2 2 3" xfId="13076"/>
    <cellStyle name="Normal 5 2 2 3 2" xfId="40038"/>
    <cellStyle name="Normal 5 2 2 4" xfId="23075"/>
    <cellStyle name="Normal 5 2 2 5" xfId="40037"/>
    <cellStyle name="Normal 5 2 3" xfId="582"/>
    <cellStyle name="Normal 5 2 3 2" xfId="7164"/>
    <cellStyle name="Normal 5 2 3 2 2" xfId="13078"/>
    <cellStyle name="Normal 5 2 3 2 2 2" xfId="40041"/>
    <cellStyle name="Normal 5 2 3 2 3" xfId="40040"/>
    <cellStyle name="Normal 5 2 3 3" xfId="13077"/>
    <cellStyle name="Normal 5 2 3 3 2" xfId="40042"/>
    <cellStyle name="Normal 5 2 3 4" xfId="23076"/>
    <cellStyle name="Normal 5 2 3 5" xfId="40039"/>
    <cellStyle name="Normal 5 2 4" xfId="6394"/>
    <cellStyle name="Normal 5 2 4 2" xfId="23077"/>
    <cellStyle name="Normal 5 2 5" xfId="13888"/>
    <cellStyle name="Normal 5 2 6" xfId="23074"/>
    <cellStyle name="Normal 5 2 7" xfId="28324"/>
    <cellStyle name="Normal 5 3" xfId="149"/>
    <cellStyle name="Normal 5 3 2" xfId="393"/>
    <cellStyle name="Normal 5 3 2 2" xfId="6396"/>
    <cellStyle name="Normal 5 3 2 3" xfId="13080"/>
    <cellStyle name="Normal 5 3 2 3 2" xfId="40045"/>
    <cellStyle name="Normal 5 3 2 4" xfId="23078"/>
    <cellStyle name="Normal 5 3 2 5" xfId="40044"/>
    <cellStyle name="Normal 5 3 3" xfId="568"/>
    <cellStyle name="Normal 5 3 3 2" xfId="23079"/>
    <cellStyle name="Normal 5 3 4" xfId="13079"/>
    <cellStyle name="Normal 5 3 4 2" xfId="23080"/>
    <cellStyle name="Normal 5 3 4 3" xfId="40046"/>
    <cellStyle name="Normal 5 3 5" xfId="40043"/>
    <cellStyle name="Normal 5 4" xfId="282"/>
    <cellStyle name="Normal 5 4 2" xfId="475"/>
    <cellStyle name="Normal 5 4 2 2" xfId="7165"/>
    <cellStyle name="Normal 5 4 2 2 2" xfId="13083"/>
    <cellStyle name="Normal 5 4 2 2 2 2" xfId="40050"/>
    <cellStyle name="Normal 5 4 2 2 3" xfId="40049"/>
    <cellStyle name="Normal 5 4 2 3" xfId="13082"/>
    <cellStyle name="Normal 5 4 2 3 2" xfId="40051"/>
    <cellStyle name="Normal 5 4 2 4" xfId="23082"/>
    <cellStyle name="Normal 5 4 2 5" xfId="40048"/>
    <cellStyle name="Normal 5 4 3" xfId="6397"/>
    <cellStyle name="Normal 5 4 4" xfId="13081"/>
    <cellStyle name="Normal 5 4 4 2" xfId="40052"/>
    <cellStyle name="Normal 5 4 5" xfId="23081"/>
    <cellStyle name="Normal 5 4 6" xfId="40047"/>
    <cellStyle name="Normal 5 5" xfId="364"/>
    <cellStyle name="Normal 5 5 2" xfId="7166"/>
    <cellStyle name="Normal 5 5 2 2" xfId="13085"/>
    <cellStyle name="Normal 5 5 2 2 2" xfId="40055"/>
    <cellStyle name="Normal 5 5 2 3" xfId="40054"/>
    <cellStyle name="Normal 5 5 3" xfId="13084"/>
    <cellStyle name="Normal 5 5 3 2" xfId="40056"/>
    <cellStyle name="Normal 5 5 4" xfId="23083"/>
    <cellStyle name="Normal 5 5 5" xfId="40053"/>
    <cellStyle name="Normal 5 6" xfId="508"/>
    <cellStyle name="Normal 5 6 2" xfId="7167"/>
    <cellStyle name="Normal 5 6 2 2" xfId="13087"/>
    <cellStyle name="Normal 5 6 2 2 2" xfId="40059"/>
    <cellStyle name="Normal 5 6 2 3" xfId="40058"/>
    <cellStyle name="Normal 5 6 3" xfId="13086"/>
    <cellStyle name="Normal 5 6 3 2" xfId="40060"/>
    <cellStyle name="Normal 5 6 4" xfId="23084"/>
    <cellStyle name="Normal 5 6 5" xfId="40057"/>
    <cellStyle name="Normal 5 7" xfId="535"/>
    <cellStyle name="Normal 5 7 2" xfId="7168"/>
    <cellStyle name="Normal 5 7 2 2" xfId="13089"/>
    <cellStyle name="Normal 5 7 2 2 2" xfId="40063"/>
    <cellStyle name="Normal 5 7 2 3" xfId="40062"/>
    <cellStyle name="Normal 5 7 3" xfId="13088"/>
    <cellStyle name="Normal 5 7 3 2" xfId="40064"/>
    <cellStyle name="Normal 5 7 4" xfId="23085"/>
    <cellStyle name="Normal 5 7 5" xfId="40061"/>
    <cellStyle name="Normal 5 8" xfId="566"/>
    <cellStyle name="Normal 5 8 2" xfId="7169"/>
    <cellStyle name="Normal 5 8 2 2" xfId="13091"/>
    <cellStyle name="Normal 5 8 2 2 2" xfId="40067"/>
    <cellStyle name="Normal 5 8 2 3" xfId="40066"/>
    <cellStyle name="Normal 5 8 3" xfId="13090"/>
    <cellStyle name="Normal 5 8 3 2" xfId="40068"/>
    <cellStyle name="Normal 5 8 4" xfId="23086"/>
    <cellStyle name="Normal 5 8 5" xfId="40065"/>
    <cellStyle name="Normal 5 9" xfId="581"/>
    <cellStyle name="Normal 5 9 2" xfId="7170"/>
    <cellStyle name="Normal 5 9 2 2" xfId="13093"/>
    <cellStyle name="Normal 5 9 2 2 2" xfId="40071"/>
    <cellStyle name="Normal 5 9 2 3" xfId="40070"/>
    <cellStyle name="Normal 5 9 3" xfId="13092"/>
    <cellStyle name="Normal 5 9 3 2" xfId="40072"/>
    <cellStyle name="Normal 5 9 4" xfId="23087"/>
    <cellStyle name="Normal 5 9 5" xfId="40069"/>
    <cellStyle name="Normal 50" xfId="691"/>
    <cellStyle name="Normal 50 2" xfId="7188"/>
    <cellStyle name="Normal 50 2 2" xfId="23090"/>
    <cellStyle name="Normal 50 2 3" xfId="23089"/>
    <cellStyle name="Normal 50 3" xfId="13094"/>
    <cellStyle name="Normal 50 3 2" xfId="23092"/>
    <cellStyle name="Normal 50 3 3" xfId="23091"/>
    <cellStyle name="Normal 50 3 4" xfId="40074"/>
    <cellStyle name="Normal 50 4" xfId="23093"/>
    <cellStyle name="Normal 50 4 2" xfId="23094"/>
    <cellStyle name="Normal 50 5" xfId="23095"/>
    <cellStyle name="Normal 50 6" xfId="23088"/>
    <cellStyle name="Normal 50 7" xfId="40073"/>
    <cellStyle name="Normal 50 8" xfId="47692"/>
    <cellStyle name="Normal 50_Expired Option Payouts w Detail" xfId="23096"/>
    <cellStyle name="Normal 51" xfId="692"/>
    <cellStyle name="Normal 51 2" xfId="784"/>
    <cellStyle name="Normal 51 2 2" xfId="23099"/>
    <cellStyle name="Normal 51 2 3" xfId="23098"/>
    <cellStyle name="Normal 51 3" xfId="13095"/>
    <cellStyle name="Normal 51 3 2" xfId="23101"/>
    <cellStyle name="Normal 51 3 3" xfId="23100"/>
    <cellStyle name="Normal 51 3 4" xfId="40076"/>
    <cellStyle name="Normal 51 4" xfId="23102"/>
    <cellStyle name="Normal 51 4 2" xfId="23103"/>
    <cellStyle name="Normal 51 5" xfId="23104"/>
    <cellStyle name="Normal 51 6" xfId="28102"/>
    <cellStyle name="Normal 51 7" xfId="23097"/>
    <cellStyle name="Normal 51 8" xfId="40075"/>
    <cellStyle name="Normal 51_Expired Option Payouts w Detail" xfId="23105"/>
    <cellStyle name="Normal 52" xfId="777"/>
    <cellStyle name="Normal 52 2" xfId="7191"/>
    <cellStyle name="Normal 52 3" xfId="13096"/>
    <cellStyle name="Normal 52 3 2" xfId="40078"/>
    <cellStyle name="Normal 52 4" xfId="23106"/>
    <cellStyle name="Normal 52 5" xfId="40077"/>
    <cellStyle name="Normal 53" xfId="778"/>
    <cellStyle name="Normal 53 2" xfId="7192"/>
    <cellStyle name="Normal 53 3" xfId="13097"/>
    <cellStyle name="Normal 53 3 2" xfId="40080"/>
    <cellStyle name="Normal 53 4" xfId="23107"/>
    <cellStyle name="Normal 53 5" xfId="40079"/>
    <cellStyle name="Normal 54" xfId="779"/>
    <cellStyle name="Normal 54 2" xfId="7193"/>
    <cellStyle name="Normal 54 3" xfId="13098"/>
    <cellStyle name="Normal 54 3 2" xfId="40082"/>
    <cellStyle name="Normal 54 4" xfId="23108"/>
    <cellStyle name="Normal 54 5" xfId="40081"/>
    <cellStyle name="Normal 55" xfId="780"/>
    <cellStyle name="Normal 55 2" xfId="13099"/>
    <cellStyle name="Normal 55 2 2" xfId="23111"/>
    <cellStyle name="Normal 55 2 3" xfId="23110"/>
    <cellStyle name="Normal 55 2 4" xfId="40084"/>
    <cellStyle name="Normal 55 3" xfId="23112"/>
    <cellStyle name="Normal 55 3 2" xfId="23113"/>
    <cellStyle name="Normal 55 4" xfId="23114"/>
    <cellStyle name="Normal 55 4 2" xfId="23115"/>
    <cellStyle name="Normal 55 5" xfId="23116"/>
    <cellStyle name="Normal 55 6" xfId="23109"/>
    <cellStyle name="Normal 55 7" xfId="40083"/>
    <cellStyle name="Normal 55_Expired Option Payouts w Detail" xfId="23117"/>
    <cellStyle name="Normal 56" xfId="781"/>
    <cellStyle name="Normal 56 2" xfId="13100"/>
    <cellStyle name="Normal 56 2 2" xfId="23120"/>
    <cellStyle name="Normal 56 2 3" xfId="23119"/>
    <cellStyle name="Normal 56 2 4" xfId="40086"/>
    <cellStyle name="Normal 56 3" xfId="23121"/>
    <cellStyle name="Normal 56 3 2" xfId="23122"/>
    <cellStyle name="Normal 56 4" xfId="23123"/>
    <cellStyle name="Normal 56 4 2" xfId="23124"/>
    <cellStyle name="Normal 56 5" xfId="23125"/>
    <cellStyle name="Normal 56 6" xfId="23118"/>
    <cellStyle name="Normal 56 7" xfId="40085"/>
    <cellStyle name="Normal 56_Expired Option Payouts w Detail" xfId="23126"/>
    <cellStyle name="Normal 57" xfId="782"/>
    <cellStyle name="Normal 57 2" xfId="13101"/>
    <cellStyle name="Normal 57 2 2" xfId="40088"/>
    <cellStyle name="Normal 57 3" xfId="23127"/>
    <cellStyle name="Normal 57 4" xfId="40087"/>
    <cellStyle name="Normal 58" xfId="783"/>
    <cellStyle name="Normal 58 2" xfId="13102"/>
    <cellStyle name="Normal 58 2 2" xfId="23130"/>
    <cellStyle name="Normal 58 2 3" xfId="23129"/>
    <cellStyle name="Normal 58 2 4" xfId="40090"/>
    <cellStyle name="Normal 58 3" xfId="23131"/>
    <cellStyle name="Normal 58 3 2" xfId="23132"/>
    <cellStyle name="Normal 58 4" xfId="23133"/>
    <cellStyle name="Normal 58 4 2" xfId="23134"/>
    <cellStyle name="Normal 58 5" xfId="23135"/>
    <cellStyle name="Normal 58 6" xfId="23128"/>
    <cellStyle name="Normal 58 7" xfId="40089"/>
    <cellStyle name="Normal 58_Expired Option Payouts w Detail" xfId="23136"/>
    <cellStyle name="Normal 59" xfId="7187"/>
    <cellStyle name="Normal 59 2" xfId="13103"/>
    <cellStyle name="Normal 59 2 2" xfId="40092"/>
    <cellStyle name="Normal 59 3" xfId="23137"/>
    <cellStyle name="Normal 59 4" xfId="40091"/>
    <cellStyle name="Normal 6" xfId="73"/>
    <cellStyle name="Normal 6 10" xfId="6398"/>
    <cellStyle name="Normal 6 11" xfId="13104"/>
    <cellStyle name="Normal 6 11 2" xfId="40093"/>
    <cellStyle name="Normal 6 12" xfId="41627"/>
    <cellStyle name="Normal 6 2" xfId="140"/>
    <cellStyle name="Normal 6 2 2" xfId="6399"/>
    <cellStyle name="Normal 6 2 2 2" xfId="23139"/>
    <cellStyle name="Normal 6 2 3" xfId="23140"/>
    <cellStyle name="Normal 6 2 4" xfId="23138"/>
    <cellStyle name="Normal 6 2 5" xfId="28325"/>
    <cellStyle name="Normal 6 3" xfId="283"/>
    <cellStyle name="Normal 6 3 2" xfId="476"/>
    <cellStyle name="Normal 6 3 2 2" xfId="7171"/>
    <cellStyle name="Normal 6 3 2 2 2" xfId="13107"/>
    <cellStyle name="Normal 6 3 2 2 2 2" xfId="40097"/>
    <cellStyle name="Normal 6 3 2 2 3" xfId="40096"/>
    <cellStyle name="Normal 6 3 2 3" xfId="13106"/>
    <cellStyle name="Normal 6 3 2 3 2" xfId="40098"/>
    <cellStyle name="Normal 6 3 2 4" xfId="23142"/>
    <cellStyle name="Normal 6 3 2 5" xfId="40095"/>
    <cellStyle name="Normal 6 3 3" xfId="6400"/>
    <cellStyle name="Normal 6 3 3 2" xfId="23143"/>
    <cellStyle name="Normal 6 3 4" xfId="13105"/>
    <cellStyle name="Normal 6 3 4 2" xfId="40099"/>
    <cellStyle name="Normal 6 3 5" xfId="23141"/>
    <cellStyle name="Normal 6 3 6" xfId="40094"/>
    <cellStyle name="Normal 6 4" xfId="365"/>
    <cellStyle name="Normal 6 4 2" xfId="6401"/>
    <cellStyle name="Normal 6 4 2 2" xfId="23145"/>
    <cellStyle name="Normal 6 4 3" xfId="13108"/>
    <cellStyle name="Normal 6 4 3 2" xfId="40101"/>
    <cellStyle name="Normal 6 4 4" xfId="23144"/>
    <cellStyle name="Normal 6 4 5" xfId="40100"/>
    <cellStyle name="Normal 6 5" xfId="509"/>
    <cellStyle name="Normal 6 5 2" xfId="7172"/>
    <cellStyle name="Normal 6 5 2 2" xfId="13110"/>
    <cellStyle name="Normal 6 5 2 2 2" xfId="40104"/>
    <cellStyle name="Normal 6 5 2 3" xfId="40103"/>
    <cellStyle name="Normal 6 5 3" xfId="13109"/>
    <cellStyle name="Normal 6 5 3 2" xfId="40105"/>
    <cellStyle name="Normal 6 5 4" xfId="23146"/>
    <cellStyle name="Normal 6 5 5" xfId="40102"/>
    <cellStyle name="Normal 6 6" xfId="536"/>
    <cellStyle name="Normal 6 6 2" xfId="7173"/>
    <cellStyle name="Normal 6 6 2 2" xfId="13112"/>
    <cellStyle name="Normal 6 6 2 2 2" xfId="40108"/>
    <cellStyle name="Normal 6 6 2 3" xfId="40107"/>
    <cellStyle name="Normal 6 6 3" xfId="13111"/>
    <cellStyle name="Normal 6 6 3 2" xfId="40109"/>
    <cellStyle name="Normal 6 6 4" xfId="23147"/>
    <cellStyle name="Normal 6 6 5" xfId="40106"/>
    <cellStyle name="Normal 6 7" xfId="569"/>
    <cellStyle name="Normal 6 7 2" xfId="23148"/>
    <cellStyle name="Normal 6 8" xfId="681"/>
    <cellStyle name="Normal 6 8 2" xfId="7174"/>
    <cellStyle name="Normal 6 8 2 2" xfId="13114"/>
    <cellStyle name="Normal 6 8 2 2 2" xfId="40112"/>
    <cellStyle name="Normal 6 8 2 3" xfId="40111"/>
    <cellStyle name="Normal 6 8 3" xfId="13113"/>
    <cellStyle name="Normal 6 8 3 2" xfId="40113"/>
    <cellStyle name="Normal 6 8 4" xfId="23149"/>
    <cellStyle name="Normal 6 8 5" xfId="40110"/>
    <cellStyle name="Normal 6 9" xfId="767"/>
    <cellStyle name="Normal 6 9 2" xfId="13115"/>
    <cellStyle name="Normal 6 9 2 2" xfId="40115"/>
    <cellStyle name="Normal 6 9 3" xfId="28103"/>
    <cellStyle name="Normal 6 9 4" xfId="40114"/>
    <cellStyle name="Normal 6_Cancelled Shares - ESO &amp; DRCT" xfId="23150"/>
    <cellStyle name="Normal 60" xfId="7190"/>
    <cellStyle name="Normal 60 2" xfId="13116"/>
    <cellStyle name="Normal 60 2 2" xfId="23153"/>
    <cellStyle name="Normal 60 2 3" xfId="23152"/>
    <cellStyle name="Normal 60 2 4" xfId="40117"/>
    <cellStyle name="Normal 60 3" xfId="23154"/>
    <cellStyle name="Normal 60 3 2" xfId="23155"/>
    <cellStyle name="Normal 60 4" xfId="23156"/>
    <cellStyle name="Normal 60 4 2" xfId="23157"/>
    <cellStyle name="Normal 60 5" xfId="23158"/>
    <cellStyle name="Normal 60 6" xfId="23151"/>
    <cellStyle name="Normal 60 7" xfId="40116"/>
    <cellStyle name="Normal 60_Expired Option Payouts w Detail" xfId="23159"/>
    <cellStyle name="Normal 61" xfId="7131"/>
    <cellStyle name="Normal 61 2" xfId="13117"/>
    <cellStyle name="Normal 61 2 2" xfId="40119"/>
    <cellStyle name="Normal 61 3" xfId="23160"/>
    <cellStyle name="Normal 61 4" xfId="40118"/>
    <cellStyle name="Normal 62" xfId="7195"/>
    <cellStyle name="Normal 62 2" xfId="23162"/>
    <cellStyle name="Normal 62 2 2" xfId="23163"/>
    <cellStyle name="Normal 62 3" xfId="23164"/>
    <cellStyle name="Normal 62 3 2" xfId="23165"/>
    <cellStyle name="Normal 62 4" xfId="23166"/>
    <cellStyle name="Normal 62 4 2" xfId="23167"/>
    <cellStyle name="Normal 62 5" xfId="23168"/>
    <cellStyle name="Normal 62 6" xfId="23161"/>
    <cellStyle name="Normal 62_Expired Option Payouts w Detail" xfId="23169"/>
    <cellStyle name="Normal 63" xfId="7194"/>
    <cellStyle name="Normal 63 2" xfId="13864"/>
    <cellStyle name="Normal 63 3" xfId="23170"/>
    <cellStyle name="Normal 63 4" xfId="40120"/>
    <cellStyle name="Normal 64" xfId="13860"/>
    <cellStyle name="Normal 64 2" xfId="23171"/>
    <cellStyle name="Normal 64 3" xfId="40121"/>
    <cellStyle name="Normal 65" xfId="13863"/>
    <cellStyle name="Normal 65 2" xfId="23173"/>
    <cellStyle name="Normal 65 2 2" xfId="23174"/>
    <cellStyle name="Normal 65 3" xfId="23175"/>
    <cellStyle name="Normal 65 3 2" xfId="23176"/>
    <cellStyle name="Normal 65 4" xfId="23177"/>
    <cellStyle name="Normal 65 4 2" xfId="23178"/>
    <cellStyle name="Normal 65 5" xfId="23179"/>
    <cellStyle name="Normal 65 6" xfId="23172"/>
    <cellStyle name="Normal 65 7" xfId="40122"/>
    <cellStyle name="Normal 65_Expired Option Payouts w Detail" xfId="23180"/>
    <cellStyle name="Normal 66" xfId="13865"/>
    <cellStyle name="Normal 66 2" xfId="23182"/>
    <cellStyle name="Normal 66 2 2" xfId="23183"/>
    <cellStyle name="Normal 66 3" xfId="23184"/>
    <cellStyle name="Normal 66 3 2" xfId="23185"/>
    <cellStyle name="Normal 66 4" xfId="23186"/>
    <cellStyle name="Normal 66 4 2" xfId="23187"/>
    <cellStyle name="Normal 66 5" xfId="23188"/>
    <cellStyle name="Normal 66 6" xfId="23181"/>
    <cellStyle name="Normal 66 7" xfId="28282"/>
    <cellStyle name="Normal 66_Expired Option Payouts w Detail" xfId="23189"/>
    <cellStyle name="Normal 67" xfId="13868"/>
    <cellStyle name="Normal 67 2" xfId="23190"/>
    <cellStyle name="Normal 68" xfId="13884"/>
    <cellStyle name="Normal 68 2" xfId="23192"/>
    <cellStyle name="Normal 68 2 2" xfId="23193"/>
    <cellStyle name="Normal 68 3" xfId="23194"/>
    <cellStyle name="Normal 68 3 2" xfId="23195"/>
    <cellStyle name="Normal 68 4" xfId="23196"/>
    <cellStyle name="Normal 68 4 2" xfId="23197"/>
    <cellStyle name="Normal 68 5" xfId="23198"/>
    <cellStyle name="Normal 68 6" xfId="23191"/>
    <cellStyle name="Normal 68_Expired Option Payouts w Detail" xfId="23199"/>
    <cellStyle name="Normal 69" xfId="13897"/>
    <cellStyle name="Normal 69 2" xfId="23200"/>
    <cellStyle name="Normal 7" xfId="76"/>
    <cellStyle name="Normal 7 10" xfId="768"/>
    <cellStyle name="Normal 7 10 2" xfId="13119"/>
    <cellStyle name="Normal 7 10 2 2" xfId="40124"/>
    <cellStyle name="Normal 7 10 3" xfId="23202"/>
    <cellStyle name="Normal 7 10 4" xfId="40123"/>
    <cellStyle name="Normal 7 11" xfId="6402"/>
    <cellStyle name="Normal 7 11 2" xfId="23203"/>
    <cellStyle name="Normal 7 12" xfId="13118"/>
    <cellStyle name="Normal 7 12 2" xfId="23204"/>
    <cellStyle name="Normal 7 12 3" xfId="40125"/>
    <cellStyle name="Normal 7 13" xfId="13895"/>
    <cellStyle name="Normal 7 13 2" xfId="23205"/>
    <cellStyle name="Normal 7 14" xfId="23206"/>
    <cellStyle name="Normal 7 15" xfId="23207"/>
    <cellStyle name="Normal 7 16" xfId="23208"/>
    <cellStyle name="Normal 7 17" xfId="23209"/>
    <cellStyle name="Normal 7 18" xfId="23210"/>
    <cellStyle name="Normal 7 19" xfId="28060"/>
    <cellStyle name="Normal 7 2" xfId="154"/>
    <cellStyle name="Normal 7 2 2" xfId="397"/>
    <cellStyle name="Normal 7 2 2 2" xfId="6404"/>
    <cellStyle name="Normal 7 2 2 3" xfId="13121"/>
    <cellStyle name="Normal 7 2 2 3 2" xfId="23212"/>
    <cellStyle name="Normal 7 2 2 3 3" xfId="40128"/>
    <cellStyle name="Normal 7 2 2 4" xfId="23213"/>
    <cellStyle name="Normal 7 2 2 5" xfId="23211"/>
    <cellStyle name="Normal 7 2 2 6" xfId="40127"/>
    <cellStyle name="Normal 7 2 3" xfId="6403"/>
    <cellStyle name="Normal 7 2 3 2" xfId="23215"/>
    <cellStyle name="Normal 7 2 3 3" xfId="23214"/>
    <cellStyle name="Normal 7 2 4" xfId="13120"/>
    <cellStyle name="Normal 7 2 4 2" xfId="23216"/>
    <cellStyle name="Normal 7 2 4 3" xfId="40129"/>
    <cellStyle name="Normal 7 2 5" xfId="40126"/>
    <cellStyle name="Normal 7 20" xfId="23201"/>
    <cellStyle name="Normal 7 21" xfId="28326"/>
    <cellStyle name="Normal 7 22" xfId="41628"/>
    <cellStyle name="Normal 7 23" xfId="47693"/>
    <cellStyle name="Normal 7 3" xfId="284"/>
    <cellStyle name="Normal 7 3 2" xfId="477"/>
    <cellStyle name="Normal 7 3 2 2" xfId="6406"/>
    <cellStyle name="Normal 7 3 2 2 2" xfId="13124"/>
    <cellStyle name="Normal 7 3 2 2 2 2" xfId="40133"/>
    <cellStyle name="Normal 7 3 2 2 3" xfId="40132"/>
    <cellStyle name="Normal 7 3 2 3" xfId="13123"/>
    <cellStyle name="Normal 7 3 2 3 2" xfId="40134"/>
    <cellStyle name="Normal 7 3 2 4" xfId="23218"/>
    <cellStyle name="Normal 7 3 2 5" xfId="40131"/>
    <cellStyle name="Normal 7 3 2 6" xfId="47016"/>
    <cellStyle name="Normal 7 3 3" xfId="6405"/>
    <cellStyle name="Normal 7 3 3 2" xfId="13125"/>
    <cellStyle name="Normal 7 3 3 2 2" xfId="40136"/>
    <cellStyle name="Normal 7 3 3 3" xfId="40135"/>
    <cellStyle name="Normal 7 3 4" xfId="13122"/>
    <cellStyle name="Normal 7 3 4 2" xfId="40137"/>
    <cellStyle name="Normal 7 3 5" xfId="23217"/>
    <cellStyle name="Normal 7 3 6" xfId="40130"/>
    <cellStyle name="Normal 7 3 7" xfId="47015"/>
    <cellStyle name="Normal 7 4" xfId="368"/>
    <cellStyle name="Normal 7 4 2" xfId="7175"/>
    <cellStyle name="Normal 7 4 2 2" xfId="13127"/>
    <cellStyle name="Normal 7 4 2 2 2" xfId="40140"/>
    <cellStyle name="Normal 7 4 2 3" xfId="23220"/>
    <cellStyle name="Normal 7 4 2 4" xfId="40139"/>
    <cellStyle name="Normal 7 4 3" xfId="13126"/>
    <cellStyle name="Normal 7 4 3 2" xfId="23221"/>
    <cellStyle name="Normal 7 4 3 3" xfId="40141"/>
    <cellStyle name="Normal 7 4 4" xfId="23222"/>
    <cellStyle name="Normal 7 4 5" xfId="23219"/>
    <cellStyle name="Normal 7 4 6" xfId="40138"/>
    <cellStyle name="Normal 7 5" xfId="510"/>
    <cellStyle name="Normal 7 5 2" xfId="7176"/>
    <cellStyle name="Normal 7 5 2 2" xfId="13129"/>
    <cellStyle name="Normal 7 5 2 2 2" xfId="40144"/>
    <cellStyle name="Normal 7 5 2 3" xfId="23224"/>
    <cellStyle name="Normal 7 5 2 4" xfId="40143"/>
    <cellStyle name="Normal 7 5 3" xfId="13128"/>
    <cellStyle name="Normal 7 5 3 2" xfId="40145"/>
    <cellStyle name="Normal 7 5 4" xfId="23223"/>
    <cellStyle name="Normal 7 5 5" xfId="40142"/>
    <cellStyle name="Normal 7 6" xfId="537"/>
    <cellStyle name="Normal 7 6 2" xfId="7177"/>
    <cellStyle name="Normal 7 6 2 2" xfId="13131"/>
    <cellStyle name="Normal 7 6 2 2 2" xfId="40148"/>
    <cellStyle name="Normal 7 6 2 3" xfId="40147"/>
    <cellStyle name="Normal 7 6 3" xfId="13130"/>
    <cellStyle name="Normal 7 6 3 2" xfId="40149"/>
    <cellStyle name="Normal 7 6 4" xfId="23225"/>
    <cellStyle name="Normal 7 6 5" xfId="40146"/>
    <cellStyle name="Normal 7 7" xfId="570"/>
    <cellStyle name="Normal 7 7 2" xfId="7178"/>
    <cellStyle name="Normal 7 7 2 2" xfId="13133"/>
    <cellStyle name="Normal 7 7 2 2 2" xfId="40152"/>
    <cellStyle name="Normal 7 7 2 3" xfId="40151"/>
    <cellStyle name="Normal 7 7 3" xfId="13132"/>
    <cellStyle name="Normal 7 7 3 2" xfId="40153"/>
    <cellStyle name="Normal 7 7 4" xfId="23226"/>
    <cellStyle name="Normal 7 7 5" xfId="40150"/>
    <cellStyle name="Normal 7 8" xfId="590"/>
    <cellStyle name="Normal 7 8 2" xfId="7179"/>
    <cellStyle name="Normal 7 8 2 2" xfId="13135"/>
    <cellStyle name="Normal 7 8 2 2 2" xfId="40156"/>
    <cellStyle name="Normal 7 8 2 3" xfId="40155"/>
    <cellStyle name="Normal 7 8 3" xfId="13134"/>
    <cellStyle name="Normal 7 8 3 2" xfId="40157"/>
    <cellStyle name="Normal 7 8 4" xfId="23227"/>
    <cellStyle name="Normal 7 8 5" xfId="40154"/>
    <cellStyle name="Normal 7 9" xfId="682"/>
    <cellStyle name="Normal 7 9 2" xfId="7180"/>
    <cellStyle name="Normal 7 9 2 2" xfId="13137"/>
    <cellStyle name="Normal 7 9 2 2 2" xfId="40160"/>
    <cellStyle name="Normal 7 9 2 3" xfId="40159"/>
    <cellStyle name="Normal 7 9 3" xfId="13136"/>
    <cellStyle name="Normal 7 9 3 2" xfId="40161"/>
    <cellStyle name="Normal 7 9 4" xfId="23228"/>
    <cellStyle name="Normal 7 9 5" xfId="40158"/>
    <cellStyle name="Normal 70" xfId="13898"/>
    <cellStyle name="Normal 70 2" xfId="23229"/>
    <cellStyle name="Normal 71" xfId="23230"/>
    <cellStyle name="Normal 72" xfId="23231"/>
    <cellStyle name="Normal 73" xfId="23232"/>
    <cellStyle name="Normal 74" xfId="23233"/>
    <cellStyle name="Normal 75" xfId="23234"/>
    <cellStyle name="Normal 76" xfId="23235"/>
    <cellStyle name="Normal 77" xfId="23236"/>
    <cellStyle name="Normal 78" xfId="23237"/>
    <cellStyle name="Normal 79" xfId="13899"/>
    <cellStyle name="Normal 8" xfId="93"/>
    <cellStyle name="Normal 8 10" xfId="23239"/>
    <cellStyle name="Normal 8 11" xfId="23240"/>
    <cellStyle name="Normal 8 12" xfId="23241"/>
    <cellStyle name="Normal 8 13" xfId="23242"/>
    <cellStyle name="Normal 8 14" xfId="23243"/>
    <cellStyle name="Normal 8 15" xfId="23244"/>
    <cellStyle name="Normal 8 16" xfId="23245"/>
    <cellStyle name="Normal 8 17" xfId="23246"/>
    <cellStyle name="Normal 8 18" xfId="23247"/>
    <cellStyle name="Normal 8 19" xfId="23248"/>
    <cellStyle name="Normal 8 2" xfId="142"/>
    <cellStyle name="Normal 8 2 10" xfId="6408"/>
    <cellStyle name="Normal 8 2 10 2" xfId="13138"/>
    <cellStyle name="Normal 8 2 10 2 2" xfId="40163"/>
    <cellStyle name="Normal 8 2 10 3" xfId="40162"/>
    <cellStyle name="Normal 8 2 10 4" xfId="47018"/>
    <cellStyle name="Normal 8 2 11" xfId="6409"/>
    <cellStyle name="Normal 8 2 11 2" xfId="13139"/>
    <cellStyle name="Normal 8 2 11 2 2" xfId="40165"/>
    <cellStyle name="Normal 8 2 11 3" xfId="40164"/>
    <cellStyle name="Normal 8 2 11 4" xfId="47019"/>
    <cellStyle name="Normal 8 2 12" xfId="6410"/>
    <cellStyle name="Normal 8 2 12 2" xfId="13140"/>
    <cellStyle name="Normal 8 2 12 2 2" xfId="40167"/>
    <cellStyle name="Normal 8 2 12 3" xfId="40166"/>
    <cellStyle name="Normal 8 2 12 4" xfId="47020"/>
    <cellStyle name="Normal 8 2 13" xfId="6407"/>
    <cellStyle name="Normal 8 2 13 2" xfId="13141"/>
    <cellStyle name="Normal 8 2 13 2 2" xfId="40169"/>
    <cellStyle name="Normal 8 2 13 3" xfId="40168"/>
    <cellStyle name="Normal 8 2 14" xfId="23249"/>
    <cellStyle name="Normal 8 2 15" xfId="47017"/>
    <cellStyle name="Normal 8 2 2" xfId="6411"/>
    <cellStyle name="Normal 8 2 2 10" xfId="6412"/>
    <cellStyle name="Normal 8 2 2 10 2" xfId="13143"/>
    <cellStyle name="Normal 8 2 2 10 2 2" xfId="40172"/>
    <cellStyle name="Normal 8 2 2 10 3" xfId="40171"/>
    <cellStyle name="Normal 8 2 2 10 4" xfId="47022"/>
    <cellStyle name="Normal 8 2 2 11" xfId="6413"/>
    <cellStyle name="Normal 8 2 2 11 2" xfId="13144"/>
    <cellStyle name="Normal 8 2 2 11 2 2" xfId="40174"/>
    <cellStyle name="Normal 8 2 2 11 3" xfId="40173"/>
    <cellStyle name="Normal 8 2 2 11 4" xfId="47023"/>
    <cellStyle name="Normal 8 2 2 12" xfId="13142"/>
    <cellStyle name="Normal 8 2 2 12 2" xfId="40175"/>
    <cellStyle name="Normal 8 2 2 13" xfId="23250"/>
    <cellStyle name="Normal 8 2 2 14" xfId="40170"/>
    <cellStyle name="Normal 8 2 2 15" xfId="47021"/>
    <cellStyle name="Normal 8 2 2 2" xfId="6414"/>
    <cellStyle name="Normal 8 2 2 2 10" xfId="13145"/>
    <cellStyle name="Normal 8 2 2 2 10 2" xfId="40177"/>
    <cellStyle name="Normal 8 2 2 2 11" xfId="23251"/>
    <cellStyle name="Normal 8 2 2 2 12" xfId="40176"/>
    <cellStyle name="Normal 8 2 2 2 13" xfId="47024"/>
    <cellStyle name="Normal 8 2 2 2 2" xfId="6415"/>
    <cellStyle name="Normal 8 2 2 2 2 10" xfId="40178"/>
    <cellStyle name="Normal 8 2 2 2 2 11" xfId="47025"/>
    <cellStyle name="Normal 8 2 2 2 2 2" xfId="6416"/>
    <cellStyle name="Normal 8 2 2 2 2 2 2" xfId="6417"/>
    <cellStyle name="Normal 8 2 2 2 2 2 2 2" xfId="13148"/>
    <cellStyle name="Normal 8 2 2 2 2 2 2 2 2" xfId="40181"/>
    <cellStyle name="Normal 8 2 2 2 2 2 2 3" xfId="40180"/>
    <cellStyle name="Normal 8 2 2 2 2 2 2 4" xfId="47027"/>
    <cellStyle name="Normal 8 2 2 2 2 2 3" xfId="13147"/>
    <cellStyle name="Normal 8 2 2 2 2 2 3 2" xfId="40182"/>
    <cellStyle name="Normal 8 2 2 2 2 2 4" xfId="40179"/>
    <cellStyle name="Normal 8 2 2 2 2 2 5" xfId="47026"/>
    <cellStyle name="Normal 8 2 2 2 2 3" xfId="6418"/>
    <cellStyle name="Normal 8 2 2 2 2 3 2" xfId="6419"/>
    <cellStyle name="Normal 8 2 2 2 2 3 2 2" xfId="13150"/>
    <cellStyle name="Normal 8 2 2 2 2 3 2 2 2" xfId="40185"/>
    <cellStyle name="Normal 8 2 2 2 2 3 2 3" xfId="40184"/>
    <cellStyle name="Normal 8 2 2 2 2 3 2 4" xfId="47029"/>
    <cellStyle name="Normal 8 2 2 2 2 3 3" xfId="13149"/>
    <cellStyle name="Normal 8 2 2 2 2 3 3 2" xfId="40186"/>
    <cellStyle name="Normal 8 2 2 2 2 3 4" xfId="40183"/>
    <cellStyle name="Normal 8 2 2 2 2 3 5" xfId="47028"/>
    <cellStyle name="Normal 8 2 2 2 2 4" xfId="6420"/>
    <cellStyle name="Normal 8 2 2 2 2 4 2" xfId="13151"/>
    <cellStyle name="Normal 8 2 2 2 2 4 2 2" xfId="40188"/>
    <cellStyle name="Normal 8 2 2 2 2 4 3" xfId="40187"/>
    <cellStyle name="Normal 8 2 2 2 2 4 4" xfId="47030"/>
    <cellStyle name="Normal 8 2 2 2 2 5" xfId="6421"/>
    <cellStyle name="Normal 8 2 2 2 2 5 2" xfId="13152"/>
    <cellStyle name="Normal 8 2 2 2 2 5 2 2" xfId="40190"/>
    <cellStyle name="Normal 8 2 2 2 2 5 3" xfId="40189"/>
    <cellStyle name="Normal 8 2 2 2 2 5 4" xfId="47031"/>
    <cellStyle name="Normal 8 2 2 2 2 6" xfId="6422"/>
    <cellStyle name="Normal 8 2 2 2 2 6 2" xfId="13153"/>
    <cellStyle name="Normal 8 2 2 2 2 6 2 2" xfId="40192"/>
    <cellStyle name="Normal 8 2 2 2 2 6 3" xfId="40191"/>
    <cellStyle name="Normal 8 2 2 2 2 6 4" xfId="47032"/>
    <cellStyle name="Normal 8 2 2 2 2 7" xfId="6423"/>
    <cellStyle name="Normal 8 2 2 2 2 7 2" xfId="13154"/>
    <cellStyle name="Normal 8 2 2 2 2 7 2 2" xfId="40194"/>
    <cellStyle name="Normal 8 2 2 2 2 7 3" xfId="40193"/>
    <cellStyle name="Normal 8 2 2 2 2 7 4" xfId="47033"/>
    <cellStyle name="Normal 8 2 2 2 2 8" xfId="6424"/>
    <cellStyle name="Normal 8 2 2 2 2 8 2" xfId="13155"/>
    <cellStyle name="Normal 8 2 2 2 2 8 2 2" xfId="40196"/>
    <cellStyle name="Normal 8 2 2 2 2 8 3" xfId="40195"/>
    <cellStyle name="Normal 8 2 2 2 2 8 4" xfId="47034"/>
    <cellStyle name="Normal 8 2 2 2 2 9" xfId="13146"/>
    <cellStyle name="Normal 8 2 2 2 2 9 2" xfId="40197"/>
    <cellStyle name="Normal 8 2 2 2 3" xfId="6425"/>
    <cellStyle name="Normal 8 2 2 2 3 2" xfId="6426"/>
    <cellStyle name="Normal 8 2 2 2 3 2 2" xfId="13157"/>
    <cellStyle name="Normal 8 2 2 2 3 2 2 2" xfId="40200"/>
    <cellStyle name="Normal 8 2 2 2 3 2 3" xfId="40199"/>
    <cellStyle name="Normal 8 2 2 2 3 2 4" xfId="47036"/>
    <cellStyle name="Normal 8 2 2 2 3 3" xfId="13156"/>
    <cellStyle name="Normal 8 2 2 2 3 3 2" xfId="40201"/>
    <cellStyle name="Normal 8 2 2 2 3 4" xfId="40198"/>
    <cellStyle name="Normal 8 2 2 2 3 5" xfId="47035"/>
    <cellStyle name="Normal 8 2 2 2 4" xfId="6427"/>
    <cellStyle name="Normal 8 2 2 2 4 2" xfId="6428"/>
    <cellStyle name="Normal 8 2 2 2 4 2 2" xfId="13159"/>
    <cellStyle name="Normal 8 2 2 2 4 2 2 2" xfId="40204"/>
    <cellStyle name="Normal 8 2 2 2 4 2 3" xfId="40203"/>
    <cellStyle name="Normal 8 2 2 2 4 2 4" xfId="47038"/>
    <cellStyle name="Normal 8 2 2 2 4 3" xfId="13158"/>
    <cellStyle name="Normal 8 2 2 2 4 3 2" xfId="40205"/>
    <cellStyle name="Normal 8 2 2 2 4 4" xfId="40202"/>
    <cellStyle name="Normal 8 2 2 2 4 5" xfId="47037"/>
    <cellStyle name="Normal 8 2 2 2 5" xfId="6429"/>
    <cellStyle name="Normal 8 2 2 2 5 2" xfId="13160"/>
    <cellStyle name="Normal 8 2 2 2 5 2 2" xfId="40207"/>
    <cellStyle name="Normal 8 2 2 2 5 3" xfId="40206"/>
    <cellStyle name="Normal 8 2 2 2 5 4" xfId="47039"/>
    <cellStyle name="Normal 8 2 2 2 6" xfId="6430"/>
    <cellStyle name="Normal 8 2 2 2 6 2" xfId="13161"/>
    <cellStyle name="Normal 8 2 2 2 6 2 2" xfId="40209"/>
    <cellStyle name="Normal 8 2 2 2 6 3" xfId="40208"/>
    <cellStyle name="Normal 8 2 2 2 6 4" xfId="47040"/>
    <cellStyle name="Normal 8 2 2 2 7" xfId="6431"/>
    <cellStyle name="Normal 8 2 2 2 7 2" xfId="13162"/>
    <cellStyle name="Normal 8 2 2 2 7 2 2" xfId="40211"/>
    <cellStyle name="Normal 8 2 2 2 7 3" xfId="40210"/>
    <cellStyle name="Normal 8 2 2 2 7 4" xfId="47041"/>
    <cellStyle name="Normal 8 2 2 2 8" xfId="6432"/>
    <cellStyle name="Normal 8 2 2 2 8 2" xfId="13163"/>
    <cellStyle name="Normal 8 2 2 2 8 2 2" xfId="40213"/>
    <cellStyle name="Normal 8 2 2 2 8 3" xfId="40212"/>
    <cellStyle name="Normal 8 2 2 2 8 4" xfId="47042"/>
    <cellStyle name="Normal 8 2 2 2 9" xfId="6433"/>
    <cellStyle name="Normal 8 2 2 2 9 2" xfId="13164"/>
    <cellStyle name="Normal 8 2 2 2 9 2 2" xfId="40215"/>
    <cellStyle name="Normal 8 2 2 2 9 3" xfId="40214"/>
    <cellStyle name="Normal 8 2 2 2 9 4" xfId="47043"/>
    <cellStyle name="Normal 8 2 2 3" xfId="6434"/>
    <cellStyle name="Normal 8 2 2 3 10" xfId="23252"/>
    <cellStyle name="Normal 8 2 2 3 11" xfId="40216"/>
    <cellStyle name="Normal 8 2 2 3 12" xfId="47044"/>
    <cellStyle name="Normal 8 2 2 3 2" xfId="6435"/>
    <cellStyle name="Normal 8 2 2 3 2 2" xfId="6436"/>
    <cellStyle name="Normal 8 2 2 3 2 2 2" xfId="13167"/>
    <cellStyle name="Normal 8 2 2 3 2 2 2 2" xfId="40219"/>
    <cellStyle name="Normal 8 2 2 3 2 2 3" xfId="40218"/>
    <cellStyle name="Normal 8 2 2 3 2 2 4" xfId="47046"/>
    <cellStyle name="Normal 8 2 2 3 2 3" xfId="13166"/>
    <cellStyle name="Normal 8 2 2 3 2 3 2" xfId="40220"/>
    <cellStyle name="Normal 8 2 2 3 2 4" xfId="40217"/>
    <cellStyle name="Normal 8 2 2 3 2 5" xfId="47045"/>
    <cellStyle name="Normal 8 2 2 3 3" xfId="6437"/>
    <cellStyle name="Normal 8 2 2 3 3 2" xfId="6438"/>
    <cellStyle name="Normal 8 2 2 3 3 2 2" xfId="13169"/>
    <cellStyle name="Normal 8 2 2 3 3 2 2 2" xfId="40223"/>
    <cellStyle name="Normal 8 2 2 3 3 2 3" xfId="40222"/>
    <cellStyle name="Normal 8 2 2 3 3 2 4" xfId="47048"/>
    <cellStyle name="Normal 8 2 2 3 3 3" xfId="13168"/>
    <cellStyle name="Normal 8 2 2 3 3 3 2" xfId="40224"/>
    <cellStyle name="Normal 8 2 2 3 3 4" xfId="40221"/>
    <cellStyle name="Normal 8 2 2 3 3 5" xfId="47047"/>
    <cellStyle name="Normal 8 2 2 3 4" xfId="6439"/>
    <cellStyle name="Normal 8 2 2 3 4 2" xfId="13170"/>
    <cellStyle name="Normal 8 2 2 3 4 2 2" xfId="40226"/>
    <cellStyle name="Normal 8 2 2 3 4 3" xfId="40225"/>
    <cellStyle name="Normal 8 2 2 3 4 4" xfId="47049"/>
    <cellStyle name="Normal 8 2 2 3 5" xfId="6440"/>
    <cellStyle name="Normal 8 2 2 3 5 2" xfId="13171"/>
    <cellStyle name="Normal 8 2 2 3 5 2 2" xfId="40228"/>
    <cellStyle name="Normal 8 2 2 3 5 3" xfId="40227"/>
    <cellStyle name="Normal 8 2 2 3 5 4" xfId="47050"/>
    <cellStyle name="Normal 8 2 2 3 6" xfId="6441"/>
    <cellStyle name="Normal 8 2 2 3 6 2" xfId="13172"/>
    <cellStyle name="Normal 8 2 2 3 6 2 2" xfId="40230"/>
    <cellStyle name="Normal 8 2 2 3 6 3" xfId="40229"/>
    <cellStyle name="Normal 8 2 2 3 6 4" xfId="47051"/>
    <cellStyle name="Normal 8 2 2 3 7" xfId="6442"/>
    <cellStyle name="Normal 8 2 2 3 7 2" xfId="13173"/>
    <cellStyle name="Normal 8 2 2 3 7 2 2" xfId="40232"/>
    <cellStyle name="Normal 8 2 2 3 7 3" xfId="40231"/>
    <cellStyle name="Normal 8 2 2 3 7 4" xfId="47052"/>
    <cellStyle name="Normal 8 2 2 3 8" xfId="6443"/>
    <cellStyle name="Normal 8 2 2 3 8 2" xfId="13174"/>
    <cellStyle name="Normal 8 2 2 3 8 2 2" xfId="40234"/>
    <cellStyle name="Normal 8 2 2 3 8 3" xfId="40233"/>
    <cellStyle name="Normal 8 2 2 3 8 4" xfId="47053"/>
    <cellStyle name="Normal 8 2 2 3 9" xfId="13165"/>
    <cellStyle name="Normal 8 2 2 3 9 2" xfId="40235"/>
    <cellStyle name="Normal 8 2 2 4" xfId="6444"/>
    <cellStyle name="Normal 8 2 2 4 10" xfId="40236"/>
    <cellStyle name="Normal 8 2 2 4 11" xfId="47054"/>
    <cellStyle name="Normal 8 2 2 4 2" xfId="6445"/>
    <cellStyle name="Normal 8 2 2 4 2 2" xfId="13176"/>
    <cellStyle name="Normal 8 2 2 4 2 2 2" xfId="40238"/>
    <cellStyle name="Normal 8 2 2 4 2 3" xfId="40237"/>
    <cellStyle name="Normal 8 2 2 4 2 4" xfId="47055"/>
    <cellStyle name="Normal 8 2 2 4 3" xfId="6446"/>
    <cellStyle name="Normal 8 2 2 4 3 2" xfId="13177"/>
    <cellStyle name="Normal 8 2 2 4 3 2 2" xfId="40240"/>
    <cellStyle name="Normal 8 2 2 4 3 3" xfId="40239"/>
    <cellStyle name="Normal 8 2 2 4 3 4" xfId="47056"/>
    <cellStyle name="Normal 8 2 2 4 4" xfId="6447"/>
    <cellStyle name="Normal 8 2 2 4 4 2" xfId="13178"/>
    <cellStyle name="Normal 8 2 2 4 4 2 2" xfId="40242"/>
    <cellStyle name="Normal 8 2 2 4 4 3" xfId="40241"/>
    <cellStyle name="Normal 8 2 2 4 4 4" xfId="47057"/>
    <cellStyle name="Normal 8 2 2 4 5" xfId="6448"/>
    <cellStyle name="Normal 8 2 2 4 5 2" xfId="13179"/>
    <cellStyle name="Normal 8 2 2 4 5 2 2" xfId="40244"/>
    <cellStyle name="Normal 8 2 2 4 5 3" xfId="40243"/>
    <cellStyle name="Normal 8 2 2 4 5 4" xfId="47058"/>
    <cellStyle name="Normal 8 2 2 4 6" xfId="6449"/>
    <cellStyle name="Normal 8 2 2 4 6 2" xfId="13180"/>
    <cellStyle name="Normal 8 2 2 4 6 2 2" xfId="40246"/>
    <cellStyle name="Normal 8 2 2 4 6 3" xfId="40245"/>
    <cellStyle name="Normal 8 2 2 4 6 4" xfId="47059"/>
    <cellStyle name="Normal 8 2 2 4 7" xfId="6450"/>
    <cellStyle name="Normal 8 2 2 4 7 2" xfId="13181"/>
    <cellStyle name="Normal 8 2 2 4 7 2 2" xfId="40248"/>
    <cellStyle name="Normal 8 2 2 4 7 3" xfId="40247"/>
    <cellStyle name="Normal 8 2 2 4 7 4" xfId="47060"/>
    <cellStyle name="Normal 8 2 2 4 8" xfId="6451"/>
    <cellStyle name="Normal 8 2 2 4 8 2" xfId="13182"/>
    <cellStyle name="Normal 8 2 2 4 8 2 2" xfId="40250"/>
    <cellStyle name="Normal 8 2 2 4 8 3" xfId="40249"/>
    <cellStyle name="Normal 8 2 2 4 8 4" xfId="47061"/>
    <cellStyle name="Normal 8 2 2 4 9" xfId="13175"/>
    <cellStyle name="Normal 8 2 2 4 9 2" xfId="40251"/>
    <cellStyle name="Normal 8 2 2 5" xfId="6452"/>
    <cellStyle name="Normal 8 2 2 5 2" xfId="6453"/>
    <cellStyle name="Normal 8 2 2 5 2 2" xfId="13184"/>
    <cellStyle name="Normal 8 2 2 5 2 2 2" xfId="40254"/>
    <cellStyle name="Normal 8 2 2 5 2 3" xfId="40253"/>
    <cellStyle name="Normal 8 2 2 5 2 4" xfId="47063"/>
    <cellStyle name="Normal 8 2 2 5 3" xfId="13183"/>
    <cellStyle name="Normal 8 2 2 5 3 2" xfId="40255"/>
    <cellStyle name="Normal 8 2 2 5 4" xfId="40252"/>
    <cellStyle name="Normal 8 2 2 5 5" xfId="47062"/>
    <cellStyle name="Normal 8 2 2 6" xfId="6454"/>
    <cellStyle name="Normal 8 2 2 6 2" xfId="13185"/>
    <cellStyle name="Normal 8 2 2 6 2 2" xfId="40257"/>
    <cellStyle name="Normal 8 2 2 6 3" xfId="40256"/>
    <cellStyle name="Normal 8 2 2 6 4" xfId="47064"/>
    <cellStyle name="Normal 8 2 2 7" xfId="6455"/>
    <cellStyle name="Normal 8 2 2 7 2" xfId="13186"/>
    <cellStyle name="Normal 8 2 2 7 2 2" xfId="40259"/>
    <cellStyle name="Normal 8 2 2 7 3" xfId="40258"/>
    <cellStyle name="Normal 8 2 2 7 4" xfId="47065"/>
    <cellStyle name="Normal 8 2 2 8" xfId="6456"/>
    <cellStyle name="Normal 8 2 2 8 2" xfId="13187"/>
    <cellStyle name="Normal 8 2 2 8 2 2" xfId="40261"/>
    <cellStyle name="Normal 8 2 2 8 3" xfId="40260"/>
    <cellStyle name="Normal 8 2 2 8 4" xfId="47066"/>
    <cellStyle name="Normal 8 2 2 9" xfId="6457"/>
    <cellStyle name="Normal 8 2 2 9 2" xfId="13188"/>
    <cellStyle name="Normal 8 2 2 9 2 2" xfId="40263"/>
    <cellStyle name="Normal 8 2 2 9 3" xfId="40262"/>
    <cellStyle name="Normal 8 2 2 9 4" xfId="47067"/>
    <cellStyle name="Normal 8 2 3" xfId="6458"/>
    <cellStyle name="Normal 8 2 3 10" xfId="13189"/>
    <cellStyle name="Normal 8 2 3 10 2" xfId="40265"/>
    <cellStyle name="Normal 8 2 3 11" xfId="23253"/>
    <cellStyle name="Normal 8 2 3 12" xfId="40264"/>
    <cellStyle name="Normal 8 2 3 13" xfId="47068"/>
    <cellStyle name="Normal 8 2 3 2" xfId="6459"/>
    <cellStyle name="Normal 8 2 3 2 10" xfId="40266"/>
    <cellStyle name="Normal 8 2 3 2 11" xfId="47069"/>
    <cellStyle name="Normal 8 2 3 2 2" xfId="6460"/>
    <cellStyle name="Normal 8 2 3 2 2 2" xfId="6461"/>
    <cellStyle name="Normal 8 2 3 2 2 2 2" xfId="13192"/>
    <cellStyle name="Normal 8 2 3 2 2 2 2 2" xfId="40269"/>
    <cellStyle name="Normal 8 2 3 2 2 2 3" xfId="40268"/>
    <cellStyle name="Normal 8 2 3 2 2 2 4" xfId="47071"/>
    <cellStyle name="Normal 8 2 3 2 2 3" xfId="13191"/>
    <cellStyle name="Normal 8 2 3 2 2 3 2" xfId="40270"/>
    <cellStyle name="Normal 8 2 3 2 2 4" xfId="40267"/>
    <cellStyle name="Normal 8 2 3 2 2 5" xfId="47070"/>
    <cellStyle name="Normal 8 2 3 2 3" xfId="6462"/>
    <cellStyle name="Normal 8 2 3 2 3 2" xfId="6463"/>
    <cellStyle name="Normal 8 2 3 2 3 2 2" xfId="13194"/>
    <cellStyle name="Normal 8 2 3 2 3 2 2 2" xfId="40273"/>
    <cellStyle name="Normal 8 2 3 2 3 2 3" xfId="40272"/>
    <cellStyle name="Normal 8 2 3 2 3 2 4" xfId="47073"/>
    <cellStyle name="Normal 8 2 3 2 3 3" xfId="13193"/>
    <cellStyle name="Normal 8 2 3 2 3 3 2" xfId="40274"/>
    <cellStyle name="Normal 8 2 3 2 3 4" xfId="40271"/>
    <cellStyle name="Normal 8 2 3 2 3 5" xfId="47072"/>
    <cellStyle name="Normal 8 2 3 2 4" xfId="6464"/>
    <cellStyle name="Normal 8 2 3 2 4 2" xfId="13195"/>
    <cellStyle name="Normal 8 2 3 2 4 2 2" xfId="40276"/>
    <cellStyle name="Normal 8 2 3 2 4 3" xfId="40275"/>
    <cellStyle name="Normal 8 2 3 2 4 4" xfId="47074"/>
    <cellStyle name="Normal 8 2 3 2 5" xfId="6465"/>
    <cellStyle name="Normal 8 2 3 2 5 2" xfId="13196"/>
    <cellStyle name="Normal 8 2 3 2 5 2 2" xfId="40278"/>
    <cellStyle name="Normal 8 2 3 2 5 3" xfId="40277"/>
    <cellStyle name="Normal 8 2 3 2 5 4" xfId="47075"/>
    <cellStyle name="Normal 8 2 3 2 6" xfId="6466"/>
    <cellStyle name="Normal 8 2 3 2 6 2" xfId="13197"/>
    <cellStyle name="Normal 8 2 3 2 6 2 2" xfId="40280"/>
    <cellStyle name="Normal 8 2 3 2 6 3" xfId="40279"/>
    <cellStyle name="Normal 8 2 3 2 6 4" xfId="47076"/>
    <cellStyle name="Normal 8 2 3 2 7" xfId="6467"/>
    <cellStyle name="Normal 8 2 3 2 7 2" xfId="13198"/>
    <cellStyle name="Normal 8 2 3 2 7 2 2" xfId="40282"/>
    <cellStyle name="Normal 8 2 3 2 7 3" xfId="40281"/>
    <cellStyle name="Normal 8 2 3 2 7 4" xfId="47077"/>
    <cellStyle name="Normal 8 2 3 2 8" xfId="6468"/>
    <cellStyle name="Normal 8 2 3 2 8 2" xfId="13199"/>
    <cellStyle name="Normal 8 2 3 2 8 2 2" xfId="40284"/>
    <cellStyle name="Normal 8 2 3 2 8 3" xfId="40283"/>
    <cellStyle name="Normal 8 2 3 2 8 4" xfId="47078"/>
    <cellStyle name="Normal 8 2 3 2 9" xfId="13190"/>
    <cellStyle name="Normal 8 2 3 2 9 2" xfId="40285"/>
    <cellStyle name="Normal 8 2 3 3" xfId="6469"/>
    <cellStyle name="Normal 8 2 3 3 2" xfId="6470"/>
    <cellStyle name="Normal 8 2 3 3 2 2" xfId="13201"/>
    <cellStyle name="Normal 8 2 3 3 2 2 2" xfId="40288"/>
    <cellStyle name="Normal 8 2 3 3 2 3" xfId="40287"/>
    <cellStyle name="Normal 8 2 3 3 2 4" xfId="47080"/>
    <cellStyle name="Normal 8 2 3 3 3" xfId="13200"/>
    <cellStyle name="Normal 8 2 3 3 3 2" xfId="40289"/>
    <cellStyle name="Normal 8 2 3 3 4" xfId="40286"/>
    <cellStyle name="Normal 8 2 3 3 5" xfId="47079"/>
    <cellStyle name="Normal 8 2 3 4" xfId="6471"/>
    <cellStyle name="Normal 8 2 3 4 2" xfId="6472"/>
    <cellStyle name="Normal 8 2 3 4 2 2" xfId="13203"/>
    <cellStyle name="Normal 8 2 3 4 2 2 2" xfId="40292"/>
    <cellStyle name="Normal 8 2 3 4 2 3" xfId="40291"/>
    <cellStyle name="Normal 8 2 3 4 2 4" xfId="47082"/>
    <cellStyle name="Normal 8 2 3 4 3" xfId="13202"/>
    <cellStyle name="Normal 8 2 3 4 3 2" xfId="40293"/>
    <cellStyle name="Normal 8 2 3 4 4" xfId="40290"/>
    <cellStyle name="Normal 8 2 3 4 5" xfId="47081"/>
    <cellStyle name="Normal 8 2 3 5" xfId="6473"/>
    <cellStyle name="Normal 8 2 3 5 2" xfId="13204"/>
    <cellStyle name="Normal 8 2 3 5 2 2" xfId="40295"/>
    <cellStyle name="Normal 8 2 3 5 3" xfId="40294"/>
    <cellStyle name="Normal 8 2 3 5 4" xfId="47083"/>
    <cellStyle name="Normal 8 2 3 6" xfId="6474"/>
    <cellStyle name="Normal 8 2 3 6 2" xfId="13205"/>
    <cellStyle name="Normal 8 2 3 6 2 2" xfId="40297"/>
    <cellStyle name="Normal 8 2 3 6 3" xfId="40296"/>
    <cellStyle name="Normal 8 2 3 6 4" xfId="47084"/>
    <cellStyle name="Normal 8 2 3 7" xfId="6475"/>
    <cellStyle name="Normal 8 2 3 7 2" xfId="13206"/>
    <cellStyle name="Normal 8 2 3 7 2 2" xfId="40299"/>
    <cellStyle name="Normal 8 2 3 7 3" xfId="40298"/>
    <cellStyle name="Normal 8 2 3 7 4" xfId="47085"/>
    <cellStyle name="Normal 8 2 3 8" xfId="6476"/>
    <cellStyle name="Normal 8 2 3 8 2" xfId="13207"/>
    <cellStyle name="Normal 8 2 3 8 2 2" xfId="40301"/>
    <cellStyle name="Normal 8 2 3 8 3" xfId="40300"/>
    <cellStyle name="Normal 8 2 3 8 4" xfId="47086"/>
    <cellStyle name="Normal 8 2 3 9" xfId="6477"/>
    <cellStyle name="Normal 8 2 3 9 2" xfId="13208"/>
    <cellStyle name="Normal 8 2 3 9 2 2" xfId="40303"/>
    <cellStyle name="Normal 8 2 3 9 3" xfId="40302"/>
    <cellStyle name="Normal 8 2 3 9 4" xfId="47087"/>
    <cellStyle name="Normal 8 2 4" xfId="6478"/>
    <cellStyle name="Normal 8 2 4 10" xfId="23254"/>
    <cellStyle name="Normal 8 2 4 11" xfId="40304"/>
    <cellStyle name="Normal 8 2 4 12" xfId="47088"/>
    <cellStyle name="Normal 8 2 4 2" xfId="6479"/>
    <cellStyle name="Normal 8 2 4 2 2" xfId="6480"/>
    <cellStyle name="Normal 8 2 4 2 2 2" xfId="13211"/>
    <cellStyle name="Normal 8 2 4 2 2 2 2" xfId="40307"/>
    <cellStyle name="Normal 8 2 4 2 2 3" xfId="40306"/>
    <cellStyle name="Normal 8 2 4 2 2 4" xfId="47090"/>
    <cellStyle name="Normal 8 2 4 2 3" xfId="13210"/>
    <cellStyle name="Normal 8 2 4 2 3 2" xfId="40308"/>
    <cellStyle name="Normal 8 2 4 2 4" xfId="40305"/>
    <cellStyle name="Normal 8 2 4 2 5" xfId="47089"/>
    <cellStyle name="Normal 8 2 4 3" xfId="6481"/>
    <cellStyle name="Normal 8 2 4 3 2" xfId="6482"/>
    <cellStyle name="Normal 8 2 4 3 2 2" xfId="13213"/>
    <cellStyle name="Normal 8 2 4 3 2 2 2" xfId="40311"/>
    <cellStyle name="Normal 8 2 4 3 2 3" xfId="40310"/>
    <cellStyle name="Normal 8 2 4 3 2 4" xfId="47092"/>
    <cellStyle name="Normal 8 2 4 3 3" xfId="13212"/>
    <cellStyle name="Normal 8 2 4 3 3 2" xfId="40312"/>
    <cellStyle name="Normal 8 2 4 3 4" xfId="40309"/>
    <cellStyle name="Normal 8 2 4 3 5" xfId="47091"/>
    <cellStyle name="Normal 8 2 4 4" xfId="6483"/>
    <cellStyle name="Normal 8 2 4 4 2" xfId="13214"/>
    <cellStyle name="Normal 8 2 4 4 2 2" xfId="40314"/>
    <cellStyle name="Normal 8 2 4 4 3" xfId="40313"/>
    <cellStyle name="Normal 8 2 4 4 4" xfId="47093"/>
    <cellStyle name="Normal 8 2 4 5" xfId="6484"/>
    <cellStyle name="Normal 8 2 4 5 2" xfId="13215"/>
    <cellStyle name="Normal 8 2 4 5 2 2" xfId="40316"/>
    <cellStyle name="Normal 8 2 4 5 3" xfId="40315"/>
    <cellStyle name="Normal 8 2 4 5 4" xfId="47094"/>
    <cellStyle name="Normal 8 2 4 6" xfId="6485"/>
    <cellStyle name="Normal 8 2 4 6 2" xfId="13216"/>
    <cellStyle name="Normal 8 2 4 6 2 2" xfId="40318"/>
    <cellStyle name="Normal 8 2 4 6 3" xfId="40317"/>
    <cellStyle name="Normal 8 2 4 6 4" xfId="47095"/>
    <cellStyle name="Normal 8 2 4 7" xfId="6486"/>
    <cellStyle name="Normal 8 2 4 7 2" xfId="13217"/>
    <cellStyle name="Normal 8 2 4 7 2 2" xfId="40320"/>
    <cellStyle name="Normal 8 2 4 7 3" xfId="40319"/>
    <cellStyle name="Normal 8 2 4 7 4" xfId="47096"/>
    <cellStyle name="Normal 8 2 4 8" xfId="6487"/>
    <cellStyle name="Normal 8 2 4 8 2" xfId="13218"/>
    <cellStyle name="Normal 8 2 4 8 2 2" xfId="40322"/>
    <cellStyle name="Normal 8 2 4 8 3" xfId="40321"/>
    <cellStyle name="Normal 8 2 4 8 4" xfId="47097"/>
    <cellStyle name="Normal 8 2 4 9" xfId="13209"/>
    <cellStyle name="Normal 8 2 4 9 2" xfId="40323"/>
    <cellStyle name="Normal 8 2 5" xfId="6488"/>
    <cellStyle name="Normal 8 2 5 10" xfId="23255"/>
    <cellStyle name="Normal 8 2 5 11" xfId="40324"/>
    <cellStyle name="Normal 8 2 5 12" xfId="47098"/>
    <cellStyle name="Normal 8 2 5 2" xfId="6489"/>
    <cellStyle name="Normal 8 2 5 2 2" xfId="13220"/>
    <cellStyle name="Normal 8 2 5 2 2 2" xfId="40326"/>
    <cellStyle name="Normal 8 2 5 2 3" xfId="40325"/>
    <cellStyle name="Normal 8 2 5 2 4" xfId="47099"/>
    <cellStyle name="Normal 8 2 5 3" xfId="6490"/>
    <cellStyle name="Normal 8 2 5 3 2" xfId="13221"/>
    <cellStyle name="Normal 8 2 5 3 2 2" xfId="40328"/>
    <cellStyle name="Normal 8 2 5 3 3" xfId="40327"/>
    <cellStyle name="Normal 8 2 5 3 4" xfId="47100"/>
    <cellStyle name="Normal 8 2 5 4" xfId="6491"/>
    <cellStyle name="Normal 8 2 5 4 2" xfId="13222"/>
    <cellStyle name="Normal 8 2 5 4 2 2" xfId="40330"/>
    <cellStyle name="Normal 8 2 5 4 3" xfId="40329"/>
    <cellStyle name="Normal 8 2 5 4 4" xfId="47101"/>
    <cellStyle name="Normal 8 2 5 5" xfId="6492"/>
    <cellStyle name="Normal 8 2 5 5 2" xfId="13223"/>
    <cellStyle name="Normal 8 2 5 5 2 2" xfId="40332"/>
    <cellStyle name="Normal 8 2 5 5 3" xfId="40331"/>
    <cellStyle name="Normal 8 2 5 5 4" xfId="47102"/>
    <cellStyle name="Normal 8 2 5 6" xfId="6493"/>
    <cellStyle name="Normal 8 2 5 6 2" xfId="13224"/>
    <cellStyle name="Normal 8 2 5 6 2 2" xfId="40334"/>
    <cellStyle name="Normal 8 2 5 6 3" xfId="40333"/>
    <cellStyle name="Normal 8 2 5 6 4" xfId="47103"/>
    <cellStyle name="Normal 8 2 5 7" xfId="6494"/>
    <cellStyle name="Normal 8 2 5 7 2" xfId="13225"/>
    <cellStyle name="Normal 8 2 5 7 2 2" xfId="40336"/>
    <cellStyle name="Normal 8 2 5 7 3" xfId="40335"/>
    <cellStyle name="Normal 8 2 5 7 4" xfId="47104"/>
    <cellStyle name="Normal 8 2 5 8" xfId="6495"/>
    <cellStyle name="Normal 8 2 5 8 2" xfId="13226"/>
    <cellStyle name="Normal 8 2 5 8 2 2" xfId="40338"/>
    <cellStyle name="Normal 8 2 5 8 3" xfId="40337"/>
    <cellStyle name="Normal 8 2 5 8 4" xfId="47105"/>
    <cellStyle name="Normal 8 2 5 9" xfId="13219"/>
    <cellStyle name="Normal 8 2 5 9 2" xfId="40339"/>
    <cellStyle name="Normal 8 2 6" xfId="6496"/>
    <cellStyle name="Normal 8 2 6 2" xfId="6497"/>
    <cellStyle name="Normal 8 2 6 2 2" xfId="13228"/>
    <cellStyle name="Normal 8 2 6 2 2 2" xfId="40342"/>
    <cellStyle name="Normal 8 2 6 2 3" xfId="40341"/>
    <cellStyle name="Normal 8 2 6 2 4" xfId="47107"/>
    <cellStyle name="Normal 8 2 6 3" xfId="13227"/>
    <cellStyle name="Normal 8 2 6 3 2" xfId="40343"/>
    <cellStyle name="Normal 8 2 6 4" xfId="40340"/>
    <cellStyle name="Normal 8 2 6 5" xfId="47106"/>
    <cellStyle name="Normal 8 2 7" xfId="6498"/>
    <cellStyle name="Normal 8 2 7 2" xfId="13229"/>
    <cellStyle name="Normal 8 2 7 2 2" xfId="40345"/>
    <cellStyle name="Normal 8 2 7 3" xfId="40344"/>
    <cellStyle name="Normal 8 2 7 4" xfId="47108"/>
    <cellStyle name="Normal 8 2 8" xfId="6499"/>
    <cellStyle name="Normal 8 2 8 2" xfId="13230"/>
    <cellStyle name="Normal 8 2 8 2 2" xfId="40347"/>
    <cellStyle name="Normal 8 2 8 3" xfId="40346"/>
    <cellStyle name="Normal 8 2 8 4" xfId="47109"/>
    <cellStyle name="Normal 8 2 9" xfId="6500"/>
    <cellStyle name="Normal 8 2 9 2" xfId="13231"/>
    <cellStyle name="Normal 8 2 9 2 2" xfId="40349"/>
    <cellStyle name="Normal 8 2 9 3" xfId="40348"/>
    <cellStyle name="Normal 8 2 9 4" xfId="47110"/>
    <cellStyle name="Normal 8 20" xfId="23238"/>
    <cellStyle name="Normal 8 3" xfId="285"/>
    <cellStyle name="Normal 8 3 2" xfId="478"/>
    <cellStyle name="Normal 8 3 2 2" xfId="6502"/>
    <cellStyle name="Normal 8 3 2 2 2" xfId="13234"/>
    <cellStyle name="Normal 8 3 2 2 2 2" xfId="40353"/>
    <cellStyle name="Normal 8 3 2 2 3" xfId="40352"/>
    <cellStyle name="Normal 8 3 2 3" xfId="13233"/>
    <cellStyle name="Normal 8 3 2 3 2" xfId="40354"/>
    <cellStyle name="Normal 8 3 2 4" xfId="23257"/>
    <cellStyle name="Normal 8 3 2 5" xfId="40351"/>
    <cellStyle name="Normal 8 3 2 6" xfId="47112"/>
    <cellStyle name="Normal 8 3 3" xfId="6501"/>
    <cellStyle name="Normal 8 3 3 2" xfId="13235"/>
    <cellStyle name="Normal 8 3 3 2 2" xfId="40356"/>
    <cellStyle name="Normal 8 3 3 3" xfId="40355"/>
    <cellStyle name="Normal 8 3 4" xfId="13232"/>
    <cellStyle name="Normal 8 3 4 2" xfId="40357"/>
    <cellStyle name="Normal 8 3 5" xfId="23256"/>
    <cellStyle name="Normal 8 3 6" xfId="40350"/>
    <cellStyle name="Normal 8 3 7" xfId="47111"/>
    <cellStyle name="Normal 8 4" xfId="571"/>
    <cellStyle name="Normal 8 4 2" xfId="7181"/>
    <cellStyle name="Normal 8 4 2 2" xfId="13237"/>
    <cellStyle name="Normal 8 4 2 2 2" xfId="40360"/>
    <cellStyle name="Normal 8 4 2 3" xfId="23259"/>
    <cellStyle name="Normal 8 4 2 4" xfId="40359"/>
    <cellStyle name="Normal 8 4 3" xfId="13236"/>
    <cellStyle name="Normal 8 4 3 2" xfId="40361"/>
    <cellStyle name="Normal 8 4 4" xfId="23258"/>
    <cellStyle name="Normal 8 4 5" xfId="40358"/>
    <cellStyle name="Normal 8 5" xfId="591"/>
    <cellStyle name="Normal 8 5 2" xfId="7182"/>
    <cellStyle name="Normal 8 5 2 2" xfId="13239"/>
    <cellStyle name="Normal 8 5 2 2 2" xfId="40364"/>
    <cellStyle name="Normal 8 5 2 3" xfId="40363"/>
    <cellStyle name="Normal 8 5 3" xfId="13238"/>
    <cellStyle name="Normal 8 5 3 2" xfId="40365"/>
    <cellStyle name="Normal 8 5 4" xfId="23260"/>
    <cellStyle name="Normal 8 5 5" xfId="40362"/>
    <cellStyle name="Normal 8 6" xfId="683"/>
    <cellStyle name="Normal 8 6 2" xfId="7183"/>
    <cellStyle name="Normal 8 6 2 2" xfId="13241"/>
    <cellStyle name="Normal 8 6 2 2 2" xfId="40368"/>
    <cellStyle name="Normal 8 6 2 3" xfId="40367"/>
    <cellStyle name="Normal 8 6 3" xfId="13240"/>
    <cellStyle name="Normal 8 6 3 2" xfId="40369"/>
    <cellStyle name="Normal 8 6 4" xfId="23261"/>
    <cellStyle name="Normal 8 6 5" xfId="40366"/>
    <cellStyle name="Normal 8 7" xfId="769"/>
    <cellStyle name="Normal 8 7 2" xfId="13242"/>
    <cellStyle name="Normal 8 7 2 2" xfId="40371"/>
    <cellStyle name="Normal 8 7 3" xfId="23262"/>
    <cellStyle name="Normal 8 7 4" xfId="40370"/>
    <cellStyle name="Normal 8 8" xfId="13896"/>
    <cellStyle name="Normal 8 8 2" xfId="23263"/>
    <cellStyle name="Normal 8 9" xfId="23264"/>
    <cellStyle name="Normal 80" xfId="28278"/>
    <cellStyle name="Normal 81" xfId="28280"/>
    <cellStyle name="Normal 82" xfId="28281"/>
    <cellStyle name="Normal 83" xfId="41604"/>
    <cellStyle name="Normal 84" xfId="41606"/>
    <cellStyle name="Normal 85" xfId="41605"/>
    <cellStyle name="Normal 86" xfId="41607"/>
    <cellStyle name="Normal 87" xfId="47687"/>
    <cellStyle name="Normal 88" xfId="47688"/>
    <cellStyle name="Normal 89" xfId="47690"/>
    <cellStyle name="Normal 9" xfId="94"/>
    <cellStyle name="Normal 9 2" xfId="157"/>
    <cellStyle name="Normal 9 2 2" xfId="6503"/>
    <cellStyle name="Normal 9 2 2 2" xfId="23266"/>
    <cellStyle name="Normal 9 2 3" xfId="23267"/>
    <cellStyle name="Normal 9 2 4" xfId="23265"/>
    <cellStyle name="Normal 9 3" xfId="286"/>
    <cellStyle name="Normal 9 3 2" xfId="23269"/>
    <cellStyle name="Normal 9 3 3" xfId="23270"/>
    <cellStyle name="Normal 9 3 4" xfId="23268"/>
    <cellStyle name="Normal 9 4" xfId="23271"/>
    <cellStyle name="Normal 9 4 2" xfId="23272"/>
    <cellStyle name="Normal 9 4 3" xfId="23273"/>
    <cellStyle name="Normal 9 5" xfId="23274"/>
    <cellStyle name="Normal 9 6" xfId="23275"/>
    <cellStyle name="Normal 9 7" xfId="28061"/>
    <cellStyle name="Normal 9 8" xfId="28327"/>
    <cellStyle name="Normal 9_Expired Option Payouts w Detail" xfId="23276"/>
    <cellStyle name="Normal 90" xfId="47694"/>
    <cellStyle name="Normal 91" xfId="47701"/>
    <cellStyle name="Normal 92" xfId="23277"/>
    <cellStyle name="Normal 93" xfId="47707"/>
    <cellStyle name="Normal 94" xfId="47710"/>
    <cellStyle name="Normal 95" xfId="47712"/>
    <cellStyle name="Normal 96" xfId="47715"/>
    <cellStyle name="Normal 97" xfId="47718"/>
    <cellStyle name="Normal 98" xfId="47721"/>
    <cellStyle name="Normal 99" xfId="47724"/>
    <cellStyle name="Normal welcome" xfId="23278"/>
    <cellStyle name="Normal welcome 10" xfId="23279"/>
    <cellStyle name="Normal welcome 11" xfId="23280"/>
    <cellStyle name="Normal welcome 12" xfId="23281"/>
    <cellStyle name="Normal welcome 13" xfId="23282"/>
    <cellStyle name="Normal welcome 14" xfId="23283"/>
    <cellStyle name="Normal welcome 15" xfId="23284"/>
    <cellStyle name="Normal welcome 16" xfId="23285"/>
    <cellStyle name="Normal welcome 17" xfId="23286"/>
    <cellStyle name="Normal welcome 18" xfId="23287"/>
    <cellStyle name="Normal welcome 19" xfId="23288"/>
    <cellStyle name="Normal welcome 2" xfId="23289"/>
    <cellStyle name="Normal welcome 2 2" xfId="23290"/>
    <cellStyle name="Normal welcome 20" xfId="23291"/>
    <cellStyle name="Normal welcome 21" xfId="23292"/>
    <cellStyle name="Normal welcome 22" xfId="23293"/>
    <cellStyle name="Normal welcome 23" xfId="23294"/>
    <cellStyle name="Normal welcome 24" xfId="23295"/>
    <cellStyle name="Normal welcome 25" xfId="23296"/>
    <cellStyle name="Normal welcome 26" xfId="23297"/>
    <cellStyle name="Normal welcome 27" xfId="23298"/>
    <cellStyle name="Normal welcome 28" xfId="23299"/>
    <cellStyle name="Normal welcome 29" xfId="23300"/>
    <cellStyle name="Normal welcome 3" xfId="23301"/>
    <cellStyle name="Normal welcome 3 10" xfId="23302"/>
    <cellStyle name="Normal welcome 3 11" xfId="23303"/>
    <cellStyle name="Normal welcome 3 12" xfId="23304"/>
    <cellStyle name="Normal welcome 3 13" xfId="23305"/>
    <cellStyle name="Normal welcome 3 14" xfId="23306"/>
    <cellStyle name="Normal welcome 3 15" xfId="23307"/>
    <cellStyle name="Normal welcome 3 16" xfId="23308"/>
    <cellStyle name="Normal welcome 3 2" xfId="23309"/>
    <cellStyle name="Normal welcome 3 3" xfId="23310"/>
    <cellStyle name="Normal welcome 3 4" xfId="23311"/>
    <cellStyle name="Normal welcome 3 5" xfId="23312"/>
    <cellStyle name="Normal welcome 3 6" xfId="23313"/>
    <cellStyle name="Normal welcome 3 7" xfId="23314"/>
    <cellStyle name="Normal welcome 3 8" xfId="23315"/>
    <cellStyle name="Normal welcome 3 9" xfId="23316"/>
    <cellStyle name="Normal welcome 30" xfId="23317"/>
    <cellStyle name="Normal welcome 31" xfId="23318"/>
    <cellStyle name="Normal welcome 32" xfId="23319"/>
    <cellStyle name="Normal welcome 33" xfId="23320"/>
    <cellStyle name="Normal welcome 34" xfId="23321"/>
    <cellStyle name="Normal welcome 35" xfId="23322"/>
    <cellStyle name="Normal welcome 36" xfId="23323"/>
    <cellStyle name="Normal welcome 37" xfId="23324"/>
    <cellStyle name="Normal welcome 38" xfId="23325"/>
    <cellStyle name="Normal welcome 39" xfId="23326"/>
    <cellStyle name="Normal welcome 4" xfId="23327"/>
    <cellStyle name="Normal welcome 40" xfId="23328"/>
    <cellStyle name="Normal welcome 41" xfId="23329"/>
    <cellStyle name="Normal welcome 5" xfId="23330"/>
    <cellStyle name="Normal welcome 6" xfId="23331"/>
    <cellStyle name="Normal welcome 7" xfId="23332"/>
    <cellStyle name="Normal welcome 8" xfId="23333"/>
    <cellStyle name="Normal welcome 9" xfId="23334"/>
    <cellStyle name="Normal.prt" xfId="23335"/>
    <cellStyle name="Normal_12 mos. 9-99" xfId="41"/>
    <cellStyle name="Normal_12 mos. 9-99_1" xfId="42"/>
    <cellStyle name="Normal_9-99" xfId="43"/>
    <cellStyle name="Normal_ANGIE'S_PSC_FERC_OR" xfId="44"/>
    <cellStyle name="Normal_CONED" xfId="45"/>
    <cellStyle name="Normal_CONED 2" xfId="47697"/>
    <cellStyle name="Normal_FERC CONED Form -2008" xfId="46"/>
    <cellStyle name="Normal_FERC OR " xfId="47"/>
    <cellStyle name="Normal_FERC Page 219A" xfId="48"/>
    <cellStyle name="Normal_FERC Revision to PAGE 219" xfId="49"/>
    <cellStyle name="Normal_Ferc2001" xfId="50"/>
    <cellStyle name="Normal_FercConedFORMS1" xfId="51"/>
    <cellStyle name="Normal_FercConedFORMS1 2" xfId="47699"/>
    <cellStyle name="Normal_ORTC996" xfId="65"/>
    <cellStyle name="Normal_Page 356" xfId="52"/>
    <cellStyle name="Normal_Psc2001" xfId="53"/>
    <cellStyle name="Normal_PscO&amp;R2006" xfId="54"/>
    <cellStyle name="Normal_PscO&amp;R2006 2" xfId="47702"/>
    <cellStyle name="Normal_Sheet1" xfId="55"/>
    <cellStyle name="Normal_Sheet1 2" xfId="47703"/>
    <cellStyle name="Normal2" xfId="23336"/>
    <cellStyle name="Normale_BIL9_01" xfId="23337"/>
    <cellStyle name="NormalIndent2" xfId="23338"/>
    <cellStyle name="NormalIndent2 2" xfId="23339"/>
    <cellStyle name="Normalny_Arkusz7" xfId="23340"/>
    <cellStyle name="Nota" xfId="23341"/>
    <cellStyle name="Nota 10" xfId="23342"/>
    <cellStyle name="Nota 10 2" xfId="23343"/>
    <cellStyle name="Nota 11" xfId="23344"/>
    <cellStyle name="Nota 11 2" xfId="23345"/>
    <cellStyle name="Nota 12" xfId="23346"/>
    <cellStyle name="Nota 12 2" xfId="23347"/>
    <cellStyle name="Nota 13" xfId="23348"/>
    <cellStyle name="Nota 13 2" xfId="23349"/>
    <cellStyle name="Nota 14" xfId="23350"/>
    <cellStyle name="Nota 14 2" xfId="23351"/>
    <cellStyle name="Nota 15" xfId="23352"/>
    <cellStyle name="Nota 15 2" xfId="23353"/>
    <cellStyle name="Nota 16" xfId="23354"/>
    <cellStyle name="Nota 16 2" xfId="23355"/>
    <cellStyle name="Nota 17" xfId="23356"/>
    <cellStyle name="Nota 17 2" xfId="23357"/>
    <cellStyle name="Nota 18" xfId="23358"/>
    <cellStyle name="Nota 18 2" xfId="23359"/>
    <cellStyle name="Nota 19" xfId="23360"/>
    <cellStyle name="Nota 19 2" xfId="23361"/>
    <cellStyle name="Nota 2" xfId="23362"/>
    <cellStyle name="Nota 2 2" xfId="23363"/>
    <cellStyle name="Nota 2 2 2" xfId="23364"/>
    <cellStyle name="Nota 2 3" xfId="23365"/>
    <cellStyle name="Nota 20" xfId="23366"/>
    <cellStyle name="Nota 20 2" xfId="23367"/>
    <cellStyle name="Nota 21" xfId="23368"/>
    <cellStyle name="Nota 21 2" xfId="23369"/>
    <cellStyle name="Nota 22" xfId="23370"/>
    <cellStyle name="Nota 22 2" xfId="23371"/>
    <cellStyle name="Nota 23" xfId="23372"/>
    <cellStyle name="Nota 23 2" xfId="23373"/>
    <cellStyle name="Nota 24" xfId="23374"/>
    <cellStyle name="Nota 24 2" xfId="23375"/>
    <cellStyle name="Nota 25" xfId="23376"/>
    <cellStyle name="Nota 25 2" xfId="23377"/>
    <cellStyle name="Nota 26" xfId="23378"/>
    <cellStyle name="Nota 26 2" xfId="23379"/>
    <cellStyle name="Nota 27" xfId="23380"/>
    <cellStyle name="Nota 27 2" xfId="23381"/>
    <cellStyle name="Nota 28" xfId="23382"/>
    <cellStyle name="Nota 28 2" xfId="23383"/>
    <cellStyle name="Nota 29" xfId="23384"/>
    <cellStyle name="Nota 29 2" xfId="23385"/>
    <cellStyle name="Nota 3" xfId="23386"/>
    <cellStyle name="Nota 3 10" xfId="23387"/>
    <cellStyle name="Nota 3 10 2" xfId="23388"/>
    <cellStyle name="Nota 3 11" xfId="23389"/>
    <cellStyle name="Nota 3 11 2" xfId="23390"/>
    <cellStyle name="Nota 3 12" xfId="23391"/>
    <cellStyle name="Nota 3 12 2" xfId="23392"/>
    <cellStyle name="Nota 3 13" xfId="23393"/>
    <cellStyle name="Nota 3 13 2" xfId="23394"/>
    <cellStyle name="Nota 3 14" xfId="23395"/>
    <cellStyle name="Nota 3 14 2" xfId="23396"/>
    <cellStyle name="Nota 3 15" xfId="23397"/>
    <cellStyle name="Nota 3 15 2" xfId="23398"/>
    <cellStyle name="Nota 3 16" xfId="23399"/>
    <cellStyle name="Nota 3 16 2" xfId="23400"/>
    <cellStyle name="Nota 3 17" xfId="23401"/>
    <cellStyle name="Nota 3 2" xfId="23402"/>
    <cellStyle name="Nota 3 2 2" xfId="23403"/>
    <cellStyle name="Nota 3 3" xfId="23404"/>
    <cellStyle name="Nota 3 3 2" xfId="23405"/>
    <cellStyle name="Nota 3 4" xfId="23406"/>
    <cellStyle name="Nota 3 4 2" xfId="23407"/>
    <cellStyle name="Nota 3 5" xfId="23408"/>
    <cellStyle name="Nota 3 5 2" xfId="23409"/>
    <cellStyle name="Nota 3 6" xfId="23410"/>
    <cellStyle name="Nota 3 6 2" xfId="23411"/>
    <cellStyle name="Nota 3 7" xfId="23412"/>
    <cellStyle name="Nota 3 7 2" xfId="23413"/>
    <cellStyle name="Nota 3 8" xfId="23414"/>
    <cellStyle name="Nota 3 8 2" xfId="23415"/>
    <cellStyle name="Nota 3 9" xfId="23416"/>
    <cellStyle name="Nota 30" xfId="23417"/>
    <cellStyle name="Nota 30 2" xfId="23418"/>
    <cellStyle name="Nota 31" xfId="23419"/>
    <cellStyle name="Nota 31 2" xfId="23420"/>
    <cellStyle name="Nota 32" xfId="23421"/>
    <cellStyle name="Nota 32 2" xfId="23422"/>
    <cellStyle name="Nota 33" xfId="23423"/>
    <cellStyle name="Nota 33 2" xfId="23424"/>
    <cellStyle name="Nota 34" xfId="23425"/>
    <cellStyle name="Nota 34 2" xfId="23426"/>
    <cellStyle name="Nota 35" xfId="23427"/>
    <cellStyle name="Nota 35 2" xfId="23428"/>
    <cellStyle name="Nota 36" xfId="23429"/>
    <cellStyle name="Nota 36 2" xfId="23430"/>
    <cellStyle name="Nota 37" xfId="23431"/>
    <cellStyle name="Nota 37 2" xfId="23432"/>
    <cellStyle name="Nota 38" xfId="23433"/>
    <cellStyle name="Nota 38 2" xfId="23434"/>
    <cellStyle name="Nota 39" xfId="23435"/>
    <cellStyle name="Nota 39 2" xfId="23436"/>
    <cellStyle name="Nota 4" xfId="23437"/>
    <cellStyle name="Nota 4 2" xfId="23438"/>
    <cellStyle name="Nota 40" xfId="23439"/>
    <cellStyle name="Nota 40 2" xfId="23440"/>
    <cellStyle name="Nota 41" xfId="23441"/>
    <cellStyle name="Nota 41 2" xfId="23442"/>
    <cellStyle name="Nota 42" xfId="23443"/>
    <cellStyle name="Nota 5" xfId="23444"/>
    <cellStyle name="Nota 5 2" xfId="23445"/>
    <cellStyle name="Nota 6" xfId="23446"/>
    <cellStyle name="Nota 6 2" xfId="23447"/>
    <cellStyle name="Nota 7" xfId="23448"/>
    <cellStyle name="Nota 7 2" xfId="23449"/>
    <cellStyle name="Nota 8" xfId="23450"/>
    <cellStyle name="Nota 8 2" xfId="23451"/>
    <cellStyle name="Nota 9" xfId="23452"/>
    <cellStyle name="Nota 9 2" xfId="23453"/>
    <cellStyle name="Notas" xfId="23454"/>
    <cellStyle name="Notas 10" xfId="23455"/>
    <cellStyle name="Notas 10 2" xfId="23456"/>
    <cellStyle name="Notas 11" xfId="23457"/>
    <cellStyle name="Notas 11 2" xfId="23458"/>
    <cellStyle name="Notas 12" xfId="23459"/>
    <cellStyle name="Notas 12 2" xfId="23460"/>
    <cellStyle name="Notas 13" xfId="23461"/>
    <cellStyle name="Notas 13 2" xfId="23462"/>
    <cellStyle name="Notas 14" xfId="23463"/>
    <cellStyle name="Notas 14 2" xfId="23464"/>
    <cellStyle name="Notas 15" xfId="23465"/>
    <cellStyle name="Notas 15 2" xfId="23466"/>
    <cellStyle name="Notas 16" xfId="23467"/>
    <cellStyle name="Notas 16 2" xfId="23468"/>
    <cellStyle name="Notas 17" xfId="23469"/>
    <cellStyle name="Notas 17 2" xfId="23470"/>
    <cellStyle name="Notas 18" xfId="23471"/>
    <cellStyle name="Notas 18 2" xfId="23472"/>
    <cellStyle name="Notas 19" xfId="23473"/>
    <cellStyle name="Notas 19 2" xfId="23474"/>
    <cellStyle name="Notas 2" xfId="23475"/>
    <cellStyle name="Notas 2 2" xfId="23476"/>
    <cellStyle name="Notas 2 2 2" xfId="23477"/>
    <cellStyle name="Notas 2 3" xfId="23478"/>
    <cellStyle name="Notas 20" xfId="23479"/>
    <cellStyle name="Notas 20 2" xfId="23480"/>
    <cellStyle name="Notas 21" xfId="23481"/>
    <cellStyle name="Notas 21 2" xfId="23482"/>
    <cellStyle name="Notas 22" xfId="23483"/>
    <cellStyle name="Notas 22 2" xfId="23484"/>
    <cellStyle name="Notas 23" xfId="23485"/>
    <cellStyle name="Notas 23 2" xfId="23486"/>
    <cellStyle name="Notas 24" xfId="23487"/>
    <cellStyle name="Notas 24 2" xfId="23488"/>
    <cellStyle name="Notas 25" xfId="23489"/>
    <cellStyle name="Notas 25 2" xfId="23490"/>
    <cellStyle name="Notas 26" xfId="23491"/>
    <cellStyle name="Notas 26 2" xfId="23492"/>
    <cellStyle name="Notas 27" xfId="23493"/>
    <cellStyle name="Notas 27 2" xfId="23494"/>
    <cellStyle name="Notas 28" xfId="23495"/>
    <cellStyle name="Notas 28 2" xfId="23496"/>
    <cellStyle name="Notas 29" xfId="23497"/>
    <cellStyle name="Notas 29 2" xfId="23498"/>
    <cellStyle name="Notas 3" xfId="23499"/>
    <cellStyle name="Notas 3 10" xfId="23500"/>
    <cellStyle name="Notas 3 11" xfId="23501"/>
    <cellStyle name="Notas 3 12" xfId="23502"/>
    <cellStyle name="Notas 3 13" xfId="23503"/>
    <cellStyle name="Notas 3 13 2" xfId="23504"/>
    <cellStyle name="Notas 3 14" xfId="23505"/>
    <cellStyle name="Notas 3 14 2" xfId="23506"/>
    <cellStyle name="Notas 3 15" xfId="23507"/>
    <cellStyle name="Notas 3 15 2" xfId="23508"/>
    <cellStyle name="Notas 3 16" xfId="23509"/>
    <cellStyle name="Notas 3 16 2" xfId="23510"/>
    <cellStyle name="Notas 3 17" xfId="23511"/>
    <cellStyle name="Notas 3 2" xfId="23512"/>
    <cellStyle name="Notas 3 2 2" xfId="23513"/>
    <cellStyle name="Notas 3 2 3" xfId="23514"/>
    <cellStyle name="Notas 3 2 4" xfId="23515"/>
    <cellStyle name="Notas 3 2 5" xfId="23516"/>
    <cellStyle name="Notas 3 2 6" xfId="23517"/>
    <cellStyle name="Notas 3 2 7" xfId="23518"/>
    <cellStyle name="Notas 3 2 8" xfId="23519"/>
    <cellStyle name="Notas 3 3" xfId="23520"/>
    <cellStyle name="Notas 3 4" xfId="23521"/>
    <cellStyle name="Notas 3 5" xfId="23522"/>
    <cellStyle name="Notas 3 6" xfId="23523"/>
    <cellStyle name="Notas 3 7" xfId="23524"/>
    <cellStyle name="Notas 3 8" xfId="23525"/>
    <cellStyle name="Notas 3 9" xfId="23526"/>
    <cellStyle name="Notas 30" xfId="23527"/>
    <cellStyle name="Notas 30 2" xfId="23528"/>
    <cellStyle name="Notas 31" xfId="23529"/>
    <cellStyle name="Notas 31 2" xfId="23530"/>
    <cellStyle name="Notas 32" xfId="23531"/>
    <cellStyle name="Notas 32 2" xfId="23532"/>
    <cellStyle name="Notas 33" xfId="23533"/>
    <cellStyle name="Notas 33 2" xfId="23534"/>
    <cellStyle name="Notas 34" xfId="23535"/>
    <cellStyle name="Notas 34 2" xfId="23536"/>
    <cellStyle name="Notas 35" xfId="23537"/>
    <cellStyle name="Notas 35 2" xfId="23538"/>
    <cellStyle name="Notas 36" xfId="23539"/>
    <cellStyle name="Notas 36 2" xfId="23540"/>
    <cellStyle name="Notas 37" xfId="23541"/>
    <cellStyle name="Notas 37 2" xfId="23542"/>
    <cellStyle name="Notas 38" xfId="23543"/>
    <cellStyle name="Notas 38 2" xfId="23544"/>
    <cellStyle name="Notas 39" xfId="23545"/>
    <cellStyle name="Notas 39 2" xfId="23546"/>
    <cellStyle name="Notas 4" xfId="23547"/>
    <cellStyle name="Notas 4 2" xfId="23548"/>
    <cellStyle name="Notas 40" xfId="23549"/>
    <cellStyle name="Notas 40 2" xfId="23550"/>
    <cellStyle name="Notas 41" xfId="23551"/>
    <cellStyle name="Notas 41 2" xfId="23552"/>
    <cellStyle name="Notas 42" xfId="23553"/>
    <cellStyle name="Notas 5" xfId="23554"/>
    <cellStyle name="Notas 5 2" xfId="23555"/>
    <cellStyle name="Notas 6" xfId="23556"/>
    <cellStyle name="Notas 6 2" xfId="23557"/>
    <cellStyle name="Notas 7" xfId="23558"/>
    <cellStyle name="Notas 7 2" xfId="23559"/>
    <cellStyle name="Notas 8" xfId="23560"/>
    <cellStyle name="Notas 8 2" xfId="23561"/>
    <cellStyle name="Notas 9" xfId="23562"/>
    <cellStyle name="Notas 9 2" xfId="23563"/>
    <cellStyle name="Note" xfId="56" builtinId="10" customBuiltin="1"/>
    <cellStyle name="Note 10" xfId="306"/>
    <cellStyle name="Note 10 2" xfId="7184"/>
    <cellStyle name="Note 10 2 2" xfId="13244"/>
    <cellStyle name="Note 10 2 2 2" xfId="23566"/>
    <cellStyle name="Note 10 2 2 3" xfId="40374"/>
    <cellStyle name="Note 10 2 3" xfId="23565"/>
    <cellStyle name="Note 10 2 4" xfId="40373"/>
    <cellStyle name="Note 10 3" xfId="13243"/>
    <cellStyle name="Note 10 3 2" xfId="23568"/>
    <cellStyle name="Note 10 3 3" xfId="23567"/>
    <cellStyle name="Note 10 3 4" xfId="40375"/>
    <cellStyle name="Note 10 4" xfId="23569"/>
    <cellStyle name="Note 10 4 2" xfId="23570"/>
    <cellStyle name="Note 10 5" xfId="28104"/>
    <cellStyle name="Note 10 6" xfId="23564"/>
    <cellStyle name="Note 10 7" xfId="40372"/>
    <cellStyle name="Note 11" xfId="13869"/>
    <cellStyle name="Note 11 2" xfId="23572"/>
    <cellStyle name="Note 11 2 2" xfId="23573"/>
    <cellStyle name="Note 11 3" xfId="23574"/>
    <cellStyle name="Note 11 3 2" xfId="23575"/>
    <cellStyle name="Note 11 4" xfId="23576"/>
    <cellStyle name="Note 11 4 2" xfId="23577"/>
    <cellStyle name="Note 11 5" xfId="28105"/>
    <cellStyle name="Note 11 6" xfId="23571"/>
    <cellStyle name="Note 12" xfId="23578"/>
    <cellStyle name="Note 12 2" xfId="23579"/>
    <cellStyle name="Note 12 2 2" xfId="23580"/>
    <cellStyle name="Note 12 3" xfId="23581"/>
    <cellStyle name="Note 12 3 2" xfId="23582"/>
    <cellStyle name="Note 12 4" xfId="23583"/>
    <cellStyle name="Note 12 4 2" xfId="23584"/>
    <cellStyle name="Note 12 5" xfId="28106"/>
    <cellStyle name="Note 13" xfId="23585"/>
    <cellStyle name="Note 13 2" xfId="28158"/>
    <cellStyle name="Note 13 3" xfId="28107"/>
    <cellStyle name="Note 14" xfId="23586"/>
    <cellStyle name="Note 14 2" xfId="28159"/>
    <cellStyle name="Note 14 3" xfId="28108"/>
    <cellStyle name="Note 15" xfId="23587"/>
    <cellStyle name="Note 15 2" xfId="28165"/>
    <cellStyle name="Note 15 3" xfId="28109"/>
    <cellStyle name="Note 16" xfId="23588"/>
    <cellStyle name="Note 16 2" xfId="28155"/>
    <cellStyle name="Note 16 3" xfId="28110"/>
    <cellStyle name="Note 17" xfId="23589"/>
    <cellStyle name="Note 17 2" xfId="28154"/>
    <cellStyle name="Note 17 3" xfId="28111"/>
    <cellStyle name="Note 18" xfId="23590"/>
    <cellStyle name="Note 18 2" xfId="28166"/>
    <cellStyle name="Note 18 3" xfId="28112"/>
    <cellStyle name="Note 19" xfId="23591"/>
    <cellStyle name="Note 19 2" xfId="28153"/>
    <cellStyle name="Note 19 3" xfId="28113"/>
    <cellStyle name="Note 2" xfId="111"/>
    <cellStyle name="Note 2 10" xfId="6505"/>
    <cellStyle name="Note 2 10 2" xfId="23594"/>
    <cellStyle name="Note 2 10 3" xfId="23593"/>
    <cellStyle name="Note 2 11" xfId="6506"/>
    <cellStyle name="Note 2 11 10" xfId="40376"/>
    <cellStyle name="Note 2 11 11" xfId="47113"/>
    <cellStyle name="Note 2 11 2" xfId="13246"/>
    <cellStyle name="Note 2 11 2 2" xfId="23597"/>
    <cellStyle name="Note 2 11 2 2 2" xfId="23598"/>
    <cellStyle name="Note 2 11 2 3" xfId="23599"/>
    <cellStyle name="Note 2 11 2 4" xfId="23600"/>
    <cellStyle name="Note 2 11 2 5" xfId="23596"/>
    <cellStyle name="Note 2 11 2 6" xfId="40377"/>
    <cellStyle name="Note 2 11 3" xfId="23601"/>
    <cellStyle name="Note 2 11 3 2" xfId="23602"/>
    <cellStyle name="Note 2 11 3 2 2" xfId="23603"/>
    <cellStyle name="Note 2 11 3 3" xfId="23604"/>
    <cellStyle name="Note 2 11 4" xfId="23605"/>
    <cellStyle name="Note 2 11 5" xfId="23606"/>
    <cellStyle name="Note 2 11 6" xfId="23607"/>
    <cellStyle name="Note 2 11 7" xfId="23608"/>
    <cellStyle name="Note 2 11 8" xfId="23609"/>
    <cellStyle name="Note 2 11 9" xfId="23595"/>
    <cellStyle name="Note 2 12" xfId="6507"/>
    <cellStyle name="Note 2 12 10" xfId="40378"/>
    <cellStyle name="Note 2 12 11" xfId="47114"/>
    <cellStyle name="Note 2 12 2" xfId="13247"/>
    <cellStyle name="Note 2 12 2 2" xfId="23612"/>
    <cellStyle name="Note 2 12 2 2 2" xfId="23613"/>
    <cellStyle name="Note 2 12 2 3" xfId="23614"/>
    <cellStyle name="Note 2 12 2 4" xfId="23615"/>
    <cellStyle name="Note 2 12 2 5" xfId="23611"/>
    <cellStyle name="Note 2 12 2 6" xfId="40379"/>
    <cellStyle name="Note 2 12 3" xfId="23616"/>
    <cellStyle name="Note 2 12 3 2" xfId="23617"/>
    <cellStyle name="Note 2 12 3 2 2" xfId="23618"/>
    <cellStyle name="Note 2 12 3 3" xfId="23619"/>
    <cellStyle name="Note 2 12 4" xfId="23620"/>
    <cellStyle name="Note 2 12 5" xfId="23621"/>
    <cellStyle name="Note 2 12 6" xfId="23622"/>
    <cellStyle name="Note 2 12 7" xfId="23623"/>
    <cellStyle name="Note 2 12 8" xfId="23624"/>
    <cellStyle name="Note 2 12 9" xfId="23610"/>
    <cellStyle name="Note 2 13" xfId="6508"/>
    <cellStyle name="Note 2 13 10" xfId="40380"/>
    <cellStyle name="Note 2 13 11" xfId="47115"/>
    <cellStyle name="Note 2 13 2" xfId="13248"/>
    <cellStyle name="Note 2 13 2 2" xfId="23627"/>
    <cellStyle name="Note 2 13 2 2 2" xfId="23628"/>
    <cellStyle name="Note 2 13 2 3" xfId="23629"/>
    <cellStyle name="Note 2 13 2 4" xfId="23630"/>
    <cellStyle name="Note 2 13 2 5" xfId="23626"/>
    <cellStyle name="Note 2 13 2 6" xfId="40381"/>
    <cellStyle name="Note 2 13 3" xfId="23631"/>
    <cellStyle name="Note 2 13 3 2" xfId="23632"/>
    <cellStyle name="Note 2 13 3 2 2" xfId="23633"/>
    <cellStyle name="Note 2 13 3 3" xfId="23634"/>
    <cellStyle name="Note 2 13 4" xfId="23635"/>
    <cellStyle name="Note 2 13 5" xfId="23636"/>
    <cellStyle name="Note 2 13 6" xfId="23637"/>
    <cellStyle name="Note 2 13 7" xfId="23638"/>
    <cellStyle name="Note 2 13 8" xfId="23639"/>
    <cellStyle name="Note 2 13 9" xfId="23625"/>
    <cellStyle name="Note 2 14" xfId="6509"/>
    <cellStyle name="Note 2 14 2" xfId="13249"/>
    <cellStyle name="Note 2 14 2 2" xfId="23642"/>
    <cellStyle name="Note 2 14 2 3" xfId="23643"/>
    <cellStyle name="Note 2 14 2 4" xfId="23644"/>
    <cellStyle name="Note 2 14 2 5" xfId="23641"/>
    <cellStyle name="Note 2 14 2 6" xfId="40383"/>
    <cellStyle name="Note 2 14 3" xfId="23645"/>
    <cellStyle name="Note 2 14 3 2" xfId="23646"/>
    <cellStyle name="Note 2 14 4" xfId="23640"/>
    <cellStyle name="Note 2 14 5" xfId="40382"/>
    <cellStyle name="Note 2 14 6" xfId="47116"/>
    <cellStyle name="Note 2 15" xfId="6510"/>
    <cellStyle name="Note 2 15 2" xfId="13250"/>
    <cellStyle name="Note 2 15 2 2" xfId="40385"/>
    <cellStyle name="Note 2 15 3" xfId="23647"/>
    <cellStyle name="Note 2 15 4" xfId="40384"/>
    <cellStyle name="Note 2 15 5" xfId="47117"/>
    <cellStyle name="Note 2 16" xfId="6504"/>
    <cellStyle name="Note 2 16 2" xfId="13251"/>
    <cellStyle name="Note 2 16 2 2" xfId="40387"/>
    <cellStyle name="Note 2 16 3" xfId="23648"/>
    <cellStyle name="Note 2 16 4" xfId="40386"/>
    <cellStyle name="Note 2 17" xfId="13245"/>
    <cellStyle name="Note 2 17 2" xfId="23649"/>
    <cellStyle name="Note 2 17 3" xfId="40388"/>
    <cellStyle name="Note 2 18" xfId="23650"/>
    <cellStyle name="Note 2 19" xfId="23651"/>
    <cellStyle name="Note 2 2" xfId="288"/>
    <cellStyle name="Note 2 2 2" xfId="6511"/>
    <cellStyle name="Note 2 2 2 10" xfId="6512"/>
    <cellStyle name="Note 2 2 2 10 2" xfId="13253"/>
    <cellStyle name="Note 2 2 2 10 2 2" xfId="40391"/>
    <cellStyle name="Note 2 2 2 10 3" xfId="40390"/>
    <cellStyle name="Note 2 2 2 10 4" xfId="47119"/>
    <cellStyle name="Note 2 2 2 11" xfId="6513"/>
    <cellStyle name="Note 2 2 2 11 2" xfId="13254"/>
    <cellStyle name="Note 2 2 2 11 2 2" xfId="40393"/>
    <cellStyle name="Note 2 2 2 11 3" xfId="40392"/>
    <cellStyle name="Note 2 2 2 11 4" xfId="47120"/>
    <cellStyle name="Note 2 2 2 12" xfId="13252"/>
    <cellStyle name="Note 2 2 2 12 2" xfId="40394"/>
    <cellStyle name="Note 2 2 2 13" xfId="23653"/>
    <cellStyle name="Note 2 2 2 14" xfId="40389"/>
    <cellStyle name="Note 2 2 2 15" xfId="47118"/>
    <cellStyle name="Note 2 2 2 2" xfId="6514"/>
    <cellStyle name="Note 2 2 2 2 10" xfId="13255"/>
    <cellStyle name="Note 2 2 2 2 10 2" xfId="40396"/>
    <cellStyle name="Note 2 2 2 2 11" xfId="40395"/>
    <cellStyle name="Note 2 2 2 2 12" xfId="47121"/>
    <cellStyle name="Note 2 2 2 2 2" xfId="6515"/>
    <cellStyle name="Note 2 2 2 2 2 2" xfId="6516"/>
    <cellStyle name="Note 2 2 2 2 2 2 2" xfId="13257"/>
    <cellStyle name="Note 2 2 2 2 2 2 2 2" xfId="40399"/>
    <cellStyle name="Note 2 2 2 2 2 2 3" xfId="40398"/>
    <cellStyle name="Note 2 2 2 2 2 2 4" xfId="47123"/>
    <cellStyle name="Note 2 2 2 2 2 3" xfId="13256"/>
    <cellStyle name="Note 2 2 2 2 2 3 2" xfId="40400"/>
    <cellStyle name="Note 2 2 2 2 2 4" xfId="40397"/>
    <cellStyle name="Note 2 2 2 2 2 5" xfId="47122"/>
    <cellStyle name="Note 2 2 2 2 3" xfId="6517"/>
    <cellStyle name="Note 2 2 2 2 3 2" xfId="6518"/>
    <cellStyle name="Note 2 2 2 2 3 2 2" xfId="13259"/>
    <cellStyle name="Note 2 2 2 2 3 2 2 2" xfId="40403"/>
    <cellStyle name="Note 2 2 2 2 3 2 3" xfId="40402"/>
    <cellStyle name="Note 2 2 2 2 3 2 4" xfId="47125"/>
    <cellStyle name="Note 2 2 2 2 3 3" xfId="13258"/>
    <cellStyle name="Note 2 2 2 2 3 3 2" xfId="40404"/>
    <cellStyle name="Note 2 2 2 2 3 4" xfId="40401"/>
    <cellStyle name="Note 2 2 2 2 3 5" xfId="47124"/>
    <cellStyle name="Note 2 2 2 2 4" xfId="6519"/>
    <cellStyle name="Note 2 2 2 2 4 2" xfId="13260"/>
    <cellStyle name="Note 2 2 2 2 4 2 2" xfId="40406"/>
    <cellStyle name="Note 2 2 2 2 4 3" xfId="40405"/>
    <cellStyle name="Note 2 2 2 2 4 4" xfId="47126"/>
    <cellStyle name="Note 2 2 2 2 5" xfId="6520"/>
    <cellStyle name="Note 2 2 2 2 5 2" xfId="13261"/>
    <cellStyle name="Note 2 2 2 2 5 2 2" xfId="40408"/>
    <cellStyle name="Note 2 2 2 2 5 3" xfId="40407"/>
    <cellStyle name="Note 2 2 2 2 5 4" xfId="47127"/>
    <cellStyle name="Note 2 2 2 2 6" xfId="6521"/>
    <cellStyle name="Note 2 2 2 2 6 2" xfId="13262"/>
    <cellStyle name="Note 2 2 2 2 6 2 2" xfId="40410"/>
    <cellStyle name="Note 2 2 2 2 6 3" xfId="40409"/>
    <cellStyle name="Note 2 2 2 2 6 4" xfId="47128"/>
    <cellStyle name="Note 2 2 2 2 7" xfId="6522"/>
    <cellStyle name="Note 2 2 2 2 7 2" xfId="13263"/>
    <cellStyle name="Note 2 2 2 2 7 2 2" xfId="40412"/>
    <cellStyle name="Note 2 2 2 2 7 3" xfId="40411"/>
    <cellStyle name="Note 2 2 2 2 7 4" xfId="47129"/>
    <cellStyle name="Note 2 2 2 2 8" xfId="6523"/>
    <cellStyle name="Note 2 2 2 2 8 2" xfId="13264"/>
    <cellStyle name="Note 2 2 2 2 8 2 2" xfId="40414"/>
    <cellStyle name="Note 2 2 2 2 8 3" xfId="40413"/>
    <cellStyle name="Note 2 2 2 2 8 4" xfId="47130"/>
    <cellStyle name="Note 2 2 2 2 9" xfId="6524"/>
    <cellStyle name="Note 2 2 2 2 9 2" xfId="13265"/>
    <cellStyle name="Note 2 2 2 2 9 2 2" xfId="40416"/>
    <cellStyle name="Note 2 2 2 2 9 3" xfId="40415"/>
    <cellStyle name="Note 2 2 2 2 9 4" xfId="47131"/>
    <cellStyle name="Note 2 2 2 3" xfId="6525"/>
    <cellStyle name="Note 2 2 2 3 10" xfId="40417"/>
    <cellStyle name="Note 2 2 2 3 11" xfId="47132"/>
    <cellStyle name="Note 2 2 2 3 2" xfId="6526"/>
    <cellStyle name="Note 2 2 2 3 2 2" xfId="13267"/>
    <cellStyle name="Note 2 2 2 3 2 2 2" xfId="40419"/>
    <cellStyle name="Note 2 2 2 3 2 3" xfId="40418"/>
    <cellStyle name="Note 2 2 2 3 2 4" xfId="47133"/>
    <cellStyle name="Note 2 2 2 3 3" xfId="6527"/>
    <cellStyle name="Note 2 2 2 3 3 2" xfId="13268"/>
    <cellStyle name="Note 2 2 2 3 3 2 2" xfId="40421"/>
    <cellStyle name="Note 2 2 2 3 3 3" xfId="40420"/>
    <cellStyle name="Note 2 2 2 3 3 4" xfId="47134"/>
    <cellStyle name="Note 2 2 2 3 4" xfId="6528"/>
    <cellStyle name="Note 2 2 2 3 4 2" xfId="13269"/>
    <cellStyle name="Note 2 2 2 3 4 2 2" xfId="40423"/>
    <cellStyle name="Note 2 2 2 3 4 3" xfId="40422"/>
    <cellStyle name="Note 2 2 2 3 4 4" xfId="47135"/>
    <cellStyle name="Note 2 2 2 3 5" xfId="6529"/>
    <cellStyle name="Note 2 2 2 3 5 2" xfId="13270"/>
    <cellStyle name="Note 2 2 2 3 5 2 2" xfId="40425"/>
    <cellStyle name="Note 2 2 2 3 5 3" xfId="40424"/>
    <cellStyle name="Note 2 2 2 3 5 4" xfId="47136"/>
    <cellStyle name="Note 2 2 2 3 6" xfId="6530"/>
    <cellStyle name="Note 2 2 2 3 6 2" xfId="13271"/>
    <cellStyle name="Note 2 2 2 3 6 2 2" xfId="40427"/>
    <cellStyle name="Note 2 2 2 3 6 3" xfId="40426"/>
    <cellStyle name="Note 2 2 2 3 6 4" xfId="47137"/>
    <cellStyle name="Note 2 2 2 3 7" xfId="6531"/>
    <cellStyle name="Note 2 2 2 3 7 2" xfId="13272"/>
    <cellStyle name="Note 2 2 2 3 7 2 2" xfId="40429"/>
    <cellStyle name="Note 2 2 2 3 7 3" xfId="40428"/>
    <cellStyle name="Note 2 2 2 3 7 4" xfId="47138"/>
    <cellStyle name="Note 2 2 2 3 8" xfId="6532"/>
    <cellStyle name="Note 2 2 2 3 8 2" xfId="13273"/>
    <cellStyle name="Note 2 2 2 3 8 2 2" xfId="40431"/>
    <cellStyle name="Note 2 2 2 3 8 3" xfId="40430"/>
    <cellStyle name="Note 2 2 2 3 8 4" xfId="47139"/>
    <cellStyle name="Note 2 2 2 3 9" xfId="13266"/>
    <cellStyle name="Note 2 2 2 3 9 2" xfId="40432"/>
    <cellStyle name="Note 2 2 2 4" xfId="6533"/>
    <cellStyle name="Note 2 2 2 4 2" xfId="6534"/>
    <cellStyle name="Note 2 2 2 4 2 2" xfId="13275"/>
    <cellStyle name="Note 2 2 2 4 2 2 2" xfId="40435"/>
    <cellStyle name="Note 2 2 2 4 2 3" xfId="40434"/>
    <cellStyle name="Note 2 2 2 4 2 4" xfId="47141"/>
    <cellStyle name="Note 2 2 2 4 3" xfId="13274"/>
    <cellStyle name="Note 2 2 2 4 3 2" xfId="40436"/>
    <cellStyle name="Note 2 2 2 4 4" xfId="40433"/>
    <cellStyle name="Note 2 2 2 4 5" xfId="47140"/>
    <cellStyle name="Note 2 2 2 5" xfId="6535"/>
    <cellStyle name="Note 2 2 2 5 2" xfId="13276"/>
    <cellStyle name="Note 2 2 2 5 2 2" xfId="40438"/>
    <cellStyle name="Note 2 2 2 5 3" xfId="40437"/>
    <cellStyle name="Note 2 2 2 5 4" xfId="47142"/>
    <cellStyle name="Note 2 2 2 6" xfId="6536"/>
    <cellStyle name="Note 2 2 2 6 2" xfId="13277"/>
    <cellStyle name="Note 2 2 2 6 2 2" xfId="40440"/>
    <cellStyle name="Note 2 2 2 6 3" xfId="40439"/>
    <cellStyle name="Note 2 2 2 6 4" xfId="47143"/>
    <cellStyle name="Note 2 2 2 7" xfId="6537"/>
    <cellStyle name="Note 2 2 2 7 2" xfId="13278"/>
    <cellStyle name="Note 2 2 2 7 2 2" xfId="40442"/>
    <cellStyle name="Note 2 2 2 7 3" xfId="40441"/>
    <cellStyle name="Note 2 2 2 7 4" xfId="47144"/>
    <cellStyle name="Note 2 2 2 8" xfId="6538"/>
    <cellStyle name="Note 2 2 2 8 2" xfId="13279"/>
    <cellStyle name="Note 2 2 2 8 2 2" xfId="40444"/>
    <cellStyle name="Note 2 2 2 8 3" xfId="40443"/>
    <cellStyle name="Note 2 2 2 8 4" xfId="47145"/>
    <cellStyle name="Note 2 2 2 9" xfId="6539"/>
    <cellStyle name="Note 2 2 2 9 2" xfId="13280"/>
    <cellStyle name="Note 2 2 2 9 2 2" xfId="40446"/>
    <cellStyle name="Note 2 2 2 9 3" xfId="40445"/>
    <cellStyle name="Note 2 2 2 9 4" xfId="47146"/>
    <cellStyle name="Note 2 2 3" xfId="6540"/>
    <cellStyle name="Note 2 2 3 10" xfId="40447"/>
    <cellStyle name="Note 2 2 3 11" xfId="47147"/>
    <cellStyle name="Note 2 2 3 2" xfId="6541"/>
    <cellStyle name="Note 2 2 3 2 2" xfId="6542"/>
    <cellStyle name="Note 2 2 3 2 2 2" xfId="13283"/>
    <cellStyle name="Note 2 2 3 2 2 2 2" xfId="40450"/>
    <cellStyle name="Note 2 2 3 2 2 3" xfId="40449"/>
    <cellStyle name="Note 2 2 3 2 2 4" xfId="47149"/>
    <cellStyle name="Note 2 2 3 2 3" xfId="13282"/>
    <cellStyle name="Note 2 2 3 2 3 2" xfId="40451"/>
    <cellStyle name="Note 2 2 3 2 4" xfId="40448"/>
    <cellStyle name="Note 2 2 3 2 5" xfId="47148"/>
    <cellStyle name="Note 2 2 3 3" xfId="6543"/>
    <cellStyle name="Note 2 2 3 3 2" xfId="6544"/>
    <cellStyle name="Note 2 2 3 3 2 2" xfId="13285"/>
    <cellStyle name="Note 2 2 3 3 2 2 2" xfId="40454"/>
    <cellStyle name="Note 2 2 3 3 2 3" xfId="40453"/>
    <cellStyle name="Note 2 2 3 3 2 4" xfId="47151"/>
    <cellStyle name="Note 2 2 3 3 3" xfId="13284"/>
    <cellStyle name="Note 2 2 3 3 3 2" xfId="40455"/>
    <cellStyle name="Note 2 2 3 3 4" xfId="40452"/>
    <cellStyle name="Note 2 2 3 3 5" xfId="47150"/>
    <cellStyle name="Note 2 2 3 4" xfId="6545"/>
    <cellStyle name="Note 2 2 3 4 2" xfId="13286"/>
    <cellStyle name="Note 2 2 3 4 2 2" xfId="40457"/>
    <cellStyle name="Note 2 2 3 4 3" xfId="40456"/>
    <cellStyle name="Note 2 2 3 4 4" xfId="47152"/>
    <cellStyle name="Note 2 2 3 5" xfId="6546"/>
    <cellStyle name="Note 2 2 3 5 2" xfId="13287"/>
    <cellStyle name="Note 2 2 3 5 2 2" xfId="40459"/>
    <cellStyle name="Note 2 2 3 5 3" xfId="40458"/>
    <cellStyle name="Note 2 2 3 5 4" xfId="47153"/>
    <cellStyle name="Note 2 2 3 6" xfId="6547"/>
    <cellStyle name="Note 2 2 3 6 2" xfId="13288"/>
    <cellStyle name="Note 2 2 3 6 2 2" xfId="40461"/>
    <cellStyle name="Note 2 2 3 6 3" xfId="40460"/>
    <cellStyle name="Note 2 2 3 6 4" xfId="47154"/>
    <cellStyle name="Note 2 2 3 7" xfId="6548"/>
    <cellStyle name="Note 2 2 3 7 2" xfId="13289"/>
    <cellStyle name="Note 2 2 3 7 2 2" xfId="40463"/>
    <cellStyle name="Note 2 2 3 7 3" xfId="40462"/>
    <cellStyle name="Note 2 2 3 7 4" xfId="47155"/>
    <cellStyle name="Note 2 2 3 8" xfId="13281"/>
    <cellStyle name="Note 2 2 3 8 2" xfId="40464"/>
    <cellStyle name="Note 2 2 3 9" xfId="23654"/>
    <cellStyle name="Note 2 2 4" xfId="6549"/>
    <cellStyle name="Note 2 2 4 10" xfId="40465"/>
    <cellStyle name="Note 2 2 4 11" xfId="47156"/>
    <cellStyle name="Note 2 2 4 2" xfId="6550"/>
    <cellStyle name="Note 2 2 4 2 2" xfId="13291"/>
    <cellStyle name="Note 2 2 4 2 2 2" xfId="40467"/>
    <cellStyle name="Note 2 2 4 2 3" xfId="40466"/>
    <cellStyle name="Note 2 2 4 2 4" xfId="47157"/>
    <cellStyle name="Note 2 2 4 3" xfId="6551"/>
    <cellStyle name="Note 2 2 4 3 2" xfId="13292"/>
    <cellStyle name="Note 2 2 4 3 2 2" xfId="40469"/>
    <cellStyle name="Note 2 2 4 3 3" xfId="40468"/>
    <cellStyle name="Note 2 2 4 3 4" xfId="47158"/>
    <cellStyle name="Note 2 2 4 4" xfId="6552"/>
    <cellStyle name="Note 2 2 4 4 2" xfId="13293"/>
    <cellStyle name="Note 2 2 4 4 2 2" xfId="40471"/>
    <cellStyle name="Note 2 2 4 4 3" xfId="40470"/>
    <cellStyle name="Note 2 2 4 4 4" xfId="47159"/>
    <cellStyle name="Note 2 2 4 5" xfId="6553"/>
    <cellStyle name="Note 2 2 4 5 2" xfId="13294"/>
    <cellStyle name="Note 2 2 4 5 2 2" xfId="40473"/>
    <cellStyle name="Note 2 2 4 5 3" xfId="40472"/>
    <cellStyle name="Note 2 2 4 5 4" xfId="47160"/>
    <cellStyle name="Note 2 2 4 6" xfId="6554"/>
    <cellStyle name="Note 2 2 4 6 2" xfId="13295"/>
    <cellStyle name="Note 2 2 4 6 2 2" xfId="40475"/>
    <cellStyle name="Note 2 2 4 6 3" xfId="40474"/>
    <cellStyle name="Note 2 2 4 6 4" xfId="47161"/>
    <cellStyle name="Note 2 2 4 7" xfId="6555"/>
    <cellStyle name="Note 2 2 4 7 2" xfId="13296"/>
    <cellStyle name="Note 2 2 4 7 2 2" xfId="40477"/>
    <cellStyle name="Note 2 2 4 7 3" xfId="40476"/>
    <cellStyle name="Note 2 2 4 7 4" xfId="47162"/>
    <cellStyle name="Note 2 2 4 8" xfId="13290"/>
    <cellStyle name="Note 2 2 4 8 2" xfId="40478"/>
    <cellStyle name="Note 2 2 4 9" xfId="23655"/>
    <cellStyle name="Note 2 2 5" xfId="6556"/>
    <cellStyle name="Note 2 2 5 2" xfId="6557"/>
    <cellStyle name="Note 2 2 5 2 2" xfId="13298"/>
    <cellStyle name="Note 2 2 5 2 2 2" xfId="40481"/>
    <cellStyle name="Note 2 2 5 2 3" xfId="40480"/>
    <cellStyle name="Note 2 2 5 2 4" xfId="47164"/>
    <cellStyle name="Note 2 2 5 3" xfId="13297"/>
    <cellStyle name="Note 2 2 5 3 2" xfId="40482"/>
    <cellStyle name="Note 2 2 5 4" xfId="40479"/>
    <cellStyle name="Note 2 2 5 5" xfId="47163"/>
    <cellStyle name="Note 2 2 6" xfId="6558"/>
    <cellStyle name="Note 2 2 6 2" xfId="13299"/>
    <cellStyle name="Note 2 2 6 2 2" xfId="40484"/>
    <cellStyle name="Note 2 2 6 3" xfId="40483"/>
    <cellStyle name="Note 2 2 6 4" xfId="47165"/>
    <cellStyle name="Note 2 2 7" xfId="6559"/>
    <cellStyle name="Note 2 2 7 2" xfId="13300"/>
    <cellStyle name="Note 2 2 7 2 2" xfId="40486"/>
    <cellStyle name="Note 2 2 7 3" xfId="40485"/>
    <cellStyle name="Note 2 2 7 4" xfId="47166"/>
    <cellStyle name="Note 2 2 8" xfId="23652"/>
    <cellStyle name="Note 2 20" xfId="23656"/>
    <cellStyle name="Note 2 21" xfId="23657"/>
    <cellStyle name="Note 2 22" xfId="23658"/>
    <cellStyle name="Note 2 23" xfId="23592"/>
    <cellStyle name="Note 2 24" xfId="41629"/>
    <cellStyle name="Note 2 3" xfId="287"/>
    <cellStyle name="Note 2 3 2" xfId="479"/>
    <cellStyle name="Note 2 3 2 2" xfId="6561"/>
    <cellStyle name="Note 2 3 2 3" xfId="13302"/>
    <cellStyle name="Note 2 3 2 3 2" xfId="40489"/>
    <cellStyle name="Note 2 3 2 4" xfId="23659"/>
    <cellStyle name="Note 2 3 2 5" xfId="40488"/>
    <cellStyle name="Note 2 3 3" xfId="6562"/>
    <cellStyle name="Note 2 3 3 2" xfId="6563"/>
    <cellStyle name="Note 2 3 3 2 2" xfId="13304"/>
    <cellStyle name="Note 2 3 3 2 2 2" xfId="40492"/>
    <cellStyle name="Note 2 3 3 2 3" xfId="40491"/>
    <cellStyle name="Note 2 3 3 2 4" xfId="47168"/>
    <cellStyle name="Note 2 3 3 3" xfId="13303"/>
    <cellStyle name="Note 2 3 3 3 2" xfId="40493"/>
    <cellStyle name="Note 2 3 3 4" xfId="23660"/>
    <cellStyle name="Note 2 3 3 5" xfId="40490"/>
    <cellStyle name="Note 2 3 3 6" xfId="47167"/>
    <cellStyle name="Note 2 3 4" xfId="6560"/>
    <cellStyle name="Note 2 3 4 2" xfId="23661"/>
    <cellStyle name="Note 2 3 5" xfId="13301"/>
    <cellStyle name="Note 2 3 5 2" xfId="28114"/>
    <cellStyle name="Note 2 3 5 3" xfId="40494"/>
    <cellStyle name="Note 2 3 6" xfId="40487"/>
    <cellStyle name="Note 2 4" xfId="373"/>
    <cellStyle name="Note 2 4 10" xfId="6565"/>
    <cellStyle name="Note 2 4 10 2" xfId="13306"/>
    <cellStyle name="Note 2 4 10 2 2" xfId="40497"/>
    <cellStyle name="Note 2 4 10 3" xfId="40496"/>
    <cellStyle name="Note 2 4 10 4" xfId="47170"/>
    <cellStyle name="Note 2 4 11" xfId="6566"/>
    <cellStyle name="Note 2 4 11 2" xfId="13307"/>
    <cellStyle name="Note 2 4 11 2 2" xfId="40499"/>
    <cellStyle name="Note 2 4 11 3" xfId="40498"/>
    <cellStyle name="Note 2 4 11 4" xfId="47171"/>
    <cellStyle name="Note 2 4 12" xfId="6567"/>
    <cellStyle name="Note 2 4 12 2" xfId="13308"/>
    <cellStyle name="Note 2 4 12 2 2" xfId="40501"/>
    <cellStyle name="Note 2 4 12 3" xfId="40500"/>
    <cellStyle name="Note 2 4 12 4" xfId="47172"/>
    <cellStyle name="Note 2 4 13" xfId="6564"/>
    <cellStyle name="Note 2 4 13 2" xfId="13309"/>
    <cellStyle name="Note 2 4 13 2 2" xfId="40503"/>
    <cellStyle name="Note 2 4 13 3" xfId="40502"/>
    <cellStyle name="Note 2 4 14" xfId="13305"/>
    <cellStyle name="Note 2 4 14 2" xfId="40504"/>
    <cellStyle name="Note 2 4 15" xfId="23662"/>
    <cellStyle name="Note 2 4 16" xfId="40495"/>
    <cellStyle name="Note 2 4 17" xfId="47169"/>
    <cellStyle name="Note 2 4 2" xfId="6568"/>
    <cellStyle name="Note 2 4 2 10" xfId="13310"/>
    <cellStyle name="Note 2 4 2 10 2" xfId="40506"/>
    <cellStyle name="Note 2 4 2 11" xfId="23663"/>
    <cellStyle name="Note 2 4 2 12" xfId="40505"/>
    <cellStyle name="Note 2 4 2 13" xfId="47173"/>
    <cellStyle name="Note 2 4 2 2" xfId="6569"/>
    <cellStyle name="Note 2 4 2 2 2" xfId="6570"/>
    <cellStyle name="Note 2 4 2 2 2 2" xfId="13312"/>
    <cellStyle name="Note 2 4 2 2 2 2 2" xfId="40509"/>
    <cellStyle name="Note 2 4 2 2 2 3" xfId="40508"/>
    <cellStyle name="Note 2 4 2 2 2 4" xfId="47175"/>
    <cellStyle name="Note 2 4 2 2 3" xfId="13311"/>
    <cellStyle name="Note 2 4 2 2 3 2" xfId="40510"/>
    <cellStyle name="Note 2 4 2 2 4" xfId="40507"/>
    <cellStyle name="Note 2 4 2 2 5" xfId="47174"/>
    <cellStyle name="Note 2 4 2 3" xfId="6571"/>
    <cellStyle name="Note 2 4 2 3 2" xfId="6572"/>
    <cellStyle name="Note 2 4 2 3 2 2" xfId="13314"/>
    <cellStyle name="Note 2 4 2 3 2 2 2" xfId="40513"/>
    <cellStyle name="Note 2 4 2 3 2 3" xfId="40512"/>
    <cellStyle name="Note 2 4 2 3 2 4" xfId="47177"/>
    <cellStyle name="Note 2 4 2 3 3" xfId="13313"/>
    <cellStyle name="Note 2 4 2 3 3 2" xfId="40514"/>
    <cellStyle name="Note 2 4 2 3 4" xfId="40511"/>
    <cellStyle name="Note 2 4 2 3 5" xfId="47176"/>
    <cellStyle name="Note 2 4 2 4" xfId="6573"/>
    <cellStyle name="Note 2 4 2 4 2" xfId="13315"/>
    <cellStyle name="Note 2 4 2 4 2 2" xfId="40516"/>
    <cellStyle name="Note 2 4 2 4 3" xfId="40515"/>
    <cellStyle name="Note 2 4 2 4 4" xfId="47178"/>
    <cellStyle name="Note 2 4 2 5" xfId="6574"/>
    <cellStyle name="Note 2 4 2 5 2" xfId="13316"/>
    <cellStyle name="Note 2 4 2 5 2 2" xfId="40518"/>
    <cellStyle name="Note 2 4 2 5 3" xfId="40517"/>
    <cellStyle name="Note 2 4 2 5 4" xfId="47179"/>
    <cellStyle name="Note 2 4 2 6" xfId="6575"/>
    <cellStyle name="Note 2 4 2 6 2" xfId="13317"/>
    <cellStyle name="Note 2 4 2 6 2 2" xfId="40520"/>
    <cellStyle name="Note 2 4 2 6 3" xfId="40519"/>
    <cellStyle name="Note 2 4 2 6 4" xfId="47180"/>
    <cellStyle name="Note 2 4 2 7" xfId="6576"/>
    <cellStyle name="Note 2 4 2 7 2" xfId="13318"/>
    <cellStyle name="Note 2 4 2 7 2 2" xfId="40522"/>
    <cellStyle name="Note 2 4 2 7 3" xfId="40521"/>
    <cellStyle name="Note 2 4 2 7 4" xfId="47181"/>
    <cellStyle name="Note 2 4 2 8" xfId="6577"/>
    <cellStyle name="Note 2 4 2 8 2" xfId="13319"/>
    <cellStyle name="Note 2 4 2 8 2 2" xfId="40524"/>
    <cellStyle name="Note 2 4 2 8 3" xfId="40523"/>
    <cellStyle name="Note 2 4 2 8 4" xfId="47182"/>
    <cellStyle name="Note 2 4 2 9" xfId="6578"/>
    <cellStyle name="Note 2 4 2 9 2" xfId="13320"/>
    <cellStyle name="Note 2 4 2 9 2 2" xfId="40526"/>
    <cellStyle name="Note 2 4 2 9 3" xfId="40525"/>
    <cellStyle name="Note 2 4 2 9 4" xfId="47183"/>
    <cellStyle name="Note 2 4 3" xfId="6579"/>
    <cellStyle name="Note 2 4 3 10" xfId="23664"/>
    <cellStyle name="Note 2 4 3 11" xfId="40527"/>
    <cellStyle name="Note 2 4 3 12" xfId="47184"/>
    <cellStyle name="Note 2 4 3 2" xfId="6580"/>
    <cellStyle name="Note 2 4 3 2 2" xfId="13322"/>
    <cellStyle name="Note 2 4 3 2 2 2" xfId="40529"/>
    <cellStyle name="Note 2 4 3 2 3" xfId="40528"/>
    <cellStyle name="Note 2 4 3 2 4" xfId="47185"/>
    <cellStyle name="Note 2 4 3 3" xfId="6581"/>
    <cellStyle name="Note 2 4 3 3 2" xfId="13323"/>
    <cellStyle name="Note 2 4 3 3 2 2" xfId="40531"/>
    <cellStyle name="Note 2 4 3 3 3" xfId="40530"/>
    <cellStyle name="Note 2 4 3 3 4" xfId="47186"/>
    <cellStyle name="Note 2 4 3 4" xfId="6582"/>
    <cellStyle name="Note 2 4 3 4 2" xfId="13324"/>
    <cellStyle name="Note 2 4 3 4 2 2" xfId="40533"/>
    <cellStyle name="Note 2 4 3 4 3" xfId="40532"/>
    <cellStyle name="Note 2 4 3 4 4" xfId="47187"/>
    <cellStyle name="Note 2 4 3 5" xfId="6583"/>
    <cellStyle name="Note 2 4 3 5 2" xfId="13325"/>
    <cellStyle name="Note 2 4 3 5 2 2" xfId="40535"/>
    <cellStyle name="Note 2 4 3 5 3" xfId="40534"/>
    <cellStyle name="Note 2 4 3 5 4" xfId="47188"/>
    <cellStyle name="Note 2 4 3 6" xfId="6584"/>
    <cellStyle name="Note 2 4 3 6 2" xfId="13326"/>
    <cellStyle name="Note 2 4 3 6 2 2" xfId="40537"/>
    <cellStyle name="Note 2 4 3 6 3" xfId="40536"/>
    <cellStyle name="Note 2 4 3 6 4" xfId="47189"/>
    <cellStyle name="Note 2 4 3 7" xfId="6585"/>
    <cellStyle name="Note 2 4 3 7 2" xfId="13327"/>
    <cellStyle name="Note 2 4 3 7 2 2" xfId="40539"/>
    <cellStyle name="Note 2 4 3 7 3" xfId="40538"/>
    <cellStyle name="Note 2 4 3 7 4" xfId="47190"/>
    <cellStyle name="Note 2 4 3 8" xfId="6586"/>
    <cellStyle name="Note 2 4 3 8 2" xfId="13328"/>
    <cellStyle name="Note 2 4 3 8 2 2" xfId="40541"/>
    <cellStyle name="Note 2 4 3 8 3" xfId="40540"/>
    <cellStyle name="Note 2 4 3 8 4" xfId="47191"/>
    <cellStyle name="Note 2 4 3 9" xfId="13321"/>
    <cellStyle name="Note 2 4 3 9 2" xfId="40542"/>
    <cellStyle name="Note 2 4 4" xfId="6587"/>
    <cellStyle name="Note 2 4 4 2" xfId="6588"/>
    <cellStyle name="Note 2 4 4 2 2" xfId="13330"/>
    <cellStyle name="Note 2 4 4 2 2 2" xfId="40545"/>
    <cellStyle name="Note 2 4 4 2 3" xfId="40544"/>
    <cellStyle name="Note 2 4 4 2 4" xfId="47193"/>
    <cellStyle name="Note 2 4 4 3" xfId="13329"/>
    <cellStyle name="Note 2 4 4 3 2" xfId="40546"/>
    <cellStyle name="Note 2 4 4 4" xfId="23665"/>
    <cellStyle name="Note 2 4 4 5" xfId="40543"/>
    <cellStyle name="Note 2 4 4 6" xfId="47192"/>
    <cellStyle name="Note 2 4 5" xfId="6589"/>
    <cellStyle name="Note 2 4 5 2" xfId="6590"/>
    <cellStyle name="Note 2 4 5 2 2" xfId="13332"/>
    <cellStyle name="Note 2 4 5 2 2 2" xfId="40549"/>
    <cellStyle name="Note 2 4 5 2 3" xfId="40548"/>
    <cellStyle name="Note 2 4 5 2 4" xfId="47195"/>
    <cellStyle name="Note 2 4 5 3" xfId="13331"/>
    <cellStyle name="Note 2 4 5 3 2" xfId="40550"/>
    <cellStyle name="Note 2 4 5 4" xfId="40547"/>
    <cellStyle name="Note 2 4 5 5" xfId="47194"/>
    <cellStyle name="Note 2 4 6" xfId="6591"/>
    <cellStyle name="Note 2 4 6 2" xfId="13333"/>
    <cellStyle name="Note 2 4 6 2 2" xfId="40552"/>
    <cellStyle name="Note 2 4 6 3" xfId="40551"/>
    <cellStyle name="Note 2 4 6 4" xfId="47196"/>
    <cellStyle name="Note 2 4 7" xfId="6592"/>
    <cellStyle name="Note 2 4 7 2" xfId="13334"/>
    <cellStyle name="Note 2 4 7 2 2" xfId="40554"/>
    <cellStyle name="Note 2 4 7 3" xfId="40553"/>
    <cellStyle name="Note 2 4 7 4" xfId="47197"/>
    <cellStyle name="Note 2 4 8" xfId="6593"/>
    <cellStyle name="Note 2 4 8 2" xfId="13335"/>
    <cellStyle name="Note 2 4 8 2 2" xfId="40556"/>
    <cellStyle name="Note 2 4 8 3" xfId="40555"/>
    <cellStyle name="Note 2 4 8 4" xfId="47198"/>
    <cellStyle name="Note 2 4 9" xfId="6594"/>
    <cellStyle name="Note 2 4 9 2" xfId="13336"/>
    <cellStyle name="Note 2 4 9 2 2" xfId="40558"/>
    <cellStyle name="Note 2 4 9 3" xfId="40557"/>
    <cellStyle name="Note 2 4 9 4" xfId="47199"/>
    <cellStyle name="Note 2 5" xfId="511"/>
    <cellStyle name="Note 2 5 10" xfId="6596"/>
    <cellStyle name="Note 2 5 10 2" xfId="13338"/>
    <cellStyle name="Note 2 5 10 2 2" xfId="40561"/>
    <cellStyle name="Note 2 5 10 3" xfId="40560"/>
    <cellStyle name="Note 2 5 10 4" xfId="47201"/>
    <cellStyle name="Note 2 5 11" xfId="6597"/>
    <cellStyle name="Note 2 5 11 2" xfId="13339"/>
    <cellStyle name="Note 2 5 11 2 2" xfId="40563"/>
    <cellStyle name="Note 2 5 11 3" xfId="40562"/>
    <cellStyle name="Note 2 5 11 4" xfId="47202"/>
    <cellStyle name="Note 2 5 12" xfId="6598"/>
    <cellStyle name="Note 2 5 12 2" xfId="13340"/>
    <cellStyle name="Note 2 5 12 2 2" xfId="40565"/>
    <cellStyle name="Note 2 5 12 3" xfId="40564"/>
    <cellStyle name="Note 2 5 12 4" xfId="47203"/>
    <cellStyle name="Note 2 5 13" xfId="6595"/>
    <cellStyle name="Note 2 5 13 2" xfId="13341"/>
    <cellStyle name="Note 2 5 13 2 2" xfId="40567"/>
    <cellStyle name="Note 2 5 13 3" xfId="40566"/>
    <cellStyle name="Note 2 5 14" xfId="13337"/>
    <cellStyle name="Note 2 5 14 2" xfId="40568"/>
    <cellStyle name="Note 2 5 15" xfId="23666"/>
    <cellStyle name="Note 2 5 16" xfId="40559"/>
    <cellStyle name="Note 2 5 17" xfId="47200"/>
    <cellStyle name="Note 2 5 2" xfId="6599"/>
    <cellStyle name="Note 2 5 2 10" xfId="13342"/>
    <cellStyle name="Note 2 5 2 10 2" xfId="40570"/>
    <cellStyle name="Note 2 5 2 11" xfId="23667"/>
    <cellStyle name="Note 2 5 2 12" xfId="40569"/>
    <cellStyle name="Note 2 5 2 13" xfId="47204"/>
    <cellStyle name="Note 2 5 2 2" xfId="6600"/>
    <cellStyle name="Note 2 5 2 2 2" xfId="13343"/>
    <cellStyle name="Note 2 5 2 2 2 2" xfId="40572"/>
    <cellStyle name="Note 2 5 2 2 3" xfId="40571"/>
    <cellStyle name="Note 2 5 2 2 4" xfId="47205"/>
    <cellStyle name="Note 2 5 2 3" xfId="6601"/>
    <cellStyle name="Note 2 5 2 3 2" xfId="13344"/>
    <cellStyle name="Note 2 5 2 3 2 2" xfId="40574"/>
    <cellStyle name="Note 2 5 2 3 3" xfId="40573"/>
    <cellStyle name="Note 2 5 2 3 4" xfId="47206"/>
    <cellStyle name="Note 2 5 2 4" xfId="6602"/>
    <cellStyle name="Note 2 5 2 4 2" xfId="13345"/>
    <cellStyle name="Note 2 5 2 4 2 2" xfId="40576"/>
    <cellStyle name="Note 2 5 2 4 3" xfId="40575"/>
    <cellStyle name="Note 2 5 2 4 4" xfId="47207"/>
    <cellStyle name="Note 2 5 2 5" xfId="6603"/>
    <cellStyle name="Note 2 5 2 5 2" xfId="13346"/>
    <cellStyle name="Note 2 5 2 5 2 2" xfId="40578"/>
    <cellStyle name="Note 2 5 2 5 3" xfId="40577"/>
    <cellStyle name="Note 2 5 2 5 4" xfId="47208"/>
    <cellStyle name="Note 2 5 2 6" xfId="6604"/>
    <cellStyle name="Note 2 5 2 6 2" xfId="13347"/>
    <cellStyle name="Note 2 5 2 6 2 2" xfId="40580"/>
    <cellStyle name="Note 2 5 2 6 3" xfId="40579"/>
    <cellStyle name="Note 2 5 2 6 4" xfId="47209"/>
    <cellStyle name="Note 2 5 2 7" xfId="6605"/>
    <cellStyle name="Note 2 5 2 7 2" xfId="13348"/>
    <cellStyle name="Note 2 5 2 7 2 2" xfId="40582"/>
    <cellStyle name="Note 2 5 2 7 3" xfId="40581"/>
    <cellStyle name="Note 2 5 2 7 4" xfId="47210"/>
    <cellStyle name="Note 2 5 2 8" xfId="6606"/>
    <cellStyle name="Note 2 5 2 8 2" xfId="13349"/>
    <cellStyle name="Note 2 5 2 8 2 2" xfId="40584"/>
    <cellStyle name="Note 2 5 2 8 3" xfId="40583"/>
    <cellStyle name="Note 2 5 2 8 4" xfId="47211"/>
    <cellStyle name="Note 2 5 2 9" xfId="6607"/>
    <cellStyle name="Note 2 5 2 9 2" xfId="13350"/>
    <cellStyle name="Note 2 5 2 9 2 2" xfId="40586"/>
    <cellStyle name="Note 2 5 2 9 3" xfId="40585"/>
    <cellStyle name="Note 2 5 2 9 4" xfId="47212"/>
    <cellStyle name="Note 2 5 3" xfId="6608"/>
    <cellStyle name="Note 2 5 3 2" xfId="6609"/>
    <cellStyle name="Note 2 5 3 2 2" xfId="13352"/>
    <cellStyle name="Note 2 5 3 2 2 2" xfId="40589"/>
    <cellStyle name="Note 2 5 3 2 3" xfId="40588"/>
    <cellStyle name="Note 2 5 3 2 4" xfId="47214"/>
    <cellStyle name="Note 2 5 3 3" xfId="13351"/>
    <cellStyle name="Note 2 5 3 3 2" xfId="40590"/>
    <cellStyle name="Note 2 5 3 4" xfId="23668"/>
    <cellStyle name="Note 2 5 3 5" xfId="40587"/>
    <cellStyle name="Note 2 5 3 6" xfId="47213"/>
    <cellStyle name="Note 2 5 4" xfId="6610"/>
    <cellStyle name="Note 2 5 4 2" xfId="6611"/>
    <cellStyle name="Note 2 5 4 2 2" xfId="13354"/>
    <cellStyle name="Note 2 5 4 2 2 2" xfId="40593"/>
    <cellStyle name="Note 2 5 4 2 3" xfId="40592"/>
    <cellStyle name="Note 2 5 4 2 4" xfId="47216"/>
    <cellStyle name="Note 2 5 4 3" xfId="13353"/>
    <cellStyle name="Note 2 5 4 3 2" xfId="40594"/>
    <cellStyle name="Note 2 5 4 4" xfId="23669"/>
    <cellStyle name="Note 2 5 4 5" xfId="40591"/>
    <cellStyle name="Note 2 5 4 6" xfId="47215"/>
    <cellStyle name="Note 2 5 5" xfId="6612"/>
    <cellStyle name="Note 2 5 5 2" xfId="13355"/>
    <cellStyle name="Note 2 5 5 2 2" xfId="40596"/>
    <cellStyle name="Note 2 5 5 3" xfId="23670"/>
    <cellStyle name="Note 2 5 5 4" xfId="40595"/>
    <cellStyle name="Note 2 5 5 5" xfId="47217"/>
    <cellStyle name="Note 2 5 6" xfId="6613"/>
    <cellStyle name="Note 2 5 6 2" xfId="13356"/>
    <cellStyle name="Note 2 5 6 2 2" xfId="40598"/>
    <cellStyle name="Note 2 5 6 3" xfId="40597"/>
    <cellStyle name="Note 2 5 6 4" xfId="47218"/>
    <cellStyle name="Note 2 5 7" xfId="6614"/>
    <cellStyle name="Note 2 5 7 2" xfId="13357"/>
    <cellStyle name="Note 2 5 7 2 2" xfId="40600"/>
    <cellStyle name="Note 2 5 7 3" xfId="40599"/>
    <cellStyle name="Note 2 5 7 4" xfId="47219"/>
    <cellStyle name="Note 2 5 8" xfId="6615"/>
    <cellStyle name="Note 2 5 8 2" xfId="13358"/>
    <cellStyle name="Note 2 5 8 2 2" xfId="40602"/>
    <cellStyle name="Note 2 5 8 3" xfId="40601"/>
    <cellStyle name="Note 2 5 8 4" xfId="47220"/>
    <cellStyle name="Note 2 5 9" xfId="6616"/>
    <cellStyle name="Note 2 5 9 2" xfId="13359"/>
    <cellStyle name="Note 2 5 9 2 2" xfId="40604"/>
    <cellStyle name="Note 2 5 9 3" xfId="40603"/>
    <cellStyle name="Note 2 5 9 4" xfId="47221"/>
    <cellStyle name="Note 2 6" xfId="538"/>
    <cellStyle name="Note 2 6 10" xfId="6617"/>
    <cellStyle name="Note 2 6 10 2" xfId="13361"/>
    <cellStyle name="Note 2 6 10 2 2" xfId="40607"/>
    <cellStyle name="Note 2 6 10 3" xfId="40606"/>
    <cellStyle name="Note 2 6 11" xfId="13360"/>
    <cellStyle name="Note 2 6 11 2" xfId="40608"/>
    <cellStyle name="Note 2 6 12" xfId="23671"/>
    <cellStyle name="Note 2 6 13" xfId="40605"/>
    <cellStyle name="Note 2 6 14" xfId="47222"/>
    <cellStyle name="Note 2 6 2" xfId="6618"/>
    <cellStyle name="Note 2 6 2 2" xfId="6619"/>
    <cellStyle name="Note 2 6 2 2 2" xfId="13363"/>
    <cellStyle name="Note 2 6 2 2 2 2" xfId="40611"/>
    <cellStyle name="Note 2 6 2 2 3" xfId="40610"/>
    <cellStyle name="Note 2 6 2 2 4" xfId="47224"/>
    <cellStyle name="Note 2 6 2 3" xfId="13362"/>
    <cellStyle name="Note 2 6 2 3 2" xfId="40612"/>
    <cellStyle name="Note 2 6 2 4" xfId="23672"/>
    <cellStyle name="Note 2 6 2 5" xfId="40609"/>
    <cellStyle name="Note 2 6 2 6" xfId="47223"/>
    <cellStyle name="Note 2 6 3" xfId="6620"/>
    <cellStyle name="Note 2 6 3 2" xfId="6621"/>
    <cellStyle name="Note 2 6 3 2 2" xfId="13365"/>
    <cellStyle name="Note 2 6 3 2 2 2" xfId="40615"/>
    <cellStyle name="Note 2 6 3 2 3" xfId="40614"/>
    <cellStyle name="Note 2 6 3 2 4" xfId="47226"/>
    <cellStyle name="Note 2 6 3 3" xfId="13364"/>
    <cellStyle name="Note 2 6 3 3 2" xfId="40616"/>
    <cellStyle name="Note 2 6 3 4" xfId="40613"/>
    <cellStyle name="Note 2 6 3 5" xfId="47225"/>
    <cellStyle name="Note 2 6 4" xfId="6622"/>
    <cellStyle name="Note 2 6 4 2" xfId="13366"/>
    <cellStyle name="Note 2 6 4 2 2" xfId="40618"/>
    <cellStyle name="Note 2 6 4 3" xfId="40617"/>
    <cellStyle name="Note 2 6 4 4" xfId="47227"/>
    <cellStyle name="Note 2 6 5" xfId="6623"/>
    <cellStyle name="Note 2 6 5 2" xfId="13367"/>
    <cellStyle name="Note 2 6 5 2 2" xfId="40620"/>
    <cellStyle name="Note 2 6 5 3" xfId="40619"/>
    <cellStyle name="Note 2 6 5 4" xfId="47228"/>
    <cellStyle name="Note 2 6 6" xfId="6624"/>
    <cellStyle name="Note 2 6 6 2" xfId="13368"/>
    <cellStyle name="Note 2 6 6 2 2" xfId="40622"/>
    <cellStyle name="Note 2 6 6 3" xfId="40621"/>
    <cellStyle name="Note 2 6 6 4" xfId="47229"/>
    <cellStyle name="Note 2 6 7" xfId="6625"/>
    <cellStyle name="Note 2 6 7 2" xfId="13369"/>
    <cellStyle name="Note 2 6 7 2 2" xfId="40624"/>
    <cellStyle name="Note 2 6 7 3" xfId="40623"/>
    <cellStyle name="Note 2 6 7 4" xfId="47230"/>
    <cellStyle name="Note 2 6 8" xfId="6626"/>
    <cellStyle name="Note 2 6 8 2" xfId="13370"/>
    <cellStyle name="Note 2 6 8 2 2" xfId="40626"/>
    <cellStyle name="Note 2 6 8 3" xfId="40625"/>
    <cellStyle name="Note 2 6 8 4" xfId="47231"/>
    <cellStyle name="Note 2 6 9" xfId="6627"/>
    <cellStyle name="Note 2 6 9 2" xfId="13371"/>
    <cellStyle name="Note 2 6 9 2 2" xfId="40628"/>
    <cellStyle name="Note 2 6 9 3" xfId="40627"/>
    <cellStyle name="Note 2 6 9 4" xfId="47232"/>
    <cellStyle name="Note 2 7" xfId="684"/>
    <cellStyle name="Note 2 7 2" xfId="6629"/>
    <cellStyle name="Note 2 7 2 2" xfId="23674"/>
    <cellStyle name="Note 2 7 3" xfId="6628"/>
    <cellStyle name="Note 2 7 3 2" xfId="13373"/>
    <cellStyle name="Note 2 7 3 2 2" xfId="40631"/>
    <cellStyle name="Note 2 7 3 3" xfId="40630"/>
    <cellStyle name="Note 2 7 4" xfId="13372"/>
    <cellStyle name="Note 2 7 4 2" xfId="40632"/>
    <cellStyle name="Note 2 7 5" xfId="23673"/>
    <cellStyle name="Note 2 7 6" xfId="40629"/>
    <cellStyle name="Note 2 7 7" xfId="47233"/>
    <cellStyle name="Note 2 8" xfId="770"/>
    <cellStyle name="Note 2 8 2" xfId="6630"/>
    <cellStyle name="Note 2 8 2 2" xfId="13375"/>
    <cellStyle name="Note 2 8 2 2 2" xfId="40635"/>
    <cellStyle name="Note 2 8 2 3" xfId="23676"/>
    <cellStyle name="Note 2 8 2 4" xfId="40634"/>
    <cellStyle name="Note 2 8 3" xfId="13374"/>
    <cellStyle name="Note 2 8 3 2" xfId="40636"/>
    <cellStyle name="Note 2 8 4" xfId="23675"/>
    <cellStyle name="Note 2 8 5" xfId="40633"/>
    <cellStyle name="Note 2 8 6" xfId="47234"/>
    <cellStyle name="Note 2 9" xfId="6631"/>
    <cellStyle name="Note 2 9 2" xfId="13376"/>
    <cellStyle name="Note 2 9 2 2" xfId="23678"/>
    <cellStyle name="Note 2 9 2 3" xfId="40638"/>
    <cellStyle name="Note 2 9 3" xfId="23677"/>
    <cellStyle name="Note 2 9 4" xfId="40637"/>
    <cellStyle name="Note 2 9 5" xfId="47235"/>
    <cellStyle name="Note 20" xfId="23679"/>
    <cellStyle name="Note 20 2" xfId="28162"/>
    <cellStyle name="Note 21" xfId="23680"/>
    <cellStyle name="Note 21 2" xfId="28156"/>
    <cellStyle name="Note 21 3" xfId="28115"/>
    <cellStyle name="Note 22" xfId="23681"/>
    <cellStyle name="Note 22 2" xfId="28161"/>
    <cellStyle name="Note 22 3" xfId="28116"/>
    <cellStyle name="Note 23" xfId="23682"/>
    <cellStyle name="Note 23 2" xfId="28160"/>
    <cellStyle name="Note 23 3" xfId="28117"/>
    <cellStyle name="Note 24" xfId="23683"/>
    <cellStyle name="Note 24 2" xfId="28157"/>
    <cellStyle name="Note 24 3" xfId="28118"/>
    <cellStyle name="Note 25" xfId="23684"/>
    <cellStyle name="Note 25 2" xfId="28163"/>
    <cellStyle name="Note 25 3" xfId="28119"/>
    <cellStyle name="Note 26" xfId="23685"/>
    <cellStyle name="Note 26 2" xfId="28167"/>
    <cellStyle name="Note 26 3" xfId="28120"/>
    <cellStyle name="Note 27" xfId="23686"/>
    <cellStyle name="Note 27 2" xfId="28168"/>
    <cellStyle name="Note 27 3" xfId="28121"/>
    <cellStyle name="Note 28" xfId="28122"/>
    <cellStyle name="Note 28 2" xfId="28169"/>
    <cellStyle name="Note 29" xfId="28123"/>
    <cellStyle name="Note 29 2" xfId="28170"/>
    <cellStyle name="Note 3" xfId="289"/>
    <cellStyle name="Note 3 10" xfId="6633"/>
    <cellStyle name="Note 3 10 10" xfId="40640"/>
    <cellStyle name="Note 3 10 11" xfId="47237"/>
    <cellStyle name="Note 3 10 2" xfId="13378"/>
    <cellStyle name="Note 3 10 2 2" xfId="23689"/>
    <cellStyle name="Note 3 10 2 2 2" xfId="23690"/>
    <cellStyle name="Note 3 10 2 3" xfId="23691"/>
    <cellStyle name="Note 3 10 2 4" xfId="23692"/>
    <cellStyle name="Note 3 10 2 5" xfId="23688"/>
    <cellStyle name="Note 3 10 2 6" xfId="40641"/>
    <cellStyle name="Note 3 10 3" xfId="23693"/>
    <cellStyle name="Note 3 10 3 2" xfId="23694"/>
    <cellStyle name="Note 3 10 3 2 2" xfId="23695"/>
    <cellStyle name="Note 3 10 3 3" xfId="23696"/>
    <cellStyle name="Note 3 10 4" xfId="23697"/>
    <cellStyle name="Note 3 10 5" xfId="23698"/>
    <cellStyle name="Note 3 10 6" xfId="23699"/>
    <cellStyle name="Note 3 10 7" xfId="23700"/>
    <cellStyle name="Note 3 10 8" xfId="23701"/>
    <cellStyle name="Note 3 10 9" xfId="23687"/>
    <cellStyle name="Note 3 11" xfId="6634"/>
    <cellStyle name="Note 3 11 10" xfId="40642"/>
    <cellStyle name="Note 3 11 11" xfId="47238"/>
    <cellStyle name="Note 3 11 2" xfId="13379"/>
    <cellStyle name="Note 3 11 2 2" xfId="23704"/>
    <cellStyle name="Note 3 11 2 2 2" xfId="23705"/>
    <cellStyle name="Note 3 11 2 3" xfId="23706"/>
    <cellStyle name="Note 3 11 2 4" xfId="23707"/>
    <cellStyle name="Note 3 11 2 5" xfId="23703"/>
    <cellStyle name="Note 3 11 2 6" xfId="40643"/>
    <cellStyle name="Note 3 11 3" xfId="23708"/>
    <cellStyle name="Note 3 11 3 2" xfId="23709"/>
    <cellStyle name="Note 3 11 3 2 2" xfId="23710"/>
    <cellStyle name="Note 3 11 3 3" xfId="23711"/>
    <cellStyle name="Note 3 11 4" xfId="23712"/>
    <cellStyle name="Note 3 11 5" xfId="23713"/>
    <cellStyle name="Note 3 11 6" xfId="23714"/>
    <cellStyle name="Note 3 11 7" xfId="23715"/>
    <cellStyle name="Note 3 11 8" xfId="23716"/>
    <cellStyle name="Note 3 11 9" xfId="23702"/>
    <cellStyle name="Note 3 12" xfId="6635"/>
    <cellStyle name="Note 3 12 10" xfId="40644"/>
    <cellStyle name="Note 3 12 11" xfId="47239"/>
    <cellStyle name="Note 3 12 2" xfId="13380"/>
    <cellStyle name="Note 3 12 2 2" xfId="23719"/>
    <cellStyle name="Note 3 12 2 2 2" xfId="23720"/>
    <cellStyle name="Note 3 12 2 3" xfId="23721"/>
    <cellStyle name="Note 3 12 2 4" xfId="23722"/>
    <cellStyle name="Note 3 12 2 5" xfId="23718"/>
    <cellStyle name="Note 3 12 2 6" xfId="40645"/>
    <cellStyle name="Note 3 12 3" xfId="23723"/>
    <cellStyle name="Note 3 12 3 2" xfId="23724"/>
    <cellStyle name="Note 3 12 3 2 2" xfId="23725"/>
    <cellStyle name="Note 3 12 3 3" xfId="23726"/>
    <cellStyle name="Note 3 12 4" xfId="23727"/>
    <cellStyle name="Note 3 12 5" xfId="23728"/>
    <cellStyle name="Note 3 12 6" xfId="23729"/>
    <cellStyle name="Note 3 12 7" xfId="23730"/>
    <cellStyle name="Note 3 12 8" xfId="23731"/>
    <cellStyle name="Note 3 12 9" xfId="23717"/>
    <cellStyle name="Note 3 13" xfId="6636"/>
    <cellStyle name="Note 3 13 2" xfId="13381"/>
    <cellStyle name="Note 3 13 2 2" xfId="23734"/>
    <cellStyle name="Note 3 13 2 3" xfId="23735"/>
    <cellStyle name="Note 3 13 2 4" xfId="23736"/>
    <cellStyle name="Note 3 13 2 5" xfId="23733"/>
    <cellStyle name="Note 3 13 2 6" xfId="40647"/>
    <cellStyle name="Note 3 13 3" xfId="23737"/>
    <cellStyle name="Note 3 13 3 2" xfId="23738"/>
    <cellStyle name="Note 3 13 4" xfId="23732"/>
    <cellStyle name="Note 3 13 5" xfId="40646"/>
    <cellStyle name="Note 3 13 6" xfId="47240"/>
    <cellStyle name="Note 3 14" xfId="6637"/>
    <cellStyle name="Note 3 14 2" xfId="13382"/>
    <cellStyle name="Note 3 14 2 2" xfId="40649"/>
    <cellStyle name="Note 3 14 3" xfId="23739"/>
    <cellStyle name="Note 3 14 4" xfId="40648"/>
    <cellStyle name="Note 3 14 5" xfId="47241"/>
    <cellStyle name="Note 3 15" xfId="6632"/>
    <cellStyle name="Note 3 15 2" xfId="13383"/>
    <cellStyle name="Note 3 15 2 2" xfId="40651"/>
    <cellStyle name="Note 3 15 3" xfId="23740"/>
    <cellStyle name="Note 3 15 4" xfId="40650"/>
    <cellStyle name="Note 3 16" xfId="13377"/>
    <cellStyle name="Note 3 16 2" xfId="23741"/>
    <cellStyle name="Note 3 16 3" xfId="40652"/>
    <cellStyle name="Note 3 17" xfId="23742"/>
    <cellStyle name="Note 3 18" xfId="23743"/>
    <cellStyle name="Note 3 19" xfId="23744"/>
    <cellStyle name="Note 3 2" xfId="480"/>
    <cellStyle name="Note 3 2 2" xfId="6639"/>
    <cellStyle name="Note 3 2 2 2" xfId="6640"/>
    <cellStyle name="Note 3 2 2 2 2" xfId="13385"/>
    <cellStyle name="Note 3 2 2 2 2 2" xfId="40655"/>
    <cellStyle name="Note 3 2 2 2 3" xfId="40654"/>
    <cellStyle name="Note 3 2 2 2 4" xfId="47242"/>
    <cellStyle name="Note 3 2 3" xfId="6641"/>
    <cellStyle name="Note 3 2 3 2" xfId="13386"/>
    <cellStyle name="Note 3 2 3 2 2" xfId="40657"/>
    <cellStyle name="Note 3 2 3 3" xfId="40656"/>
    <cellStyle name="Note 3 2 3 4" xfId="47243"/>
    <cellStyle name="Note 3 2 4" xfId="6642"/>
    <cellStyle name="Note 3 2 4 2" xfId="13387"/>
    <cellStyle name="Note 3 2 4 2 2" xfId="40659"/>
    <cellStyle name="Note 3 2 4 3" xfId="40658"/>
    <cellStyle name="Note 3 2 4 4" xfId="47244"/>
    <cellStyle name="Note 3 2 5" xfId="6643"/>
    <cellStyle name="Note 3 2 5 2" xfId="13388"/>
    <cellStyle name="Note 3 2 5 2 2" xfId="40661"/>
    <cellStyle name="Note 3 2 5 3" xfId="40660"/>
    <cellStyle name="Note 3 2 5 4" xfId="47245"/>
    <cellStyle name="Note 3 2 6" xfId="6638"/>
    <cellStyle name="Note 3 2 7" xfId="13384"/>
    <cellStyle name="Note 3 2 7 2" xfId="40662"/>
    <cellStyle name="Note 3 2 8" xfId="40653"/>
    <cellStyle name="Note 3 20" xfId="23745"/>
    <cellStyle name="Note 3 21" xfId="23746"/>
    <cellStyle name="Note 3 22" xfId="23747"/>
    <cellStyle name="Note 3 23" xfId="23748"/>
    <cellStyle name="Note 3 24" xfId="23749"/>
    <cellStyle name="Note 3 25" xfId="40639"/>
    <cellStyle name="Note 3 26" xfId="47236"/>
    <cellStyle name="Note 3 3" xfId="685"/>
    <cellStyle name="Note 3 3 10" xfId="6645"/>
    <cellStyle name="Note 3 3 10 2" xfId="13390"/>
    <cellStyle name="Note 3 3 10 2 2" xfId="40665"/>
    <cellStyle name="Note 3 3 10 3" xfId="40664"/>
    <cellStyle name="Note 3 3 10 4" xfId="47247"/>
    <cellStyle name="Note 3 3 11" xfId="6646"/>
    <cellStyle name="Note 3 3 11 2" xfId="13391"/>
    <cellStyle name="Note 3 3 11 2 2" xfId="40667"/>
    <cellStyle name="Note 3 3 11 3" xfId="40666"/>
    <cellStyle name="Note 3 3 11 4" xfId="47248"/>
    <cellStyle name="Note 3 3 12" xfId="6644"/>
    <cellStyle name="Note 3 3 12 2" xfId="13392"/>
    <cellStyle name="Note 3 3 12 2 2" xfId="40669"/>
    <cellStyle name="Note 3 3 12 3" xfId="40668"/>
    <cellStyle name="Note 3 3 13" xfId="13389"/>
    <cellStyle name="Note 3 3 13 2" xfId="40670"/>
    <cellStyle name="Note 3 3 14" xfId="40663"/>
    <cellStyle name="Note 3 3 15" xfId="47246"/>
    <cellStyle name="Note 3 3 2" xfId="6647"/>
    <cellStyle name="Note 3 3 2 2" xfId="6648"/>
    <cellStyle name="Note 3 3 2 2 2" xfId="13394"/>
    <cellStyle name="Note 3 3 2 2 2 2" xfId="40673"/>
    <cellStyle name="Note 3 3 2 2 3" xfId="40672"/>
    <cellStyle name="Note 3 3 2 2 4" xfId="47250"/>
    <cellStyle name="Note 3 3 2 3" xfId="13393"/>
    <cellStyle name="Note 3 3 2 3 2" xfId="40674"/>
    <cellStyle name="Note 3 3 2 4" xfId="40671"/>
    <cellStyle name="Note 3 3 2 5" xfId="47249"/>
    <cellStyle name="Note 3 3 3" xfId="6649"/>
    <cellStyle name="Note 3 3 3 2" xfId="13395"/>
    <cellStyle name="Note 3 3 3 2 2" xfId="40676"/>
    <cellStyle name="Note 3 3 3 3" xfId="40675"/>
    <cellStyle name="Note 3 3 3 4" xfId="47251"/>
    <cellStyle name="Note 3 3 4" xfId="6650"/>
    <cellStyle name="Note 3 3 4 2" xfId="13396"/>
    <cellStyle name="Note 3 3 4 2 2" xfId="40678"/>
    <cellStyle name="Note 3 3 4 3" xfId="40677"/>
    <cellStyle name="Note 3 3 4 4" xfId="47252"/>
    <cellStyle name="Note 3 3 5" xfId="6651"/>
    <cellStyle name="Note 3 3 5 2" xfId="13397"/>
    <cellStyle name="Note 3 3 5 2 2" xfId="40680"/>
    <cellStyle name="Note 3 3 5 3" xfId="40679"/>
    <cellStyle name="Note 3 3 5 4" xfId="47253"/>
    <cellStyle name="Note 3 3 6" xfId="6652"/>
    <cellStyle name="Note 3 3 6 2" xfId="13398"/>
    <cellStyle name="Note 3 3 6 2 2" xfId="40682"/>
    <cellStyle name="Note 3 3 6 3" xfId="40681"/>
    <cellStyle name="Note 3 3 6 4" xfId="47254"/>
    <cellStyle name="Note 3 3 7" xfId="6653"/>
    <cellStyle name="Note 3 3 7 2" xfId="13399"/>
    <cellStyle name="Note 3 3 7 2 2" xfId="40684"/>
    <cellStyle name="Note 3 3 7 3" xfId="40683"/>
    <cellStyle name="Note 3 3 7 4" xfId="47255"/>
    <cellStyle name="Note 3 3 8" xfId="6654"/>
    <cellStyle name="Note 3 3 9" xfId="6655"/>
    <cellStyle name="Note 3 3 9 2" xfId="13400"/>
    <cellStyle name="Note 3 3 9 2 2" xfId="40686"/>
    <cellStyle name="Note 3 3 9 3" xfId="40685"/>
    <cellStyle name="Note 3 3 9 4" xfId="47256"/>
    <cellStyle name="Note 3 4" xfId="771"/>
    <cellStyle name="Note 3 4 2" xfId="6657"/>
    <cellStyle name="Note 3 4 2 2" xfId="6658"/>
    <cellStyle name="Note 3 4 2 2 2" xfId="13403"/>
    <cellStyle name="Note 3 4 2 2 2 2" xfId="40690"/>
    <cellStyle name="Note 3 4 2 2 3" xfId="40689"/>
    <cellStyle name="Note 3 4 2 2 4" xfId="47259"/>
    <cellStyle name="Note 3 4 2 3" xfId="13402"/>
    <cellStyle name="Note 3 4 2 3 2" xfId="40691"/>
    <cellStyle name="Note 3 4 2 4" xfId="40688"/>
    <cellStyle name="Note 3 4 2 5" xfId="47258"/>
    <cellStyle name="Note 3 4 3" xfId="6659"/>
    <cellStyle name="Note 3 4 3 2" xfId="13404"/>
    <cellStyle name="Note 3 4 3 2 2" xfId="40693"/>
    <cellStyle name="Note 3 4 3 3" xfId="40692"/>
    <cellStyle name="Note 3 4 3 4" xfId="47260"/>
    <cellStyle name="Note 3 4 4" xfId="6656"/>
    <cellStyle name="Note 3 4 4 2" xfId="13405"/>
    <cellStyle name="Note 3 4 4 2 2" xfId="40695"/>
    <cellStyle name="Note 3 4 4 3" xfId="40694"/>
    <cellStyle name="Note 3 4 5" xfId="13401"/>
    <cellStyle name="Note 3 4 5 2" xfId="40696"/>
    <cellStyle name="Note 3 4 6" xfId="23750"/>
    <cellStyle name="Note 3 4 7" xfId="40687"/>
    <cellStyle name="Note 3 4 8" xfId="47257"/>
    <cellStyle name="Note 3 5" xfId="6660"/>
    <cellStyle name="Note 3 5 2" xfId="6661"/>
    <cellStyle name="Note 3 5 2 2" xfId="13407"/>
    <cellStyle name="Note 3 5 2 2 2" xfId="40699"/>
    <cellStyle name="Note 3 5 2 3" xfId="23752"/>
    <cellStyle name="Note 3 5 2 4" xfId="40698"/>
    <cellStyle name="Note 3 5 2 5" xfId="47262"/>
    <cellStyle name="Note 3 5 3" xfId="13406"/>
    <cellStyle name="Note 3 5 3 2" xfId="40700"/>
    <cellStyle name="Note 3 5 4" xfId="23751"/>
    <cellStyle name="Note 3 5 5" xfId="40697"/>
    <cellStyle name="Note 3 5 6" xfId="47261"/>
    <cellStyle name="Note 3 6" xfId="6662"/>
    <cellStyle name="Note 3 6 2" xfId="6663"/>
    <cellStyle name="Note 3 6 2 2" xfId="13409"/>
    <cellStyle name="Note 3 6 2 2 2" xfId="40703"/>
    <cellStyle name="Note 3 6 2 3" xfId="23754"/>
    <cellStyle name="Note 3 6 2 4" xfId="40702"/>
    <cellStyle name="Note 3 6 2 5" xfId="47264"/>
    <cellStyle name="Note 3 6 3" xfId="13408"/>
    <cellStyle name="Note 3 6 3 2" xfId="40704"/>
    <cellStyle name="Note 3 6 4" xfId="23753"/>
    <cellStyle name="Note 3 6 5" xfId="40701"/>
    <cellStyle name="Note 3 6 6" xfId="47263"/>
    <cellStyle name="Note 3 7" xfId="6664"/>
    <cellStyle name="Note 3 7 2" xfId="6665"/>
    <cellStyle name="Note 3 7 2 2" xfId="13411"/>
    <cellStyle name="Note 3 7 2 2 2" xfId="40707"/>
    <cellStyle name="Note 3 7 2 3" xfId="23756"/>
    <cellStyle name="Note 3 7 2 4" xfId="40706"/>
    <cellStyle name="Note 3 7 2 5" xfId="47266"/>
    <cellStyle name="Note 3 7 3" xfId="13410"/>
    <cellStyle name="Note 3 7 3 2" xfId="40708"/>
    <cellStyle name="Note 3 7 4" xfId="23755"/>
    <cellStyle name="Note 3 7 5" xfId="40705"/>
    <cellStyle name="Note 3 7 6" xfId="47265"/>
    <cellStyle name="Note 3 8" xfId="6666"/>
    <cellStyle name="Note 3 8 2" xfId="6667"/>
    <cellStyle name="Note 3 8 2 2" xfId="13413"/>
    <cellStyle name="Note 3 8 2 2 2" xfId="40711"/>
    <cellStyle name="Note 3 8 2 3" xfId="23758"/>
    <cellStyle name="Note 3 8 2 4" xfId="40710"/>
    <cellStyle name="Note 3 8 2 5" xfId="47268"/>
    <cellStyle name="Note 3 8 3" xfId="13412"/>
    <cellStyle name="Note 3 8 3 2" xfId="40712"/>
    <cellStyle name="Note 3 8 4" xfId="23757"/>
    <cellStyle name="Note 3 8 5" xfId="40709"/>
    <cellStyle name="Note 3 8 6" xfId="47267"/>
    <cellStyle name="Note 3 9" xfId="6668"/>
    <cellStyle name="Note 3 9 2" xfId="6669"/>
    <cellStyle name="Note 3 9 2 2" xfId="13415"/>
    <cellStyle name="Note 3 9 2 2 2" xfId="40715"/>
    <cellStyle name="Note 3 9 2 3" xfId="23760"/>
    <cellStyle name="Note 3 9 2 4" xfId="40714"/>
    <cellStyle name="Note 3 9 2 5" xfId="47270"/>
    <cellStyle name="Note 3 9 3" xfId="13414"/>
    <cellStyle name="Note 3 9 3 2" xfId="40716"/>
    <cellStyle name="Note 3 9 4" xfId="23759"/>
    <cellStyle name="Note 3 9 5" xfId="40713"/>
    <cellStyle name="Note 3 9 6" xfId="47269"/>
    <cellStyle name="Note 30" xfId="28124"/>
    <cellStyle name="Note 30 2" xfId="28171"/>
    <cellStyle name="Note 31" xfId="28125"/>
    <cellStyle name="Note 31 2" xfId="28172"/>
    <cellStyle name="Note 32" xfId="23761"/>
    <cellStyle name="Note 32 2" xfId="23762"/>
    <cellStyle name="Note 33" xfId="28126"/>
    <cellStyle name="Note 33 2" xfId="28173"/>
    <cellStyle name="Note 34" xfId="28127"/>
    <cellStyle name="Note 34 2" xfId="28174"/>
    <cellStyle name="Note 35" xfId="28128"/>
    <cellStyle name="Note 35 2" xfId="28175"/>
    <cellStyle name="Note 36" xfId="28129"/>
    <cellStyle name="Note 36 2" xfId="28176"/>
    <cellStyle name="Note 37" xfId="28130"/>
    <cellStyle name="Note 37 2" xfId="28177"/>
    <cellStyle name="Note 38" xfId="28131"/>
    <cellStyle name="Note 38 2" xfId="28178"/>
    <cellStyle name="Note 39" xfId="28132"/>
    <cellStyle name="Note 39 2" xfId="28179"/>
    <cellStyle name="Note 4" xfId="290"/>
    <cellStyle name="Note 4 10" xfId="6671"/>
    <cellStyle name="Note 4 10 2" xfId="13417"/>
    <cellStyle name="Note 4 10 2 2" xfId="23764"/>
    <cellStyle name="Note 4 10 2 3" xfId="40719"/>
    <cellStyle name="Note 4 10 3" xfId="23763"/>
    <cellStyle name="Note 4 10 4" xfId="40718"/>
    <cellStyle name="Note 4 10 5" xfId="47272"/>
    <cellStyle name="Note 4 11" xfId="6672"/>
    <cellStyle name="Note 4 11 2" xfId="13418"/>
    <cellStyle name="Note 4 11 2 2" xfId="23766"/>
    <cellStyle name="Note 4 11 2 3" xfId="40721"/>
    <cellStyle name="Note 4 11 3" xfId="23765"/>
    <cellStyle name="Note 4 11 4" xfId="40720"/>
    <cellStyle name="Note 4 11 5" xfId="47273"/>
    <cellStyle name="Note 4 12" xfId="6673"/>
    <cellStyle name="Note 4 12 2" xfId="13419"/>
    <cellStyle name="Note 4 12 2 2" xfId="40723"/>
    <cellStyle name="Note 4 12 3" xfId="23767"/>
    <cellStyle name="Note 4 12 4" xfId="40722"/>
    <cellStyle name="Note 4 12 5" xfId="47274"/>
    <cellStyle name="Note 4 13" xfId="6674"/>
    <cellStyle name="Note 4 13 2" xfId="13420"/>
    <cellStyle name="Note 4 13 2 2" xfId="40725"/>
    <cellStyle name="Note 4 13 3" xfId="23768"/>
    <cellStyle name="Note 4 13 4" xfId="40724"/>
    <cellStyle name="Note 4 13 5" xfId="47275"/>
    <cellStyle name="Note 4 14" xfId="6675"/>
    <cellStyle name="Note 4 14 2" xfId="13421"/>
    <cellStyle name="Note 4 14 2 2" xfId="40727"/>
    <cellStyle name="Note 4 14 3" xfId="23769"/>
    <cellStyle name="Note 4 14 4" xfId="40726"/>
    <cellStyle name="Note 4 14 5" xfId="47276"/>
    <cellStyle name="Note 4 15" xfId="6670"/>
    <cellStyle name="Note 4 15 2" xfId="13422"/>
    <cellStyle name="Note 4 15 2 2" xfId="40729"/>
    <cellStyle name="Note 4 15 3" xfId="23770"/>
    <cellStyle name="Note 4 15 4" xfId="40728"/>
    <cellStyle name="Note 4 16" xfId="13416"/>
    <cellStyle name="Note 4 16 2" xfId="40730"/>
    <cellStyle name="Note 4 17" xfId="40717"/>
    <cellStyle name="Note 4 18" xfId="47271"/>
    <cellStyle name="Note 4 2" xfId="481"/>
    <cellStyle name="Note 4 2 2" xfId="6676"/>
    <cellStyle name="Note 4 2 3" xfId="13423"/>
    <cellStyle name="Note 4 2 3 2" xfId="40732"/>
    <cellStyle name="Note 4 2 4" xfId="40731"/>
    <cellStyle name="Note 4 3" xfId="686"/>
    <cellStyle name="Note 4 3 10" xfId="6678"/>
    <cellStyle name="Note 4 3 10 2" xfId="13425"/>
    <cellStyle name="Note 4 3 10 2 2" xfId="40735"/>
    <cellStyle name="Note 4 3 10 3" xfId="40734"/>
    <cellStyle name="Note 4 3 10 4" xfId="47278"/>
    <cellStyle name="Note 4 3 11" xfId="6679"/>
    <cellStyle name="Note 4 3 11 2" xfId="13426"/>
    <cellStyle name="Note 4 3 11 2 2" xfId="40737"/>
    <cellStyle name="Note 4 3 11 3" xfId="40736"/>
    <cellStyle name="Note 4 3 11 4" xfId="47279"/>
    <cellStyle name="Note 4 3 12" xfId="6677"/>
    <cellStyle name="Note 4 3 12 2" xfId="13427"/>
    <cellStyle name="Note 4 3 12 2 2" xfId="40739"/>
    <cellStyle name="Note 4 3 12 3" xfId="40738"/>
    <cellStyle name="Note 4 3 13" xfId="13424"/>
    <cellStyle name="Note 4 3 13 2" xfId="40740"/>
    <cellStyle name="Note 4 3 14" xfId="40733"/>
    <cellStyle name="Note 4 3 15" xfId="47277"/>
    <cellStyle name="Note 4 3 2" xfId="6680"/>
    <cellStyle name="Note 4 3 2 2" xfId="6681"/>
    <cellStyle name="Note 4 3 2 2 2" xfId="13429"/>
    <cellStyle name="Note 4 3 2 2 2 2" xfId="40743"/>
    <cellStyle name="Note 4 3 2 2 3" xfId="40742"/>
    <cellStyle name="Note 4 3 2 2 4" xfId="47281"/>
    <cellStyle name="Note 4 3 2 3" xfId="13428"/>
    <cellStyle name="Note 4 3 2 3 2" xfId="40744"/>
    <cellStyle name="Note 4 3 2 4" xfId="40741"/>
    <cellStyle name="Note 4 3 2 5" xfId="47280"/>
    <cellStyle name="Note 4 3 3" xfId="6682"/>
    <cellStyle name="Note 4 3 3 2" xfId="13430"/>
    <cellStyle name="Note 4 3 3 2 2" xfId="40746"/>
    <cellStyle name="Note 4 3 3 3" xfId="40745"/>
    <cellStyle name="Note 4 3 3 4" xfId="47282"/>
    <cellStyle name="Note 4 3 4" xfId="6683"/>
    <cellStyle name="Note 4 3 4 2" xfId="13431"/>
    <cellStyle name="Note 4 3 4 2 2" xfId="40748"/>
    <cellStyle name="Note 4 3 4 3" xfId="40747"/>
    <cellStyle name="Note 4 3 4 4" xfId="47283"/>
    <cellStyle name="Note 4 3 5" xfId="6684"/>
    <cellStyle name="Note 4 3 5 2" xfId="13432"/>
    <cellStyle name="Note 4 3 5 2 2" xfId="40750"/>
    <cellStyle name="Note 4 3 5 3" xfId="40749"/>
    <cellStyle name="Note 4 3 5 4" xfId="47284"/>
    <cellStyle name="Note 4 3 6" xfId="6685"/>
    <cellStyle name="Note 4 3 6 2" xfId="13433"/>
    <cellStyle name="Note 4 3 6 2 2" xfId="40752"/>
    <cellStyle name="Note 4 3 6 3" xfId="40751"/>
    <cellStyle name="Note 4 3 6 4" xfId="47285"/>
    <cellStyle name="Note 4 3 7" xfId="6686"/>
    <cellStyle name="Note 4 3 7 2" xfId="13434"/>
    <cellStyle name="Note 4 3 7 2 2" xfId="40754"/>
    <cellStyle name="Note 4 3 7 3" xfId="40753"/>
    <cellStyle name="Note 4 3 7 4" xfId="47286"/>
    <cellStyle name="Note 4 3 8" xfId="6687"/>
    <cellStyle name="Note 4 3 9" xfId="6688"/>
    <cellStyle name="Note 4 3 9 2" xfId="13435"/>
    <cellStyle name="Note 4 3 9 2 2" xfId="40756"/>
    <cellStyle name="Note 4 3 9 3" xfId="40755"/>
    <cellStyle name="Note 4 3 9 4" xfId="47287"/>
    <cellStyle name="Note 4 4" xfId="772"/>
    <cellStyle name="Note 4 4 2" xfId="6690"/>
    <cellStyle name="Note 4 4 2 2" xfId="13437"/>
    <cellStyle name="Note 4 4 2 2 2" xfId="40759"/>
    <cellStyle name="Note 4 4 2 3" xfId="40758"/>
    <cellStyle name="Note 4 4 2 4" xfId="47289"/>
    <cellStyle name="Note 4 4 3" xfId="6691"/>
    <cellStyle name="Note 4 4 3 2" xfId="13438"/>
    <cellStyle name="Note 4 4 3 2 2" xfId="40761"/>
    <cellStyle name="Note 4 4 3 3" xfId="40760"/>
    <cellStyle name="Note 4 4 3 4" xfId="47290"/>
    <cellStyle name="Note 4 4 4" xfId="6689"/>
    <cellStyle name="Note 4 4 4 2" xfId="13439"/>
    <cellStyle name="Note 4 4 4 2 2" xfId="40763"/>
    <cellStyle name="Note 4 4 4 3" xfId="40762"/>
    <cellStyle name="Note 4 4 5" xfId="13436"/>
    <cellStyle name="Note 4 4 5 2" xfId="40764"/>
    <cellStyle name="Note 4 4 6" xfId="23771"/>
    <cellStyle name="Note 4 4 7" xfId="40757"/>
    <cellStyle name="Note 4 4 8" xfId="47288"/>
    <cellStyle name="Note 4 5" xfId="6692"/>
    <cellStyle name="Note 4 5 2" xfId="6693"/>
    <cellStyle name="Note 4 5 2 2" xfId="13441"/>
    <cellStyle name="Note 4 5 2 2 2" xfId="40767"/>
    <cellStyle name="Note 4 5 2 3" xfId="23773"/>
    <cellStyle name="Note 4 5 2 4" xfId="40766"/>
    <cellStyle name="Note 4 5 2 5" xfId="47292"/>
    <cellStyle name="Note 4 5 3" xfId="13440"/>
    <cellStyle name="Note 4 5 3 2" xfId="40768"/>
    <cellStyle name="Note 4 5 4" xfId="23772"/>
    <cellStyle name="Note 4 5 5" xfId="40765"/>
    <cellStyle name="Note 4 5 6" xfId="47291"/>
    <cellStyle name="Note 4 6" xfId="6694"/>
    <cellStyle name="Note 4 6 2" xfId="6695"/>
    <cellStyle name="Note 4 6 2 2" xfId="13443"/>
    <cellStyle name="Note 4 6 2 2 2" xfId="40771"/>
    <cellStyle name="Note 4 6 2 3" xfId="23775"/>
    <cellStyle name="Note 4 6 2 4" xfId="40770"/>
    <cellStyle name="Note 4 6 2 5" xfId="47294"/>
    <cellStyle name="Note 4 6 3" xfId="13442"/>
    <cellStyle name="Note 4 6 3 2" xfId="40772"/>
    <cellStyle name="Note 4 6 4" xfId="23774"/>
    <cellStyle name="Note 4 6 5" xfId="40769"/>
    <cellStyle name="Note 4 6 6" xfId="47293"/>
    <cellStyle name="Note 4 7" xfId="6696"/>
    <cellStyle name="Note 4 7 2" xfId="13444"/>
    <cellStyle name="Note 4 7 2 2" xfId="23777"/>
    <cellStyle name="Note 4 7 2 3" xfId="40774"/>
    <cellStyle name="Note 4 7 3" xfId="23776"/>
    <cellStyle name="Note 4 7 4" xfId="40773"/>
    <cellStyle name="Note 4 7 5" xfId="47295"/>
    <cellStyle name="Note 4 8" xfId="6697"/>
    <cellStyle name="Note 4 8 2" xfId="13445"/>
    <cellStyle name="Note 4 8 2 2" xfId="23779"/>
    <cellStyle name="Note 4 8 2 3" xfId="40776"/>
    <cellStyle name="Note 4 8 3" xfId="23778"/>
    <cellStyle name="Note 4 8 4" xfId="40775"/>
    <cellStyle name="Note 4 8 5" xfId="47296"/>
    <cellStyle name="Note 4 9" xfId="6698"/>
    <cellStyle name="Note 4 9 2" xfId="13446"/>
    <cellStyle name="Note 4 9 2 2" xfId="23781"/>
    <cellStyle name="Note 4 9 2 3" xfId="40778"/>
    <cellStyle name="Note 4 9 3" xfId="23780"/>
    <cellStyle name="Note 4 9 4" xfId="40777"/>
    <cellStyle name="Note 4 9 5" xfId="47297"/>
    <cellStyle name="Note 40" xfId="28133"/>
    <cellStyle name="Note 40 2" xfId="28180"/>
    <cellStyle name="Note 41" xfId="28134"/>
    <cellStyle name="Note 41 2" xfId="28181"/>
    <cellStyle name="Note 42" xfId="28135"/>
    <cellStyle name="Note 42 2" xfId="28182"/>
    <cellStyle name="Note 43" xfId="28136"/>
    <cellStyle name="Note 43 2" xfId="28183"/>
    <cellStyle name="Note 44" xfId="28137"/>
    <cellStyle name="Note 44 2" xfId="28184"/>
    <cellStyle name="Note 45" xfId="28138"/>
    <cellStyle name="Note 45 2" xfId="28185"/>
    <cellStyle name="Note 46" xfId="28139"/>
    <cellStyle name="Note 46 2" xfId="28186"/>
    <cellStyle name="Note 47" xfId="28140"/>
    <cellStyle name="Note 47 2" xfId="28187"/>
    <cellStyle name="Note 48" xfId="28141"/>
    <cellStyle name="Note 48 2" xfId="28188"/>
    <cellStyle name="Note 49" xfId="28142"/>
    <cellStyle name="Note 49 2" xfId="28189"/>
    <cellStyle name="Note 5" xfId="291"/>
    <cellStyle name="Note 5 10" xfId="6700"/>
    <cellStyle name="Note 5 10 2" xfId="13448"/>
    <cellStyle name="Note 5 10 2 2" xfId="40781"/>
    <cellStyle name="Note 5 10 3" xfId="23783"/>
    <cellStyle name="Note 5 10 4" xfId="40780"/>
    <cellStyle name="Note 5 10 5" xfId="47299"/>
    <cellStyle name="Note 5 11" xfId="6701"/>
    <cellStyle name="Note 5 11 2" xfId="13449"/>
    <cellStyle name="Note 5 11 2 2" xfId="40783"/>
    <cellStyle name="Note 5 11 3" xfId="23784"/>
    <cellStyle name="Note 5 11 4" xfId="40782"/>
    <cellStyle name="Note 5 11 5" xfId="47300"/>
    <cellStyle name="Note 5 12" xfId="6702"/>
    <cellStyle name="Note 5 12 2" xfId="13450"/>
    <cellStyle name="Note 5 12 2 2" xfId="40785"/>
    <cellStyle name="Note 5 12 3" xfId="40784"/>
    <cellStyle name="Note 5 12 4" xfId="47301"/>
    <cellStyle name="Note 5 13" xfId="6699"/>
    <cellStyle name="Note 5 13 2" xfId="13451"/>
    <cellStyle name="Note 5 13 2 2" xfId="40787"/>
    <cellStyle name="Note 5 13 3" xfId="40786"/>
    <cellStyle name="Note 5 14" xfId="13447"/>
    <cellStyle name="Note 5 14 2" xfId="40788"/>
    <cellStyle name="Note 5 15" xfId="23782"/>
    <cellStyle name="Note 5 16" xfId="40779"/>
    <cellStyle name="Note 5 17" xfId="47298"/>
    <cellStyle name="Note 5 2" xfId="482"/>
    <cellStyle name="Note 5 2 10" xfId="6703"/>
    <cellStyle name="Note 5 2 10 2" xfId="13453"/>
    <cellStyle name="Note 5 2 10 2 2" xfId="40791"/>
    <cellStyle name="Note 5 2 10 3" xfId="40790"/>
    <cellStyle name="Note 5 2 11" xfId="13452"/>
    <cellStyle name="Note 5 2 11 2" xfId="40792"/>
    <cellStyle name="Note 5 2 12" xfId="23785"/>
    <cellStyle name="Note 5 2 13" xfId="40789"/>
    <cellStyle name="Note 5 2 14" xfId="47302"/>
    <cellStyle name="Note 5 2 2" xfId="6704"/>
    <cellStyle name="Note 5 2 2 10" xfId="23786"/>
    <cellStyle name="Note 5 2 2 11" xfId="40793"/>
    <cellStyle name="Note 5 2 2 12" xfId="47303"/>
    <cellStyle name="Note 5 2 2 2" xfId="6705"/>
    <cellStyle name="Note 5 2 2 2 2" xfId="6706"/>
    <cellStyle name="Note 5 2 2 2 2 2" xfId="13456"/>
    <cellStyle name="Note 5 2 2 2 2 2 2" xfId="40796"/>
    <cellStyle name="Note 5 2 2 2 2 3" xfId="40795"/>
    <cellStyle name="Note 5 2 2 2 2 4" xfId="47305"/>
    <cellStyle name="Note 5 2 2 2 3" xfId="13455"/>
    <cellStyle name="Note 5 2 2 2 3 2" xfId="40797"/>
    <cellStyle name="Note 5 2 2 2 4" xfId="40794"/>
    <cellStyle name="Note 5 2 2 2 5" xfId="47304"/>
    <cellStyle name="Note 5 2 2 3" xfId="6707"/>
    <cellStyle name="Note 5 2 2 3 2" xfId="6708"/>
    <cellStyle name="Note 5 2 2 3 2 2" xfId="13458"/>
    <cellStyle name="Note 5 2 2 3 2 2 2" xfId="40800"/>
    <cellStyle name="Note 5 2 2 3 2 3" xfId="40799"/>
    <cellStyle name="Note 5 2 2 3 2 4" xfId="47307"/>
    <cellStyle name="Note 5 2 2 3 3" xfId="13457"/>
    <cellStyle name="Note 5 2 2 3 3 2" xfId="40801"/>
    <cellStyle name="Note 5 2 2 3 4" xfId="40798"/>
    <cellStyle name="Note 5 2 2 3 5" xfId="47306"/>
    <cellStyle name="Note 5 2 2 4" xfId="6709"/>
    <cellStyle name="Note 5 2 2 4 2" xfId="13459"/>
    <cellStyle name="Note 5 2 2 4 2 2" xfId="40803"/>
    <cellStyle name="Note 5 2 2 4 3" xfId="40802"/>
    <cellStyle name="Note 5 2 2 4 4" xfId="47308"/>
    <cellStyle name="Note 5 2 2 5" xfId="6710"/>
    <cellStyle name="Note 5 2 2 5 2" xfId="13460"/>
    <cellStyle name="Note 5 2 2 5 2 2" xfId="40805"/>
    <cellStyle name="Note 5 2 2 5 3" xfId="40804"/>
    <cellStyle name="Note 5 2 2 5 4" xfId="47309"/>
    <cellStyle name="Note 5 2 2 6" xfId="6711"/>
    <cellStyle name="Note 5 2 2 6 2" xfId="13461"/>
    <cellStyle name="Note 5 2 2 6 2 2" xfId="40807"/>
    <cellStyle name="Note 5 2 2 6 3" xfId="40806"/>
    <cellStyle name="Note 5 2 2 6 4" xfId="47310"/>
    <cellStyle name="Note 5 2 2 7" xfId="6712"/>
    <cellStyle name="Note 5 2 2 7 2" xfId="13462"/>
    <cellStyle name="Note 5 2 2 7 2 2" xfId="40809"/>
    <cellStyle name="Note 5 2 2 7 3" xfId="40808"/>
    <cellStyle name="Note 5 2 2 7 4" xfId="47311"/>
    <cellStyle name="Note 5 2 2 8" xfId="6713"/>
    <cellStyle name="Note 5 2 2 8 2" xfId="13463"/>
    <cellStyle name="Note 5 2 2 8 2 2" xfId="40811"/>
    <cellStyle name="Note 5 2 2 8 3" xfId="40810"/>
    <cellStyle name="Note 5 2 2 8 4" xfId="47312"/>
    <cellStyle name="Note 5 2 2 9" xfId="13454"/>
    <cellStyle name="Note 5 2 2 9 2" xfId="40812"/>
    <cellStyle name="Note 5 2 3" xfId="6714"/>
    <cellStyle name="Note 5 2 3 2" xfId="6715"/>
    <cellStyle name="Note 5 2 3 2 2" xfId="13465"/>
    <cellStyle name="Note 5 2 3 2 2 2" xfId="40815"/>
    <cellStyle name="Note 5 2 3 2 3" xfId="40814"/>
    <cellStyle name="Note 5 2 3 2 4" xfId="47314"/>
    <cellStyle name="Note 5 2 3 3" xfId="13464"/>
    <cellStyle name="Note 5 2 3 3 2" xfId="40816"/>
    <cellStyle name="Note 5 2 3 4" xfId="40813"/>
    <cellStyle name="Note 5 2 3 5" xfId="47313"/>
    <cellStyle name="Note 5 2 4" xfId="6716"/>
    <cellStyle name="Note 5 2 4 2" xfId="6717"/>
    <cellStyle name="Note 5 2 4 2 2" xfId="13467"/>
    <cellStyle name="Note 5 2 4 2 2 2" xfId="40819"/>
    <cellStyle name="Note 5 2 4 2 3" xfId="40818"/>
    <cellStyle name="Note 5 2 4 2 4" xfId="47316"/>
    <cellStyle name="Note 5 2 4 3" xfId="13466"/>
    <cellStyle name="Note 5 2 4 3 2" xfId="40820"/>
    <cellStyle name="Note 5 2 4 4" xfId="40817"/>
    <cellStyle name="Note 5 2 4 5" xfId="47315"/>
    <cellStyle name="Note 5 2 5" xfId="6718"/>
    <cellStyle name="Note 5 2 5 2" xfId="13468"/>
    <cellStyle name="Note 5 2 5 2 2" xfId="40822"/>
    <cellStyle name="Note 5 2 5 3" xfId="40821"/>
    <cellStyle name="Note 5 2 5 4" xfId="47317"/>
    <cellStyle name="Note 5 2 6" xfId="6719"/>
    <cellStyle name="Note 5 2 6 2" xfId="13469"/>
    <cellStyle name="Note 5 2 6 2 2" xfId="40824"/>
    <cellStyle name="Note 5 2 6 3" xfId="40823"/>
    <cellStyle name="Note 5 2 6 4" xfId="47318"/>
    <cellStyle name="Note 5 2 7" xfId="6720"/>
    <cellStyle name="Note 5 2 7 2" xfId="13470"/>
    <cellStyle name="Note 5 2 7 2 2" xfId="40826"/>
    <cellStyle name="Note 5 2 7 3" xfId="40825"/>
    <cellStyle name="Note 5 2 7 4" xfId="47319"/>
    <cellStyle name="Note 5 2 8" xfId="6721"/>
    <cellStyle name="Note 5 2 8 2" xfId="13471"/>
    <cellStyle name="Note 5 2 8 2 2" xfId="40828"/>
    <cellStyle name="Note 5 2 8 3" xfId="40827"/>
    <cellStyle name="Note 5 2 8 4" xfId="47320"/>
    <cellStyle name="Note 5 2 9" xfId="6722"/>
    <cellStyle name="Note 5 2 9 2" xfId="13472"/>
    <cellStyle name="Note 5 2 9 2 2" xfId="40830"/>
    <cellStyle name="Note 5 2 9 3" xfId="40829"/>
    <cellStyle name="Note 5 2 9 4" xfId="47321"/>
    <cellStyle name="Note 5 3" xfId="687"/>
    <cellStyle name="Note 5 3 10" xfId="13473"/>
    <cellStyle name="Note 5 3 10 2" xfId="40832"/>
    <cellStyle name="Note 5 3 11" xfId="23787"/>
    <cellStyle name="Note 5 3 12" xfId="40831"/>
    <cellStyle name="Note 5 3 13" xfId="47322"/>
    <cellStyle name="Note 5 3 2" xfId="6724"/>
    <cellStyle name="Note 5 3 2 2" xfId="6725"/>
    <cellStyle name="Note 5 3 2 2 2" xfId="13475"/>
    <cellStyle name="Note 5 3 2 2 2 2" xfId="40835"/>
    <cellStyle name="Note 5 3 2 2 3" xfId="40834"/>
    <cellStyle name="Note 5 3 2 2 4" xfId="47324"/>
    <cellStyle name="Note 5 3 2 3" xfId="13474"/>
    <cellStyle name="Note 5 3 2 3 2" xfId="40836"/>
    <cellStyle name="Note 5 3 2 4" xfId="23788"/>
    <cellStyle name="Note 5 3 2 5" xfId="40833"/>
    <cellStyle name="Note 5 3 2 6" xfId="47323"/>
    <cellStyle name="Note 5 3 3" xfId="6726"/>
    <cellStyle name="Note 5 3 3 2" xfId="6727"/>
    <cellStyle name="Note 5 3 3 2 2" xfId="13477"/>
    <cellStyle name="Note 5 3 3 2 2 2" xfId="40839"/>
    <cellStyle name="Note 5 3 3 2 3" xfId="40838"/>
    <cellStyle name="Note 5 3 3 2 4" xfId="47326"/>
    <cellStyle name="Note 5 3 3 3" xfId="13476"/>
    <cellStyle name="Note 5 3 3 3 2" xfId="40840"/>
    <cellStyle name="Note 5 3 3 4" xfId="40837"/>
    <cellStyle name="Note 5 3 3 5" xfId="47325"/>
    <cellStyle name="Note 5 3 4" xfId="6728"/>
    <cellStyle name="Note 5 3 4 2" xfId="13478"/>
    <cellStyle name="Note 5 3 4 2 2" xfId="40842"/>
    <cellStyle name="Note 5 3 4 3" xfId="40841"/>
    <cellStyle name="Note 5 3 4 4" xfId="47327"/>
    <cellStyle name="Note 5 3 5" xfId="6729"/>
    <cellStyle name="Note 5 3 5 2" xfId="13479"/>
    <cellStyle name="Note 5 3 5 2 2" xfId="40844"/>
    <cellStyle name="Note 5 3 5 3" xfId="40843"/>
    <cellStyle name="Note 5 3 5 4" xfId="47328"/>
    <cellStyle name="Note 5 3 6" xfId="6730"/>
    <cellStyle name="Note 5 3 6 2" xfId="13480"/>
    <cellStyle name="Note 5 3 6 2 2" xfId="40846"/>
    <cellStyle name="Note 5 3 6 3" xfId="40845"/>
    <cellStyle name="Note 5 3 6 4" xfId="47329"/>
    <cellStyle name="Note 5 3 7" xfId="6731"/>
    <cellStyle name="Note 5 3 7 2" xfId="13481"/>
    <cellStyle name="Note 5 3 7 2 2" xfId="40848"/>
    <cellStyle name="Note 5 3 7 3" xfId="40847"/>
    <cellStyle name="Note 5 3 7 4" xfId="47330"/>
    <cellStyle name="Note 5 3 8" xfId="6732"/>
    <cellStyle name="Note 5 3 8 2" xfId="13482"/>
    <cellStyle name="Note 5 3 8 2 2" xfId="40850"/>
    <cellStyle name="Note 5 3 8 3" xfId="40849"/>
    <cellStyle name="Note 5 3 8 4" xfId="47331"/>
    <cellStyle name="Note 5 3 9" xfId="6723"/>
    <cellStyle name="Note 5 3 9 2" xfId="13483"/>
    <cellStyle name="Note 5 3 9 2 2" xfId="40852"/>
    <cellStyle name="Note 5 3 9 3" xfId="40851"/>
    <cellStyle name="Note 5 4" xfId="773"/>
    <cellStyle name="Note 5 4 10" xfId="13484"/>
    <cellStyle name="Note 5 4 10 2" xfId="40854"/>
    <cellStyle name="Note 5 4 11" xfId="23789"/>
    <cellStyle name="Note 5 4 12" xfId="40853"/>
    <cellStyle name="Note 5 4 13" xfId="47332"/>
    <cellStyle name="Note 5 4 2" xfId="6734"/>
    <cellStyle name="Note 5 4 2 2" xfId="13485"/>
    <cellStyle name="Note 5 4 2 2 2" xfId="40856"/>
    <cellStyle name="Note 5 4 2 3" xfId="23790"/>
    <cellStyle name="Note 5 4 2 4" xfId="40855"/>
    <cellStyle name="Note 5 4 2 5" xfId="47333"/>
    <cellStyle name="Note 5 4 3" xfId="6735"/>
    <cellStyle name="Note 5 4 3 2" xfId="13486"/>
    <cellStyle name="Note 5 4 3 2 2" xfId="40858"/>
    <cellStyle name="Note 5 4 3 3" xfId="40857"/>
    <cellStyle name="Note 5 4 3 4" xfId="47334"/>
    <cellStyle name="Note 5 4 4" xfId="6736"/>
    <cellStyle name="Note 5 4 4 2" xfId="13487"/>
    <cellStyle name="Note 5 4 4 2 2" xfId="40860"/>
    <cellStyle name="Note 5 4 4 3" xfId="40859"/>
    <cellStyle name="Note 5 4 4 4" xfId="47335"/>
    <cellStyle name="Note 5 4 5" xfId="6737"/>
    <cellStyle name="Note 5 4 5 2" xfId="13488"/>
    <cellStyle name="Note 5 4 5 2 2" xfId="40862"/>
    <cellStyle name="Note 5 4 5 3" xfId="40861"/>
    <cellStyle name="Note 5 4 5 4" xfId="47336"/>
    <cellStyle name="Note 5 4 6" xfId="6738"/>
    <cellStyle name="Note 5 4 6 2" xfId="13489"/>
    <cellStyle name="Note 5 4 6 2 2" xfId="40864"/>
    <cellStyle name="Note 5 4 6 3" xfId="40863"/>
    <cellStyle name="Note 5 4 6 4" xfId="47337"/>
    <cellStyle name="Note 5 4 7" xfId="6739"/>
    <cellStyle name="Note 5 4 7 2" xfId="13490"/>
    <cellStyle name="Note 5 4 7 2 2" xfId="40866"/>
    <cellStyle name="Note 5 4 7 3" xfId="40865"/>
    <cellStyle name="Note 5 4 7 4" xfId="47338"/>
    <cellStyle name="Note 5 4 8" xfId="6740"/>
    <cellStyle name="Note 5 4 8 2" xfId="13491"/>
    <cellStyle name="Note 5 4 8 2 2" xfId="40868"/>
    <cellStyle name="Note 5 4 8 3" xfId="40867"/>
    <cellStyle name="Note 5 4 8 4" xfId="47339"/>
    <cellStyle name="Note 5 4 9" xfId="6733"/>
    <cellStyle name="Note 5 4 9 2" xfId="13492"/>
    <cellStyle name="Note 5 4 9 2 2" xfId="40870"/>
    <cellStyle name="Note 5 4 9 3" xfId="40869"/>
    <cellStyle name="Note 5 5" xfId="6741"/>
    <cellStyle name="Note 5 5 2" xfId="6742"/>
    <cellStyle name="Note 5 5 2 2" xfId="13494"/>
    <cellStyle name="Note 5 5 2 2 2" xfId="40873"/>
    <cellStyle name="Note 5 5 2 3" xfId="23792"/>
    <cellStyle name="Note 5 5 2 4" xfId="40872"/>
    <cellStyle name="Note 5 5 2 5" xfId="47341"/>
    <cellStyle name="Note 5 5 3" xfId="13493"/>
    <cellStyle name="Note 5 5 3 2" xfId="40874"/>
    <cellStyle name="Note 5 5 4" xfId="23791"/>
    <cellStyle name="Note 5 5 5" xfId="40871"/>
    <cellStyle name="Note 5 5 6" xfId="47340"/>
    <cellStyle name="Note 5 6" xfId="6743"/>
    <cellStyle name="Note 5 6 2" xfId="6744"/>
    <cellStyle name="Note 5 6 2 2" xfId="13496"/>
    <cellStyle name="Note 5 6 2 2 2" xfId="40877"/>
    <cellStyle name="Note 5 6 2 3" xfId="23794"/>
    <cellStyle name="Note 5 6 2 4" xfId="40876"/>
    <cellStyle name="Note 5 6 2 5" xfId="47343"/>
    <cellStyle name="Note 5 6 3" xfId="13495"/>
    <cellStyle name="Note 5 6 3 2" xfId="40878"/>
    <cellStyle name="Note 5 6 4" xfId="23793"/>
    <cellStyle name="Note 5 6 5" xfId="40875"/>
    <cellStyle name="Note 5 6 6" xfId="47342"/>
    <cellStyle name="Note 5 7" xfId="6745"/>
    <cellStyle name="Note 5 7 2" xfId="13497"/>
    <cellStyle name="Note 5 7 2 2" xfId="23796"/>
    <cellStyle name="Note 5 7 2 3" xfId="40880"/>
    <cellStyle name="Note 5 7 3" xfId="23795"/>
    <cellStyle name="Note 5 7 4" xfId="40879"/>
    <cellStyle name="Note 5 7 5" xfId="47344"/>
    <cellStyle name="Note 5 8" xfId="6746"/>
    <cellStyle name="Note 5 8 2" xfId="13498"/>
    <cellStyle name="Note 5 8 2 2" xfId="23798"/>
    <cellStyle name="Note 5 8 2 3" xfId="40882"/>
    <cellStyle name="Note 5 8 3" xfId="23797"/>
    <cellStyle name="Note 5 8 4" xfId="40881"/>
    <cellStyle name="Note 5 8 5" xfId="47345"/>
    <cellStyle name="Note 5 9" xfId="6747"/>
    <cellStyle name="Note 5 9 2" xfId="13499"/>
    <cellStyle name="Note 5 9 2 2" xfId="40884"/>
    <cellStyle name="Note 5 9 3" xfId="23799"/>
    <cellStyle name="Note 5 9 4" xfId="40883"/>
    <cellStyle name="Note 5 9 5" xfId="47346"/>
    <cellStyle name="Note 50" xfId="28143"/>
    <cellStyle name="Note 50 2" xfId="28190"/>
    <cellStyle name="Note 51" xfId="28144"/>
    <cellStyle name="Note 51 2" xfId="28191"/>
    <cellStyle name="Note 52" xfId="28145"/>
    <cellStyle name="Note 52 2" xfId="28192"/>
    <cellStyle name="Note 53" xfId="28193"/>
    <cellStyle name="Note 53 2" xfId="28194"/>
    <cellStyle name="Note 54" xfId="28195"/>
    <cellStyle name="Note 54 2" xfId="28196"/>
    <cellStyle name="Note 55" xfId="28197"/>
    <cellStyle name="Note 55 2" xfId="28198"/>
    <cellStyle name="Note 56" xfId="28199"/>
    <cellStyle name="Note 56 2" xfId="28200"/>
    <cellStyle name="Note 57" xfId="28201"/>
    <cellStyle name="Note 57 2" xfId="28202"/>
    <cellStyle name="Note 58" xfId="28203"/>
    <cellStyle name="Note 58 2" xfId="28204"/>
    <cellStyle name="Note 59" xfId="28205"/>
    <cellStyle name="Note 59 2" xfId="28206"/>
    <cellStyle name="Note 6" xfId="292"/>
    <cellStyle name="Note 6 10" xfId="6749"/>
    <cellStyle name="Note 6 10 2" xfId="13501"/>
    <cellStyle name="Note 6 10 2 2" xfId="40887"/>
    <cellStyle name="Note 6 10 3" xfId="23801"/>
    <cellStyle name="Note 6 10 4" xfId="40886"/>
    <cellStyle name="Note 6 10 5" xfId="47348"/>
    <cellStyle name="Note 6 11" xfId="6750"/>
    <cellStyle name="Note 6 11 2" xfId="13502"/>
    <cellStyle name="Note 6 11 2 2" xfId="40889"/>
    <cellStyle name="Note 6 11 3" xfId="40888"/>
    <cellStyle name="Note 6 11 4" xfId="47349"/>
    <cellStyle name="Note 6 12" xfId="6751"/>
    <cellStyle name="Note 6 12 2" xfId="13503"/>
    <cellStyle name="Note 6 12 2 2" xfId="40891"/>
    <cellStyle name="Note 6 12 3" xfId="40890"/>
    <cellStyle name="Note 6 12 4" xfId="47350"/>
    <cellStyle name="Note 6 13" xfId="6748"/>
    <cellStyle name="Note 6 13 2" xfId="13504"/>
    <cellStyle name="Note 6 13 2 2" xfId="40893"/>
    <cellStyle name="Note 6 13 3" xfId="40892"/>
    <cellStyle name="Note 6 14" xfId="13500"/>
    <cellStyle name="Note 6 14 2" xfId="40894"/>
    <cellStyle name="Note 6 15" xfId="23800"/>
    <cellStyle name="Note 6 16" xfId="40885"/>
    <cellStyle name="Note 6 17" xfId="47347"/>
    <cellStyle name="Note 6 2" xfId="483"/>
    <cellStyle name="Note 6 2 10" xfId="6752"/>
    <cellStyle name="Note 6 2 10 2" xfId="13506"/>
    <cellStyle name="Note 6 2 10 2 2" xfId="40897"/>
    <cellStyle name="Note 6 2 10 3" xfId="40896"/>
    <cellStyle name="Note 6 2 11" xfId="13505"/>
    <cellStyle name="Note 6 2 11 2" xfId="40898"/>
    <cellStyle name="Note 6 2 12" xfId="23802"/>
    <cellStyle name="Note 6 2 13" xfId="40895"/>
    <cellStyle name="Note 6 2 14" xfId="47351"/>
    <cellStyle name="Note 6 2 2" xfId="6753"/>
    <cellStyle name="Note 6 2 2 2" xfId="6754"/>
    <cellStyle name="Note 6 2 2 2 2" xfId="13508"/>
    <cellStyle name="Note 6 2 2 2 2 2" xfId="40901"/>
    <cellStyle name="Note 6 2 2 2 3" xfId="40900"/>
    <cellStyle name="Note 6 2 2 2 4" xfId="47353"/>
    <cellStyle name="Note 6 2 2 3" xfId="13507"/>
    <cellStyle name="Note 6 2 2 3 2" xfId="40902"/>
    <cellStyle name="Note 6 2 2 4" xfId="23803"/>
    <cellStyle name="Note 6 2 2 5" xfId="40899"/>
    <cellStyle name="Note 6 2 2 6" xfId="47352"/>
    <cellStyle name="Note 6 2 3" xfId="6755"/>
    <cellStyle name="Note 6 2 3 2" xfId="6756"/>
    <cellStyle name="Note 6 2 3 2 2" xfId="13510"/>
    <cellStyle name="Note 6 2 3 2 2 2" xfId="40905"/>
    <cellStyle name="Note 6 2 3 2 3" xfId="40904"/>
    <cellStyle name="Note 6 2 3 2 4" xfId="47355"/>
    <cellStyle name="Note 6 2 3 3" xfId="13509"/>
    <cellStyle name="Note 6 2 3 3 2" xfId="40906"/>
    <cellStyle name="Note 6 2 3 4" xfId="40903"/>
    <cellStyle name="Note 6 2 3 5" xfId="47354"/>
    <cellStyle name="Note 6 2 4" xfId="6757"/>
    <cellStyle name="Note 6 2 4 2" xfId="13511"/>
    <cellStyle name="Note 6 2 4 2 2" xfId="40908"/>
    <cellStyle name="Note 6 2 4 3" xfId="40907"/>
    <cellStyle name="Note 6 2 4 4" xfId="47356"/>
    <cellStyle name="Note 6 2 5" xfId="6758"/>
    <cellStyle name="Note 6 2 5 2" xfId="13512"/>
    <cellStyle name="Note 6 2 5 2 2" xfId="40910"/>
    <cellStyle name="Note 6 2 5 3" xfId="40909"/>
    <cellStyle name="Note 6 2 5 4" xfId="47357"/>
    <cellStyle name="Note 6 2 6" xfId="6759"/>
    <cellStyle name="Note 6 2 6 2" xfId="13513"/>
    <cellStyle name="Note 6 2 6 2 2" xfId="40912"/>
    <cellStyle name="Note 6 2 6 3" xfId="40911"/>
    <cellStyle name="Note 6 2 6 4" xfId="47358"/>
    <cellStyle name="Note 6 2 7" xfId="6760"/>
    <cellStyle name="Note 6 2 7 2" xfId="13514"/>
    <cellStyle name="Note 6 2 7 2 2" xfId="40914"/>
    <cellStyle name="Note 6 2 7 3" xfId="40913"/>
    <cellStyle name="Note 6 2 7 4" xfId="47359"/>
    <cellStyle name="Note 6 2 8" xfId="6761"/>
    <cellStyle name="Note 6 2 8 2" xfId="13515"/>
    <cellStyle name="Note 6 2 8 2 2" xfId="40916"/>
    <cellStyle name="Note 6 2 8 3" xfId="40915"/>
    <cellStyle name="Note 6 2 8 4" xfId="47360"/>
    <cellStyle name="Note 6 2 9" xfId="6762"/>
    <cellStyle name="Note 6 2 9 2" xfId="13516"/>
    <cellStyle name="Note 6 2 9 2 2" xfId="40918"/>
    <cellStyle name="Note 6 2 9 3" xfId="40917"/>
    <cellStyle name="Note 6 2 9 4" xfId="47361"/>
    <cellStyle name="Note 6 3" xfId="688"/>
    <cellStyle name="Note 6 3 10" xfId="13517"/>
    <cellStyle name="Note 6 3 10 2" xfId="40920"/>
    <cellStyle name="Note 6 3 11" xfId="23804"/>
    <cellStyle name="Note 6 3 12" xfId="40919"/>
    <cellStyle name="Note 6 3 13" xfId="47362"/>
    <cellStyle name="Note 6 3 2" xfId="6764"/>
    <cellStyle name="Note 6 3 2 2" xfId="13518"/>
    <cellStyle name="Note 6 3 2 2 2" xfId="40922"/>
    <cellStyle name="Note 6 3 2 3" xfId="23805"/>
    <cellStyle name="Note 6 3 2 4" xfId="40921"/>
    <cellStyle name="Note 6 3 2 5" xfId="47363"/>
    <cellStyle name="Note 6 3 3" xfId="6765"/>
    <cellStyle name="Note 6 3 3 2" xfId="13519"/>
    <cellStyle name="Note 6 3 3 2 2" xfId="40924"/>
    <cellStyle name="Note 6 3 3 3" xfId="40923"/>
    <cellStyle name="Note 6 3 3 4" xfId="47364"/>
    <cellStyle name="Note 6 3 4" xfId="6766"/>
    <cellStyle name="Note 6 3 4 2" xfId="13520"/>
    <cellStyle name="Note 6 3 4 2 2" xfId="40926"/>
    <cellStyle name="Note 6 3 4 3" xfId="40925"/>
    <cellStyle name="Note 6 3 4 4" xfId="47365"/>
    <cellStyle name="Note 6 3 5" xfId="6767"/>
    <cellStyle name="Note 6 3 5 2" xfId="13521"/>
    <cellStyle name="Note 6 3 5 2 2" xfId="40928"/>
    <cellStyle name="Note 6 3 5 3" xfId="40927"/>
    <cellStyle name="Note 6 3 5 4" xfId="47366"/>
    <cellStyle name="Note 6 3 6" xfId="6768"/>
    <cellStyle name="Note 6 3 6 2" xfId="13522"/>
    <cellStyle name="Note 6 3 6 2 2" xfId="40930"/>
    <cellStyle name="Note 6 3 6 3" xfId="40929"/>
    <cellStyle name="Note 6 3 6 4" xfId="47367"/>
    <cellStyle name="Note 6 3 7" xfId="6769"/>
    <cellStyle name="Note 6 3 7 2" xfId="13523"/>
    <cellStyle name="Note 6 3 7 2 2" xfId="40932"/>
    <cellStyle name="Note 6 3 7 3" xfId="40931"/>
    <cellStyle name="Note 6 3 7 4" xfId="47368"/>
    <cellStyle name="Note 6 3 8" xfId="6770"/>
    <cellStyle name="Note 6 3 8 2" xfId="13524"/>
    <cellStyle name="Note 6 3 8 2 2" xfId="40934"/>
    <cellStyle name="Note 6 3 8 3" xfId="40933"/>
    <cellStyle name="Note 6 3 8 4" xfId="47369"/>
    <cellStyle name="Note 6 3 9" xfId="6763"/>
    <cellStyle name="Note 6 3 9 2" xfId="13525"/>
    <cellStyle name="Note 6 3 9 2 2" xfId="40936"/>
    <cellStyle name="Note 6 3 9 3" xfId="40935"/>
    <cellStyle name="Note 6 4" xfId="774"/>
    <cellStyle name="Note 6 4 2" xfId="6772"/>
    <cellStyle name="Note 6 4 2 2" xfId="13527"/>
    <cellStyle name="Note 6 4 2 2 2" xfId="40939"/>
    <cellStyle name="Note 6 4 2 3" xfId="23807"/>
    <cellStyle name="Note 6 4 2 4" xfId="40938"/>
    <cellStyle name="Note 6 4 2 5" xfId="47371"/>
    <cellStyle name="Note 6 4 3" xfId="6771"/>
    <cellStyle name="Note 6 4 3 2" xfId="13528"/>
    <cellStyle name="Note 6 4 3 2 2" xfId="40941"/>
    <cellStyle name="Note 6 4 3 3" xfId="40940"/>
    <cellStyle name="Note 6 4 4" xfId="13526"/>
    <cellStyle name="Note 6 4 4 2" xfId="40942"/>
    <cellStyle name="Note 6 4 5" xfId="23806"/>
    <cellStyle name="Note 6 4 6" xfId="40937"/>
    <cellStyle name="Note 6 4 7" xfId="47370"/>
    <cellStyle name="Note 6 5" xfId="6773"/>
    <cellStyle name="Note 6 5 2" xfId="6774"/>
    <cellStyle name="Note 6 5 2 2" xfId="13530"/>
    <cellStyle name="Note 6 5 2 2 2" xfId="40945"/>
    <cellStyle name="Note 6 5 2 3" xfId="23809"/>
    <cellStyle name="Note 6 5 2 4" xfId="40944"/>
    <cellStyle name="Note 6 5 2 5" xfId="47373"/>
    <cellStyle name="Note 6 5 3" xfId="13529"/>
    <cellStyle name="Note 6 5 3 2" xfId="40946"/>
    <cellStyle name="Note 6 5 4" xfId="23808"/>
    <cellStyle name="Note 6 5 5" xfId="40943"/>
    <cellStyle name="Note 6 5 6" xfId="47372"/>
    <cellStyle name="Note 6 6" xfId="6775"/>
    <cellStyle name="Note 6 6 2" xfId="13531"/>
    <cellStyle name="Note 6 6 2 2" xfId="23811"/>
    <cellStyle name="Note 6 6 2 3" xfId="40948"/>
    <cellStyle name="Note 6 6 3" xfId="23810"/>
    <cellStyle name="Note 6 6 4" xfId="40947"/>
    <cellStyle name="Note 6 6 5" xfId="47374"/>
    <cellStyle name="Note 6 7" xfId="6776"/>
    <cellStyle name="Note 6 7 2" xfId="13532"/>
    <cellStyle name="Note 6 7 2 2" xfId="23813"/>
    <cellStyle name="Note 6 7 2 3" xfId="40950"/>
    <cellStyle name="Note 6 7 3" xfId="23812"/>
    <cellStyle name="Note 6 7 4" xfId="40949"/>
    <cellStyle name="Note 6 7 5" xfId="47375"/>
    <cellStyle name="Note 6 8" xfId="6777"/>
    <cellStyle name="Note 6 8 2" xfId="13533"/>
    <cellStyle name="Note 6 8 2 2" xfId="40952"/>
    <cellStyle name="Note 6 8 3" xfId="23814"/>
    <cellStyle name="Note 6 8 4" xfId="40951"/>
    <cellStyle name="Note 6 8 5" xfId="47376"/>
    <cellStyle name="Note 6 9" xfId="6778"/>
    <cellStyle name="Note 6 9 2" xfId="13534"/>
    <cellStyle name="Note 6 9 2 2" xfId="40954"/>
    <cellStyle name="Note 6 9 3" xfId="23815"/>
    <cellStyle name="Note 6 9 4" xfId="40953"/>
    <cellStyle name="Note 6 9 5" xfId="47377"/>
    <cellStyle name="Note 60" xfId="28207"/>
    <cellStyle name="Note 60 2" xfId="28208"/>
    <cellStyle name="Note 61" xfId="28209"/>
    <cellStyle name="Note 61 2" xfId="28210"/>
    <cellStyle name="Note 62" xfId="28211"/>
    <cellStyle name="Note 62 2" xfId="28212"/>
    <cellStyle name="Note 63" xfId="28213"/>
    <cellStyle name="Note 63 2" xfId="28214"/>
    <cellStyle name="Note 64" xfId="28215"/>
    <cellStyle name="Note 64 2" xfId="28216"/>
    <cellStyle name="Note 65" xfId="28217"/>
    <cellStyle name="Note 65 2" xfId="28218"/>
    <cellStyle name="Note 66" xfId="28219"/>
    <cellStyle name="Note 66 2" xfId="28220"/>
    <cellStyle name="Note 67" xfId="28221"/>
    <cellStyle name="Note 67 2" xfId="28222"/>
    <cellStyle name="Note 68" xfId="28223"/>
    <cellStyle name="Note 68 2" xfId="28224"/>
    <cellStyle name="Note 69" xfId="28225"/>
    <cellStyle name="Note 69 2" xfId="28226"/>
    <cellStyle name="Note 7" xfId="293"/>
    <cellStyle name="Note 7 10" xfId="13535"/>
    <cellStyle name="Note 7 10 2" xfId="40956"/>
    <cellStyle name="Note 7 11" xfId="23816"/>
    <cellStyle name="Note 7 12" xfId="40955"/>
    <cellStyle name="Note 7 13" xfId="47378"/>
    <cellStyle name="Note 7 2" xfId="484"/>
    <cellStyle name="Note 7 2 10" xfId="23817"/>
    <cellStyle name="Note 7 2 11" xfId="40957"/>
    <cellStyle name="Note 7 2 12" xfId="47379"/>
    <cellStyle name="Note 7 2 2" xfId="6781"/>
    <cellStyle name="Note 7 2 2 2" xfId="13537"/>
    <cellStyle name="Note 7 2 2 2 2" xfId="40959"/>
    <cellStyle name="Note 7 2 2 3" xfId="23818"/>
    <cellStyle name="Note 7 2 2 4" xfId="40958"/>
    <cellStyle name="Note 7 2 2 5" xfId="47380"/>
    <cellStyle name="Note 7 2 3" xfId="6782"/>
    <cellStyle name="Note 7 2 3 2" xfId="13538"/>
    <cellStyle name="Note 7 2 3 2 2" xfId="40961"/>
    <cellStyle name="Note 7 2 3 3" xfId="40960"/>
    <cellStyle name="Note 7 2 3 4" xfId="47381"/>
    <cellStyle name="Note 7 2 4" xfId="6783"/>
    <cellStyle name="Note 7 2 4 2" xfId="13539"/>
    <cellStyle name="Note 7 2 4 2 2" xfId="40963"/>
    <cellStyle name="Note 7 2 4 3" xfId="40962"/>
    <cellStyle name="Note 7 2 4 4" xfId="47382"/>
    <cellStyle name="Note 7 2 5" xfId="6784"/>
    <cellStyle name="Note 7 2 5 2" xfId="13540"/>
    <cellStyle name="Note 7 2 5 2 2" xfId="40965"/>
    <cellStyle name="Note 7 2 5 3" xfId="40964"/>
    <cellStyle name="Note 7 2 5 4" xfId="47383"/>
    <cellStyle name="Note 7 2 6" xfId="6785"/>
    <cellStyle name="Note 7 2 6 2" xfId="13541"/>
    <cellStyle name="Note 7 2 6 2 2" xfId="40967"/>
    <cellStyle name="Note 7 2 6 3" xfId="40966"/>
    <cellStyle name="Note 7 2 6 4" xfId="47384"/>
    <cellStyle name="Note 7 2 7" xfId="6786"/>
    <cellStyle name="Note 7 2 7 2" xfId="13542"/>
    <cellStyle name="Note 7 2 7 2 2" xfId="40969"/>
    <cellStyle name="Note 7 2 7 3" xfId="40968"/>
    <cellStyle name="Note 7 2 7 4" xfId="47385"/>
    <cellStyle name="Note 7 2 8" xfId="6780"/>
    <cellStyle name="Note 7 2 8 2" xfId="13543"/>
    <cellStyle name="Note 7 2 8 2 2" xfId="40971"/>
    <cellStyle name="Note 7 2 8 3" xfId="40970"/>
    <cellStyle name="Note 7 2 9" xfId="13536"/>
    <cellStyle name="Note 7 2 9 2" xfId="40972"/>
    <cellStyle name="Note 7 3" xfId="689"/>
    <cellStyle name="Note 7 3 2" xfId="6788"/>
    <cellStyle name="Note 7 3 2 2" xfId="13545"/>
    <cellStyle name="Note 7 3 2 2 2" xfId="40975"/>
    <cellStyle name="Note 7 3 2 3" xfId="23820"/>
    <cellStyle name="Note 7 3 2 4" xfId="40974"/>
    <cellStyle name="Note 7 3 2 5" xfId="47387"/>
    <cellStyle name="Note 7 3 3" xfId="6787"/>
    <cellStyle name="Note 7 3 3 2" xfId="13546"/>
    <cellStyle name="Note 7 3 3 2 2" xfId="40977"/>
    <cellStyle name="Note 7 3 3 3" xfId="40976"/>
    <cellStyle name="Note 7 3 4" xfId="13544"/>
    <cellStyle name="Note 7 3 4 2" xfId="40978"/>
    <cellStyle name="Note 7 3 5" xfId="23819"/>
    <cellStyle name="Note 7 3 6" xfId="40973"/>
    <cellStyle name="Note 7 3 7" xfId="47386"/>
    <cellStyle name="Note 7 4" xfId="775"/>
    <cellStyle name="Note 7 4 2" xfId="6789"/>
    <cellStyle name="Note 7 4 2 2" xfId="13548"/>
    <cellStyle name="Note 7 4 2 2 2" xfId="40981"/>
    <cellStyle name="Note 7 4 2 3" xfId="23822"/>
    <cellStyle name="Note 7 4 2 4" xfId="40980"/>
    <cellStyle name="Note 7 4 3" xfId="13547"/>
    <cellStyle name="Note 7 4 3 2" xfId="40982"/>
    <cellStyle name="Note 7 4 4" xfId="23821"/>
    <cellStyle name="Note 7 4 5" xfId="40979"/>
    <cellStyle name="Note 7 4 6" xfId="47388"/>
    <cellStyle name="Note 7 5" xfId="6790"/>
    <cellStyle name="Note 7 5 2" xfId="13549"/>
    <cellStyle name="Note 7 5 2 2" xfId="23824"/>
    <cellStyle name="Note 7 5 2 3" xfId="40984"/>
    <cellStyle name="Note 7 5 3" xfId="23823"/>
    <cellStyle name="Note 7 5 4" xfId="40983"/>
    <cellStyle name="Note 7 5 5" xfId="47389"/>
    <cellStyle name="Note 7 6" xfId="6791"/>
    <cellStyle name="Note 7 6 2" xfId="13550"/>
    <cellStyle name="Note 7 6 2 2" xfId="23826"/>
    <cellStyle name="Note 7 6 2 3" xfId="40986"/>
    <cellStyle name="Note 7 6 3" xfId="23825"/>
    <cellStyle name="Note 7 6 4" xfId="40985"/>
    <cellStyle name="Note 7 6 5" xfId="47390"/>
    <cellStyle name="Note 7 7" xfId="6792"/>
    <cellStyle name="Note 7 7 2" xfId="13551"/>
    <cellStyle name="Note 7 7 2 2" xfId="23828"/>
    <cellStyle name="Note 7 7 2 3" xfId="40988"/>
    <cellStyle name="Note 7 7 3" xfId="23827"/>
    <cellStyle name="Note 7 7 4" xfId="40987"/>
    <cellStyle name="Note 7 7 5" xfId="47391"/>
    <cellStyle name="Note 7 8" xfId="6793"/>
    <cellStyle name="Note 7 8 2" xfId="13552"/>
    <cellStyle name="Note 7 8 2 2" xfId="40990"/>
    <cellStyle name="Note 7 8 3" xfId="28146"/>
    <cellStyle name="Note 7 8 4" xfId="40989"/>
    <cellStyle name="Note 7 8 5" xfId="47392"/>
    <cellStyle name="Note 7 9" xfId="6779"/>
    <cellStyle name="Note 7 9 2" xfId="13553"/>
    <cellStyle name="Note 7 9 2 2" xfId="40992"/>
    <cellStyle name="Note 7 9 3" xfId="40991"/>
    <cellStyle name="Note 70" xfId="28227"/>
    <cellStyle name="Note 70 2" xfId="28228"/>
    <cellStyle name="Note 71" xfId="28229"/>
    <cellStyle name="Note 71 2" xfId="28230"/>
    <cellStyle name="Note 72" xfId="28231"/>
    <cellStyle name="Note 72 2" xfId="28232"/>
    <cellStyle name="Note 73" xfId="28233"/>
    <cellStyle name="Note 73 2" xfId="28234"/>
    <cellStyle name="Note 74" xfId="28235"/>
    <cellStyle name="Note 74 2" xfId="28236"/>
    <cellStyle name="Note 75" xfId="28237"/>
    <cellStyle name="Note 75 2" xfId="28238"/>
    <cellStyle name="Note 76" xfId="28239"/>
    <cellStyle name="Note 76 2" xfId="28240"/>
    <cellStyle name="Note 77" xfId="28241"/>
    <cellStyle name="Note 77 2" xfId="28242"/>
    <cellStyle name="Note 78" xfId="28243"/>
    <cellStyle name="Note 78 2" xfId="28244"/>
    <cellStyle name="Note 79" xfId="28245"/>
    <cellStyle name="Note 79 2" xfId="28246"/>
    <cellStyle name="Note 8" xfId="294"/>
    <cellStyle name="Note 8 10" xfId="23829"/>
    <cellStyle name="Note 8 11" xfId="40993"/>
    <cellStyle name="Note 8 12" xfId="47393"/>
    <cellStyle name="Note 8 2" xfId="485"/>
    <cellStyle name="Note 8 2 2" xfId="6796"/>
    <cellStyle name="Note 8 2 2 2" xfId="13556"/>
    <cellStyle name="Note 8 2 2 2 2" xfId="40996"/>
    <cellStyle name="Note 8 2 2 3" xfId="23831"/>
    <cellStyle name="Note 8 2 2 4" xfId="40995"/>
    <cellStyle name="Note 8 2 2 5" xfId="47395"/>
    <cellStyle name="Note 8 2 3" xfId="6795"/>
    <cellStyle name="Note 8 2 3 2" xfId="13557"/>
    <cellStyle name="Note 8 2 3 2 2" xfId="40998"/>
    <cellStyle name="Note 8 2 3 3" xfId="40997"/>
    <cellStyle name="Note 8 2 4" xfId="13555"/>
    <cellStyle name="Note 8 2 4 2" xfId="40999"/>
    <cellStyle name="Note 8 2 5" xfId="23830"/>
    <cellStyle name="Note 8 2 6" xfId="40994"/>
    <cellStyle name="Note 8 2 7" xfId="47394"/>
    <cellStyle name="Note 8 3" xfId="690"/>
    <cellStyle name="Note 8 3 2" xfId="6798"/>
    <cellStyle name="Note 8 3 2 2" xfId="13559"/>
    <cellStyle name="Note 8 3 2 2 2" xfId="41002"/>
    <cellStyle name="Note 8 3 2 3" xfId="23833"/>
    <cellStyle name="Note 8 3 2 4" xfId="41001"/>
    <cellStyle name="Note 8 3 2 5" xfId="47397"/>
    <cellStyle name="Note 8 3 3" xfId="6797"/>
    <cellStyle name="Note 8 3 3 2" xfId="13560"/>
    <cellStyle name="Note 8 3 3 2 2" xfId="41004"/>
    <cellStyle name="Note 8 3 3 3" xfId="41003"/>
    <cellStyle name="Note 8 3 4" xfId="13558"/>
    <cellStyle name="Note 8 3 4 2" xfId="41005"/>
    <cellStyle name="Note 8 3 5" xfId="23832"/>
    <cellStyle name="Note 8 3 6" xfId="41000"/>
    <cellStyle name="Note 8 3 7" xfId="47396"/>
    <cellStyle name="Note 8 4" xfId="776"/>
    <cellStyle name="Note 8 4 2" xfId="6799"/>
    <cellStyle name="Note 8 4 2 2" xfId="13562"/>
    <cellStyle name="Note 8 4 2 2 2" xfId="41008"/>
    <cellStyle name="Note 8 4 2 3" xfId="23835"/>
    <cellStyle name="Note 8 4 2 4" xfId="41007"/>
    <cellStyle name="Note 8 4 3" xfId="13561"/>
    <cellStyle name="Note 8 4 3 2" xfId="41009"/>
    <cellStyle name="Note 8 4 4" xfId="23834"/>
    <cellStyle name="Note 8 4 5" xfId="41006"/>
    <cellStyle name="Note 8 4 6" xfId="47398"/>
    <cellStyle name="Note 8 5" xfId="6800"/>
    <cellStyle name="Note 8 5 2" xfId="13563"/>
    <cellStyle name="Note 8 5 2 2" xfId="23837"/>
    <cellStyle name="Note 8 5 2 3" xfId="41011"/>
    <cellStyle name="Note 8 5 3" xfId="23836"/>
    <cellStyle name="Note 8 5 4" xfId="41010"/>
    <cellStyle name="Note 8 5 5" xfId="47399"/>
    <cellStyle name="Note 8 6" xfId="6801"/>
    <cellStyle name="Note 8 6 2" xfId="13564"/>
    <cellStyle name="Note 8 6 2 2" xfId="23839"/>
    <cellStyle name="Note 8 6 2 3" xfId="41013"/>
    <cellStyle name="Note 8 6 3" xfId="23838"/>
    <cellStyle name="Note 8 6 4" xfId="41012"/>
    <cellStyle name="Note 8 6 5" xfId="47400"/>
    <cellStyle name="Note 8 7" xfId="6802"/>
    <cellStyle name="Note 8 7 2" xfId="13565"/>
    <cellStyle name="Note 8 7 2 2" xfId="41015"/>
    <cellStyle name="Note 8 7 3" xfId="28147"/>
    <cellStyle name="Note 8 7 4" xfId="41014"/>
    <cellStyle name="Note 8 7 5" xfId="47401"/>
    <cellStyle name="Note 8 8" xfId="6794"/>
    <cellStyle name="Note 8 8 2" xfId="13566"/>
    <cellStyle name="Note 8 8 2 2" xfId="41017"/>
    <cellStyle name="Note 8 8 3" xfId="41016"/>
    <cellStyle name="Note 8 9" xfId="13554"/>
    <cellStyle name="Note 8 9 2" xfId="41018"/>
    <cellStyle name="Note 80" xfId="28247"/>
    <cellStyle name="Note 80 2" xfId="28248"/>
    <cellStyle name="Note 81" xfId="28249"/>
    <cellStyle name="Note 81 2" xfId="28250"/>
    <cellStyle name="Note 82" xfId="28251"/>
    <cellStyle name="Note 82 2" xfId="28252"/>
    <cellStyle name="Note 83" xfId="28253"/>
    <cellStyle name="Note 83 2" xfId="28254"/>
    <cellStyle name="Note 84" xfId="28255"/>
    <cellStyle name="Note 84 2" xfId="28256"/>
    <cellStyle name="Note 85" xfId="28257"/>
    <cellStyle name="Note 85 2" xfId="28258"/>
    <cellStyle name="Note 86" xfId="28259"/>
    <cellStyle name="Note 86 2" xfId="28260"/>
    <cellStyle name="Note 87" xfId="28261"/>
    <cellStyle name="Note 87 2" xfId="28262"/>
    <cellStyle name="Note 88" xfId="28263"/>
    <cellStyle name="Note 88 2" xfId="28264"/>
    <cellStyle name="Note 89" xfId="28265"/>
    <cellStyle name="Note 89 2" xfId="28266"/>
    <cellStyle name="Note 9" xfId="358"/>
    <cellStyle name="Note 9 2" xfId="6804"/>
    <cellStyle name="Note 9 2 2" xfId="13567"/>
    <cellStyle name="Note 9 2 2 2" xfId="23842"/>
    <cellStyle name="Note 9 2 2 3" xfId="41020"/>
    <cellStyle name="Note 9 2 3" xfId="23841"/>
    <cellStyle name="Note 9 2 4" xfId="41019"/>
    <cellStyle name="Note 9 2 5" xfId="47403"/>
    <cellStyle name="Note 9 3" xfId="6805"/>
    <cellStyle name="Note 9 3 2" xfId="13568"/>
    <cellStyle name="Note 9 3 2 2" xfId="23844"/>
    <cellStyle name="Note 9 3 2 3" xfId="41022"/>
    <cellStyle name="Note 9 3 3" xfId="23843"/>
    <cellStyle name="Note 9 3 4" xfId="41021"/>
    <cellStyle name="Note 9 3 5" xfId="47404"/>
    <cellStyle name="Note 9 4" xfId="6803"/>
    <cellStyle name="Note 9 4 2" xfId="13569"/>
    <cellStyle name="Note 9 4 2 2" xfId="23846"/>
    <cellStyle name="Note 9 4 2 3" xfId="41024"/>
    <cellStyle name="Note 9 4 3" xfId="23845"/>
    <cellStyle name="Note 9 4 4" xfId="41023"/>
    <cellStyle name="Note 9 5" xfId="28148"/>
    <cellStyle name="Note 9 6" xfId="23840"/>
    <cellStyle name="Note 9 7" xfId="47402"/>
    <cellStyle name="Note 90" xfId="28267"/>
    <cellStyle name="Note 90 2" xfId="28268"/>
    <cellStyle name="Note 91" xfId="28269"/>
    <cellStyle name="Note 91 2" xfId="28270"/>
    <cellStyle name="Note 92" xfId="28271"/>
    <cellStyle name="Note 93" xfId="28272"/>
    <cellStyle name="Note 94" xfId="28273"/>
    <cellStyle name="Note 95" xfId="28274"/>
    <cellStyle name="Note 96" xfId="28064"/>
    <cellStyle name="Notes#Total" xfId="23847"/>
    <cellStyle name="Nuevo" xfId="23848"/>
    <cellStyle name="numbers $ (no lines)" xfId="23849"/>
    <cellStyle name="numbers $ double line" xfId="23850"/>
    <cellStyle name="numbers only" xfId="23851"/>
    <cellStyle name="numbers single line" xfId="23852"/>
    <cellStyle name="nvision" xfId="23853"/>
    <cellStyle name="nvision 2" xfId="23854"/>
    <cellStyle name="nvision 3" xfId="23855"/>
    <cellStyle name="o - Style1" xfId="23856"/>
    <cellStyle name="OCR12" xfId="23857"/>
    <cellStyle name="Œ…‹???‚è [0.00]_Sheet1" xfId="23858"/>
    <cellStyle name="Œ…‹???‚è_Sheet1" xfId="23859"/>
    <cellStyle name="Œ…‹æØ‚è [0.00]_!!!GO" xfId="23860"/>
    <cellStyle name="Œ…‹æØ‚è_!!!GO" xfId="23861"/>
    <cellStyle name="Other" xfId="23862"/>
    <cellStyle name="Other light table shading" xfId="23863"/>
    <cellStyle name="OtherSheet" xfId="23864"/>
    <cellStyle name="OtherSheet 2" xfId="23865"/>
    <cellStyle name="OtherSheet 3" xfId="23866"/>
    <cellStyle name="OthSh" xfId="23867"/>
    <cellStyle name="Output" xfId="57" builtinId="21" customBuiltin="1"/>
    <cellStyle name="Output 10" xfId="23868"/>
    <cellStyle name="Output 10 2" xfId="23869"/>
    <cellStyle name="Output 10 2 2" xfId="23870"/>
    <cellStyle name="Output 10 3" xfId="23871"/>
    <cellStyle name="Output 10 3 2" xfId="23872"/>
    <cellStyle name="Output 10 4" xfId="23873"/>
    <cellStyle name="Output 10 4 2" xfId="23874"/>
    <cellStyle name="Output 10 5" xfId="23875"/>
    <cellStyle name="Output 11" xfId="23876"/>
    <cellStyle name="Output 11 2" xfId="23877"/>
    <cellStyle name="Output 11 2 2" xfId="23878"/>
    <cellStyle name="Output 11 3" xfId="23879"/>
    <cellStyle name="Output 11 3 2" xfId="23880"/>
    <cellStyle name="Output 11 4" xfId="23881"/>
    <cellStyle name="Output 11 4 2" xfId="23882"/>
    <cellStyle name="Output 11 5" xfId="23883"/>
    <cellStyle name="Output 12" xfId="23884"/>
    <cellStyle name="Output 12 2" xfId="23885"/>
    <cellStyle name="Output 12 2 2" xfId="23886"/>
    <cellStyle name="Output 12 3" xfId="23887"/>
    <cellStyle name="Output 12 3 2" xfId="23888"/>
    <cellStyle name="Output 12 4" xfId="23889"/>
    <cellStyle name="Output 12 4 2" xfId="23890"/>
    <cellStyle name="Output 13" xfId="23891"/>
    <cellStyle name="Output 14" xfId="23892"/>
    <cellStyle name="Output 14 2" xfId="23893"/>
    <cellStyle name="Output 15" xfId="23894"/>
    <cellStyle name="Output 15 2" xfId="23895"/>
    <cellStyle name="Output 16" xfId="23896"/>
    <cellStyle name="Output 16 2" xfId="23897"/>
    <cellStyle name="Output 17" xfId="23898"/>
    <cellStyle name="Output 17 2" xfId="23899"/>
    <cellStyle name="Output 18" xfId="23900"/>
    <cellStyle name="Output 18 2" xfId="23901"/>
    <cellStyle name="Output 19" xfId="23902"/>
    <cellStyle name="Output 19 2" xfId="23903"/>
    <cellStyle name="Output 2" xfId="106"/>
    <cellStyle name="Output 2 10" xfId="23904"/>
    <cellStyle name="Output 2 11" xfId="23905"/>
    <cellStyle name="Output 2 12" xfId="23906"/>
    <cellStyle name="Output 2 13" xfId="23907"/>
    <cellStyle name="Output 2 14" xfId="23908"/>
    <cellStyle name="Output 2 14 2" xfId="23909"/>
    <cellStyle name="Output 2 15" xfId="23910"/>
    <cellStyle name="Output 2 15 2" xfId="23911"/>
    <cellStyle name="Output 2 2" xfId="295"/>
    <cellStyle name="Output 2 2 2" xfId="6806"/>
    <cellStyle name="Output 2 2 3" xfId="23912"/>
    <cellStyle name="Output 2 3" xfId="6807"/>
    <cellStyle name="Output 2 3 2" xfId="23914"/>
    <cellStyle name="Output 2 3 3" xfId="23915"/>
    <cellStyle name="Output 2 3 4" xfId="23916"/>
    <cellStyle name="Output 2 3 5" xfId="23917"/>
    <cellStyle name="Output 2 3 6" xfId="23918"/>
    <cellStyle name="Output 2 3 7" xfId="23919"/>
    <cellStyle name="Output 2 3 8" xfId="23920"/>
    <cellStyle name="Output 2 3 9" xfId="23913"/>
    <cellStyle name="Output 2 4" xfId="23921"/>
    <cellStyle name="Output 2 4 2" xfId="23922"/>
    <cellStyle name="Output 2 4 3" xfId="23923"/>
    <cellStyle name="Output 2 4 4" xfId="23924"/>
    <cellStyle name="Output 2 4 5" xfId="23925"/>
    <cellStyle name="Output 2 4 6" xfId="23926"/>
    <cellStyle name="Output 2 4 7" xfId="23927"/>
    <cellStyle name="Output 2 4 8" xfId="23928"/>
    <cellStyle name="Output 2 5" xfId="23929"/>
    <cellStyle name="Output 2 5 2" xfId="23930"/>
    <cellStyle name="Output 2 5 3" xfId="23931"/>
    <cellStyle name="Output 2 5 4" xfId="23932"/>
    <cellStyle name="Output 2 5 5" xfId="23933"/>
    <cellStyle name="Output 2 5 6" xfId="23934"/>
    <cellStyle name="Output 2 5 7" xfId="23935"/>
    <cellStyle name="Output 2 5 8" xfId="23936"/>
    <cellStyle name="Output 2 6" xfId="23937"/>
    <cellStyle name="Output 2 7" xfId="23938"/>
    <cellStyle name="Output 2 8" xfId="23939"/>
    <cellStyle name="Output 2 9" xfId="23940"/>
    <cellStyle name="Output 20" xfId="23941"/>
    <cellStyle name="Output 3" xfId="359"/>
    <cellStyle name="Output 3 10" xfId="23942"/>
    <cellStyle name="Output 3 11" xfId="23943"/>
    <cellStyle name="Output 3 12" xfId="23944"/>
    <cellStyle name="Output 3 13" xfId="23945"/>
    <cellStyle name="Output 3 14" xfId="23946"/>
    <cellStyle name="Output 3 14 2" xfId="23947"/>
    <cellStyle name="Output 3 15" xfId="23948"/>
    <cellStyle name="Output 3 15 2" xfId="23949"/>
    <cellStyle name="Output 3 16" xfId="23950"/>
    <cellStyle name="Output 3 2" xfId="23951"/>
    <cellStyle name="Output 3 3" xfId="23952"/>
    <cellStyle name="Output 3 3 2" xfId="23953"/>
    <cellStyle name="Output 3 3 3" xfId="23954"/>
    <cellStyle name="Output 3 3 4" xfId="23955"/>
    <cellStyle name="Output 3 3 5" xfId="23956"/>
    <cellStyle name="Output 3 3 6" xfId="23957"/>
    <cellStyle name="Output 3 3 7" xfId="23958"/>
    <cellStyle name="Output 3 3 8" xfId="23959"/>
    <cellStyle name="Output 3 4" xfId="23960"/>
    <cellStyle name="Output 3 4 2" xfId="23961"/>
    <cellStyle name="Output 3 4 3" xfId="23962"/>
    <cellStyle name="Output 3 4 4" xfId="23963"/>
    <cellStyle name="Output 3 4 5" xfId="23964"/>
    <cellStyle name="Output 3 4 6" xfId="23965"/>
    <cellStyle name="Output 3 4 7" xfId="23966"/>
    <cellStyle name="Output 3 4 8" xfId="23967"/>
    <cellStyle name="Output 3 5" xfId="23968"/>
    <cellStyle name="Output 3 5 2" xfId="23969"/>
    <cellStyle name="Output 3 5 3" xfId="23970"/>
    <cellStyle name="Output 3 5 4" xfId="23971"/>
    <cellStyle name="Output 3 5 5" xfId="23972"/>
    <cellStyle name="Output 3 5 6" xfId="23973"/>
    <cellStyle name="Output 3 5 7" xfId="23974"/>
    <cellStyle name="Output 3 5 8" xfId="23975"/>
    <cellStyle name="Output 3 6" xfId="23976"/>
    <cellStyle name="Output 3 7" xfId="23977"/>
    <cellStyle name="Output 3 8" xfId="23978"/>
    <cellStyle name="Output 3 9" xfId="23979"/>
    <cellStyle name="Output 4" xfId="23980"/>
    <cellStyle name="Output 4 2" xfId="23981"/>
    <cellStyle name="Output 4 2 2" xfId="23982"/>
    <cellStyle name="Output 4 3" xfId="23983"/>
    <cellStyle name="Output 4 3 2" xfId="23984"/>
    <cellStyle name="Output 4 4" xfId="23985"/>
    <cellStyle name="Output 4 4 2" xfId="23986"/>
    <cellStyle name="Output 4 5" xfId="23987"/>
    <cellStyle name="Output 5" xfId="23988"/>
    <cellStyle name="Output 5 2" xfId="23989"/>
    <cellStyle name="Output 5 2 2" xfId="23990"/>
    <cellStyle name="Output 5 3" xfId="23991"/>
    <cellStyle name="Output 5 3 2" xfId="23992"/>
    <cellStyle name="Output 5 4" xfId="23993"/>
    <cellStyle name="Output 5 4 2" xfId="23994"/>
    <cellStyle name="Output 5 5" xfId="23995"/>
    <cellStyle name="Output 6" xfId="23996"/>
    <cellStyle name="Output 6 2" xfId="23997"/>
    <cellStyle name="Output 6 2 2" xfId="23998"/>
    <cellStyle name="Output 6 3" xfId="23999"/>
    <cellStyle name="Output 6 3 2" xfId="24000"/>
    <cellStyle name="Output 6 4" xfId="24001"/>
    <cellStyle name="Output 6 4 2" xfId="24002"/>
    <cellStyle name="Output 6 5" xfId="24003"/>
    <cellStyle name="Output 7" xfId="24004"/>
    <cellStyle name="Output 7 2" xfId="24005"/>
    <cellStyle name="Output 7 2 2" xfId="24006"/>
    <cellStyle name="Output 7 3" xfId="24007"/>
    <cellStyle name="Output 7 3 2" xfId="24008"/>
    <cellStyle name="Output 7 4" xfId="24009"/>
    <cellStyle name="Output 7 4 2" xfId="24010"/>
    <cellStyle name="Output 7 5" xfId="24011"/>
    <cellStyle name="Output 8" xfId="24012"/>
    <cellStyle name="Output 8 2" xfId="24013"/>
    <cellStyle name="Output 8 2 2" xfId="24014"/>
    <cellStyle name="Output 8 3" xfId="24015"/>
    <cellStyle name="Output 8 3 2" xfId="24016"/>
    <cellStyle name="Output 8 4" xfId="24017"/>
    <cellStyle name="Output 8 4 2" xfId="24018"/>
    <cellStyle name="Output 8 5" xfId="24019"/>
    <cellStyle name="Output 9" xfId="24020"/>
    <cellStyle name="Output 9 2" xfId="24021"/>
    <cellStyle name="Output 9 2 2" xfId="24022"/>
    <cellStyle name="Output 9 3" xfId="24023"/>
    <cellStyle name="Output 9 3 2" xfId="24024"/>
    <cellStyle name="Output 9 4" xfId="24025"/>
    <cellStyle name="Output 9 4 2" xfId="24026"/>
    <cellStyle name="Output 9 5" xfId="24027"/>
    <cellStyle name="Output Amounts" xfId="24028"/>
    <cellStyle name="Output Amounts 10" xfId="24029"/>
    <cellStyle name="Output Amounts 10 10" xfId="24030"/>
    <cellStyle name="Output Amounts 10 11" xfId="24031"/>
    <cellStyle name="Output Amounts 10 12" xfId="24032"/>
    <cellStyle name="Output Amounts 10 13" xfId="24033"/>
    <cellStyle name="Output Amounts 10 14" xfId="24034"/>
    <cellStyle name="Output Amounts 10 15" xfId="24035"/>
    <cellStyle name="Output Amounts 10 16" xfId="24036"/>
    <cellStyle name="Output Amounts 10 17" xfId="24037"/>
    <cellStyle name="Output Amounts 10 18" xfId="24038"/>
    <cellStyle name="Output Amounts 10 19" xfId="24039"/>
    <cellStyle name="Output Amounts 10 2" xfId="24040"/>
    <cellStyle name="Output Amounts 10 2 10" xfId="24041"/>
    <cellStyle name="Output Amounts 10 2 2" xfId="24042"/>
    <cellStyle name="Output Amounts 10 2 3" xfId="24043"/>
    <cellStyle name="Output Amounts 10 2 4" xfId="24044"/>
    <cellStyle name="Output Amounts 10 2 5" xfId="24045"/>
    <cellStyle name="Output Amounts 10 2 6" xfId="24046"/>
    <cellStyle name="Output Amounts 10 2 7" xfId="24047"/>
    <cellStyle name="Output Amounts 10 2 8" xfId="24048"/>
    <cellStyle name="Output Amounts 10 2 9" xfId="24049"/>
    <cellStyle name="Output Amounts 10 20" xfId="24050"/>
    <cellStyle name="Output Amounts 10 21" xfId="24051"/>
    <cellStyle name="Output Amounts 10 22" xfId="24052"/>
    <cellStyle name="Output Amounts 10 23" xfId="24053"/>
    <cellStyle name="Output Amounts 10 24" xfId="24054"/>
    <cellStyle name="Output Amounts 10 25" xfId="24055"/>
    <cellStyle name="Output Amounts 10 26" xfId="24056"/>
    <cellStyle name="Output Amounts 10 27" xfId="24057"/>
    <cellStyle name="Output Amounts 10 28" xfId="24058"/>
    <cellStyle name="Output Amounts 10 29" xfId="24059"/>
    <cellStyle name="Output Amounts 10 3" xfId="24060"/>
    <cellStyle name="Output Amounts 10 3 2" xfId="24061"/>
    <cellStyle name="Output Amounts 10 3 3" xfId="24062"/>
    <cellStyle name="Output Amounts 10 30" xfId="24063"/>
    <cellStyle name="Output Amounts 10 31" xfId="24064"/>
    <cellStyle name="Output Amounts 10 32" xfId="24065"/>
    <cellStyle name="Output Amounts 10 33" xfId="24066"/>
    <cellStyle name="Output Amounts 10 34" xfId="24067"/>
    <cellStyle name="Output Amounts 10 35" xfId="24068"/>
    <cellStyle name="Output Amounts 10 36" xfId="24069"/>
    <cellStyle name="Output Amounts 10 37" xfId="24070"/>
    <cellStyle name="Output Amounts 10 38" xfId="24071"/>
    <cellStyle name="Output Amounts 10 4" xfId="24072"/>
    <cellStyle name="Output Amounts 10 4 2" xfId="24073"/>
    <cellStyle name="Output Amounts 10 4 3" xfId="24074"/>
    <cellStyle name="Output Amounts 10 5" xfId="24075"/>
    <cellStyle name="Output Amounts 10 5 2" xfId="24076"/>
    <cellStyle name="Output Amounts 10 5 3" xfId="24077"/>
    <cellStyle name="Output Amounts 10 6" xfId="24078"/>
    <cellStyle name="Output Amounts 10 6 2" xfId="24079"/>
    <cellStyle name="Output Amounts 10 6 3" xfId="24080"/>
    <cellStyle name="Output Amounts 10 7" xfId="24081"/>
    <cellStyle name="Output Amounts 10 7 2" xfId="24082"/>
    <cellStyle name="Output Amounts 10 7 3" xfId="24083"/>
    <cellStyle name="Output Amounts 10 8" xfId="24084"/>
    <cellStyle name="Output Amounts 10 8 2" xfId="24085"/>
    <cellStyle name="Output Amounts 10 8 3" xfId="24086"/>
    <cellStyle name="Output Amounts 10 9" xfId="24087"/>
    <cellStyle name="Output Amounts 11" xfId="24088"/>
    <cellStyle name="Output Amounts 11 2" xfId="24089"/>
    <cellStyle name="Output Amounts 11 2 2" xfId="24090"/>
    <cellStyle name="Output Amounts 11 2 3" xfId="24091"/>
    <cellStyle name="Output Amounts 11 3" xfId="24092"/>
    <cellStyle name="Output Amounts 12" xfId="24093"/>
    <cellStyle name="Output Amounts 12 2" xfId="24094"/>
    <cellStyle name="Output Amounts 12 2 2" xfId="24095"/>
    <cellStyle name="Output Amounts 12 2 3" xfId="24096"/>
    <cellStyle name="Output Amounts 12 3" xfId="24097"/>
    <cellStyle name="Output Amounts 13" xfId="24098"/>
    <cellStyle name="Output Amounts 13 10" xfId="24099"/>
    <cellStyle name="Output Amounts 13 2" xfId="24100"/>
    <cellStyle name="Output Amounts 13 3" xfId="24101"/>
    <cellStyle name="Output Amounts 13 4" xfId="24102"/>
    <cellStyle name="Output Amounts 13 5" xfId="24103"/>
    <cellStyle name="Output Amounts 13 6" xfId="24104"/>
    <cellStyle name="Output Amounts 13 7" xfId="24105"/>
    <cellStyle name="Output Amounts 13 8" xfId="24106"/>
    <cellStyle name="Output Amounts 13 9" xfId="24107"/>
    <cellStyle name="Output Amounts 14" xfId="24108"/>
    <cellStyle name="Output Amounts 14 10" xfId="24109"/>
    <cellStyle name="Output Amounts 14 2" xfId="24110"/>
    <cellStyle name="Output Amounts 14 3" xfId="24111"/>
    <cellStyle name="Output Amounts 14 4" xfId="24112"/>
    <cellStyle name="Output Amounts 14 5" xfId="24113"/>
    <cellStyle name="Output Amounts 14 6" xfId="24114"/>
    <cellStyle name="Output Amounts 14 7" xfId="24115"/>
    <cellStyle name="Output Amounts 14 8" xfId="24116"/>
    <cellStyle name="Output Amounts 14 9" xfId="24117"/>
    <cellStyle name="Output Amounts 15" xfId="24118"/>
    <cellStyle name="Output Amounts 15 2" xfId="24119"/>
    <cellStyle name="Output Amounts 15 3" xfId="24120"/>
    <cellStyle name="Output Amounts 16" xfId="24121"/>
    <cellStyle name="Output Amounts 17" xfId="24122"/>
    <cellStyle name="Output Amounts 18" xfId="24123"/>
    <cellStyle name="Output Amounts 19" xfId="24124"/>
    <cellStyle name="Output Amounts 2" xfId="24125"/>
    <cellStyle name="Output Amounts 2 2" xfId="24126"/>
    <cellStyle name="Output Amounts 2 2 10" xfId="24127"/>
    <cellStyle name="Output Amounts 2 2 2" xfId="24128"/>
    <cellStyle name="Output Amounts 2 2 3" xfId="24129"/>
    <cellStyle name="Output Amounts 2 2 4" xfId="24130"/>
    <cellStyle name="Output Amounts 2 2 5" xfId="24131"/>
    <cellStyle name="Output Amounts 2 2 6" xfId="24132"/>
    <cellStyle name="Output Amounts 2 2 7" xfId="24133"/>
    <cellStyle name="Output Amounts 2 2 8" xfId="24134"/>
    <cellStyle name="Output Amounts 2 2 9" xfId="24135"/>
    <cellStyle name="Output Amounts 2 3" xfId="24136"/>
    <cellStyle name="Output Amounts 2 3 10" xfId="24137"/>
    <cellStyle name="Output Amounts 2 3 2" xfId="24138"/>
    <cellStyle name="Output Amounts 2 3 3" xfId="24139"/>
    <cellStyle name="Output Amounts 2 3 4" xfId="24140"/>
    <cellStyle name="Output Amounts 2 3 5" xfId="24141"/>
    <cellStyle name="Output Amounts 2 3 6" xfId="24142"/>
    <cellStyle name="Output Amounts 2 3 7" xfId="24143"/>
    <cellStyle name="Output Amounts 2 3 8" xfId="24144"/>
    <cellStyle name="Output Amounts 2 3 9" xfId="24145"/>
    <cellStyle name="Output Amounts 2 4" xfId="24146"/>
    <cellStyle name="Output Amounts 2 4 10" xfId="24147"/>
    <cellStyle name="Output Amounts 2 4 2" xfId="24148"/>
    <cellStyle name="Output Amounts 2 4 3" xfId="24149"/>
    <cellStyle name="Output Amounts 2 4 4" xfId="24150"/>
    <cellStyle name="Output Amounts 2 4 5" xfId="24151"/>
    <cellStyle name="Output Amounts 2 4 6" xfId="24152"/>
    <cellStyle name="Output Amounts 2 4 7" xfId="24153"/>
    <cellStyle name="Output Amounts 2 4 8" xfId="24154"/>
    <cellStyle name="Output Amounts 2 4 9" xfId="24155"/>
    <cellStyle name="Output Amounts 2 5" xfId="24156"/>
    <cellStyle name="Output Amounts 2 6" xfId="24157"/>
    <cellStyle name="Output Amounts 2 6 2" xfId="24158"/>
    <cellStyle name="Output Amounts 2 6 3" xfId="24159"/>
    <cellStyle name="Output Amounts 2 7" xfId="24160"/>
    <cellStyle name="Output Amounts 20" xfId="24161"/>
    <cellStyle name="Output Amounts 21" xfId="24162"/>
    <cellStyle name="Output Amounts 22" xfId="24163"/>
    <cellStyle name="Output Amounts 3" xfId="24164"/>
    <cellStyle name="Output Amounts 3 2" xfId="24165"/>
    <cellStyle name="Output Amounts 3 2 10" xfId="24166"/>
    <cellStyle name="Output Amounts 3 2 2" xfId="24167"/>
    <cellStyle name="Output Amounts 3 2 3" xfId="24168"/>
    <cellStyle name="Output Amounts 3 2 4" xfId="24169"/>
    <cellStyle name="Output Amounts 3 2 5" xfId="24170"/>
    <cellStyle name="Output Amounts 3 2 6" xfId="24171"/>
    <cellStyle name="Output Amounts 3 2 7" xfId="24172"/>
    <cellStyle name="Output Amounts 3 2 8" xfId="24173"/>
    <cellStyle name="Output Amounts 3 2 9" xfId="24174"/>
    <cellStyle name="Output Amounts 3 3" xfId="24175"/>
    <cellStyle name="Output Amounts 3 3 10" xfId="24176"/>
    <cellStyle name="Output Amounts 3 3 2" xfId="24177"/>
    <cellStyle name="Output Amounts 3 3 3" xfId="24178"/>
    <cellStyle name="Output Amounts 3 3 4" xfId="24179"/>
    <cellStyle name="Output Amounts 3 3 5" xfId="24180"/>
    <cellStyle name="Output Amounts 3 3 6" xfId="24181"/>
    <cellStyle name="Output Amounts 3 3 7" xfId="24182"/>
    <cellStyle name="Output Amounts 3 3 8" xfId="24183"/>
    <cellStyle name="Output Amounts 3 3 9" xfId="24184"/>
    <cellStyle name="Output Amounts 3 4" xfId="24185"/>
    <cellStyle name="Output Amounts 3 4 10" xfId="24186"/>
    <cellStyle name="Output Amounts 3 4 2" xfId="24187"/>
    <cellStyle name="Output Amounts 3 4 3" xfId="24188"/>
    <cellStyle name="Output Amounts 3 4 4" xfId="24189"/>
    <cellStyle name="Output Amounts 3 4 5" xfId="24190"/>
    <cellStyle name="Output Amounts 3 4 6" xfId="24191"/>
    <cellStyle name="Output Amounts 3 4 7" xfId="24192"/>
    <cellStyle name="Output Amounts 3 4 8" xfId="24193"/>
    <cellStyle name="Output Amounts 3 4 9" xfId="24194"/>
    <cellStyle name="Output Amounts 3 5" xfId="24195"/>
    <cellStyle name="Output Amounts 3 6" xfId="24196"/>
    <cellStyle name="Output Amounts 3 6 2" xfId="24197"/>
    <cellStyle name="Output Amounts 3 6 3" xfId="24198"/>
    <cellStyle name="Output Amounts 3 7" xfId="24199"/>
    <cellStyle name="Output Amounts 4" xfId="24200"/>
    <cellStyle name="Output Amounts 4 10" xfId="24201"/>
    <cellStyle name="Output Amounts 4 10 2" xfId="24202"/>
    <cellStyle name="Output Amounts 4 10 3" xfId="24203"/>
    <cellStyle name="Output Amounts 4 11" xfId="24204"/>
    <cellStyle name="Output Amounts 4 11 2" xfId="24205"/>
    <cellStyle name="Output Amounts 4 11 3" xfId="24206"/>
    <cellStyle name="Output Amounts 4 12" xfId="24207"/>
    <cellStyle name="Output Amounts 4 13" xfId="24208"/>
    <cellStyle name="Output Amounts 4 14" xfId="24209"/>
    <cellStyle name="Output Amounts 4 15" xfId="24210"/>
    <cellStyle name="Output Amounts 4 16" xfId="24211"/>
    <cellStyle name="Output Amounts 4 17" xfId="24212"/>
    <cellStyle name="Output Amounts 4 18" xfId="24213"/>
    <cellStyle name="Output Amounts 4 19" xfId="24214"/>
    <cellStyle name="Output Amounts 4 2" xfId="24215"/>
    <cellStyle name="Output Amounts 4 2 10" xfId="24216"/>
    <cellStyle name="Output Amounts 4 2 11" xfId="24217"/>
    <cellStyle name="Output Amounts 4 2 12" xfId="24218"/>
    <cellStyle name="Output Amounts 4 2 13" xfId="24219"/>
    <cellStyle name="Output Amounts 4 2 14" xfId="24220"/>
    <cellStyle name="Output Amounts 4 2 15" xfId="24221"/>
    <cellStyle name="Output Amounts 4 2 16" xfId="24222"/>
    <cellStyle name="Output Amounts 4 2 17" xfId="24223"/>
    <cellStyle name="Output Amounts 4 2 18" xfId="24224"/>
    <cellStyle name="Output Amounts 4 2 19" xfId="24225"/>
    <cellStyle name="Output Amounts 4 2 2" xfId="24226"/>
    <cellStyle name="Output Amounts 4 2 20" xfId="24227"/>
    <cellStyle name="Output Amounts 4 2 21" xfId="24228"/>
    <cellStyle name="Output Amounts 4 2 22" xfId="24229"/>
    <cellStyle name="Output Amounts 4 2 23" xfId="24230"/>
    <cellStyle name="Output Amounts 4 2 24" xfId="24231"/>
    <cellStyle name="Output Amounts 4 2 25" xfId="24232"/>
    <cellStyle name="Output Amounts 4 2 26" xfId="24233"/>
    <cellStyle name="Output Amounts 4 2 27" xfId="24234"/>
    <cellStyle name="Output Amounts 4 2 28" xfId="24235"/>
    <cellStyle name="Output Amounts 4 2 29" xfId="24236"/>
    <cellStyle name="Output Amounts 4 2 3" xfId="24237"/>
    <cellStyle name="Output Amounts 4 2 30" xfId="24238"/>
    <cellStyle name="Output Amounts 4 2 31" xfId="24239"/>
    <cellStyle name="Output Amounts 4 2 32" xfId="24240"/>
    <cellStyle name="Output Amounts 4 2 33" xfId="24241"/>
    <cellStyle name="Output Amounts 4 2 34" xfId="24242"/>
    <cellStyle name="Output Amounts 4 2 35" xfId="24243"/>
    <cellStyle name="Output Amounts 4 2 36" xfId="24244"/>
    <cellStyle name="Output Amounts 4 2 4" xfId="24245"/>
    <cellStyle name="Output Amounts 4 2 5" xfId="24246"/>
    <cellStyle name="Output Amounts 4 2 6" xfId="24247"/>
    <cellStyle name="Output Amounts 4 2 7" xfId="24248"/>
    <cellStyle name="Output Amounts 4 2 8" xfId="24249"/>
    <cellStyle name="Output Amounts 4 2 9" xfId="24250"/>
    <cellStyle name="Output Amounts 4 20" xfId="24251"/>
    <cellStyle name="Output Amounts 4 21" xfId="24252"/>
    <cellStyle name="Output Amounts 4 22" xfId="24253"/>
    <cellStyle name="Output Amounts 4 23" xfId="24254"/>
    <cellStyle name="Output Amounts 4 24" xfId="24255"/>
    <cellStyle name="Output Amounts 4 25" xfId="24256"/>
    <cellStyle name="Output Amounts 4 26" xfId="24257"/>
    <cellStyle name="Output Amounts 4 27" xfId="24258"/>
    <cellStyle name="Output Amounts 4 28" xfId="24259"/>
    <cellStyle name="Output Amounts 4 29" xfId="24260"/>
    <cellStyle name="Output Amounts 4 3" xfId="24261"/>
    <cellStyle name="Output Amounts 4 30" xfId="24262"/>
    <cellStyle name="Output Amounts 4 31" xfId="24263"/>
    <cellStyle name="Output Amounts 4 32" xfId="24264"/>
    <cellStyle name="Output Amounts 4 33" xfId="24265"/>
    <cellStyle name="Output Amounts 4 34" xfId="24266"/>
    <cellStyle name="Output Amounts 4 35" xfId="24267"/>
    <cellStyle name="Output Amounts 4 36" xfId="24268"/>
    <cellStyle name="Output Amounts 4 37" xfId="24269"/>
    <cellStyle name="Output Amounts 4 38" xfId="24270"/>
    <cellStyle name="Output Amounts 4 39" xfId="24271"/>
    <cellStyle name="Output Amounts 4 4" xfId="24272"/>
    <cellStyle name="Output Amounts 4 40" xfId="24273"/>
    <cellStyle name="Output Amounts 4 5" xfId="24274"/>
    <cellStyle name="Output Amounts 4 5 2" xfId="24275"/>
    <cellStyle name="Output Amounts 4 5 3" xfId="24276"/>
    <cellStyle name="Output Amounts 4 6" xfId="24277"/>
    <cellStyle name="Output Amounts 4 6 2" xfId="24278"/>
    <cellStyle name="Output Amounts 4 6 3" xfId="24279"/>
    <cellStyle name="Output Amounts 4 7" xfId="24280"/>
    <cellStyle name="Output Amounts 4 7 2" xfId="24281"/>
    <cellStyle name="Output Amounts 4 7 3" xfId="24282"/>
    <cellStyle name="Output Amounts 4 8" xfId="24283"/>
    <cellStyle name="Output Amounts 4 8 2" xfId="24284"/>
    <cellStyle name="Output Amounts 4 8 3" xfId="24285"/>
    <cellStyle name="Output Amounts 4 9" xfId="24286"/>
    <cellStyle name="Output Amounts 4 9 2" xfId="24287"/>
    <cellStyle name="Output Amounts 4 9 3" xfId="24288"/>
    <cellStyle name="Output Amounts 5" xfId="24289"/>
    <cellStyle name="Output Amounts 5 10" xfId="24290"/>
    <cellStyle name="Output Amounts 5 10 2" xfId="24291"/>
    <cellStyle name="Output Amounts 5 10 3" xfId="24292"/>
    <cellStyle name="Output Amounts 5 11" xfId="24293"/>
    <cellStyle name="Output Amounts 5 11 2" xfId="24294"/>
    <cellStyle name="Output Amounts 5 11 3" xfId="24295"/>
    <cellStyle name="Output Amounts 5 12" xfId="24296"/>
    <cellStyle name="Output Amounts 5 13" xfId="24297"/>
    <cellStyle name="Output Amounts 5 14" xfId="24298"/>
    <cellStyle name="Output Amounts 5 15" xfId="24299"/>
    <cellStyle name="Output Amounts 5 16" xfId="24300"/>
    <cellStyle name="Output Amounts 5 17" xfId="24301"/>
    <cellStyle name="Output Amounts 5 18" xfId="24302"/>
    <cellStyle name="Output Amounts 5 19" xfId="24303"/>
    <cellStyle name="Output Amounts 5 2" xfId="24304"/>
    <cellStyle name="Output Amounts 5 2 10" xfId="24305"/>
    <cellStyle name="Output Amounts 5 2 11" xfId="24306"/>
    <cellStyle name="Output Amounts 5 2 12" xfId="24307"/>
    <cellStyle name="Output Amounts 5 2 13" xfId="24308"/>
    <cellStyle name="Output Amounts 5 2 14" xfId="24309"/>
    <cellStyle name="Output Amounts 5 2 15" xfId="24310"/>
    <cellStyle name="Output Amounts 5 2 16" xfId="24311"/>
    <cellStyle name="Output Amounts 5 2 17" xfId="24312"/>
    <cellStyle name="Output Amounts 5 2 18" xfId="24313"/>
    <cellStyle name="Output Amounts 5 2 19" xfId="24314"/>
    <cellStyle name="Output Amounts 5 2 2" xfId="24315"/>
    <cellStyle name="Output Amounts 5 2 20" xfId="24316"/>
    <cellStyle name="Output Amounts 5 2 21" xfId="24317"/>
    <cellStyle name="Output Amounts 5 2 22" xfId="24318"/>
    <cellStyle name="Output Amounts 5 2 23" xfId="24319"/>
    <cellStyle name="Output Amounts 5 2 24" xfId="24320"/>
    <cellStyle name="Output Amounts 5 2 25" xfId="24321"/>
    <cellStyle name="Output Amounts 5 2 26" xfId="24322"/>
    <cellStyle name="Output Amounts 5 2 27" xfId="24323"/>
    <cellStyle name="Output Amounts 5 2 28" xfId="24324"/>
    <cellStyle name="Output Amounts 5 2 29" xfId="24325"/>
    <cellStyle name="Output Amounts 5 2 3" xfId="24326"/>
    <cellStyle name="Output Amounts 5 2 30" xfId="24327"/>
    <cellStyle name="Output Amounts 5 2 31" xfId="24328"/>
    <cellStyle name="Output Amounts 5 2 32" xfId="24329"/>
    <cellStyle name="Output Amounts 5 2 33" xfId="24330"/>
    <cellStyle name="Output Amounts 5 2 34" xfId="24331"/>
    <cellStyle name="Output Amounts 5 2 35" xfId="24332"/>
    <cellStyle name="Output Amounts 5 2 36" xfId="24333"/>
    <cellStyle name="Output Amounts 5 2 4" xfId="24334"/>
    <cellStyle name="Output Amounts 5 2 5" xfId="24335"/>
    <cellStyle name="Output Amounts 5 2 6" xfId="24336"/>
    <cellStyle name="Output Amounts 5 2 7" xfId="24337"/>
    <cellStyle name="Output Amounts 5 2 8" xfId="24338"/>
    <cellStyle name="Output Amounts 5 2 9" xfId="24339"/>
    <cellStyle name="Output Amounts 5 20" xfId="24340"/>
    <cellStyle name="Output Amounts 5 21" xfId="24341"/>
    <cellStyle name="Output Amounts 5 22" xfId="24342"/>
    <cellStyle name="Output Amounts 5 23" xfId="24343"/>
    <cellStyle name="Output Amounts 5 24" xfId="24344"/>
    <cellStyle name="Output Amounts 5 25" xfId="24345"/>
    <cellStyle name="Output Amounts 5 26" xfId="24346"/>
    <cellStyle name="Output Amounts 5 27" xfId="24347"/>
    <cellStyle name="Output Amounts 5 28" xfId="24348"/>
    <cellStyle name="Output Amounts 5 29" xfId="24349"/>
    <cellStyle name="Output Amounts 5 3" xfId="24350"/>
    <cellStyle name="Output Amounts 5 30" xfId="24351"/>
    <cellStyle name="Output Amounts 5 31" xfId="24352"/>
    <cellStyle name="Output Amounts 5 32" xfId="24353"/>
    <cellStyle name="Output Amounts 5 33" xfId="24354"/>
    <cellStyle name="Output Amounts 5 34" xfId="24355"/>
    <cellStyle name="Output Amounts 5 35" xfId="24356"/>
    <cellStyle name="Output Amounts 5 36" xfId="24357"/>
    <cellStyle name="Output Amounts 5 37" xfId="24358"/>
    <cellStyle name="Output Amounts 5 38" xfId="24359"/>
    <cellStyle name="Output Amounts 5 39" xfId="24360"/>
    <cellStyle name="Output Amounts 5 4" xfId="24361"/>
    <cellStyle name="Output Amounts 5 40" xfId="24362"/>
    <cellStyle name="Output Amounts 5 5" xfId="24363"/>
    <cellStyle name="Output Amounts 5 5 2" xfId="24364"/>
    <cellStyle name="Output Amounts 5 5 3" xfId="24365"/>
    <cellStyle name="Output Amounts 5 6" xfId="24366"/>
    <cellStyle name="Output Amounts 5 6 2" xfId="24367"/>
    <cellStyle name="Output Amounts 5 6 3" xfId="24368"/>
    <cellStyle name="Output Amounts 5 7" xfId="24369"/>
    <cellStyle name="Output Amounts 5 7 2" xfId="24370"/>
    <cellStyle name="Output Amounts 5 7 3" xfId="24371"/>
    <cellStyle name="Output Amounts 5 8" xfId="24372"/>
    <cellStyle name="Output Amounts 5 8 2" xfId="24373"/>
    <cellStyle name="Output Amounts 5 8 3" xfId="24374"/>
    <cellStyle name="Output Amounts 5 9" xfId="24375"/>
    <cellStyle name="Output Amounts 5 9 2" xfId="24376"/>
    <cellStyle name="Output Amounts 5 9 3" xfId="24377"/>
    <cellStyle name="Output Amounts 6" xfId="24378"/>
    <cellStyle name="Output Amounts 6 10" xfId="24379"/>
    <cellStyle name="Output Amounts 6 10 2" xfId="24380"/>
    <cellStyle name="Output Amounts 6 10 3" xfId="24381"/>
    <cellStyle name="Output Amounts 6 11" xfId="24382"/>
    <cellStyle name="Output Amounts 6 11 2" xfId="24383"/>
    <cellStyle name="Output Amounts 6 11 3" xfId="24384"/>
    <cellStyle name="Output Amounts 6 12" xfId="24385"/>
    <cellStyle name="Output Amounts 6 13" xfId="24386"/>
    <cellStyle name="Output Amounts 6 14" xfId="24387"/>
    <cellStyle name="Output Amounts 6 15" xfId="24388"/>
    <cellStyle name="Output Amounts 6 16" xfId="24389"/>
    <cellStyle name="Output Amounts 6 17" xfId="24390"/>
    <cellStyle name="Output Amounts 6 18" xfId="24391"/>
    <cellStyle name="Output Amounts 6 19" xfId="24392"/>
    <cellStyle name="Output Amounts 6 2" xfId="24393"/>
    <cellStyle name="Output Amounts 6 2 10" xfId="24394"/>
    <cellStyle name="Output Amounts 6 2 11" xfId="24395"/>
    <cellStyle name="Output Amounts 6 2 12" xfId="24396"/>
    <cellStyle name="Output Amounts 6 2 13" xfId="24397"/>
    <cellStyle name="Output Amounts 6 2 14" xfId="24398"/>
    <cellStyle name="Output Amounts 6 2 15" xfId="24399"/>
    <cellStyle name="Output Amounts 6 2 16" xfId="24400"/>
    <cellStyle name="Output Amounts 6 2 17" xfId="24401"/>
    <cellStyle name="Output Amounts 6 2 18" xfId="24402"/>
    <cellStyle name="Output Amounts 6 2 19" xfId="24403"/>
    <cellStyle name="Output Amounts 6 2 2" xfId="24404"/>
    <cellStyle name="Output Amounts 6 2 20" xfId="24405"/>
    <cellStyle name="Output Amounts 6 2 21" xfId="24406"/>
    <cellStyle name="Output Amounts 6 2 22" xfId="24407"/>
    <cellStyle name="Output Amounts 6 2 23" xfId="24408"/>
    <cellStyle name="Output Amounts 6 2 24" xfId="24409"/>
    <cellStyle name="Output Amounts 6 2 25" xfId="24410"/>
    <cellStyle name="Output Amounts 6 2 26" xfId="24411"/>
    <cellStyle name="Output Amounts 6 2 27" xfId="24412"/>
    <cellStyle name="Output Amounts 6 2 28" xfId="24413"/>
    <cellStyle name="Output Amounts 6 2 29" xfId="24414"/>
    <cellStyle name="Output Amounts 6 2 3" xfId="24415"/>
    <cellStyle name="Output Amounts 6 2 30" xfId="24416"/>
    <cellStyle name="Output Amounts 6 2 31" xfId="24417"/>
    <cellStyle name="Output Amounts 6 2 32" xfId="24418"/>
    <cellStyle name="Output Amounts 6 2 33" xfId="24419"/>
    <cellStyle name="Output Amounts 6 2 34" xfId="24420"/>
    <cellStyle name="Output Amounts 6 2 35" xfId="24421"/>
    <cellStyle name="Output Amounts 6 2 36" xfId="24422"/>
    <cellStyle name="Output Amounts 6 2 4" xfId="24423"/>
    <cellStyle name="Output Amounts 6 2 5" xfId="24424"/>
    <cellStyle name="Output Amounts 6 2 6" xfId="24425"/>
    <cellStyle name="Output Amounts 6 2 7" xfId="24426"/>
    <cellStyle name="Output Amounts 6 2 8" xfId="24427"/>
    <cellStyle name="Output Amounts 6 2 9" xfId="24428"/>
    <cellStyle name="Output Amounts 6 20" xfId="24429"/>
    <cellStyle name="Output Amounts 6 21" xfId="24430"/>
    <cellStyle name="Output Amounts 6 22" xfId="24431"/>
    <cellStyle name="Output Amounts 6 23" xfId="24432"/>
    <cellStyle name="Output Amounts 6 24" xfId="24433"/>
    <cellStyle name="Output Amounts 6 25" xfId="24434"/>
    <cellStyle name="Output Amounts 6 26" xfId="24435"/>
    <cellStyle name="Output Amounts 6 27" xfId="24436"/>
    <cellStyle name="Output Amounts 6 28" xfId="24437"/>
    <cellStyle name="Output Amounts 6 29" xfId="24438"/>
    <cellStyle name="Output Amounts 6 3" xfId="24439"/>
    <cellStyle name="Output Amounts 6 30" xfId="24440"/>
    <cellStyle name="Output Amounts 6 31" xfId="24441"/>
    <cellStyle name="Output Amounts 6 32" xfId="24442"/>
    <cellStyle name="Output Amounts 6 33" xfId="24443"/>
    <cellStyle name="Output Amounts 6 34" xfId="24444"/>
    <cellStyle name="Output Amounts 6 35" xfId="24445"/>
    <cellStyle name="Output Amounts 6 36" xfId="24446"/>
    <cellStyle name="Output Amounts 6 37" xfId="24447"/>
    <cellStyle name="Output Amounts 6 38" xfId="24448"/>
    <cellStyle name="Output Amounts 6 39" xfId="24449"/>
    <cellStyle name="Output Amounts 6 4" xfId="24450"/>
    <cellStyle name="Output Amounts 6 40" xfId="24451"/>
    <cellStyle name="Output Amounts 6 5" xfId="24452"/>
    <cellStyle name="Output Amounts 6 5 2" xfId="24453"/>
    <cellStyle name="Output Amounts 6 5 3" xfId="24454"/>
    <cellStyle name="Output Amounts 6 6" xfId="24455"/>
    <cellStyle name="Output Amounts 6 6 2" xfId="24456"/>
    <cellStyle name="Output Amounts 6 6 3" xfId="24457"/>
    <cellStyle name="Output Amounts 6 7" xfId="24458"/>
    <cellStyle name="Output Amounts 6 7 2" xfId="24459"/>
    <cellStyle name="Output Amounts 6 7 3" xfId="24460"/>
    <cellStyle name="Output Amounts 6 8" xfId="24461"/>
    <cellStyle name="Output Amounts 6 8 2" xfId="24462"/>
    <cellStyle name="Output Amounts 6 8 3" xfId="24463"/>
    <cellStyle name="Output Amounts 6 9" xfId="24464"/>
    <cellStyle name="Output Amounts 6 9 2" xfId="24465"/>
    <cellStyle name="Output Amounts 6 9 3" xfId="24466"/>
    <cellStyle name="Output Amounts 7" xfId="24467"/>
    <cellStyle name="Output Amounts 7 10" xfId="24468"/>
    <cellStyle name="Output Amounts 7 10 2" xfId="24469"/>
    <cellStyle name="Output Amounts 7 10 3" xfId="24470"/>
    <cellStyle name="Output Amounts 7 11" xfId="24471"/>
    <cellStyle name="Output Amounts 7 11 2" xfId="24472"/>
    <cellStyle name="Output Amounts 7 11 3" xfId="24473"/>
    <cellStyle name="Output Amounts 7 12" xfId="24474"/>
    <cellStyle name="Output Amounts 7 13" xfId="24475"/>
    <cellStyle name="Output Amounts 7 14" xfId="24476"/>
    <cellStyle name="Output Amounts 7 15" xfId="24477"/>
    <cellStyle name="Output Amounts 7 16" xfId="24478"/>
    <cellStyle name="Output Amounts 7 17" xfId="24479"/>
    <cellStyle name="Output Amounts 7 18" xfId="24480"/>
    <cellStyle name="Output Amounts 7 19" xfId="24481"/>
    <cellStyle name="Output Amounts 7 2" xfId="24482"/>
    <cellStyle name="Output Amounts 7 2 10" xfId="24483"/>
    <cellStyle name="Output Amounts 7 2 11" xfId="24484"/>
    <cellStyle name="Output Amounts 7 2 12" xfId="24485"/>
    <cellStyle name="Output Amounts 7 2 13" xfId="24486"/>
    <cellStyle name="Output Amounts 7 2 14" xfId="24487"/>
    <cellStyle name="Output Amounts 7 2 15" xfId="24488"/>
    <cellStyle name="Output Amounts 7 2 16" xfId="24489"/>
    <cellStyle name="Output Amounts 7 2 17" xfId="24490"/>
    <cellStyle name="Output Amounts 7 2 18" xfId="24491"/>
    <cellStyle name="Output Amounts 7 2 19" xfId="24492"/>
    <cellStyle name="Output Amounts 7 2 2" xfId="24493"/>
    <cellStyle name="Output Amounts 7 2 20" xfId="24494"/>
    <cellStyle name="Output Amounts 7 2 21" xfId="24495"/>
    <cellStyle name="Output Amounts 7 2 22" xfId="24496"/>
    <cellStyle name="Output Amounts 7 2 23" xfId="24497"/>
    <cellStyle name="Output Amounts 7 2 24" xfId="24498"/>
    <cellStyle name="Output Amounts 7 2 25" xfId="24499"/>
    <cellStyle name="Output Amounts 7 2 26" xfId="24500"/>
    <cellStyle name="Output Amounts 7 2 27" xfId="24501"/>
    <cellStyle name="Output Amounts 7 2 28" xfId="24502"/>
    <cellStyle name="Output Amounts 7 2 29" xfId="24503"/>
    <cellStyle name="Output Amounts 7 2 3" xfId="24504"/>
    <cellStyle name="Output Amounts 7 2 30" xfId="24505"/>
    <cellStyle name="Output Amounts 7 2 31" xfId="24506"/>
    <cellStyle name="Output Amounts 7 2 32" xfId="24507"/>
    <cellStyle name="Output Amounts 7 2 33" xfId="24508"/>
    <cellStyle name="Output Amounts 7 2 34" xfId="24509"/>
    <cellStyle name="Output Amounts 7 2 35" xfId="24510"/>
    <cellStyle name="Output Amounts 7 2 36" xfId="24511"/>
    <cellStyle name="Output Amounts 7 2 4" xfId="24512"/>
    <cellStyle name="Output Amounts 7 2 5" xfId="24513"/>
    <cellStyle name="Output Amounts 7 2 6" xfId="24514"/>
    <cellStyle name="Output Amounts 7 2 7" xfId="24515"/>
    <cellStyle name="Output Amounts 7 2 8" xfId="24516"/>
    <cellStyle name="Output Amounts 7 2 9" xfId="24517"/>
    <cellStyle name="Output Amounts 7 20" xfId="24518"/>
    <cellStyle name="Output Amounts 7 21" xfId="24519"/>
    <cellStyle name="Output Amounts 7 22" xfId="24520"/>
    <cellStyle name="Output Amounts 7 23" xfId="24521"/>
    <cellStyle name="Output Amounts 7 24" xfId="24522"/>
    <cellStyle name="Output Amounts 7 25" xfId="24523"/>
    <cellStyle name="Output Amounts 7 26" xfId="24524"/>
    <cellStyle name="Output Amounts 7 27" xfId="24525"/>
    <cellStyle name="Output Amounts 7 28" xfId="24526"/>
    <cellStyle name="Output Amounts 7 29" xfId="24527"/>
    <cellStyle name="Output Amounts 7 3" xfId="24528"/>
    <cellStyle name="Output Amounts 7 30" xfId="24529"/>
    <cellStyle name="Output Amounts 7 31" xfId="24530"/>
    <cellStyle name="Output Amounts 7 32" xfId="24531"/>
    <cellStyle name="Output Amounts 7 33" xfId="24532"/>
    <cellStyle name="Output Amounts 7 34" xfId="24533"/>
    <cellStyle name="Output Amounts 7 35" xfId="24534"/>
    <cellStyle name="Output Amounts 7 36" xfId="24535"/>
    <cellStyle name="Output Amounts 7 37" xfId="24536"/>
    <cellStyle name="Output Amounts 7 38" xfId="24537"/>
    <cellStyle name="Output Amounts 7 39" xfId="24538"/>
    <cellStyle name="Output Amounts 7 4" xfId="24539"/>
    <cellStyle name="Output Amounts 7 40" xfId="24540"/>
    <cellStyle name="Output Amounts 7 5" xfId="24541"/>
    <cellStyle name="Output Amounts 7 5 2" xfId="24542"/>
    <cellStyle name="Output Amounts 7 5 3" xfId="24543"/>
    <cellStyle name="Output Amounts 7 6" xfId="24544"/>
    <cellStyle name="Output Amounts 7 6 2" xfId="24545"/>
    <cellStyle name="Output Amounts 7 6 3" xfId="24546"/>
    <cellStyle name="Output Amounts 7 7" xfId="24547"/>
    <cellStyle name="Output Amounts 7 7 2" xfId="24548"/>
    <cellStyle name="Output Amounts 7 7 3" xfId="24549"/>
    <cellStyle name="Output Amounts 7 8" xfId="24550"/>
    <cellStyle name="Output Amounts 7 8 2" xfId="24551"/>
    <cellStyle name="Output Amounts 7 8 3" xfId="24552"/>
    <cellStyle name="Output Amounts 7 9" xfId="24553"/>
    <cellStyle name="Output Amounts 7 9 2" xfId="24554"/>
    <cellStyle name="Output Amounts 7 9 3" xfId="24555"/>
    <cellStyle name="Output Amounts 8" xfId="24556"/>
    <cellStyle name="Output Amounts 8 10" xfId="24557"/>
    <cellStyle name="Output Amounts 8 10 2" xfId="24558"/>
    <cellStyle name="Output Amounts 8 10 3" xfId="24559"/>
    <cellStyle name="Output Amounts 8 11" xfId="24560"/>
    <cellStyle name="Output Amounts 8 11 2" xfId="24561"/>
    <cellStyle name="Output Amounts 8 11 3" xfId="24562"/>
    <cellStyle name="Output Amounts 8 12" xfId="24563"/>
    <cellStyle name="Output Amounts 8 13" xfId="24564"/>
    <cellStyle name="Output Amounts 8 14" xfId="24565"/>
    <cellStyle name="Output Amounts 8 15" xfId="24566"/>
    <cellStyle name="Output Amounts 8 16" xfId="24567"/>
    <cellStyle name="Output Amounts 8 17" xfId="24568"/>
    <cellStyle name="Output Amounts 8 18" xfId="24569"/>
    <cellStyle name="Output Amounts 8 19" xfId="24570"/>
    <cellStyle name="Output Amounts 8 2" xfId="24571"/>
    <cellStyle name="Output Amounts 8 2 10" xfId="24572"/>
    <cellStyle name="Output Amounts 8 2 11" xfId="24573"/>
    <cellStyle name="Output Amounts 8 2 12" xfId="24574"/>
    <cellStyle name="Output Amounts 8 2 13" xfId="24575"/>
    <cellStyle name="Output Amounts 8 2 14" xfId="24576"/>
    <cellStyle name="Output Amounts 8 2 15" xfId="24577"/>
    <cellStyle name="Output Amounts 8 2 16" xfId="24578"/>
    <cellStyle name="Output Amounts 8 2 17" xfId="24579"/>
    <cellStyle name="Output Amounts 8 2 18" xfId="24580"/>
    <cellStyle name="Output Amounts 8 2 19" xfId="24581"/>
    <cellStyle name="Output Amounts 8 2 2" xfId="24582"/>
    <cellStyle name="Output Amounts 8 2 20" xfId="24583"/>
    <cellStyle name="Output Amounts 8 2 21" xfId="24584"/>
    <cellStyle name="Output Amounts 8 2 22" xfId="24585"/>
    <cellStyle name="Output Amounts 8 2 23" xfId="24586"/>
    <cellStyle name="Output Amounts 8 2 24" xfId="24587"/>
    <cellStyle name="Output Amounts 8 2 25" xfId="24588"/>
    <cellStyle name="Output Amounts 8 2 26" xfId="24589"/>
    <cellStyle name="Output Amounts 8 2 27" xfId="24590"/>
    <cellStyle name="Output Amounts 8 2 28" xfId="24591"/>
    <cellStyle name="Output Amounts 8 2 29" xfId="24592"/>
    <cellStyle name="Output Amounts 8 2 3" xfId="24593"/>
    <cellStyle name="Output Amounts 8 2 30" xfId="24594"/>
    <cellStyle name="Output Amounts 8 2 31" xfId="24595"/>
    <cellStyle name="Output Amounts 8 2 32" xfId="24596"/>
    <cellStyle name="Output Amounts 8 2 33" xfId="24597"/>
    <cellStyle name="Output Amounts 8 2 34" xfId="24598"/>
    <cellStyle name="Output Amounts 8 2 35" xfId="24599"/>
    <cellStyle name="Output Amounts 8 2 36" xfId="24600"/>
    <cellStyle name="Output Amounts 8 2 4" xfId="24601"/>
    <cellStyle name="Output Amounts 8 2 5" xfId="24602"/>
    <cellStyle name="Output Amounts 8 2 6" xfId="24603"/>
    <cellStyle name="Output Amounts 8 2 7" xfId="24604"/>
    <cellStyle name="Output Amounts 8 2 8" xfId="24605"/>
    <cellStyle name="Output Amounts 8 2 9" xfId="24606"/>
    <cellStyle name="Output Amounts 8 20" xfId="24607"/>
    <cellStyle name="Output Amounts 8 21" xfId="24608"/>
    <cellStyle name="Output Amounts 8 22" xfId="24609"/>
    <cellStyle name="Output Amounts 8 23" xfId="24610"/>
    <cellStyle name="Output Amounts 8 24" xfId="24611"/>
    <cellStyle name="Output Amounts 8 25" xfId="24612"/>
    <cellStyle name="Output Amounts 8 26" xfId="24613"/>
    <cellStyle name="Output Amounts 8 27" xfId="24614"/>
    <cellStyle name="Output Amounts 8 28" xfId="24615"/>
    <cellStyle name="Output Amounts 8 29" xfId="24616"/>
    <cellStyle name="Output Amounts 8 3" xfId="24617"/>
    <cellStyle name="Output Amounts 8 30" xfId="24618"/>
    <cellStyle name="Output Amounts 8 31" xfId="24619"/>
    <cellStyle name="Output Amounts 8 32" xfId="24620"/>
    <cellStyle name="Output Amounts 8 33" xfId="24621"/>
    <cellStyle name="Output Amounts 8 34" xfId="24622"/>
    <cellStyle name="Output Amounts 8 35" xfId="24623"/>
    <cellStyle name="Output Amounts 8 36" xfId="24624"/>
    <cellStyle name="Output Amounts 8 37" xfId="24625"/>
    <cellStyle name="Output Amounts 8 38" xfId="24626"/>
    <cellStyle name="Output Amounts 8 39" xfId="24627"/>
    <cellStyle name="Output Amounts 8 4" xfId="24628"/>
    <cellStyle name="Output Amounts 8 40" xfId="24629"/>
    <cellStyle name="Output Amounts 8 5" xfId="24630"/>
    <cellStyle name="Output Amounts 8 5 2" xfId="24631"/>
    <cellStyle name="Output Amounts 8 5 3" xfId="24632"/>
    <cellStyle name="Output Amounts 8 6" xfId="24633"/>
    <cellStyle name="Output Amounts 8 6 2" xfId="24634"/>
    <cellStyle name="Output Amounts 8 6 3" xfId="24635"/>
    <cellStyle name="Output Amounts 8 7" xfId="24636"/>
    <cellStyle name="Output Amounts 8 7 2" xfId="24637"/>
    <cellStyle name="Output Amounts 8 7 3" xfId="24638"/>
    <cellStyle name="Output Amounts 8 8" xfId="24639"/>
    <cellStyle name="Output Amounts 8 8 2" xfId="24640"/>
    <cellStyle name="Output Amounts 8 8 3" xfId="24641"/>
    <cellStyle name="Output Amounts 8 9" xfId="24642"/>
    <cellStyle name="Output Amounts 8 9 2" xfId="24643"/>
    <cellStyle name="Output Amounts 8 9 3" xfId="24644"/>
    <cellStyle name="Output Amounts 9" xfId="24645"/>
    <cellStyle name="Output Amounts 9 10" xfId="24646"/>
    <cellStyle name="Output Amounts 9 11" xfId="24647"/>
    <cellStyle name="Output Amounts 9 12" xfId="24648"/>
    <cellStyle name="Output Amounts 9 13" xfId="24649"/>
    <cellStyle name="Output Amounts 9 14" xfId="24650"/>
    <cellStyle name="Output Amounts 9 15" xfId="24651"/>
    <cellStyle name="Output Amounts 9 16" xfId="24652"/>
    <cellStyle name="Output Amounts 9 17" xfId="24653"/>
    <cellStyle name="Output Amounts 9 18" xfId="24654"/>
    <cellStyle name="Output Amounts 9 19" xfId="24655"/>
    <cellStyle name="Output Amounts 9 2" xfId="24656"/>
    <cellStyle name="Output Amounts 9 2 10" xfId="24657"/>
    <cellStyle name="Output Amounts 9 2 2" xfId="24658"/>
    <cellStyle name="Output Amounts 9 2 3" xfId="24659"/>
    <cellStyle name="Output Amounts 9 2 4" xfId="24660"/>
    <cellStyle name="Output Amounts 9 2 5" xfId="24661"/>
    <cellStyle name="Output Amounts 9 2 6" xfId="24662"/>
    <cellStyle name="Output Amounts 9 2 7" xfId="24663"/>
    <cellStyle name="Output Amounts 9 2 8" xfId="24664"/>
    <cellStyle name="Output Amounts 9 2 9" xfId="24665"/>
    <cellStyle name="Output Amounts 9 20" xfId="24666"/>
    <cellStyle name="Output Amounts 9 21" xfId="24667"/>
    <cellStyle name="Output Amounts 9 22" xfId="24668"/>
    <cellStyle name="Output Amounts 9 23" xfId="24669"/>
    <cellStyle name="Output Amounts 9 24" xfId="24670"/>
    <cellStyle name="Output Amounts 9 25" xfId="24671"/>
    <cellStyle name="Output Amounts 9 26" xfId="24672"/>
    <cellStyle name="Output Amounts 9 27" xfId="24673"/>
    <cellStyle name="Output Amounts 9 28" xfId="24674"/>
    <cellStyle name="Output Amounts 9 29" xfId="24675"/>
    <cellStyle name="Output Amounts 9 3" xfId="24676"/>
    <cellStyle name="Output Amounts 9 3 2" xfId="24677"/>
    <cellStyle name="Output Amounts 9 3 3" xfId="24678"/>
    <cellStyle name="Output Amounts 9 30" xfId="24679"/>
    <cellStyle name="Output Amounts 9 31" xfId="24680"/>
    <cellStyle name="Output Amounts 9 32" xfId="24681"/>
    <cellStyle name="Output Amounts 9 33" xfId="24682"/>
    <cellStyle name="Output Amounts 9 34" xfId="24683"/>
    <cellStyle name="Output Amounts 9 35" xfId="24684"/>
    <cellStyle name="Output Amounts 9 36" xfId="24685"/>
    <cellStyle name="Output Amounts 9 37" xfId="24686"/>
    <cellStyle name="Output Amounts 9 38" xfId="24687"/>
    <cellStyle name="Output Amounts 9 4" xfId="24688"/>
    <cellStyle name="Output Amounts 9 4 2" xfId="24689"/>
    <cellStyle name="Output Amounts 9 4 3" xfId="24690"/>
    <cellStyle name="Output Amounts 9 5" xfId="24691"/>
    <cellStyle name="Output Amounts 9 5 2" xfId="24692"/>
    <cellStyle name="Output Amounts 9 5 3" xfId="24693"/>
    <cellStyle name="Output Amounts 9 6" xfId="24694"/>
    <cellStyle name="Output Amounts 9 6 2" xfId="24695"/>
    <cellStyle name="Output Amounts 9 6 3" xfId="24696"/>
    <cellStyle name="Output Amounts 9 7" xfId="24697"/>
    <cellStyle name="Output Amounts 9 7 2" xfId="24698"/>
    <cellStyle name="Output Amounts 9 7 3" xfId="24699"/>
    <cellStyle name="Output Amounts 9 8" xfId="24700"/>
    <cellStyle name="Output Amounts 9 8 2" xfId="24701"/>
    <cellStyle name="Output Amounts 9 8 3" xfId="24702"/>
    <cellStyle name="Output Amounts 9 9" xfId="24703"/>
    <cellStyle name="Output Amounts_PBT Reconciliation (10.23.09 948am)" xfId="24704"/>
    <cellStyle name="Output Column Headings" xfId="24705"/>
    <cellStyle name="Output Column Headings 2" xfId="24706"/>
    <cellStyle name="Output Column Headings 3" xfId="24707"/>
    <cellStyle name="Output Line Items" xfId="24708"/>
    <cellStyle name="Output Line Items 2" xfId="24709"/>
    <cellStyle name="Output Line Items 3" xfId="24710"/>
    <cellStyle name="Output Line Items_PBT Reconciliation (10.23.09 948am)" xfId="24711"/>
    <cellStyle name="Output Report Heading" xfId="24712"/>
    <cellStyle name="Output Report Heading 2" xfId="24713"/>
    <cellStyle name="Output Report Heading 3" xfId="24714"/>
    <cellStyle name="Output Report Title" xfId="24715"/>
    <cellStyle name="Output Report Title 2" xfId="24716"/>
    <cellStyle name="Output Report Title 3" xfId="24717"/>
    <cellStyle name="OUTPUT TEMPORARY" xfId="24718"/>
    <cellStyle name="Override" xfId="24719"/>
    <cellStyle name="Override 2" xfId="24720"/>
    <cellStyle name="Override 3" xfId="24721"/>
    <cellStyle name="Override 4" xfId="24722"/>
    <cellStyle name="Override 5" xfId="24723"/>
    <cellStyle name="Override.prt" xfId="24724"/>
    <cellStyle name="Override.prt 2" xfId="24725"/>
    <cellStyle name="Override.prt 2 2" xfId="24726"/>
    <cellStyle name="Override.prt 3" xfId="24727"/>
    <cellStyle name="Override.prt 3 2" xfId="24728"/>
    <cellStyle name="Override.prt 3 2 2" xfId="24729"/>
    <cellStyle name="Override.prt 3 2 3" xfId="24730"/>
    <cellStyle name="Override.prt 3 3" xfId="24731"/>
    <cellStyle name="Override_1-31-04 Provision as of 7-30-09 - TB 7.15 - JS" xfId="24732"/>
    <cellStyle name="Pattern" xfId="24733"/>
    <cellStyle name="pdb.CompKey" xfId="24734"/>
    <cellStyle name="pdb.CompKeyDyn" xfId="24735"/>
    <cellStyle name="pdb.Control" xfId="24736"/>
    <cellStyle name="pdb.Control 10" xfId="24737"/>
    <cellStyle name="pdb.Control 11" xfId="24738"/>
    <cellStyle name="pdb.Control 12" xfId="24739"/>
    <cellStyle name="pdb.Control 13" xfId="24740"/>
    <cellStyle name="pdb.Control 14" xfId="24741"/>
    <cellStyle name="pdb.Control 15" xfId="24742"/>
    <cellStyle name="pdb.Control 16" xfId="24743"/>
    <cellStyle name="pdb.Control 17" xfId="24744"/>
    <cellStyle name="pdb.Control 18" xfId="24745"/>
    <cellStyle name="pdb.Control 19" xfId="24746"/>
    <cellStyle name="pdb.Control 2" xfId="24747"/>
    <cellStyle name="pdb.Control 2 2" xfId="24748"/>
    <cellStyle name="pdb.Control 20" xfId="24749"/>
    <cellStyle name="pdb.Control 21" xfId="24750"/>
    <cellStyle name="pdb.Control 22" xfId="24751"/>
    <cellStyle name="pdb.Control 23" xfId="24752"/>
    <cellStyle name="pdb.Control 24" xfId="24753"/>
    <cellStyle name="pdb.Control 25" xfId="24754"/>
    <cellStyle name="pdb.Control 26" xfId="24755"/>
    <cellStyle name="pdb.Control 27" xfId="24756"/>
    <cellStyle name="pdb.Control 28" xfId="24757"/>
    <cellStyle name="pdb.Control 29" xfId="24758"/>
    <cellStyle name="pdb.Control 3" xfId="24759"/>
    <cellStyle name="pdb.Control 3 10" xfId="24760"/>
    <cellStyle name="pdb.Control 3 11" xfId="24761"/>
    <cellStyle name="pdb.Control 3 12" xfId="24762"/>
    <cellStyle name="pdb.Control 3 13" xfId="24763"/>
    <cellStyle name="pdb.Control 3 14" xfId="24764"/>
    <cellStyle name="pdb.Control 3 15" xfId="24765"/>
    <cellStyle name="pdb.Control 3 16" xfId="24766"/>
    <cellStyle name="pdb.Control 3 2" xfId="24767"/>
    <cellStyle name="pdb.Control 3 2 2" xfId="24768"/>
    <cellStyle name="pdb.Control 3 2 3" xfId="24769"/>
    <cellStyle name="pdb.Control 3 2 4" xfId="24770"/>
    <cellStyle name="pdb.Control 3 2 5" xfId="24771"/>
    <cellStyle name="pdb.Control 3 2 6" xfId="24772"/>
    <cellStyle name="pdb.Control 3 2 7" xfId="24773"/>
    <cellStyle name="pdb.Control 3 2 8" xfId="24774"/>
    <cellStyle name="pdb.Control 3 3" xfId="24775"/>
    <cellStyle name="pdb.Control 3 4" xfId="24776"/>
    <cellStyle name="pdb.Control 3 5" xfId="24777"/>
    <cellStyle name="pdb.Control 3 6" xfId="24778"/>
    <cellStyle name="pdb.Control 3 7" xfId="24779"/>
    <cellStyle name="pdb.Control 3 8" xfId="24780"/>
    <cellStyle name="pdb.Control 3 9" xfId="24781"/>
    <cellStyle name="pdb.Control 30" xfId="24782"/>
    <cellStyle name="pdb.Control 31" xfId="24783"/>
    <cellStyle name="pdb.Control 32" xfId="24784"/>
    <cellStyle name="pdb.Control 33" xfId="24785"/>
    <cellStyle name="pdb.Control 34" xfId="24786"/>
    <cellStyle name="pdb.Control 35" xfId="24787"/>
    <cellStyle name="pdb.Control 36" xfId="24788"/>
    <cellStyle name="pdb.Control 37" xfId="24789"/>
    <cellStyle name="pdb.Control 38" xfId="24790"/>
    <cellStyle name="pdb.Control 39" xfId="24791"/>
    <cellStyle name="pdb.Control 4" xfId="24792"/>
    <cellStyle name="pdb.Control 40" xfId="24793"/>
    <cellStyle name="pdb.Control 41" xfId="24794"/>
    <cellStyle name="pdb.Control 5" xfId="24795"/>
    <cellStyle name="pdb.Control 6" xfId="24796"/>
    <cellStyle name="pdb.Control 7" xfId="24797"/>
    <cellStyle name="pdb.Control 8" xfId="24798"/>
    <cellStyle name="pdb.Control 9" xfId="24799"/>
    <cellStyle name="pdb.Control.prt" xfId="24800"/>
    <cellStyle name="pdb.Control.prt 2" xfId="24801"/>
    <cellStyle name="pdb.Control.prt 2 2" xfId="24802"/>
    <cellStyle name="pdb.Control.prt 3" xfId="24803"/>
    <cellStyle name="pdb.Control.prt 3 2" xfId="24804"/>
    <cellStyle name="pdb.Control.prt 3 2 2" xfId="24805"/>
    <cellStyle name="pdb.Control.prt 3 2 3" xfId="24806"/>
    <cellStyle name="pdb.Control.prt 3 3" xfId="24807"/>
    <cellStyle name="pdb.Control_Apport &amp; Look-through" xfId="24808"/>
    <cellStyle name="pdb.Dyn" xfId="24809"/>
    <cellStyle name="pdb.Heading" xfId="24810"/>
    <cellStyle name="pdb.InputO" xfId="24811"/>
    <cellStyle name="pdb.Marker" xfId="24812"/>
    <cellStyle name="pdb.MarkerCut" xfId="24813"/>
    <cellStyle name="pdb.MarkerDyn" xfId="24814"/>
    <cellStyle name="pdb.PlaceHolder" xfId="24815"/>
    <cellStyle name="per.style" xfId="24816"/>
    <cellStyle name="Percen - Style1" xfId="24817"/>
    <cellStyle name="Percent (0)" xfId="24818"/>
    <cellStyle name="Percent (0) 10" xfId="24819"/>
    <cellStyle name="Percent (0) 11" xfId="24820"/>
    <cellStyle name="Percent (0) 12" xfId="24821"/>
    <cellStyle name="Percent (0) 13" xfId="24822"/>
    <cellStyle name="Percent (0) 14" xfId="24823"/>
    <cellStyle name="Percent (0) 15" xfId="24824"/>
    <cellStyle name="Percent (0) 16" xfId="24825"/>
    <cellStyle name="Percent (0) 17" xfId="24826"/>
    <cellStyle name="Percent (0) 18" xfId="24827"/>
    <cellStyle name="Percent (0) 19" xfId="24828"/>
    <cellStyle name="Percent (0) 2" xfId="24829"/>
    <cellStyle name="Percent (0) 2 2" xfId="24830"/>
    <cellStyle name="Percent (0) 20" xfId="24831"/>
    <cellStyle name="Percent (0) 21" xfId="24832"/>
    <cellStyle name="Percent (0) 22" xfId="24833"/>
    <cellStyle name="Percent (0) 23" xfId="24834"/>
    <cellStyle name="Percent (0) 24" xfId="24835"/>
    <cellStyle name="Percent (0) 25" xfId="24836"/>
    <cellStyle name="Percent (0) 26" xfId="24837"/>
    <cellStyle name="Percent (0) 27" xfId="24838"/>
    <cellStyle name="Percent (0) 28" xfId="24839"/>
    <cellStyle name="Percent (0) 29" xfId="24840"/>
    <cellStyle name="Percent (0) 3" xfId="24841"/>
    <cellStyle name="Percent (0) 3 10" xfId="24842"/>
    <cellStyle name="Percent (0) 3 11" xfId="24843"/>
    <cellStyle name="Percent (0) 3 12" xfId="24844"/>
    <cellStyle name="Percent (0) 3 13" xfId="24845"/>
    <cellStyle name="Percent (0) 3 14" xfId="24846"/>
    <cellStyle name="Percent (0) 3 15" xfId="24847"/>
    <cellStyle name="Percent (0) 3 16" xfId="24848"/>
    <cellStyle name="Percent (0) 3 2" xfId="24849"/>
    <cellStyle name="Percent (0) 3 2 2" xfId="24850"/>
    <cellStyle name="Percent (0) 3 2 3" xfId="24851"/>
    <cellStyle name="Percent (0) 3 2 4" xfId="24852"/>
    <cellStyle name="Percent (0) 3 2 5" xfId="24853"/>
    <cellStyle name="Percent (0) 3 2 6" xfId="24854"/>
    <cellStyle name="Percent (0) 3 2 7" xfId="24855"/>
    <cellStyle name="Percent (0) 3 2 8" xfId="24856"/>
    <cellStyle name="Percent (0) 3 3" xfId="24857"/>
    <cellStyle name="Percent (0) 3 4" xfId="24858"/>
    <cellStyle name="Percent (0) 3 5" xfId="24859"/>
    <cellStyle name="Percent (0) 3 6" xfId="24860"/>
    <cellStyle name="Percent (0) 3 7" xfId="24861"/>
    <cellStyle name="Percent (0) 3 8" xfId="24862"/>
    <cellStyle name="Percent (0) 3 9" xfId="24863"/>
    <cellStyle name="Percent (0) 30" xfId="24864"/>
    <cellStyle name="Percent (0) 31" xfId="24865"/>
    <cellStyle name="Percent (0) 32" xfId="24866"/>
    <cellStyle name="Percent (0) 33" xfId="24867"/>
    <cellStyle name="Percent (0) 34" xfId="24868"/>
    <cellStyle name="Percent (0) 35" xfId="24869"/>
    <cellStyle name="Percent (0) 36" xfId="24870"/>
    <cellStyle name="Percent (0) 37" xfId="24871"/>
    <cellStyle name="Percent (0) 38" xfId="24872"/>
    <cellStyle name="Percent (0) 39" xfId="24873"/>
    <cellStyle name="Percent (0) 4" xfId="24874"/>
    <cellStyle name="Percent (0) 40" xfId="24875"/>
    <cellStyle name="Percent (0) 41" xfId="24876"/>
    <cellStyle name="Percent (0) 5" xfId="24877"/>
    <cellStyle name="Percent (0) 6" xfId="24878"/>
    <cellStyle name="Percent (0) 7" xfId="24879"/>
    <cellStyle name="Percent (0) 8" xfId="24880"/>
    <cellStyle name="Percent (0) 9" xfId="24881"/>
    <cellStyle name="Percent [0]" xfId="24882"/>
    <cellStyle name="Percent [0] 10" xfId="24883"/>
    <cellStyle name="Percent [0] 11" xfId="24884"/>
    <cellStyle name="Percent [0] 12" xfId="24885"/>
    <cellStyle name="Percent [0] 13" xfId="24886"/>
    <cellStyle name="Percent [0] 14" xfId="24887"/>
    <cellStyle name="Percent [0] 15" xfId="24888"/>
    <cellStyle name="Percent [0] 16" xfId="24889"/>
    <cellStyle name="Percent [0] 17" xfId="24890"/>
    <cellStyle name="Percent [0] 18" xfId="24891"/>
    <cellStyle name="Percent [0] 19" xfId="24892"/>
    <cellStyle name="Percent [0] 2" xfId="24893"/>
    <cellStyle name="Percent [0] 2 2" xfId="24894"/>
    <cellStyle name="Percent [0] 20" xfId="24895"/>
    <cellStyle name="Percent [0] 21" xfId="24896"/>
    <cellStyle name="Percent [0] 22" xfId="24897"/>
    <cellStyle name="Percent [0] 23" xfId="24898"/>
    <cellStyle name="Percent [0] 24" xfId="24899"/>
    <cellStyle name="Percent [0] 25" xfId="24900"/>
    <cellStyle name="Percent [0] 26" xfId="24901"/>
    <cellStyle name="Percent [0] 27" xfId="24902"/>
    <cellStyle name="Percent [0] 28" xfId="24903"/>
    <cellStyle name="Percent [0] 29" xfId="24904"/>
    <cellStyle name="Percent [0] 3" xfId="24905"/>
    <cellStyle name="Percent [0] 3 10" xfId="24906"/>
    <cellStyle name="Percent [0] 3 11" xfId="24907"/>
    <cellStyle name="Percent [0] 3 12" xfId="24908"/>
    <cellStyle name="Percent [0] 3 13" xfId="24909"/>
    <cellStyle name="Percent [0] 3 14" xfId="24910"/>
    <cellStyle name="Percent [0] 3 15" xfId="24911"/>
    <cellStyle name="Percent [0] 3 16" xfId="24912"/>
    <cellStyle name="Percent [0] 3 2" xfId="24913"/>
    <cellStyle name="Percent [0] 3 2 2" xfId="24914"/>
    <cellStyle name="Percent [0] 3 2 3" xfId="24915"/>
    <cellStyle name="Percent [0] 3 2 4" xfId="24916"/>
    <cellStyle name="Percent [0] 3 2 5" xfId="24917"/>
    <cellStyle name="Percent [0] 3 2 6" xfId="24918"/>
    <cellStyle name="Percent [0] 3 2 7" xfId="24919"/>
    <cellStyle name="Percent [0] 3 2 8" xfId="24920"/>
    <cellStyle name="Percent [0] 3 3" xfId="24921"/>
    <cellStyle name="Percent [0] 3 4" xfId="24922"/>
    <cellStyle name="Percent [0] 3 5" xfId="24923"/>
    <cellStyle name="Percent [0] 3 6" xfId="24924"/>
    <cellStyle name="Percent [0] 3 7" xfId="24925"/>
    <cellStyle name="Percent [0] 3 8" xfId="24926"/>
    <cellStyle name="Percent [0] 3 9" xfId="24927"/>
    <cellStyle name="Percent [0] 30" xfId="24928"/>
    <cellStyle name="Percent [0] 31" xfId="24929"/>
    <cellStyle name="Percent [0] 32" xfId="24930"/>
    <cellStyle name="Percent [0] 33" xfId="24931"/>
    <cellStyle name="Percent [0] 34" xfId="24932"/>
    <cellStyle name="Percent [0] 35" xfId="24933"/>
    <cellStyle name="Percent [0] 36" xfId="24934"/>
    <cellStyle name="Percent [0] 37" xfId="24935"/>
    <cellStyle name="Percent [0] 38" xfId="24936"/>
    <cellStyle name="Percent [0] 39" xfId="24937"/>
    <cellStyle name="Percent [0] 4" xfId="24938"/>
    <cellStyle name="Percent [0] 40" xfId="24939"/>
    <cellStyle name="Percent [0] 41" xfId="24940"/>
    <cellStyle name="Percent [0] 5" xfId="24941"/>
    <cellStyle name="Percent [0] 6" xfId="24942"/>
    <cellStyle name="Percent [0] 7" xfId="24943"/>
    <cellStyle name="Percent [0] 8" xfId="24944"/>
    <cellStyle name="Percent [0] 9" xfId="24945"/>
    <cellStyle name="Percent [00]" xfId="24946"/>
    <cellStyle name="Percent [1]" xfId="24947"/>
    <cellStyle name="Percent [2]" xfId="86"/>
    <cellStyle name="Percent [2] 10" xfId="24948"/>
    <cellStyle name="Percent [2] 11" xfId="24949"/>
    <cellStyle name="Percent [2] 12" xfId="24950"/>
    <cellStyle name="Percent [2] 13" xfId="24951"/>
    <cellStyle name="Percent [2] 14" xfId="24952"/>
    <cellStyle name="Percent [2] 15" xfId="24953"/>
    <cellStyle name="Percent [2] 16" xfId="24954"/>
    <cellStyle name="Percent [2] 17" xfId="24955"/>
    <cellStyle name="Percent [2] 18" xfId="24956"/>
    <cellStyle name="Percent [2] 19" xfId="24957"/>
    <cellStyle name="Percent [2] 2" xfId="24958"/>
    <cellStyle name="Percent [2] 2 2" xfId="24959"/>
    <cellStyle name="Percent [2] 20" xfId="24960"/>
    <cellStyle name="Percent [2] 21" xfId="24961"/>
    <cellStyle name="Percent [2] 22" xfId="24962"/>
    <cellStyle name="Percent [2] 23" xfId="24963"/>
    <cellStyle name="Percent [2] 24" xfId="24964"/>
    <cellStyle name="Percent [2] 25" xfId="24965"/>
    <cellStyle name="Percent [2] 26" xfId="24966"/>
    <cellStyle name="Percent [2] 27" xfId="24967"/>
    <cellStyle name="Percent [2] 28" xfId="24968"/>
    <cellStyle name="Percent [2] 29" xfId="24969"/>
    <cellStyle name="Percent [2] 3" xfId="24970"/>
    <cellStyle name="Percent [2] 3 10" xfId="24971"/>
    <cellStyle name="Percent [2] 3 11" xfId="24972"/>
    <cellStyle name="Percent [2] 3 12" xfId="24973"/>
    <cellStyle name="Percent [2] 3 13" xfId="24974"/>
    <cellStyle name="Percent [2] 3 14" xfId="24975"/>
    <cellStyle name="Percent [2] 3 15" xfId="24976"/>
    <cellStyle name="Percent [2] 3 16" xfId="24977"/>
    <cellStyle name="Percent [2] 3 2" xfId="24978"/>
    <cellStyle name="Percent [2] 3 2 2" xfId="24979"/>
    <cellStyle name="Percent [2] 3 2 3" xfId="24980"/>
    <cellStyle name="Percent [2] 3 2 4" xfId="24981"/>
    <cellStyle name="Percent [2] 3 2 5" xfId="24982"/>
    <cellStyle name="Percent [2] 3 2 6" xfId="24983"/>
    <cellStyle name="Percent [2] 3 2 7" xfId="24984"/>
    <cellStyle name="Percent [2] 3 2 8" xfId="24985"/>
    <cellStyle name="Percent [2] 3 3" xfId="24986"/>
    <cellStyle name="Percent [2] 3 4" xfId="24987"/>
    <cellStyle name="Percent [2] 3 5" xfId="24988"/>
    <cellStyle name="Percent [2] 3 6" xfId="24989"/>
    <cellStyle name="Percent [2] 3 7" xfId="24990"/>
    <cellStyle name="Percent [2] 3 8" xfId="24991"/>
    <cellStyle name="Percent [2] 3 9" xfId="24992"/>
    <cellStyle name="Percent [2] 30" xfId="24993"/>
    <cellStyle name="Percent [2] 31" xfId="24994"/>
    <cellStyle name="Percent [2] 32" xfId="24995"/>
    <cellStyle name="Percent [2] 33" xfId="24996"/>
    <cellStyle name="Percent [2] 34" xfId="24997"/>
    <cellStyle name="Percent [2] 35" xfId="24998"/>
    <cellStyle name="Percent [2] 36" xfId="24999"/>
    <cellStyle name="Percent [2] 37" xfId="25000"/>
    <cellStyle name="Percent [2] 38" xfId="25001"/>
    <cellStyle name="Percent [2] 39" xfId="25002"/>
    <cellStyle name="Percent [2] 4" xfId="25003"/>
    <cellStyle name="Percent [2] 40" xfId="25004"/>
    <cellStyle name="Percent [2] 41" xfId="25005"/>
    <cellStyle name="Percent [2] 5" xfId="25006"/>
    <cellStyle name="Percent [2] 6" xfId="25007"/>
    <cellStyle name="Percent [2] 7" xfId="25008"/>
    <cellStyle name="Percent [2] 8" xfId="25009"/>
    <cellStyle name="Percent [2] 9" xfId="25010"/>
    <cellStyle name="Percent 10" xfId="6808"/>
    <cellStyle name="Percent 10 2" xfId="25012"/>
    <cellStyle name="Percent 10 3" xfId="25011"/>
    <cellStyle name="Percent 11" xfId="25013"/>
    <cellStyle name="Percent 11 2" xfId="25014"/>
    <cellStyle name="Percent 12" xfId="25015"/>
    <cellStyle name="Percent 12 2" xfId="25016"/>
    <cellStyle name="Percent 12 2 2" xfId="25017"/>
    <cellStyle name="Percent 13" xfId="25018"/>
    <cellStyle name="Percent 14" xfId="25019"/>
    <cellStyle name="Percent 14 10" xfId="25020"/>
    <cellStyle name="Percent 14 11" xfId="25021"/>
    <cellStyle name="Percent 14 12" xfId="25022"/>
    <cellStyle name="Percent 14 13" xfId="25023"/>
    <cellStyle name="Percent 14 14" xfId="25024"/>
    <cellStyle name="Percent 14 15" xfId="25025"/>
    <cellStyle name="Percent 14 16" xfId="25026"/>
    <cellStyle name="Percent 14 17" xfId="25027"/>
    <cellStyle name="Percent 14 18" xfId="25028"/>
    <cellStyle name="Percent 14 19" xfId="25029"/>
    <cellStyle name="Percent 14 2" xfId="25030"/>
    <cellStyle name="Percent 14 20" xfId="25031"/>
    <cellStyle name="Percent 14 21" xfId="25032"/>
    <cellStyle name="Percent 14 22" xfId="25033"/>
    <cellStyle name="Percent 14 23" xfId="25034"/>
    <cellStyle name="Percent 14 24" xfId="25035"/>
    <cellStyle name="Percent 14 3" xfId="25036"/>
    <cellStyle name="Percent 14 4" xfId="25037"/>
    <cellStyle name="Percent 14 5" xfId="25038"/>
    <cellStyle name="Percent 14 6" xfId="25039"/>
    <cellStyle name="Percent 14 7" xfId="25040"/>
    <cellStyle name="Percent 14 8" xfId="25041"/>
    <cellStyle name="Percent 14 9" xfId="25042"/>
    <cellStyle name="Percent 15" xfId="6809"/>
    <cellStyle name="Percent 15 2" xfId="25043"/>
    <cellStyle name="Percent 16" xfId="25044"/>
    <cellStyle name="Percent 16 2" xfId="25045"/>
    <cellStyle name="Percent 16 2 2" xfId="25046"/>
    <cellStyle name="Percent 17" xfId="25047"/>
    <cellStyle name="Percent 18" xfId="25048"/>
    <cellStyle name="Percent 19" xfId="25049"/>
    <cellStyle name="Percent 2" xfId="87"/>
    <cellStyle name="Percent 2 10" xfId="25051"/>
    <cellStyle name="Percent 2 10 2" xfId="25052"/>
    <cellStyle name="Percent 2 10 2 2" xfId="25053"/>
    <cellStyle name="Percent 2 10 2 3" xfId="25054"/>
    <cellStyle name="Percent 2 10 3" xfId="25055"/>
    <cellStyle name="Percent 2 11" xfId="25056"/>
    <cellStyle name="Percent 2 11 2" xfId="25057"/>
    <cellStyle name="Percent 2 11 2 2" xfId="25058"/>
    <cellStyle name="Percent 2 11 2 3" xfId="25059"/>
    <cellStyle name="Percent 2 11 3" xfId="25060"/>
    <cellStyle name="Percent 2 12" xfId="25061"/>
    <cellStyle name="Percent 2 12 2" xfId="25062"/>
    <cellStyle name="Percent 2 13" xfId="25063"/>
    <cellStyle name="Percent 2 13 2" xfId="25064"/>
    <cellStyle name="Percent 2 14" xfId="25065"/>
    <cellStyle name="Percent 2 14 2" xfId="25066"/>
    <cellStyle name="Percent 2 15" xfId="25067"/>
    <cellStyle name="Percent 2 15 2" xfId="25068"/>
    <cellStyle name="Percent 2 16" xfId="25069"/>
    <cellStyle name="Percent 2 16 2" xfId="25070"/>
    <cellStyle name="Percent 2 17" xfId="25071"/>
    <cellStyle name="Percent 2 17 2" xfId="25072"/>
    <cellStyle name="Percent 2 18" xfId="25073"/>
    <cellStyle name="Percent 2 18 2" xfId="25074"/>
    <cellStyle name="Percent 2 19" xfId="25075"/>
    <cellStyle name="Percent 2 19 2" xfId="25076"/>
    <cellStyle name="Percent 2 2" xfId="150"/>
    <cellStyle name="Percent 2 2 10" xfId="25077"/>
    <cellStyle name="Percent 2 2 11" xfId="25078"/>
    <cellStyle name="Percent 2 2 12" xfId="25079"/>
    <cellStyle name="Percent 2 2 13" xfId="25080"/>
    <cellStyle name="Percent 2 2 14" xfId="25081"/>
    <cellStyle name="Percent 2 2 15" xfId="25082"/>
    <cellStyle name="Percent 2 2 16" xfId="25083"/>
    <cellStyle name="Percent 2 2 17" xfId="25084"/>
    <cellStyle name="Percent 2 2 18" xfId="25085"/>
    <cellStyle name="Percent 2 2 19" xfId="25086"/>
    <cellStyle name="Percent 2 2 2" xfId="297"/>
    <cellStyle name="Percent 2 2 2 10" xfId="6812"/>
    <cellStyle name="Percent 2 2 2 10 2" xfId="13571"/>
    <cellStyle name="Percent 2 2 2 10 2 2" xfId="41026"/>
    <cellStyle name="Percent 2 2 2 10 3" xfId="25088"/>
    <cellStyle name="Percent 2 2 2 10 4" xfId="41025"/>
    <cellStyle name="Percent 2 2 2 10 5" xfId="47406"/>
    <cellStyle name="Percent 2 2 2 11" xfId="6813"/>
    <cellStyle name="Percent 2 2 2 11 2" xfId="13572"/>
    <cellStyle name="Percent 2 2 2 11 2 2" xfId="41028"/>
    <cellStyle name="Percent 2 2 2 11 3" xfId="25089"/>
    <cellStyle name="Percent 2 2 2 11 4" xfId="41027"/>
    <cellStyle name="Percent 2 2 2 11 5" xfId="47407"/>
    <cellStyle name="Percent 2 2 2 12" xfId="6811"/>
    <cellStyle name="Percent 2 2 2 12 2" xfId="13573"/>
    <cellStyle name="Percent 2 2 2 12 2 2" xfId="41030"/>
    <cellStyle name="Percent 2 2 2 12 3" xfId="25090"/>
    <cellStyle name="Percent 2 2 2 12 4" xfId="41029"/>
    <cellStyle name="Percent 2 2 2 13" xfId="25091"/>
    <cellStyle name="Percent 2 2 2 14" xfId="25092"/>
    <cellStyle name="Percent 2 2 2 15" xfId="25093"/>
    <cellStyle name="Percent 2 2 2 16" xfId="25094"/>
    <cellStyle name="Percent 2 2 2 17" xfId="25095"/>
    <cellStyle name="Percent 2 2 2 18" xfId="25096"/>
    <cellStyle name="Percent 2 2 2 19" xfId="25097"/>
    <cellStyle name="Percent 2 2 2 2" xfId="6814"/>
    <cellStyle name="Percent 2 2 2 2 10" xfId="13574"/>
    <cellStyle name="Percent 2 2 2 2 10 2" xfId="25099"/>
    <cellStyle name="Percent 2 2 2 2 10 3" xfId="41032"/>
    <cellStyle name="Percent 2 2 2 2 11" xfId="25100"/>
    <cellStyle name="Percent 2 2 2 2 12" xfId="25101"/>
    <cellStyle name="Percent 2 2 2 2 13" xfId="25102"/>
    <cellStyle name="Percent 2 2 2 2 14" xfId="25103"/>
    <cellStyle name="Percent 2 2 2 2 15" xfId="25104"/>
    <cellStyle name="Percent 2 2 2 2 16" xfId="25105"/>
    <cellStyle name="Percent 2 2 2 2 17" xfId="25106"/>
    <cellStyle name="Percent 2 2 2 2 18" xfId="25107"/>
    <cellStyle name="Percent 2 2 2 2 19" xfId="25108"/>
    <cellStyle name="Percent 2 2 2 2 2" xfId="6815"/>
    <cellStyle name="Percent 2 2 2 2 2 10" xfId="25109"/>
    <cellStyle name="Percent 2 2 2 2 2 11" xfId="41033"/>
    <cellStyle name="Percent 2 2 2 2 2 12" xfId="47409"/>
    <cellStyle name="Percent 2 2 2 2 2 2" xfId="6816"/>
    <cellStyle name="Percent 2 2 2 2 2 2 2" xfId="6817"/>
    <cellStyle name="Percent 2 2 2 2 2 2 2 2" xfId="13577"/>
    <cellStyle name="Percent 2 2 2 2 2 2 2 2 2" xfId="41036"/>
    <cellStyle name="Percent 2 2 2 2 2 2 2 3" xfId="41035"/>
    <cellStyle name="Percent 2 2 2 2 2 2 2 4" xfId="47411"/>
    <cellStyle name="Percent 2 2 2 2 2 2 3" xfId="13576"/>
    <cellStyle name="Percent 2 2 2 2 2 2 3 2" xfId="41037"/>
    <cellStyle name="Percent 2 2 2 2 2 2 4" xfId="41034"/>
    <cellStyle name="Percent 2 2 2 2 2 2 5" xfId="47410"/>
    <cellStyle name="Percent 2 2 2 2 2 3" xfId="6818"/>
    <cellStyle name="Percent 2 2 2 2 2 3 2" xfId="6819"/>
    <cellStyle name="Percent 2 2 2 2 2 3 2 2" xfId="13579"/>
    <cellStyle name="Percent 2 2 2 2 2 3 2 2 2" xfId="41040"/>
    <cellStyle name="Percent 2 2 2 2 2 3 2 3" xfId="41039"/>
    <cellStyle name="Percent 2 2 2 2 2 3 2 4" xfId="47413"/>
    <cellStyle name="Percent 2 2 2 2 2 3 3" xfId="13578"/>
    <cellStyle name="Percent 2 2 2 2 2 3 3 2" xfId="41041"/>
    <cellStyle name="Percent 2 2 2 2 2 3 4" xfId="41038"/>
    <cellStyle name="Percent 2 2 2 2 2 3 5" xfId="47412"/>
    <cellStyle name="Percent 2 2 2 2 2 4" xfId="6820"/>
    <cellStyle name="Percent 2 2 2 2 2 4 2" xfId="13580"/>
    <cellStyle name="Percent 2 2 2 2 2 4 2 2" xfId="41043"/>
    <cellStyle name="Percent 2 2 2 2 2 4 3" xfId="41042"/>
    <cellStyle name="Percent 2 2 2 2 2 4 4" xfId="47414"/>
    <cellStyle name="Percent 2 2 2 2 2 5" xfId="6821"/>
    <cellStyle name="Percent 2 2 2 2 2 5 2" xfId="13581"/>
    <cellStyle name="Percent 2 2 2 2 2 5 2 2" xfId="41045"/>
    <cellStyle name="Percent 2 2 2 2 2 5 3" xfId="41044"/>
    <cellStyle name="Percent 2 2 2 2 2 5 4" xfId="47415"/>
    <cellStyle name="Percent 2 2 2 2 2 6" xfId="6822"/>
    <cellStyle name="Percent 2 2 2 2 2 6 2" xfId="13582"/>
    <cellStyle name="Percent 2 2 2 2 2 6 2 2" xfId="41047"/>
    <cellStyle name="Percent 2 2 2 2 2 6 3" xfId="41046"/>
    <cellStyle name="Percent 2 2 2 2 2 6 4" xfId="47416"/>
    <cellStyle name="Percent 2 2 2 2 2 7" xfId="6823"/>
    <cellStyle name="Percent 2 2 2 2 2 7 2" xfId="13583"/>
    <cellStyle name="Percent 2 2 2 2 2 7 2 2" xfId="41049"/>
    <cellStyle name="Percent 2 2 2 2 2 7 3" xfId="41048"/>
    <cellStyle name="Percent 2 2 2 2 2 7 4" xfId="47417"/>
    <cellStyle name="Percent 2 2 2 2 2 8" xfId="6824"/>
    <cellStyle name="Percent 2 2 2 2 2 8 2" xfId="13584"/>
    <cellStyle name="Percent 2 2 2 2 2 8 2 2" xfId="41051"/>
    <cellStyle name="Percent 2 2 2 2 2 8 3" xfId="41050"/>
    <cellStyle name="Percent 2 2 2 2 2 8 4" xfId="47418"/>
    <cellStyle name="Percent 2 2 2 2 2 9" xfId="13575"/>
    <cellStyle name="Percent 2 2 2 2 2 9 2" xfId="41052"/>
    <cellStyle name="Percent 2 2 2 2 20" xfId="25110"/>
    <cellStyle name="Percent 2 2 2 2 21" xfId="25111"/>
    <cellStyle name="Percent 2 2 2 2 22" xfId="25112"/>
    <cellStyle name="Percent 2 2 2 2 23" xfId="25113"/>
    <cellStyle name="Percent 2 2 2 2 24" xfId="25098"/>
    <cellStyle name="Percent 2 2 2 2 25" xfId="41031"/>
    <cellStyle name="Percent 2 2 2 2 26" xfId="47408"/>
    <cellStyle name="Percent 2 2 2 2 3" xfId="6825"/>
    <cellStyle name="Percent 2 2 2 2 3 2" xfId="6826"/>
    <cellStyle name="Percent 2 2 2 2 3 2 2" xfId="13586"/>
    <cellStyle name="Percent 2 2 2 2 3 2 2 2" xfId="41055"/>
    <cellStyle name="Percent 2 2 2 2 3 2 3" xfId="41054"/>
    <cellStyle name="Percent 2 2 2 2 3 2 4" xfId="47420"/>
    <cellStyle name="Percent 2 2 2 2 3 3" xfId="13585"/>
    <cellStyle name="Percent 2 2 2 2 3 3 2" xfId="41056"/>
    <cellStyle name="Percent 2 2 2 2 3 4" xfId="25114"/>
    <cellStyle name="Percent 2 2 2 2 3 5" xfId="41053"/>
    <cellStyle name="Percent 2 2 2 2 3 6" xfId="47419"/>
    <cellStyle name="Percent 2 2 2 2 4" xfId="6827"/>
    <cellStyle name="Percent 2 2 2 2 4 2" xfId="6828"/>
    <cellStyle name="Percent 2 2 2 2 4 2 2" xfId="13588"/>
    <cellStyle name="Percent 2 2 2 2 4 2 2 2" xfId="41059"/>
    <cellStyle name="Percent 2 2 2 2 4 2 3" xfId="41058"/>
    <cellStyle name="Percent 2 2 2 2 4 2 4" xfId="47422"/>
    <cellStyle name="Percent 2 2 2 2 4 3" xfId="13587"/>
    <cellStyle name="Percent 2 2 2 2 4 3 2" xfId="41060"/>
    <cellStyle name="Percent 2 2 2 2 4 4" xfId="25115"/>
    <cellStyle name="Percent 2 2 2 2 4 5" xfId="41057"/>
    <cellStyle name="Percent 2 2 2 2 4 6" xfId="47421"/>
    <cellStyle name="Percent 2 2 2 2 5" xfId="6829"/>
    <cellStyle name="Percent 2 2 2 2 5 2" xfId="13589"/>
    <cellStyle name="Percent 2 2 2 2 5 2 2" xfId="41062"/>
    <cellStyle name="Percent 2 2 2 2 5 3" xfId="25116"/>
    <cellStyle name="Percent 2 2 2 2 5 4" xfId="41061"/>
    <cellStyle name="Percent 2 2 2 2 5 5" xfId="47423"/>
    <cellStyle name="Percent 2 2 2 2 6" xfId="6830"/>
    <cellStyle name="Percent 2 2 2 2 6 2" xfId="13590"/>
    <cellStyle name="Percent 2 2 2 2 6 2 2" xfId="41064"/>
    <cellStyle name="Percent 2 2 2 2 6 3" xfId="25117"/>
    <cellStyle name="Percent 2 2 2 2 6 4" xfId="41063"/>
    <cellStyle name="Percent 2 2 2 2 6 5" xfId="47424"/>
    <cellStyle name="Percent 2 2 2 2 7" xfId="6831"/>
    <cellStyle name="Percent 2 2 2 2 7 2" xfId="13591"/>
    <cellStyle name="Percent 2 2 2 2 7 2 2" xfId="41066"/>
    <cellStyle name="Percent 2 2 2 2 7 3" xfId="25118"/>
    <cellStyle name="Percent 2 2 2 2 7 4" xfId="41065"/>
    <cellStyle name="Percent 2 2 2 2 7 5" xfId="47425"/>
    <cellStyle name="Percent 2 2 2 2 8" xfId="6832"/>
    <cellStyle name="Percent 2 2 2 2 8 2" xfId="13592"/>
    <cellStyle name="Percent 2 2 2 2 8 2 2" xfId="41068"/>
    <cellStyle name="Percent 2 2 2 2 8 3" xfId="25119"/>
    <cellStyle name="Percent 2 2 2 2 8 4" xfId="41067"/>
    <cellStyle name="Percent 2 2 2 2 8 5" xfId="47426"/>
    <cellStyle name="Percent 2 2 2 2 9" xfId="6833"/>
    <cellStyle name="Percent 2 2 2 2 9 2" xfId="13593"/>
    <cellStyle name="Percent 2 2 2 2 9 2 2" xfId="41070"/>
    <cellStyle name="Percent 2 2 2 2 9 3" xfId="25120"/>
    <cellStyle name="Percent 2 2 2 2 9 4" xfId="41069"/>
    <cellStyle name="Percent 2 2 2 2 9 5" xfId="47427"/>
    <cellStyle name="Percent 2 2 2 20" xfId="25121"/>
    <cellStyle name="Percent 2 2 2 21" xfId="25122"/>
    <cellStyle name="Percent 2 2 2 22" xfId="25123"/>
    <cellStyle name="Percent 2 2 2 23" xfId="25124"/>
    <cellStyle name="Percent 2 2 2 24" xfId="25087"/>
    <cellStyle name="Percent 2 2 2 25" xfId="47405"/>
    <cellStyle name="Percent 2 2 2 3" xfId="6834"/>
    <cellStyle name="Percent 2 2 2 3 10" xfId="25125"/>
    <cellStyle name="Percent 2 2 2 3 11" xfId="41071"/>
    <cellStyle name="Percent 2 2 2 3 12" xfId="47428"/>
    <cellStyle name="Percent 2 2 2 3 2" xfId="6835"/>
    <cellStyle name="Percent 2 2 2 3 2 2" xfId="6836"/>
    <cellStyle name="Percent 2 2 2 3 2 2 2" xfId="13596"/>
    <cellStyle name="Percent 2 2 2 3 2 2 2 2" xfId="41074"/>
    <cellStyle name="Percent 2 2 2 3 2 2 3" xfId="41073"/>
    <cellStyle name="Percent 2 2 2 3 2 2 4" xfId="47430"/>
    <cellStyle name="Percent 2 2 2 3 2 3" xfId="13595"/>
    <cellStyle name="Percent 2 2 2 3 2 3 2" xfId="41075"/>
    <cellStyle name="Percent 2 2 2 3 2 4" xfId="41072"/>
    <cellStyle name="Percent 2 2 2 3 2 5" xfId="47429"/>
    <cellStyle name="Percent 2 2 2 3 3" xfId="6837"/>
    <cellStyle name="Percent 2 2 2 3 3 2" xfId="6838"/>
    <cellStyle name="Percent 2 2 2 3 3 2 2" xfId="13598"/>
    <cellStyle name="Percent 2 2 2 3 3 2 2 2" xfId="41078"/>
    <cellStyle name="Percent 2 2 2 3 3 2 3" xfId="41077"/>
    <cellStyle name="Percent 2 2 2 3 3 2 4" xfId="47432"/>
    <cellStyle name="Percent 2 2 2 3 3 3" xfId="13597"/>
    <cellStyle name="Percent 2 2 2 3 3 3 2" xfId="41079"/>
    <cellStyle name="Percent 2 2 2 3 3 4" xfId="41076"/>
    <cellStyle name="Percent 2 2 2 3 3 5" xfId="47431"/>
    <cellStyle name="Percent 2 2 2 3 4" xfId="6839"/>
    <cellStyle name="Percent 2 2 2 3 4 2" xfId="13599"/>
    <cellStyle name="Percent 2 2 2 3 4 2 2" xfId="41081"/>
    <cellStyle name="Percent 2 2 2 3 4 3" xfId="41080"/>
    <cellStyle name="Percent 2 2 2 3 4 4" xfId="47433"/>
    <cellStyle name="Percent 2 2 2 3 5" xfId="6840"/>
    <cellStyle name="Percent 2 2 2 3 5 2" xfId="13600"/>
    <cellStyle name="Percent 2 2 2 3 5 2 2" xfId="41083"/>
    <cellStyle name="Percent 2 2 2 3 5 3" xfId="41082"/>
    <cellStyle name="Percent 2 2 2 3 5 4" xfId="47434"/>
    <cellStyle name="Percent 2 2 2 3 6" xfId="6841"/>
    <cellStyle name="Percent 2 2 2 3 6 2" xfId="13601"/>
    <cellStyle name="Percent 2 2 2 3 6 2 2" xfId="41085"/>
    <cellStyle name="Percent 2 2 2 3 6 3" xfId="41084"/>
    <cellStyle name="Percent 2 2 2 3 6 4" xfId="47435"/>
    <cellStyle name="Percent 2 2 2 3 7" xfId="6842"/>
    <cellStyle name="Percent 2 2 2 3 7 2" xfId="13602"/>
    <cellStyle name="Percent 2 2 2 3 7 2 2" xfId="41087"/>
    <cellStyle name="Percent 2 2 2 3 7 3" xfId="41086"/>
    <cellStyle name="Percent 2 2 2 3 7 4" xfId="47436"/>
    <cellStyle name="Percent 2 2 2 3 8" xfId="6843"/>
    <cellStyle name="Percent 2 2 2 3 8 2" xfId="13603"/>
    <cellStyle name="Percent 2 2 2 3 8 2 2" xfId="41089"/>
    <cellStyle name="Percent 2 2 2 3 8 3" xfId="41088"/>
    <cellStyle name="Percent 2 2 2 3 8 4" xfId="47437"/>
    <cellStyle name="Percent 2 2 2 3 9" xfId="13594"/>
    <cellStyle name="Percent 2 2 2 3 9 2" xfId="41090"/>
    <cellStyle name="Percent 2 2 2 4" xfId="6844"/>
    <cellStyle name="Percent 2 2 2 4 10" xfId="25126"/>
    <cellStyle name="Percent 2 2 2 4 11" xfId="41091"/>
    <cellStyle name="Percent 2 2 2 4 12" xfId="47438"/>
    <cellStyle name="Percent 2 2 2 4 2" xfId="6845"/>
    <cellStyle name="Percent 2 2 2 4 2 2" xfId="13605"/>
    <cellStyle name="Percent 2 2 2 4 2 2 2" xfId="41093"/>
    <cellStyle name="Percent 2 2 2 4 2 3" xfId="41092"/>
    <cellStyle name="Percent 2 2 2 4 2 4" xfId="47439"/>
    <cellStyle name="Percent 2 2 2 4 3" xfId="6846"/>
    <cellStyle name="Percent 2 2 2 4 3 2" xfId="13606"/>
    <cellStyle name="Percent 2 2 2 4 3 2 2" xfId="41095"/>
    <cellStyle name="Percent 2 2 2 4 3 3" xfId="41094"/>
    <cellStyle name="Percent 2 2 2 4 3 4" xfId="47440"/>
    <cellStyle name="Percent 2 2 2 4 4" xfId="6847"/>
    <cellStyle name="Percent 2 2 2 4 4 2" xfId="13607"/>
    <cellStyle name="Percent 2 2 2 4 4 2 2" xfId="41097"/>
    <cellStyle name="Percent 2 2 2 4 4 3" xfId="41096"/>
    <cellStyle name="Percent 2 2 2 4 4 4" xfId="47441"/>
    <cellStyle name="Percent 2 2 2 4 5" xfId="6848"/>
    <cellStyle name="Percent 2 2 2 4 5 2" xfId="13608"/>
    <cellStyle name="Percent 2 2 2 4 5 2 2" xfId="41099"/>
    <cellStyle name="Percent 2 2 2 4 5 3" xfId="41098"/>
    <cellStyle name="Percent 2 2 2 4 5 4" xfId="47442"/>
    <cellStyle name="Percent 2 2 2 4 6" xfId="6849"/>
    <cellStyle name="Percent 2 2 2 4 6 2" xfId="13609"/>
    <cellStyle name="Percent 2 2 2 4 6 2 2" xfId="41101"/>
    <cellStyle name="Percent 2 2 2 4 6 3" xfId="41100"/>
    <cellStyle name="Percent 2 2 2 4 6 4" xfId="47443"/>
    <cellStyle name="Percent 2 2 2 4 7" xfId="6850"/>
    <cellStyle name="Percent 2 2 2 4 7 2" xfId="13610"/>
    <cellStyle name="Percent 2 2 2 4 7 2 2" xfId="41103"/>
    <cellStyle name="Percent 2 2 2 4 7 3" xfId="41102"/>
    <cellStyle name="Percent 2 2 2 4 7 4" xfId="47444"/>
    <cellStyle name="Percent 2 2 2 4 8" xfId="6851"/>
    <cellStyle name="Percent 2 2 2 4 8 2" xfId="13611"/>
    <cellStyle name="Percent 2 2 2 4 8 2 2" xfId="41105"/>
    <cellStyle name="Percent 2 2 2 4 8 3" xfId="41104"/>
    <cellStyle name="Percent 2 2 2 4 8 4" xfId="47445"/>
    <cellStyle name="Percent 2 2 2 4 9" xfId="13604"/>
    <cellStyle name="Percent 2 2 2 4 9 2" xfId="41106"/>
    <cellStyle name="Percent 2 2 2 5" xfId="6852"/>
    <cellStyle name="Percent 2 2 2 5 2" xfId="6853"/>
    <cellStyle name="Percent 2 2 2 5 2 2" xfId="13613"/>
    <cellStyle name="Percent 2 2 2 5 2 2 2" xfId="41109"/>
    <cellStyle name="Percent 2 2 2 5 2 3" xfId="41108"/>
    <cellStyle name="Percent 2 2 2 5 2 4" xfId="47447"/>
    <cellStyle name="Percent 2 2 2 5 3" xfId="13612"/>
    <cellStyle name="Percent 2 2 2 5 3 2" xfId="41110"/>
    <cellStyle name="Percent 2 2 2 5 4" xfId="25127"/>
    <cellStyle name="Percent 2 2 2 5 5" xfId="41107"/>
    <cellStyle name="Percent 2 2 2 5 6" xfId="47446"/>
    <cellStyle name="Percent 2 2 2 6" xfId="6854"/>
    <cellStyle name="Percent 2 2 2 6 2" xfId="13614"/>
    <cellStyle name="Percent 2 2 2 6 2 2" xfId="41112"/>
    <cellStyle name="Percent 2 2 2 6 3" xfId="25128"/>
    <cellStyle name="Percent 2 2 2 6 4" xfId="41111"/>
    <cellStyle name="Percent 2 2 2 6 5" xfId="47448"/>
    <cellStyle name="Percent 2 2 2 7" xfId="6855"/>
    <cellStyle name="Percent 2 2 2 7 2" xfId="13615"/>
    <cellStyle name="Percent 2 2 2 7 2 2" xfId="41114"/>
    <cellStyle name="Percent 2 2 2 7 3" xfId="25129"/>
    <cellStyle name="Percent 2 2 2 7 4" xfId="41113"/>
    <cellStyle name="Percent 2 2 2 7 5" xfId="47449"/>
    <cellStyle name="Percent 2 2 2 8" xfId="6856"/>
    <cellStyle name="Percent 2 2 2 8 2" xfId="13616"/>
    <cellStyle name="Percent 2 2 2 8 2 2" xfId="41116"/>
    <cellStyle name="Percent 2 2 2 8 3" xfId="25130"/>
    <cellStyle name="Percent 2 2 2 8 4" xfId="41115"/>
    <cellStyle name="Percent 2 2 2 8 5" xfId="47450"/>
    <cellStyle name="Percent 2 2 2 9" xfId="6857"/>
    <cellStyle name="Percent 2 2 2 9 2" xfId="13617"/>
    <cellStyle name="Percent 2 2 2 9 2 2" xfId="41118"/>
    <cellStyle name="Percent 2 2 2 9 3" xfId="25131"/>
    <cellStyle name="Percent 2 2 2 9 4" xfId="41117"/>
    <cellStyle name="Percent 2 2 2 9 5" xfId="47451"/>
    <cellStyle name="Percent 2 2 20" xfId="25132"/>
    <cellStyle name="Percent 2 2 21" xfId="25133"/>
    <cellStyle name="Percent 2 2 22" xfId="25134"/>
    <cellStyle name="Percent 2 2 23" xfId="25135"/>
    <cellStyle name="Percent 2 2 24" xfId="25136"/>
    <cellStyle name="Percent 2 2 25" xfId="25137"/>
    <cellStyle name="Percent 2 2 26" xfId="25138"/>
    <cellStyle name="Percent 2 2 27" xfId="25139"/>
    <cellStyle name="Percent 2 2 28" xfId="25140"/>
    <cellStyle name="Percent 2 2 29" xfId="25141"/>
    <cellStyle name="Percent 2 2 3" xfId="6810"/>
    <cellStyle name="Percent 2 2 30" xfId="25142"/>
    <cellStyle name="Percent 2 2 4" xfId="25143"/>
    <cellStyle name="Percent 2 2 5" xfId="25144"/>
    <cellStyle name="Percent 2 2 6" xfId="25145"/>
    <cellStyle name="Percent 2 2 7" xfId="25146"/>
    <cellStyle name="Percent 2 2 8" xfId="25147"/>
    <cellStyle name="Percent 2 2 9" xfId="25148"/>
    <cellStyle name="Percent 2 20" xfId="25149"/>
    <cellStyle name="Percent 2 20 2" xfId="25150"/>
    <cellStyle name="Percent 2 21" xfId="25151"/>
    <cellStyle name="Percent 2 22" xfId="25152"/>
    <cellStyle name="Percent 2 23" xfId="25153"/>
    <cellStyle name="Percent 2 24" xfId="25154"/>
    <cellStyle name="Percent 2 25" xfId="25155"/>
    <cellStyle name="Percent 2 26" xfId="25156"/>
    <cellStyle name="Percent 2 27" xfId="25157"/>
    <cellStyle name="Percent 2 28" xfId="25158"/>
    <cellStyle name="Percent 2 29" xfId="25159"/>
    <cellStyle name="Percent 2 3" xfId="298"/>
    <cellStyle name="Percent 2 3 2" xfId="6859"/>
    <cellStyle name="Percent 2 3 3" xfId="6858"/>
    <cellStyle name="Percent 2 30" xfId="25160"/>
    <cellStyle name="Percent 2 31" xfId="25050"/>
    <cellStyle name="Percent 2 32" xfId="41630"/>
    <cellStyle name="Percent 2 4" xfId="296"/>
    <cellStyle name="Percent 2 4 2" xfId="6861"/>
    <cellStyle name="Percent 2 4 3" xfId="6860"/>
    <cellStyle name="Percent 2 5" xfId="369"/>
    <cellStyle name="Percent 2 5 2" xfId="6862"/>
    <cellStyle name="Percent 2 5 3" xfId="13618"/>
    <cellStyle name="Percent 2 5 3 2" xfId="41120"/>
    <cellStyle name="Percent 2 5 4" xfId="41119"/>
    <cellStyle name="Percent 2 6" xfId="512"/>
    <cellStyle name="Percent 2 6 2" xfId="7185"/>
    <cellStyle name="Percent 2 6 2 2" xfId="13620"/>
    <cellStyle name="Percent 2 6 2 2 2" xfId="41123"/>
    <cellStyle name="Percent 2 6 2 3" xfId="25162"/>
    <cellStyle name="Percent 2 6 2 4" xfId="41122"/>
    <cellStyle name="Percent 2 6 3" xfId="13619"/>
    <cellStyle name="Percent 2 6 3 2" xfId="41124"/>
    <cellStyle name="Percent 2 6 4" xfId="25161"/>
    <cellStyle name="Percent 2 6 5" xfId="41121"/>
    <cellStyle name="Percent 2 7" xfId="539"/>
    <cellStyle name="Percent 2 7 2" xfId="7186"/>
    <cellStyle name="Percent 2 7 2 2" xfId="13622"/>
    <cellStyle name="Percent 2 7 2 2 2" xfId="41127"/>
    <cellStyle name="Percent 2 7 2 3" xfId="25164"/>
    <cellStyle name="Percent 2 7 2 4" xfId="41126"/>
    <cellStyle name="Percent 2 7 3" xfId="13621"/>
    <cellStyle name="Percent 2 7 3 2" xfId="41128"/>
    <cellStyle name="Percent 2 7 4" xfId="25163"/>
    <cellStyle name="Percent 2 7 5" xfId="41125"/>
    <cellStyle name="Percent 2 8" xfId="13570"/>
    <cellStyle name="Percent 2 8 2" xfId="25166"/>
    <cellStyle name="Percent 2 8 2 2" xfId="25167"/>
    <cellStyle name="Percent 2 8 2 3" xfId="25168"/>
    <cellStyle name="Percent 2 8 3" xfId="25169"/>
    <cellStyle name="Percent 2 8 4" xfId="25165"/>
    <cellStyle name="Percent 2 8 5" xfId="41129"/>
    <cellStyle name="Percent 2 9" xfId="25170"/>
    <cellStyle name="Percent 2 9 2" xfId="25171"/>
    <cellStyle name="Percent 2 9 2 2" xfId="25172"/>
    <cellStyle name="Percent 2 9 2 3" xfId="25173"/>
    <cellStyle name="Percent 2 9 3" xfId="25174"/>
    <cellStyle name="Percent 20" xfId="25175"/>
    <cellStyle name="Percent 21" xfId="25176"/>
    <cellStyle name="Percent 22" xfId="25177"/>
    <cellStyle name="Percent 23" xfId="25178"/>
    <cellStyle name="Percent 24" xfId="25179"/>
    <cellStyle name="Percent 25" xfId="25180"/>
    <cellStyle name="Percent 26" xfId="25181"/>
    <cellStyle name="Percent 27" xfId="25182"/>
    <cellStyle name="Percent 28" xfId="25183"/>
    <cellStyle name="Percent 29" xfId="25184"/>
    <cellStyle name="Percent 3" xfId="88"/>
    <cellStyle name="Percent 3 2" xfId="299"/>
    <cellStyle name="Percent 3 2 2" xfId="6863"/>
    <cellStyle name="Percent 3 2 3" xfId="25186"/>
    <cellStyle name="Percent 3 3" xfId="572"/>
    <cellStyle name="Percent 3 3 2" xfId="6864"/>
    <cellStyle name="Percent 3 3 3" xfId="25187"/>
    <cellStyle name="Percent 3 4" xfId="6865"/>
    <cellStyle name="Percent 3 4 2" xfId="6866"/>
    <cellStyle name="Percent 3 4 2 2" xfId="13624"/>
    <cellStyle name="Percent 3 4 2 2 2" xfId="41132"/>
    <cellStyle name="Percent 3 4 2 3" xfId="41131"/>
    <cellStyle name="Percent 3 4 2 4" xfId="47453"/>
    <cellStyle name="Percent 3 4 3" xfId="13623"/>
    <cellStyle name="Percent 3 4 3 2" xfId="41133"/>
    <cellStyle name="Percent 3 4 4" xfId="25188"/>
    <cellStyle name="Percent 3 4 5" xfId="41130"/>
    <cellStyle name="Percent 3 4 6" xfId="47452"/>
    <cellStyle name="Percent 3 5" xfId="25189"/>
    <cellStyle name="Percent 3 6" xfId="25185"/>
    <cellStyle name="Percent 30" xfId="25190"/>
    <cellStyle name="Percent 31" xfId="25191"/>
    <cellStyle name="Percent 32" xfId="25192"/>
    <cellStyle name="Percent 4" xfId="89"/>
    <cellStyle name="Percent 4 2" xfId="6867"/>
    <cellStyle name="Percent 5" xfId="90"/>
    <cellStyle name="Percent 5 10" xfId="6869"/>
    <cellStyle name="Percent 5 10 2" xfId="13625"/>
    <cellStyle name="Percent 5 10 2 2" xfId="41135"/>
    <cellStyle name="Percent 5 10 3" xfId="25194"/>
    <cellStyle name="Percent 5 10 4" xfId="41134"/>
    <cellStyle name="Percent 5 10 5" xfId="47454"/>
    <cellStyle name="Percent 5 11" xfId="6870"/>
    <cellStyle name="Percent 5 11 2" xfId="13626"/>
    <cellStyle name="Percent 5 11 2 2" xfId="41137"/>
    <cellStyle name="Percent 5 11 3" xfId="25195"/>
    <cellStyle name="Percent 5 11 4" xfId="41136"/>
    <cellStyle name="Percent 5 11 5" xfId="47455"/>
    <cellStyle name="Percent 5 12" xfId="6868"/>
    <cellStyle name="Percent 5 12 2" xfId="13627"/>
    <cellStyle name="Percent 5 12 2 2" xfId="41139"/>
    <cellStyle name="Percent 5 12 3" xfId="25196"/>
    <cellStyle name="Percent 5 12 4" xfId="41138"/>
    <cellStyle name="Percent 5 13" xfId="25197"/>
    <cellStyle name="Percent 5 14" xfId="25198"/>
    <cellStyle name="Percent 5 15" xfId="25199"/>
    <cellStyle name="Percent 5 16" xfId="25200"/>
    <cellStyle name="Percent 5 17" xfId="25201"/>
    <cellStyle name="Percent 5 18" xfId="25202"/>
    <cellStyle name="Percent 5 19" xfId="25203"/>
    <cellStyle name="Percent 5 2" xfId="6871"/>
    <cellStyle name="Percent 5 2 10" xfId="13628"/>
    <cellStyle name="Percent 5 2 10 2" xfId="41141"/>
    <cellStyle name="Percent 5 2 11" xfId="25204"/>
    <cellStyle name="Percent 5 2 12" xfId="41140"/>
    <cellStyle name="Percent 5 2 13" xfId="47456"/>
    <cellStyle name="Percent 5 2 2" xfId="6872"/>
    <cellStyle name="Percent 5 2 2 10" xfId="25205"/>
    <cellStyle name="Percent 5 2 2 11" xfId="41142"/>
    <cellStyle name="Percent 5 2 2 12" xfId="47457"/>
    <cellStyle name="Percent 5 2 2 2" xfId="6873"/>
    <cellStyle name="Percent 5 2 2 2 2" xfId="6874"/>
    <cellStyle name="Percent 5 2 2 2 2 2" xfId="13631"/>
    <cellStyle name="Percent 5 2 2 2 2 2 2" xfId="41145"/>
    <cellStyle name="Percent 5 2 2 2 2 3" xfId="41144"/>
    <cellStyle name="Percent 5 2 2 2 2 4" xfId="47459"/>
    <cellStyle name="Percent 5 2 2 2 3" xfId="13630"/>
    <cellStyle name="Percent 5 2 2 2 3 2" xfId="41146"/>
    <cellStyle name="Percent 5 2 2 2 4" xfId="41143"/>
    <cellStyle name="Percent 5 2 2 2 5" xfId="47458"/>
    <cellStyle name="Percent 5 2 2 3" xfId="6875"/>
    <cellStyle name="Percent 5 2 2 3 2" xfId="6876"/>
    <cellStyle name="Percent 5 2 2 3 2 2" xfId="13633"/>
    <cellStyle name="Percent 5 2 2 3 2 2 2" xfId="41149"/>
    <cellStyle name="Percent 5 2 2 3 2 3" xfId="41148"/>
    <cellStyle name="Percent 5 2 2 3 2 4" xfId="47461"/>
    <cellStyle name="Percent 5 2 2 3 3" xfId="13632"/>
    <cellStyle name="Percent 5 2 2 3 3 2" xfId="41150"/>
    <cellStyle name="Percent 5 2 2 3 4" xfId="41147"/>
    <cellStyle name="Percent 5 2 2 3 5" xfId="47460"/>
    <cellStyle name="Percent 5 2 2 4" xfId="6877"/>
    <cellStyle name="Percent 5 2 2 4 2" xfId="13634"/>
    <cellStyle name="Percent 5 2 2 4 2 2" xfId="41152"/>
    <cellStyle name="Percent 5 2 2 4 3" xfId="41151"/>
    <cellStyle name="Percent 5 2 2 4 4" xfId="47462"/>
    <cellStyle name="Percent 5 2 2 5" xfId="6878"/>
    <cellStyle name="Percent 5 2 2 5 2" xfId="13635"/>
    <cellStyle name="Percent 5 2 2 5 2 2" xfId="41154"/>
    <cellStyle name="Percent 5 2 2 5 3" xfId="41153"/>
    <cellStyle name="Percent 5 2 2 5 4" xfId="47463"/>
    <cellStyle name="Percent 5 2 2 6" xfId="6879"/>
    <cellStyle name="Percent 5 2 2 6 2" xfId="13636"/>
    <cellStyle name="Percent 5 2 2 6 2 2" xfId="41156"/>
    <cellStyle name="Percent 5 2 2 6 3" xfId="41155"/>
    <cellStyle name="Percent 5 2 2 6 4" xfId="47464"/>
    <cellStyle name="Percent 5 2 2 7" xfId="6880"/>
    <cellStyle name="Percent 5 2 2 7 2" xfId="13637"/>
    <cellStyle name="Percent 5 2 2 7 2 2" xfId="41158"/>
    <cellStyle name="Percent 5 2 2 7 3" xfId="41157"/>
    <cellStyle name="Percent 5 2 2 7 4" xfId="47465"/>
    <cellStyle name="Percent 5 2 2 8" xfId="6881"/>
    <cellStyle name="Percent 5 2 2 8 2" xfId="13638"/>
    <cellStyle name="Percent 5 2 2 8 2 2" xfId="41160"/>
    <cellStyle name="Percent 5 2 2 8 3" xfId="41159"/>
    <cellStyle name="Percent 5 2 2 8 4" xfId="47466"/>
    <cellStyle name="Percent 5 2 2 9" xfId="13629"/>
    <cellStyle name="Percent 5 2 2 9 2" xfId="41161"/>
    <cellStyle name="Percent 5 2 3" xfId="6882"/>
    <cellStyle name="Percent 5 2 3 2" xfId="6883"/>
    <cellStyle name="Percent 5 2 3 2 2" xfId="13640"/>
    <cellStyle name="Percent 5 2 3 2 2 2" xfId="41164"/>
    <cellStyle name="Percent 5 2 3 2 3" xfId="41163"/>
    <cellStyle name="Percent 5 2 3 2 4" xfId="47468"/>
    <cellStyle name="Percent 5 2 3 3" xfId="13639"/>
    <cellStyle name="Percent 5 2 3 3 2" xfId="41165"/>
    <cellStyle name="Percent 5 2 3 4" xfId="25206"/>
    <cellStyle name="Percent 5 2 3 5" xfId="41162"/>
    <cellStyle name="Percent 5 2 3 6" xfId="47467"/>
    <cellStyle name="Percent 5 2 4" xfId="6884"/>
    <cellStyle name="Percent 5 2 4 2" xfId="6885"/>
    <cellStyle name="Percent 5 2 4 2 2" xfId="13642"/>
    <cellStyle name="Percent 5 2 4 2 2 2" xfId="41168"/>
    <cellStyle name="Percent 5 2 4 2 3" xfId="41167"/>
    <cellStyle name="Percent 5 2 4 2 4" xfId="47470"/>
    <cellStyle name="Percent 5 2 4 3" xfId="13641"/>
    <cellStyle name="Percent 5 2 4 3 2" xfId="41169"/>
    <cellStyle name="Percent 5 2 4 4" xfId="25207"/>
    <cellStyle name="Percent 5 2 4 5" xfId="41166"/>
    <cellStyle name="Percent 5 2 4 6" xfId="47469"/>
    <cellStyle name="Percent 5 2 5" xfId="6886"/>
    <cellStyle name="Percent 5 2 5 2" xfId="13643"/>
    <cellStyle name="Percent 5 2 5 2 2" xfId="41171"/>
    <cellStyle name="Percent 5 2 5 3" xfId="25208"/>
    <cellStyle name="Percent 5 2 5 4" xfId="41170"/>
    <cellStyle name="Percent 5 2 5 5" xfId="47471"/>
    <cellStyle name="Percent 5 2 6" xfId="6887"/>
    <cellStyle name="Percent 5 2 6 2" xfId="13644"/>
    <cellStyle name="Percent 5 2 6 2 2" xfId="41173"/>
    <cellStyle name="Percent 5 2 6 3" xfId="25209"/>
    <cellStyle name="Percent 5 2 6 4" xfId="41172"/>
    <cellStyle name="Percent 5 2 6 5" xfId="47472"/>
    <cellStyle name="Percent 5 2 7" xfId="6888"/>
    <cellStyle name="Percent 5 2 7 2" xfId="13645"/>
    <cellStyle name="Percent 5 2 7 2 2" xfId="41175"/>
    <cellStyle name="Percent 5 2 7 3" xfId="25210"/>
    <cellStyle name="Percent 5 2 7 4" xfId="41174"/>
    <cellStyle name="Percent 5 2 7 5" xfId="47473"/>
    <cellStyle name="Percent 5 2 8" xfId="6889"/>
    <cellStyle name="Percent 5 2 8 2" xfId="13646"/>
    <cellStyle name="Percent 5 2 8 2 2" xfId="41177"/>
    <cellStyle name="Percent 5 2 8 3" xfId="25211"/>
    <cellStyle name="Percent 5 2 8 4" xfId="41176"/>
    <cellStyle name="Percent 5 2 8 5" xfId="47474"/>
    <cellStyle name="Percent 5 2 9" xfId="6890"/>
    <cellStyle name="Percent 5 2 9 2" xfId="13647"/>
    <cellStyle name="Percent 5 2 9 2 2" xfId="41179"/>
    <cellStyle name="Percent 5 2 9 3" xfId="41178"/>
    <cellStyle name="Percent 5 2 9 4" xfId="47475"/>
    <cellStyle name="Percent 5 20" xfId="25193"/>
    <cellStyle name="Percent 5 3" xfId="6891"/>
    <cellStyle name="Percent 5 3 10" xfId="25212"/>
    <cellStyle name="Percent 5 3 11" xfId="41180"/>
    <cellStyle name="Percent 5 3 12" xfId="47476"/>
    <cellStyle name="Percent 5 3 2" xfId="6892"/>
    <cellStyle name="Percent 5 3 2 2" xfId="6893"/>
    <cellStyle name="Percent 5 3 2 2 2" xfId="13650"/>
    <cellStyle name="Percent 5 3 2 2 2 2" xfId="41183"/>
    <cellStyle name="Percent 5 3 2 2 3" xfId="41182"/>
    <cellStyle name="Percent 5 3 2 2 4" xfId="47478"/>
    <cellStyle name="Percent 5 3 2 3" xfId="13649"/>
    <cellStyle name="Percent 5 3 2 3 2" xfId="41184"/>
    <cellStyle name="Percent 5 3 2 4" xfId="25213"/>
    <cellStyle name="Percent 5 3 2 5" xfId="41181"/>
    <cellStyle name="Percent 5 3 2 6" xfId="47477"/>
    <cellStyle name="Percent 5 3 3" xfId="6894"/>
    <cellStyle name="Percent 5 3 3 2" xfId="6895"/>
    <cellStyle name="Percent 5 3 3 2 2" xfId="13652"/>
    <cellStyle name="Percent 5 3 3 2 2 2" xfId="41187"/>
    <cellStyle name="Percent 5 3 3 2 3" xfId="41186"/>
    <cellStyle name="Percent 5 3 3 2 4" xfId="47480"/>
    <cellStyle name="Percent 5 3 3 3" xfId="13651"/>
    <cellStyle name="Percent 5 3 3 3 2" xfId="41188"/>
    <cellStyle name="Percent 5 3 3 4" xfId="25214"/>
    <cellStyle name="Percent 5 3 3 5" xfId="41185"/>
    <cellStyle name="Percent 5 3 3 6" xfId="47479"/>
    <cellStyle name="Percent 5 3 4" xfId="6896"/>
    <cellStyle name="Percent 5 3 4 2" xfId="13653"/>
    <cellStyle name="Percent 5 3 4 2 2" xfId="41190"/>
    <cellStyle name="Percent 5 3 4 3" xfId="25215"/>
    <cellStyle name="Percent 5 3 4 4" xfId="41189"/>
    <cellStyle name="Percent 5 3 4 5" xfId="47481"/>
    <cellStyle name="Percent 5 3 5" xfId="6897"/>
    <cellStyle name="Percent 5 3 5 2" xfId="13654"/>
    <cellStyle name="Percent 5 3 5 2 2" xfId="41192"/>
    <cellStyle name="Percent 5 3 5 3" xfId="25216"/>
    <cellStyle name="Percent 5 3 5 4" xfId="41191"/>
    <cellStyle name="Percent 5 3 5 5" xfId="47482"/>
    <cellStyle name="Percent 5 3 6" xfId="6898"/>
    <cellStyle name="Percent 5 3 6 2" xfId="13655"/>
    <cellStyle name="Percent 5 3 6 2 2" xfId="41194"/>
    <cellStyle name="Percent 5 3 6 3" xfId="25217"/>
    <cellStyle name="Percent 5 3 6 4" xfId="41193"/>
    <cellStyle name="Percent 5 3 6 5" xfId="47483"/>
    <cellStyle name="Percent 5 3 7" xfId="6899"/>
    <cellStyle name="Percent 5 3 7 2" xfId="13656"/>
    <cellStyle name="Percent 5 3 7 2 2" xfId="41196"/>
    <cellStyle name="Percent 5 3 7 3" xfId="25218"/>
    <cellStyle name="Percent 5 3 7 4" xfId="41195"/>
    <cellStyle name="Percent 5 3 7 5" xfId="47484"/>
    <cellStyle name="Percent 5 3 8" xfId="6900"/>
    <cellStyle name="Percent 5 3 8 2" xfId="13657"/>
    <cellStyle name="Percent 5 3 8 2 2" xfId="41198"/>
    <cellStyle name="Percent 5 3 8 3" xfId="25219"/>
    <cellStyle name="Percent 5 3 8 4" xfId="41197"/>
    <cellStyle name="Percent 5 3 8 5" xfId="47485"/>
    <cellStyle name="Percent 5 3 9" xfId="13648"/>
    <cellStyle name="Percent 5 3 9 2" xfId="41199"/>
    <cellStyle name="Percent 5 4" xfId="6901"/>
    <cellStyle name="Percent 5 4 10" xfId="25220"/>
    <cellStyle name="Percent 5 4 11" xfId="41200"/>
    <cellStyle name="Percent 5 4 12" xfId="47486"/>
    <cellStyle name="Percent 5 4 2" xfId="6902"/>
    <cellStyle name="Percent 5 4 2 2" xfId="13659"/>
    <cellStyle name="Percent 5 4 2 2 2" xfId="41202"/>
    <cellStyle name="Percent 5 4 2 3" xfId="25221"/>
    <cellStyle name="Percent 5 4 2 4" xfId="41201"/>
    <cellStyle name="Percent 5 4 2 5" xfId="47487"/>
    <cellStyle name="Percent 5 4 3" xfId="6903"/>
    <cellStyle name="Percent 5 4 3 2" xfId="13660"/>
    <cellStyle name="Percent 5 4 3 2 2" xfId="41204"/>
    <cellStyle name="Percent 5 4 3 3" xfId="25222"/>
    <cellStyle name="Percent 5 4 3 4" xfId="41203"/>
    <cellStyle name="Percent 5 4 3 5" xfId="47488"/>
    <cellStyle name="Percent 5 4 4" xfId="6904"/>
    <cellStyle name="Percent 5 4 4 2" xfId="13661"/>
    <cellStyle name="Percent 5 4 4 2 2" xfId="41206"/>
    <cellStyle name="Percent 5 4 4 3" xfId="25223"/>
    <cellStyle name="Percent 5 4 4 4" xfId="41205"/>
    <cellStyle name="Percent 5 4 4 5" xfId="47489"/>
    <cellStyle name="Percent 5 4 5" xfId="6905"/>
    <cellStyle name="Percent 5 4 5 2" xfId="13662"/>
    <cellStyle name="Percent 5 4 5 2 2" xfId="41208"/>
    <cellStyle name="Percent 5 4 5 3" xfId="25224"/>
    <cellStyle name="Percent 5 4 5 4" xfId="41207"/>
    <cellStyle name="Percent 5 4 5 5" xfId="47490"/>
    <cellStyle name="Percent 5 4 6" xfId="6906"/>
    <cellStyle name="Percent 5 4 6 2" xfId="13663"/>
    <cellStyle name="Percent 5 4 6 2 2" xfId="41210"/>
    <cellStyle name="Percent 5 4 6 3" xfId="25225"/>
    <cellStyle name="Percent 5 4 6 4" xfId="41209"/>
    <cellStyle name="Percent 5 4 6 5" xfId="47491"/>
    <cellStyle name="Percent 5 4 7" xfId="6907"/>
    <cellStyle name="Percent 5 4 7 2" xfId="13664"/>
    <cellStyle name="Percent 5 4 7 2 2" xfId="41212"/>
    <cellStyle name="Percent 5 4 7 3" xfId="25226"/>
    <cellStyle name="Percent 5 4 7 4" xfId="41211"/>
    <cellStyle name="Percent 5 4 7 5" xfId="47492"/>
    <cellStyle name="Percent 5 4 8" xfId="6908"/>
    <cellStyle name="Percent 5 4 8 2" xfId="13665"/>
    <cellStyle name="Percent 5 4 8 2 2" xfId="41214"/>
    <cellStyle name="Percent 5 4 8 3" xfId="25227"/>
    <cellStyle name="Percent 5 4 8 4" xfId="41213"/>
    <cellStyle name="Percent 5 4 8 5" xfId="47493"/>
    <cellStyle name="Percent 5 4 9" xfId="13658"/>
    <cellStyle name="Percent 5 4 9 2" xfId="41215"/>
    <cellStyle name="Percent 5 5" xfId="6909"/>
    <cellStyle name="Percent 5 5 10" xfId="41216"/>
    <cellStyle name="Percent 5 5 11" xfId="47494"/>
    <cellStyle name="Percent 5 5 2" xfId="6910"/>
    <cellStyle name="Percent 5 5 2 2" xfId="13667"/>
    <cellStyle name="Percent 5 5 2 2 2" xfId="41218"/>
    <cellStyle name="Percent 5 5 2 3" xfId="25229"/>
    <cellStyle name="Percent 5 5 2 4" xfId="41217"/>
    <cellStyle name="Percent 5 5 2 5" xfId="47495"/>
    <cellStyle name="Percent 5 5 3" xfId="13666"/>
    <cellStyle name="Percent 5 5 3 2" xfId="25230"/>
    <cellStyle name="Percent 5 5 3 3" xfId="41219"/>
    <cellStyle name="Percent 5 5 4" xfId="25231"/>
    <cellStyle name="Percent 5 5 5" xfId="25232"/>
    <cellStyle name="Percent 5 5 6" xfId="25233"/>
    <cellStyle name="Percent 5 5 7" xfId="25234"/>
    <cellStyle name="Percent 5 5 8" xfId="25235"/>
    <cellStyle name="Percent 5 5 9" xfId="25228"/>
    <cellStyle name="Percent 5 6" xfId="6911"/>
    <cellStyle name="Percent 5 6 10" xfId="41220"/>
    <cellStyle name="Percent 5 6 11" xfId="47496"/>
    <cellStyle name="Percent 5 6 2" xfId="13668"/>
    <cellStyle name="Percent 5 6 2 2" xfId="25237"/>
    <cellStyle name="Percent 5 6 2 3" xfId="41221"/>
    <cellStyle name="Percent 5 6 3" xfId="25238"/>
    <cellStyle name="Percent 5 6 4" xfId="25239"/>
    <cellStyle name="Percent 5 6 5" xfId="25240"/>
    <cellStyle name="Percent 5 6 6" xfId="25241"/>
    <cellStyle name="Percent 5 6 7" xfId="25242"/>
    <cellStyle name="Percent 5 6 8" xfId="25243"/>
    <cellStyle name="Percent 5 6 9" xfId="25236"/>
    <cellStyle name="Percent 5 7" xfId="6912"/>
    <cellStyle name="Percent 5 7 2" xfId="13669"/>
    <cellStyle name="Percent 5 7 2 2" xfId="41223"/>
    <cellStyle name="Percent 5 7 3" xfId="25244"/>
    <cellStyle name="Percent 5 7 4" xfId="41222"/>
    <cellStyle name="Percent 5 7 5" xfId="47497"/>
    <cellStyle name="Percent 5 8" xfId="6913"/>
    <cellStyle name="Percent 5 8 2" xfId="13670"/>
    <cellStyle name="Percent 5 8 2 2" xfId="41225"/>
    <cellStyle name="Percent 5 8 3" xfId="25245"/>
    <cellStyle name="Percent 5 8 4" xfId="41224"/>
    <cellStyle name="Percent 5 8 5" xfId="47498"/>
    <cellStyle name="Percent 5 9" xfId="6914"/>
    <cellStyle name="Percent 5 9 2" xfId="13671"/>
    <cellStyle name="Percent 5 9 2 2" xfId="41227"/>
    <cellStyle name="Percent 5 9 3" xfId="25246"/>
    <cellStyle name="Percent 5 9 4" xfId="41226"/>
    <cellStyle name="Percent 5 9 5" xfId="47499"/>
    <cellStyle name="Percent 6" xfId="91"/>
    <cellStyle name="Percent 6 10" xfId="6916"/>
    <cellStyle name="Percent 6 10 2" xfId="13672"/>
    <cellStyle name="Percent 6 10 2 2" xfId="41229"/>
    <cellStyle name="Percent 6 10 3" xfId="41228"/>
    <cellStyle name="Percent 6 10 4" xfId="47500"/>
    <cellStyle name="Percent 6 11" xfId="6917"/>
    <cellStyle name="Percent 6 11 2" xfId="13673"/>
    <cellStyle name="Percent 6 11 2 2" xfId="41231"/>
    <cellStyle name="Percent 6 11 3" xfId="41230"/>
    <cellStyle name="Percent 6 11 4" xfId="47501"/>
    <cellStyle name="Percent 6 12" xfId="6915"/>
    <cellStyle name="Percent 6 12 2" xfId="13674"/>
    <cellStyle name="Percent 6 12 2 2" xfId="41233"/>
    <cellStyle name="Percent 6 12 3" xfId="41232"/>
    <cellStyle name="Percent 6 2" xfId="6918"/>
    <cellStyle name="Percent 6 2 10" xfId="13675"/>
    <cellStyle name="Percent 6 2 10 2" xfId="41235"/>
    <cellStyle name="Percent 6 2 11" xfId="25247"/>
    <cellStyle name="Percent 6 2 12" xfId="41234"/>
    <cellStyle name="Percent 6 2 13" xfId="47502"/>
    <cellStyle name="Percent 6 2 2" xfId="6919"/>
    <cellStyle name="Percent 6 2 2 10" xfId="41236"/>
    <cellStyle name="Percent 6 2 2 11" xfId="47503"/>
    <cellStyle name="Percent 6 2 2 2" xfId="6920"/>
    <cellStyle name="Percent 6 2 2 2 2" xfId="6921"/>
    <cellStyle name="Percent 6 2 2 2 2 2" xfId="13678"/>
    <cellStyle name="Percent 6 2 2 2 2 2 2" xfId="41239"/>
    <cellStyle name="Percent 6 2 2 2 2 3" xfId="41238"/>
    <cellStyle name="Percent 6 2 2 2 2 4" xfId="47505"/>
    <cellStyle name="Percent 6 2 2 2 3" xfId="13677"/>
    <cellStyle name="Percent 6 2 2 2 3 2" xfId="41240"/>
    <cellStyle name="Percent 6 2 2 2 4" xfId="41237"/>
    <cellStyle name="Percent 6 2 2 2 5" xfId="47504"/>
    <cellStyle name="Percent 6 2 2 3" xfId="6922"/>
    <cellStyle name="Percent 6 2 2 3 2" xfId="6923"/>
    <cellStyle name="Percent 6 2 2 3 2 2" xfId="13680"/>
    <cellStyle name="Percent 6 2 2 3 2 2 2" xfId="41243"/>
    <cellStyle name="Percent 6 2 2 3 2 3" xfId="41242"/>
    <cellStyle name="Percent 6 2 2 3 2 4" xfId="47507"/>
    <cellStyle name="Percent 6 2 2 3 3" xfId="13679"/>
    <cellStyle name="Percent 6 2 2 3 3 2" xfId="41244"/>
    <cellStyle name="Percent 6 2 2 3 4" xfId="41241"/>
    <cellStyle name="Percent 6 2 2 3 5" xfId="47506"/>
    <cellStyle name="Percent 6 2 2 4" xfId="6924"/>
    <cellStyle name="Percent 6 2 2 4 2" xfId="13681"/>
    <cellStyle name="Percent 6 2 2 4 2 2" xfId="41246"/>
    <cellStyle name="Percent 6 2 2 4 3" xfId="41245"/>
    <cellStyle name="Percent 6 2 2 4 4" xfId="47508"/>
    <cellStyle name="Percent 6 2 2 5" xfId="6925"/>
    <cellStyle name="Percent 6 2 2 5 2" xfId="13682"/>
    <cellStyle name="Percent 6 2 2 5 2 2" xfId="41248"/>
    <cellStyle name="Percent 6 2 2 5 3" xfId="41247"/>
    <cellStyle name="Percent 6 2 2 5 4" xfId="47509"/>
    <cellStyle name="Percent 6 2 2 6" xfId="6926"/>
    <cellStyle name="Percent 6 2 2 6 2" xfId="13683"/>
    <cellStyle name="Percent 6 2 2 6 2 2" xfId="41250"/>
    <cellStyle name="Percent 6 2 2 6 3" xfId="41249"/>
    <cellStyle name="Percent 6 2 2 6 4" xfId="47510"/>
    <cellStyle name="Percent 6 2 2 7" xfId="6927"/>
    <cellStyle name="Percent 6 2 2 7 2" xfId="13684"/>
    <cellStyle name="Percent 6 2 2 7 2 2" xfId="41252"/>
    <cellStyle name="Percent 6 2 2 7 3" xfId="41251"/>
    <cellStyle name="Percent 6 2 2 7 4" xfId="47511"/>
    <cellStyle name="Percent 6 2 2 8" xfId="6928"/>
    <cellStyle name="Percent 6 2 2 8 2" xfId="13685"/>
    <cellStyle name="Percent 6 2 2 8 2 2" xfId="41254"/>
    <cellStyle name="Percent 6 2 2 8 3" xfId="41253"/>
    <cellStyle name="Percent 6 2 2 8 4" xfId="47512"/>
    <cellStyle name="Percent 6 2 2 9" xfId="13676"/>
    <cellStyle name="Percent 6 2 2 9 2" xfId="41255"/>
    <cellStyle name="Percent 6 2 3" xfId="6929"/>
    <cellStyle name="Percent 6 2 3 2" xfId="6930"/>
    <cellStyle name="Percent 6 2 3 2 2" xfId="13687"/>
    <cellStyle name="Percent 6 2 3 2 2 2" xfId="41258"/>
    <cellStyle name="Percent 6 2 3 2 3" xfId="41257"/>
    <cellStyle name="Percent 6 2 3 2 4" xfId="47514"/>
    <cellStyle name="Percent 6 2 3 3" xfId="13686"/>
    <cellStyle name="Percent 6 2 3 3 2" xfId="41259"/>
    <cellStyle name="Percent 6 2 3 4" xfId="41256"/>
    <cellStyle name="Percent 6 2 3 5" xfId="47513"/>
    <cellStyle name="Percent 6 2 4" xfId="6931"/>
    <cellStyle name="Percent 6 2 4 2" xfId="6932"/>
    <cellStyle name="Percent 6 2 4 2 2" xfId="13689"/>
    <cellStyle name="Percent 6 2 4 2 2 2" xfId="41262"/>
    <cellStyle name="Percent 6 2 4 2 3" xfId="41261"/>
    <cellStyle name="Percent 6 2 4 2 4" xfId="47516"/>
    <cellStyle name="Percent 6 2 4 3" xfId="13688"/>
    <cellStyle name="Percent 6 2 4 3 2" xfId="41263"/>
    <cellStyle name="Percent 6 2 4 4" xfId="41260"/>
    <cellStyle name="Percent 6 2 4 5" xfId="47515"/>
    <cellStyle name="Percent 6 2 5" xfId="6933"/>
    <cellStyle name="Percent 6 2 5 2" xfId="13690"/>
    <cellStyle name="Percent 6 2 5 2 2" xfId="41265"/>
    <cellStyle name="Percent 6 2 5 3" xfId="41264"/>
    <cellStyle name="Percent 6 2 5 4" xfId="47517"/>
    <cellStyle name="Percent 6 2 6" xfId="6934"/>
    <cellStyle name="Percent 6 2 6 2" xfId="13691"/>
    <cellStyle name="Percent 6 2 6 2 2" xfId="41267"/>
    <cellStyle name="Percent 6 2 6 3" xfId="41266"/>
    <cellStyle name="Percent 6 2 6 4" xfId="47518"/>
    <cellStyle name="Percent 6 2 7" xfId="6935"/>
    <cellStyle name="Percent 6 2 7 2" xfId="13692"/>
    <cellStyle name="Percent 6 2 7 2 2" xfId="41269"/>
    <cellStyle name="Percent 6 2 7 3" xfId="41268"/>
    <cellStyle name="Percent 6 2 7 4" xfId="47519"/>
    <cellStyle name="Percent 6 2 8" xfId="6936"/>
    <cellStyle name="Percent 6 2 8 2" xfId="13693"/>
    <cellStyle name="Percent 6 2 8 2 2" xfId="41271"/>
    <cellStyle name="Percent 6 2 8 3" xfId="41270"/>
    <cellStyle name="Percent 6 2 8 4" xfId="47520"/>
    <cellStyle name="Percent 6 2 9" xfId="6937"/>
    <cellStyle name="Percent 6 2 9 2" xfId="13694"/>
    <cellStyle name="Percent 6 2 9 2 2" xfId="41273"/>
    <cellStyle name="Percent 6 2 9 3" xfId="41272"/>
    <cellStyle name="Percent 6 2 9 4" xfId="47521"/>
    <cellStyle name="Percent 6 3" xfId="6938"/>
    <cellStyle name="Percent 6 3 10" xfId="25248"/>
    <cellStyle name="Percent 6 3 11" xfId="41274"/>
    <cellStyle name="Percent 6 3 12" xfId="47522"/>
    <cellStyle name="Percent 6 3 2" xfId="6939"/>
    <cellStyle name="Percent 6 3 2 2" xfId="6940"/>
    <cellStyle name="Percent 6 3 2 2 2" xfId="13697"/>
    <cellStyle name="Percent 6 3 2 2 2 2" xfId="41277"/>
    <cellStyle name="Percent 6 3 2 2 3" xfId="41276"/>
    <cellStyle name="Percent 6 3 2 2 4" xfId="47524"/>
    <cellStyle name="Percent 6 3 2 3" xfId="13696"/>
    <cellStyle name="Percent 6 3 2 3 2" xfId="41278"/>
    <cellStyle name="Percent 6 3 2 4" xfId="41275"/>
    <cellStyle name="Percent 6 3 2 5" xfId="47523"/>
    <cellStyle name="Percent 6 3 3" xfId="6941"/>
    <cellStyle name="Percent 6 3 3 2" xfId="6942"/>
    <cellStyle name="Percent 6 3 3 2 2" xfId="13699"/>
    <cellStyle name="Percent 6 3 3 2 2 2" xfId="41281"/>
    <cellStyle name="Percent 6 3 3 2 3" xfId="41280"/>
    <cellStyle name="Percent 6 3 3 2 4" xfId="47526"/>
    <cellStyle name="Percent 6 3 3 3" xfId="13698"/>
    <cellStyle name="Percent 6 3 3 3 2" xfId="41282"/>
    <cellStyle name="Percent 6 3 3 4" xfId="41279"/>
    <cellStyle name="Percent 6 3 3 5" xfId="47525"/>
    <cellStyle name="Percent 6 3 4" xfId="6943"/>
    <cellStyle name="Percent 6 3 4 2" xfId="13700"/>
    <cellStyle name="Percent 6 3 4 2 2" xfId="41284"/>
    <cellStyle name="Percent 6 3 4 3" xfId="41283"/>
    <cellStyle name="Percent 6 3 4 4" xfId="47527"/>
    <cellStyle name="Percent 6 3 5" xfId="6944"/>
    <cellStyle name="Percent 6 3 5 2" xfId="13701"/>
    <cellStyle name="Percent 6 3 5 2 2" xfId="41286"/>
    <cellStyle name="Percent 6 3 5 3" xfId="41285"/>
    <cellStyle name="Percent 6 3 5 4" xfId="47528"/>
    <cellStyle name="Percent 6 3 6" xfId="6945"/>
    <cellStyle name="Percent 6 3 6 2" xfId="13702"/>
    <cellStyle name="Percent 6 3 6 2 2" xfId="41288"/>
    <cellStyle name="Percent 6 3 6 3" xfId="41287"/>
    <cellStyle name="Percent 6 3 6 4" xfId="47529"/>
    <cellStyle name="Percent 6 3 7" xfId="6946"/>
    <cellStyle name="Percent 6 3 7 2" xfId="13703"/>
    <cellStyle name="Percent 6 3 7 2 2" xfId="41290"/>
    <cellStyle name="Percent 6 3 7 3" xfId="41289"/>
    <cellStyle name="Percent 6 3 7 4" xfId="47530"/>
    <cellStyle name="Percent 6 3 8" xfId="6947"/>
    <cellStyle name="Percent 6 3 8 2" xfId="13704"/>
    <cellStyle name="Percent 6 3 8 2 2" xfId="41292"/>
    <cellStyle name="Percent 6 3 8 3" xfId="41291"/>
    <cellStyle name="Percent 6 3 8 4" xfId="47531"/>
    <cellStyle name="Percent 6 3 9" xfId="13695"/>
    <cellStyle name="Percent 6 3 9 2" xfId="41293"/>
    <cellStyle name="Percent 6 4" xfId="6948"/>
    <cellStyle name="Percent 6 4 10" xfId="25249"/>
    <cellStyle name="Percent 6 4 11" xfId="41294"/>
    <cellStyle name="Percent 6 4 12" xfId="47532"/>
    <cellStyle name="Percent 6 4 2" xfId="6949"/>
    <cellStyle name="Percent 6 4 2 2" xfId="13706"/>
    <cellStyle name="Percent 6 4 2 2 2" xfId="41296"/>
    <cellStyle name="Percent 6 4 2 3" xfId="41295"/>
    <cellStyle name="Percent 6 4 2 4" xfId="47533"/>
    <cellStyle name="Percent 6 4 3" xfId="6950"/>
    <cellStyle name="Percent 6 4 3 2" xfId="13707"/>
    <cellStyle name="Percent 6 4 3 2 2" xfId="41298"/>
    <cellStyle name="Percent 6 4 3 3" xfId="41297"/>
    <cellStyle name="Percent 6 4 3 4" xfId="47534"/>
    <cellStyle name="Percent 6 4 4" xfId="6951"/>
    <cellStyle name="Percent 6 4 4 2" xfId="13708"/>
    <cellStyle name="Percent 6 4 4 2 2" xfId="41300"/>
    <cellStyle name="Percent 6 4 4 3" xfId="41299"/>
    <cellStyle name="Percent 6 4 4 4" xfId="47535"/>
    <cellStyle name="Percent 6 4 5" xfId="6952"/>
    <cellStyle name="Percent 6 4 5 2" xfId="13709"/>
    <cellStyle name="Percent 6 4 5 2 2" xfId="41302"/>
    <cellStyle name="Percent 6 4 5 3" xfId="41301"/>
    <cellStyle name="Percent 6 4 5 4" xfId="47536"/>
    <cellStyle name="Percent 6 4 6" xfId="6953"/>
    <cellStyle name="Percent 6 4 6 2" xfId="13710"/>
    <cellStyle name="Percent 6 4 6 2 2" xfId="41304"/>
    <cellStyle name="Percent 6 4 6 3" xfId="41303"/>
    <cellStyle name="Percent 6 4 6 4" xfId="47537"/>
    <cellStyle name="Percent 6 4 7" xfId="6954"/>
    <cellStyle name="Percent 6 4 7 2" xfId="13711"/>
    <cellStyle name="Percent 6 4 7 2 2" xfId="41306"/>
    <cellStyle name="Percent 6 4 7 3" xfId="41305"/>
    <cellStyle name="Percent 6 4 7 4" xfId="47538"/>
    <cellStyle name="Percent 6 4 8" xfId="6955"/>
    <cellStyle name="Percent 6 4 8 2" xfId="13712"/>
    <cellStyle name="Percent 6 4 8 2 2" xfId="41308"/>
    <cellStyle name="Percent 6 4 8 3" xfId="41307"/>
    <cellStyle name="Percent 6 4 8 4" xfId="47539"/>
    <cellStyle name="Percent 6 4 9" xfId="13705"/>
    <cellStyle name="Percent 6 4 9 2" xfId="41309"/>
    <cellStyle name="Percent 6 5" xfId="6956"/>
    <cellStyle name="Percent 6 5 2" xfId="6957"/>
    <cellStyle name="Percent 6 5 2 2" xfId="13714"/>
    <cellStyle name="Percent 6 5 2 2 2" xfId="41312"/>
    <cellStyle name="Percent 6 5 2 3" xfId="41311"/>
    <cellStyle name="Percent 6 5 2 4" xfId="47541"/>
    <cellStyle name="Percent 6 5 3" xfId="13713"/>
    <cellStyle name="Percent 6 5 3 2" xfId="41313"/>
    <cellStyle name="Percent 6 5 4" xfId="25250"/>
    <cellStyle name="Percent 6 5 5" xfId="41310"/>
    <cellStyle name="Percent 6 5 6" xfId="47540"/>
    <cellStyle name="Percent 6 6" xfId="6958"/>
    <cellStyle name="Percent 6 6 2" xfId="13715"/>
    <cellStyle name="Percent 6 6 2 2" xfId="41315"/>
    <cellStyle name="Percent 6 6 3" xfId="25251"/>
    <cellStyle name="Percent 6 6 4" xfId="41314"/>
    <cellStyle name="Percent 6 6 5" xfId="47542"/>
    <cellStyle name="Percent 6 7" xfId="6959"/>
    <cellStyle name="Percent 6 7 2" xfId="13716"/>
    <cellStyle name="Percent 6 7 2 2" xfId="41317"/>
    <cellStyle name="Percent 6 7 3" xfId="25252"/>
    <cellStyle name="Percent 6 7 4" xfId="41316"/>
    <cellStyle name="Percent 6 7 5" xfId="47543"/>
    <cellStyle name="Percent 6 8" xfId="6960"/>
    <cellStyle name="Percent 6 8 2" xfId="13717"/>
    <cellStyle name="Percent 6 8 2 2" xfId="41319"/>
    <cellStyle name="Percent 6 8 3" xfId="41318"/>
    <cellStyle name="Percent 6 8 4" xfId="47544"/>
    <cellStyle name="Percent 6 9" xfId="6961"/>
    <cellStyle name="Percent 6 9 2" xfId="13718"/>
    <cellStyle name="Percent 6 9 2 2" xfId="41321"/>
    <cellStyle name="Percent 6 9 3" xfId="41320"/>
    <cellStyle name="Percent 6 9 4" xfId="47545"/>
    <cellStyle name="Percent 7" xfId="6962"/>
    <cellStyle name="Percent 7 10" xfId="6963"/>
    <cellStyle name="Percent 7 10 2" xfId="13720"/>
    <cellStyle name="Percent 7 10 2 2" xfId="41324"/>
    <cellStyle name="Percent 7 10 3" xfId="41323"/>
    <cellStyle name="Percent 7 10 4" xfId="47547"/>
    <cellStyle name="Percent 7 11" xfId="6964"/>
    <cellStyle name="Percent 7 11 2" xfId="13721"/>
    <cellStyle name="Percent 7 11 2 2" xfId="41326"/>
    <cellStyle name="Percent 7 11 3" xfId="41325"/>
    <cellStyle name="Percent 7 11 4" xfId="47548"/>
    <cellStyle name="Percent 7 12" xfId="13719"/>
    <cellStyle name="Percent 7 12 2" xfId="41327"/>
    <cellStyle name="Percent 7 13" xfId="25253"/>
    <cellStyle name="Percent 7 14" xfId="41322"/>
    <cellStyle name="Percent 7 15" xfId="47546"/>
    <cellStyle name="Percent 7 2" xfId="6965"/>
    <cellStyle name="Percent 7 2 10" xfId="13722"/>
    <cellStyle name="Percent 7 2 10 2" xfId="41329"/>
    <cellStyle name="Percent 7 2 11" xfId="25254"/>
    <cellStyle name="Percent 7 2 12" xfId="41328"/>
    <cellStyle name="Percent 7 2 13" xfId="47549"/>
    <cellStyle name="Percent 7 2 2" xfId="6966"/>
    <cellStyle name="Percent 7 2 2 10" xfId="41330"/>
    <cellStyle name="Percent 7 2 2 11" xfId="47550"/>
    <cellStyle name="Percent 7 2 2 2" xfId="6967"/>
    <cellStyle name="Percent 7 2 2 2 2" xfId="6968"/>
    <cellStyle name="Percent 7 2 2 2 2 2" xfId="13725"/>
    <cellStyle name="Percent 7 2 2 2 2 2 2" xfId="41333"/>
    <cellStyle name="Percent 7 2 2 2 2 3" xfId="41332"/>
    <cellStyle name="Percent 7 2 2 2 2 4" xfId="47552"/>
    <cellStyle name="Percent 7 2 2 2 3" xfId="13724"/>
    <cellStyle name="Percent 7 2 2 2 3 2" xfId="41334"/>
    <cellStyle name="Percent 7 2 2 2 4" xfId="41331"/>
    <cellStyle name="Percent 7 2 2 2 5" xfId="47551"/>
    <cellStyle name="Percent 7 2 2 3" xfId="6969"/>
    <cellStyle name="Percent 7 2 2 3 2" xfId="6970"/>
    <cellStyle name="Percent 7 2 2 3 2 2" xfId="13727"/>
    <cellStyle name="Percent 7 2 2 3 2 2 2" xfId="41337"/>
    <cellStyle name="Percent 7 2 2 3 2 3" xfId="41336"/>
    <cellStyle name="Percent 7 2 2 3 2 4" xfId="47554"/>
    <cellStyle name="Percent 7 2 2 3 3" xfId="13726"/>
    <cellStyle name="Percent 7 2 2 3 3 2" xfId="41338"/>
    <cellStyle name="Percent 7 2 2 3 4" xfId="41335"/>
    <cellStyle name="Percent 7 2 2 3 5" xfId="47553"/>
    <cellStyle name="Percent 7 2 2 4" xfId="6971"/>
    <cellStyle name="Percent 7 2 2 4 2" xfId="13728"/>
    <cellStyle name="Percent 7 2 2 4 2 2" xfId="41340"/>
    <cellStyle name="Percent 7 2 2 4 3" xfId="41339"/>
    <cellStyle name="Percent 7 2 2 4 4" xfId="47555"/>
    <cellStyle name="Percent 7 2 2 5" xfId="6972"/>
    <cellStyle name="Percent 7 2 2 5 2" xfId="13729"/>
    <cellStyle name="Percent 7 2 2 5 2 2" xfId="41342"/>
    <cellStyle name="Percent 7 2 2 5 3" xfId="41341"/>
    <cellStyle name="Percent 7 2 2 5 4" xfId="47556"/>
    <cellStyle name="Percent 7 2 2 6" xfId="6973"/>
    <cellStyle name="Percent 7 2 2 6 2" xfId="13730"/>
    <cellStyle name="Percent 7 2 2 6 2 2" xfId="41344"/>
    <cellStyle name="Percent 7 2 2 6 3" xfId="41343"/>
    <cellStyle name="Percent 7 2 2 6 4" xfId="47557"/>
    <cellStyle name="Percent 7 2 2 7" xfId="6974"/>
    <cellStyle name="Percent 7 2 2 7 2" xfId="13731"/>
    <cellStyle name="Percent 7 2 2 7 2 2" xfId="41346"/>
    <cellStyle name="Percent 7 2 2 7 3" xfId="41345"/>
    <cellStyle name="Percent 7 2 2 7 4" xfId="47558"/>
    <cellStyle name="Percent 7 2 2 8" xfId="6975"/>
    <cellStyle name="Percent 7 2 2 8 2" xfId="13732"/>
    <cellStyle name="Percent 7 2 2 8 2 2" xfId="41348"/>
    <cellStyle name="Percent 7 2 2 8 3" xfId="41347"/>
    <cellStyle name="Percent 7 2 2 8 4" xfId="47559"/>
    <cellStyle name="Percent 7 2 2 9" xfId="13723"/>
    <cellStyle name="Percent 7 2 2 9 2" xfId="41349"/>
    <cellStyle name="Percent 7 2 3" xfId="6976"/>
    <cellStyle name="Percent 7 2 3 2" xfId="6977"/>
    <cellStyle name="Percent 7 2 3 2 2" xfId="13734"/>
    <cellStyle name="Percent 7 2 3 2 2 2" xfId="41352"/>
    <cellStyle name="Percent 7 2 3 2 3" xfId="41351"/>
    <cellStyle name="Percent 7 2 3 2 4" xfId="47561"/>
    <cellStyle name="Percent 7 2 3 3" xfId="13733"/>
    <cellStyle name="Percent 7 2 3 3 2" xfId="41353"/>
    <cellStyle name="Percent 7 2 3 4" xfId="41350"/>
    <cellStyle name="Percent 7 2 3 5" xfId="47560"/>
    <cellStyle name="Percent 7 2 4" xfId="6978"/>
    <cellStyle name="Percent 7 2 4 2" xfId="6979"/>
    <cellStyle name="Percent 7 2 4 2 2" xfId="13736"/>
    <cellStyle name="Percent 7 2 4 2 2 2" xfId="41356"/>
    <cellStyle name="Percent 7 2 4 2 3" xfId="41355"/>
    <cellStyle name="Percent 7 2 4 2 4" xfId="47563"/>
    <cellStyle name="Percent 7 2 4 3" xfId="13735"/>
    <cellStyle name="Percent 7 2 4 3 2" xfId="41357"/>
    <cellStyle name="Percent 7 2 4 4" xfId="41354"/>
    <cellStyle name="Percent 7 2 4 5" xfId="47562"/>
    <cellStyle name="Percent 7 2 5" xfId="6980"/>
    <cellStyle name="Percent 7 2 5 2" xfId="13737"/>
    <cellStyle name="Percent 7 2 5 2 2" xfId="41359"/>
    <cellStyle name="Percent 7 2 5 3" xfId="41358"/>
    <cellStyle name="Percent 7 2 5 4" xfId="47564"/>
    <cellStyle name="Percent 7 2 6" xfId="6981"/>
    <cellStyle name="Percent 7 2 6 2" xfId="13738"/>
    <cellStyle name="Percent 7 2 6 2 2" xfId="41361"/>
    <cellStyle name="Percent 7 2 6 3" xfId="41360"/>
    <cellStyle name="Percent 7 2 6 4" xfId="47565"/>
    <cellStyle name="Percent 7 2 7" xfId="6982"/>
    <cellStyle name="Percent 7 2 7 2" xfId="13739"/>
    <cellStyle name="Percent 7 2 7 2 2" xfId="41363"/>
    <cellStyle name="Percent 7 2 7 3" xfId="41362"/>
    <cellStyle name="Percent 7 2 7 4" xfId="47566"/>
    <cellStyle name="Percent 7 2 8" xfId="6983"/>
    <cellStyle name="Percent 7 2 8 2" xfId="13740"/>
    <cellStyle name="Percent 7 2 8 2 2" xfId="41365"/>
    <cellStyle name="Percent 7 2 8 3" xfId="41364"/>
    <cellStyle name="Percent 7 2 8 4" xfId="47567"/>
    <cellStyle name="Percent 7 2 9" xfId="6984"/>
    <cellStyle name="Percent 7 2 9 2" xfId="13741"/>
    <cellStyle name="Percent 7 2 9 2 2" xfId="41367"/>
    <cellStyle name="Percent 7 2 9 3" xfId="41366"/>
    <cellStyle name="Percent 7 2 9 4" xfId="47568"/>
    <cellStyle name="Percent 7 3" xfId="6985"/>
    <cellStyle name="Percent 7 3 10" xfId="25255"/>
    <cellStyle name="Percent 7 3 11" xfId="41368"/>
    <cellStyle name="Percent 7 3 12" xfId="47569"/>
    <cellStyle name="Percent 7 3 2" xfId="6986"/>
    <cellStyle name="Percent 7 3 2 2" xfId="6987"/>
    <cellStyle name="Percent 7 3 2 2 2" xfId="13744"/>
    <cellStyle name="Percent 7 3 2 2 2 2" xfId="41371"/>
    <cellStyle name="Percent 7 3 2 2 3" xfId="41370"/>
    <cellStyle name="Percent 7 3 2 2 4" xfId="47571"/>
    <cellStyle name="Percent 7 3 2 3" xfId="13743"/>
    <cellStyle name="Percent 7 3 2 3 2" xfId="41372"/>
    <cellStyle name="Percent 7 3 2 4" xfId="41369"/>
    <cellStyle name="Percent 7 3 2 5" xfId="47570"/>
    <cellStyle name="Percent 7 3 3" xfId="6988"/>
    <cellStyle name="Percent 7 3 3 2" xfId="6989"/>
    <cellStyle name="Percent 7 3 3 2 2" xfId="13746"/>
    <cellStyle name="Percent 7 3 3 2 2 2" xfId="41375"/>
    <cellStyle name="Percent 7 3 3 2 3" xfId="41374"/>
    <cellStyle name="Percent 7 3 3 2 4" xfId="47573"/>
    <cellStyle name="Percent 7 3 3 3" xfId="13745"/>
    <cellStyle name="Percent 7 3 3 3 2" xfId="41376"/>
    <cellStyle name="Percent 7 3 3 4" xfId="41373"/>
    <cellStyle name="Percent 7 3 3 5" xfId="47572"/>
    <cellStyle name="Percent 7 3 4" xfId="6990"/>
    <cellStyle name="Percent 7 3 4 2" xfId="13747"/>
    <cellStyle name="Percent 7 3 4 2 2" xfId="41378"/>
    <cellStyle name="Percent 7 3 4 3" xfId="41377"/>
    <cellStyle name="Percent 7 3 4 4" xfId="47574"/>
    <cellStyle name="Percent 7 3 5" xfId="6991"/>
    <cellStyle name="Percent 7 3 5 2" xfId="13748"/>
    <cellStyle name="Percent 7 3 5 2 2" xfId="41380"/>
    <cellStyle name="Percent 7 3 5 3" xfId="41379"/>
    <cellStyle name="Percent 7 3 5 4" xfId="47575"/>
    <cellStyle name="Percent 7 3 6" xfId="6992"/>
    <cellStyle name="Percent 7 3 6 2" xfId="13749"/>
    <cellStyle name="Percent 7 3 6 2 2" xfId="41382"/>
    <cellStyle name="Percent 7 3 6 3" xfId="41381"/>
    <cellStyle name="Percent 7 3 6 4" xfId="47576"/>
    <cellStyle name="Percent 7 3 7" xfId="6993"/>
    <cellStyle name="Percent 7 3 7 2" xfId="13750"/>
    <cellStyle name="Percent 7 3 7 2 2" xfId="41384"/>
    <cellStyle name="Percent 7 3 7 3" xfId="41383"/>
    <cellStyle name="Percent 7 3 7 4" xfId="47577"/>
    <cellStyle name="Percent 7 3 8" xfId="6994"/>
    <cellStyle name="Percent 7 3 8 2" xfId="13751"/>
    <cellStyle name="Percent 7 3 8 2 2" xfId="41386"/>
    <cellStyle name="Percent 7 3 8 3" xfId="41385"/>
    <cellStyle name="Percent 7 3 8 4" xfId="47578"/>
    <cellStyle name="Percent 7 3 9" xfId="13742"/>
    <cellStyle name="Percent 7 3 9 2" xfId="41387"/>
    <cellStyle name="Percent 7 4" xfId="6995"/>
    <cellStyle name="Percent 7 4 10" xfId="25256"/>
    <cellStyle name="Percent 7 4 11" xfId="41388"/>
    <cellStyle name="Percent 7 4 12" xfId="47579"/>
    <cellStyle name="Percent 7 4 2" xfId="6996"/>
    <cellStyle name="Percent 7 4 2 2" xfId="13753"/>
    <cellStyle name="Percent 7 4 2 2 2" xfId="41390"/>
    <cellStyle name="Percent 7 4 2 3" xfId="41389"/>
    <cellStyle name="Percent 7 4 2 4" xfId="47580"/>
    <cellStyle name="Percent 7 4 3" xfId="6997"/>
    <cellStyle name="Percent 7 4 3 2" xfId="13754"/>
    <cellStyle name="Percent 7 4 3 2 2" xfId="41392"/>
    <cellStyle name="Percent 7 4 3 3" xfId="41391"/>
    <cellStyle name="Percent 7 4 3 4" xfId="47581"/>
    <cellStyle name="Percent 7 4 4" xfId="6998"/>
    <cellStyle name="Percent 7 4 4 2" xfId="13755"/>
    <cellStyle name="Percent 7 4 4 2 2" xfId="41394"/>
    <cellStyle name="Percent 7 4 4 3" xfId="41393"/>
    <cellStyle name="Percent 7 4 4 4" xfId="47582"/>
    <cellStyle name="Percent 7 4 5" xfId="6999"/>
    <cellStyle name="Percent 7 4 5 2" xfId="13756"/>
    <cellStyle name="Percent 7 4 5 2 2" xfId="41396"/>
    <cellStyle name="Percent 7 4 5 3" xfId="41395"/>
    <cellStyle name="Percent 7 4 5 4" xfId="47583"/>
    <cellStyle name="Percent 7 4 6" xfId="7000"/>
    <cellStyle name="Percent 7 4 6 2" xfId="13757"/>
    <cellStyle name="Percent 7 4 6 2 2" xfId="41398"/>
    <cellStyle name="Percent 7 4 6 3" xfId="41397"/>
    <cellStyle name="Percent 7 4 6 4" xfId="47584"/>
    <cellStyle name="Percent 7 4 7" xfId="7001"/>
    <cellStyle name="Percent 7 4 7 2" xfId="13758"/>
    <cellStyle name="Percent 7 4 7 2 2" xfId="41400"/>
    <cellStyle name="Percent 7 4 7 3" xfId="41399"/>
    <cellStyle name="Percent 7 4 7 4" xfId="47585"/>
    <cellStyle name="Percent 7 4 8" xfId="7002"/>
    <cellStyle name="Percent 7 4 8 2" xfId="13759"/>
    <cellStyle name="Percent 7 4 8 2 2" xfId="41402"/>
    <cellStyle name="Percent 7 4 8 3" xfId="41401"/>
    <cellStyle name="Percent 7 4 8 4" xfId="47586"/>
    <cellStyle name="Percent 7 4 9" xfId="13752"/>
    <cellStyle name="Percent 7 4 9 2" xfId="41403"/>
    <cellStyle name="Percent 7 5" xfId="7003"/>
    <cellStyle name="Percent 7 5 2" xfId="7004"/>
    <cellStyle name="Percent 7 5 2 2" xfId="13761"/>
    <cellStyle name="Percent 7 5 2 2 2" xfId="41406"/>
    <cellStyle name="Percent 7 5 2 3" xfId="41405"/>
    <cellStyle name="Percent 7 5 2 4" xfId="47588"/>
    <cellStyle name="Percent 7 5 3" xfId="13760"/>
    <cellStyle name="Percent 7 5 3 2" xfId="41407"/>
    <cellStyle name="Percent 7 5 4" xfId="41404"/>
    <cellStyle name="Percent 7 5 5" xfId="47587"/>
    <cellStyle name="Percent 7 6" xfId="7005"/>
    <cellStyle name="Percent 7 6 2" xfId="13762"/>
    <cellStyle name="Percent 7 6 2 2" xfId="41409"/>
    <cellStyle name="Percent 7 6 3" xfId="41408"/>
    <cellStyle name="Percent 7 6 4" xfId="47589"/>
    <cellStyle name="Percent 7 7" xfId="7006"/>
    <cellStyle name="Percent 7 7 2" xfId="13763"/>
    <cellStyle name="Percent 7 7 2 2" xfId="41411"/>
    <cellStyle name="Percent 7 7 3" xfId="41410"/>
    <cellStyle name="Percent 7 7 4" xfId="47590"/>
    <cellStyle name="Percent 7 8" xfId="7007"/>
    <cellStyle name="Percent 7 8 2" xfId="13764"/>
    <cellStyle name="Percent 7 8 2 2" xfId="41413"/>
    <cellStyle name="Percent 7 8 3" xfId="41412"/>
    <cellStyle name="Percent 7 8 4" xfId="47591"/>
    <cellStyle name="Percent 7 9" xfId="7008"/>
    <cellStyle name="Percent 7 9 2" xfId="13765"/>
    <cellStyle name="Percent 7 9 2 2" xfId="41415"/>
    <cellStyle name="Percent 7 9 3" xfId="41414"/>
    <cellStyle name="Percent 7 9 4" xfId="47592"/>
    <cellStyle name="Percent 8" xfId="7009"/>
    <cellStyle name="Percent 8 10" xfId="7010"/>
    <cellStyle name="Percent 8 10 2" xfId="13767"/>
    <cellStyle name="Percent 8 10 2 2" xfId="41418"/>
    <cellStyle name="Percent 8 10 3" xfId="41417"/>
    <cellStyle name="Percent 8 10 4" xfId="47594"/>
    <cellStyle name="Percent 8 11" xfId="7011"/>
    <cellStyle name="Percent 8 11 2" xfId="13768"/>
    <cellStyle name="Percent 8 11 2 2" xfId="41420"/>
    <cellStyle name="Percent 8 11 3" xfId="41419"/>
    <cellStyle name="Percent 8 11 4" xfId="47595"/>
    <cellStyle name="Percent 8 12" xfId="13766"/>
    <cellStyle name="Percent 8 12 2" xfId="41421"/>
    <cellStyle name="Percent 8 13" xfId="25257"/>
    <cellStyle name="Percent 8 14" xfId="41416"/>
    <cellStyle name="Percent 8 15" xfId="47593"/>
    <cellStyle name="Percent 8 2" xfId="7012"/>
    <cellStyle name="Percent 8 2 10" xfId="13769"/>
    <cellStyle name="Percent 8 2 10 2" xfId="41423"/>
    <cellStyle name="Percent 8 2 11" xfId="25258"/>
    <cellStyle name="Percent 8 2 12" xfId="41422"/>
    <cellStyle name="Percent 8 2 13" xfId="47596"/>
    <cellStyle name="Percent 8 2 2" xfId="7013"/>
    <cellStyle name="Percent 8 2 2 10" xfId="41424"/>
    <cellStyle name="Percent 8 2 2 11" xfId="47597"/>
    <cellStyle name="Percent 8 2 2 2" xfId="7014"/>
    <cellStyle name="Percent 8 2 2 2 2" xfId="7015"/>
    <cellStyle name="Percent 8 2 2 2 2 2" xfId="13772"/>
    <cellStyle name="Percent 8 2 2 2 2 2 2" xfId="41427"/>
    <cellStyle name="Percent 8 2 2 2 2 3" xfId="41426"/>
    <cellStyle name="Percent 8 2 2 2 2 4" xfId="47599"/>
    <cellStyle name="Percent 8 2 2 2 3" xfId="13771"/>
    <cellStyle name="Percent 8 2 2 2 3 2" xfId="41428"/>
    <cellStyle name="Percent 8 2 2 2 4" xfId="41425"/>
    <cellStyle name="Percent 8 2 2 2 5" xfId="47598"/>
    <cellStyle name="Percent 8 2 2 3" xfId="7016"/>
    <cellStyle name="Percent 8 2 2 3 2" xfId="7017"/>
    <cellStyle name="Percent 8 2 2 3 2 2" xfId="13774"/>
    <cellStyle name="Percent 8 2 2 3 2 2 2" xfId="41431"/>
    <cellStyle name="Percent 8 2 2 3 2 3" xfId="41430"/>
    <cellStyle name="Percent 8 2 2 3 2 4" xfId="47601"/>
    <cellStyle name="Percent 8 2 2 3 3" xfId="13773"/>
    <cellStyle name="Percent 8 2 2 3 3 2" xfId="41432"/>
    <cellStyle name="Percent 8 2 2 3 4" xfId="41429"/>
    <cellStyle name="Percent 8 2 2 3 5" xfId="47600"/>
    <cellStyle name="Percent 8 2 2 4" xfId="7018"/>
    <cellStyle name="Percent 8 2 2 4 2" xfId="13775"/>
    <cellStyle name="Percent 8 2 2 4 2 2" xfId="41434"/>
    <cellStyle name="Percent 8 2 2 4 3" xfId="41433"/>
    <cellStyle name="Percent 8 2 2 4 4" xfId="47602"/>
    <cellStyle name="Percent 8 2 2 5" xfId="7019"/>
    <cellStyle name="Percent 8 2 2 5 2" xfId="13776"/>
    <cellStyle name="Percent 8 2 2 5 2 2" xfId="41436"/>
    <cellStyle name="Percent 8 2 2 5 3" xfId="41435"/>
    <cellStyle name="Percent 8 2 2 5 4" xfId="47603"/>
    <cellStyle name="Percent 8 2 2 6" xfId="7020"/>
    <cellStyle name="Percent 8 2 2 6 2" xfId="13777"/>
    <cellStyle name="Percent 8 2 2 6 2 2" xfId="41438"/>
    <cellStyle name="Percent 8 2 2 6 3" xfId="41437"/>
    <cellStyle name="Percent 8 2 2 6 4" xfId="47604"/>
    <cellStyle name="Percent 8 2 2 7" xfId="7021"/>
    <cellStyle name="Percent 8 2 2 7 2" xfId="13778"/>
    <cellStyle name="Percent 8 2 2 7 2 2" xfId="41440"/>
    <cellStyle name="Percent 8 2 2 7 3" xfId="41439"/>
    <cellStyle name="Percent 8 2 2 7 4" xfId="47605"/>
    <cellStyle name="Percent 8 2 2 8" xfId="7022"/>
    <cellStyle name="Percent 8 2 2 8 2" xfId="13779"/>
    <cellStyle name="Percent 8 2 2 8 2 2" xfId="41442"/>
    <cellStyle name="Percent 8 2 2 8 3" xfId="41441"/>
    <cellStyle name="Percent 8 2 2 8 4" xfId="47606"/>
    <cellStyle name="Percent 8 2 2 9" xfId="13770"/>
    <cellStyle name="Percent 8 2 2 9 2" xfId="41443"/>
    <cellStyle name="Percent 8 2 3" xfId="7023"/>
    <cellStyle name="Percent 8 2 3 2" xfId="7024"/>
    <cellStyle name="Percent 8 2 3 2 2" xfId="13781"/>
    <cellStyle name="Percent 8 2 3 2 2 2" xfId="41446"/>
    <cellStyle name="Percent 8 2 3 2 3" xfId="41445"/>
    <cellStyle name="Percent 8 2 3 2 4" xfId="47608"/>
    <cellStyle name="Percent 8 2 3 3" xfId="13780"/>
    <cellStyle name="Percent 8 2 3 3 2" xfId="41447"/>
    <cellStyle name="Percent 8 2 3 4" xfId="41444"/>
    <cellStyle name="Percent 8 2 3 5" xfId="47607"/>
    <cellStyle name="Percent 8 2 4" xfId="7025"/>
    <cellStyle name="Percent 8 2 4 2" xfId="7026"/>
    <cellStyle name="Percent 8 2 4 2 2" xfId="13783"/>
    <cellStyle name="Percent 8 2 4 2 2 2" xfId="41450"/>
    <cellStyle name="Percent 8 2 4 2 3" xfId="41449"/>
    <cellStyle name="Percent 8 2 4 2 4" xfId="47610"/>
    <cellStyle name="Percent 8 2 4 3" xfId="13782"/>
    <cellStyle name="Percent 8 2 4 3 2" xfId="41451"/>
    <cellStyle name="Percent 8 2 4 4" xfId="41448"/>
    <cellStyle name="Percent 8 2 4 5" xfId="47609"/>
    <cellStyle name="Percent 8 2 5" xfId="7027"/>
    <cellStyle name="Percent 8 2 5 2" xfId="13784"/>
    <cellStyle name="Percent 8 2 5 2 2" xfId="41453"/>
    <cellStyle name="Percent 8 2 5 3" xfId="41452"/>
    <cellStyle name="Percent 8 2 5 4" xfId="47611"/>
    <cellStyle name="Percent 8 2 6" xfId="7028"/>
    <cellStyle name="Percent 8 2 6 2" xfId="13785"/>
    <cellStyle name="Percent 8 2 6 2 2" xfId="41455"/>
    <cellStyle name="Percent 8 2 6 3" xfId="41454"/>
    <cellStyle name="Percent 8 2 6 4" xfId="47612"/>
    <cellStyle name="Percent 8 2 7" xfId="7029"/>
    <cellStyle name="Percent 8 2 7 2" xfId="13786"/>
    <cellStyle name="Percent 8 2 7 2 2" xfId="41457"/>
    <cellStyle name="Percent 8 2 7 3" xfId="41456"/>
    <cellStyle name="Percent 8 2 7 4" xfId="47613"/>
    <cellStyle name="Percent 8 2 8" xfId="7030"/>
    <cellStyle name="Percent 8 2 8 2" xfId="13787"/>
    <cellStyle name="Percent 8 2 8 2 2" xfId="41459"/>
    <cellStyle name="Percent 8 2 8 3" xfId="41458"/>
    <cellStyle name="Percent 8 2 8 4" xfId="47614"/>
    <cellStyle name="Percent 8 2 9" xfId="7031"/>
    <cellStyle name="Percent 8 2 9 2" xfId="13788"/>
    <cellStyle name="Percent 8 2 9 2 2" xfId="41461"/>
    <cellStyle name="Percent 8 2 9 3" xfId="41460"/>
    <cellStyle name="Percent 8 2 9 4" xfId="47615"/>
    <cellStyle name="Percent 8 3" xfId="7032"/>
    <cellStyle name="Percent 8 3 10" xfId="25259"/>
    <cellStyle name="Percent 8 3 11" xfId="41462"/>
    <cellStyle name="Percent 8 3 12" xfId="47616"/>
    <cellStyle name="Percent 8 3 2" xfId="7033"/>
    <cellStyle name="Percent 8 3 2 2" xfId="7034"/>
    <cellStyle name="Percent 8 3 2 2 2" xfId="13791"/>
    <cellStyle name="Percent 8 3 2 2 2 2" xfId="41465"/>
    <cellStyle name="Percent 8 3 2 2 3" xfId="41464"/>
    <cellStyle name="Percent 8 3 2 2 4" xfId="47618"/>
    <cellStyle name="Percent 8 3 2 3" xfId="13790"/>
    <cellStyle name="Percent 8 3 2 3 2" xfId="41466"/>
    <cellStyle name="Percent 8 3 2 4" xfId="41463"/>
    <cellStyle name="Percent 8 3 2 5" xfId="47617"/>
    <cellStyle name="Percent 8 3 3" xfId="7035"/>
    <cellStyle name="Percent 8 3 3 2" xfId="7036"/>
    <cellStyle name="Percent 8 3 3 2 2" xfId="13793"/>
    <cellStyle name="Percent 8 3 3 2 2 2" xfId="41469"/>
    <cellStyle name="Percent 8 3 3 2 3" xfId="41468"/>
    <cellStyle name="Percent 8 3 3 2 4" xfId="47620"/>
    <cellStyle name="Percent 8 3 3 3" xfId="13792"/>
    <cellStyle name="Percent 8 3 3 3 2" xfId="41470"/>
    <cellStyle name="Percent 8 3 3 4" xfId="41467"/>
    <cellStyle name="Percent 8 3 3 5" xfId="47619"/>
    <cellStyle name="Percent 8 3 4" xfId="7037"/>
    <cellStyle name="Percent 8 3 4 2" xfId="13794"/>
    <cellStyle name="Percent 8 3 4 2 2" xfId="41472"/>
    <cellStyle name="Percent 8 3 4 3" xfId="41471"/>
    <cellStyle name="Percent 8 3 4 4" xfId="47621"/>
    <cellStyle name="Percent 8 3 5" xfId="7038"/>
    <cellStyle name="Percent 8 3 5 2" xfId="13795"/>
    <cellStyle name="Percent 8 3 5 2 2" xfId="41474"/>
    <cellStyle name="Percent 8 3 5 3" xfId="41473"/>
    <cellStyle name="Percent 8 3 5 4" xfId="47622"/>
    <cellStyle name="Percent 8 3 6" xfId="7039"/>
    <cellStyle name="Percent 8 3 6 2" xfId="13796"/>
    <cellStyle name="Percent 8 3 6 2 2" xfId="41476"/>
    <cellStyle name="Percent 8 3 6 3" xfId="41475"/>
    <cellStyle name="Percent 8 3 6 4" xfId="47623"/>
    <cellStyle name="Percent 8 3 7" xfId="7040"/>
    <cellStyle name="Percent 8 3 7 2" xfId="13797"/>
    <cellStyle name="Percent 8 3 7 2 2" xfId="41478"/>
    <cellStyle name="Percent 8 3 7 3" xfId="41477"/>
    <cellStyle name="Percent 8 3 7 4" xfId="47624"/>
    <cellStyle name="Percent 8 3 8" xfId="7041"/>
    <cellStyle name="Percent 8 3 8 2" xfId="13798"/>
    <cellStyle name="Percent 8 3 8 2 2" xfId="41480"/>
    <cellStyle name="Percent 8 3 8 3" xfId="41479"/>
    <cellStyle name="Percent 8 3 8 4" xfId="47625"/>
    <cellStyle name="Percent 8 3 9" xfId="13789"/>
    <cellStyle name="Percent 8 3 9 2" xfId="41481"/>
    <cellStyle name="Percent 8 4" xfId="7042"/>
    <cellStyle name="Percent 8 4 10" xfId="25260"/>
    <cellStyle name="Percent 8 4 11" xfId="41482"/>
    <cellStyle name="Percent 8 4 12" xfId="47626"/>
    <cellStyle name="Percent 8 4 2" xfId="7043"/>
    <cellStyle name="Percent 8 4 2 2" xfId="13800"/>
    <cellStyle name="Percent 8 4 2 2 2" xfId="41484"/>
    <cellStyle name="Percent 8 4 2 3" xfId="41483"/>
    <cellStyle name="Percent 8 4 2 4" xfId="47627"/>
    <cellStyle name="Percent 8 4 3" xfId="7044"/>
    <cellStyle name="Percent 8 4 3 2" xfId="13801"/>
    <cellStyle name="Percent 8 4 3 2 2" xfId="41486"/>
    <cellStyle name="Percent 8 4 3 3" xfId="41485"/>
    <cellStyle name="Percent 8 4 3 4" xfId="47628"/>
    <cellStyle name="Percent 8 4 4" xfId="7045"/>
    <cellStyle name="Percent 8 4 4 2" xfId="13802"/>
    <cellStyle name="Percent 8 4 4 2 2" xfId="41488"/>
    <cellStyle name="Percent 8 4 4 3" xfId="41487"/>
    <cellStyle name="Percent 8 4 4 4" xfId="47629"/>
    <cellStyle name="Percent 8 4 5" xfId="7046"/>
    <cellStyle name="Percent 8 4 5 2" xfId="13803"/>
    <cellStyle name="Percent 8 4 5 2 2" xfId="41490"/>
    <cellStyle name="Percent 8 4 5 3" xfId="41489"/>
    <cellStyle name="Percent 8 4 5 4" xfId="47630"/>
    <cellStyle name="Percent 8 4 6" xfId="7047"/>
    <cellStyle name="Percent 8 4 6 2" xfId="13804"/>
    <cellStyle name="Percent 8 4 6 2 2" xfId="41492"/>
    <cellStyle name="Percent 8 4 6 3" xfId="41491"/>
    <cellStyle name="Percent 8 4 6 4" xfId="47631"/>
    <cellStyle name="Percent 8 4 7" xfId="7048"/>
    <cellStyle name="Percent 8 4 7 2" xfId="13805"/>
    <cellStyle name="Percent 8 4 7 2 2" xfId="41494"/>
    <cellStyle name="Percent 8 4 7 3" xfId="41493"/>
    <cellStyle name="Percent 8 4 7 4" xfId="47632"/>
    <cellStyle name="Percent 8 4 8" xfId="7049"/>
    <cellStyle name="Percent 8 4 8 2" xfId="13806"/>
    <cellStyle name="Percent 8 4 8 2 2" xfId="41496"/>
    <cellStyle name="Percent 8 4 8 3" xfId="41495"/>
    <cellStyle name="Percent 8 4 8 4" xfId="47633"/>
    <cellStyle name="Percent 8 4 9" xfId="13799"/>
    <cellStyle name="Percent 8 4 9 2" xfId="41497"/>
    <cellStyle name="Percent 8 5" xfId="7050"/>
    <cellStyle name="Percent 8 5 2" xfId="7051"/>
    <cellStyle name="Percent 8 5 2 2" xfId="13808"/>
    <cellStyle name="Percent 8 5 2 2 2" xfId="41500"/>
    <cellStyle name="Percent 8 5 2 3" xfId="41499"/>
    <cellStyle name="Percent 8 5 2 4" xfId="47635"/>
    <cellStyle name="Percent 8 5 3" xfId="13807"/>
    <cellStyle name="Percent 8 5 3 2" xfId="41501"/>
    <cellStyle name="Percent 8 5 4" xfId="41498"/>
    <cellStyle name="Percent 8 5 5" xfId="47634"/>
    <cellStyle name="Percent 8 6" xfId="7052"/>
    <cellStyle name="Percent 8 6 2" xfId="13809"/>
    <cellStyle name="Percent 8 6 2 2" xfId="41503"/>
    <cellStyle name="Percent 8 6 3" xfId="41502"/>
    <cellStyle name="Percent 8 6 4" xfId="47636"/>
    <cellStyle name="Percent 8 7" xfId="7053"/>
    <cellStyle name="Percent 8 7 2" xfId="13810"/>
    <cellStyle name="Percent 8 7 2 2" xfId="41505"/>
    <cellStyle name="Percent 8 7 3" xfId="41504"/>
    <cellStyle name="Percent 8 7 4" xfId="47637"/>
    <cellStyle name="Percent 8 8" xfId="7054"/>
    <cellStyle name="Percent 8 8 2" xfId="13811"/>
    <cellStyle name="Percent 8 8 2 2" xfId="41507"/>
    <cellStyle name="Percent 8 8 3" xfId="41506"/>
    <cellStyle name="Percent 8 8 4" xfId="47638"/>
    <cellStyle name="Percent 8 9" xfId="7055"/>
    <cellStyle name="Percent 8 9 2" xfId="13812"/>
    <cellStyle name="Percent 8 9 2 2" xfId="41509"/>
    <cellStyle name="Percent 8 9 3" xfId="41508"/>
    <cellStyle name="Percent 8 9 4" xfId="47639"/>
    <cellStyle name="Percent 9" xfId="7056"/>
    <cellStyle name="Percent 9 10" xfId="7057"/>
    <cellStyle name="Percent 9 10 2" xfId="13814"/>
    <cellStyle name="Percent 9 10 2 2" xfId="41512"/>
    <cellStyle name="Percent 9 10 3" xfId="41511"/>
    <cellStyle name="Percent 9 10 4" xfId="47641"/>
    <cellStyle name="Percent 9 11" xfId="7058"/>
    <cellStyle name="Percent 9 11 2" xfId="13815"/>
    <cellStyle name="Percent 9 11 2 2" xfId="41514"/>
    <cellStyle name="Percent 9 11 3" xfId="41513"/>
    <cellStyle name="Percent 9 11 4" xfId="47642"/>
    <cellStyle name="Percent 9 12" xfId="13813"/>
    <cellStyle name="Percent 9 12 2" xfId="41515"/>
    <cellStyle name="Percent 9 13" xfId="25261"/>
    <cellStyle name="Percent 9 14" xfId="41510"/>
    <cellStyle name="Percent 9 15" xfId="47640"/>
    <cellStyle name="Percent 9 2" xfId="7059"/>
    <cellStyle name="Percent 9 2 10" xfId="13816"/>
    <cellStyle name="Percent 9 2 10 2" xfId="41517"/>
    <cellStyle name="Percent 9 2 11" xfId="25262"/>
    <cellStyle name="Percent 9 2 12" xfId="41516"/>
    <cellStyle name="Percent 9 2 13" xfId="47643"/>
    <cellStyle name="Percent 9 2 2" xfId="7060"/>
    <cellStyle name="Percent 9 2 2 10" xfId="41518"/>
    <cellStyle name="Percent 9 2 2 11" xfId="47644"/>
    <cellStyle name="Percent 9 2 2 2" xfId="7061"/>
    <cellStyle name="Percent 9 2 2 2 2" xfId="7062"/>
    <cellStyle name="Percent 9 2 2 2 2 2" xfId="13819"/>
    <cellStyle name="Percent 9 2 2 2 2 2 2" xfId="41521"/>
    <cellStyle name="Percent 9 2 2 2 2 3" xfId="41520"/>
    <cellStyle name="Percent 9 2 2 2 2 4" xfId="47646"/>
    <cellStyle name="Percent 9 2 2 2 3" xfId="13818"/>
    <cellStyle name="Percent 9 2 2 2 3 2" xfId="41522"/>
    <cellStyle name="Percent 9 2 2 2 4" xfId="41519"/>
    <cellStyle name="Percent 9 2 2 2 5" xfId="47645"/>
    <cellStyle name="Percent 9 2 2 3" xfId="7063"/>
    <cellStyle name="Percent 9 2 2 3 2" xfId="7064"/>
    <cellStyle name="Percent 9 2 2 3 2 2" xfId="13821"/>
    <cellStyle name="Percent 9 2 2 3 2 2 2" xfId="41525"/>
    <cellStyle name="Percent 9 2 2 3 2 3" xfId="41524"/>
    <cellStyle name="Percent 9 2 2 3 2 4" xfId="47648"/>
    <cellStyle name="Percent 9 2 2 3 3" xfId="13820"/>
    <cellStyle name="Percent 9 2 2 3 3 2" xfId="41526"/>
    <cellStyle name="Percent 9 2 2 3 4" xfId="41523"/>
    <cellStyle name="Percent 9 2 2 3 5" xfId="47647"/>
    <cellStyle name="Percent 9 2 2 4" xfId="7065"/>
    <cellStyle name="Percent 9 2 2 4 2" xfId="13822"/>
    <cellStyle name="Percent 9 2 2 4 2 2" xfId="41528"/>
    <cellStyle name="Percent 9 2 2 4 3" xfId="41527"/>
    <cellStyle name="Percent 9 2 2 4 4" xfId="47649"/>
    <cellStyle name="Percent 9 2 2 5" xfId="7066"/>
    <cellStyle name="Percent 9 2 2 5 2" xfId="13823"/>
    <cellStyle name="Percent 9 2 2 5 2 2" xfId="41530"/>
    <cellStyle name="Percent 9 2 2 5 3" xfId="41529"/>
    <cellStyle name="Percent 9 2 2 5 4" xfId="47650"/>
    <cellStyle name="Percent 9 2 2 6" xfId="7067"/>
    <cellStyle name="Percent 9 2 2 6 2" xfId="13824"/>
    <cellStyle name="Percent 9 2 2 6 2 2" xfId="41532"/>
    <cellStyle name="Percent 9 2 2 6 3" xfId="41531"/>
    <cellStyle name="Percent 9 2 2 6 4" xfId="47651"/>
    <cellStyle name="Percent 9 2 2 7" xfId="7068"/>
    <cellStyle name="Percent 9 2 2 7 2" xfId="13825"/>
    <cellStyle name="Percent 9 2 2 7 2 2" xfId="41534"/>
    <cellStyle name="Percent 9 2 2 7 3" xfId="41533"/>
    <cellStyle name="Percent 9 2 2 7 4" xfId="47652"/>
    <cellStyle name="Percent 9 2 2 8" xfId="7069"/>
    <cellStyle name="Percent 9 2 2 8 2" xfId="13826"/>
    <cellStyle name="Percent 9 2 2 8 2 2" xfId="41536"/>
    <cellStyle name="Percent 9 2 2 8 3" xfId="41535"/>
    <cellStyle name="Percent 9 2 2 8 4" xfId="47653"/>
    <cellStyle name="Percent 9 2 2 9" xfId="13817"/>
    <cellStyle name="Percent 9 2 2 9 2" xfId="41537"/>
    <cellStyle name="Percent 9 2 3" xfId="7070"/>
    <cellStyle name="Percent 9 2 3 2" xfId="7071"/>
    <cellStyle name="Percent 9 2 3 2 2" xfId="13828"/>
    <cellStyle name="Percent 9 2 3 2 2 2" xfId="41540"/>
    <cellStyle name="Percent 9 2 3 2 3" xfId="41539"/>
    <cellStyle name="Percent 9 2 3 2 4" xfId="47655"/>
    <cellStyle name="Percent 9 2 3 3" xfId="13827"/>
    <cellStyle name="Percent 9 2 3 3 2" xfId="41541"/>
    <cellStyle name="Percent 9 2 3 4" xfId="41538"/>
    <cellStyle name="Percent 9 2 3 5" xfId="47654"/>
    <cellStyle name="Percent 9 2 4" xfId="7072"/>
    <cellStyle name="Percent 9 2 4 2" xfId="7073"/>
    <cellStyle name="Percent 9 2 4 2 2" xfId="13830"/>
    <cellStyle name="Percent 9 2 4 2 2 2" xfId="41544"/>
    <cellStyle name="Percent 9 2 4 2 3" xfId="41543"/>
    <cellStyle name="Percent 9 2 4 2 4" xfId="47657"/>
    <cellStyle name="Percent 9 2 4 3" xfId="13829"/>
    <cellStyle name="Percent 9 2 4 3 2" xfId="41545"/>
    <cellStyle name="Percent 9 2 4 4" xfId="41542"/>
    <cellStyle name="Percent 9 2 4 5" xfId="47656"/>
    <cellStyle name="Percent 9 2 5" xfId="7074"/>
    <cellStyle name="Percent 9 2 5 2" xfId="13831"/>
    <cellStyle name="Percent 9 2 5 2 2" xfId="41547"/>
    <cellStyle name="Percent 9 2 5 3" xfId="41546"/>
    <cellStyle name="Percent 9 2 5 4" xfId="47658"/>
    <cellStyle name="Percent 9 2 6" xfId="7075"/>
    <cellStyle name="Percent 9 2 6 2" xfId="13832"/>
    <cellStyle name="Percent 9 2 6 2 2" xfId="41549"/>
    <cellStyle name="Percent 9 2 6 3" xfId="41548"/>
    <cellStyle name="Percent 9 2 6 4" xfId="47659"/>
    <cellStyle name="Percent 9 2 7" xfId="7076"/>
    <cellStyle name="Percent 9 2 7 2" xfId="13833"/>
    <cellStyle name="Percent 9 2 7 2 2" xfId="41551"/>
    <cellStyle name="Percent 9 2 7 3" xfId="41550"/>
    <cellStyle name="Percent 9 2 7 4" xfId="47660"/>
    <cellStyle name="Percent 9 2 8" xfId="7077"/>
    <cellStyle name="Percent 9 2 8 2" xfId="13834"/>
    <cellStyle name="Percent 9 2 8 2 2" xfId="41553"/>
    <cellStyle name="Percent 9 2 8 3" xfId="41552"/>
    <cellStyle name="Percent 9 2 8 4" xfId="47661"/>
    <cellStyle name="Percent 9 2 9" xfId="7078"/>
    <cellStyle name="Percent 9 2 9 2" xfId="13835"/>
    <cellStyle name="Percent 9 2 9 2 2" xfId="41555"/>
    <cellStyle name="Percent 9 2 9 3" xfId="41554"/>
    <cellStyle name="Percent 9 2 9 4" xfId="47662"/>
    <cellStyle name="Percent 9 3" xfId="7079"/>
    <cellStyle name="Percent 9 3 10" xfId="25263"/>
    <cellStyle name="Percent 9 3 11" xfId="41556"/>
    <cellStyle name="Percent 9 3 12" xfId="47663"/>
    <cellStyle name="Percent 9 3 2" xfId="7080"/>
    <cellStyle name="Percent 9 3 2 2" xfId="7081"/>
    <cellStyle name="Percent 9 3 2 2 2" xfId="13838"/>
    <cellStyle name="Percent 9 3 2 2 2 2" xfId="41559"/>
    <cellStyle name="Percent 9 3 2 2 3" xfId="41558"/>
    <cellStyle name="Percent 9 3 2 2 4" xfId="47665"/>
    <cellStyle name="Percent 9 3 2 3" xfId="13837"/>
    <cellStyle name="Percent 9 3 2 3 2" xfId="41560"/>
    <cellStyle name="Percent 9 3 2 4" xfId="41557"/>
    <cellStyle name="Percent 9 3 2 5" xfId="47664"/>
    <cellStyle name="Percent 9 3 3" xfId="7082"/>
    <cellStyle name="Percent 9 3 3 2" xfId="7083"/>
    <cellStyle name="Percent 9 3 3 2 2" xfId="13840"/>
    <cellStyle name="Percent 9 3 3 2 2 2" xfId="41563"/>
    <cellStyle name="Percent 9 3 3 2 3" xfId="41562"/>
    <cellStyle name="Percent 9 3 3 2 4" xfId="47667"/>
    <cellStyle name="Percent 9 3 3 3" xfId="13839"/>
    <cellStyle name="Percent 9 3 3 3 2" xfId="41564"/>
    <cellStyle name="Percent 9 3 3 4" xfId="41561"/>
    <cellStyle name="Percent 9 3 3 5" xfId="47666"/>
    <cellStyle name="Percent 9 3 4" xfId="7084"/>
    <cellStyle name="Percent 9 3 4 2" xfId="13841"/>
    <cellStyle name="Percent 9 3 4 2 2" xfId="41566"/>
    <cellStyle name="Percent 9 3 4 3" xfId="41565"/>
    <cellStyle name="Percent 9 3 4 4" xfId="47668"/>
    <cellStyle name="Percent 9 3 5" xfId="7085"/>
    <cellStyle name="Percent 9 3 5 2" xfId="13842"/>
    <cellStyle name="Percent 9 3 5 2 2" xfId="41568"/>
    <cellStyle name="Percent 9 3 5 3" xfId="41567"/>
    <cellStyle name="Percent 9 3 5 4" xfId="47669"/>
    <cellStyle name="Percent 9 3 6" xfId="7086"/>
    <cellStyle name="Percent 9 3 6 2" xfId="13843"/>
    <cellStyle name="Percent 9 3 6 2 2" xfId="41570"/>
    <cellStyle name="Percent 9 3 6 3" xfId="41569"/>
    <cellStyle name="Percent 9 3 6 4" xfId="47670"/>
    <cellStyle name="Percent 9 3 7" xfId="7087"/>
    <cellStyle name="Percent 9 3 7 2" xfId="13844"/>
    <cellStyle name="Percent 9 3 7 2 2" xfId="41572"/>
    <cellStyle name="Percent 9 3 7 3" xfId="41571"/>
    <cellStyle name="Percent 9 3 7 4" xfId="47671"/>
    <cellStyle name="Percent 9 3 8" xfId="7088"/>
    <cellStyle name="Percent 9 3 8 2" xfId="13845"/>
    <cellStyle name="Percent 9 3 8 2 2" xfId="41574"/>
    <cellStyle name="Percent 9 3 8 3" xfId="41573"/>
    <cellStyle name="Percent 9 3 8 4" xfId="47672"/>
    <cellStyle name="Percent 9 3 9" xfId="13836"/>
    <cellStyle name="Percent 9 3 9 2" xfId="41575"/>
    <cellStyle name="Percent 9 4" xfId="7089"/>
    <cellStyle name="Percent 9 4 10" xfId="25264"/>
    <cellStyle name="Percent 9 4 11" xfId="41576"/>
    <cellStyle name="Percent 9 4 12" xfId="47673"/>
    <cellStyle name="Percent 9 4 2" xfId="7090"/>
    <cellStyle name="Percent 9 4 2 2" xfId="13847"/>
    <cellStyle name="Percent 9 4 2 2 2" xfId="41578"/>
    <cellStyle name="Percent 9 4 2 3" xfId="41577"/>
    <cellStyle name="Percent 9 4 2 4" xfId="47674"/>
    <cellStyle name="Percent 9 4 3" xfId="7091"/>
    <cellStyle name="Percent 9 4 3 2" xfId="13848"/>
    <cellStyle name="Percent 9 4 3 2 2" xfId="41580"/>
    <cellStyle name="Percent 9 4 3 3" xfId="41579"/>
    <cellStyle name="Percent 9 4 3 4" xfId="47675"/>
    <cellStyle name="Percent 9 4 4" xfId="7092"/>
    <cellStyle name="Percent 9 4 4 2" xfId="13849"/>
    <cellStyle name="Percent 9 4 4 2 2" xfId="41582"/>
    <cellStyle name="Percent 9 4 4 3" xfId="41581"/>
    <cellStyle name="Percent 9 4 4 4" xfId="47676"/>
    <cellStyle name="Percent 9 4 5" xfId="7093"/>
    <cellStyle name="Percent 9 4 5 2" xfId="13850"/>
    <cellStyle name="Percent 9 4 5 2 2" xfId="41584"/>
    <cellStyle name="Percent 9 4 5 3" xfId="41583"/>
    <cellStyle name="Percent 9 4 5 4" xfId="47677"/>
    <cellStyle name="Percent 9 4 6" xfId="7094"/>
    <cellStyle name="Percent 9 4 6 2" xfId="13851"/>
    <cellStyle name="Percent 9 4 6 2 2" xfId="41586"/>
    <cellStyle name="Percent 9 4 6 3" xfId="41585"/>
    <cellStyle name="Percent 9 4 6 4" xfId="47678"/>
    <cellStyle name="Percent 9 4 7" xfId="7095"/>
    <cellStyle name="Percent 9 4 7 2" xfId="13852"/>
    <cellStyle name="Percent 9 4 7 2 2" xfId="41588"/>
    <cellStyle name="Percent 9 4 7 3" xfId="41587"/>
    <cellStyle name="Percent 9 4 7 4" xfId="47679"/>
    <cellStyle name="Percent 9 4 8" xfId="7096"/>
    <cellStyle name="Percent 9 4 8 2" xfId="13853"/>
    <cellStyle name="Percent 9 4 8 2 2" xfId="41590"/>
    <cellStyle name="Percent 9 4 8 3" xfId="41589"/>
    <cellStyle name="Percent 9 4 8 4" xfId="47680"/>
    <cellStyle name="Percent 9 4 9" xfId="13846"/>
    <cellStyle name="Percent 9 4 9 2" xfId="41591"/>
    <cellStyle name="Percent 9 5" xfId="7097"/>
    <cellStyle name="Percent 9 5 2" xfId="7098"/>
    <cellStyle name="Percent 9 5 2 2" xfId="13855"/>
    <cellStyle name="Percent 9 5 2 2 2" xfId="41594"/>
    <cellStyle name="Percent 9 5 2 3" xfId="41593"/>
    <cellStyle name="Percent 9 5 2 4" xfId="47682"/>
    <cellStyle name="Percent 9 5 3" xfId="13854"/>
    <cellStyle name="Percent 9 5 3 2" xfId="41595"/>
    <cellStyle name="Percent 9 5 4" xfId="41592"/>
    <cellStyle name="Percent 9 5 5" xfId="47681"/>
    <cellStyle name="Percent 9 6" xfId="7099"/>
    <cellStyle name="Percent 9 6 2" xfId="13856"/>
    <cellStyle name="Percent 9 6 2 2" xfId="41597"/>
    <cellStyle name="Percent 9 6 3" xfId="41596"/>
    <cellStyle name="Percent 9 6 4" xfId="47683"/>
    <cellStyle name="Percent 9 7" xfId="7100"/>
    <cellStyle name="Percent 9 7 2" xfId="13857"/>
    <cellStyle name="Percent 9 7 2 2" xfId="41599"/>
    <cellStyle name="Percent 9 7 3" xfId="41598"/>
    <cellStyle name="Percent 9 7 4" xfId="47684"/>
    <cellStyle name="Percent 9 8" xfId="7101"/>
    <cellStyle name="Percent 9 8 2" xfId="13858"/>
    <cellStyle name="Percent 9 8 2 2" xfId="41601"/>
    <cellStyle name="Percent 9 8 3" xfId="41600"/>
    <cellStyle name="Percent 9 8 4" xfId="47685"/>
    <cellStyle name="Percent 9 9" xfId="7102"/>
    <cellStyle name="Percent 9 9 2" xfId="13859"/>
    <cellStyle name="Percent 9 9 2 2" xfId="41603"/>
    <cellStyle name="Percent 9 9 3" xfId="41602"/>
    <cellStyle name="Percent 9 9 4" xfId="47686"/>
    <cellStyle name="Percent[0]" xfId="25265"/>
    <cellStyle name="Percent[2]" xfId="25266"/>
    <cellStyle name="Percent2" xfId="25267"/>
    <cellStyle name="Percent2 2" xfId="25268"/>
    <cellStyle name="Percent2 2 2" xfId="25269"/>
    <cellStyle name="Percent2 3" xfId="25270"/>
    <cellStyle name="Percent2 3 2" xfId="25271"/>
    <cellStyle name="Percent2 4" xfId="25272"/>
    <cellStyle name="Percent2 4 2" xfId="25273"/>
    <cellStyle name="Percent2 5" xfId="25274"/>
    <cellStyle name="Percent2 5 2" xfId="25275"/>
    <cellStyle name="Percent2 6" xfId="25276"/>
    <cellStyle name="Percent2 6 2" xfId="25277"/>
    <cellStyle name="Percent2 7" xfId="25278"/>
    <cellStyle name="Percent2 7 2" xfId="25279"/>
    <cellStyle name="Percent2 8" xfId="25280"/>
    <cellStyle name="Percent2 8 2" xfId="25281"/>
    <cellStyle name="Percent2 9" xfId="25282"/>
    <cellStyle name="PERCENTAGE" xfId="25283"/>
    <cellStyle name="PERCENTAGE 2" xfId="25284"/>
    <cellStyle name="PERCENTAGE 3" xfId="25285"/>
    <cellStyle name="Percentage change" xfId="25286"/>
    <cellStyle name="Percentage change 10" xfId="25287"/>
    <cellStyle name="Percentage change 11" xfId="25288"/>
    <cellStyle name="Percentage change 12" xfId="25289"/>
    <cellStyle name="Percentage change 13" xfId="25290"/>
    <cellStyle name="Percentage change 14" xfId="25291"/>
    <cellStyle name="Percentage change 15" xfId="25292"/>
    <cellStyle name="Percentage change 16" xfId="25293"/>
    <cellStyle name="Percentage change 17" xfId="25294"/>
    <cellStyle name="Percentage change 18" xfId="25295"/>
    <cellStyle name="Percentage change 19" xfId="25296"/>
    <cellStyle name="Percentage change 2" xfId="25297"/>
    <cellStyle name="Percentage change 2 2" xfId="25298"/>
    <cellStyle name="Percentage change 20" xfId="25299"/>
    <cellStyle name="Percentage change 21" xfId="25300"/>
    <cellStyle name="Percentage change 22" xfId="25301"/>
    <cellStyle name="Percentage change 23" xfId="25302"/>
    <cellStyle name="Percentage change 24" xfId="25303"/>
    <cellStyle name="Percentage change 25" xfId="25304"/>
    <cellStyle name="Percentage change 26" xfId="25305"/>
    <cellStyle name="Percentage change 27" xfId="25306"/>
    <cellStyle name="Percentage change 28" xfId="25307"/>
    <cellStyle name="Percentage change 29" xfId="25308"/>
    <cellStyle name="Percentage change 3" xfId="25309"/>
    <cellStyle name="Percentage change 3 10" xfId="25310"/>
    <cellStyle name="Percentage change 3 11" xfId="25311"/>
    <cellStyle name="Percentage change 3 12" xfId="25312"/>
    <cellStyle name="Percentage change 3 13" xfId="25313"/>
    <cellStyle name="Percentage change 3 14" xfId="25314"/>
    <cellStyle name="Percentage change 3 15" xfId="25315"/>
    <cellStyle name="Percentage change 3 16" xfId="25316"/>
    <cellStyle name="Percentage change 3 2" xfId="25317"/>
    <cellStyle name="Percentage change 3 2 2" xfId="25318"/>
    <cellStyle name="Percentage change 3 2 3" xfId="25319"/>
    <cellStyle name="Percentage change 3 2 4" xfId="25320"/>
    <cellStyle name="Percentage change 3 2 5" xfId="25321"/>
    <cellStyle name="Percentage change 3 2 6" xfId="25322"/>
    <cellStyle name="Percentage change 3 2 7" xfId="25323"/>
    <cellStyle name="Percentage change 3 2 8" xfId="25324"/>
    <cellStyle name="Percentage change 3 3" xfId="25325"/>
    <cellStyle name="Percentage change 3 4" xfId="25326"/>
    <cellStyle name="Percentage change 3 5" xfId="25327"/>
    <cellStyle name="Percentage change 3 6" xfId="25328"/>
    <cellStyle name="Percentage change 3 7" xfId="25329"/>
    <cellStyle name="Percentage change 3 8" xfId="25330"/>
    <cellStyle name="Percentage change 3 9" xfId="25331"/>
    <cellStyle name="Percentage change 30" xfId="25332"/>
    <cellStyle name="Percentage change 31" xfId="25333"/>
    <cellStyle name="Percentage change 32" xfId="25334"/>
    <cellStyle name="Percentage change 33" xfId="25335"/>
    <cellStyle name="Percentage change 34" xfId="25336"/>
    <cellStyle name="Percentage change 35" xfId="25337"/>
    <cellStyle name="Percentage change 36" xfId="25338"/>
    <cellStyle name="Percentage change 37" xfId="25339"/>
    <cellStyle name="Percentage change 38" xfId="25340"/>
    <cellStyle name="Percentage change 39" xfId="25341"/>
    <cellStyle name="Percentage change 4" xfId="25342"/>
    <cellStyle name="Percentage change 40" xfId="25343"/>
    <cellStyle name="Percentage change 41" xfId="25344"/>
    <cellStyle name="Percentage change 5" xfId="25345"/>
    <cellStyle name="Percentage change 6" xfId="25346"/>
    <cellStyle name="Percentage change 7" xfId="25347"/>
    <cellStyle name="Percentage change 8" xfId="25348"/>
    <cellStyle name="Percentage change 9" xfId="25349"/>
    <cellStyle name="PERCENTAGE_Comverse 2004 Income Tax Review Wkbk 02 03" xfId="25350"/>
    <cellStyle name="Porcentagem_Combined Cash Flow" xfId="25351"/>
    <cellStyle name="Porcentaje" xfId="25352"/>
    <cellStyle name="Porcentual_book" xfId="25353"/>
    <cellStyle name="Precent" xfId="25354"/>
    <cellStyle name="PrePop Currency (0)" xfId="25355"/>
    <cellStyle name="PrePop Currency (0) 10" xfId="25356"/>
    <cellStyle name="PrePop Currency (0) 11" xfId="25357"/>
    <cellStyle name="PrePop Currency (0) 12" xfId="25358"/>
    <cellStyle name="PrePop Currency (0) 13" xfId="25359"/>
    <cellStyle name="PrePop Currency (0) 14" xfId="25360"/>
    <cellStyle name="PrePop Currency (0) 15" xfId="25361"/>
    <cellStyle name="PrePop Currency (0) 16" xfId="25362"/>
    <cellStyle name="PrePop Currency (0) 17" xfId="25363"/>
    <cellStyle name="PrePop Currency (0) 18" xfId="25364"/>
    <cellStyle name="PrePop Currency (0) 19" xfId="25365"/>
    <cellStyle name="PrePop Currency (0) 2" xfId="25366"/>
    <cellStyle name="PrePop Currency (0) 2 2" xfId="25367"/>
    <cellStyle name="PrePop Currency (0) 20" xfId="25368"/>
    <cellStyle name="PrePop Currency (0) 21" xfId="25369"/>
    <cellStyle name="PrePop Currency (0) 22" xfId="25370"/>
    <cellStyle name="PrePop Currency (0) 23" xfId="25371"/>
    <cellStyle name="PrePop Currency (0) 24" xfId="25372"/>
    <cellStyle name="PrePop Currency (0) 25" xfId="25373"/>
    <cellStyle name="PrePop Currency (0) 26" xfId="25374"/>
    <cellStyle name="PrePop Currency (0) 27" xfId="25375"/>
    <cellStyle name="PrePop Currency (0) 28" xfId="25376"/>
    <cellStyle name="PrePop Currency (0) 29" xfId="25377"/>
    <cellStyle name="PrePop Currency (0) 3" xfId="25378"/>
    <cellStyle name="PrePop Currency (0) 3 10" xfId="25379"/>
    <cellStyle name="PrePop Currency (0) 3 11" xfId="25380"/>
    <cellStyle name="PrePop Currency (0) 3 12" xfId="25381"/>
    <cellStyle name="PrePop Currency (0) 3 13" xfId="25382"/>
    <cellStyle name="PrePop Currency (0) 3 14" xfId="25383"/>
    <cellStyle name="PrePop Currency (0) 3 15" xfId="25384"/>
    <cellStyle name="PrePop Currency (0) 3 16" xfId="25385"/>
    <cellStyle name="PrePop Currency (0) 3 2" xfId="25386"/>
    <cellStyle name="PrePop Currency (0) 3 2 2" xfId="25387"/>
    <cellStyle name="PrePop Currency (0) 3 2 3" xfId="25388"/>
    <cellStyle name="PrePop Currency (0) 3 2 4" xfId="25389"/>
    <cellStyle name="PrePop Currency (0) 3 2 5" xfId="25390"/>
    <cellStyle name="PrePop Currency (0) 3 2 6" xfId="25391"/>
    <cellStyle name="PrePop Currency (0) 3 2 7" xfId="25392"/>
    <cellStyle name="PrePop Currency (0) 3 2 8" xfId="25393"/>
    <cellStyle name="PrePop Currency (0) 3 3" xfId="25394"/>
    <cellStyle name="PrePop Currency (0) 3 4" xfId="25395"/>
    <cellStyle name="PrePop Currency (0) 3 5" xfId="25396"/>
    <cellStyle name="PrePop Currency (0) 3 6" xfId="25397"/>
    <cellStyle name="PrePop Currency (0) 3 7" xfId="25398"/>
    <cellStyle name="PrePop Currency (0) 3 8" xfId="25399"/>
    <cellStyle name="PrePop Currency (0) 3 9" xfId="25400"/>
    <cellStyle name="PrePop Currency (0) 30" xfId="25401"/>
    <cellStyle name="PrePop Currency (0) 31" xfId="25402"/>
    <cellStyle name="PrePop Currency (0) 32" xfId="25403"/>
    <cellStyle name="PrePop Currency (0) 33" xfId="25404"/>
    <cellStyle name="PrePop Currency (0) 34" xfId="25405"/>
    <cellStyle name="PrePop Currency (0) 35" xfId="25406"/>
    <cellStyle name="PrePop Currency (0) 36" xfId="25407"/>
    <cellStyle name="PrePop Currency (0) 37" xfId="25408"/>
    <cellStyle name="PrePop Currency (0) 38" xfId="25409"/>
    <cellStyle name="PrePop Currency (0) 39" xfId="25410"/>
    <cellStyle name="PrePop Currency (0) 4" xfId="25411"/>
    <cellStyle name="PrePop Currency (0) 40" xfId="25412"/>
    <cellStyle name="PrePop Currency (0) 41" xfId="25413"/>
    <cellStyle name="PrePop Currency (0) 5" xfId="25414"/>
    <cellStyle name="PrePop Currency (0) 6" xfId="25415"/>
    <cellStyle name="PrePop Currency (0) 7" xfId="25416"/>
    <cellStyle name="PrePop Currency (0) 8" xfId="25417"/>
    <cellStyle name="PrePop Currency (0) 9" xfId="25418"/>
    <cellStyle name="PrePop Currency (2)" xfId="25419"/>
    <cellStyle name="PrePop Currency (2) 10" xfId="25420"/>
    <cellStyle name="PrePop Currency (2) 11" xfId="25421"/>
    <cellStyle name="PrePop Currency (2) 12" xfId="25422"/>
    <cellStyle name="PrePop Currency (2) 13" xfId="25423"/>
    <cellStyle name="PrePop Currency (2) 14" xfId="25424"/>
    <cellStyle name="PrePop Currency (2) 15" xfId="25425"/>
    <cellStyle name="PrePop Currency (2) 16" xfId="25426"/>
    <cellStyle name="PrePop Currency (2) 17" xfId="25427"/>
    <cellStyle name="PrePop Currency (2) 18" xfId="25428"/>
    <cellStyle name="PrePop Currency (2) 19" xfId="25429"/>
    <cellStyle name="PrePop Currency (2) 2" xfId="25430"/>
    <cellStyle name="PrePop Currency (2) 2 2" xfId="25431"/>
    <cellStyle name="PrePop Currency (2) 20" xfId="25432"/>
    <cellStyle name="PrePop Currency (2) 21" xfId="25433"/>
    <cellStyle name="PrePop Currency (2) 22" xfId="25434"/>
    <cellStyle name="PrePop Currency (2) 23" xfId="25435"/>
    <cellStyle name="PrePop Currency (2) 24" xfId="25436"/>
    <cellStyle name="PrePop Currency (2) 25" xfId="25437"/>
    <cellStyle name="PrePop Currency (2) 26" xfId="25438"/>
    <cellStyle name="PrePop Currency (2) 27" xfId="25439"/>
    <cellStyle name="PrePop Currency (2) 28" xfId="25440"/>
    <cellStyle name="PrePop Currency (2) 29" xfId="25441"/>
    <cellStyle name="PrePop Currency (2) 3" xfId="25442"/>
    <cellStyle name="PrePop Currency (2) 3 10" xfId="25443"/>
    <cellStyle name="PrePop Currency (2) 3 11" xfId="25444"/>
    <cellStyle name="PrePop Currency (2) 3 12" xfId="25445"/>
    <cellStyle name="PrePop Currency (2) 3 13" xfId="25446"/>
    <cellStyle name="PrePop Currency (2) 3 14" xfId="25447"/>
    <cellStyle name="PrePop Currency (2) 3 15" xfId="25448"/>
    <cellStyle name="PrePop Currency (2) 3 16" xfId="25449"/>
    <cellStyle name="PrePop Currency (2) 3 2" xfId="25450"/>
    <cellStyle name="PrePop Currency (2) 3 2 2" xfId="25451"/>
    <cellStyle name="PrePop Currency (2) 3 2 3" xfId="25452"/>
    <cellStyle name="PrePop Currency (2) 3 2 4" xfId="25453"/>
    <cellStyle name="PrePop Currency (2) 3 2 5" xfId="25454"/>
    <cellStyle name="PrePop Currency (2) 3 2 6" xfId="25455"/>
    <cellStyle name="PrePop Currency (2) 3 2 7" xfId="25456"/>
    <cellStyle name="PrePop Currency (2) 3 2 8" xfId="25457"/>
    <cellStyle name="PrePop Currency (2) 3 3" xfId="25458"/>
    <cellStyle name="PrePop Currency (2) 3 4" xfId="25459"/>
    <cellStyle name="PrePop Currency (2) 3 5" xfId="25460"/>
    <cellStyle name="PrePop Currency (2) 3 6" xfId="25461"/>
    <cellStyle name="PrePop Currency (2) 3 7" xfId="25462"/>
    <cellStyle name="PrePop Currency (2) 3 8" xfId="25463"/>
    <cellStyle name="PrePop Currency (2) 3 9" xfId="25464"/>
    <cellStyle name="PrePop Currency (2) 30" xfId="25465"/>
    <cellStyle name="PrePop Currency (2) 31" xfId="25466"/>
    <cellStyle name="PrePop Currency (2) 32" xfId="25467"/>
    <cellStyle name="PrePop Currency (2) 33" xfId="25468"/>
    <cellStyle name="PrePop Currency (2) 34" xfId="25469"/>
    <cellStyle name="PrePop Currency (2) 35" xfId="25470"/>
    <cellStyle name="PrePop Currency (2) 36" xfId="25471"/>
    <cellStyle name="PrePop Currency (2) 37" xfId="25472"/>
    <cellStyle name="PrePop Currency (2) 38" xfId="25473"/>
    <cellStyle name="PrePop Currency (2) 39" xfId="25474"/>
    <cellStyle name="PrePop Currency (2) 4" xfId="25475"/>
    <cellStyle name="PrePop Currency (2) 40" xfId="25476"/>
    <cellStyle name="PrePop Currency (2) 41" xfId="25477"/>
    <cellStyle name="PrePop Currency (2) 5" xfId="25478"/>
    <cellStyle name="PrePop Currency (2) 6" xfId="25479"/>
    <cellStyle name="PrePop Currency (2) 7" xfId="25480"/>
    <cellStyle name="PrePop Currency (2) 8" xfId="25481"/>
    <cellStyle name="PrePop Currency (2) 9" xfId="25482"/>
    <cellStyle name="PrePop Units (0)" xfId="25483"/>
    <cellStyle name="PrePop Units (0) 10" xfId="25484"/>
    <cellStyle name="PrePop Units (0) 11" xfId="25485"/>
    <cellStyle name="PrePop Units (0) 12" xfId="25486"/>
    <cellStyle name="PrePop Units (0) 13" xfId="25487"/>
    <cellStyle name="PrePop Units (0) 14" xfId="25488"/>
    <cellStyle name="PrePop Units (0) 15" xfId="25489"/>
    <cellStyle name="PrePop Units (0) 16" xfId="25490"/>
    <cellStyle name="PrePop Units (0) 17" xfId="25491"/>
    <cellStyle name="PrePop Units (0) 18" xfId="25492"/>
    <cellStyle name="PrePop Units (0) 19" xfId="25493"/>
    <cellStyle name="PrePop Units (0) 2" xfId="25494"/>
    <cellStyle name="PrePop Units (0) 2 2" xfId="25495"/>
    <cellStyle name="PrePop Units (0) 20" xfId="25496"/>
    <cellStyle name="PrePop Units (0) 21" xfId="25497"/>
    <cellStyle name="PrePop Units (0) 22" xfId="25498"/>
    <cellStyle name="PrePop Units (0) 23" xfId="25499"/>
    <cellStyle name="PrePop Units (0) 24" xfId="25500"/>
    <cellStyle name="PrePop Units (0) 25" xfId="25501"/>
    <cellStyle name="PrePop Units (0) 26" xfId="25502"/>
    <cellStyle name="PrePop Units (0) 27" xfId="25503"/>
    <cellStyle name="PrePop Units (0) 28" xfId="25504"/>
    <cellStyle name="PrePop Units (0) 29" xfId="25505"/>
    <cellStyle name="PrePop Units (0) 3" xfId="25506"/>
    <cellStyle name="PrePop Units (0) 3 10" xfId="25507"/>
    <cellStyle name="PrePop Units (0) 3 11" xfId="25508"/>
    <cellStyle name="PrePop Units (0) 3 12" xfId="25509"/>
    <cellStyle name="PrePop Units (0) 3 13" xfId="25510"/>
    <cellStyle name="PrePop Units (0) 3 14" xfId="25511"/>
    <cellStyle name="PrePop Units (0) 3 15" xfId="25512"/>
    <cellStyle name="PrePop Units (0) 3 16" xfId="25513"/>
    <cellStyle name="PrePop Units (0) 3 2" xfId="25514"/>
    <cellStyle name="PrePop Units (0) 3 2 2" xfId="25515"/>
    <cellStyle name="PrePop Units (0) 3 2 3" xfId="25516"/>
    <cellStyle name="PrePop Units (0) 3 2 4" xfId="25517"/>
    <cellStyle name="PrePop Units (0) 3 2 5" xfId="25518"/>
    <cellStyle name="PrePop Units (0) 3 2 6" xfId="25519"/>
    <cellStyle name="PrePop Units (0) 3 2 7" xfId="25520"/>
    <cellStyle name="PrePop Units (0) 3 2 8" xfId="25521"/>
    <cellStyle name="PrePop Units (0) 3 3" xfId="25522"/>
    <cellStyle name="PrePop Units (0) 3 4" xfId="25523"/>
    <cellStyle name="PrePop Units (0) 3 5" xfId="25524"/>
    <cellStyle name="PrePop Units (0) 3 6" xfId="25525"/>
    <cellStyle name="PrePop Units (0) 3 7" xfId="25526"/>
    <cellStyle name="PrePop Units (0) 3 8" xfId="25527"/>
    <cellStyle name="PrePop Units (0) 3 9" xfId="25528"/>
    <cellStyle name="PrePop Units (0) 30" xfId="25529"/>
    <cellStyle name="PrePop Units (0) 31" xfId="25530"/>
    <cellStyle name="PrePop Units (0) 32" xfId="25531"/>
    <cellStyle name="PrePop Units (0) 33" xfId="25532"/>
    <cellStyle name="PrePop Units (0) 34" xfId="25533"/>
    <cellStyle name="PrePop Units (0) 35" xfId="25534"/>
    <cellStyle name="PrePop Units (0) 36" xfId="25535"/>
    <cellStyle name="PrePop Units (0) 37" xfId="25536"/>
    <cellStyle name="PrePop Units (0) 38" xfId="25537"/>
    <cellStyle name="PrePop Units (0) 39" xfId="25538"/>
    <cellStyle name="PrePop Units (0) 4" xfId="25539"/>
    <cellStyle name="PrePop Units (0) 40" xfId="25540"/>
    <cellStyle name="PrePop Units (0) 41" xfId="25541"/>
    <cellStyle name="PrePop Units (0) 5" xfId="25542"/>
    <cellStyle name="PrePop Units (0) 6" xfId="25543"/>
    <cellStyle name="PrePop Units (0) 7" xfId="25544"/>
    <cellStyle name="PrePop Units (0) 8" xfId="25545"/>
    <cellStyle name="PrePop Units (0) 9" xfId="25546"/>
    <cellStyle name="PrePop Units (1)" xfId="25547"/>
    <cellStyle name="PrePop Units (1) 10" xfId="25548"/>
    <cellStyle name="PrePop Units (1) 11" xfId="25549"/>
    <cellStyle name="PrePop Units (1) 12" xfId="25550"/>
    <cellStyle name="PrePop Units (1) 13" xfId="25551"/>
    <cellStyle name="PrePop Units (1) 14" xfId="25552"/>
    <cellStyle name="PrePop Units (1) 15" xfId="25553"/>
    <cellStyle name="PrePop Units (1) 16" xfId="25554"/>
    <cellStyle name="PrePop Units (1) 17" xfId="25555"/>
    <cellStyle name="PrePop Units (1) 18" xfId="25556"/>
    <cellStyle name="PrePop Units (1) 19" xfId="25557"/>
    <cellStyle name="PrePop Units (1) 2" xfId="25558"/>
    <cellStyle name="PrePop Units (1) 2 2" xfId="25559"/>
    <cellStyle name="PrePop Units (1) 20" xfId="25560"/>
    <cellStyle name="PrePop Units (1) 21" xfId="25561"/>
    <cellStyle name="PrePop Units (1) 22" xfId="25562"/>
    <cellStyle name="PrePop Units (1) 23" xfId="25563"/>
    <cellStyle name="PrePop Units (1) 24" xfId="25564"/>
    <cellStyle name="PrePop Units (1) 25" xfId="25565"/>
    <cellStyle name="PrePop Units (1) 26" xfId="25566"/>
    <cellStyle name="PrePop Units (1) 27" xfId="25567"/>
    <cellStyle name="PrePop Units (1) 28" xfId="25568"/>
    <cellStyle name="PrePop Units (1) 29" xfId="25569"/>
    <cellStyle name="PrePop Units (1) 3" xfId="25570"/>
    <cellStyle name="PrePop Units (1) 3 10" xfId="25571"/>
    <cellStyle name="PrePop Units (1) 3 11" xfId="25572"/>
    <cellStyle name="PrePop Units (1) 3 12" xfId="25573"/>
    <cellStyle name="PrePop Units (1) 3 13" xfId="25574"/>
    <cellStyle name="PrePop Units (1) 3 14" xfId="25575"/>
    <cellStyle name="PrePop Units (1) 3 15" xfId="25576"/>
    <cellStyle name="PrePop Units (1) 3 16" xfId="25577"/>
    <cellStyle name="PrePop Units (1) 3 2" xfId="25578"/>
    <cellStyle name="PrePop Units (1) 3 2 2" xfId="25579"/>
    <cellStyle name="PrePop Units (1) 3 2 3" xfId="25580"/>
    <cellStyle name="PrePop Units (1) 3 2 4" xfId="25581"/>
    <cellStyle name="PrePop Units (1) 3 2 5" xfId="25582"/>
    <cellStyle name="PrePop Units (1) 3 2 6" xfId="25583"/>
    <cellStyle name="PrePop Units (1) 3 2 7" xfId="25584"/>
    <cellStyle name="PrePop Units (1) 3 2 8" xfId="25585"/>
    <cellStyle name="PrePop Units (1) 3 3" xfId="25586"/>
    <cellStyle name="PrePop Units (1) 3 4" xfId="25587"/>
    <cellStyle name="PrePop Units (1) 3 5" xfId="25588"/>
    <cellStyle name="PrePop Units (1) 3 6" xfId="25589"/>
    <cellStyle name="PrePop Units (1) 3 7" xfId="25590"/>
    <cellStyle name="PrePop Units (1) 3 8" xfId="25591"/>
    <cellStyle name="PrePop Units (1) 3 9" xfId="25592"/>
    <cellStyle name="PrePop Units (1) 30" xfId="25593"/>
    <cellStyle name="PrePop Units (1) 31" xfId="25594"/>
    <cellStyle name="PrePop Units (1) 32" xfId="25595"/>
    <cellStyle name="PrePop Units (1) 33" xfId="25596"/>
    <cellStyle name="PrePop Units (1) 34" xfId="25597"/>
    <cellStyle name="PrePop Units (1) 35" xfId="25598"/>
    <cellStyle name="PrePop Units (1) 36" xfId="25599"/>
    <cellStyle name="PrePop Units (1) 37" xfId="25600"/>
    <cellStyle name="PrePop Units (1) 38" xfId="25601"/>
    <cellStyle name="PrePop Units (1) 39" xfId="25602"/>
    <cellStyle name="PrePop Units (1) 4" xfId="25603"/>
    <cellStyle name="PrePop Units (1) 40" xfId="25604"/>
    <cellStyle name="PrePop Units (1) 41" xfId="25605"/>
    <cellStyle name="PrePop Units (1) 5" xfId="25606"/>
    <cellStyle name="PrePop Units (1) 6" xfId="25607"/>
    <cellStyle name="PrePop Units (1) 7" xfId="25608"/>
    <cellStyle name="PrePop Units (1) 8" xfId="25609"/>
    <cellStyle name="PrePop Units (1) 9" xfId="25610"/>
    <cellStyle name="PrePop Units (2)" xfId="25611"/>
    <cellStyle name="PrePop Units (2) 10" xfId="25612"/>
    <cellStyle name="PrePop Units (2) 11" xfId="25613"/>
    <cellStyle name="PrePop Units (2) 12" xfId="25614"/>
    <cellStyle name="PrePop Units (2) 13" xfId="25615"/>
    <cellStyle name="PrePop Units (2) 14" xfId="25616"/>
    <cellStyle name="PrePop Units (2) 15" xfId="25617"/>
    <cellStyle name="PrePop Units (2) 16" xfId="25618"/>
    <cellStyle name="PrePop Units (2) 17" xfId="25619"/>
    <cellStyle name="PrePop Units (2) 18" xfId="25620"/>
    <cellStyle name="PrePop Units (2) 19" xfId="25621"/>
    <cellStyle name="PrePop Units (2) 2" xfId="25622"/>
    <cellStyle name="PrePop Units (2) 2 2" xfId="25623"/>
    <cellStyle name="PrePop Units (2) 20" xfId="25624"/>
    <cellStyle name="PrePop Units (2) 21" xfId="25625"/>
    <cellStyle name="PrePop Units (2) 22" xfId="25626"/>
    <cellStyle name="PrePop Units (2) 23" xfId="25627"/>
    <cellStyle name="PrePop Units (2) 24" xfId="25628"/>
    <cellStyle name="PrePop Units (2) 25" xfId="25629"/>
    <cellStyle name="PrePop Units (2) 26" xfId="25630"/>
    <cellStyle name="PrePop Units (2) 27" xfId="25631"/>
    <cellStyle name="PrePop Units (2) 28" xfId="25632"/>
    <cellStyle name="PrePop Units (2) 29" xfId="25633"/>
    <cellStyle name="PrePop Units (2) 3" xfId="25634"/>
    <cellStyle name="PrePop Units (2) 3 10" xfId="25635"/>
    <cellStyle name="PrePop Units (2) 3 11" xfId="25636"/>
    <cellStyle name="PrePop Units (2) 3 12" xfId="25637"/>
    <cellStyle name="PrePop Units (2) 3 13" xfId="25638"/>
    <cellStyle name="PrePop Units (2) 3 14" xfId="25639"/>
    <cellStyle name="PrePop Units (2) 3 15" xfId="25640"/>
    <cellStyle name="PrePop Units (2) 3 16" xfId="25641"/>
    <cellStyle name="PrePop Units (2) 3 2" xfId="25642"/>
    <cellStyle name="PrePop Units (2) 3 2 2" xfId="25643"/>
    <cellStyle name="PrePop Units (2) 3 2 3" xfId="25644"/>
    <cellStyle name="PrePop Units (2) 3 2 4" xfId="25645"/>
    <cellStyle name="PrePop Units (2) 3 2 5" xfId="25646"/>
    <cellStyle name="PrePop Units (2) 3 2 6" xfId="25647"/>
    <cellStyle name="PrePop Units (2) 3 2 7" xfId="25648"/>
    <cellStyle name="PrePop Units (2) 3 2 8" xfId="25649"/>
    <cellStyle name="PrePop Units (2) 3 3" xfId="25650"/>
    <cellStyle name="PrePop Units (2) 3 4" xfId="25651"/>
    <cellStyle name="PrePop Units (2) 3 5" xfId="25652"/>
    <cellStyle name="PrePop Units (2) 3 6" xfId="25653"/>
    <cellStyle name="PrePop Units (2) 3 7" xfId="25654"/>
    <cellStyle name="PrePop Units (2) 3 8" xfId="25655"/>
    <cellStyle name="PrePop Units (2) 3 9" xfId="25656"/>
    <cellStyle name="PrePop Units (2) 30" xfId="25657"/>
    <cellStyle name="PrePop Units (2) 31" xfId="25658"/>
    <cellStyle name="PrePop Units (2) 32" xfId="25659"/>
    <cellStyle name="PrePop Units (2) 33" xfId="25660"/>
    <cellStyle name="PrePop Units (2) 34" xfId="25661"/>
    <cellStyle name="PrePop Units (2) 35" xfId="25662"/>
    <cellStyle name="PrePop Units (2) 36" xfId="25663"/>
    <cellStyle name="PrePop Units (2) 37" xfId="25664"/>
    <cellStyle name="PrePop Units (2) 38" xfId="25665"/>
    <cellStyle name="PrePop Units (2) 39" xfId="25666"/>
    <cellStyle name="PrePop Units (2) 4" xfId="25667"/>
    <cellStyle name="PrePop Units (2) 40" xfId="25668"/>
    <cellStyle name="PrePop Units (2) 41" xfId="25669"/>
    <cellStyle name="PrePop Units (2) 5" xfId="25670"/>
    <cellStyle name="PrePop Units (2) 6" xfId="25671"/>
    <cellStyle name="PrePop Units (2) 7" xfId="25672"/>
    <cellStyle name="PrePop Units (2) 8" xfId="25673"/>
    <cellStyle name="PrePop Units (2) 9" xfId="25674"/>
    <cellStyle name="pricing" xfId="25675"/>
    <cellStyle name="pricing 10" xfId="25676"/>
    <cellStyle name="pricing 11" xfId="25677"/>
    <cellStyle name="pricing 12" xfId="25678"/>
    <cellStyle name="pricing 13" xfId="25679"/>
    <cellStyle name="pricing 14" xfId="25680"/>
    <cellStyle name="pricing 15" xfId="25681"/>
    <cellStyle name="pricing 16" xfId="25682"/>
    <cellStyle name="pricing 17" xfId="25683"/>
    <cellStyle name="pricing 18" xfId="25684"/>
    <cellStyle name="pricing 19" xfId="25685"/>
    <cellStyle name="pricing 2" xfId="25686"/>
    <cellStyle name="pricing 2 2" xfId="25687"/>
    <cellStyle name="pricing 20" xfId="25688"/>
    <cellStyle name="pricing 21" xfId="25689"/>
    <cellStyle name="pricing 22" xfId="25690"/>
    <cellStyle name="pricing 23" xfId="25691"/>
    <cellStyle name="pricing 24" xfId="25692"/>
    <cellStyle name="pricing 25" xfId="25693"/>
    <cellStyle name="pricing 26" xfId="25694"/>
    <cellStyle name="pricing 27" xfId="25695"/>
    <cellStyle name="pricing 28" xfId="25696"/>
    <cellStyle name="pricing 29" xfId="25697"/>
    <cellStyle name="pricing 3" xfId="25698"/>
    <cellStyle name="pricing 3 10" xfId="25699"/>
    <cellStyle name="pricing 3 11" xfId="25700"/>
    <cellStyle name="pricing 3 12" xfId="25701"/>
    <cellStyle name="pricing 3 13" xfId="25702"/>
    <cellStyle name="pricing 3 14" xfId="25703"/>
    <cellStyle name="pricing 3 15" xfId="25704"/>
    <cellStyle name="pricing 3 16" xfId="25705"/>
    <cellStyle name="pricing 3 2" xfId="25706"/>
    <cellStyle name="pricing 3 2 2" xfId="25707"/>
    <cellStyle name="pricing 3 2 3" xfId="25708"/>
    <cellStyle name="pricing 3 2 4" xfId="25709"/>
    <cellStyle name="pricing 3 2 5" xfId="25710"/>
    <cellStyle name="pricing 3 2 6" xfId="25711"/>
    <cellStyle name="pricing 3 2 7" xfId="25712"/>
    <cellStyle name="pricing 3 2 8" xfId="25713"/>
    <cellStyle name="pricing 3 3" xfId="25714"/>
    <cellStyle name="pricing 3 4" xfId="25715"/>
    <cellStyle name="pricing 3 5" xfId="25716"/>
    <cellStyle name="pricing 3 6" xfId="25717"/>
    <cellStyle name="pricing 3 7" xfId="25718"/>
    <cellStyle name="pricing 3 8" xfId="25719"/>
    <cellStyle name="pricing 3 9" xfId="25720"/>
    <cellStyle name="pricing 30" xfId="25721"/>
    <cellStyle name="pricing 31" xfId="25722"/>
    <cellStyle name="pricing 32" xfId="25723"/>
    <cellStyle name="pricing 33" xfId="25724"/>
    <cellStyle name="pricing 34" xfId="25725"/>
    <cellStyle name="pricing 35" xfId="25726"/>
    <cellStyle name="pricing 36" xfId="25727"/>
    <cellStyle name="pricing 37" xfId="25728"/>
    <cellStyle name="pricing 38" xfId="25729"/>
    <cellStyle name="pricing 39" xfId="25730"/>
    <cellStyle name="pricing 4" xfId="25731"/>
    <cellStyle name="pricing 40" xfId="25732"/>
    <cellStyle name="pricing 41" xfId="25733"/>
    <cellStyle name="pricing 5" xfId="25734"/>
    <cellStyle name="pricing 6" xfId="25735"/>
    <cellStyle name="pricing 7" xfId="25736"/>
    <cellStyle name="pricing 8" xfId="25737"/>
    <cellStyle name="pricing 9" xfId="25738"/>
    <cellStyle name="prt_input" xfId="25739"/>
    <cellStyle name="PSChar" xfId="573"/>
    <cellStyle name="PSChar 2" xfId="25740"/>
    <cellStyle name="PSChar 3" xfId="25741"/>
    <cellStyle name="PSChar 4" xfId="25742"/>
    <cellStyle name="PSChar 5" xfId="25743"/>
    <cellStyle name="PSDate" xfId="25744"/>
    <cellStyle name="PSDec" xfId="25745"/>
    <cellStyle name="PSHeading" xfId="25746"/>
    <cellStyle name="PSHeading 2" xfId="25747"/>
    <cellStyle name="PSHeading 3" xfId="25748"/>
    <cellStyle name="PSHeading 4" xfId="25749"/>
    <cellStyle name="PSInt" xfId="25750"/>
    <cellStyle name="PSSpacer" xfId="25751"/>
    <cellStyle name="PSSpacer 2" xfId="25752"/>
    <cellStyle name="PSSpacer 3" xfId="25753"/>
    <cellStyle name="PSSpacer 4" xfId="25754"/>
    <cellStyle name="PSSpacer 5" xfId="25755"/>
    <cellStyle name="pui.Control" xfId="25756"/>
    <cellStyle name="pui.Control.prt" xfId="25757"/>
    <cellStyle name="pui.Control.prt 2" xfId="25758"/>
    <cellStyle name="pui.Control.prt 2 2" xfId="25759"/>
    <cellStyle name="pui.Control.prt 3" xfId="25760"/>
    <cellStyle name="pui.Control.prt 3 2" xfId="25761"/>
    <cellStyle name="pui.Control.prt 3 2 2" xfId="25762"/>
    <cellStyle name="pui.Control.prt 3 2 3" xfId="25763"/>
    <cellStyle name="pui.Control.prt 3 3" xfId="25764"/>
    <cellStyle name="pui.Control.prt_Comverse 2004 Income Tax Review Wkbk 02 03" xfId="25765"/>
    <cellStyle name="pui.Control_Apport &amp; Look-through" xfId="25766"/>
    <cellStyle name="pui.ControlDynShow" xfId="25767"/>
    <cellStyle name="pui.ControlDynShow 2" xfId="25768"/>
    <cellStyle name="pui.ControlDynShow 3" xfId="25769"/>
    <cellStyle name="pui.ControlDynShow_Comverse 2004 Income Tax Review Wkbk 02 03" xfId="25770"/>
    <cellStyle name="Punto" xfId="25771"/>
    <cellStyle name="Punto0" xfId="25772"/>
    <cellStyle name="pwstyle" xfId="25773"/>
    <cellStyle name="Ratios" xfId="25774"/>
    <cellStyle name="Ratios 2" xfId="25775"/>
    <cellStyle name="Ratios 3" xfId="25776"/>
    <cellStyle name="Ratios.prt" xfId="25777"/>
    <cellStyle name="Ratios_Comverse 2004 Income Tax Review Wkbk (Import)" xfId="25778"/>
    <cellStyle name="Reconciliation" xfId="7103"/>
    <cellStyle name="Red Text" xfId="25779"/>
    <cellStyle name="Red Text.prt" xfId="25780"/>
    <cellStyle name="Red Text.prt 2" xfId="25781"/>
    <cellStyle name="Red Text.prt 3" xfId="25782"/>
    <cellStyle name="Red Text.prt_Comverse 2004 Income Tax Review Wkbk 02 03" xfId="25783"/>
    <cellStyle name="Red Text_Convatec Income Tax Review Wkbk (FINAL)" xfId="25784"/>
    <cellStyle name="RedLeftSmall8" xfId="25785"/>
    <cellStyle name="regstoresfromspecstores" xfId="25786"/>
    <cellStyle name="ReportHeading" xfId="25787"/>
    <cellStyle name="ReportHeading 10" xfId="25788"/>
    <cellStyle name="ReportHeading 11" xfId="25789"/>
    <cellStyle name="ReportHeading 12" xfId="25790"/>
    <cellStyle name="ReportHeading 13" xfId="25791"/>
    <cellStyle name="ReportHeading 14" xfId="25792"/>
    <cellStyle name="ReportHeading 15" xfId="25793"/>
    <cellStyle name="ReportHeading 16" xfId="25794"/>
    <cellStyle name="ReportHeading 17" xfId="25795"/>
    <cellStyle name="ReportHeading 18" xfId="25796"/>
    <cellStyle name="ReportHeading 19" xfId="25797"/>
    <cellStyle name="ReportHeading 2" xfId="25798"/>
    <cellStyle name="ReportHeading 2 2" xfId="25799"/>
    <cellStyle name="ReportHeading 20" xfId="25800"/>
    <cellStyle name="ReportHeading 21" xfId="25801"/>
    <cellStyle name="ReportHeading 22" xfId="25802"/>
    <cellStyle name="ReportHeading 23" xfId="25803"/>
    <cellStyle name="ReportHeading 24" xfId="25804"/>
    <cellStyle name="ReportHeading 25" xfId="25805"/>
    <cellStyle name="ReportHeading 26" xfId="25806"/>
    <cellStyle name="ReportHeading 27" xfId="25807"/>
    <cellStyle name="ReportHeading 28" xfId="25808"/>
    <cellStyle name="ReportHeading 29" xfId="25809"/>
    <cellStyle name="ReportHeading 3" xfId="25810"/>
    <cellStyle name="ReportHeading 3 10" xfId="25811"/>
    <cellStyle name="ReportHeading 3 11" xfId="25812"/>
    <cellStyle name="ReportHeading 3 12" xfId="25813"/>
    <cellStyle name="ReportHeading 3 13" xfId="25814"/>
    <cellStyle name="ReportHeading 3 14" xfId="25815"/>
    <cellStyle name="ReportHeading 3 15" xfId="25816"/>
    <cellStyle name="ReportHeading 3 16" xfId="25817"/>
    <cellStyle name="ReportHeading 3 2" xfId="25818"/>
    <cellStyle name="ReportHeading 3 2 2" xfId="25819"/>
    <cellStyle name="ReportHeading 3 2 3" xfId="25820"/>
    <cellStyle name="ReportHeading 3 2 4" xfId="25821"/>
    <cellStyle name="ReportHeading 3 2 5" xfId="25822"/>
    <cellStyle name="ReportHeading 3 2 6" xfId="25823"/>
    <cellStyle name="ReportHeading 3 2 7" xfId="25824"/>
    <cellStyle name="ReportHeading 3 2 8" xfId="25825"/>
    <cellStyle name="ReportHeading 3 3" xfId="25826"/>
    <cellStyle name="ReportHeading 3 4" xfId="25827"/>
    <cellStyle name="ReportHeading 3 5" xfId="25828"/>
    <cellStyle name="ReportHeading 3 6" xfId="25829"/>
    <cellStyle name="ReportHeading 3 7" xfId="25830"/>
    <cellStyle name="ReportHeading 3 8" xfId="25831"/>
    <cellStyle name="ReportHeading 3 9" xfId="25832"/>
    <cellStyle name="ReportHeading 30" xfId="25833"/>
    <cellStyle name="ReportHeading 31" xfId="25834"/>
    <cellStyle name="ReportHeading 32" xfId="25835"/>
    <cellStyle name="ReportHeading 33" xfId="25836"/>
    <cellStyle name="ReportHeading 34" xfId="25837"/>
    <cellStyle name="ReportHeading 35" xfId="25838"/>
    <cellStyle name="ReportHeading 36" xfId="25839"/>
    <cellStyle name="ReportHeading 37" xfId="25840"/>
    <cellStyle name="ReportHeading 38" xfId="25841"/>
    <cellStyle name="ReportHeading 39" xfId="25842"/>
    <cellStyle name="ReportHeading 4" xfId="25843"/>
    <cellStyle name="ReportHeading 40" xfId="25844"/>
    <cellStyle name="ReportHeading 41" xfId="25845"/>
    <cellStyle name="ReportHeading 5" xfId="25846"/>
    <cellStyle name="ReportHeading 6" xfId="25847"/>
    <cellStyle name="ReportHeading 7" xfId="25848"/>
    <cellStyle name="ReportHeading 8" xfId="25849"/>
    <cellStyle name="ReportHeading 9" xfId="25850"/>
    <cellStyle name="ReportHeading.prt" xfId="25851"/>
    <cellStyle name="ReportHeading.prt 2" xfId="25852"/>
    <cellStyle name="ReportHeading.prt 3" xfId="25853"/>
    <cellStyle name="ReportTitlePrompt" xfId="25854"/>
    <cellStyle name="ReportTitleValue" xfId="25855"/>
    <cellStyle name="ReportTitleValue 2" xfId="25856"/>
    <cellStyle name="Review_Date" xfId="25857"/>
    <cellStyle name="Reviewer" xfId="25858"/>
    <cellStyle name="RevList" xfId="25859"/>
    <cellStyle name="RevList 2" xfId="25860"/>
    <cellStyle name="Right" xfId="25861"/>
    <cellStyle name="Right 10" xfId="25862"/>
    <cellStyle name="Right 11" xfId="25863"/>
    <cellStyle name="Right 12" xfId="25864"/>
    <cellStyle name="Right 13" xfId="25865"/>
    <cellStyle name="Right 14" xfId="25866"/>
    <cellStyle name="Right 15" xfId="25867"/>
    <cellStyle name="Right 16" xfId="25868"/>
    <cellStyle name="Right 17" xfId="25869"/>
    <cellStyle name="Right 18" xfId="25870"/>
    <cellStyle name="Right 19" xfId="25871"/>
    <cellStyle name="Right 2" xfId="25872"/>
    <cellStyle name="Right 2 10" xfId="25873"/>
    <cellStyle name="Right 2 11" xfId="25874"/>
    <cellStyle name="Right 2 12" xfId="25875"/>
    <cellStyle name="Right 2 13" xfId="25876"/>
    <cellStyle name="Right 2 14" xfId="25877"/>
    <cellStyle name="Right 2 15" xfId="25878"/>
    <cellStyle name="Right 2 16" xfId="25879"/>
    <cellStyle name="Right 2 2" xfId="25880"/>
    <cellStyle name="Right 2 2 2" xfId="25881"/>
    <cellStyle name="Right 2 2 3" xfId="25882"/>
    <cellStyle name="Right 2 2 4" xfId="25883"/>
    <cellStyle name="Right 2 2 5" xfId="25884"/>
    <cellStyle name="Right 2 2 6" xfId="25885"/>
    <cellStyle name="Right 2 2 7" xfId="25886"/>
    <cellStyle name="Right 2 2 8" xfId="25887"/>
    <cellStyle name="Right 2 3" xfId="25888"/>
    <cellStyle name="Right 2 4" xfId="25889"/>
    <cellStyle name="Right 2 5" xfId="25890"/>
    <cellStyle name="Right 2 6" xfId="25891"/>
    <cellStyle name="Right 2 7" xfId="25892"/>
    <cellStyle name="Right 2 8" xfId="25893"/>
    <cellStyle name="Right 2 9" xfId="25894"/>
    <cellStyle name="Right 20" xfId="25895"/>
    <cellStyle name="Right 21" xfId="25896"/>
    <cellStyle name="Right 22" xfId="25897"/>
    <cellStyle name="Right 23" xfId="25898"/>
    <cellStyle name="Right 24" xfId="25899"/>
    <cellStyle name="Right 25" xfId="25900"/>
    <cellStyle name="Right 26" xfId="25901"/>
    <cellStyle name="Right 27" xfId="25902"/>
    <cellStyle name="Right 28" xfId="25903"/>
    <cellStyle name="Right 29" xfId="25904"/>
    <cellStyle name="Right 3" xfId="25905"/>
    <cellStyle name="Right 30" xfId="25906"/>
    <cellStyle name="Right 31" xfId="25907"/>
    <cellStyle name="Right 32" xfId="25908"/>
    <cellStyle name="Right 33" xfId="25909"/>
    <cellStyle name="Right 34" xfId="25910"/>
    <cellStyle name="Right 35" xfId="25911"/>
    <cellStyle name="Right 36" xfId="25912"/>
    <cellStyle name="Right 37" xfId="25913"/>
    <cellStyle name="Right 38" xfId="25914"/>
    <cellStyle name="Right 39" xfId="25915"/>
    <cellStyle name="Right 4" xfId="25916"/>
    <cellStyle name="Right 40" xfId="25917"/>
    <cellStyle name="Right 41" xfId="25918"/>
    <cellStyle name="Right 42" xfId="25919"/>
    <cellStyle name="Right 43" xfId="25920"/>
    <cellStyle name="Right 5" xfId="25921"/>
    <cellStyle name="Right 6" xfId="25922"/>
    <cellStyle name="Right 7" xfId="25923"/>
    <cellStyle name="Right 8" xfId="25924"/>
    <cellStyle name="Right 9" xfId="25925"/>
    <cellStyle name="Rollover_Date" xfId="25926"/>
    <cellStyle name="round1k" xfId="25927"/>
    <cellStyle name="Row_Level2" xfId="25928"/>
    <cellStyle name="RowAcctAbovePrompt" xfId="25929"/>
    <cellStyle name="RowAcctSOBAbovePrompt" xfId="25930"/>
    <cellStyle name="RowAcctSOBValue" xfId="25931"/>
    <cellStyle name="RowAcctValue" xfId="25932"/>
    <cellStyle name="RowAttrAbovePrompt" xfId="25933"/>
    <cellStyle name="RowAttrValue" xfId="25934"/>
    <cellStyle name="RowColSetAbovePrompt" xfId="25935"/>
    <cellStyle name="RowColSetLeftPrompt" xfId="25936"/>
    <cellStyle name="RowColSetValue" xfId="25937"/>
    <cellStyle name="RowLeftPrompt" xfId="25938"/>
    <cellStyle name="RowLevel_" xfId="25939"/>
    <cellStyle name="Saída" xfId="25940"/>
    <cellStyle name="Saída 2" xfId="25941"/>
    <cellStyle name="Salida" xfId="25942"/>
    <cellStyle name="Salida 2" xfId="25943"/>
    <cellStyle name="SampleUsingFormatMask" xfId="25944"/>
    <cellStyle name="SampleWithNoFormatMask" xfId="25945"/>
    <cellStyle name="SAPBEXaggData" xfId="25946"/>
    <cellStyle name="SAPBEXaggData 2" xfId="25947"/>
    <cellStyle name="SAPBEXaggDataEmph" xfId="25948"/>
    <cellStyle name="SAPBEXaggDataEmph 2" xfId="25949"/>
    <cellStyle name="SAPBEXaggItem" xfId="25950"/>
    <cellStyle name="SAPBEXaggItem 2" xfId="25951"/>
    <cellStyle name="SAPBEXaggItemX" xfId="25952"/>
    <cellStyle name="SAPBEXaggItemX 2" xfId="25953"/>
    <cellStyle name="SAPBEXchaText" xfId="25954"/>
    <cellStyle name="SAPBEXexcBad7" xfId="25955"/>
    <cellStyle name="SAPBEXexcBad7 2" xfId="25956"/>
    <cellStyle name="SAPBEXexcBad7 2 2" xfId="25957"/>
    <cellStyle name="SAPBEXexcBad7 2 3" xfId="25958"/>
    <cellStyle name="SAPBEXexcBad7 3" xfId="25959"/>
    <cellStyle name="SAPBEXexcBad7 3 2" xfId="25960"/>
    <cellStyle name="SAPBEXexcBad7 3 2 2" xfId="25961"/>
    <cellStyle name="SAPBEXexcBad7 3 2 3" xfId="25962"/>
    <cellStyle name="SAPBEXexcBad7 3 2 4" xfId="25963"/>
    <cellStyle name="SAPBEXexcBad7 3 3" xfId="25964"/>
    <cellStyle name="SAPBEXexcBad7 3 3 2" xfId="25965"/>
    <cellStyle name="SAPBEXexcBad7 4" xfId="25966"/>
    <cellStyle name="SAPBEXexcBad7_Comverse 2004 Income Tax Review Wkbk 02 03" xfId="25967"/>
    <cellStyle name="SAPBEXexcBad8" xfId="25968"/>
    <cellStyle name="SAPBEXexcBad8 2" xfId="25969"/>
    <cellStyle name="SAPBEXexcBad8 2 2" xfId="25970"/>
    <cellStyle name="SAPBEXexcBad8 2 3" xfId="25971"/>
    <cellStyle name="SAPBEXexcBad8 3" xfId="25972"/>
    <cellStyle name="SAPBEXexcBad8 3 2" xfId="25973"/>
    <cellStyle name="SAPBEXexcBad8 3 2 2" xfId="25974"/>
    <cellStyle name="SAPBEXexcBad8 3 2 3" xfId="25975"/>
    <cellStyle name="SAPBEXexcBad8 3 2 4" xfId="25976"/>
    <cellStyle name="SAPBEXexcBad8 3 3" xfId="25977"/>
    <cellStyle name="SAPBEXexcBad8 3 3 2" xfId="25978"/>
    <cellStyle name="SAPBEXexcBad8 4" xfId="25979"/>
    <cellStyle name="SAPBEXexcBad8_Comverse 2004 Income Tax Review Wkbk 02 03" xfId="25980"/>
    <cellStyle name="SAPBEXexcBad9" xfId="25981"/>
    <cellStyle name="SAPBEXexcBad9 2" xfId="25982"/>
    <cellStyle name="SAPBEXexcBad9 2 2" xfId="25983"/>
    <cellStyle name="SAPBEXexcBad9 2 3" xfId="25984"/>
    <cellStyle name="SAPBEXexcBad9 3" xfId="25985"/>
    <cellStyle name="SAPBEXexcBad9 3 2" xfId="25986"/>
    <cellStyle name="SAPBEXexcBad9 3 2 2" xfId="25987"/>
    <cellStyle name="SAPBEXexcBad9 3 2 3" xfId="25988"/>
    <cellStyle name="SAPBEXexcBad9 3 2 4" xfId="25989"/>
    <cellStyle name="SAPBEXexcBad9 3 3" xfId="25990"/>
    <cellStyle name="SAPBEXexcBad9 3 3 2" xfId="25991"/>
    <cellStyle name="SAPBEXexcBad9 4" xfId="25992"/>
    <cellStyle name="SAPBEXexcBad9_Comverse 2004 Income Tax Review Wkbk 02 03" xfId="25993"/>
    <cellStyle name="SAPBEXexcCritical4" xfId="25994"/>
    <cellStyle name="SAPBEXexcCritical4 2" xfId="25995"/>
    <cellStyle name="SAPBEXexcCritical4 2 2" xfId="25996"/>
    <cellStyle name="SAPBEXexcCritical4 2 3" xfId="25997"/>
    <cellStyle name="SAPBEXexcCritical4 3" xfId="25998"/>
    <cellStyle name="SAPBEXexcCritical4 3 2" xfId="25999"/>
    <cellStyle name="SAPBEXexcCritical4 3 2 2" xfId="26000"/>
    <cellStyle name="SAPBEXexcCritical4 3 2 3" xfId="26001"/>
    <cellStyle name="SAPBEXexcCritical4 3 2 4" xfId="26002"/>
    <cellStyle name="SAPBEXexcCritical4 3 3" xfId="26003"/>
    <cellStyle name="SAPBEXexcCritical4 3 3 2" xfId="26004"/>
    <cellStyle name="SAPBEXexcCritical4 4" xfId="26005"/>
    <cellStyle name="SAPBEXexcCritical4_Comverse 2004 Income Tax Review Wkbk 02 03" xfId="26006"/>
    <cellStyle name="SAPBEXexcCritical5" xfId="26007"/>
    <cellStyle name="SAPBEXexcCritical5 2" xfId="26008"/>
    <cellStyle name="SAPBEXexcCritical5 2 2" xfId="26009"/>
    <cellStyle name="SAPBEXexcCritical5 2 3" xfId="26010"/>
    <cellStyle name="SAPBEXexcCritical5 3" xfId="26011"/>
    <cellStyle name="SAPBEXexcCritical5 3 2" xfId="26012"/>
    <cellStyle name="SAPBEXexcCritical5 3 2 2" xfId="26013"/>
    <cellStyle name="SAPBEXexcCritical5 3 2 3" xfId="26014"/>
    <cellStyle name="SAPBEXexcCritical5 3 2 4" xfId="26015"/>
    <cellStyle name="SAPBEXexcCritical5 3 3" xfId="26016"/>
    <cellStyle name="SAPBEXexcCritical5 3 3 2" xfId="26017"/>
    <cellStyle name="SAPBEXexcCritical5 4" xfId="26018"/>
    <cellStyle name="SAPBEXexcCritical5_Comverse 2004 Income Tax Review Wkbk 02 03" xfId="26019"/>
    <cellStyle name="SAPBEXexcCritical6" xfId="26020"/>
    <cellStyle name="SAPBEXexcCritical6 2" xfId="26021"/>
    <cellStyle name="SAPBEXexcCritical6 2 2" xfId="26022"/>
    <cellStyle name="SAPBEXexcCritical6 2 3" xfId="26023"/>
    <cellStyle name="SAPBEXexcCritical6 3" xfId="26024"/>
    <cellStyle name="SAPBEXexcCritical6 3 2" xfId="26025"/>
    <cellStyle name="SAPBEXexcCritical6 3 2 2" xfId="26026"/>
    <cellStyle name="SAPBEXexcCritical6 3 2 3" xfId="26027"/>
    <cellStyle name="SAPBEXexcCritical6 3 2 4" xfId="26028"/>
    <cellStyle name="SAPBEXexcCritical6 3 3" xfId="26029"/>
    <cellStyle name="SAPBEXexcCritical6 3 3 2" xfId="26030"/>
    <cellStyle name="SAPBEXexcCritical6 4" xfId="26031"/>
    <cellStyle name="SAPBEXexcCritical6_Comverse 2004 Income Tax Review Wkbk 02 03" xfId="26032"/>
    <cellStyle name="SAPBEXexcGood1" xfId="26033"/>
    <cellStyle name="SAPBEXexcGood1 2" xfId="26034"/>
    <cellStyle name="SAPBEXexcGood1 2 2" xfId="26035"/>
    <cellStyle name="SAPBEXexcGood1 2 3" xfId="26036"/>
    <cellStyle name="SAPBEXexcGood1 3" xfId="26037"/>
    <cellStyle name="SAPBEXexcGood1 3 2" xfId="26038"/>
    <cellStyle name="SAPBEXexcGood1 3 2 2" xfId="26039"/>
    <cellStyle name="SAPBEXexcGood1 3 2 3" xfId="26040"/>
    <cellStyle name="SAPBEXexcGood1 3 2 4" xfId="26041"/>
    <cellStyle name="SAPBEXexcGood1 3 3" xfId="26042"/>
    <cellStyle name="SAPBEXexcGood1 3 3 2" xfId="26043"/>
    <cellStyle name="SAPBEXexcGood1 4" xfId="26044"/>
    <cellStyle name="SAPBEXexcGood1_Comverse 2004 Income Tax Review Wkbk 02 03" xfId="26045"/>
    <cellStyle name="SAPBEXexcGood2" xfId="26046"/>
    <cellStyle name="SAPBEXexcGood2 2" xfId="26047"/>
    <cellStyle name="SAPBEXexcGood2 2 2" xfId="26048"/>
    <cellStyle name="SAPBEXexcGood2 2 3" xfId="26049"/>
    <cellStyle name="SAPBEXexcGood2 3" xfId="26050"/>
    <cellStyle name="SAPBEXexcGood2 3 2" xfId="26051"/>
    <cellStyle name="SAPBEXexcGood2 3 2 2" xfId="26052"/>
    <cellStyle name="SAPBEXexcGood2 3 2 3" xfId="26053"/>
    <cellStyle name="SAPBEXexcGood2 3 2 4" xfId="26054"/>
    <cellStyle name="SAPBEXexcGood2 3 3" xfId="26055"/>
    <cellStyle name="SAPBEXexcGood2 3 3 2" xfId="26056"/>
    <cellStyle name="SAPBEXexcGood2 4" xfId="26057"/>
    <cellStyle name="SAPBEXexcGood2_Comverse 2004 Income Tax Review Wkbk 02 03" xfId="26058"/>
    <cellStyle name="SAPBEXexcGood3" xfId="26059"/>
    <cellStyle name="SAPBEXexcGood3 2" xfId="26060"/>
    <cellStyle name="SAPBEXexcGood3 2 2" xfId="26061"/>
    <cellStyle name="SAPBEXexcGood3 2 3" xfId="26062"/>
    <cellStyle name="SAPBEXexcGood3 3" xfId="26063"/>
    <cellStyle name="SAPBEXexcGood3 3 2" xfId="26064"/>
    <cellStyle name="SAPBEXexcGood3 3 2 2" xfId="26065"/>
    <cellStyle name="SAPBEXexcGood3 3 2 3" xfId="26066"/>
    <cellStyle name="SAPBEXexcGood3 3 2 4" xfId="26067"/>
    <cellStyle name="SAPBEXexcGood3 3 3" xfId="26068"/>
    <cellStyle name="SAPBEXexcGood3 3 3 2" xfId="26069"/>
    <cellStyle name="SAPBEXexcGood3 4" xfId="26070"/>
    <cellStyle name="SAPBEXexcGood3_Comverse 2004 Income Tax Review Wkbk 02 03" xfId="26071"/>
    <cellStyle name="SAPBEXfilterDrill" xfId="26072"/>
    <cellStyle name="SAPBEXfilterItem" xfId="26073"/>
    <cellStyle name="SAPBEXfilterItem 2" xfId="26074"/>
    <cellStyle name="SAPBEXfilterItem 2 2" xfId="26075"/>
    <cellStyle name="SAPBEXfilterItem 3" xfId="26076"/>
    <cellStyle name="SAPBEXfilterItem 3 2" xfId="26077"/>
    <cellStyle name="SAPBEXfilterItem 3 2 2" xfId="26078"/>
    <cellStyle name="SAPBEXfilterItem 3 2 3" xfId="26079"/>
    <cellStyle name="SAPBEXfilterItem 3 3" xfId="26080"/>
    <cellStyle name="SAPBEXfilterItem_Comverse 2004 Income Tax Review Wkbk 02 03" xfId="26081"/>
    <cellStyle name="SAPBEXfilterText" xfId="26082"/>
    <cellStyle name="SAPBEXformats" xfId="26083"/>
    <cellStyle name="SAPBEXformats 2" xfId="26084"/>
    <cellStyle name="SAPBEXformats 2 2" xfId="26085"/>
    <cellStyle name="SAPBEXformats 2 3" xfId="26086"/>
    <cellStyle name="SAPBEXformats 3" xfId="26087"/>
    <cellStyle name="SAPBEXformats 3 2" xfId="26088"/>
    <cellStyle name="SAPBEXformats 3 2 2" xfId="26089"/>
    <cellStyle name="SAPBEXformats 3 2 3" xfId="26090"/>
    <cellStyle name="SAPBEXformats 3 2 4" xfId="26091"/>
    <cellStyle name="SAPBEXformats 3 3" xfId="26092"/>
    <cellStyle name="SAPBEXformats 3 3 2" xfId="26093"/>
    <cellStyle name="SAPBEXformats 4" xfId="26094"/>
    <cellStyle name="SAPBEXformats_Comverse 2004 Income Tax Review Wkbk 02 03" xfId="26095"/>
    <cellStyle name="SAPBEXheaderItem" xfId="26096"/>
    <cellStyle name="SAPBEXheaderItem 2" xfId="26097"/>
    <cellStyle name="SAPBEXheaderItem 2 2" xfId="26098"/>
    <cellStyle name="SAPBEXheaderItem 3" xfId="26099"/>
    <cellStyle name="SAPBEXheaderItem 3 2" xfId="26100"/>
    <cellStyle name="SAPBEXheaderItem 3 2 2" xfId="26101"/>
    <cellStyle name="SAPBEXheaderItem 3 2 3" xfId="26102"/>
    <cellStyle name="SAPBEXheaderItem 3 3" xfId="26103"/>
    <cellStyle name="SAPBEXheaderItem_Comverse 2004 Income Tax Review Wkbk 02 03" xfId="26104"/>
    <cellStyle name="SAPBEXheaderText" xfId="26105"/>
    <cellStyle name="SAPBEXheaderText 2" xfId="26106"/>
    <cellStyle name="SAPBEXheaderText 2 2" xfId="26107"/>
    <cellStyle name="SAPBEXheaderText 3" xfId="26108"/>
    <cellStyle name="SAPBEXheaderText 3 2" xfId="26109"/>
    <cellStyle name="SAPBEXheaderText 3 2 2" xfId="26110"/>
    <cellStyle name="SAPBEXheaderText 3 2 3" xfId="26111"/>
    <cellStyle name="SAPBEXheaderText 3 3" xfId="26112"/>
    <cellStyle name="SAPBEXheaderText_Comverse 2004 Income Tax Review Wkbk 02 03" xfId="26113"/>
    <cellStyle name="SAPBEXHLevel0" xfId="26114"/>
    <cellStyle name="SAPBEXHLevel0 10" xfId="26115"/>
    <cellStyle name="SAPBEXHLevel0 10 2" xfId="26116"/>
    <cellStyle name="SAPBEXHLevel0 11" xfId="26117"/>
    <cellStyle name="SAPBEXHLevel0 11 2" xfId="26118"/>
    <cellStyle name="SAPBEXHLevel0 12" xfId="26119"/>
    <cellStyle name="SAPBEXHLevel0 12 2" xfId="26120"/>
    <cellStyle name="SAPBEXHLevel0 13" xfId="26121"/>
    <cellStyle name="SAPBEXHLevel0 13 2" xfId="26122"/>
    <cellStyle name="SAPBEXHLevel0 14" xfId="26123"/>
    <cellStyle name="SAPBEXHLevel0 14 2" xfId="26124"/>
    <cellStyle name="SAPBEXHLevel0 15" xfId="26125"/>
    <cellStyle name="SAPBEXHLevel0 15 2" xfId="26126"/>
    <cellStyle name="SAPBEXHLevel0 16" xfId="26127"/>
    <cellStyle name="SAPBEXHLevel0 16 2" xfId="26128"/>
    <cellStyle name="SAPBEXHLevel0 17" xfId="26129"/>
    <cellStyle name="SAPBEXHLevel0 17 2" xfId="26130"/>
    <cellStyle name="SAPBEXHLevel0 18" xfId="26131"/>
    <cellStyle name="SAPBEXHLevel0 18 2" xfId="26132"/>
    <cellStyle name="SAPBEXHLevel0 19" xfId="26133"/>
    <cellStyle name="SAPBEXHLevel0 19 2" xfId="26134"/>
    <cellStyle name="SAPBEXHLevel0 2" xfId="26135"/>
    <cellStyle name="SAPBEXHLevel0 2 2" xfId="26136"/>
    <cellStyle name="SAPBEXHLevel0 2 2 2" xfId="26137"/>
    <cellStyle name="SAPBEXHLevel0 2 3" xfId="26138"/>
    <cellStyle name="SAPBEXHLevel0 20" xfId="26139"/>
    <cellStyle name="SAPBEXHLevel0 20 2" xfId="26140"/>
    <cellStyle name="SAPBEXHLevel0 21" xfId="26141"/>
    <cellStyle name="SAPBEXHLevel0 21 2" xfId="26142"/>
    <cellStyle name="SAPBEXHLevel0 22" xfId="26143"/>
    <cellStyle name="SAPBEXHLevel0 22 2" xfId="26144"/>
    <cellStyle name="SAPBEXHLevel0 23" xfId="26145"/>
    <cellStyle name="SAPBEXHLevel0 23 2" xfId="26146"/>
    <cellStyle name="SAPBEXHLevel0 24" xfId="26147"/>
    <cellStyle name="SAPBEXHLevel0 24 2" xfId="26148"/>
    <cellStyle name="SAPBEXHLevel0 25" xfId="26149"/>
    <cellStyle name="SAPBEXHLevel0 25 2" xfId="26150"/>
    <cellStyle name="SAPBEXHLevel0 26" xfId="26151"/>
    <cellStyle name="SAPBEXHLevel0 26 2" xfId="26152"/>
    <cellStyle name="SAPBEXHLevel0 27" xfId="26153"/>
    <cellStyle name="SAPBEXHLevel0 27 2" xfId="26154"/>
    <cellStyle name="SAPBEXHLevel0 28" xfId="26155"/>
    <cellStyle name="SAPBEXHLevel0 28 2" xfId="26156"/>
    <cellStyle name="SAPBEXHLevel0 29" xfId="26157"/>
    <cellStyle name="SAPBEXHLevel0 29 2" xfId="26158"/>
    <cellStyle name="SAPBEXHLevel0 3" xfId="26159"/>
    <cellStyle name="SAPBEXHLevel0 3 10" xfId="26160"/>
    <cellStyle name="SAPBEXHLevel0 3 11" xfId="26161"/>
    <cellStyle name="SAPBEXHLevel0 3 12" xfId="26162"/>
    <cellStyle name="SAPBEXHLevel0 3 13" xfId="26163"/>
    <cellStyle name="SAPBEXHLevel0 3 13 2" xfId="26164"/>
    <cellStyle name="SAPBEXHLevel0 3 14" xfId="26165"/>
    <cellStyle name="SAPBEXHLevel0 3 14 2" xfId="26166"/>
    <cellStyle name="SAPBEXHLevel0 3 15" xfId="26167"/>
    <cellStyle name="SAPBEXHLevel0 3 15 2" xfId="26168"/>
    <cellStyle name="SAPBEXHLevel0 3 16" xfId="26169"/>
    <cellStyle name="SAPBEXHLevel0 3 16 2" xfId="26170"/>
    <cellStyle name="SAPBEXHLevel0 3 17" xfId="26171"/>
    <cellStyle name="SAPBEXHLevel0 3 2" xfId="26172"/>
    <cellStyle name="SAPBEXHLevel0 3 2 2" xfId="26173"/>
    <cellStyle name="SAPBEXHLevel0 3 2 3" xfId="26174"/>
    <cellStyle name="SAPBEXHLevel0 3 2 4" xfId="26175"/>
    <cellStyle name="SAPBEXHLevel0 3 2 5" xfId="26176"/>
    <cellStyle name="SAPBEXHLevel0 3 2 6" xfId="26177"/>
    <cellStyle name="SAPBEXHLevel0 3 2 7" xfId="26178"/>
    <cellStyle name="SAPBEXHLevel0 3 2 8" xfId="26179"/>
    <cellStyle name="SAPBEXHLevel0 3 3" xfId="26180"/>
    <cellStyle name="SAPBEXHLevel0 3 4" xfId="26181"/>
    <cellStyle name="SAPBEXHLevel0 3 5" xfId="26182"/>
    <cellStyle name="SAPBEXHLevel0 3 6" xfId="26183"/>
    <cellStyle name="SAPBEXHLevel0 3 7" xfId="26184"/>
    <cellStyle name="SAPBEXHLevel0 3 8" xfId="26185"/>
    <cellStyle name="SAPBEXHLevel0 3 9" xfId="26186"/>
    <cellStyle name="SAPBEXHLevel0 30" xfId="26187"/>
    <cellStyle name="SAPBEXHLevel0 30 2" xfId="26188"/>
    <cellStyle name="SAPBEXHLevel0 31" xfId="26189"/>
    <cellStyle name="SAPBEXHLevel0 31 2" xfId="26190"/>
    <cellStyle name="SAPBEXHLevel0 32" xfId="26191"/>
    <cellStyle name="SAPBEXHLevel0 32 2" xfId="26192"/>
    <cellStyle name="SAPBEXHLevel0 33" xfId="26193"/>
    <cellStyle name="SAPBEXHLevel0 33 2" xfId="26194"/>
    <cellStyle name="SAPBEXHLevel0 34" xfId="26195"/>
    <cellStyle name="SAPBEXHLevel0 34 2" xfId="26196"/>
    <cellStyle name="SAPBEXHLevel0 35" xfId="26197"/>
    <cellStyle name="SAPBEXHLevel0 35 2" xfId="26198"/>
    <cellStyle name="SAPBEXHLevel0 36" xfId="26199"/>
    <cellStyle name="SAPBEXHLevel0 36 2" xfId="26200"/>
    <cellStyle name="SAPBEXHLevel0 37" xfId="26201"/>
    <cellStyle name="SAPBEXHLevel0 37 2" xfId="26202"/>
    <cellStyle name="SAPBEXHLevel0 38" xfId="26203"/>
    <cellStyle name="SAPBEXHLevel0 38 2" xfId="26204"/>
    <cellStyle name="SAPBEXHLevel0 39" xfId="26205"/>
    <cellStyle name="SAPBEXHLevel0 39 2" xfId="26206"/>
    <cellStyle name="SAPBEXHLevel0 4" xfId="26207"/>
    <cellStyle name="SAPBEXHLevel0 4 2" xfId="26208"/>
    <cellStyle name="SAPBEXHLevel0 40" xfId="26209"/>
    <cellStyle name="SAPBEXHLevel0 40 2" xfId="26210"/>
    <cellStyle name="SAPBEXHLevel0 41" xfId="26211"/>
    <cellStyle name="SAPBEXHLevel0 41 2" xfId="26212"/>
    <cellStyle name="SAPBEXHLevel0 42" xfId="26213"/>
    <cellStyle name="SAPBEXHLevel0 5" xfId="26214"/>
    <cellStyle name="SAPBEXHLevel0 5 2" xfId="26215"/>
    <cellStyle name="SAPBEXHLevel0 6" xfId="26216"/>
    <cellStyle name="SAPBEXHLevel0 6 2" xfId="26217"/>
    <cellStyle name="SAPBEXHLevel0 7" xfId="26218"/>
    <cellStyle name="SAPBEXHLevel0 7 2" xfId="26219"/>
    <cellStyle name="SAPBEXHLevel0 8" xfId="26220"/>
    <cellStyle name="SAPBEXHLevel0 8 2" xfId="26221"/>
    <cellStyle name="SAPBEXHLevel0 9" xfId="26222"/>
    <cellStyle name="SAPBEXHLevel0 9 2" xfId="26223"/>
    <cellStyle name="SAPBEXHLevel0X" xfId="26224"/>
    <cellStyle name="SAPBEXHLevel0X 10" xfId="26225"/>
    <cellStyle name="SAPBEXHLevel0X 10 2" xfId="26226"/>
    <cellStyle name="SAPBEXHLevel0X 11" xfId="26227"/>
    <cellStyle name="SAPBEXHLevel0X 11 2" xfId="26228"/>
    <cellStyle name="SAPBEXHLevel0X 12" xfId="26229"/>
    <cellStyle name="SAPBEXHLevel0X 12 2" xfId="26230"/>
    <cellStyle name="SAPBEXHLevel0X 13" xfId="26231"/>
    <cellStyle name="SAPBEXHLevel0X 13 2" xfId="26232"/>
    <cellStyle name="SAPBEXHLevel0X 14" xfId="26233"/>
    <cellStyle name="SAPBEXHLevel0X 14 2" xfId="26234"/>
    <cellStyle name="SAPBEXHLevel0X 15" xfId="26235"/>
    <cellStyle name="SAPBEXHLevel0X 15 2" xfId="26236"/>
    <cellStyle name="SAPBEXHLevel0X 16" xfId="26237"/>
    <cellStyle name="SAPBEXHLevel0X 16 2" xfId="26238"/>
    <cellStyle name="SAPBEXHLevel0X 17" xfId="26239"/>
    <cellStyle name="SAPBEXHLevel0X 17 2" xfId="26240"/>
    <cellStyle name="SAPBEXHLevel0X 18" xfId="26241"/>
    <cellStyle name="SAPBEXHLevel0X 18 2" xfId="26242"/>
    <cellStyle name="SAPBEXHLevel0X 19" xfId="26243"/>
    <cellStyle name="SAPBEXHLevel0X 19 2" xfId="26244"/>
    <cellStyle name="SAPBEXHLevel0X 2" xfId="26245"/>
    <cellStyle name="SAPBEXHLevel0X 2 2" xfId="26246"/>
    <cellStyle name="SAPBEXHLevel0X 2 2 2" xfId="26247"/>
    <cellStyle name="SAPBEXHLevel0X 2 3" xfId="26248"/>
    <cellStyle name="SAPBEXHLevel0X 20" xfId="26249"/>
    <cellStyle name="SAPBEXHLevel0X 20 2" xfId="26250"/>
    <cellStyle name="SAPBEXHLevel0X 21" xfId="26251"/>
    <cellStyle name="SAPBEXHLevel0X 21 2" xfId="26252"/>
    <cellStyle name="SAPBEXHLevel0X 22" xfId="26253"/>
    <cellStyle name="SAPBEXHLevel0X 22 2" xfId="26254"/>
    <cellStyle name="SAPBEXHLevel0X 23" xfId="26255"/>
    <cellStyle name="SAPBEXHLevel0X 23 2" xfId="26256"/>
    <cellStyle name="SAPBEXHLevel0X 24" xfId="26257"/>
    <cellStyle name="SAPBEXHLevel0X 24 2" xfId="26258"/>
    <cellStyle name="SAPBEXHLevel0X 25" xfId="26259"/>
    <cellStyle name="SAPBEXHLevel0X 25 2" xfId="26260"/>
    <cellStyle name="SAPBEXHLevel0X 26" xfId="26261"/>
    <cellStyle name="SAPBEXHLevel0X 26 2" xfId="26262"/>
    <cellStyle name="SAPBEXHLevel0X 27" xfId="26263"/>
    <cellStyle name="SAPBEXHLevel0X 27 2" xfId="26264"/>
    <cellStyle name="SAPBEXHLevel0X 28" xfId="26265"/>
    <cellStyle name="SAPBEXHLevel0X 28 2" xfId="26266"/>
    <cellStyle name="SAPBEXHLevel0X 29" xfId="26267"/>
    <cellStyle name="SAPBEXHLevel0X 29 2" xfId="26268"/>
    <cellStyle name="SAPBEXHLevel0X 3" xfId="26269"/>
    <cellStyle name="SAPBEXHLevel0X 3 10" xfId="26270"/>
    <cellStyle name="SAPBEXHLevel0X 3 11" xfId="26271"/>
    <cellStyle name="SAPBEXHLevel0X 3 12" xfId="26272"/>
    <cellStyle name="SAPBEXHLevel0X 3 13" xfId="26273"/>
    <cellStyle name="SAPBEXHLevel0X 3 13 2" xfId="26274"/>
    <cellStyle name="SAPBEXHLevel0X 3 14" xfId="26275"/>
    <cellStyle name="SAPBEXHLevel0X 3 14 2" xfId="26276"/>
    <cellStyle name="SAPBEXHLevel0X 3 15" xfId="26277"/>
    <cellStyle name="SAPBEXHLevel0X 3 15 2" xfId="26278"/>
    <cellStyle name="SAPBEXHLevel0X 3 16" xfId="26279"/>
    <cellStyle name="SAPBEXHLevel0X 3 16 2" xfId="26280"/>
    <cellStyle name="SAPBEXHLevel0X 3 17" xfId="26281"/>
    <cellStyle name="SAPBEXHLevel0X 3 2" xfId="26282"/>
    <cellStyle name="SAPBEXHLevel0X 3 2 2" xfId="26283"/>
    <cellStyle name="SAPBEXHLevel0X 3 2 3" xfId="26284"/>
    <cellStyle name="SAPBEXHLevel0X 3 2 4" xfId="26285"/>
    <cellStyle name="SAPBEXHLevel0X 3 2 5" xfId="26286"/>
    <cellStyle name="SAPBEXHLevel0X 3 2 6" xfId="26287"/>
    <cellStyle name="SAPBEXHLevel0X 3 2 7" xfId="26288"/>
    <cellStyle name="SAPBEXHLevel0X 3 2 8" xfId="26289"/>
    <cellStyle name="SAPBEXHLevel0X 3 3" xfId="26290"/>
    <cellStyle name="SAPBEXHLevel0X 3 4" xfId="26291"/>
    <cellStyle name="SAPBEXHLevel0X 3 5" xfId="26292"/>
    <cellStyle name="SAPBEXHLevel0X 3 6" xfId="26293"/>
    <cellStyle name="SAPBEXHLevel0X 3 7" xfId="26294"/>
    <cellStyle name="SAPBEXHLevel0X 3 8" xfId="26295"/>
    <cellStyle name="SAPBEXHLevel0X 3 9" xfId="26296"/>
    <cellStyle name="SAPBEXHLevel0X 30" xfId="26297"/>
    <cellStyle name="SAPBEXHLevel0X 30 2" xfId="26298"/>
    <cellStyle name="SAPBEXHLevel0X 31" xfId="26299"/>
    <cellStyle name="SAPBEXHLevel0X 31 2" xfId="26300"/>
    <cellStyle name="SAPBEXHLevel0X 32" xfId="26301"/>
    <cellStyle name="SAPBEXHLevel0X 32 2" xfId="26302"/>
    <cellStyle name="SAPBEXHLevel0X 33" xfId="26303"/>
    <cellStyle name="SAPBEXHLevel0X 33 2" xfId="26304"/>
    <cellStyle name="SAPBEXHLevel0X 34" xfId="26305"/>
    <cellStyle name="SAPBEXHLevel0X 34 2" xfId="26306"/>
    <cellStyle name="SAPBEXHLevel0X 35" xfId="26307"/>
    <cellStyle name="SAPBEXHLevel0X 35 2" xfId="26308"/>
    <cellStyle name="SAPBEXHLevel0X 36" xfId="26309"/>
    <cellStyle name="SAPBEXHLevel0X 36 2" xfId="26310"/>
    <cellStyle name="SAPBEXHLevel0X 37" xfId="26311"/>
    <cellStyle name="SAPBEXHLevel0X 37 2" xfId="26312"/>
    <cellStyle name="SAPBEXHLevel0X 38" xfId="26313"/>
    <cellStyle name="SAPBEXHLevel0X 38 2" xfId="26314"/>
    <cellStyle name="SAPBEXHLevel0X 39" xfId="26315"/>
    <cellStyle name="SAPBEXHLevel0X 39 2" xfId="26316"/>
    <cellStyle name="SAPBEXHLevel0X 4" xfId="26317"/>
    <cellStyle name="SAPBEXHLevel0X 4 2" xfId="26318"/>
    <cellStyle name="SAPBEXHLevel0X 40" xfId="26319"/>
    <cellStyle name="SAPBEXHLevel0X 40 2" xfId="26320"/>
    <cellStyle name="SAPBEXHLevel0X 41" xfId="26321"/>
    <cellStyle name="SAPBEXHLevel0X 41 2" xfId="26322"/>
    <cellStyle name="SAPBEXHLevel0X 42" xfId="26323"/>
    <cellStyle name="SAPBEXHLevel0X 5" xfId="26324"/>
    <cellStyle name="SAPBEXHLevel0X 5 2" xfId="26325"/>
    <cellStyle name="SAPBEXHLevel0X 6" xfId="26326"/>
    <cellStyle name="SAPBEXHLevel0X 6 2" xfId="26327"/>
    <cellStyle name="SAPBEXHLevel0X 7" xfId="26328"/>
    <cellStyle name="SAPBEXHLevel0X 7 2" xfId="26329"/>
    <cellStyle name="SAPBEXHLevel0X 8" xfId="26330"/>
    <cellStyle name="SAPBEXHLevel0X 8 2" xfId="26331"/>
    <cellStyle name="SAPBEXHLevel0X 9" xfId="26332"/>
    <cellStyle name="SAPBEXHLevel0X 9 2" xfId="26333"/>
    <cellStyle name="SAPBEXHLevel1" xfId="26334"/>
    <cellStyle name="SAPBEXHLevel1 10" xfId="26335"/>
    <cellStyle name="SAPBEXHLevel1 10 2" xfId="26336"/>
    <cellStyle name="SAPBEXHLevel1 11" xfId="26337"/>
    <cellStyle name="SAPBEXHLevel1 11 2" xfId="26338"/>
    <cellStyle name="SAPBEXHLevel1 12" xfId="26339"/>
    <cellStyle name="SAPBEXHLevel1 12 2" xfId="26340"/>
    <cellStyle name="SAPBEXHLevel1 13" xfId="26341"/>
    <cellStyle name="SAPBEXHLevel1 13 2" xfId="26342"/>
    <cellStyle name="SAPBEXHLevel1 14" xfId="26343"/>
    <cellStyle name="SAPBEXHLevel1 14 2" xfId="26344"/>
    <cellStyle name="SAPBEXHLevel1 15" xfId="26345"/>
    <cellStyle name="SAPBEXHLevel1 15 2" xfId="26346"/>
    <cellStyle name="SAPBEXHLevel1 16" xfId="26347"/>
    <cellStyle name="SAPBEXHLevel1 16 2" xfId="26348"/>
    <cellStyle name="SAPBEXHLevel1 17" xfId="26349"/>
    <cellStyle name="SAPBEXHLevel1 17 2" xfId="26350"/>
    <cellStyle name="SAPBEXHLevel1 18" xfId="26351"/>
    <cellStyle name="SAPBEXHLevel1 18 2" xfId="26352"/>
    <cellStyle name="SAPBEXHLevel1 19" xfId="26353"/>
    <cellStyle name="SAPBEXHLevel1 19 2" xfId="26354"/>
    <cellStyle name="SAPBEXHLevel1 2" xfId="26355"/>
    <cellStyle name="SAPBEXHLevel1 2 2" xfId="26356"/>
    <cellStyle name="SAPBEXHLevel1 2 2 2" xfId="26357"/>
    <cellStyle name="SAPBEXHLevel1 2 3" xfId="26358"/>
    <cellStyle name="SAPBEXHLevel1 20" xfId="26359"/>
    <cellStyle name="SAPBEXHLevel1 20 2" xfId="26360"/>
    <cellStyle name="SAPBEXHLevel1 21" xfId="26361"/>
    <cellStyle name="SAPBEXHLevel1 21 2" xfId="26362"/>
    <cellStyle name="SAPBEXHLevel1 22" xfId="26363"/>
    <cellStyle name="SAPBEXHLevel1 22 2" xfId="26364"/>
    <cellStyle name="SAPBEXHLevel1 23" xfId="26365"/>
    <cellStyle name="SAPBEXHLevel1 23 2" xfId="26366"/>
    <cellStyle name="SAPBEXHLevel1 24" xfId="26367"/>
    <cellStyle name="SAPBEXHLevel1 24 2" xfId="26368"/>
    <cellStyle name="SAPBEXHLevel1 25" xfId="26369"/>
    <cellStyle name="SAPBEXHLevel1 25 2" xfId="26370"/>
    <cellStyle name="SAPBEXHLevel1 26" xfId="26371"/>
    <cellStyle name="SAPBEXHLevel1 26 2" xfId="26372"/>
    <cellStyle name="SAPBEXHLevel1 27" xfId="26373"/>
    <cellStyle name="SAPBEXHLevel1 27 2" xfId="26374"/>
    <cellStyle name="SAPBEXHLevel1 28" xfId="26375"/>
    <cellStyle name="SAPBEXHLevel1 28 2" xfId="26376"/>
    <cellStyle name="SAPBEXHLevel1 29" xfId="26377"/>
    <cellStyle name="SAPBEXHLevel1 29 2" xfId="26378"/>
    <cellStyle name="SAPBEXHLevel1 3" xfId="26379"/>
    <cellStyle name="SAPBEXHLevel1 3 10" xfId="26380"/>
    <cellStyle name="SAPBEXHLevel1 3 11" xfId="26381"/>
    <cellStyle name="SAPBEXHLevel1 3 12" xfId="26382"/>
    <cellStyle name="SAPBEXHLevel1 3 13" xfId="26383"/>
    <cellStyle name="SAPBEXHLevel1 3 13 2" xfId="26384"/>
    <cellStyle name="SAPBEXHLevel1 3 14" xfId="26385"/>
    <cellStyle name="SAPBEXHLevel1 3 14 2" xfId="26386"/>
    <cellStyle name="SAPBEXHLevel1 3 15" xfId="26387"/>
    <cellStyle name="SAPBEXHLevel1 3 15 2" xfId="26388"/>
    <cellStyle name="SAPBEXHLevel1 3 16" xfId="26389"/>
    <cellStyle name="SAPBEXHLevel1 3 16 2" xfId="26390"/>
    <cellStyle name="SAPBEXHLevel1 3 17" xfId="26391"/>
    <cellStyle name="SAPBEXHLevel1 3 2" xfId="26392"/>
    <cellStyle name="SAPBEXHLevel1 3 2 2" xfId="26393"/>
    <cellStyle name="SAPBEXHLevel1 3 2 3" xfId="26394"/>
    <cellStyle name="SAPBEXHLevel1 3 2 4" xfId="26395"/>
    <cellStyle name="SAPBEXHLevel1 3 2 5" xfId="26396"/>
    <cellStyle name="SAPBEXHLevel1 3 2 6" xfId="26397"/>
    <cellStyle name="SAPBEXHLevel1 3 2 7" xfId="26398"/>
    <cellStyle name="SAPBEXHLevel1 3 2 8" xfId="26399"/>
    <cellStyle name="SAPBEXHLevel1 3 3" xfId="26400"/>
    <cellStyle name="SAPBEXHLevel1 3 4" xfId="26401"/>
    <cellStyle name="SAPBEXHLevel1 3 5" xfId="26402"/>
    <cellStyle name="SAPBEXHLevel1 3 6" xfId="26403"/>
    <cellStyle name="SAPBEXHLevel1 3 7" xfId="26404"/>
    <cellStyle name="SAPBEXHLevel1 3 8" xfId="26405"/>
    <cellStyle name="SAPBEXHLevel1 3 9" xfId="26406"/>
    <cellStyle name="SAPBEXHLevel1 30" xfId="26407"/>
    <cellStyle name="SAPBEXHLevel1 30 2" xfId="26408"/>
    <cellStyle name="SAPBEXHLevel1 31" xfId="26409"/>
    <cellStyle name="SAPBEXHLevel1 31 2" xfId="26410"/>
    <cellStyle name="SAPBEXHLevel1 32" xfId="26411"/>
    <cellStyle name="SAPBEXHLevel1 32 2" xfId="26412"/>
    <cellStyle name="SAPBEXHLevel1 33" xfId="26413"/>
    <cellStyle name="SAPBEXHLevel1 33 2" xfId="26414"/>
    <cellStyle name="SAPBEXHLevel1 34" xfId="26415"/>
    <cellStyle name="SAPBEXHLevel1 34 2" xfId="26416"/>
    <cellStyle name="SAPBEXHLevel1 35" xfId="26417"/>
    <cellStyle name="SAPBEXHLevel1 35 2" xfId="26418"/>
    <cellStyle name="SAPBEXHLevel1 36" xfId="26419"/>
    <cellStyle name="SAPBEXHLevel1 36 2" xfId="26420"/>
    <cellStyle name="SAPBEXHLevel1 37" xfId="26421"/>
    <cellStyle name="SAPBEXHLevel1 37 2" xfId="26422"/>
    <cellStyle name="SAPBEXHLevel1 38" xfId="26423"/>
    <cellStyle name="SAPBEXHLevel1 38 2" xfId="26424"/>
    <cellStyle name="SAPBEXHLevel1 39" xfId="26425"/>
    <cellStyle name="SAPBEXHLevel1 39 2" xfId="26426"/>
    <cellStyle name="SAPBEXHLevel1 4" xfId="26427"/>
    <cellStyle name="SAPBEXHLevel1 4 2" xfId="26428"/>
    <cellStyle name="SAPBEXHLevel1 40" xfId="26429"/>
    <cellStyle name="SAPBEXHLevel1 40 2" xfId="26430"/>
    <cellStyle name="SAPBEXHLevel1 41" xfId="26431"/>
    <cellStyle name="SAPBEXHLevel1 41 2" xfId="26432"/>
    <cellStyle name="SAPBEXHLevel1 42" xfId="26433"/>
    <cellStyle name="SAPBEXHLevel1 5" xfId="26434"/>
    <cellStyle name="SAPBEXHLevel1 5 2" xfId="26435"/>
    <cellStyle name="SAPBEXHLevel1 6" xfId="26436"/>
    <cellStyle name="SAPBEXHLevel1 6 2" xfId="26437"/>
    <cellStyle name="SAPBEXHLevel1 7" xfId="26438"/>
    <cellStyle name="SAPBEXHLevel1 7 2" xfId="26439"/>
    <cellStyle name="SAPBEXHLevel1 8" xfId="26440"/>
    <cellStyle name="SAPBEXHLevel1 8 2" xfId="26441"/>
    <cellStyle name="SAPBEXHLevel1 9" xfId="26442"/>
    <cellStyle name="SAPBEXHLevel1 9 2" xfId="26443"/>
    <cellStyle name="SAPBEXHLevel1X" xfId="26444"/>
    <cellStyle name="SAPBEXHLevel1X 10" xfId="26445"/>
    <cellStyle name="SAPBEXHLevel1X 10 2" xfId="26446"/>
    <cellStyle name="SAPBEXHLevel1X 11" xfId="26447"/>
    <cellStyle name="SAPBEXHLevel1X 11 2" xfId="26448"/>
    <cellStyle name="SAPBEXHLevel1X 12" xfId="26449"/>
    <cellStyle name="SAPBEXHLevel1X 12 2" xfId="26450"/>
    <cellStyle name="SAPBEXHLevel1X 13" xfId="26451"/>
    <cellStyle name="SAPBEXHLevel1X 13 2" xfId="26452"/>
    <cellStyle name="SAPBEXHLevel1X 14" xfId="26453"/>
    <cellStyle name="SAPBEXHLevel1X 14 2" xfId="26454"/>
    <cellStyle name="SAPBEXHLevel1X 15" xfId="26455"/>
    <cellStyle name="SAPBEXHLevel1X 15 2" xfId="26456"/>
    <cellStyle name="SAPBEXHLevel1X 16" xfId="26457"/>
    <cellStyle name="SAPBEXHLevel1X 16 2" xfId="26458"/>
    <cellStyle name="SAPBEXHLevel1X 17" xfId="26459"/>
    <cellStyle name="SAPBEXHLevel1X 17 2" xfId="26460"/>
    <cellStyle name="SAPBEXHLevel1X 18" xfId="26461"/>
    <cellStyle name="SAPBEXHLevel1X 18 2" xfId="26462"/>
    <cellStyle name="SAPBEXHLevel1X 19" xfId="26463"/>
    <cellStyle name="SAPBEXHLevel1X 19 2" xfId="26464"/>
    <cellStyle name="SAPBEXHLevel1X 2" xfId="26465"/>
    <cellStyle name="SAPBEXHLevel1X 2 2" xfId="26466"/>
    <cellStyle name="SAPBEXHLevel1X 2 2 2" xfId="26467"/>
    <cellStyle name="SAPBEXHLevel1X 2 3" xfId="26468"/>
    <cellStyle name="SAPBEXHLevel1X 20" xfId="26469"/>
    <cellStyle name="SAPBEXHLevel1X 20 2" xfId="26470"/>
    <cellStyle name="SAPBEXHLevel1X 21" xfId="26471"/>
    <cellStyle name="SAPBEXHLevel1X 21 2" xfId="26472"/>
    <cellStyle name="SAPBEXHLevel1X 22" xfId="26473"/>
    <cellStyle name="SAPBEXHLevel1X 22 2" xfId="26474"/>
    <cellStyle name="SAPBEXHLevel1X 23" xfId="26475"/>
    <cellStyle name="SAPBEXHLevel1X 23 2" xfId="26476"/>
    <cellStyle name="SAPBEXHLevel1X 24" xfId="26477"/>
    <cellStyle name="SAPBEXHLevel1X 24 2" xfId="26478"/>
    <cellStyle name="SAPBEXHLevel1X 25" xfId="26479"/>
    <cellStyle name="SAPBEXHLevel1X 25 2" xfId="26480"/>
    <cellStyle name="SAPBEXHLevel1X 26" xfId="26481"/>
    <cellStyle name="SAPBEXHLevel1X 26 2" xfId="26482"/>
    <cellStyle name="SAPBEXHLevel1X 27" xfId="26483"/>
    <cellStyle name="SAPBEXHLevel1X 27 2" xfId="26484"/>
    <cellStyle name="SAPBEXHLevel1X 28" xfId="26485"/>
    <cellStyle name="SAPBEXHLevel1X 28 2" xfId="26486"/>
    <cellStyle name="SAPBEXHLevel1X 29" xfId="26487"/>
    <cellStyle name="SAPBEXHLevel1X 29 2" xfId="26488"/>
    <cellStyle name="SAPBEXHLevel1X 3" xfId="26489"/>
    <cellStyle name="SAPBEXHLevel1X 3 10" xfId="26490"/>
    <cellStyle name="SAPBEXHLevel1X 3 11" xfId="26491"/>
    <cellStyle name="SAPBEXHLevel1X 3 12" xfId="26492"/>
    <cellStyle name="SAPBEXHLevel1X 3 13" xfId="26493"/>
    <cellStyle name="SAPBEXHLevel1X 3 13 2" xfId="26494"/>
    <cellStyle name="SAPBEXHLevel1X 3 14" xfId="26495"/>
    <cellStyle name="SAPBEXHLevel1X 3 14 2" xfId="26496"/>
    <cellStyle name="SAPBEXHLevel1X 3 15" xfId="26497"/>
    <cellStyle name="SAPBEXHLevel1X 3 15 2" xfId="26498"/>
    <cellStyle name="SAPBEXHLevel1X 3 16" xfId="26499"/>
    <cellStyle name="SAPBEXHLevel1X 3 16 2" xfId="26500"/>
    <cellStyle name="SAPBEXHLevel1X 3 17" xfId="26501"/>
    <cellStyle name="SAPBEXHLevel1X 3 2" xfId="26502"/>
    <cellStyle name="SAPBEXHLevel1X 3 2 2" xfId="26503"/>
    <cellStyle name="SAPBEXHLevel1X 3 2 3" xfId="26504"/>
    <cellStyle name="SAPBEXHLevel1X 3 2 4" xfId="26505"/>
    <cellStyle name="SAPBEXHLevel1X 3 2 5" xfId="26506"/>
    <cellStyle name="SAPBEXHLevel1X 3 2 6" xfId="26507"/>
    <cellStyle name="SAPBEXHLevel1X 3 2 7" xfId="26508"/>
    <cellStyle name="SAPBEXHLevel1X 3 2 8" xfId="26509"/>
    <cellStyle name="SAPBEXHLevel1X 3 3" xfId="26510"/>
    <cellStyle name="SAPBEXHLevel1X 3 4" xfId="26511"/>
    <cellStyle name="SAPBEXHLevel1X 3 5" xfId="26512"/>
    <cellStyle name="SAPBEXHLevel1X 3 6" xfId="26513"/>
    <cellStyle name="SAPBEXHLevel1X 3 7" xfId="26514"/>
    <cellStyle name="SAPBEXHLevel1X 3 8" xfId="26515"/>
    <cellStyle name="SAPBEXHLevel1X 3 9" xfId="26516"/>
    <cellStyle name="SAPBEXHLevel1X 30" xfId="26517"/>
    <cellStyle name="SAPBEXHLevel1X 30 2" xfId="26518"/>
    <cellStyle name="SAPBEXHLevel1X 31" xfId="26519"/>
    <cellStyle name="SAPBEXHLevel1X 31 2" xfId="26520"/>
    <cellStyle name="SAPBEXHLevel1X 32" xfId="26521"/>
    <cellStyle name="SAPBEXHLevel1X 32 2" xfId="26522"/>
    <cellStyle name="SAPBEXHLevel1X 33" xfId="26523"/>
    <cellStyle name="SAPBEXHLevel1X 33 2" xfId="26524"/>
    <cellStyle name="SAPBEXHLevel1X 34" xfId="26525"/>
    <cellStyle name="SAPBEXHLevel1X 34 2" xfId="26526"/>
    <cellStyle name="SAPBEXHLevel1X 35" xfId="26527"/>
    <cellStyle name="SAPBEXHLevel1X 35 2" xfId="26528"/>
    <cellStyle name="SAPBEXHLevel1X 36" xfId="26529"/>
    <cellStyle name="SAPBEXHLevel1X 36 2" xfId="26530"/>
    <cellStyle name="SAPBEXHLevel1X 37" xfId="26531"/>
    <cellStyle name="SAPBEXHLevel1X 37 2" xfId="26532"/>
    <cellStyle name="SAPBEXHLevel1X 38" xfId="26533"/>
    <cellStyle name="SAPBEXHLevel1X 38 2" xfId="26534"/>
    <cellStyle name="SAPBEXHLevel1X 39" xfId="26535"/>
    <cellStyle name="SAPBEXHLevel1X 39 2" xfId="26536"/>
    <cellStyle name="SAPBEXHLevel1X 4" xfId="26537"/>
    <cellStyle name="SAPBEXHLevel1X 4 2" xfId="26538"/>
    <cellStyle name="SAPBEXHLevel1X 40" xfId="26539"/>
    <cellStyle name="SAPBEXHLevel1X 40 2" xfId="26540"/>
    <cellStyle name="SAPBEXHLevel1X 41" xfId="26541"/>
    <cellStyle name="SAPBEXHLevel1X 41 2" xfId="26542"/>
    <cellStyle name="SAPBEXHLevel1X 42" xfId="26543"/>
    <cellStyle name="SAPBEXHLevel1X 5" xfId="26544"/>
    <cellStyle name="SAPBEXHLevel1X 5 2" xfId="26545"/>
    <cellStyle name="SAPBEXHLevel1X 6" xfId="26546"/>
    <cellStyle name="SAPBEXHLevel1X 6 2" xfId="26547"/>
    <cellStyle name="SAPBEXHLevel1X 7" xfId="26548"/>
    <cellStyle name="SAPBEXHLevel1X 7 2" xfId="26549"/>
    <cellStyle name="SAPBEXHLevel1X 8" xfId="26550"/>
    <cellStyle name="SAPBEXHLevel1X 8 2" xfId="26551"/>
    <cellStyle name="SAPBEXHLevel1X 9" xfId="26552"/>
    <cellStyle name="SAPBEXHLevel1X 9 2" xfId="26553"/>
    <cellStyle name="SAPBEXHLevel2" xfId="26554"/>
    <cellStyle name="SAPBEXHLevel2 10" xfId="26555"/>
    <cellStyle name="SAPBEXHLevel2 10 2" xfId="26556"/>
    <cellStyle name="SAPBEXHLevel2 11" xfId="26557"/>
    <cellStyle name="SAPBEXHLevel2 11 2" xfId="26558"/>
    <cellStyle name="SAPBEXHLevel2 12" xfId="26559"/>
    <cellStyle name="SAPBEXHLevel2 12 2" xfId="26560"/>
    <cellStyle name="SAPBEXHLevel2 13" xfId="26561"/>
    <cellStyle name="SAPBEXHLevel2 13 2" xfId="26562"/>
    <cellStyle name="SAPBEXHLevel2 14" xfId="26563"/>
    <cellStyle name="SAPBEXHLevel2 14 2" xfId="26564"/>
    <cellStyle name="SAPBEXHLevel2 15" xfId="26565"/>
    <cellStyle name="SAPBEXHLevel2 15 2" xfId="26566"/>
    <cellStyle name="SAPBEXHLevel2 16" xfId="26567"/>
    <cellStyle name="SAPBEXHLevel2 16 2" xfId="26568"/>
    <cellStyle name="SAPBEXHLevel2 17" xfId="26569"/>
    <cellStyle name="SAPBEXHLevel2 17 2" xfId="26570"/>
    <cellStyle name="SAPBEXHLevel2 18" xfId="26571"/>
    <cellStyle name="SAPBEXHLevel2 18 2" xfId="26572"/>
    <cellStyle name="SAPBEXHLevel2 19" xfId="26573"/>
    <cellStyle name="SAPBEXHLevel2 19 2" xfId="26574"/>
    <cellStyle name="SAPBEXHLevel2 2" xfId="26575"/>
    <cellStyle name="SAPBEXHLevel2 2 2" xfId="26576"/>
    <cellStyle name="SAPBEXHLevel2 2 2 2" xfId="26577"/>
    <cellStyle name="SAPBEXHLevel2 2 3" xfId="26578"/>
    <cellStyle name="SAPBEXHLevel2 20" xfId="26579"/>
    <cellStyle name="SAPBEXHLevel2 20 2" xfId="26580"/>
    <cellStyle name="SAPBEXHLevel2 21" xfId="26581"/>
    <cellStyle name="SAPBEXHLevel2 21 2" xfId="26582"/>
    <cellStyle name="SAPBEXHLevel2 22" xfId="26583"/>
    <cellStyle name="SAPBEXHLevel2 22 2" xfId="26584"/>
    <cellStyle name="SAPBEXHLevel2 23" xfId="26585"/>
    <cellStyle name="SAPBEXHLevel2 23 2" xfId="26586"/>
    <cellStyle name="SAPBEXHLevel2 24" xfId="26587"/>
    <cellStyle name="SAPBEXHLevel2 24 2" xfId="26588"/>
    <cellStyle name="SAPBEXHLevel2 25" xfId="26589"/>
    <cellStyle name="SAPBEXHLevel2 25 2" xfId="26590"/>
    <cellStyle name="SAPBEXHLevel2 26" xfId="26591"/>
    <cellStyle name="SAPBEXHLevel2 26 2" xfId="26592"/>
    <cellStyle name="SAPBEXHLevel2 27" xfId="26593"/>
    <cellStyle name="SAPBEXHLevel2 27 2" xfId="26594"/>
    <cellStyle name="SAPBEXHLevel2 28" xfId="26595"/>
    <cellStyle name="SAPBEXHLevel2 28 2" xfId="26596"/>
    <cellStyle name="SAPBEXHLevel2 29" xfId="26597"/>
    <cellStyle name="SAPBEXHLevel2 29 2" xfId="26598"/>
    <cellStyle name="SAPBEXHLevel2 3" xfId="26599"/>
    <cellStyle name="SAPBEXHLevel2 3 10" xfId="26600"/>
    <cellStyle name="SAPBEXHLevel2 3 11" xfId="26601"/>
    <cellStyle name="SAPBEXHLevel2 3 12" xfId="26602"/>
    <cellStyle name="SAPBEXHLevel2 3 13" xfId="26603"/>
    <cellStyle name="SAPBEXHLevel2 3 13 2" xfId="26604"/>
    <cellStyle name="SAPBEXHLevel2 3 14" xfId="26605"/>
    <cellStyle name="SAPBEXHLevel2 3 14 2" xfId="26606"/>
    <cellStyle name="SAPBEXHLevel2 3 15" xfId="26607"/>
    <cellStyle name="SAPBEXHLevel2 3 15 2" xfId="26608"/>
    <cellStyle name="SAPBEXHLevel2 3 16" xfId="26609"/>
    <cellStyle name="SAPBEXHLevel2 3 16 2" xfId="26610"/>
    <cellStyle name="SAPBEXHLevel2 3 17" xfId="26611"/>
    <cellStyle name="SAPBEXHLevel2 3 2" xfId="26612"/>
    <cellStyle name="SAPBEXHLevel2 3 2 2" xfId="26613"/>
    <cellStyle name="SAPBEXHLevel2 3 2 3" xfId="26614"/>
    <cellStyle name="SAPBEXHLevel2 3 2 4" xfId="26615"/>
    <cellStyle name="SAPBEXHLevel2 3 2 5" xfId="26616"/>
    <cellStyle name="SAPBEXHLevel2 3 2 6" xfId="26617"/>
    <cellStyle name="SAPBEXHLevel2 3 2 7" xfId="26618"/>
    <cellStyle name="SAPBEXHLevel2 3 2 8" xfId="26619"/>
    <cellStyle name="SAPBEXHLevel2 3 3" xfId="26620"/>
    <cellStyle name="SAPBEXHLevel2 3 4" xfId="26621"/>
    <cellStyle name="SAPBEXHLevel2 3 5" xfId="26622"/>
    <cellStyle name="SAPBEXHLevel2 3 6" xfId="26623"/>
    <cellStyle name="SAPBEXHLevel2 3 7" xfId="26624"/>
    <cellStyle name="SAPBEXHLevel2 3 8" xfId="26625"/>
    <cellStyle name="SAPBEXHLevel2 3 9" xfId="26626"/>
    <cellStyle name="SAPBEXHLevel2 30" xfId="26627"/>
    <cellStyle name="SAPBEXHLevel2 30 2" xfId="26628"/>
    <cellStyle name="SAPBEXHLevel2 31" xfId="26629"/>
    <cellStyle name="SAPBEXHLevel2 31 2" xfId="26630"/>
    <cellStyle name="SAPBEXHLevel2 32" xfId="26631"/>
    <cellStyle name="SAPBEXHLevel2 32 2" xfId="26632"/>
    <cellStyle name="SAPBEXHLevel2 33" xfId="26633"/>
    <cellStyle name="SAPBEXHLevel2 33 2" xfId="26634"/>
    <cellStyle name="SAPBEXHLevel2 34" xfId="26635"/>
    <cellStyle name="SAPBEXHLevel2 34 2" xfId="26636"/>
    <cellStyle name="SAPBEXHLevel2 35" xfId="26637"/>
    <cellStyle name="SAPBEXHLevel2 35 2" xfId="26638"/>
    <cellStyle name="SAPBEXHLevel2 36" xfId="26639"/>
    <cellStyle name="SAPBEXHLevel2 36 2" xfId="26640"/>
    <cellStyle name="SAPBEXHLevel2 37" xfId="26641"/>
    <cellStyle name="SAPBEXHLevel2 37 2" xfId="26642"/>
    <cellStyle name="SAPBEXHLevel2 38" xfId="26643"/>
    <cellStyle name="SAPBEXHLevel2 38 2" xfId="26644"/>
    <cellStyle name="SAPBEXHLevel2 39" xfId="26645"/>
    <cellStyle name="SAPBEXHLevel2 39 2" xfId="26646"/>
    <cellStyle name="SAPBEXHLevel2 4" xfId="26647"/>
    <cellStyle name="SAPBEXHLevel2 4 2" xfId="26648"/>
    <cellStyle name="SAPBEXHLevel2 40" xfId="26649"/>
    <cellStyle name="SAPBEXHLevel2 40 2" xfId="26650"/>
    <cellStyle name="SAPBEXHLevel2 41" xfId="26651"/>
    <cellStyle name="SAPBEXHLevel2 41 2" xfId="26652"/>
    <cellStyle name="SAPBEXHLevel2 42" xfId="26653"/>
    <cellStyle name="SAPBEXHLevel2 5" xfId="26654"/>
    <cellStyle name="SAPBEXHLevel2 5 2" xfId="26655"/>
    <cellStyle name="SAPBEXHLevel2 6" xfId="26656"/>
    <cellStyle name="SAPBEXHLevel2 6 2" xfId="26657"/>
    <cellStyle name="SAPBEXHLevel2 7" xfId="26658"/>
    <cellStyle name="SAPBEXHLevel2 7 2" xfId="26659"/>
    <cellStyle name="SAPBEXHLevel2 8" xfId="26660"/>
    <cellStyle name="SAPBEXHLevel2 8 2" xfId="26661"/>
    <cellStyle name="SAPBEXHLevel2 9" xfId="26662"/>
    <cellStyle name="SAPBEXHLevel2 9 2" xfId="26663"/>
    <cellStyle name="SAPBEXHLevel2X" xfId="26664"/>
    <cellStyle name="SAPBEXHLevel2X 10" xfId="26665"/>
    <cellStyle name="SAPBEXHLevel2X 10 2" xfId="26666"/>
    <cellStyle name="SAPBEXHLevel2X 11" xfId="26667"/>
    <cellStyle name="SAPBEXHLevel2X 11 2" xfId="26668"/>
    <cellStyle name="SAPBEXHLevel2X 12" xfId="26669"/>
    <cellStyle name="SAPBEXHLevel2X 12 2" xfId="26670"/>
    <cellStyle name="SAPBEXHLevel2X 13" xfId="26671"/>
    <cellStyle name="SAPBEXHLevel2X 13 2" xfId="26672"/>
    <cellStyle name="SAPBEXHLevel2X 14" xfId="26673"/>
    <cellStyle name="SAPBEXHLevel2X 14 2" xfId="26674"/>
    <cellStyle name="SAPBEXHLevel2X 15" xfId="26675"/>
    <cellStyle name="SAPBEXHLevel2X 15 2" xfId="26676"/>
    <cellStyle name="SAPBEXHLevel2X 16" xfId="26677"/>
    <cellStyle name="SAPBEXHLevel2X 16 2" xfId="26678"/>
    <cellStyle name="SAPBEXHLevel2X 17" xfId="26679"/>
    <cellStyle name="SAPBEXHLevel2X 17 2" xfId="26680"/>
    <cellStyle name="SAPBEXHLevel2X 18" xfId="26681"/>
    <cellStyle name="SAPBEXHLevel2X 18 2" xfId="26682"/>
    <cellStyle name="SAPBEXHLevel2X 19" xfId="26683"/>
    <cellStyle name="SAPBEXHLevel2X 19 2" xfId="26684"/>
    <cellStyle name="SAPBEXHLevel2X 2" xfId="26685"/>
    <cellStyle name="SAPBEXHLevel2X 2 2" xfId="26686"/>
    <cellStyle name="SAPBEXHLevel2X 2 2 2" xfId="26687"/>
    <cellStyle name="SAPBEXHLevel2X 2 3" xfId="26688"/>
    <cellStyle name="SAPBEXHLevel2X 20" xfId="26689"/>
    <cellStyle name="SAPBEXHLevel2X 20 2" xfId="26690"/>
    <cellStyle name="SAPBEXHLevel2X 21" xfId="26691"/>
    <cellStyle name="SAPBEXHLevel2X 21 2" xfId="26692"/>
    <cellStyle name="SAPBEXHLevel2X 22" xfId="26693"/>
    <cellStyle name="SAPBEXHLevel2X 22 2" xfId="26694"/>
    <cellStyle name="SAPBEXHLevel2X 23" xfId="26695"/>
    <cellStyle name="SAPBEXHLevel2X 23 2" xfId="26696"/>
    <cellStyle name="SAPBEXHLevel2X 24" xfId="26697"/>
    <cellStyle name="SAPBEXHLevel2X 24 2" xfId="26698"/>
    <cellStyle name="SAPBEXHLevel2X 25" xfId="26699"/>
    <cellStyle name="SAPBEXHLevel2X 25 2" xfId="26700"/>
    <cellStyle name="SAPBEXHLevel2X 26" xfId="26701"/>
    <cellStyle name="SAPBEXHLevel2X 26 2" xfId="26702"/>
    <cellStyle name="SAPBEXHLevel2X 27" xfId="26703"/>
    <cellStyle name="SAPBEXHLevel2X 27 2" xfId="26704"/>
    <cellStyle name="SAPBEXHLevel2X 28" xfId="26705"/>
    <cellStyle name="SAPBEXHLevel2X 28 2" xfId="26706"/>
    <cellStyle name="SAPBEXHLevel2X 29" xfId="26707"/>
    <cellStyle name="SAPBEXHLevel2X 29 2" xfId="26708"/>
    <cellStyle name="SAPBEXHLevel2X 3" xfId="26709"/>
    <cellStyle name="SAPBEXHLevel2X 3 10" xfId="26710"/>
    <cellStyle name="SAPBEXHLevel2X 3 11" xfId="26711"/>
    <cellStyle name="SAPBEXHLevel2X 3 12" xfId="26712"/>
    <cellStyle name="SAPBEXHLevel2X 3 13" xfId="26713"/>
    <cellStyle name="SAPBEXHLevel2X 3 13 2" xfId="26714"/>
    <cellStyle name="SAPBEXHLevel2X 3 14" xfId="26715"/>
    <cellStyle name="SAPBEXHLevel2X 3 14 2" xfId="26716"/>
    <cellStyle name="SAPBEXHLevel2X 3 15" xfId="26717"/>
    <cellStyle name="SAPBEXHLevel2X 3 15 2" xfId="26718"/>
    <cellStyle name="SAPBEXHLevel2X 3 16" xfId="26719"/>
    <cellStyle name="SAPBEXHLevel2X 3 16 2" xfId="26720"/>
    <cellStyle name="SAPBEXHLevel2X 3 17" xfId="26721"/>
    <cellStyle name="SAPBEXHLevel2X 3 2" xfId="26722"/>
    <cellStyle name="SAPBEXHLevel2X 3 2 2" xfId="26723"/>
    <cellStyle name="SAPBEXHLevel2X 3 2 3" xfId="26724"/>
    <cellStyle name="SAPBEXHLevel2X 3 2 4" xfId="26725"/>
    <cellStyle name="SAPBEXHLevel2X 3 2 5" xfId="26726"/>
    <cellStyle name="SAPBEXHLevel2X 3 2 6" xfId="26727"/>
    <cellStyle name="SAPBEXHLevel2X 3 2 7" xfId="26728"/>
    <cellStyle name="SAPBEXHLevel2X 3 2 8" xfId="26729"/>
    <cellStyle name="SAPBEXHLevel2X 3 3" xfId="26730"/>
    <cellStyle name="SAPBEXHLevel2X 3 4" xfId="26731"/>
    <cellStyle name="SAPBEXHLevel2X 3 5" xfId="26732"/>
    <cellStyle name="SAPBEXHLevel2X 3 6" xfId="26733"/>
    <cellStyle name="SAPBEXHLevel2X 3 7" xfId="26734"/>
    <cellStyle name="SAPBEXHLevel2X 3 8" xfId="26735"/>
    <cellStyle name="SAPBEXHLevel2X 3 9" xfId="26736"/>
    <cellStyle name="SAPBEXHLevel2X 30" xfId="26737"/>
    <cellStyle name="SAPBEXHLevel2X 30 2" xfId="26738"/>
    <cellStyle name="SAPBEXHLevel2X 31" xfId="26739"/>
    <cellStyle name="SAPBEXHLevel2X 31 2" xfId="26740"/>
    <cellStyle name="SAPBEXHLevel2X 32" xfId="26741"/>
    <cellStyle name="SAPBEXHLevel2X 32 2" xfId="26742"/>
    <cellStyle name="SAPBEXHLevel2X 33" xfId="26743"/>
    <cellStyle name="SAPBEXHLevel2X 33 2" xfId="26744"/>
    <cellStyle name="SAPBEXHLevel2X 34" xfId="26745"/>
    <cellStyle name="SAPBEXHLevel2X 34 2" xfId="26746"/>
    <cellStyle name="SAPBEXHLevel2X 35" xfId="26747"/>
    <cellStyle name="SAPBEXHLevel2X 35 2" xfId="26748"/>
    <cellStyle name="SAPBEXHLevel2X 36" xfId="26749"/>
    <cellStyle name="SAPBEXHLevel2X 36 2" xfId="26750"/>
    <cellStyle name="SAPBEXHLevel2X 37" xfId="26751"/>
    <cellStyle name="SAPBEXHLevel2X 37 2" xfId="26752"/>
    <cellStyle name="SAPBEXHLevel2X 38" xfId="26753"/>
    <cellStyle name="SAPBEXHLevel2X 38 2" xfId="26754"/>
    <cellStyle name="SAPBEXHLevel2X 39" xfId="26755"/>
    <cellStyle name="SAPBEXHLevel2X 39 2" xfId="26756"/>
    <cellStyle name="SAPBEXHLevel2X 4" xfId="26757"/>
    <cellStyle name="SAPBEXHLevel2X 4 2" xfId="26758"/>
    <cellStyle name="SAPBEXHLevel2X 40" xfId="26759"/>
    <cellStyle name="SAPBEXHLevel2X 40 2" xfId="26760"/>
    <cellStyle name="SAPBEXHLevel2X 41" xfId="26761"/>
    <cellStyle name="SAPBEXHLevel2X 41 2" xfId="26762"/>
    <cellStyle name="SAPBEXHLevel2X 42" xfId="26763"/>
    <cellStyle name="SAPBEXHLevel2X 5" xfId="26764"/>
    <cellStyle name="SAPBEXHLevel2X 5 2" xfId="26765"/>
    <cellStyle name="SAPBEXHLevel2X 6" xfId="26766"/>
    <cellStyle name="SAPBEXHLevel2X 6 2" xfId="26767"/>
    <cellStyle name="SAPBEXHLevel2X 7" xfId="26768"/>
    <cellStyle name="SAPBEXHLevel2X 7 2" xfId="26769"/>
    <cellStyle name="SAPBEXHLevel2X 8" xfId="26770"/>
    <cellStyle name="SAPBEXHLevel2X 8 2" xfId="26771"/>
    <cellStyle name="SAPBEXHLevel2X 9" xfId="26772"/>
    <cellStyle name="SAPBEXHLevel2X 9 2" xfId="26773"/>
    <cellStyle name="SAPBEXHLevel3" xfId="26774"/>
    <cellStyle name="SAPBEXHLevel3 10" xfId="26775"/>
    <cellStyle name="SAPBEXHLevel3 10 2" xfId="26776"/>
    <cellStyle name="SAPBEXHLevel3 11" xfId="26777"/>
    <cellStyle name="SAPBEXHLevel3 11 2" xfId="26778"/>
    <cellStyle name="SAPBEXHLevel3 12" xfId="26779"/>
    <cellStyle name="SAPBEXHLevel3 12 2" xfId="26780"/>
    <cellStyle name="SAPBEXHLevel3 13" xfId="26781"/>
    <cellStyle name="SAPBEXHLevel3 13 2" xfId="26782"/>
    <cellStyle name="SAPBEXHLevel3 14" xfId="26783"/>
    <cellStyle name="SAPBEXHLevel3 14 2" xfId="26784"/>
    <cellStyle name="SAPBEXHLevel3 15" xfId="26785"/>
    <cellStyle name="SAPBEXHLevel3 15 2" xfId="26786"/>
    <cellStyle name="SAPBEXHLevel3 16" xfId="26787"/>
    <cellStyle name="SAPBEXHLevel3 16 2" xfId="26788"/>
    <cellStyle name="SAPBEXHLevel3 17" xfId="26789"/>
    <cellStyle name="SAPBEXHLevel3 17 2" xfId="26790"/>
    <cellStyle name="SAPBEXHLevel3 18" xfId="26791"/>
    <cellStyle name="SAPBEXHLevel3 18 2" xfId="26792"/>
    <cellStyle name="SAPBEXHLevel3 19" xfId="26793"/>
    <cellStyle name="SAPBEXHLevel3 19 2" xfId="26794"/>
    <cellStyle name="SAPBEXHLevel3 2" xfId="26795"/>
    <cellStyle name="SAPBEXHLevel3 2 2" xfId="26796"/>
    <cellStyle name="SAPBEXHLevel3 2 2 2" xfId="26797"/>
    <cellStyle name="SAPBEXHLevel3 2 3" xfId="26798"/>
    <cellStyle name="SAPBEXHLevel3 20" xfId="26799"/>
    <cellStyle name="SAPBEXHLevel3 20 2" xfId="26800"/>
    <cellStyle name="SAPBEXHLevel3 21" xfId="26801"/>
    <cellStyle name="SAPBEXHLevel3 21 2" xfId="26802"/>
    <cellStyle name="SAPBEXHLevel3 22" xfId="26803"/>
    <cellStyle name="SAPBEXHLevel3 22 2" xfId="26804"/>
    <cellStyle name="SAPBEXHLevel3 23" xfId="26805"/>
    <cellStyle name="SAPBEXHLevel3 23 2" xfId="26806"/>
    <cellStyle name="SAPBEXHLevel3 24" xfId="26807"/>
    <cellStyle name="SAPBEXHLevel3 24 2" xfId="26808"/>
    <cellStyle name="SAPBEXHLevel3 25" xfId="26809"/>
    <cellStyle name="SAPBEXHLevel3 25 2" xfId="26810"/>
    <cellStyle name="SAPBEXHLevel3 26" xfId="26811"/>
    <cellStyle name="SAPBEXHLevel3 26 2" xfId="26812"/>
    <cellStyle name="SAPBEXHLevel3 27" xfId="26813"/>
    <cellStyle name="SAPBEXHLevel3 27 2" xfId="26814"/>
    <cellStyle name="SAPBEXHLevel3 28" xfId="26815"/>
    <cellStyle name="SAPBEXHLevel3 28 2" xfId="26816"/>
    <cellStyle name="SAPBEXHLevel3 29" xfId="26817"/>
    <cellStyle name="SAPBEXHLevel3 29 2" xfId="26818"/>
    <cellStyle name="SAPBEXHLevel3 3" xfId="26819"/>
    <cellStyle name="SAPBEXHLevel3 3 10" xfId="26820"/>
    <cellStyle name="SAPBEXHLevel3 3 11" xfId="26821"/>
    <cellStyle name="SAPBEXHLevel3 3 12" xfId="26822"/>
    <cellStyle name="SAPBEXHLevel3 3 13" xfId="26823"/>
    <cellStyle name="SAPBEXHLevel3 3 13 2" xfId="26824"/>
    <cellStyle name="SAPBEXHLevel3 3 14" xfId="26825"/>
    <cellStyle name="SAPBEXHLevel3 3 14 2" xfId="26826"/>
    <cellStyle name="SAPBEXHLevel3 3 15" xfId="26827"/>
    <cellStyle name="SAPBEXHLevel3 3 15 2" xfId="26828"/>
    <cellStyle name="SAPBEXHLevel3 3 16" xfId="26829"/>
    <cellStyle name="SAPBEXHLevel3 3 16 2" xfId="26830"/>
    <cellStyle name="SAPBEXHLevel3 3 17" xfId="26831"/>
    <cellStyle name="SAPBEXHLevel3 3 2" xfId="26832"/>
    <cellStyle name="SAPBEXHLevel3 3 2 2" xfId="26833"/>
    <cellStyle name="SAPBEXHLevel3 3 2 3" xfId="26834"/>
    <cellStyle name="SAPBEXHLevel3 3 2 4" xfId="26835"/>
    <cellStyle name="SAPBEXHLevel3 3 2 5" xfId="26836"/>
    <cellStyle name="SAPBEXHLevel3 3 2 6" xfId="26837"/>
    <cellStyle name="SAPBEXHLevel3 3 2 7" xfId="26838"/>
    <cellStyle name="SAPBEXHLevel3 3 2 8" xfId="26839"/>
    <cellStyle name="SAPBEXHLevel3 3 3" xfId="26840"/>
    <cellStyle name="SAPBEXHLevel3 3 4" xfId="26841"/>
    <cellStyle name="SAPBEXHLevel3 3 5" xfId="26842"/>
    <cellStyle name="SAPBEXHLevel3 3 6" xfId="26843"/>
    <cellStyle name="SAPBEXHLevel3 3 7" xfId="26844"/>
    <cellStyle name="SAPBEXHLevel3 3 8" xfId="26845"/>
    <cellStyle name="SAPBEXHLevel3 3 9" xfId="26846"/>
    <cellStyle name="SAPBEXHLevel3 30" xfId="26847"/>
    <cellStyle name="SAPBEXHLevel3 30 2" xfId="26848"/>
    <cellStyle name="SAPBEXHLevel3 31" xfId="26849"/>
    <cellStyle name="SAPBEXHLevel3 31 2" xfId="26850"/>
    <cellStyle name="SAPBEXHLevel3 32" xfId="26851"/>
    <cellStyle name="SAPBEXHLevel3 32 2" xfId="26852"/>
    <cellStyle name="SAPBEXHLevel3 33" xfId="26853"/>
    <cellStyle name="SAPBEXHLevel3 33 2" xfId="26854"/>
    <cellStyle name="SAPBEXHLevel3 34" xfId="26855"/>
    <cellStyle name="SAPBEXHLevel3 34 2" xfId="26856"/>
    <cellStyle name="SAPBEXHLevel3 35" xfId="26857"/>
    <cellStyle name="SAPBEXHLevel3 35 2" xfId="26858"/>
    <cellStyle name="SAPBEXHLevel3 36" xfId="26859"/>
    <cellStyle name="SAPBEXHLevel3 36 2" xfId="26860"/>
    <cellStyle name="SAPBEXHLevel3 37" xfId="26861"/>
    <cellStyle name="SAPBEXHLevel3 37 2" xfId="26862"/>
    <cellStyle name="SAPBEXHLevel3 38" xfId="26863"/>
    <cellStyle name="SAPBEXHLevel3 38 2" xfId="26864"/>
    <cellStyle name="SAPBEXHLevel3 39" xfId="26865"/>
    <cellStyle name="SAPBEXHLevel3 39 2" xfId="26866"/>
    <cellStyle name="SAPBEXHLevel3 4" xfId="26867"/>
    <cellStyle name="SAPBEXHLevel3 4 2" xfId="26868"/>
    <cellStyle name="SAPBEXHLevel3 40" xfId="26869"/>
    <cellStyle name="SAPBEXHLevel3 40 2" xfId="26870"/>
    <cellStyle name="SAPBEXHLevel3 41" xfId="26871"/>
    <cellStyle name="SAPBEXHLevel3 41 2" xfId="26872"/>
    <cellStyle name="SAPBEXHLevel3 42" xfId="26873"/>
    <cellStyle name="SAPBEXHLevel3 5" xfId="26874"/>
    <cellStyle name="SAPBEXHLevel3 5 2" xfId="26875"/>
    <cellStyle name="SAPBEXHLevel3 6" xfId="26876"/>
    <cellStyle name="SAPBEXHLevel3 6 2" xfId="26877"/>
    <cellStyle name="SAPBEXHLevel3 7" xfId="26878"/>
    <cellStyle name="SAPBEXHLevel3 7 2" xfId="26879"/>
    <cellStyle name="SAPBEXHLevel3 8" xfId="26880"/>
    <cellStyle name="SAPBEXHLevel3 8 2" xfId="26881"/>
    <cellStyle name="SAPBEXHLevel3 9" xfId="26882"/>
    <cellStyle name="SAPBEXHLevel3 9 2" xfId="26883"/>
    <cellStyle name="SAPBEXHLevel3X" xfId="26884"/>
    <cellStyle name="SAPBEXHLevel3X 10" xfId="26885"/>
    <cellStyle name="SAPBEXHLevel3X 10 2" xfId="26886"/>
    <cellStyle name="SAPBEXHLevel3X 11" xfId="26887"/>
    <cellStyle name="SAPBEXHLevel3X 11 2" xfId="26888"/>
    <cellStyle name="SAPBEXHLevel3X 12" xfId="26889"/>
    <cellStyle name="SAPBEXHLevel3X 12 2" xfId="26890"/>
    <cellStyle name="SAPBEXHLevel3X 13" xfId="26891"/>
    <cellStyle name="SAPBEXHLevel3X 13 2" xfId="26892"/>
    <cellStyle name="SAPBEXHLevel3X 14" xfId="26893"/>
    <cellStyle name="SAPBEXHLevel3X 14 2" xfId="26894"/>
    <cellStyle name="SAPBEXHLevel3X 15" xfId="26895"/>
    <cellStyle name="SAPBEXHLevel3X 15 2" xfId="26896"/>
    <cellStyle name="SAPBEXHLevel3X 16" xfId="26897"/>
    <cellStyle name="SAPBEXHLevel3X 16 2" xfId="26898"/>
    <cellStyle name="SAPBEXHLevel3X 17" xfId="26899"/>
    <cellStyle name="SAPBEXHLevel3X 17 2" xfId="26900"/>
    <cellStyle name="SAPBEXHLevel3X 18" xfId="26901"/>
    <cellStyle name="SAPBEXHLevel3X 18 2" xfId="26902"/>
    <cellStyle name="SAPBEXHLevel3X 19" xfId="26903"/>
    <cellStyle name="SAPBEXHLevel3X 19 2" xfId="26904"/>
    <cellStyle name="SAPBEXHLevel3X 2" xfId="26905"/>
    <cellStyle name="SAPBEXHLevel3X 2 2" xfId="26906"/>
    <cellStyle name="SAPBEXHLevel3X 2 2 2" xfId="26907"/>
    <cellStyle name="SAPBEXHLevel3X 2 3" xfId="26908"/>
    <cellStyle name="SAPBEXHLevel3X 20" xfId="26909"/>
    <cellStyle name="SAPBEXHLevel3X 20 2" xfId="26910"/>
    <cellStyle name="SAPBEXHLevel3X 21" xfId="26911"/>
    <cellStyle name="SAPBEXHLevel3X 21 2" xfId="26912"/>
    <cellStyle name="SAPBEXHLevel3X 22" xfId="26913"/>
    <cellStyle name="SAPBEXHLevel3X 22 2" xfId="26914"/>
    <cellStyle name="SAPBEXHLevel3X 23" xfId="26915"/>
    <cellStyle name="SAPBEXHLevel3X 23 2" xfId="26916"/>
    <cellStyle name="SAPBEXHLevel3X 24" xfId="26917"/>
    <cellStyle name="SAPBEXHLevel3X 24 2" xfId="26918"/>
    <cellStyle name="SAPBEXHLevel3X 25" xfId="26919"/>
    <cellStyle name="SAPBEXHLevel3X 25 2" xfId="26920"/>
    <cellStyle name="SAPBEXHLevel3X 26" xfId="26921"/>
    <cellStyle name="SAPBEXHLevel3X 26 2" xfId="26922"/>
    <cellStyle name="SAPBEXHLevel3X 27" xfId="26923"/>
    <cellStyle name="SAPBEXHLevel3X 27 2" xfId="26924"/>
    <cellStyle name="SAPBEXHLevel3X 28" xfId="26925"/>
    <cellStyle name="SAPBEXHLevel3X 28 2" xfId="26926"/>
    <cellStyle name="SAPBEXHLevel3X 29" xfId="26927"/>
    <cellStyle name="SAPBEXHLevel3X 29 2" xfId="26928"/>
    <cellStyle name="SAPBEXHLevel3X 3" xfId="26929"/>
    <cellStyle name="SAPBEXHLevel3X 3 10" xfId="26930"/>
    <cellStyle name="SAPBEXHLevel3X 3 11" xfId="26931"/>
    <cellStyle name="SAPBEXHLevel3X 3 12" xfId="26932"/>
    <cellStyle name="SAPBEXHLevel3X 3 13" xfId="26933"/>
    <cellStyle name="SAPBEXHLevel3X 3 13 2" xfId="26934"/>
    <cellStyle name="SAPBEXHLevel3X 3 14" xfId="26935"/>
    <cellStyle name="SAPBEXHLevel3X 3 14 2" xfId="26936"/>
    <cellStyle name="SAPBEXHLevel3X 3 15" xfId="26937"/>
    <cellStyle name="SAPBEXHLevel3X 3 15 2" xfId="26938"/>
    <cellStyle name="SAPBEXHLevel3X 3 16" xfId="26939"/>
    <cellStyle name="SAPBEXHLevel3X 3 16 2" xfId="26940"/>
    <cellStyle name="SAPBEXHLevel3X 3 17" xfId="26941"/>
    <cellStyle name="SAPBEXHLevel3X 3 2" xfId="26942"/>
    <cellStyle name="SAPBEXHLevel3X 3 2 2" xfId="26943"/>
    <cellStyle name="SAPBEXHLevel3X 3 2 3" xfId="26944"/>
    <cellStyle name="SAPBEXHLevel3X 3 2 4" xfId="26945"/>
    <cellStyle name="SAPBEXHLevel3X 3 2 5" xfId="26946"/>
    <cellStyle name="SAPBEXHLevel3X 3 2 6" xfId="26947"/>
    <cellStyle name="SAPBEXHLevel3X 3 2 7" xfId="26948"/>
    <cellStyle name="SAPBEXHLevel3X 3 2 8" xfId="26949"/>
    <cellStyle name="SAPBEXHLevel3X 3 3" xfId="26950"/>
    <cellStyle name="SAPBEXHLevel3X 3 4" xfId="26951"/>
    <cellStyle name="SAPBEXHLevel3X 3 5" xfId="26952"/>
    <cellStyle name="SAPBEXHLevel3X 3 6" xfId="26953"/>
    <cellStyle name="SAPBEXHLevel3X 3 7" xfId="26954"/>
    <cellStyle name="SAPBEXHLevel3X 3 8" xfId="26955"/>
    <cellStyle name="SAPBEXHLevel3X 3 9" xfId="26956"/>
    <cellStyle name="SAPBEXHLevel3X 30" xfId="26957"/>
    <cellStyle name="SAPBEXHLevel3X 30 2" xfId="26958"/>
    <cellStyle name="SAPBEXHLevel3X 31" xfId="26959"/>
    <cellStyle name="SAPBEXHLevel3X 31 2" xfId="26960"/>
    <cellStyle name="SAPBEXHLevel3X 32" xfId="26961"/>
    <cellStyle name="SAPBEXHLevel3X 32 2" xfId="26962"/>
    <cellStyle name="SAPBEXHLevel3X 33" xfId="26963"/>
    <cellStyle name="SAPBEXHLevel3X 33 2" xfId="26964"/>
    <cellStyle name="SAPBEXHLevel3X 34" xfId="26965"/>
    <cellStyle name="SAPBEXHLevel3X 34 2" xfId="26966"/>
    <cellStyle name="SAPBEXHLevel3X 35" xfId="26967"/>
    <cellStyle name="SAPBEXHLevel3X 35 2" xfId="26968"/>
    <cellStyle name="SAPBEXHLevel3X 36" xfId="26969"/>
    <cellStyle name="SAPBEXHLevel3X 36 2" xfId="26970"/>
    <cellStyle name="SAPBEXHLevel3X 37" xfId="26971"/>
    <cellStyle name="SAPBEXHLevel3X 37 2" xfId="26972"/>
    <cellStyle name="SAPBEXHLevel3X 38" xfId="26973"/>
    <cellStyle name="SAPBEXHLevel3X 38 2" xfId="26974"/>
    <cellStyle name="SAPBEXHLevel3X 39" xfId="26975"/>
    <cellStyle name="SAPBEXHLevel3X 39 2" xfId="26976"/>
    <cellStyle name="SAPBEXHLevel3X 4" xfId="26977"/>
    <cellStyle name="SAPBEXHLevel3X 4 2" xfId="26978"/>
    <cellStyle name="SAPBEXHLevel3X 40" xfId="26979"/>
    <cellStyle name="SAPBEXHLevel3X 40 2" xfId="26980"/>
    <cellStyle name="SAPBEXHLevel3X 41" xfId="26981"/>
    <cellStyle name="SAPBEXHLevel3X 41 2" xfId="26982"/>
    <cellStyle name="SAPBEXHLevel3X 42" xfId="26983"/>
    <cellStyle name="SAPBEXHLevel3X 5" xfId="26984"/>
    <cellStyle name="SAPBEXHLevel3X 5 2" xfId="26985"/>
    <cellStyle name="SAPBEXHLevel3X 6" xfId="26986"/>
    <cellStyle name="SAPBEXHLevel3X 6 2" xfId="26987"/>
    <cellStyle name="SAPBEXHLevel3X 7" xfId="26988"/>
    <cellStyle name="SAPBEXHLevel3X 7 2" xfId="26989"/>
    <cellStyle name="SAPBEXHLevel3X 8" xfId="26990"/>
    <cellStyle name="SAPBEXHLevel3X 8 2" xfId="26991"/>
    <cellStyle name="SAPBEXHLevel3X 9" xfId="26992"/>
    <cellStyle name="SAPBEXHLevel3X 9 2" xfId="26993"/>
    <cellStyle name="SAPBEXinputData" xfId="26994"/>
    <cellStyle name="SAPBEXinputData 10" xfId="26995"/>
    <cellStyle name="SAPBEXinputData 11" xfId="26996"/>
    <cellStyle name="SAPBEXinputData 12" xfId="26997"/>
    <cellStyle name="SAPBEXinputData 13" xfId="26998"/>
    <cellStyle name="SAPBEXinputData 14" xfId="26999"/>
    <cellStyle name="SAPBEXinputData 15" xfId="27000"/>
    <cellStyle name="SAPBEXinputData 16" xfId="27001"/>
    <cellStyle name="SAPBEXinputData 17" xfId="27002"/>
    <cellStyle name="SAPBEXinputData 18" xfId="27003"/>
    <cellStyle name="SAPBEXinputData 19" xfId="27004"/>
    <cellStyle name="SAPBEXinputData 2" xfId="27005"/>
    <cellStyle name="SAPBEXinputData 2 2" xfId="27006"/>
    <cellStyle name="SAPBEXinputData 20" xfId="27007"/>
    <cellStyle name="SAPBEXinputData 21" xfId="27008"/>
    <cellStyle name="SAPBEXinputData 22" xfId="27009"/>
    <cellStyle name="SAPBEXinputData 23" xfId="27010"/>
    <cellStyle name="SAPBEXinputData 24" xfId="27011"/>
    <cellStyle name="SAPBEXinputData 25" xfId="27012"/>
    <cellStyle name="SAPBEXinputData 26" xfId="27013"/>
    <cellStyle name="SAPBEXinputData 27" xfId="27014"/>
    <cellStyle name="SAPBEXinputData 28" xfId="27015"/>
    <cellStyle name="SAPBEXinputData 29" xfId="27016"/>
    <cellStyle name="SAPBEXinputData 3" xfId="27017"/>
    <cellStyle name="SAPBEXinputData 3 10" xfId="27018"/>
    <cellStyle name="SAPBEXinputData 3 11" xfId="27019"/>
    <cellStyle name="SAPBEXinputData 3 12" xfId="27020"/>
    <cellStyle name="SAPBEXinputData 3 13" xfId="27021"/>
    <cellStyle name="SAPBEXinputData 3 14" xfId="27022"/>
    <cellStyle name="SAPBEXinputData 3 15" xfId="27023"/>
    <cellStyle name="SAPBEXinputData 3 16" xfId="27024"/>
    <cellStyle name="SAPBEXinputData 3 2" xfId="27025"/>
    <cellStyle name="SAPBEXinputData 3 2 2" xfId="27026"/>
    <cellStyle name="SAPBEXinputData 3 2 3" xfId="27027"/>
    <cellStyle name="SAPBEXinputData 3 2 4" xfId="27028"/>
    <cellStyle name="SAPBEXinputData 3 2 5" xfId="27029"/>
    <cellStyle name="SAPBEXinputData 3 2 6" xfId="27030"/>
    <cellStyle name="SAPBEXinputData 3 2 7" xfId="27031"/>
    <cellStyle name="SAPBEXinputData 3 2 8" xfId="27032"/>
    <cellStyle name="SAPBEXinputData 3 3" xfId="27033"/>
    <cellStyle name="SAPBEXinputData 3 4" xfId="27034"/>
    <cellStyle name="SAPBEXinputData 3 5" xfId="27035"/>
    <cellStyle name="SAPBEXinputData 3 6" xfId="27036"/>
    <cellStyle name="SAPBEXinputData 3 7" xfId="27037"/>
    <cellStyle name="SAPBEXinputData 3 8" xfId="27038"/>
    <cellStyle name="SAPBEXinputData 3 9" xfId="27039"/>
    <cellStyle name="SAPBEXinputData 30" xfId="27040"/>
    <cellStyle name="SAPBEXinputData 31" xfId="27041"/>
    <cellStyle name="SAPBEXinputData 32" xfId="27042"/>
    <cellStyle name="SAPBEXinputData 33" xfId="27043"/>
    <cellStyle name="SAPBEXinputData 34" xfId="27044"/>
    <cellStyle name="SAPBEXinputData 35" xfId="27045"/>
    <cellStyle name="SAPBEXinputData 36" xfId="27046"/>
    <cellStyle name="SAPBEXinputData 37" xfId="27047"/>
    <cellStyle name="SAPBEXinputData 38" xfId="27048"/>
    <cellStyle name="SAPBEXinputData 39" xfId="27049"/>
    <cellStyle name="SAPBEXinputData 4" xfId="27050"/>
    <cellStyle name="SAPBEXinputData 40" xfId="27051"/>
    <cellStyle name="SAPBEXinputData 41" xfId="27052"/>
    <cellStyle name="SAPBEXinputData 5" xfId="27053"/>
    <cellStyle name="SAPBEXinputData 6" xfId="27054"/>
    <cellStyle name="SAPBEXinputData 7" xfId="27055"/>
    <cellStyle name="SAPBEXinputData 8" xfId="27056"/>
    <cellStyle name="SAPBEXinputData 9" xfId="27057"/>
    <cellStyle name="SAPBEXresData" xfId="27058"/>
    <cellStyle name="SAPBEXresData 2" xfId="27059"/>
    <cellStyle name="SAPBEXresData 2 2" xfId="27060"/>
    <cellStyle name="SAPBEXresData 2 3" xfId="27061"/>
    <cellStyle name="SAPBEXresData 3" xfId="27062"/>
    <cellStyle name="SAPBEXresData 3 2" xfId="27063"/>
    <cellStyle name="SAPBEXresData 3 2 2" xfId="27064"/>
    <cellStyle name="SAPBEXresData 3 2 3" xfId="27065"/>
    <cellStyle name="SAPBEXresData 3 2 4" xfId="27066"/>
    <cellStyle name="SAPBEXresData 3 3" xfId="27067"/>
    <cellStyle name="SAPBEXresData 3 3 2" xfId="27068"/>
    <cellStyle name="SAPBEXresData 4" xfId="27069"/>
    <cellStyle name="SAPBEXresData_Comverse 2004 Income Tax Review Wkbk 02 03" xfId="27070"/>
    <cellStyle name="SAPBEXresDataEmph" xfId="27071"/>
    <cellStyle name="SAPBEXresDataEmph 2" xfId="27072"/>
    <cellStyle name="SAPBEXresItem" xfId="27073"/>
    <cellStyle name="SAPBEXresItem 2" xfId="27074"/>
    <cellStyle name="SAPBEXresItem 2 2" xfId="27075"/>
    <cellStyle name="SAPBEXresItem 2 3" xfId="27076"/>
    <cellStyle name="SAPBEXresItem 3" xfId="27077"/>
    <cellStyle name="SAPBEXresItem 3 2" xfId="27078"/>
    <cellStyle name="SAPBEXresItem 3 2 2" xfId="27079"/>
    <cellStyle name="SAPBEXresItem 3 2 3" xfId="27080"/>
    <cellStyle name="SAPBEXresItem 3 2 4" xfId="27081"/>
    <cellStyle name="SAPBEXresItem 3 3" xfId="27082"/>
    <cellStyle name="SAPBEXresItem 3 3 2" xfId="27083"/>
    <cellStyle name="SAPBEXresItem 4" xfId="27084"/>
    <cellStyle name="SAPBEXresItem_Comverse 2004 Income Tax Review Wkbk 02 03" xfId="27085"/>
    <cellStyle name="SAPBEXresItemX" xfId="27086"/>
    <cellStyle name="SAPBEXresItemX 2" xfId="27087"/>
    <cellStyle name="SAPBEXresItemX 2 2" xfId="27088"/>
    <cellStyle name="SAPBEXresItemX 2 3" xfId="27089"/>
    <cellStyle name="SAPBEXresItemX 3" xfId="27090"/>
    <cellStyle name="SAPBEXresItemX 3 2" xfId="27091"/>
    <cellStyle name="SAPBEXresItemX 3 2 2" xfId="27092"/>
    <cellStyle name="SAPBEXresItemX 3 2 3" xfId="27093"/>
    <cellStyle name="SAPBEXresItemX 3 2 4" xfId="27094"/>
    <cellStyle name="SAPBEXresItemX 3 3" xfId="27095"/>
    <cellStyle name="SAPBEXresItemX 3 3 2" xfId="27096"/>
    <cellStyle name="SAPBEXresItemX 4" xfId="27097"/>
    <cellStyle name="SAPBEXresItemX_Comverse 2004 Income Tax Review Wkbk 02 03" xfId="27098"/>
    <cellStyle name="SAPBEXstdData" xfId="27099"/>
    <cellStyle name="SAPBEXstdData 2" xfId="27100"/>
    <cellStyle name="SAPBEXstdData 2 2" xfId="27101"/>
    <cellStyle name="SAPBEXstdData 2 3" xfId="27102"/>
    <cellStyle name="SAPBEXstdData 3" xfId="27103"/>
    <cellStyle name="SAPBEXstdData 3 2" xfId="27104"/>
    <cellStyle name="SAPBEXstdData 3 2 2" xfId="27105"/>
    <cellStyle name="SAPBEXstdData 3 2 3" xfId="27106"/>
    <cellStyle name="SAPBEXstdData 3 2 4" xfId="27107"/>
    <cellStyle name="SAPBEXstdData 3 3" xfId="27108"/>
    <cellStyle name="SAPBEXstdData 3 3 2" xfId="27109"/>
    <cellStyle name="SAPBEXstdData 4" xfId="27110"/>
    <cellStyle name="SAPBEXstdData_Comverse 2004 Income Tax Review Wkbk 02 03" xfId="27111"/>
    <cellStyle name="SAPBEXstdDataEmph" xfId="27112"/>
    <cellStyle name="SAPBEXstdDataEmph 2" xfId="27113"/>
    <cellStyle name="SAPBEXstdItem" xfId="27114"/>
    <cellStyle name="SAPBEXstdItem 2" xfId="27115"/>
    <cellStyle name="SAPBEXstdItem 2 2" xfId="27116"/>
    <cellStyle name="SAPBEXstdItem 2 3" xfId="27117"/>
    <cellStyle name="SAPBEXstdItem 3" xfId="27118"/>
    <cellStyle name="SAPBEXstdItem 3 2" xfId="27119"/>
    <cellStyle name="SAPBEXstdItem 3 2 2" xfId="27120"/>
    <cellStyle name="SAPBEXstdItem 3 2 3" xfId="27121"/>
    <cellStyle name="SAPBEXstdItem 3 2 4" xfId="27122"/>
    <cellStyle name="SAPBEXstdItem 3 3" xfId="27123"/>
    <cellStyle name="SAPBEXstdItem 3 3 2" xfId="27124"/>
    <cellStyle name="SAPBEXstdItem 4" xfId="27125"/>
    <cellStyle name="SAPBEXstdItem_Comverse 2004 Income Tax Review Wkbk 02 03" xfId="27126"/>
    <cellStyle name="SAPBEXstdItemX" xfId="27127"/>
    <cellStyle name="SAPBEXstdItemX 2" xfId="27128"/>
    <cellStyle name="SAPBEXstdItemX 2 2" xfId="27129"/>
    <cellStyle name="SAPBEXstdItemX 2 3" xfId="27130"/>
    <cellStyle name="SAPBEXstdItemX 3" xfId="27131"/>
    <cellStyle name="SAPBEXstdItemX 3 2" xfId="27132"/>
    <cellStyle name="SAPBEXstdItemX 3 2 2" xfId="27133"/>
    <cellStyle name="SAPBEXstdItemX 3 2 3" xfId="27134"/>
    <cellStyle name="SAPBEXstdItemX 3 2 4" xfId="27135"/>
    <cellStyle name="SAPBEXstdItemX 3 3" xfId="27136"/>
    <cellStyle name="SAPBEXstdItemX 3 3 2" xfId="27137"/>
    <cellStyle name="SAPBEXstdItemX 4" xfId="27138"/>
    <cellStyle name="SAPBEXstdItemX_Comverse 2004 Income Tax Review Wkbk 02 03" xfId="27139"/>
    <cellStyle name="SAPBEXtitle" xfId="27140"/>
    <cellStyle name="SAPBEXundefined" xfId="27141"/>
    <cellStyle name="SAPBEXundefined 2" xfId="27142"/>
    <cellStyle name="SAPBEXundefined 2 2" xfId="27143"/>
    <cellStyle name="SAPBEXundefined 3" xfId="27144"/>
    <cellStyle name="SAPBEXundefined 3 2" xfId="27145"/>
    <cellStyle name="SAPBEXundefined 4" xfId="27146"/>
    <cellStyle name="SAPBEXundefined_Comverse 2004 Income Tax Review Wkbk 02 03" xfId="27147"/>
    <cellStyle name="Satisfaisant" xfId="27148"/>
    <cellStyle name="SCH1" xfId="27149"/>
    <cellStyle name="ScreenHeading" xfId="27150"/>
    <cellStyle name="ScreenHeading.prt" xfId="27151"/>
    <cellStyle name="ScreenHeading_Convatec Income Tax Review Wkbk (FINAL)" xfId="27152"/>
    <cellStyle name="Separador de milhares [0]_AHORO" xfId="27153"/>
    <cellStyle name="Separador de milhares_AHORO" xfId="27154"/>
    <cellStyle name="SGL U - Style1" xfId="27155"/>
    <cellStyle name="SHADEDSTORES" xfId="27156"/>
    <cellStyle name="SHADEDSTORES 2" xfId="27157"/>
    <cellStyle name="Sheet Title" xfId="27158"/>
    <cellStyle name="Short Date" xfId="27159"/>
    <cellStyle name="Short Date 10" xfId="27160"/>
    <cellStyle name="Short Date 11" xfId="27161"/>
    <cellStyle name="Short Date 12" xfId="27162"/>
    <cellStyle name="Short Date 13" xfId="27163"/>
    <cellStyle name="Short Date 14" xfId="27164"/>
    <cellStyle name="Short Date 15" xfId="27165"/>
    <cellStyle name="Short Date 16" xfId="27166"/>
    <cellStyle name="Short Date 17" xfId="27167"/>
    <cellStyle name="Short Date 18" xfId="27168"/>
    <cellStyle name="Short Date 19" xfId="27169"/>
    <cellStyle name="Short Date 2" xfId="27170"/>
    <cellStyle name="Short Date 2 2" xfId="27171"/>
    <cellStyle name="Short Date 20" xfId="27172"/>
    <cellStyle name="Short Date 21" xfId="27173"/>
    <cellStyle name="Short Date 22" xfId="27174"/>
    <cellStyle name="Short Date 23" xfId="27175"/>
    <cellStyle name="Short Date 24" xfId="27176"/>
    <cellStyle name="Short Date 25" xfId="27177"/>
    <cellStyle name="Short Date 26" xfId="27178"/>
    <cellStyle name="Short Date 27" xfId="27179"/>
    <cellStyle name="Short Date 28" xfId="27180"/>
    <cellStyle name="Short Date 29" xfId="27181"/>
    <cellStyle name="Short Date 3" xfId="27182"/>
    <cellStyle name="Short Date 3 10" xfId="27183"/>
    <cellStyle name="Short Date 3 11" xfId="27184"/>
    <cellStyle name="Short Date 3 12" xfId="27185"/>
    <cellStyle name="Short Date 3 13" xfId="27186"/>
    <cellStyle name="Short Date 3 14" xfId="27187"/>
    <cellStyle name="Short Date 3 15" xfId="27188"/>
    <cellStyle name="Short Date 3 16" xfId="27189"/>
    <cellStyle name="Short Date 3 2" xfId="27190"/>
    <cellStyle name="Short Date 3 2 2" xfId="27191"/>
    <cellStyle name="Short Date 3 2 3" xfId="27192"/>
    <cellStyle name="Short Date 3 2 4" xfId="27193"/>
    <cellStyle name="Short Date 3 2 5" xfId="27194"/>
    <cellStyle name="Short Date 3 2 6" xfId="27195"/>
    <cellStyle name="Short Date 3 2 7" xfId="27196"/>
    <cellStyle name="Short Date 3 2 8" xfId="27197"/>
    <cellStyle name="Short Date 3 3" xfId="27198"/>
    <cellStyle name="Short Date 3 4" xfId="27199"/>
    <cellStyle name="Short Date 3 5" xfId="27200"/>
    <cellStyle name="Short Date 3 6" xfId="27201"/>
    <cellStyle name="Short Date 3 7" xfId="27202"/>
    <cellStyle name="Short Date 3 8" xfId="27203"/>
    <cellStyle name="Short Date 3 9" xfId="27204"/>
    <cellStyle name="Short Date 30" xfId="27205"/>
    <cellStyle name="Short Date 31" xfId="27206"/>
    <cellStyle name="Short Date 32" xfId="27207"/>
    <cellStyle name="Short Date 33" xfId="27208"/>
    <cellStyle name="Short Date 34" xfId="27209"/>
    <cellStyle name="Short Date 35" xfId="27210"/>
    <cellStyle name="Short Date 36" xfId="27211"/>
    <cellStyle name="Short Date 37" xfId="27212"/>
    <cellStyle name="Short Date 38" xfId="27213"/>
    <cellStyle name="Short Date 39" xfId="27214"/>
    <cellStyle name="Short Date 4" xfId="27215"/>
    <cellStyle name="Short Date 40" xfId="27216"/>
    <cellStyle name="Short Date 41" xfId="27217"/>
    <cellStyle name="Short Date 5" xfId="27218"/>
    <cellStyle name="Short Date 6" xfId="27219"/>
    <cellStyle name="Short Date 7" xfId="27220"/>
    <cellStyle name="Short Date 8" xfId="27221"/>
    <cellStyle name="Short Date 9" xfId="27222"/>
    <cellStyle name="Sortie" xfId="27223"/>
    <cellStyle name="Sortie 2" xfId="27224"/>
    <cellStyle name="specstores" xfId="27225"/>
    <cellStyle name="Standaard_Blad1" xfId="27226"/>
    <cellStyle name="STANDARD" xfId="27227"/>
    <cellStyle name="Strech header" xfId="27228"/>
    <cellStyle name="STYL0 - Estilo1" xfId="27229"/>
    <cellStyle name="STYL1 - Estilo2" xfId="27230"/>
    <cellStyle name="STYL2 - Estilo3" xfId="27231"/>
    <cellStyle name="STYL3 - Estilo4" xfId="27232"/>
    <cellStyle name="STYL4 - Estilo5" xfId="27233"/>
    <cellStyle name="STYL5 - Estilo6" xfId="27234"/>
    <cellStyle name="STYL6 - Estilo7" xfId="27235"/>
    <cellStyle name="STYL7 - Estilo8" xfId="27236"/>
    <cellStyle name="Style 1" xfId="27237"/>
    <cellStyle name="Style 1 2" xfId="27238"/>
    <cellStyle name="Style 2" xfId="27239"/>
    <cellStyle name="Style 21" xfId="7104"/>
    <cellStyle name="Style 22" xfId="7105"/>
    <cellStyle name="Style 23" xfId="7106"/>
    <cellStyle name="Style 24" xfId="7107"/>
    <cellStyle name="Style 25" xfId="7108"/>
    <cellStyle name="Style 26" xfId="7109"/>
    <cellStyle name="Style 26 2" xfId="7110"/>
    <cellStyle name="Style 27" xfId="7111"/>
    <cellStyle name="Style 28" xfId="7112"/>
    <cellStyle name="Style 29" xfId="7113"/>
    <cellStyle name="Style 29 2" xfId="7114"/>
    <cellStyle name="Style 30" xfId="7115"/>
    <cellStyle name="Style 30 2" xfId="7116"/>
    <cellStyle name="Style 31" xfId="7117"/>
    <cellStyle name="Style 32" xfId="7118"/>
    <cellStyle name="Style 33" xfId="7119"/>
    <cellStyle name="Style 33 2" xfId="7120"/>
    <cellStyle name="Style 34" xfId="7121"/>
    <cellStyle name="Style 34 2" xfId="7122"/>
    <cellStyle name="Style 35" xfId="7123"/>
    <cellStyle name="Style 35 2" xfId="7124"/>
    <cellStyle name="Style 36" xfId="7125"/>
    <cellStyle name="Style 36 2" xfId="7126"/>
    <cellStyle name="Style 39" xfId="7127"/>
    <cellStyle name="Style 39 2" xfId="7128"/>
    <cellStyle name="Style3" xfId="27240"/>
    <cellStyle name="Style4" xfId="27241"/>
    <cellStyle name="Style5" xfId="27242"/>
    <cellStyle name="Style7" xfId="27243"/>
    <cellStyle name="Style8" xfId="27244"/>
    <cellStyle name="subhead" xfId="27245"/>
    <cellStyle name="SubHeading" xfId="27246"/>
    <cellStyle name="Subrayado" xfId="27247"/>
    <cellStyle name="Subtotal" xfId="27248"/>
    <cellStyle name="Subtotal 2" xfId="27249"/>
    <cellStyle name="Subtotal 2 2" xfId="27250"/>
    <cellStyle name="Subtotal 3" xfId="27251"/>
    <cellStyle name="Subtotal 3 2" xfId="27252"/>
    <cellStyle name="Subtotal 4" xfId="27253"/>
    <cellStyle name="Subtotal 4 2" xfId="27254"/>
    <cellStyle name="sui.Control" xfId="27255"/>
    <cellStyle name="Table bottom line" xfId="27256"/>
    <cellStyle name="Table head shading" xfId="27257"/>
    <cellStyle name="Table summary line (above)" xfId="27258"/>
    <cellStyle name="Table top line" xfId="27259"/>
    <cellStyle name="test" xfId="27260"/>
    <cellStyle name="TEXT" xfId="27261"/>
    <cellStyle name="TEXT 2" xfId="27262"/>
    <cellStyle name="TEXT 3" xfId="27263"/>
    <cellStyle name="TEXT 3 2" xfId="27264"/>
    <cellStyle name="Text 4" xfId="27265"/>
    <cellStyle name="Text 5" xfId="27266"/>
    <cellStyle name="Text Column (2 indents)" xfId="27267"/>
    <cellStyle name="Text Column (4 indents)" xfId="27268"/>
    <cellStyle name="Text Column (6 indents)" xfId="27269"/>
    <cellStyle name="Text Column (8 indents)" xfId="27270"/>
    <cellStyle name="Text Column (No indent)" xfId="27271"/>
    <cellStyle name="Text Column (No indent)Bold" xfId="27272"/>
    <cellStyle name="Text Column (Total)" xfId="27273"/>
    <cellStyle name="Text Indent A" xfId="27274"/>
    <cellStyle name="Text Indent A 2" xfId="27275"/>
    <cellStyle name="Text Indent A 2 2" xfId="27276"/>
    <cellStyle name="Text Indent A 3" xfId="27277"/>
    <cellStyle name="Text Indent A 3 2" xfId="27278"/>
    <cellStyle name="Text Indent A 3 2 2" xfId="27279"/>
    <cellStyle name="Text Indent A 3 2 3" xfId="27280"/>
    <cellStyle name="Text Indent A 3 3" xfId="27281"/>
    <cellStyle name="Text Indent A_Comverse 2004 Income Tax Review Wkbk 02 03" xfId="27282"/>
    <cellStyle name="Text Indent B" xfId="27283"/>
    <cellStyle name="Text Indent B 10" xfId="27284"/>
    <cellStyle name="Text Indent B 11" xfId="27285"/>
    <cellStyle name="Text Indent B 12" xfId="27286"/>
    <cellStyle name="Text Indent B 13" xfId="27287"/>
    <cellStyle name="Text Indent B 14" xfId="27288"/>
    <cellStyle name="Text Indent B 15" xfId="27289"/>
    <cellStyle name="Text Indent B 16" xfId="27290"/>
    <cellStyle name="Text Indent B 17" xfId="27291"/>
    <cellStyle name="Text Indent B 18" xfId="27292"/>
    <cellStyle name="Text Indent B 19" xfId="27293"/>
    <cellStyle name="Text Indent B 2" xfId="27294"/>
    <cellStyle name="Text Indent B 2 2" xfId="27295"/>
    <cellStyle name="Text Indent B 20" xfId="27296"/>
    <cellStyle name="Text Indent B 21" xfId="27297"/>
    <cellStyle name="Text Indent B 22" xfId="27298"/>
    <cellStyle name="Text Indent B 23" xfId="27299"/>
    <cellStyle name="Text Indent B 24" xfId="27300"/>
    <cellStyle name="Text Indent B 25" xfId="27301"/>
    <cellStyle name="Text Indent B 26" xfId="27302"/>
    <cellStyle name="Text Indent B 27" xfId="27303"/>
    <cellStyle name="Text Indent B 28" xfId="27304"/>
    <cellStyle name="Text Indent B 29" xfId="27305"/>
    <cellStyle name="Text Indent B 3" xfId="27306"/>
    <cellStyle name="Text Indent B 3 10" xfId="27307"/>
    <cellStyle name="Text Indent B 3 11" xfId="27308"/>
    <cellStyle name="Text Indent B 3 12" xfId="27309"/>
    <cellStyle name="Text Indent B 3 13" xfId="27310"/>
    <cellStyle name="Text Indent B 3 14" xfId="27311"/>
    <cellStyle name="Text Indent B 3 15" xfId="27312"/>
    <cellStyle name="Text Indent B 3 16" xfId="27313"/>
    <cellStyle name="Text Indent B 3 2" xfId="27314"/>
    <cellStyle name="Text Indent B 3 2 2" xfId="27315"/>
    <cellStyle name="Text Indent B 3 2 3" xfId="27316"/>
    <cellStyle name="Text Indent B 3 2 4" xfId="27317"/>
    <cellStyle name="Text Indent B 3 2 5" xfId="27318"/>
    <cellStyle name="Text Indent B 3 2 6" xfId="27319"/>
    <cellStyle name="Text Indent B 3 2 7" xfId="27320"/>
    <cellStyle name="Text Indent B 3 2 8" xfId="27321"/>
    <cellStyle name="Text Indent B 3 3" xfId="27322"/>
    <cellStyle name="Text Indent B 3 4" xfId="27323"/>
    <cellStyle name="Text Indent B 3 5" xfId="27324"/>
    <cellStyle name="Text Indent B 3 6" xfId="27325"/>
    <cellStyle name="Text Indent B 3 7" xfId="27326"/>
    <cellStyle name="Text Indent B 3 8" xfId="27327"/>
    <cellStyle name="Text Indent B 3 9" xfId="27328"/>
    <cellStyle name="Text Indent B 30" xfId="27329"/>
    <cellStyle name="Text Indent B 31" xfId="27330"/>
    <cellStyle name="Text Indent B 32" xfId="27331"/>
    <cellStyle name="Text Indent B 33" xfId="27332"/>
    <cellStyle name="Text Indent B 34" xfId="27333"/>
    <cellStyle name="Text Indent B 35" xfId="27334"/>
    <cellStyle name="Text Indent B 36" xfId="27335"/>
    <cellStyle name="Text Indent B 37" xfId="27336"/>
    <cellStyle name="Text Indent B 38" xfId="27337"/>
    <cellStyle name="Text Indent B 39" xfId="27338"/>
    <cellStyle name="Text Indent B 4" xfId="27339"/>
    <cellStyle name="Text Indent B 40" xfId="27340"/>
    <cellStyle name="Text Indent B 41" xfId="27341"/>
    <cellStyle name="Text Indent B 5" xfId="27342"/>
    <cellStyle name="Text Indent B 6" xfId="27343"/>
    <cellStyle name="Text Indent B 7" xfId="27344"/>
    <cellStyle name="Text Indent B 8" xfId="27345"/>
    <cellStyle name="Text Indent B 9" xfId="27346"/>
    <cellStyle name="Text Indent C" xfId="27347"/>
    <cellStyle name="Text Indent C 10" xfId="27348"/>
    <cellStyle name="Text Indent C 11" xfId="27349"/>
    <cellStyle name="Text Indent C 12" xfId="27350"/>
    <cellStyle name="Text Indent C 13" xfId="27351"/>
    <cellStyle name="Text Indent C 14" xfId="27352"/>
    <cellStyle name="Text Indent C 15" xfId="27353"/>
    <cellStyle name="Text Indent C 16" xfId="27354"/>
    <cellStyle name="Text Indent C 17" xfId="27355"/>
    <cellStyle name="Text Indent C 18" xfId="27356"/>
    <cellStyle name="Text Indent C 19" xfId="27357"/>
    <cellStyle name="Text Indent C 2" xfId="27358"/>
    <cellStyle name="Text Indent C 2 2" xfId="27359"/>
    <cellStyle name="Text Indent C 20" xfId="27360"/>
    <cellStyle name="Text Indent C 21" xfId="27361"/>
    <cellStyle name="Text Indent C 22" xfId="27362"/>
    <cellStyle name="Text Indent C 23" xfId="27363"/>
    <cellStyle name="Text Indent C 24" xfId="27364"/>
    <cellStyle name="Text Indent C 25" xfId="27365"/>
    <cellStyle name="Text Indent C 26" xfId="27366"/>
    <cellStyle name="Text Indent C 27" xfId="27367"/>
    <cellStyle name="Text Indent C 28" xfId="27368"/>
    <cellStyle name="Text Indent C 29" xfId="27369"/>
    <cellStyle name="Text Indent C 3" xfId="27370"/>
    <cellStyle name="Text Indent C 3 10" xfId="27371"/>
    <cellStyle name="Text Indent C 3 11" xfId="27372"/>
    <cellStyle name="Text Indent C 3 12" xfId="27373"/>
    <cellStyle name="Text Indent C 3 13" xfId="27374"/>
    <cellStyle name="Text Indent C 3 14" xfId="27375"/>
    <cellStyle name="Text Indent C 3 15" xfId="27376"/>
    <cellStyle name="Text Indent C 3 16" xfId="27377"/>
    <cellStyle name="Text Indent C 3 2" xfId="27378"/>
    <cellStyle name="Text Indent C 3 2 2" xfId="27379"/>
    <cellStyle name="Text Indent C 3 2 3" xfId="27380"/>
    <cellStyle name="Text Indent C 3 2 4" xfId="27381"/>
    <cellStyle name="Text Indent C 3 2 5" xfId="27382"/>
    <cellStyle name="Text Indent C 3 2 6" xfId="27383"/>
    <cellStyle name="Text Indent C 3 2 7" xfId="27384"/>
    <cellStyle name="Text Indent C 3 2 8" xfId="27385"/>
    <cellStyle name="Text Indent C 3 3" xfId="27386"/>
    <cellStyle name="Text Indent C 3 4" xfId="27387"/>
    <cellStyle name="Text Indent C 3 5" xfId="27388"/>
    <cellStyle name="Text Indent C 3 6" xfId="27389"/>
    <cellStyle name="Text Indent C 3 7" xfId="27390"/>
    <cellStyle name="Text Indent C 3 8" xfId="27391"/>
    <cellStyle name="Text Indent C 3 9" xfId="27392"/>
    <cellStyle name="Text Indent C 30" xfId="27393"/>
    <cellStyle name="Text Indent C 31" xfId="27394"/>
    <cellStyle name="Text Indent C 32" xfId="27395"/>
    <cellStyle name="Text Indent C 33" xfId="27396"/>
    <cellStyle name="Text Indent C 34" xfId="27397"/>
    <cellStyle name="Text Indent C 35" xfId="27398"/>
    <cellStyle name="Text Indent C 36" xfId="27399"/>
    <cellStyle name="Text Indent C 37" xfId="27400"/>
    <cellStyle name="Text Indent C 38" xfId="27401"/>
    <cellStyle name="Text Indent C 39" xfId="27402"/>
    <cellStyle name="Text Indent C 4" xfId="27403"/>
    <cellStyle name="Text Indent C 40" xfId="27404"/>
    <cellStyle name="Text Indent C 41" xfId="27405"/>
    <cellStyle name="Text Indent C 5" xfId="27406"/>
    <cellStyle name="Text Indent C 6" xfId="27407"/>
    <cellStyle name="Text Indent C 7" xfId="27408"/>
    <cellStyle name="Text Indent C 8" xfId="27409"/>
    <cellStyle name="Text Indent C 9" xfId="27410"/>
    <cellStyle name="Text_1-31-04 Provision as of 7-30-09 - TB 7.15 - JS" xfId="27411"/>
    <cellStyle name="Text`" xfId="27412"/>
    <cellStyle name="Text` 2" xfId="27413"/>
    <cellStyle name="Texte explicatif" xfId="27414"/>
    <cellStyle name="Texto de advertencia" xfId="27415"/>
    <cellStyle name="Texto de Aviso" xfId="27416"/>
    <cellStyle name="Texto Explicativo" xfId="27417"/>
    <cellStyle name="Tickmark" xfId="27418"/>
    <cellStyle name="times" xfId="27419"/>
    <cellStyle name="Times New Roman" xfId="92"/>
    <cellStyle name="times_Convatec Income Tax Review Wkbk (FINAL)" xfId="27420"/>
    <cellStyle name="Title" xfId="58" builtinId="15" customBuiltin="1"/>
    <cellStyle name="Title 10" xfId="27421"/>
    <cellStyle name="Title 10 2" xfId="27422"/>
    <cellStyle name="Title 10 3" xfId="27423"/>
    <cellStyle name="Title 10 4" xfId="27424"/>
    <cellStyle name="Title 11" xfId="27425"/>
    <cellStyle name="Title 11 2" xfId="27426"/>
    <cellStyle name="Title 11 3" xfId="27427"/>
    <cellStyle name="Title 11 4" xfId="27428"/>
    <cellStyle name="Title 12" xfId="27429"/>
    <cellStyle name="Title 12 2" xfId="27430"/>
    <cellStyle name="Title 12 3" xfId="27431"/>
    <cellStyle name="Title 12 4" xfId="27432"/>
    <cellStyle name="Title 13" xfId="27433"/>
    <cellStyle name="Title 14" xfId="27434"/>
    <cellStyle name="Title 15" xfId="27435"/>
    <cellStyle name="Title 16" xfId="27436"/>
    <cellStyle name="Title 17" xfId="27437"/>
    <cellStyle name="Title 18" xfId="27438"/>
    <cellStyle name="Title 19" xfId="27439"/>
    <cellStyle name="Title 2" xfId="97"/>
    <cellStyle name="Title 2 10" xfId="27440"/>
    <cellStyle name="Title 2 11" xfId="27441"/>
    <cellStyle name="Title 2 12" xfId="27442"/>
    <cellStyle name="Title 2 13" xfId="27443"/>
    <cellStyle name="Title 2 14" xfId="27444"/>
    <cellStyle name="Title 2 15" xfId="27445"/>
    <cellStyle name="Title 2 2" xfId="7130"/>
    <cellStyle name="Title 2 3" xfId="7129"/>
    <cellStyle name="Title 2 3 2" xfId="27447"/>
    <cellStyle name="Title 2 3 3" xfId="27448"/>
    <cellStyle name="Title 2 3 4" xfId="27449"/>
    <cellStyle name="Title 2 3 5" xfId="27450"/>
    <cellStyle name="Title 2 3 6" xfId="27451"/>
    <cellStyle name="Title 2 3 7" xfId="27452"/>
    <cellStyle name="Title 2 3 8" xfId="27453"/>
    <cellStyle name="Title 2 3 9" xfId="27446"/>
    <cellStyle name="Title 2 4" xfId="27454"/>
    <cellStyle name="Title 2 4 2" xfId="27455"/>
    <cellStyle name="Title 2 4 3" xfId="27456"/>
    <cellStyle name="Title 2 4 4" xfId="27457"/>
    <cellStyle name="Title 2 4 5" xfId="27458"/>
    <cellStyle name="Title 2 4 6" xfId="27459"/>
    <cellStyle name="Title 2 4 7" xfId="27460"/>
    <cellStyle name="Title 2 4 8" xfId="27461"/>
    <cellStyle name="Title 2 5" xfId="27462"/>
    <cellStyle name="Title 2 5 2" xfId="27463"/>
    <cellStyle name="Title 2 5 3" xfId="27464"/>
    <cellStyle name="Title 2 5 4" xfId="27465"/>
    <cellStyle name="Title 2 5 5" xfId="27466"/>
    <cellStyle name="Title 2 5 6" xfId="27467"/>
    <cellStyle name="Title 2 5 7" xfId="27468"/>
    <cellStyle name="Title 2 5 8" xfId="27469"/>
    <cellStyle name="Title 2 6" xfId="27470"/>
    <cellStyle name="Title 2 7" xfId="27471"/>
    <cellStyle name="Title 2 8" xfId="27472"/>
    <cellStyle name="Title 2 9" xfId="27473"/>
    <cellStyle name="Title 3" xfId="360"/>
    <cellStyle name="Title 3 10" xfId="27474"/>
    <cellStyle name="Title 3 11" xfId="27475"/>
    <cellStyle name="Title 3 12" xfId="27476"/>
    <cellStyle name="Title 3 13" xfId="27477"/>
    <cellStyle name="Title 3 14" xfId="27478"/>
    <cellStyle name="Title 3 15" xfId="27479"/>
    <cellStyle name="Title 3 2" xfId="27480"/>
    <cellStyle name="Title 3 3" xfId="27481"/>
    <cellStyle name="Title 3 3 2" xfId="27482"/>
    <cellStyle name="Title 3 3 3" xfId="27483"/>
    <cellStyle name="Title 3 3 4" xfId="27484"/>
    <cellStyle name="Title 3 3 5" xfId="27485"/>
    <cellStyle name="Title 3 3 6" xfId="27486"/>
    <cellStyle name="Title 3 3 7" xfId="27487"/>
    <cellStyle name="Title 3 3 8" xfId="27488"/>
    <cellStyle name="Title 3 4" xfId="27489"/>
    <cellStyle name="Title 3 4 2" xfId="27490"/>
    <cellStyle name="Title 3 4 3" xfId="27491"/>
    <cellStyle name="Title 3 4 4" xfId="27492"/>
    <cellStyle name="Title 3 4 5" xfId="27493"/>
    <cellStyle name="Title 3 4 6" xfId="27494"/>
    <cellStyle name="Title 3 4 7" xfId="27495"/>
    <cellStyle name="Title 3 4 8" xfId="27496"/>
    <cellStyle name="Title 3 5" xfId="27497"/>
    <cellStyle name="Title 3 5 2" xfId="27498"/>
    <cellStyle name="Title 3 5 3" xfId="27499"/>
    <cellStyle name="Title 3 5 4" xfId="27500"/>
    <cellStyle name="Title 3 5 5" xfId="27501"/>
    <cellStyle name="Title 3 5 6" xfId="27502"/>
    <cellStyle name="Title 3 5 7" xfId="27503"/>
    <cellStyle name="Title 3 5 8" xfId="27504"/>
    <cellStyle name="Title 3 6" xfId="27505"/>
    <cellStyle name="Title 3 7" xfId="27506"/>
    <cellStyle name="Title 3 8" xfId="27507"/>
    <cellStyle name="Title 3 9" xfId="27508"/>
    <cellStyle name="Title 4" xfId="27509"/>
    <cellStyle name="Title 4 2" xfId="27510"/>
    <cellStyle name="Title 4 3" xfId="27511"/>
    <cellStyle name="Title 4 4" xfId="27512"/>
    <cellStyle name="Title 5" xfId="27513"/>
    <cellStyle name="Title 5 2" xfId="27514"/>
    <cellStyle name="Title 5 3" xfId="27515"/>
    <cellStyle name="Title 5 4" xfId="27516"/>
    <cellStyle name="Title 6" xfId="27517"/>
    <cellStyle name="Title 6 2" xfId="27518"/>
    <cellStyle name="Title 6 3" xfId="27519"/>
    <cellStyle name="Title 6 4" xfId="27520"/>
    <cellStyle name="Title 7" xfId="27521"/>
    <cellStyle name="Title 7 2" xfId="27522"/>
    <cellStyle name="Title 7 3" xfId="27523"/>
    <cellStyle name="Title 7 4" xfId="27524"/>
    <cellStyle name="Title 8" xfId="27525"/>
    <cellStyle name="Title 8 2" xfId="27526"/>
    <cellStyle name="Title 8 3" xfId="27527"/>
    <cellStyle name="Title 8 4" xfId="27528"/>
    <cellStyle name="Title 9" xfId="27529"/>
    <cellStyle name="Title 9 2" xfId="27530"/>
    <cellStyle name="Title 9 3" xfId="27531"/>
    <cellStyle name="Title 9 4" xfId="27532"/>
    <cellStyle name="Titre" xfId="27533"/>
    <cellStyle name="Titre 1" xfId="27534"/>
    <cellStyle name="Titre 2" xfId="27535"/>
    <cellStyle name="Titre 3" xfId="27536"/>
    <cellStyle name="Titre 4" xfId="27537"/>
    <cellStyle name="Título" xfId="27538"/>
    <cellStyle name="Título 1" xfId="27539"/>
    <cellStyle name="Título 2" xfId="27540"/>
    <cellStyle name="Título 3" xfId="27541"/>
    <cellStyle name="Título 4" xfId="27542"/>
    <cellStyle name="TopGrey" xfId="27543"/>
    <cellStyle name="TopGrey.prt" xfId="27544"/>
    <cellStyle name="Total" xfId="59" builtinId="25" customBuiltin="1"/>
    <cellStyle name="Total - Style2" xfId="27545"/>
    <cellStyle name="Total - Style2 2" xfId="27546"/>
    <cellStyle name="Total 10" xfId="27547"/>
    <cellStyle name="Total 10 2" xfId="27548"/>
    <cellStyle name="Total 10 3" xfId="27549"/>
    <cellStyle name="Total 10 4" xfId="27550"/>
    <cellStyle name="Total 11" xfId="27551"/>
    <cellStyle name="Total 11 2" xfId="27552"/>
    <cellStyle name="Total 11 3" xfId="27553"/>
    <cellStyle name="Total 11 4" xfId="27554"/>
    <cellStyle name="Total 12" xfId="27555"/>
    <cellStyle name="Total 12 2" xfId="27556"/>
    <cellStyle name="Total 12 3" xfId="27557"/>
    <cellStyle name="Total 12 4" xfId="27558"/>
    <cellStyle name="Total 13" xfId="27559"/>
    <cellStyle name="Total 14" xfId="27560"/>
    <cellStyle name="Total 15" xfId="27561"/>
    <cellStyle name="Total 16" xfId="27562"/>
    <cellStyle name="Total 17" xfId="27563"/>
    <cellStyle name="Total 18" xfId="27564"/>
    <cellStyle name="Total 19" xfId="27565"/>
    <cellStyle name="Total 2" xfId="113"/>
    <cellStyle name="Total 2 10" xfId="27567"/>
    <cellStyle name="Total 2 11" xfId="27568"/>
    <cellStyle name="Total 2 12" xfId="27569"/>
    <cellStyle name="Total 2 13" xfId="27570"/>
    <cellStyle name="Total 2 14" xfId="27571"/>
    <cellStyle name="Total 2 14 2" xfId="27572"/>
    <cellStyle name="Total 2 14 3" xfId="27573"/>
    <cellStyle name="Total 2 14 4" xfId="27574"/>
    <cellStyle name="Total 2 14 5" xfId="27575"/>
    <cellStyle name="Total 2 14 6" xfId="27576"/>
    <cellStyle name="Total 2 14 7" xfId="27577"/>
    <cellStyle name="Total 2 14 8" xfId="27578"/>
    <cellStyle name="Total 2 15" xfId="27579"/>
    <cellStyle name="Total 2 15 2" xfId="27580"/>
    <cellStyle name="Total 2 15 3" xfId="27581"/>
    <cellStyle name="Total 2 15 4" xfId="27582"/>
    <cellStyle name="Total 2 15 5" xfId="27583"/>
    <cellStyle name="Total 2 15 6" xfId="27584"/>
    <cellStyle name="Total 2 15 7" xfId="27585"/>
    <cellStyle name="Total 2 15 8" xfId="27586"/>
    <cellStyle name="Total 2 16" xfId="27587"/>
    <cellStyle name="Total 2 16 2" xfId="27588"/>
    <cellStyle name="Total 2 16 3" xfId="27589"/>
    <cellStyle name="Total 2 16 4" xfId="27590"/>
    <cellStyle name="Total 2 16 5" xfId="27591"/>
    <cellStyle name="Total 2 16 6" xfId="27592"/>
    <cellStyle name="Total 2 16 7" xfId="27593"/>
    <cellStyle name="Total 2 16 8" xfId="27594"/>
    <cellStyle name="Total 2 17" xfId="27595"/>
    <cellStyle name="Total 2 17 2" xfId="27596"/>
    <cellStyle name="Total 2 17 3" xfId="27597"/>
    <cellStyle name="Total 2 17 4" xfId="27598"/>
    <cellStyle name="Total 2 17 5" xfId="27599"/>
    <cellStyle name="Total 2 17 6" xfId="27600"/>
    <cellStyle name="Total 2 17 7" xfId="27601"/>
    <cellStyle name="Total 2 17 8" xfId="27602"/>
    <cellStyle name="Total 2 18" xfId="27603"/>
    <cellStyle name="Total 2 18 2" xfId="27604"/>
    <cellStyle name="Total 2 18 3" xfId="27605"/>
    <cellStyle name="Total 2 18 4" xfId="27606"/>
    <cellStyle name="Total 2 18 5" xfId="27607"/>
    <cellStyle name="Total 2 18 6" xfId="27608"/>
    <cellStyle name="Total 2 18 7" xfId="27609"/>
    <cellStyle name="Total 2 18 8" xfId="27610"/>
    <cellStyle name="Total 2 19" xfId="27611"/>
    <cellStyle name="Total 2 19 2" xfId="27612"/>
    <cellStyle name="Total 2 19 3" xfId="27613"/>
    <cellStyle name="Total 2 19 4" xfId="27614"/>
    <cellStyle name="Total 2 19 5" xfId="27615"/>
    <cellStyle name="Total 2 19 6" xfId="27616"/>
    <cellStyle name="Total 2 19 7" xfId="27617"/>
    <cellStyle name="Total 2 19 8" xfId="27618"/>
    <cellStyle name="Total 2 2" xfId="300"/>
    <cellStyle name="Total 2 2 2" xfId="7132"/>
    <cellStyle name="Total 2 2 3" xfId="27619"/>
    <cellStyle name="Total 2 20" xfId="27620"/>
    <cellStyle name="Total 2 20 2" xfId="27621"/>
    <cellStyle name="Total 2 20 3" xfId="27622"/>
    <cellStyle name="Total 2 20 4" xfId="27623"/>
    <cellStyle name="Total 2 20 5" xfId="27624"/>
    <cellStyle name="Total 2 20 6" xfId="27625"/>
    <cellStyle name="Total 2 20 7" xfId="27626"/>
    <cellStyle name="Total 2 20 8" xfId="27627"/>
    <cellStyle name="Total 2 21" xfId="27628"/>
    <cellStyle name="Total 2 21 2" xfId="27629"/>
    <cellStyle name="Total 2 21 3" xfId="27630"/>
    <cellStyle name="Total 2 21 4" xfId="27631"/>
    <cellStyle name="Total 2 21 5" xfId="27632"/>
    <cellStyle name="Total 2 21 6" xfId="27633"/>
    <cellStyle name="Total 2 21 7" xfId="27634"/>
    <cellStyle name="Total 2 21 8" xfId="27635"/>
    <cellStyle name="Total 2 22" xfId="27636"/>
    <cellStyle name="Total 2 22 2" xfId="27637"/>
    <cellStyle name="Total 2 22 3" xfId="27638"/>
    <cellStyle name="Total 2 22 4" xfId="27639"/>
    <cellStyle name="Total 2 22 5" xfId="27640"/>
    <cellStyle name="Total 2 22 6" xfId="27641"/>
    <cellStyle name="Total 2 22 7" xfId="27642"/>
    <cellStyle name="Total 2 22 8" xfId="27643"/>
    <cellStyle name="Total 2 23" xfId="27644"/>
    <cellStyle name="Total 2 23 2" xfId="27645"/>
    <cellStyle name="Total 2 23 3" xfId="27646"/>
    <cellStyle name="Total 2 23 4" xfId="27647"/>
    <cellStyle name="Total 2 23 5" xfId="27648"/>
    <cellStyle name="Total 2 23 6" xfId="27649"/>
    <cellStyle name="Total 2 23 7" xfId="27650"/>
    <cellStyle name="Total 2 23 8" xfId="27651"/>
    <cellStyle name="Total 2 24" xfId="27652"/>
    <cellStyle name="Total 2 24 2" xfId="27653"/>
    <cellStyle name="Total 2 24 3" xfId="27654"/>
    <cellStyle name="Total 2 24 4" xfId="27655"/>
    <cellStyle name="Total 2 24 5" xfId="27656"/>
    <cellStyle name="Total 2 24 6" xfId="27657"/>
    <cellStyle name="Total 2 24 7" xfId="27658"/>
    <cellStyle name="Total 2 24 8" xfId="27659"/>
    <cellStyle name="Total 2 25" xfId="27660"/>
    <cellStyle name="Total 2 26" xfId="27661"/>
    <cellStyle name="Total 2 27" xfId="27662"/>
    <cellStyle name="Total 2 28" xfId="27663"/>
    <cellStyle name="Total 2 29" xfId="27664"/>
    <cellStyle name="Total 2 3" xfId="7133"/>
    <cellStyle name="Total 2 3 2" xfId="27665"/>
    <cellStyle name="Total 2 30" xfId="27666"/>
    <cellStyle name="Total 2 31" xfId="27667"/>
    <cellStyle name="Total 2 32" xfId="27668"/>
    <cellStyle name="Total 2 33" xfId="27669"/>
    <cellStyle name="Total 2 34" xfId="27670"/>
    <cellStyle name="Total 2 35" xfId="27671"/>
    <cellStyle name="Total 2 36" xfId="27672"/>
    <cellStyle name="Total 2 37" xfId="27673"/>
    <cellStyle name="Total 2 38" xfId="27674"/>
    <cellStyle name="Total 2 39" xfId="27675"/>
    <cellStyle name="Total 2 4" xfId="27676"/>
    <cellStyle name="Total 2 40" xfId="27677"/>
    <cellStyle name="Total 2 41" xfId="27678"/>
    <cellStyle name="Total 2 42" xfId="27679"/>
    <cellStyle name="Total 2 43" xfId="27680"/>
    <cellStyle name="Total 2 44" xfId="27681"/>
    <cellStyle name="Total 2 45" xfId="27566"/>
    <cellStyle name="Total 2 5" xfId="27682"/>
    <cellStyle name="Total 2 6" xfId="27683"/>
    <cellStyle name="Total 2 7" xfId="27684"/>
    <cellStyle name="Total 2 8" xfId="27685"/>
    <cellStyle name="Total 2 9" xfId="27686"/>
    <cellStyle name="Total 20" xfId="27687"/>
    <cellStyle name="Total 3" xfId="361"/>
    <cellStyle name="Total 3 10" xfId="27689"/>
    <cellStyle name="Total 3 10 2" xfId="27690"/>
    <cellStyle name="Total 3 10 3" xfId="27691"/>
    <cellStyle name="Total 3 10 4" xfId="27692"/>
    <cellStyle name="Total 3 10 5" xfId="27693"/>
    <cellStyle name="Total 3 10 6" xfId="27694"/>
    <cellStyle name="Total 3 10 7" xfId="27695"/>
    <cellStyle name="Total 3 10 8" xfId="27696"/>
    <cellStyle name="Total 3 11" xfId="27697"/>
    <cellStyle name="Total 3 11 2" xfId="27698"/>
    <cellStyle name="Total 3 11 3" xfId="27699"/>
    <cellStyle name="Total 3 11 4" xfId="27700"/>
    <cellStyle name="Total 3 11 5" xfId="27701"/>
    <cellStyle name="Total 3 11 6" xfId="27702"/>
    <cellStyle name="Total 3 11 7" xfId="27703"/>
    <cellStyle name="Total 3 11 8" xfId="27704"/>
    <cellStyle name="Total 3 12" xfId="27705"/>
    <cellStyle name="Total 3 12 2" xfId="27706"/>
    <cellStyle name="Total 3 12 3" xfId="27707"/>
    <cellStyle name="Total 3 12 4" xfId="27708"/>
    <cellStyle name="Total 3 12 5" xfId="27709"/>
    <cellStyle name="Total 3 12 6" xfId="27710"/>
    <cellStyle name="Total 3 12 7" xfId="27711"/>
    <cellStyle name="Total 3 12 8" xfId="27712"/>
    <cellStyle name="Total 3 13" xfId="27713"/>
    <cellStyle name="Total 3 13 2" xfId="27714"/>
    <cellStyle name="Total 3 13 3" xfId="27715"/>
    <cellStyle name="Total 3 13 4" xfId="27716"/>
    <cellStyle name="Total 3 13 5" xfId="27717"/>
    <cellStyle name="Total 3 13 6" xfId="27718"/>
    <cellStyle name="Total 3 13 7" xfId="27719"/>
    <cellStyle name="Total 3 13 8" xfId="27720"/>
    <cellStyle name="Total 3 14" xfId="27721"/>
    <cellStyle name="Total 3 15" xfId="27722"/>
    <cellStyle name="Total 3 16" xfId="27723"/>
    <cellStyle name="Total 3 16 2" xfId="27724"/>
    <cellStyle name="Total 3 17" xfId="27725"/>
    <cellStyle name="Total 3 17 2" xfId="27726"/>
    <cellStyle name="Total 3 18" xfId="27727"/>
    <cellStyle name="Total 3 19" xfId="27728"/>
    <cellStyle name="Total 3 2" xfId="27729"/>
    <cellStyle name="Total 3 20" xfId="27730"/>
    <cellStyle name="Total 3 21" xfId="27731"/>
    <cellStyle name="Total 3 22" xfId="27732"/>
    <cellStyle name="Total 3 23" xfId="27733"/>
    <cellStyle name="Total 3 24" xfId="27734"/>
    <cellStyle name="Total 3 25" xfId="27735"/>
    <cellStyle name="Total 3 26" xfId="27736"/>
    <cellStyle name="Total 3 27" xfId="27737"/>
    <cellStyle name="Total 3 28" xfId="27688"/>
    <cellStyle name="Total 3 3" xfId="27738"/>
    <cellStyle name="Total 3 3 2" xfId="27739"/>
    <cellStyle name="Total 3 3 3" xfId="27740"/>
    <cellStyle name="Total 3 3 4" xfId="27741"/>
    <cellStyle name="Total 3 3 5" xfId="27742"/>
    <cellStyle name="Total 3 3 6" xfId="27743"/>
    <cellStyle name="Total 3 3 7" xfId="27744"/>
    <cellStyle name="Total 3 3 8" xfId="27745"/>
    <cellStyle name="Total 3 4" xfId="27746"/>
    <cellStyle name="Total 3 4 2" xfId="27747"/>
    <cellStyle name="Total 3 4 3" xfId="27748"/>
    <cellStyle name="Total 3 4 4" xfId="27749"/>
    <cellStyle name="Total 3 4 5" xfId="27750"/>
    <cellStyle name="Total 3 4 6" xfId="27751"/>
    <cellStyle name="Total 3 4 7" xfId="27752"/>
    <cellStyle name="Total 3 4 8" xfId="27753"/>
    <cellStyle name="Total 3 5" xfId="27754"/>
    <cellStyle name="Total 3 5 2" xfId="27755"/>
    <cellStyle name="Total 3 5 3" xfId="27756"/>
    <cellStyle name="Total 3 5 4" xfId="27757"/>
    <cellStyle name="Total 3 5 5" xfId="27758"/>
    <cellStyle name="Total 3 5 6" xfId="27759"/>
    <cellStyle name="Total 3 5 7" xfId="27760"/>
    <cellStyle name="Total 3 5 8" xfId="27761"/>
    <cellStyle name="Total 3 6" xfId="27762"/>
    <cellStyle name="Total 3 6 2" xfId="27763"/>
    <cellStyle name="Total 3 6 3" xfId="27764"/>
    <cellStyle name="Total 3 6 4" xfId="27765"/>
    <cellStyle name="Total 3 6 5" xfId="27766"/>
    <cellStyle name="Total 3 6 6" xfId="27767"/>
    <cellStyle name="Total 3 6 7" xfId="27768"/>
    <cellStyle name="Total 3 6 8" xfId="27769"/>
    <cellStyle name="Total 3 7" xfId="27770"/>
    <cellStyle name="Total 3 7 2" xfId="27771"/>
    <cellStyle name="Total 3 7 3" xfId="27772"/>
    <cellStyle name="Total 3 7 4" xfId="27773"/>
    <cellStyle name="Total 3 7 5" xfId="27774"/>
    <cellStyle name="Total 3 7 6" xfId="27775"/>
    <cellStyle name="Total 3 7 7" xfId="27776"/>
    <cellStyle name="Total 3 7 8" xfId="27777"/>
    <cellStyle name="Total 3 8" xfId="27778"/>
    <cellStyle name="Total 3 8 2" xfId="27779"/>
    <cellStyle name="Total 3 8 3" xfId="27780"/>
    <cellStyle name="Total 3 8 4" xfId="27781"/>
    <cellStyle name="Total 3 8 5" xfId="27782"/>
    <cellStyle name="Total 3 8 6" xfId="27783"/>
    <cellStyle name="Total 3 8 7" xfId="27784"/>
    <cellStyle name="Total 3 8 8" xfId="27785"/>
    <cellStyle name="Total 3 9" xfId="27786"/>
    <cellStyle name="Total 3 9 2" xfId="27787"/>
    <cellStyle name="Total 3 9 3" xfId="27788"/>
    <cellStyle name="Total 3 9 4" xfId="27789"/>
    <cellStyle name="Total 3 9 5" xfId="27790"/>
    <cellStyle name="Total 3 9 6" xfId="27791"/>
    <cellStyle name="Total 3 9 7" xfId="27792"/>
    <cellStyle name="Total 3 9 8" xfId="27793"/>
    <cellStyle name="Total 4" xfId="27794"/>
    <cellStyle name="Total 4 2" xfId="27795"/>
    <cellStyle name="Total 4 3" xfId="27796"/>
    <cellStyle name="Total 4 4" xfId="27797"/>
    <cellStyle name="Total 4 5" xfId="27798"/>
    <cellStyle name="Total 4 6" xfId="27799"/>
    <cellStyle name="Total 4 7" xfId="27800"/>
    <cellStyle name="Total 5" xfId="27801"/>
    <cellStyle name="Total 5 2" xfId="27802"/>
    <cellStyle name="Total 5 3" xfId="27803"/>
    <cellStyle name="Total 5 4" xfId="27804"/>
    <cellStyle name="Total 6" xfId="27805"/>
    <cellStyle name="Total 6 2" xfId="27806"/>
    <cellStyle name="Total 6 3" xfId="27807"/>
    <cellStyle name="Total 6 4" xfId="27808"/>
    <cellStyle name="Total 7" xfId="27809"/>
    <cellStyle name="Total 7 2" xfId="27810"/>
    <cellStyle name="Total 7 3" xfId="27811"/>
    <cellStyle name="Total 7 4" xfId="27812"/>
    <cellStyle name="Total 8" xfId="27813"/>
    <cellStyle name="Total 8 2" xfId="27814"/>
    <cellStyle name="Total 8 3" xfId="27815"/>
    <cellStyle name="Total 8 4" xfId="27816"/>
    <cellStyle name="Total 9" xfId="27817"/>
    <cellStyle name="Total 9 2" xfId="27818"/>
    <cellStyle name="Total 9 3" xfId="27819"/>
    <cellStyle name="Total 9 4" xfId="27820"/>
    <cellStyle name="Tusental (0)_pldt" xfId="27821"/>
    <cellStyle name="Tusental_pldt" xfId="27822"/>
    <cellStyle name="Underline_Dbl" xfId="27823"/>
    <cellStyle name="Unlock" xfId="27824"/>
    <cellStyle name="UnlockBold" xfId="27825"/>
    <cellStyle name="Unprot" xfId="27826"/>
    <cellStyle name="Unprot 2" xfId="27827"/>
    <cellStyle name="Unprot 3" xfId="27828"/>
    <cellStyle name="Unprot$" xfId="27829"/>
    <cellStyle name="Unprot_Comverse 2004 Income Tax Review Wkbk 02 03" xfId="27830"/>
    <cellStyle name="Unprotect" xfId="27831"/>
    <cellStyle name="Update" xfId="27832"/>
    <cellStyle name="UploadThisRowValue" xfId="27833"/>
    <cellStyle name="Validation" xfId="27834"/>
    <cellStyle name="Validation 2" xfId="27835"/>
    <cellStyle name="values($ 0.000)" xfId="27836"/>
    <cellStyle name="values($ 0.000) 10" xfId="27837"/>
    <cellStyle name="values($ 0.000) 11" xfId="27838"/>
    <cellStyle name="values($ 0.000) 12" xfId="27839"/>
    <cellStyle name="values($ 0.000) 13" xfId="27840"/>
    <cellStyle name="values($ 0.000) 14" xfId="27841"/>
    <cellStyle name="values($ 0.000) 15" xfId="27842"/>
    <cellStyle name="values($ 0.000) 16" xfId="27843"/>
    <cellStyle name="values($ 0.000) 17" xfId="27844"/>
    <cellStyle name="values($ 0.000) 18" xfId="27845"/>
    <cellStyle name="values($ 0.000) 19" xfId="27846"/>
    <cellStyle name="values($ 0.000) 2" xfId="27847"/>
    <cellStyle name="values($ 0.000) 2 2" xfId="27848"/>
    <cellStyle name="values($ 0.000) 20" xfId="27849"/>
    <cellStyle name="values($ 0.000) 21" xfId="27850"/>
    <cellStyle name="values($ 0.000) 22" xfId="27851"/>
    <cellStyle name="values($ 0.000) 23" xfId="27852"/>
    <cellStyle name="values($ 0.000) 24" xfId="27853"/>
    <cellStyle name="values($ 0.000) 25" xfId="27854"/>
    <cellStyle name="values($ 0.000) 26" xfId="27855"/>
    <cellStyle name="values($ 0.000) 27" xfId="27856"/>
    <cellStyle name="values($ 0.000) 28" xfId="27857"/>
    <cellStyle name="values($ 0.000) 29" xfId="27858"/>
    <cellStyle name="values($ 0.000) 3" xfId="27859"/>
    <cellStyle name="values($ 0.000) 3 10" xfId="27860"/>
    <cellStyle name="values($ 0.000) 3 11" xfId="27861"/>
    <cellStyle name="values($ 0.000) 3 12" xfId="27862"/>
    <cellStyle name="values($ 0.000) 3 13" xfId="27863"/>
    <cellStyle name="values($ 0.000) 3 14" xfId="27864"/>
    <cellStyle name="values($ 0.000) 3 15" xfId="27865"/>
    <cellStyle name="values($ 0.000) 3 16" xfId="27866"/>
    <cellStyle name="values($ 0.000) 3 2" xfId="27867"/>
    <cellStyle name="values($ 0.000) 3 2 2" xfId="27868"/>
    <cellStyle name="values($ 0.000) 3 2 3" xfId="27869"/>
    <cellStyle name="values($ 0.000) 3 2 4" xfId="27870"/>
    <cellStyle name="values($ 0.000) 3 2 5" xfId="27871"/>
    <cellStyle name="values($ 0.000) 3 2 6" xfId="27872"/>
    <cellStyle name="values($ 0.000) 3 2 7" xfId="27873"/>
    <cellStyle name="values($ 0.000) 3 2 8" xfId="27874"/>
    <cellStyle name="values($ 0.000) 3 3" xfId="27875"/>
    <cellStyle name="values($ 0.000) 3 4" xfId="27876"/>
    <cellStyle name="values($ 0.000) 3 5" xfId="27877"/>
    <cellStyle name="values($ 0.000) 3 6" xfId="27878"/>
    <cellStyle name="values($ 0.000) 3 7" xfId="27879"/>
    <cellStyle name="values($ 0.000) 3 8" xfId="27880"/>
    <cellStyle name="values($ 0.000) 3 9" xfId="27881"/>
    <cellStyle name="values($ 0.000) 30" xfId="27882"/>
    <cellStyle name="values($ 0.000) 31" xfId="27883"/>
    <cellStyle name="values($ 0.000) 32" xfId="27884"/>
    <cellStyle name="values($ 0.000) 33" xfId="27885"/>
    <cellStyle name="values($ 0.000) 34" xfId="27886"/>
    <cellStyle name="values($ 0.000) 35" xfId="27887"/>
    <cellStyle name="values($ 0.000) 36" xfId="27888"/>
    <cellStyle name="values($ 0.000) 37" xfId="27889"/>
    <cellStyle name="values($ 0.000) 38" xfId="27890"/>
    <cellStyle name="values($ 0.000) 39" xfId="27891"/>
    <cellStyle name="values($ 0.000) 4" xfId="27892"/>
    <cellStyle name="values($ 0.000) 40" xfId="27893"/>
    <cellStyle name="values($ 0.000) 41" xfId="27894"/>
    <cellStyle name="values($ 0.000) 5" xfId="27895"/>
    <cellStyle name="values($ 0.000) 6" xfId="27896"/>
    <cellStyle name="values($ 0.000) 7" xfId="27897"/>
    <cellStyle name="values($ 0.000) 8" xfId="27898"/>
    <cellStyle name="values($ 0.000) 9" xfId="27899"/>
    <cellStyle name="values(0.000)" xfId="27900"/>
    <cellStyle name="Valuta (0)_BIL CEE ABBREVIATO" xfId="27901"/>
    <cellStyle name="Valuta [0]_RESULTS" xfId="27902"/>
    <cellStyle name="Valuta_capextemp" xfId="27903"/>
    <cellStyle name="VENDOR" xfId="27904"/>
    <cellStyle name="Vérification" xfId="27905"/>
    <cellStyle name="VJ" xfId="27906"/>
    <cellStyle name="VJ.prt" xfId="27907"/>
    <cellStyle name="Währung [0]_(A) Access-Spares for 2000" xfId="27908"/>
    <cellStyle name="Währung_(A) Access-Spares for 2000" xfId="27909"/>
    <cellStyle name="Warning Text" xfId="60" builtinId="11" customBuiltin="1"/>
    <cellStyle name="Warning Text 10" xfId="27910"/>
    <cellStyle name="Warning Text 10 2" xfId="27911"/>
    <cellStyle name="Warning Text 10 3" xfId="27912"/>
    <cellStyle name="Warning Text 10 4" xfId="27913"/>
    <cellStyle name="Warning Text 11" xfId="27914"/>
    <cellStyle name="Warning Text 11 2" xfId="27915"/>
    <cellStyle name="Warning Text 11 3" xfId="27916"/>
    <cellStyle name="Warning Text 11 4" xfId="27917"/>
    <cellStyle name="Warning Text 12" xfId="27918"/>
    <cellStyle name="Warning Text 12 2" xfId="27919"/>
    <cellStyle name="Warning Text 12 3" xfId="27920"/>
    <cellStyle name="Warning Text 12 4" xfId="27921"/>
    <cellStyle name="Warning Text 13" xfId="27922"/>
    <cellStyle name="Warning Text 14" xfId="27923"/>
    <cellStyle name="Warning Text 15" xfId="27924"/>
    <cellStyle name="Warning Text 16" xfId="27925"/>
    <cellStyle name="Warning Text 17" xfId="27926"/>
    <cellStyle name="Warning Text 18" xfId="27927"/>
    <cellStyle name="Warning Text 19" xfId="27928"/>
    <cellStyle name="Warning Text 2" xfId="110"/>
    <cellStyle name="Warning Text 2 10" xfId="27929"/>
    <cellStyle name="Warning Text 2 11" xfId="27930"/>
    <cellStyle name="Warning Text 2 12" xfId="27931"/>
    <cellStyle name="Warning Text 2 13" xfId="27932"/>
    <cellStyle name="Warning Text 2 2" xfId="301"/>
    <cellStyle name="Warning Text 2 2 2" xfId="7134"/>
    <cellStyle name="Warning Text 2 3" xfId="27933"/>
    <cellStyle name="Warning Text 2 3 2" xfId="27934"/>
    <cellStyle name="Warning Text 2 3 3" xfId="27935"/>
    <cellStyle name="Warning Text 2 3 4" xfId="27936"/>
    <cellStyle name="Warning Text 2 3 5" xfId="27937"/>
    <cellStyle name="Warning Text 2 3 6" xfId="27938"/>
    <cellStyle name="Warning Text 2 3 7" xfId="27939"/>
    <cellStyle name="Warning Text 2 3 8" xfId="27940"/>
    <cellStyle name="Warning Text 2 4" xfId="27941"/>
    <cellStyle name="Warning Text 2 4 2" xfId="27942"/>
    <cellStyle name="Warning Text 2 4 3" xfId="27943"/>
    <cellStyle name="Warning Text 2 4 4" xfId="27944"/>
    <cellStyle name="Warning Text 2 4 5" xfId="27945"/>
    <cellStyle name="Warning Text 2 4 6" xfId="27946"/>
    <cellStyle name="Warning Text 2 4 7" xfId="27947"/>
    <cellStyle name="Warning Text 2 4 8" xfId="27948"/>
    <cellStyle name="Warning Text 2 5" xfId="27949"/>
    <cellStyle name="Warning Text 2 5 2" xfId="27950"/>
    <cellStyle name="Warning Text 2 5 3" xfId="27951"/>
    <cellStyle name="Warning Text 2 5 4" xfId="27952"/>
    <cellStyle name="Warning Text 2 5 5" xfId="27953"/>
    <cellStyle name="Warning Text 2 5 6" xfId="27954"/>
    <cellStyle name="Warning Text 2 5 7" xfId="27955"/>
    <cellStyle name="Warning Text 2 5 8" xfId="27956"/>
    <cellStyle name="Warning Text 2 6" xfId="27957"/>
    <cellStyle name="Warning Text 2 7" xfId="27958"/>
    <cellStyle name="Warning Text 2 8" xfId="27959"/>
    <cellStyle name="Warning Text 2 9" xfId="27960"/>
    <cellStyle name="Warning Text 20" xfId="27961"/>
    <cellStyle name="Warning Text 3" xfId="362"/>
    <cellStyle name="Warning Text 3 10" xfId="27962"/>
    <cellStyle name="Warning Text 3 11" xfId="27963"/>
    <cellStyle name="Warning Text 3 12" xfId="27964"/>
    <cellStyle name="Warning Text 3 13" xfId="27965"/>
    <cellStyle name="Warning Text 3 2" xfId="27966"/>
    <cellStyle name="Warning Text 3 3" xfId="27967"/>
    <cellStyle name="Warning Text 3 3 2" xfId="27968"/>
    <cellStyle name="Warning Text 3 3 3" xfId="27969"/>
    <cellStyle name="Warning Text 3 3 4" xfId="27970"/>
    <cellStyle name="Warning Text 3 3 5" xfId="27971"/>
    <cellStyle name="Warning Text 3 3 6" xfId="27972"/>
    <cellStyle name="Warning Text 3 3 7" xfId="27973"/>
    <cellStyle name="Warning Text 3 3 8" xfId="27974"/>
    <cellStyle name="Warning Text 3 4" xfId="27975"/>
    <cellStyle name="Warning Text 3 4 2" xfId="27976"/>
    <cellStyle name="Warning Text 3 4 3" xfId="27977"/>
    <cellStyle name="Warning Text 3 4 4" xfId="27978"/>
    <cellStyle name="Warning Text 3 4 5" xfId="27979"/>
    <cellStyle name="Warning Text 3 4 6" xfId="27980"/>
    <cellStyle name="Warning Text 3 4 7" xfId="27981"/>
    <cellStyle name="Warning Text 3 4 8" xfId="27982"/>
    <cellStyle name="Warning Text 3 5" xfId="27983"/>
    <cellStyle name="Warning Text 3 5 2" xfId="27984"/>
    <cellStyle name="Warning Text 3 5 3" xfId="27985"/>
    <cellStyle name="Warning Text 3 5 4" xfId="27986"/>
    <cellStyle name="Warning Text 3 5 5" xfId="27987"/>
    <cellStyle name="Warning Text 3 5 6" xfId="27988"/>
    <cellStyle name="Warning Text 3 5 7" xfId="27989"/>
    <cellStyle name="Warning Text 3 5 8" xfId="27990"/>
    <cellStyle name="Warning Text 3 6" xfId="27991"/>
    <cellStyle name="Warning Text 3 7" xfId="27992"/>
    <cellStyle name="Warning Text 3 8" xfId="27993"/>
    <cellStyle name="Warning Text 3 9" xfId="27994"/>
    <cellStyle name="Warning Text 4" xfId="27995"/>
    <cellStyle name="Warning Text 4 2" xfId="27996"/>
    <cellStyle name="Warning Text 4 3" xfId="27997"/>
    <cellStyle name="Warning Text 4 4" xfId="27998"/>
    <cellStyle name="Warning Text 5" xfId="27999"/>
    <cellStyle name="Warning Text 5 2" xfId="28000"/>
    <cellStyle name="Warning Text 5 3" xfId="28001"/>
    <cellStyle name="Warning Text 5 4" xfId="28002"/>
    <cellStyle name="Warning Text 6" xfId="28003"/>
    <cellStyle name="Warning Text 6 2" xfId="28004"/>
    <cellStyle name="Warning Text 6 3" xfId="28005"/>
    <cellStyle name="Warning Text 6 4" xfId="28006"/>
    <cellStyle name="Warning Text 7" xfId="28007"/>
    <cellStyle name="Warning Text 7 2" xfId="28008"/>
    <cellStyle name="Warning Text 7 3" xfId="28009"/>
    <cellStyle name="Warning Text 7 4" xfId="28010"/>
    <cellStyle name="Warning Text 8" xfId="28011"/>
    <cellStyle name="Warning Text 8 2" xfId="28012"/>
    <cellStyle name="Warning Text 8 3" xfId="28013"/>
    <cellStyle name="Warning Text 8 4" xfId="28014"/>
    <cellStyle name="Warning Text 9" xfId="28015"/>
    <cellStyle name="Warning Text 9 2" xfId="28016"/>
    <cellStyle name="Warning Text 9 3" xfId="28017"/>
    <cellStyle name="Warning Text 9 4" xfId="28018"/>
    <cellStyle name="weekly" xfId="28019"/>
    <cellStyle name="Workpaper_Title" xfId="28020"/>
    <cellStyle name="WP_Name_11" xfId="28021"/>
    <cellStyle name="XFormula" xfId="28022"/>
    <cellStyle name="XFormulaBold" xfId="28023"/>
    <cellStyle name="XLock" xfId="28024"/>
    <cellStyle name="Year" xfId="28025"/>
    <cellStyle name="Обычный_Лист1" xfId="28026"/>
    <cellStyle name="パーセント()" xfId="28027"/>
    <cellStyle name="パーセント(0.00)" xfId="28028"/>
    <cellStyle name="パーセント[0.00]" xfId="28029"/>
    <cellStyle name="パーセント_Book2" xfId="28030"/>
    <cellStyle name="一般_!!!GO" xfId="28031"/>
    <cellStyle name="千分位[0]_!!!GO" xfId="28032"/>
    <cellStyle name="千分位_!!!GO" xfId="28033"/>
    <cellStyle name="常规_GSS CONVERTION 27.03.06" xfId="28034"/>
    <cellStyle name="折り返し" xfId="28035"/>
    <cellStyle name="桁区切り [0.00]_Bank Rec - JC - Dec 31 2003" xfId="28036"/>
    <cellStyle name="桁区切り_Book2" xfId="28037"/>
    <cellStyle name="標準_Bank Rec - JC - Dec 31 2003" xfId="28038"/>
    <cellStyle name="見出し１" xfId="28039"/>
    <cellStyle name="貨幣 [0]_!!!GO" xfId="28040"/>
    <cellStyle name="貨幣_!!!GO" xfId="28041"/>
    <cellStyle name="通貨 [0.00]_SHIT" xfId="28042"/>
    <cellStyle name="通貨_SHIT" xfId="280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33.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12" Type="http://schemas.openxmlformats.org/officeDocument/2006/relationships/externalLink" Target="externalLinks/externalLink28.xml"/><Relationship Id="rId16" Type="http://schemas.openxmlformats.org/officeDocument/2006/relationships/worksheet" Target="worksheets/sheet16.xml"/><Relationship Id="rId107" Type="http://schemas.openxmlformats.org/officeDocument/2006/relationships/externalLink" Target="externalLinks/externalLink23.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18.xml"/><Relationship Id="rId123"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6.xml"/><Relationship Id="rId95" Type="http://schemas.openxmlformats.org/officeDocument/2006/relationships/externalLink" Target="externalLinks/externalLink1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externalLink" Target="externalLinks/externalLink16.xml"/><Relationship Id="rId105" Type="http://schemas.openxmlformats.org/officeDocument/2006/relationships/externalLink" Target="externalLinks/externalLink21.xml"/><Relationship Id="rId113" Type="http://schemas.openxmlformats.org/officeDocument/2006/relationships/externalLink" Target="externalLinks/externalLink29.xml"/><Relationship Id="rId11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externalLink" Target="externalLinks/externalLink9.xml"/><Relationship Id="rId98" Type="http://schemas.openxmlformats.org/officeDocument/2006/relationships/externalLink" Target="externalLinks/externalLink14.xml"/><Relationship Id="rId12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externalLink" Target="externalLinks/externalLink19.xml"/><Relationship Id="rId108" Type="http://schemas.openxmlformats.org/officeDocument/2006/relationships/externalLink" Target="externalLinks/externalLink24.xml"/><Relationship Id="rId116" Type="http://schemas.openxmlformats.org/officeDocument/2006/relationships/externalLink" Target="externalLinks/externalLink32.xml"/><Relationship Id="rId124"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externalLink" Target="externalLinks/externalLink12.xml"/><Relationship Id="rId111"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22.xml"/><Relationship Id="rId114" Type="http://schemas.openxmlformats.org/officeDocument/2006/relationships/externalLink" Target="externalLinks/externalLink30.xml"/><Relationship Id="rId119"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externalLink" Target="externalLinks/externalLink10.xml"/><Relationship Id="rId99" Type="http://schemas.openxmlformats.org/officeDocument/2006/relationships/externalLink" Target="externalLinks/externalLink15.xml"/><Relationship Id="rId101" Type="http://schemas.openxmlformats.org/officeDocument/2006/relationships/externalLink" Target="externalLinks/externalLink17.xml"/><Relationship Id="rId12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25.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3.xml"/><Relationship Id="rId104" Type="http://schemas.openxmlformats.org/officeDocument/2006/relationships/externalLink" Target="externalLinks/externalLink20.xml"/><Relationship Id="rId120" Type="http://schemas.openxmlformats.org/officeDocument/2006/relationships/sharedStrings" Target="sharedStrings.xml"/><Relationship Id="rId125" Type="http://schemas.openxmlformats.org/officeDocument/2006/relationships/customXml" Target="../customXml/item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110" Type="http://schemas.openxmlformats.org/officeDocument/2006/relationships/externalLink" Target="externalLinks/externalLink26.xml"/><Relationship Id="rId115" Type="http://schemas.openxmlformats.org/officeDocument/2006/relationships/externalLink" Target="externalLinks/externalLink31.xml"/></Relationships>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xdr:twoCellAnchor editAs="oneCell">
    <xdr:from>
      <xdr:col>1</xdr:col>
      <xdr:colOff>1971675</xdr:colOff>
      <xdr:row>18</xdr:row>
      <xdr:rowOff>114300</xdr:rowOff>
    </xdr:from>
    <xdr:to>
      <xdr:col>1</xdr:col>
      <xdr:colOff>2057400</xdr:colOff>
      <xdr:row>19</xdr:row>
      <xdr:rowOff>171450</xdr:rowOff>
    </xdr:to>
    <xdr:sp macro="" textlink="">
      <xdr:nvSpPr>
        <xdr:cNvPr id="4306" name="Text Box 8"/>
        <xdr:cNvSpPr txBox="1">
          <a:spLocks noChangeArrowheads="1"/>
        </xdr:cNvSpPr>
      </xdr:nvSpPr>
      <xdr:spPr bwMode="auto">
        <a:xfrm>
          <a:off x="3743325" y="4238625"/>
          <a:ext cx="85725" cy="247650"/>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2867025</xdr:colOff>
      <xdr:row>140</xdr:row>
      <xdr:rowOff>38100</xdr:rowOff>
    </xdr:from>
    <xdr:to>
      <xdr:col>1</xdr:col>
      <xdr:colOff>3305175</xdr:colOff>
      <xdr:row>141</xdr:row>
      <xdr:rowOff>0</xdr:rowOff>
    </xdr:to>
    <xdr:sp macro="" textlink="" fLocksText="0">
      <xdr:nvSpPr>
        <xdr:cNvPr id="6558" name="Rectangle 9"/>
        <xdr:cNvSpPr>
          <a:spLocks noChangeArrowheads="1"/>
        </xdr:cNvSpPr>
      </xdr:nvSpPr>
      <xdr:spPr bwMode="auto">
        <a:xfrm>
          <a:off x="3095625" y="27041475"/>
          <a:ext cx="438150" cy="152400"/>
        </a:xfrm>
        <a:prstGeom prst="rect">
          <a:avLst/>
        </a:prstGeom>
        <a:noFill/>
        <a:ln w="9525">
          <a:solidFill>
            <a:srgbClr val="000000"/>
          </a:solidFill>
          <a:miter lim="800000"/>
          <a:headEnd/>
          <a:tailEnd/>
        </a:ln>
      </xdr:spPr>
    </xdr:sp>
    <xdr:clientData fLocksWithSheet="0"/>
  </xdr:twoCellAnchor>
  <xdr:twoCellAnchor>
    <xdr:from>
      <xdr:col>1</xdr:col>
      <xdr:colOff>3371850</xdr:colOff>
      <xdr:row>142</xdr:row>
      <xdr:rowOff>47625</xdr:rowOff>
    </xdr:from>
    <xdr:to>
      <xdr:col>1</xdr:col>
      <xdr:colOff>3810000</xdr:colOff>
      <xdr:row>143</xdr:row>
      <xdr:rowOff>38100</xdr:rowOff>
    </xdr:to>
    <xdr:sp macro="" textlink="">
      <xdr:nvSpPr>
        <xdr:cNvPr id="6154" name="Rectangle 10"/>
        <xdr:cNvSpPr>
          <a:spLocks noChangeArrowheads="1"/>
        </xdr:cNvSpPr>
      </xdr:nvSpPr>
      <xdr:spPr bwMode="auto">
        <a:xfrm>
          <a:off x="3600450" y="27441525"/>
          <a:ext cx="438150" cy="190500"/>
        </a:xfrm>
        <a:prstGeom prst="rect">
          <a:avLst/>
        </a:prstGeom>
        <a:noFill/>
        <a:ln w="9525">
          <a:solidFill>
            <a:srgbClr val="000000"/>
          </a:solid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000000"/>
              </a:solidFill>
              <a:latin typeface="Arial"/>
              <a:cs typeface="Arial"/>
            </a:rPr>
            <a:t>   X</a:t>
          </a:r>
        </a:p>
        <a:p>
          <a:pPr algn="l" rtl="0">
            <a:defRPr sz="1000"/>
          </a:pPr>
          <a:endParaRPr lang="en-US" sz="12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60</xdr:row>
          <xdr:rowOff>0</xdr:rowOff>
        </xdr:from>
        <xdr:to>
          <xdr:col>3</xdr:col>
          <xdr:colOff>1428750</xdr:colOff>
          <xdr:row>60</xdr:row>
          <xdr:rowOff>0</xdr:rowOff>
        </xdr:to>
        <xdr:sp macro="" textlink="">
          <xdr:nvSpPr>
            <xdr:cNvPr id="46132" name="Button 52" hidden="1">
              <a:extLst>
                <a:ext uri="{63B3BB69-23CF-44E3-9099-C40C66FF867C}">
                  <a14:compatExt spid="_x0000_s461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274 - 27</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228600</xdr:colOff>
          <xdr:row>62</xdr:row>
          <xdr:rowOff>38100</xdr:rowOff>
        </xdr:from>
        <xdr:to>
          <xdr:col>4</xdr:col>
          <xdr:colOff>238125</xdr:colOff>
          <xdr:row>62</xdr:row>
          <xdr:rowOff>38100</xdr:rowOff>
        </xdr:to>
        <xdr:sp macro="" textlink="">
          <xdr:nvSpPr>
            <xdr:cNvPr id="47157" name="Button 53" hidden="1">
              <a:extLst>
                <a:ext uri="{63B3BB69-23CF-44E3-9099-C40C66FF867C}">
                  <a14:compatExt spid="_x0000_s471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276 - 27</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58</xdr:row>
          <xdr:rowOff>0</xdr:rowOff>
        </xdr:from>
        <xdr:to>
          <xdr:col>4</xdr:col>
          <xdr:colOff>428625</xdr:colOff>
          <xdr:row>58</xdr:row>
          <xdr:rowOff>0</xdr:rowOff>
        </xdr:to>
        <xdr:sp macro="" textlink="">
          <xdr:nvSpPr>
            <xdr:cNvPr id="55357" name="Button 61" hidden="1">
              <a:extLst>
                <a:ext uri="{63B3BB69-23CF-44E3-9099-C40C66FF867C}">
                  <a14:compatExt spid="_x0000_s553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58</xdr:row>
          <xdr:rowOff>0</xdr:rowOff>
        </xdr:from>
        <xdr:to>
          <xdr:col>4</xdr:col>
          <xdr:colOff>428625</xdr:colOff>
          <xdr:row>58</xdr:row>
          <xdr:rowOff>0</xdr:rowOff>
        </xdr:to>
        <xdr:sp macro="" textlink="">
          <xdr:nvSpPr>
            <xdr:cNvPr id="55358" name="Button 62" hidden="1">
              <a:extLst>
                <a:ext uri="{63B3BB69-23CF-44E3-9099-C40C66FF867C}">
                  <a14:compatExt spid="_x0000_s553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ceintranet/General%20Accounting/Reports_Analysis/PSC/PSC%202006/Final%20to%20PSC/2006%20PSC%20Forms%20Final%20to%20PSC_101%20to%2045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General%20Accounting/Barry%20FERC%20PSC/2008/Annual%202008/FERC%20CONED%20Form%20-200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GEISENHEIMERH/Local%20Settings/Temporary%20Internet%20Files/OLKBA/FERC%20OR%2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ceintranet/General%20Accounting/Reports_Analysis/FERC/2008/Annual%20Report/FERC%20CONED%20Form%20-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General%20Accounting/Elliott-Barnes/FERC%20Quarterly%20Reporting/2nd%20Quarter%20'04/FERC%20Quarterly%20Mo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scagliusip/Local%20Settings/Temporary%20Internet%20Files/OLK24/FercConedFORMS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General%20Accounting/2002%20PSC%20Annual%20Report/CONED.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scagliusip/Local%20Settings/Temporary%20Internet%20Files/OLK24/NypscForm182/CON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barettaa/Local%20Settings/Temporary%20Internet%20Files/OLK7/CONED%20FERC%20Form%20-20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yiml/Local%20Settings/Temporary%20Internet%20Files/OLK12/FERC%20CONED%20Form%20-20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2008%20PSC%20FERC%20Page%20101%20to%20450%20version%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yiml/Application%20Data/Microsoft/Excel/2006%20PSC%20Forms%20Final%20to%20PSC_101%20to%20450%20(version%2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vilardif/Local%20Settings/Temporary%20Internet%20Files/OLK4F/Psc2003_UNDER%20CONSTR.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nts%20and%20Settings/scagliusip/Local%20Settings/Temporary%20Internet%20Files/OLK24/FercConedFORMS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nts%20and%20Settings/vilardif/Local%20Settings/Temporary%20Internet%20Files/OLK4F/Psc2003_UNDER%20CONSTR.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ZZZ/research/Temporary%20Internet%20Files/OLK17D/ORU%20SECFINANCIAL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ZZZ/research/Temporary%20Internet%20Files/OLK17D/CEI%20Consolidating%20Statement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JEROLIMOVG/Local%20Settings/Temporary%20Internet%20Files/OLK60/Customers20070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ceintranet/General%20Accounting/ConsolidationGroup/JournalEntries/Top%20Sided%20Consolidating/2008/JE_20081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General%20Accounting/2002%20PSC%20Annual%20Report/PSCCONED.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2008%20PSC%20FERC%20Page%20101%20to%20450.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Documents%20and%20Settings/scagliusip/Local%20Settings/Temporary%20Internet%20Files/OLK24/FercConedFORMS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ceintranet/General%20Accounting/Reports_Analysis/PSC/PSC%202007/Annual%20Filing/2007%20PSC%20Filing%20Final/2007%20PSC%20FERC_Page%20101%20to%20450%20revisio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Documents%20and%20Settings/COALMONJ/Local%20Settings/Temporary%20Internet%20Files/OLK13/2007%20O&amp;R%20FERC-RAMON.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Documents%20and%20Settings/COALMONJ/Local%20Settings/Temporary%20Internet%20Files/OLK13/2007%20O&amp;R%20FERC-DENNI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sites/CA/GA/oru/RR/PSC%20Filing/2013/Annual/2013%20ORU%20PSC_%20Annual%20pages.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sites/CA/GA/oru/RR/PSC%20Filing/2013/Annual/PSC%20Form%20(Electri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ceintranet/General%20Accounting/Reports_Analysis/PSC/PSC%202007/Annual%20Filing/2007%20PSC%20Filing%20Final/2007%20PSC%20FERC_Page%20101%20to%2045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02009fi\DATADIRS\O&amp;R%20Accounting\Financial%20Reports\PSC%20&amp;%20FERC%20Reports%20-%202012\2012%20PSC%20Annual\2012%20ORU%20PSC_%20Annual%20pag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ites/CA/GA/oru/RR/PSC%20Filing/2012/2012%20ORU%20PSC_%20Annual%20page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GEISENHEIMERH/Local%20Settings/Temporary%20Internet%20Files/OLKBA/2001%20FERC%20214-22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gutierreza/Local%20Settings/Temporary%20Internet%20Files/OLK22/PSC_2009/2009%20OR%20FERC_PSC%20Annual%20pag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ATADIRS/O&amp;R%20Accounting/Financial%20Reports/PSC%20&amp;%20FERC%20Reports%20-%202008/2008%20OR%20FERC_PSC%20pag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amp;105 attached"/>
      <sheetName val="108109"/>
      <sheetName val="110113"/>
      <sheetName val="114117"/>
      <sheetName val="118119"/>
      <sheetName val="120121A"/>
      <sheetName val="122123"/>
      <sheetName val="122A-B"/>
      <sheetName val="200201"/>
      <sheetName val="202203"/>
      <sheetName val="204207"/>
      <sheetName val="208"/>
      <sheetName val="213"/>
      <sheetName val="214"/>
      <sheetName val="216"/>
      <sheetName val="216-A"/>
      <sheetName val="216-B"/>
      <sheetName val="216-C"/>
      <sheetName val="219"/>
      <sheetName val="221"/>
      <sheetName val="224225"/>
      <sheetName val="227"/>
      <sheetName val="228229"/>
      <sheetName val="230"/>
      <sheetName val="232"/>
      <sheetName val="233"/>
      <sheetName val="234"/>
      <sheetName val="250251"/>
      <sheetName val="253"/>
      <sheetName val="256257"/>
      <sheetName val="261"/>
      <sheetName val="262263"/>
      <sheetName val="262A-C"/>
      <sheetName val="262D"/>
      <sheetName val="266267"/>
      <sheetName val="269"/>
      <sheetName val="272273"/>
      <sheetName val="274275"/>
      <sheetName val="276-277A-F"/>
      <sheetName val="278A-B"/>
      <sheetName val="300301"/>
      <sheetName val="304"/>
      <sheetName val="310311"/>
      <sheetName val="320323"/>
      <sheetName val="326327"/>
      <sheetName val="328330"/>
      <sheetName val="332"/>
      <sheetName val="335"/>
      <sheetName val="336"/>
      <sheetName val="337-337A"/>
      <sheetName val="337B"/>
      <sheetName val="338"/>
      <sheetName val="340"/>
      <sheetName val="350351"/>
      <sheetName val="352353"/>
      <sheetName val="354355"/>
      <sheetName val="356-356A"/>
      <sheetName val="398"/>
      <sheetName val="400"/>
      <sheetName val="401"/>
      <sheetName val="402403"/>
      <sheetName val="406407"/>
      <sheetName val="408409"/>
      <sheetName val="422423"/>
      <sheetName val="424425"/>
      <sheetName val="426427"/>
      <sheetName val="450"/>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sheetData sheetId="30" refreshError="1"/>
      <sheetData sheetId="31" refreshError="1"/>
      <sheetData sheetId="32"/>
      <sheetData sheetId="33"/>
      <sheetData sheetId="34"/>
      <sheetData sheetId="35"/>
      <sheetData sheetId="36"/>
      <sheetData sheetId="37" refreshError="1"/>
      <sheetData sheetId="38"/>
      <sheetData sheetId="39"/>
      <sheetData sheetId="40" refreshError="1"/>
      <sheetData sheetId="41" refreshError="1"/>
      <sheetData sheetId="42" refreshError="1"/>
      <sheetData sheetId="43"/>
      <sheetData sheetId="44"/>
      <sheetData sheetId="45"/>
      <sheetData sheetId="46"/>
      <sheetData sheetId="47" refreshError="1"/>
      <sheetData sheetId="48"/>
      <sheetData sheetId="49" refreshError="1"/>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 val="33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row r="25">
          <cell r="C25" t="str">
            <v>ORANGE AND ROCKLAND UTILTIES, INC.</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2263"/>
      <sheetName val="266267"/>
      <sheetName val="269"/>
      <sheetName val="272273"/>
      <sheetName val="274275"/>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6107"/>
      <sheetName val="108109"/>
      <sheetName val="110-113"/>
      <sheetName val="114-117"/>
      <sheetName val="118-119"/>
      <sheetName val="120121"/>
      <sheetName val="121A"/>
      <sheetName val="122 (a)(b)"/>
      <sheetName val="200-201"/>
      <sheetName val="204207"/>
      <sheetName val="214"/>
      <sheetName val="216"/>
      <sheetName val="216-A"/>
      <sheetName val="216-B"/>
      <sheetName val="216-C"/>
      <sheetName val="219"/>
      <sheetName val="224225"/>
      <sheetName val="227"/>
      <sheetName val="230"/>
      <sheetName val="233"/>
      <sheetName val="234"/>
      <sheetName val="234A"/>
      <sheetName val="234B"/>
      <sheetName val="234C"/>
      <sheetName val="250-251"/>
      <sheetName val="253"/>
      <sheetName val="254"/>
      <sheetName val="256257 (2)"/>
      <sheetName val="261"/>
      <sheetName val="262263"/>
      <sheetName val="262A-C"/>
      <sheetName val="262D"/>
      <sheetName val="266-267"/>
      <sheetName val="269"/>
      <sheetName val="272-273"/>
      <sheetName val="274-275"/>
      <sheetName val="276277"/>
      <sheetName val="276A"/>
      <sheetName val="300301"/>
      <sheetName val="304"/>
      <sheetName val="310311"/>
      <sheetName val="320-323"/>
      <sheetName val="326-327"/>
      <sheetName val="328330"/>
      <sheetName val="335"/>
      <sheetName val="336"/>
      <sheetName val=" 337"/>
      <sheetName val="337A"/>
      <sheetName val=" 337B"/>
      <sheetName val="340 "/>
      <sheetName val="350-351"/>
      <sheetName val="352-353"/>
      <sheetName val="354-355"/>
      <sheetName val="356"/>
      <sheetName val="356A"/>
      <sheetName val="398"/>
      <sheetName val="400"/>
      <sheetName val="401"/>
      <sheetName val="402403"/>
      <sheetName val="422423"/>
      <sheetName val="422(A-F)"/>
      <sheetName val="424425"/>
      <sheetName val="424A425A"/>
      <sheetName val="426427"/>
      <sheetName val="BOOK"/>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sheetData sheetId="25"/>
      <sheetData sheetId="26" refreshError="1"/>
      <sheetData sheetId="27" refreshError="1"/>
      <sheetData sheetId="28"/>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ow r="1">
          <cell r="A1" t="str">
            <v>Name of Respondent</v>
          </cell>
          <cell r="D1" t="str">
            <v>(1) [ X ] An Original</v>
          </cell>
          <cell r="E1" t="str">
            <v>(Mo, Day, Yr)</v>
          </cell>
          <cell r="F1" t="str">
            <v>Year of Report</v>
          </cell>
          <cell r="H1" t="str">
            <v>Name of Respondent</v>
          </cell>
          <cell r="K1" t="str">
            <v>(1) [ X ] An Original</v>
          </cell>
          <cell r="L1" t="str">
            <v>(Mo, Day, Yr)</v>
          </cell>
          <cell r="M1" t="str">
            <v>Year of Report</v>
          </cell>
        </row>
        <row r="2">
          <cell r="A2" t="str">
            <v>Consolidated Edison Company of New York, Inc.</v>
          </cell>
          <cell r="D2" t="str">
            <v>(2) [    ] A Resubmission</v>
          </cell>
          <cell r="E2">
            <v>39933</v>
          </cell>
          <cell r="F2" t="str">
            <v>12/31/08</v>
          </cell>
          <cell r="H2" t="str">
            <v>Consolidated Edison Company of New York, Inc.</v>
          </cell>
          <cell r="K2" t="str">
            <v>(2) [    ] A Resubmission</v>
          </cell>
          <cell r="L2">
            <v>39933</v>
          </cell>
          <cell r="M2" t="str">
            <v>12/31/08</v>
          </cell>
        </row>
        <row r="3">
          <cell r="A3" t="str">
            <v>TAXES ACCRUED, PREPAID AND CHARGED DURING YEAR</v>
          </cell>
          <cell r="H3" t="str">
            <v>TAXES ACCRUED, PREPAID AND CHARGED DURING YEAR (Continued)</v>
          </cell>
        </row>
        <row r="4">
          <cell r="B4" t="str">
            <v>1.  Give particulars (details) of the combined prepaid and accrued tax accounts and show the total taxes charged to operations and other</v>
          </cell>
          <cell r="H4" t="str">
            <v xml:space="preserve"> 5.  If any tax covers more than one year, show the required information separately for each tax year,</v>
          </cell>
        </row>
        <row r="5">
          <cell r="B5" t="str">
            <v xml:space="preserve">     accounts during the year.  Do not include gasoline and other sales taxes which have been charged to the accounts to which the taxed </v>
          </cell>
          <cell r="H5" t="str">
            <v xml:space="preserve">      identifying the year in column (a).</v>
          </cell>
        </row>
        <row r="6">
          <cell r="B6" t="str">
            <v xml:space="preserve">     material was charged.  If the actual or estimated amounts of such taxes are known, show the amounts in a footnote and designate </v>
          </cell>
          <cell r="H6" t="str">
            <v xml:space="preserve"> 6.  Enter all adjustments of the accrued and prepaid tax accounts in column (f) and explain each adjustment in a footnote.  Designate</v>
          </cell>
        </row>
        <row r="7">
          <cell r="B7" t="str">
            <v xml:space="preserve">     whether estimate or actual amounts.</v>
          </cell>
          <cell r="H7" t="str">
            <v xml:space="preserve">      debit adjustments by parentheses.</v>
          </cell>
        </row>
        <row r="8">
          <cell r="B8" t="str">
            <v xml:space="preserve">2.  Include on this page, taxes paid during the year and charged direct to final accounts, (not charged to prepaid or accrued taxes).  Enter </v>
          </cell>
          <cell r="H8" t="str">
            <v xml:space="preserve"> 7.  Do not include on this page entries with respect to deferred income taxes or taxes collected through payroll deductions or otherwise</v>
          </cell>
        </row>
        <row r="9">
          <cell r="B9" t="str">
            <v xml:space="preserve">     the amounts in both columns (d) and (e).  The balancing of this page is not affected by the inclusion of these taxes.</v>
          </cell>
          <cell r="H9" t="str">
            <v xml:space="preserve">      pending transmittal of such taxes to the taxing authority.</v>
          </cell>
        </row>
        <row r="10">
          <cell r="B10" t="str">
            <v>3.  Include in column (d) taxes charged during the year, taxes charged to operations and other accounts through (a) accruals credited to</v>
          </cell>
        </row>
        <row r="11">
          <cell r="B11" t="str">
            <v xml:space="preserve">     taxes accrued, (b) amounts credited to proportions of prepaid taxes chargeable to current year, and (c) taxes paid and charged direct </v>
          </cell>
          <cell r="H11" t="str">
            <v xml:space="preserve"> 8.  Report in columns (i) through (q) how the taxes were distributed.</v>
          </cell>
        </row>
        <row r="12">
          <cell r="B12" t="str">
            <v xml:space="preserve">     to operations or accounts other than accrued and prepaid tax accounts.</v>
          </cell>
        </row>
        <row r="13">
          <cell r="B13" t="str">
            <v>4.  List the aggregate of each kind of tax under the appropriate heading of "Federal," "State," and "Local" in such manner that the total tax</v>
          </cell>
          <cell r="H13" t="str">
            <v xml:space="preserve"> 9.  For any tax apportioned to more than one utility department or account, state in a footnote the basis (necessity) of apportioning such tax.</v>
          </cell>
        </row>
        <row r="14">
          <cell r="B14" t="str">
            <v xml:space="preserve">     for each State and subdivision can readily be ascertained.</v>
          </cell>
        </row>
        <row r="15">
          <cell r="C15" t="str">
            <v>BALANCE BEGINNING OF YEAR</v>
          </cell>
          <cell r="H15" t="str">
            <v>BALANCE AT END OF YEAR</v>
          </cell>
          <cell r="J15" t="str">
            <v>DISTRIBUTION OF TAXES CHARGED (Show utility dept. where applicable and acct. charged.)</v>
          </cell>
        </row>
        <row r="16">
          <cell r="D16" t="str">
            <v>Prepaid Taxes</v>
          </cell>
          <cell r="M16" t="str">
            <v>Other Utility</v>
          </cell>
        </row>
        <row r="17">
          <cell r="B17" t="str">
            <v>Kind of Tax</v>
          </cell>
          <cell r="C17" t="str">
            <v>Taxes Accrued</v>
          </cell>
          <cell r="D17" t="str">
            <v>(Include in</v>
          </cell>
          <cell r="E17" t="str">
            <v>Taxes Charged</v>
          </cell>
          <cell r="F17" t="str">
            <v>Taxes Paid</v>
          </cell>
          <cell r="H17" t="str">
            <v>(Taxes Accrued</v>
          </cell>
          <cell r="I17" t="str">
            <v>Prepaid Taxes</v>
          </cell>
          <cell r="J17" t="str">
            <v>Electric</v>
          </cell>
          <cell r="K17" t="str">
            <v>Gas</v>
          </cell>
          <cell r="L17" t="str">
            <v>Other Utility Depts.</v>
          </cell>
          <cell r="M17" t="str">
            <v>Operating Income</v>
          </cell>
        </row>
        <row r="18">
          <cell r="A18" t="str">
            <v>Line</v>
          </cell>
          <cell r="B18" t="str">
            <v>(See Instruction 5)</v>
          </cell>
          <cell r="C18" t="str">
            <v>(Account 236)</v>
          </cell>
          <cell r="D18" t="str">
            <v>Account 165)</v>
          </cell>
          <cell r="E18" t="str">
            <v>During Year</v>
          </cell>
          <cell r="F18" t="str">
            <v>During Year</v>
          </cell>
          <cell r="G18" t="str">
            <v>Adjustments</v>
          </cell>
          <cell r="H18" t="str">
            <v>Account 236)</v>
          </cell>
          <cell r="I18" t="str">
            <v>(Incl. in Acct. 165)</v>
          </cell>
          <cell r="J18" t="str">
            <v>(Account 408.1,409.1)</v>
          </cell>
          <cell r="K18" t="str">
            <v>(Account 408.1,409.1)</v>
          </cell>
          <cell r="L18" t="str">
            <v>(Account 408.1,409.1)</v>
          </cell>
          <cell r="M18" t="str">
            <v>(Account 408.1,409.1)</v>
          </cell>
          <cell r="N18" t="str">
            <v>Line</v>
          </cell>
        </row>
        <row r="19">
          <cell r="A19" t="str">
            <v>No.</v>
          </cell>
          <cell r="B19" t="str">
            <v>(a)</v>
          </cell>
          <cell r="C19" t="str">
            <v>(b)</v>
          </cell>
          <cell r="D19" t="str">
            <v>(c)</v>
          </cell>
          <cell r="E19" t="str">
            <v>(d)</v>
          </cell>
          <cell r="F19" t="str">
            <v>(e)</v>
          </cell>
          <cell r="G19" t="str">
            <v>(f)</v>
          </cell>
          <cell r="H19" t="str">
            <v>(g)</v>
          </cell>
          <cell r="I19" t="str">
            <v>(h)</v>
          </cell>
          <cell r="J19" t="str">
            <v>(i)</v>
          </cell>
          <cell r="K19" t="str">
            <v>(j)</v>
          </cell>
          <cell r="L19" t="str">
            <v>(k)</v>
          </cell>
          <cell r="M19" t="str">
            <v>(l)</v>
          </cell>
          <cell r="N19" t="str">
            <v>No.</v>
          </cell>
        </row>
        <row r="20">
          <cell r="B20" t="str">
            <v>Federal:</v>
          </cell>
        </row>
        <row r="21">
          <cell r="A21">
            <v>1</v>
          </cell>
          <cell r="B21" t="str">
            <v xml:space="preserve">   Income Taxes</v>
          </cell>
          <cell r="N21">
            <v>1</v>
          </cell>
        </row>
        <row r="22">
          <cell r="A22">
            <v>2</v>
          </cell>
          <cell r="B22" t="str">
            <v xml:space="preserve">   FICA Contribution</v>
          </cell>
          <cell r="N22">
            <v>2</v>
          </cell>
        </row>
        <row r="23">
          <cell r="A23">
            <v>3</v>
          </cell>
          <cell r="B23" t="str">
            <v xml:space="preserve">   Unemployment</v>
          </cell>
          <cell r="N23">
            <v>3</v>
          </cell>
        </row>
        <row r="24">
          <cell r="A24">
            <v>4</v>
          </cell>
          <cell r="B24" t="str">
            <v xml:space="preserve">   Other</v>
          </cell>
          <cell r="H24" t="str">
            <v xml:space="preserve"> </v>
          </cell>
          <cell r="N24">
            <v>4</v>
          </cell>
        </row>
        <row r="25">
          <cell r="A25">
            <v>5</v>
          </cell>
          <cell r="B25" t="str">
            <v xml:space="preserve">     Total</v>
          </cell>
          <cell r="C25">
            <v>0</v>
          </cell>
          <cell r="D25">
            <v>0</v>
          </cell>
          <cell r="E25">
            <v>0</v>
          </cell>
          <cell r="F25">
            <v>0</v>
          </cell>
          <cell r="G25">
            <v>0</v>
          </cell>
          <cell r="H25">
            <v>0</v>
          </cell>
          <cell r="I25">
            <v>0</v>
          </cell>
          <cell r="J25">
            <v>0</v>
          </cell>
          <cell r="K25">
            <v>0</v>
          </cell>
          <cell r="L25">
            <v>0</v>
          </cell>
          <cell r="M25">
            <v>0</v>
          </cell>
          <cell r="N25">
            <v>5</v>
          </cell>
        </row>
        <row r="26">
          <cell r="B26" t="str">
            <v>State:</v>
          </cell>
        </row>
        <row r="27">
          <cell r="A27">
            <v>6</v>
          </cell>
          <cell r="B27" t="str">
            <v xml:space="preserve">   Franchise - Gross Income - 186a</v>
          </cell>
          <cell r="H27" t="str">
            <v xml:space="preserve"> </v>
          </cell>
          <cell r="N27">
            <v>6</v>
          </cell>
        </row>
        <row r="28">
          <cell r="A28">
            <v>7</v>
          </cell>
          <cell r="B28" t="str">
            <v xml:space="preserve">   Franchise - Gross Earnings - 186</v>
          </cell>
          <cell r="H28" t="str">
            <v xml:space="preserve"> </v>
          </cell>
          <cell r="N28">
            <v>7</v>
          </cell>
        </row>
        <row r="29">
          <cell r="A29">
            <v>8</v>
          </cell>
          <cell r="B29" t="str">
            <v xml:space="preserve">   Franchise - Excess Dividends - 186</v>
          </cell>
          <cell r="N29">
            <v>8</v>
          </cell>
        </row>
        <row r="30">
          <cell r="B30" t="str">
            <v xml:space="preserve">   Temporary Surcharges</v>
          </cell>
        </row>
        <row r="31">
          <cell r="A31">
            <v>9</v>
          </cell>
          <cell r="B31" t="str">
            <v xml:space="preserve">     Sec. 186a (Gross Income)</v>
          </cell>
          <cell r="C31" t="str">
            <v xml:space="preserve"> </v>
          </cell>
          <cell r="E31" t="str">
            <v xml:space="preserve"> </v>
          </cell>
          <cell r="F31" t="str">
            <v xml:space="preserve"> </v>
          </cell>
          <cell r="G31" t="str">
            <v xml:space="preserve"> </v>
          </cell>
          <cell r="H31" t="str">
            <v xml:space="preserve"> </v>
          </cell>
          <cell r="M31" t="str">
            <v xml:space="preserve"> </v>
          </cell>
          <cell r="N31">
            <v>9</v>
          </cell>
        </row>
        <row r="32">
          <cell r="A32">
            <v>10</v>
          </cell>
          <cell r="B32" t="str">
            <v xml:space="preserve">     Sec. 186 (Gross Earnings)</v>
          </cell>
          <cell r="N32">
            <v>10</v>
          </cell>
        </row>
        <row r="33">
          <cell r="A33">
            <v>11</v>
          </cell>
          <cell r="B33" t="str">
            <v xml:space="preserve">     Sec. 186 (Excess Dividends)</v>
          </cell>
          <cell r="D33" t="str">
            <v>SEE INSERT PAGES 262A - 262D</v>
          </cell>
          <cell r="J33" t="str">
            <v>SEE INSERT PAGES 262A - 262D</v>
          </cell>
          <cell r="N33">
            <v>11</v>
          </cell>
        </row>
        <row r="34">
          <cell r="A34">
            <v>12</v>
          </cell>
          <cell r="B34" t="str">
            <v xml:space="preserve">   MTA Surcharge</v>
          </cell>
          <cell r="H34" t="str">
            <v xml:space="preserve"> </v>
          </cell>
          <cell r="N34">
            <v>12</v>
          </cell>
        </row>
        <row r="35">
          <cell r="A35">
            <v>13</v>
          </cell>
          <cell r="B35" t="str">
            <v xml:space="preserve">   Unemployment Insurance</v>
          </cell>
          <cell r="H35" t="str">
            <v xml:space="preserve"> </v>
          </cell>
          <cell r="N35">
            <v>13</v>
          </cell>
        </row>
        <row r="36">
          <cell r="A36">
            <v>14</v>
          </cell>
          <cell r="B36" t="str">
            <v xml:space="preserve">   Disability Insurance</v>
          </cell>
          <cell r="H36" t="str">
            <v xml:space="preserve"> </v>
          </cell>
          <cell r="N36">
            <v>14</v>
          </cell>
        </row>
        <row r="37">
          <cell r="A37">
            <v>15</v>
          </cell>
          <cell r="B37" t="str">
            <v xml:space="preserve">   Sales and Use</v>
          </cell>
          <cell r="C37" t="str">
            <v xml:space="preserve"> </v>
          </cell>
          <cell r="E37" t="str">
            <v xml:space="preserve"> </v>
          </cell>
          <cell r="F37" t="str">
            <v xml:space="preserve"> </v>
          </cell>
          <cell r="G37" t="str">
            <v xml:space="preserve"> </v>
          </cell>
          <cell r="H37" t="str">
            <v xml:space="preserve"> </v>
          </cell>
          <cell r="N37">
            <v>15</v>
          </cell>
        </row>
        <row r="38">
          <cell r="A38">
            <v>16</v>
          </cell>
          <cell r="B38" t="str">
            <v xml:space="preserve">   Petroleum Business Tax - New York</v>
          </cell>
          <cell r="H38" t="str">
            <v xml:space="preserve"> </v>
          </cell>
          <cell r="N38">
            <v>16</v>
          </cell>
        </row>
        <row r="39">
          <cell r="A39">
            <v>17</v>
          </cell>
          <cell r="B39" t="str">
            <v xml:space="preserve">   Other</v>
          </cell>
          <cell r="H39" t="str">
            <v xml:space="preserve"> </v>
          </cell>
          <cell r="N39">
            <v>17</v>
          </cell>
        </row>
        <row r="40">
          <cell r="A40">
            <v>18</v>
          </cell>
          <cell r="B40" t="str">
            <v xml:space="preserve">     Total</v>
          </cell>
          <cell r="C40">
            <v>0</v>
          </cell>
          <cell r="D40">
            <v>0</v>
          </cell>
          <cell r="E40">
            <v>0</v>
          </cell>
          <cell r="F40">
            <v>0</v>
          </cell>
          <cell r="G40">
            <v>0</v>
          </cell>
          <cell r="H40">
            <v>0</v>
          </cell>
          <cell r="I40">
            <v>0</v>
          </cell>
          <cell r="J40">
            <v>0</v>
          </cell>
          <cell r="K40">
            <v>0</v>
          </cell>
          <cell r="L40">
            <v>0</v>
          </cell>
          <cell r="M40">
            <v>0</v>
          </cell>
          <cell r="N40">
            <v>18</v>
          </cell>
        </row>
        <row r="41">
          <cell r="B41" t="str">
            <v>Local:</v>
          </cell>
          <cell r="H41" t="str">
            <v xml:space="preserve"> </v>
          </cell>
        </row>
        <row r="42">
          <cell r="A42">
            <v>19</v>
          </cell>
          <cell r="B42" t="str">
            <v xml:space="preserve">   Real Estate</v>
          </cell>
          <cell r="H42" t="str">
            <v xml:space="preserve"> </v>
          </cell>
          <cell r="N42">
            <v>19</v>
          </cell>
        </row>
        <row r="43">
          <cell r="A43">
            <v>20</v>
          </cell>
          <cell r="B43" t="str">
            <v xml:space="preserve">   Special Franchise</v>
          </cell>
          <cell r="H43" t="str">
            <v xml:space="preserve"> </v>
          </cell>
          <cell r="N43">
            <v>20</v>
          </cell>
        </row>
        <row r="44">
          <cell r="A44">
            <v>21</v>
          </cell>
          <cell r="B44" t="str">
            <v xml:space="preserve">   Municipal Gross Income</v>
          </cell>
          <cell r="H44" t="str">
            <v xml:space="preserve"> </v>
          </cell>
          <cell r="N44">
            <v>21</v>
          </cell>
        </row>
        <row r="45">
          <cell r="A45">
            <v>22</v>
          </cell>
          <cell r="B45" t="str">
            <v xml:space="preserve">   NYC Special Franchise</v>
          </cell>
          <cell r="H45" t="str">
            <v xml:space="preserve"> </v>
          </cell>
          <cell r="N45">
            <v>22</v>
          </cell>
        </row>
        <row r="46">
          <cell r="A46">
            <v>23</v>
          </cell>
          <cell r="B46" t="str">
            <v xml:space="preserve">   Public Utility Excise</v>
          </cell>
          <cell r="H46" t="str">
            <v xml:space="preserve"> </v>
          </cell>
          <cell r="N46">
            <v>23</v>
          </cell>
        </row>
        <row r="47">
          <cell r="A47">
            <v>24</v>
          </cell>
          <cell r="B47" t="str">
            <v xml:space="preserve">   Sales and Use</v>
          </cell>
          <cell r="H47" t="str">
            <v xml:space="preserve"> </v>
          </cell>
          <cell r="N47">
            <v>24</v>
          </cell>
        </row>
        <row r="48">
          <cell r="A48">
            <v>25</v>
          </cell>
          <cell r="B48" t="str">
            <v xml:space="preserve">   Other</v>
          </cell>
          <cell r="H48" t="str">
            <v xml:space="preserve"> </v>
          </cell>
          <cell r="N48">
            <v>25</v>
          </cell>
        </row>
        <row r="49">
          <cell r="A49">
            <v>26</v>
          </cell>
          <cell r="B49" t="str">
            <v xml:space="preserve">     Total</v>
          </cell>
          <cell r="C49">
            <v>0</v>
          </cell>
          <cell r="D49">
            <v>0</v>
          </cell>
          <cell r="E49">
            <v>0</v>
          </cell>
          <cell r="F49">
            <v>0</v>
          </cell>
          <cell r="G49">
            <v>0</v>
          </cell>
          <cell r="H49">
            <v>0</v>
          </cell>
          <cell r="I49">
            <v>0</v>
          </cell>
          <cell r="J49">
            <v>0</v>
          </cell>
          <cell r="K49">
            <v>0</v>
          </cell>
          <cell r="L49">
            <v>0</v>
          </cell>
          <cell r="M49">
            <v>0</v>
          </cell>
          <cell r="N49">
            <v>26</v>
          </cell>
        </row>
        <row r="50">
          <cell r="B50" t="str">
            <v>Other (list):</v>
          </cell>
        </row>
        <row r="51">
          <cell r="A51">
            <v>27</v>
          </cell>
          <cell r="H51" t="str">
            <v xml:space="preserve"> </v>
          </cell>
          <cell r="N51">
            <v>27</v>
          </cell>
        </row>
        <row r="52">
          <cell r="A52">
            <v>28</v>
          </cell>
          <cell r="H52" t="str">
            <v xml:space="preserve"> </v>
          </cell>
          <cell r="N52">
            <v>28</v>
          </cell>
        </row>
        <row r="53">
          <cell r="A53">
            <v>29</v>
          </cell>
          <cell r="N53">
            <v>29</v>
          </cell>
        </row>
        <row r="54">
          <cell r="A54">
            <v>30</v>
          </cell>
          <cell r="N54">
            <v>30</v>
          </cell>
        </row>
        <row r="55">
          <cell r="A55">
            <v>31</v>
          </cell>
          <cell r="N55">
            <v>31</v>
          </cell>
        </row>
        <row r="56">
          <cell r="A56">
            <v>32</v>
          </cell>
          <cell r="N56">
            <v>32</v>
          </cell>
        </row>
        <row r="57">
          <cell r="A57">
            <v>33</v>
          </cell>
          <cell r="N57">
            <v>33</v>
          </cell>
        </row>
        <row r="58">
          <cell r="A58">
            <v>34</v>
          </cell>
          <cell r="N58">
            <v>34</v>
          </cell>
        </row>
        <row r="59">
          <cell r="A59">
            <v>35</v>
          </cell>
          <cell r="N59">
            <v>35</v>
          </cell>
        </row>
        <row r="60">
          <cell r="A60">
            <v>36</v>
          </cell>
          <cell r="N60">
            <v>36</v>
          </cell>
        </row>
        <row r="61">
          <cell r="A61">
            <v>37</v>
          </cell>
          <cell r="N61">
            <v>37</v>
          </cell>
        </row>
        <row r="62">
          <cell r="A62">
            <v>38</v>
          </cell>
          <cell r="N62">
            <v>38</v>
          </cell>
        </row>
        <row r="63">
          <cell r="A63">
            <v>39</v>
          </cell>
          <cell r="N63">
            <v>39</v>
          </cell>
        </row>
        <row r="64">
          <cell r="A64">
            <v>40</v>
          </cell>
          <cell r="B64" t="str">
            <v>TOTAL</v>
          </cell>
          <cell r="C64">
            <v>0</v>
          </cell>
          <cell r="D64">
            <v>0</v>
          </cell>
          <cell r="E64">
            <v>0</v>
          </cell>
          <cell r="F64">
            <v>0</v>
          </cell>
          <cell r="G64">
            <v>0</v>
          </cell>
          <cell r="H64">
            <v>0</v>
          </cell>
          <cell r="I64">
            <v>0</v>
          </cell>
          <cell r="J64">
            <v>0</v>
          </cell>
          <cell r="K64">
            <v>0</v>
          </cell>
          <cell r="L64">
            <v>0</v>
          </cell>
          <cell r="M64">
            <v>0</v>
          </cell>
          <cell r="N64">
            <v>40</v>
          </cell>
        </row>
        <row r="66">
          <cell r="A66" t="str">
            <v>FERC FORM NO.1 (ED.  12-96) NYPSC Modified-96</v>
          </cell>
          <cell r="H66" t="str">
            <v>FERC FORM NO.1 (ED.  12-96) NYPSC Modified-96</v>
          </cell>
        </row>
        <row r="67">
          <cell r="A67" t="str">
            <v>Page 262</v>
          </cell>
          <cell r="H67" t="str">
            <v>Page 263</v>
          </cell>
        </row>
      </sheetData>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refreshError="1"/>
      <sheetData sheetId="62"/>
      <sheetData sheetId="63"/>
      <sheetData sheetId="64" refreshError="1"/>
      <sheetData sheetId="65" refreshError="1"/>
      <sheetData sheetId="66"/>
      <sheetData sheetId="67" refreshError="1"/>
      <sheetData sheetId="68" refreshError="1"/>
      <sheetData sheetId="69" refreshError="1"/>
      <sheetData sheetId="70" refreshError="1"/>
      <sheetData sheetId="7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3"/>
      <sheetName val="108109"/>
      <sheetName val="219"/>
      <sheetName val="224225"/>
      <sheetName val="232"/>
      <sheetName val="233"/>
      <sheetName val="234"/>
      <sheetName val="250251"/>
      <sheetName val="256257"/>
      <sheetName val="261"/>
      <sheetName val="266267"/>
      <sheetName val="269"/>
      <sheetName val="272273"/>
      <sheetName val="274275"/>
      <sheetName val="278A-B"/>
      <sheetName val="304"/>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9"/>
      <sheetName val="356A-NOT USED"/>
      <sheetName val="PAGE 84"/>
    </sheetNames>
    <sheetDataSet>
      <sheetData sheetId="0"/>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
      <sheetName val="42"/>
      <sheetName val="43"/>
      <sheetName val="4445"/>
      <sheetName val="46"/>
      <sheetName val="47"/>
      <sheetName val="6062"/>
      <sheetName val="63"/>
      <sheetName val="64"/>
      <sheetName val="6566"/>
      <sheetName val="067"/>
      <sheetName val="068"/>
      <sheetName val="69"/>
      <sheetName val="7071"/>
      <sheetName val="7277"/>
      <sheetName val="7879 "/>
      <sheetName val="80"/>
      <sheetName val="81"/>
      <sheetName val="82"/>
      <sheetName val="83"/>
      <sheetName val="84"/>
      <sheetName val="85"/>
      <sheetName val="86"/>
      <sheetName val="8788"/>
      <sheetName val="8990"/>
      <sheetName val="9192"/>
      <sheetName val="93"/>
      <sheetName val="94"/>
      <sheetName val="Verify"/>
      <sheetName val="Index"/>
      <sheetName val="Bo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9"/>
      <sheetName val="PAGE 336"/>
      <sheetName val="PAGE 337"/>
      <sheetName val="PAGE 337A"/>
      <sheetName val="PAGE 337B"/>
      <sheetName val="PAGE 337C"/>
      <sheetName val="PAGE 337D"/>
      <sheetName val="356A-NOT USED"/>
      <sheetName val="63"/>
      <sheetName val="PAGE 83"/>
      <sheetName val="PAGE 84"/>
      <sheetName val="PAGE 84A"/>
      <sheetName val="PAGE 84B"/>
      <sheetName val="8"/>
      <sheetName val="Queens"/>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refreshError="1"/>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U-CONS-BS-ASSETS"/>
      <sheetName val="ORU-CONS-BS-LIAB"/>
      <sheetName val="ORU-CONS-IS-MONTH"/>
      <sheetName val="ORU-CONS-IS-QTR"/>
      <sheetName val="CSXLStore"/>
    </sheetNames>
    <sheetDataSet>
      <sheetData sheetId="0"/>
      <sheetData sheetId="1"/>
      <sheetData sheetId="2"/>
      <sheetData sheetId="3">
        <row r="5">
          <cell r="B5" t="str">
            <v>Consolidated Orange and Rockland Utilities, Inc.</v>
          </cell>
        </row>
      </sheetData>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ingBSAssets"/>
      <sheetName val="Con-ingBSLiab"/>
      <sheetName val="Con-ingIS"/>
      <sheetName val="Con-ingISQtr"/>
      <sheetName val="Con-ingISYTD"/>
      <sheetName val="Con-ingISRoll"/>
      <sheetName val="Con-edBSAssets"/>
      <sheetName val="Con-edBSLiab"/>
      <sheetName val="Con-edIS"/>
      <sheetName val="Con-edISQtr"/>
      <sheetName val="Sheet1"/>
      <sheetName val="ingAsset-View"/>
      <sheetName val="ingLiab-View"/>
      <sheetName val="ingIS-View"/>
      <sheetName val="Roll-IS-View"/>
      <sheetName val="Asset-View"/>
      <sheetName val="Liab-View"/>
      <sheetName val="IS-View"/>
      <sheetName val="CSXLStore"/>
      <sheetName val="csxlDE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5">
          <cell r="B5" t="str">
            <v>April 30, 2004</v>
          </cell>
        </row>
      </sheetData>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ST882"/>
      <sheetName val="Parsed Data"/>
      <sheetName val="ORe"/>
      <sheetName val="ORg"/>
      <sheetName val="REe"/>
      <sheetName val="REg"/>
      <sheetName val="PKe"/>
      <sheetName val="PKg"/>
      <sheetName val="Data"/>
    </sheetNames>
    <sheetDataSet>
      <sheetData sheetId="0" refreshError="1"/>
      <sheetData sheetId="1">
        <row r="1">
          <cell r="D1">
            <v>125336</v>
          </cell>
          <cell r="E1" t="str">
            <v>090100*</v>
          </cell>
        </row>
        <row r="2">
          <cell r="D2">
            <v>0</v>
          </cell>
          <cell r="E2" t="str">
            <v>100100*</v>
          </cell>
        </row>
        <row r="3">
          <cell r="D3">
            <v>1173</v>
          </cell>
          <cell r="E3" t="str">
            <v>110100*</v>
          </cell>
        </row>
        <row r="5">
          <cell r="D5">
            <v>218736</v>
          </cell>
          <cell r="E5" t="str">
            <v>090200*</v>
          </cell>
        </row>
        <row r="6">
          <cell r="D6">
            <v>2719</v>
          </cell>
          <cell r="E6" t="str">
            <v>090400*</v>
          </cell>
        </row>
        <row r="7">
          <cell r="D7">
            <v>71516</v>
          </cell>
          <cell r="E7" t="str">
            <v>100200*</v>
          </cell>
        </row>
        <row r="8">
          <cell r="D8">
            <v>732</v>
          </cell>
          <cell r="E8" t="str">
            <v>100400*</v>
          </cell>
        </row>
        <row r="9">
          <cell r="D9">
            <v>4506</v>
          </cell>
          <cell r="E9" t="str">
            <v>110200*</v>
          </cell>
        </row>
        <row r="10">
          <cell r="D10">
            <v>109</v>
          </cell>
          <cell r="E10" t="str">
            <v>110400*</v>
          </cell>
        </row>
        <row r="11">
          <cell r="D11">
            <v>424827</v>
          </cell>
        </row>
        <row r="13">
          <cell r="D13">
            <v>424827</v>
          </cell>
        </row>
        <row r="15">
          <cell r="D15" t="str">
            <v>#Customers</v>
          </cell>
          <cell r="E15" t="str">
            <v>Key</v>
          </cell>
        </row>
        <row r="16">
          <cell r="D16">
            <v>16373</v>
          </cell>
          <cell r="E16" t="str">
            <v>090100231</v>
          </cell>
        </row>
        <row r="17">
          <cell r="D17">
            <v>44770</v>
          </cell>
          <cell r="E17" t="str">
            <v>090100231</v>
          </cell>
        </row>
        <row r="18">
          <cell r="D18">
            <v>492</v>
          </cell>
          <cell r="E18" t="str">
            <v>090100306</v>
          </cell>
        </row>
        <row r="19">
          <cell r="D19">
            <v>352</v>
          </cell>
          <cell r="E19" t="str">
            <v>090100306</v>
          </cell>
        </row>
        <row r="20">
          <cell r="D20">
            <v>12821</v>
          </cell>
          <cell r="E20" t="str">
            <v>090100406</v>
          </cell>
        </row>
        <row r="21">
          <cell r="D21">
            <v>28136</v>
          </cell>
          <cell r="E21" t="str">
            <v>090100406</v>
          </cell>
        </row>
        <row r="22">
          <cell r="D22">
            <v>1</v>
          </cell>
          <cell r="E22" t="str">
            <v>090100406</v>
          </cell>
        </row>
        <row r="23">
          <cell r="D23">
            <v>17</v>
          </cell>
          <cell r="E23" t="str">
            <v>090100531</v>
          </cell>
        </row>
        <row r="24">
          <cell r="D24">
            <v>245</v>
          </cell>
          <cell r="E24" t="str">
            <v>090100531</v>
          </cell>
        </row>
        <row r="25">
          <cell r="D25">
            <v>3245</v>
          </cell>
          <cell r="E25" t="str">
            <v>090100631</v>
          </cell>
        </row>
        <row r="26">
          <cell r="D26">
            <v>3603</v>
          </cell>
          <cell r="E26" t="str">
            <v>090100631</v>
          </cell>
        </row>
        <row r="27">
          <cell r="D27">
            <v>164</v>
          </cell>
          <cell r="E27" t="str">
            <v>090100731</v>
          </cell>
        </row>
        <row r="28">
          <cell r="D28">
            <v>544</v>
          </cell>
          <cell r="E28" t="str">
            <v>090100731</v>
          </cell>
        </row>
        <row r="29">
          <cell r="D29">
            <v>1284</v>
          </cell>
          <cell r="E29" t="str">
            <v>090100931</v>
          </cell>
        </row>
        <row r="30">
          <cell r="D30">
            <v>1933</v>
          </cell>
          <cell r="E30" t="str">
            <v>090100931</v>
          </cell>
        </row>
        <row r="31">
          <cell r="D31">
            <v>24</v>
          </cell>
          <cell r="E31" t="str">
            <v>090100106</v>
          </cell>
        </row>
        <row r="32">
          <cell r="D32">
            <v>41</v>
          </cell>
          <cell r="E32" t="str">
            <v>090100106</v>
          </cell>
        </row>
        <row r="33">
          <cell r="D33">
            <v>20</v>
          </cell>
          <cell r="E33" t="str">
            <v>090100108</v>
          </cell>
        </row>
        <row r="34">
          <cell r="D34">
            <v>65</v>
          </cell>
          <cell r="E34" t="str">
            <v>090100108</v>
          </cell>
        </row>
        <row r="35">
          <cell r="D35">
            <v>1</v>
          </cell>
          <cell r="E35" t="str">
            <v>090100156</v>
          </cell>
        </row>
        <row r="36">
          <cell r="D36">
            <v>457</v>
          </cell>
          <cell r="E36" t="str">
            <v>090100162</v>
          </cell>
        </row>
        <row r="37">
          <cell r="D37">
            <v>1224</v>
          </cell>
          <cell r="E37" t="str">
            <v>090100162</v>
          </cell>
        </row>
        <row r="38">
          <cell r="D38">
            <v>1</v>
          </cell>
          <cell r="E38" t="str">
            <v>090100175</v>
          </cell>
        </row>
        <row r="39">
          <cell r="D39">
            <v>1</v>
          </cell>
          <cell r="E39" t="str">
            <v>090100175</v>
          </cell>
        </row>
        <row r="40">
          <cell r="D40">
            <v>12</v>
          </cell>
          <cell r="E40" t="str">
            <v>090100206</v>
          </cell>
        </row>
        <row r="41">
          <cell r="D41">
            <v>28</v>
          </cell>
          <cell r="E41" t="str">
            <v>090100206</v>
          </cell>
        </row>
        <row r="42">
          <cell r="D42">
            <v>2</v>
          </cell>
          <cell r="E42" t="str">
            <v>090100231</v>
          </cell>
        </row>
        <row r="43">
          <cell r="D43">
            <v>1</v>
          </cell>
          <cell r="E43" t="str">
            <v>090100231</v>
          </cell>
        </row>
        <row r="44">
          <cell r="D44">
            <v>1</v>
          </cell>
          <cell r="E44" t="str">
            <v>090100262</v>
          </cell>
        </row>
        <row r="45">
          <cell r="D45">
            <v>74</v>
          </cell>
          <cell r="E45" t="str">
            <v>090100262</v>
          </cell>
        </row>
        <row r="46">
          <cell r="D46">
            <v>1472</v>
          </cell>
          <cell r="E46" t="str">
            <v>090100331</v>
          </cell>
        </row>
        <row r="47">
          <cell r="D47">
            <v>2905</v>
          </cell>
          <cell r="E47" t="str">
            <v>090100331</v>
          </cell>
        </row>
        <row r="48">
          <cell r="D48">
            <v>2</v>
          </cell>
          <cell r="E48" t="str">
            <v>090100362</v>
          </cell>
        </row>
        <row r="49">
          <cell r="D49">
            <v>3</v>
          </cell>
          <cell r="E49" t="str">
            <v>090100431</v>
          </cell>
        </row>
        <row r="50">
          <cell r="D50">
            <v>503</v>
          </cell>
          <cell r="E50" t="str">
            <v>090100506</v>
          </cell>
        </row>
        <row r="51">
          <cell r="D51">
            <v>1116</v>
          </cell>
          <cell r="E51" t="str">
            <v>090100506</v>
          </cell>
        </row>
        <row r="52">
          <cell r="D52">
            <v>1329</v>
          </cell>
          <cell r="E52" t="str">
            <v>090100606</v>
          </cell>
        </row>
        <row r="53">
          <cell r="D53">
            <v>1997</v>
          </cell>
          <cell r="E53" t="str">
            <v>090100606</v>
          </cell>
        </row>
        <row r="54">
          <cell r="D54">
            <v>1</v>
          </cell>
          <cell r="E54" t="str">
            <v>090100608</v>
          </cell>
        </row>
        <row r="55">
          <cell r="D55">
            <v>1</v>
          </cell>
          <cell r="E55" t="str">
            <v>090100017</v>
          </cell>
        </row>
        <row r="56">
          <cell r="D56">
            <v>1</v>
          </cell>
          <cell r="E56" t="str">
            <v>090100106</v>
          </cell>
        </row>
        <row r="57">
          <cell r="D57">
            <v>2</v>
          </cell>
          <cell r="E57" t="str">
            <v>090100106</v>
          </cell>
        </row>
        <row r="58">
          <cell r="D58">
            <v>2</v>
          </cell>
          <cell r="E58" t="str">
            <v>090100108</v>
          </cell>
        </row>
        <row r="59">
          <cell r="D59">
            <v>1</v>
          </cell>
          <cell r="E59" t="str">
            <v>090100206</v>
          </cell>
        </row>
        <row r="60">
          <cell r="D60">
            <v>1</v>
          </cell>
          <cell r="E60" t="str">
            <v>090100206</v>
          </cell>
        </row>
        <row r="61">
          <cell r="D61">
            <v>1</v>
          </cell>
          <cell r="E61" t="str">
            <v>090100257</v>
          </cell>
        </row>
        <row r="62">
          <cell r="D62">
            <v>1</v>
          </cell>
          <cell r="E62" t="str">
            <v>090100275</v>
          </cell>
        </row>
        <row r="63">
          <cell r="D63">
            <v>1</v>
          </cell>
          <cell r="E63" t="str">
            <v>090100308</v>
          </cell>
        </row>
        <row r="64">
          <cell r="D64">
            <v>8</v>
          </cell>
          <cell r="E64" t="str">
            <v>090100362</v>
          </cell>
        </row>
        <row r="65">
          <cell r="D65">
            <v>9</v>
          </cell>
          <cell r="E65" t="str">
            <v>090100362</v>
          </cell>
        </row>
        <row r="66">
          <cell r="D66">
            <v>4</v>
          </cell>
          <cell r="E66" t="str">
            <v>090100431</v>
          </cell>
        </row>
        <row r="67">
          <cell r="D67">
            <v>6</v>
          </cell>
          <cell r="E67" t="str">
            <v>090100431</v>
          </cell>
        </row>
        <row r="68">
          <cell r="D68">
            <v>8</v>
          </cell>
          <cell r="E68" t="str">
            <v>090100506</v>
          </cell>
        </row>
        <row r="69">
          <cell r="D69">
            <v>2</v>
          </cell>
          <cell r="E69" t="str">
            <v>090100506</v>
          </cell>
        </row>
        <row r="70">
          <cell r="D70">
            <v>2</v>
          </cell>
          <cell r="E70" t="str">
            <v>090100606</v>
          </cell>
        </row>
        <row r="71">
          <cell r="D71">
            <v>3</v>
          </cell>
          <cell r="E71" t="str">
            <v>090100606</v>
          </cell>
        </row>
        <row r="72">
          <cell r="D72">
            <v>9</v>
          </cell>
          <cell r="E72" t="str">
            <v>090100CU1</v>
          </cell>
        </row>
        <row r="73">
          <cell r="D73">
            <v>14</v>
          </cell>
          <cell r="E73" t="str">
            <v>090100CU1</v>
          </cell>
        </row>
        <row r="74">
          <cell r="D74">
            <v>127</v>
          </cell>
          <cell r="E74" t="str">
            <v>090200X2E</v>
          </cell>
        </row>
        <row r="75">
          <cell r="D75">
            <v>55</v>
          </cell>
          <cell r="E75" t="str">
            <v>090200X2E</v>
          </cell>
        </row>
        <row r="76">
          <cell r="D76">
            <v>35</v>
          </cell>
          <cell r="E76" t="str">
            <v>090200X2E</v>
          </cell>
        </row>
        <row r="77">
          <cell r="D77">
            <v>282</v>
          </cell>
          <cell r="E77" t="str">
            <v>090200X3A</v>
          </cell>
        </row>
        <row r="78">
          <cell r="D78">
            <v>1222</v>
          </cell>
          <cell r="E78" t="str">
            <v>090200X3A</v>
          </cell>
        </row>
        <row r="79">
          <cell r="D79">
            <v>13</v>
          </cell>
          <cell r="E79" t="str">
            <v>090200X3A</v>
          </cell>
        </row>
        <row r="80">
          <cell r="D80">
            <v>19777</v>
          </cell>
          <cell r="E80" t="str">
            <v>090200X3E</v>
          </cell>
        </row>
        <row r="81">
          <cell r="D81">
            <v>26854</v>
          </cell>
          <cell r="E81" t="str">
            <v>090200X3E</v>
          </cell>
        </row>
        <row r="82">
          <cell r="D82">
            <v>1049</v>
          </cell>
          <cell r="E82" t="str">
            <v>090200X3E</v>
          </cell>
        </row>
        <row r="83">
          <cell r="D83">
            <v>419</v>
          </cell>
          <cell r="E83" t="str">
            <v>090200X5E</v>
          </cell>
        </row>
        <row r="84">
          <cell r="D84">
            <v>214</v>
          </cell>
          <cell r="E84" t="str">
            <v>090200X5E</v>
          </cell>
        </row>
        <row r="85">
          <cell r="D85">
            <v>72</v>
          </cell>
          <cell r="E85" t="str">
            <v>090200X5E</v>
          </cell>
        </row>
        <row r="86">
          <cell r="D86">
            <v>167</v>
          </cell>
          <cell r="E86" t="str">
            <v>090200X6E</v>
          </cell>
        </row>
        <row r="87">
          <cell r="D87">
            <v>393</v>
          </cell>
          <cell r="E87" t="str">
            <v>090200X6E</v>
          </cell>
        </row>
        <row r="88">
          <cell r="D88">
            <v>183</v>
          </cell>
          <cell r="E88" t="str">
            <v>090200X7E</v>
          </cell>
        </row>
        <row r="89">
          <cell r="D89">
            <v>28</v>
          </cell>
          <cell r="E89" t="str">
            <v>090200X7E</v>
          </cell>
        </row>
        <row r="90">
          <cell r="D90">
            <v>2</v>
          </cell>
          <cell r="E90" t="str">
            <v>090200X7E</v>
          </cell>
        </row>
        <row r="91">
          <cell r="D91">
            <v>652</v>
          </cell>
          <cell r="E91" t="str">
            <v>090200X8E</v>
          </cell>
        </row>
        <row r="92">
          <cell r="D92">
            <v>194</v>
          </cell>
          <cell r="E92" t="str">
            <v>090200X8E</v>
          </cell>
        </row>
        <row r="93">
          <cell r="D93">
            <v>63</v>
          </cell>
          <cell r="E93" t="str">
            <v>090200X8E</v>
          </cell>
        </row>
        <row r="94">
          <cell r="D94">
            <v>439</v>
          </cell>
          <cell r="E94" t="str">
            <v>090200201</v>
          </cell>
        </row>
        <row r="95">
          <cell r="D95">
            <v>94</v>
          </cell>
          <cell r="E95" t="str">
            <v>090200201</v>
          </cell>
        </row>
        <row r="96">
          <cell r="D96">
            <v>205</v>
          </cell>
          <cell r="E96" t="str">
            <v>090200201</v>
          </cell>
        </row>
        <row r="97">
          <cell r="D97">
            <v>56375</v>
          </cell>
          <cell r="E97" t="str">
            <v>090200301</v>
          </cell>
        </row>
        <row r="98">
          <cell r="D98">
            <v>64737</v>
          </cell>
          <cell r="E98" t="str">
            <v>090200301</v>
          </cell>
        </row>
        <row r="99">
          <cell r="D99">
            <v>5944</v>
          </cell>
          <cell r="E99" t="str">
            <v>090200301</v>
          </cell>
        </row>
        <row r="100">
          <cell r="D100">
            <v>668</v>
          </cell>
          <cell r="E100" t="str">
            <v>090200319</v>
          </cell>
        </row>
        <row r="101">
          <cell r="D101">
            <v>1819</v>
          </cell>
          <cell r="E101" t="str">
            <v>090200319</v>
          </cell>
        </row>
        <row r="102">
          <cell r="D102">
            <v>52</v>
          </cell>
          <cell r="E102" t="str">
            <v>090200319</v>
          </cell>
        </row>
        <row r="103">
          <cell r="D103">
            <v>1376</v>
          </cell>
          <cell r="E103" t="str">
            <v>090200501</v>
          </cell>
        </row>
        <row r="104">
          <cell r="D104">
            <v>947</v>
          </cell>
          <cell r="E104" t="str">
            <v>090200501</v>
          </cell>
        </row>
        <row r="105">
          <cell r="D105">
            <v>325</v>
          </cell>
          <cell r="E105" t="str">
            <v>090200501</v>
          </cell>
        </row>
        <row r="106">
          <cell r="D106">
            <v>584</v>
          </cell>
          <cell r="E106" t="str">
            <v>090200601</v>
          </cell>
        </row>
        <row r="107">
          <cell r="D107">
            <v>861</v>
          </cell>
          <cell r="E107" t="str">
            <v>090200601</v>
          </cell>
        </row>
        <row r="108">
          <cell r="D108">
            <v>9</v>
          </cell>
          <cell r="E108" t="str">
            <v>090200601</v>
          </cell>
        </row>
        <row r="109">
          <cell r="D109">
            <v>690</v>
          </cell>
          <cell r="E109" t="str">
            <v>090200701</v>
          </cell>
        </row>
        <row r="110">
          <cell r="D110">
            <v>86</v>
          </cell>
          <cell r="E110" t="str">
            <v>090200701</v>
          </cell>
        </row>
        <row r="111">
          <cell r="D111">
            <v>17</v>
          </cell>
          <cell r="E111" t="str">
            <v>090200701</v>
          </cell>
        </row>
        <row r="112">
          <cell r="D112">
            <v>2136</v>
          </cell>
          <cell r="E112" t="str">
            <v>090200801</v>
          </cell>
        </row>
        <row r="113">
          <cell r="D113">
            <v>490</v>
          </cell>
          <cell r="E113" t="str">
            <v>090200801</v>
          </cell>
        </row>
        <row r="114">
          <cell r="D114">
            <v>332</v>
          </cell>
          <cell r="E114" t="str">
            <v>090200801</v>
          </cell>
        </row>
        <row r="115">
          <cell r="D115">
            <v>25</v>
          </cell>
          <cell r="E115" t="str">
            <v>090200X1B</v>
          </cell>
        </row>
        <row r="116">
          <cell r="D116">
            <v>29</v>
          </cell>
          <cell r="E116" t="str">
            <v>090200X1B</v>
          </cell>
        </row>
        <row r="117">
          <cell r="D117">
            <v>1</v>
          </cell>
          <cell r="E117" t="str">
            <v>090200X1B</v>
          </cell>
        </row>
        <row r="118">
          <cell r="D118">
            <v>6</v>
          </cell>
          <cell r="E118" t="str">
            <v>090200X1C</v>
          </cell>
        </row>
        <row r="119">
          <cell r="D119">
            <v>8</v>
          </cell>
          <cell r="E119" t="str">
            <v>090200X1C</v>
          </cell>
        </row>
        <row r="120">
          <cell r="D120">
            <v>2760</v>
          </cell>
          <cell r="E120" t="str">
            <v>090200X1D</v>
          </cell>
        </row>
        <row r="121">
          <cell r="D121">
            <v>3262</v>
          </cell>
          <cell r="E121" t="str">
            <v>090200X1D</v>
          </cell>
        </row>
        <row r="122">
          <cell r="D122">
            <v>163</v>
          </cell>
          <cell r="E122" t="str">
            <v>090200X1D</v>
          </cell>
        </row>
        <row r="123">
          <cell r="D123">
            <v>5</v>
          </cell>
          <cell r="E123" t="str">
            <v>090200X1U</v>
          </cell>
        </row>
        <row r="124">
          <cell r="D124">
            <v>33</v>
          </cell>
          <cell r="E124" t="str">
            <v>090200X1U</v>
          </cell>
        </row>
        <row r="125">
          <cell r="D125">
            <v>23</v>
          </cell>
          <cell r="E125" t="str">
            <v>090200X2D</v>
          </cell>
        </row>
        <row r="126">
          <cell r="D126">
            <v>34</v>
          </cell>
          <cell r="E126" t="str">
            <v>090200X2D</v>
          </cell>
        </row>
        <row r="127">
          <cell r="D127">
            <v>13</v>
          </cell>
          <cell r="E127" t="str">
            <v>090200X2F</v>
          </cell>
        </row>
        <row r="128">
          <cell r="D128">
            <v>17</v>
          </cell>
          <cell r="E128" t="str">
            <v>090200X2F</v>
          </cell>
        </row>
        <row r="129">
          <cell r="D129">
            <v>6</v>
          </cell>
          <cell r="E129" t="str">
            <v>090200X3D</v>
          </cell>
        </row>
        <row r="130">
          <cell r="D130">
            <v>19</v>
          </cell>
          <cell r="E130" t="str">
            <v>090200X3D</v>
          </cell>
        </row>
        <row r="131">
          <cell r="D131">
            <v>2</v>
          </cell>
          <cell r="E131" t="str">
            <v>090200X3E</v>
          </cell>
        </row>
        <row r="132">
          <cell r="D132">
            <v>145</v>
          </cell>
          <cell r="E132" t="str">
            <v>090200X4D</v>
          </cell>
        </row>
        <row r="133">
          <cell r="D133">
            <v>109</v>
          </cell>
          <cell r="E133" t="str">
            <v>090200X4D</v>
          </cell>
        </row>
        <row r="134">
          <cell r="D134">
            <v>15</v>
          </cell>
          <cell r="E134" t="str">
            <v>090200X4D</v>
          </cell>
        </row>
        <row r="135">
          <cell r="D135">
            <v>142</v>
          </cell>
          <cell r="E135" t="str">
            <v>090200X4J</v>
          </cell>
        </row>
        <row r="136">
          <cell r="D136">
            <v>29</v>
          </cell>
          <cell r="E136" t="str">
            <v>090200X4J</v>
          </cell>
        </row>
        <row r="137">
          <cell r="D137">
            <v>3</v>
          </cell>
          <cell r="E137" t="str">
            <v>090200X4J</v>
          </cell>
        </row>
        <row r="138">
          <cell r="D138">
            <v>27</v>
          </cell>
          <cell r="E138" t="str">
            <v>090200X5F</v>
          </cell>
        </row>
        <row r="139">
          <cell r="D139">
            <v>45</v>
          </cell>
          <cell r="E139" t="str">
            <v>090200X5F</v>
          </cell>
        </row>
        <row r="140">
          <cell r="D140">
            <v>6</v>
          </cell>
          <cell r="E140" t="str">
            <v>090200X5J</v>
          </cell>
        </row>
        <row r="141">
          <cell r="D141">
            <v>6</v>
          </cell>
          <cell r="E141" t="str">
            <v>090200X5J</v>
          </cell>
        </row>
        <row r="142">
          <cell r="D142">
            <v>385</v>
          </cell>
          <cell r="E142" t="str">
            <v>090200X8D</v>
          </cell>
        </row>
        <row r="143">
          <cell r="D143">
            <v>9</v>
          </cell>
          <cell r="E143" t="str">
            <v>090200X8D</v>
          </cell>
        </row>
        <row r="144">
          <cell r="D144">
            <v>52</v>
          </cell>
          <cell r="E144" t="str">
            <v>090200X8D</v>
          </cell>
        </row>
        <row r="145">
          <cell r="D145">
            <v>455</v>
          </cell>
          <cell r="E145" t="str">
            <v>090200X9D</v>
          </cell>
        </row>
        <row r="146">
          <cell r="D146">
            <v>254</v>
          </cell>
          <cell r="E146" t="str">
            <v>090200X9D</v>
          </cell>
        </row>
        <row r="147">
          <cell r="D147">
            <v>31</v>
          </cell>
          <cell r="E147" t="str">
            <v>090200X9D</v>
          </cell>
        </row>
        <row r="148">
          <cell r="D148">
            <v>9</v>
          </cell>
          <cell r="E148" t="str">
            <v>090200X9K</v>
          </cell>
        </row>
        <row r="149">
          <cell r="D149">
            <v>11</v>
          </cell>
          <cell r="E149" t="str">
            <v>090200X9K</v>
          </cell>
        </row>
        <row r="150">
          <cell r="D150">
            <v>1</v>
          </cell>
          <cell r="E150" t="str">
            <v>090200X9N</v>
          </cell>
        </row>
        <row r="151">
          <cell r="D151">
            <v>1</v>
          </cell>
          <cell r="E151" t="str">
            <v>090200X9N</v>
          </cell>
        </row>
        <row r="152">
          <cell r="D152">
            <v>6582</v>
          </cell>
          <cell r="E152" t="str">
            <v>090200102</v>
          </cell>
        </row>
        <row r="153">
          <cell r="D153">
            <v>7497</v>
          </cell>
          <cell r="E153" t="str">
            <v>090200102</v>
          </cell>
        </row>
        <row r="154">
          <cell r="D154">
            <v>458</v>
          </cell>
          <cell r="E154" t="str">
            <v>090200102</v>
          </cell>
        </row>
        <row r="155">
          <cell r="D155">
            <v>42</v>
          </cell>
          <cell r="E155" t="str">
            <v>090200105</v>
          </cell>
        </row>
        <row r="156">
          <cell r="D156">
            <v>19</v>
          </cell>
          <cell r="E156" t="str">
            <v>090200105</v>
          </cell>
        </row>
        <row r="157">
          <cell r="D157">
            <v>12</v>
          </cell>
          <cell r="E157" t="str">
            <v>090200110</v>
          </cell>
        </row>
        <row r="158">
          <cell r="D158">
            <v>21</v>
          </cell>
          <cell r="E158" t="str">
            <v>090200110</v>
          </cell>
        </row>
        <row r="159">
          <cell r="D159">
            <v>1</v>
          </cell>
          <cell r="E159" t="str">
            <v>090200110</v>
          </cell>
        </row>
        <row r="160">
          <cell r="D160">
            <v>1</v>
          </cell>
          <cell r="E160" t="str">
            <v>090200111</v>
          </cell>
        </row>
        <row r="161">
          <cell r="D161">
            <v>68</v>
          </cell>
          <cell r="E161" t="str">
            <v>090200120</v>
          </cell>
        </row>
        <row r="162">
          <cell r="D162">
            <v>99</v>
          </cell>
          <cell r="E162" t="str">
            <v>090200120</v>
          </cell>
        </row>
        <row r="163">
          <cell r="D163">
            <v>1</v>
          </cell>
          <cell r="E163" t="str">
            <v>090200120</v>
          </cell>
        </row>
        <row r="164">
          <cell r="D164">
            <v>14</v>
          </cell>
          <cell r="E164" t="str">
            <v>090200121</v>
          </cell>
        </row>
        <row r="165">
          <cell r="D165">
            <v>13</v>
          </cell>
          <cell r="E165" t="str">
            <v>090200121</v>
          </cell>
        </row>
        <row r="166">
          <cell r="D166">
            <v>29</v>
          </cell>
          <cell r="E166" t="str">
            <v>090200202</v>
          </cell>
        </row>
        <row r="167">
          <cell r="D167">
            <v>35</v>
          </cell>
          <cell r="E167" t="str">
            <v>090200202</v>
          </cell>
        </row>
        <row r="168">
          <cell r="D168">
            <v>2</v>
          </cell>
          <cell r="E168" t="str">
            <v>090200202</v>
          </cell>
        </row>
        <row r="169">
          <cell r="D169">
            <v>22</v>
          </cell>
          <cell r="E169" t="str">
            <v>090200203</v>
          </cell>
        </row>
        <row r="170">
          <cell r="D170">
            <v>19</v>
          </cell>
          <cell r="E170" t="str">
            <v>090200203</v>
          </cell>
        </row>
        <row r="171">
          <cell r="D171">
            <v>1</v>
          </cell>
          <cell r="E171" t="str">
            <v>090200203</v>
          </cell>
        </row>
        <row r="172">
          <cell r="D172">
            <v>2</v>
          </cell>
          <cell r="E172" t="str">
            <v>090200301</v>
          </cell>
        </row>
        <row r="173">
          <cell r="D173">
            <v>1</v>
          </cell>
          <cell r="E173" t="str">
            <v>090200301</v>
          </cell>
        </row>
        <row r="174">
          <cell r="D174">
            <v>9</v>
          </cell>
          <cell r="E174" t="str">
            <v>090200302</v>
          </cell>
        </row>
        <row r="175">
          <cell r="D175">
            <v>36</v>
          </cell>
          <cell r="E175" t="str">
            <v>090200302</v>
          </cell>
        </row>
        <row r="176">
          <cell r="D176">
            <v>233</v>
          </cell>
          <cell r="E176" t="str">
            <v>090200402</v>
          </cell>
        </row>
        <row r="177">
          <cell r="D177">
            <v>190</v>
          </cell>
          <cell r="E177" t="str">
            <v>090200402</v>
          </cell>
        </row>
        <row r="178">
          <cell r="D178">
            <v>16</v>
          </cell>
          <cell r="E178" t="str">
            <v>090200402</v>
          </cell>
        </row>
        <row r="179">
          <cell r="D179">
            <v>100</v>
          </cell>
          <cell r="E179" t="str">
            <v>090200412</v>
          </cell>
        </row>
        <row r="180">
          <cell r="D180">
            <v>70</v>
          </cell>
          <cell r="E180" t="str">
            <v>090200412</v>
          </cell>
        </row>
        <row r="181">
          <cell r="D181">
            <v>2</v>
          </cell>
          <cell r="E181" t="str">
            <v>090200412</v>
          </cell>
        </row>
        <row r="182">
          <cell r="D182">
            <v>54</v>
          </cell>
          <cell r="E182" t="str">
            <v>090200503</v>
          </cell>
        </row>
        <row r="183">
          <cell r="D183">
            <v>58</v>
          </cell>
          <cell r="E183" t="str">
            <v>090200503</v>
          </cell>
        </row>
        <row r="184">
          <cell r="D184">
            <v>1</v>
          </cell>
          <cell r="E184" t="str">
            <v>090200503</v>
          </cell>
        </row>
        <row r="185">
          <cell r="D185">
            <v>23</v>
          </cell>
          <cell r="E185" t="str">
            <v>090200512</v>
          </cell>
        </row>
        <row r="186">
          <cell r="D186">
            <v>19</v>
          </cell>
          <cell r="E186" t="str">
            <v>090200512</v>
          </cell>
        </row>
        <row r="187">
          <cell r="D187">
            <v>2</v>
          </cell>
          <cell r="E187" t="str">
            <v>090200703</v>
          </cell>
        </row>
        <row r="188">
          <cell r="D188">
            <v>1</v>
          </cell>
          <cell r="E188" t="str">
            <v>090200703</v>
          </cell>
        </row>
        <row r="189">
          <cell r="D189">
            <v>515</v>
          </cell>
          <cell r="E189" t="str">
            <v>090200802</v>
          </cell>
        </row>
        <row r="190">
          <cell r="D190">
            <v>1015</v>
          </cell>
          <cell r="E190" t="str">
            <v>090200802</v>
          </cell>
        </row>
        <row r="191">
          <cell r="D191">
            <v>24</v>
          </cell>
          <cell r="E191" t="str">
            <v>090200802</v>
          </cell>
        </row>
        <row r="192">
          <cell r="D192">
            <v>1416</v>
          </cell>
          <cell r="E192" t="str">
            <v>090200902</v>
          </cell>
        </row>
        <row r="193">
          <cell r="D193">
            <v>912</v>
          </cell>
          <cell r="E193" t="str">
            <v>090200902</v>
          </cell>
        </row>
        <row r="194">
          <cell r="D194">
            <v>147</v>
          </cell>
          <cell r="E194" t="str">
            <v>090200902</v>
          </cell>
        </row>
        <row r="195">
          <cell r="D195">
            <v>4</v>
          </cell>
          <cell r="E195" t="str">
            <v>090200929</v>
          </cell>
        </row>
        <row r="196">
          <cell r="D196">
            <v>6</v>
          </cell>
          <cell r="E196" t="str">
            <v>090200930</v>
          </cell>
        </row>
        <row r="197">
          <cell r="D197">
            <v>1</v>
          </cell>
          <cell r="E197" t="str">
            <v>090200950</v>
          </cell>
        </row>
        <row r="198">
          <cell r="D198">
            <v>1</v>
          </cell>
          <cell r="E198" t="str">
            <v>090200X1D</v>
          </cell>
        </row>
        <row r="199">
          <cell r="D199">
            <v>1</v>
          </cell>
          <cell r="E199" t="str">
            <v>090200X1D</v>
          </cell>
        </row>
        <row r="200">
          <cell r="D200">
            <v>1</v>
          </cell>
          <cell r="E200" t="str">
            <v>090200X6D</v>
          </cell>
        </row>
        <row r="201">
          <cell r="D201">
            <v>9</v>
          </cell>
          <cell r="E201" t="str">
            <v>090200X7F</v>
          </cell>
        </row>
        <row r="202">
          <cell r="D202">
            <v>9</v>
          </cell>
          <cell r="E202" t="str">
            <v>090200X7F</v>
          </cell>
        </row>
        <row r="203">
          <cell r="D203">
            <v>6</v>
          </cell>
          <cell r="E203" t="str">
            <v>090200X9L</v>
          </cell>
        </row>
        <row r="204">
          <cell r="D204">
            <v>6</v>
          </cell>
          <cell r="E204" t="str">
            <v>090200X9L</v>
          </cell>
        </row>
        <row r="205">
          <cell r="D205">
            <v>1</v>
          </cell>
          <cell r="E205" t="str">
            <v>090200X9O</v>
          </cell>
        </row>
        <row r="206">
          <cell r="D206">
            <v>3</v>
          </cell>
          <cell r="E206" t="str">
            <v>090200X9R</v>
          </cell>
        </row>
        <row r="207">
          <cell r="D207">
            <v>2</v>
          </cell>
          <cell r="E207" t="str">
            <v>090200102</v>
          </cell>
        </row>
        <row r="208">
          <cell r="D208">
            <v>2</v>
          </cell>
          <cell r="E208" t="str">
            <v>090200102</v>
          </cell>
        </row>
        <row r="209">
          <cell r="D209">
            <v>1</v>
          </cell>
          <cell r="E209" t="str">
            <v>090200202</v>
          </cell>
        </row>
        <row r="210">
          <cell r="D210">
            <v>13</v>
          </cell>
          <cell r="E210" t="str">
            <v>090200211</v>
          </cell>
        </row>
        <row r="211">
          <cell r="D211">
            <v>28</v>
          </cell>
          <cell r="E211" t="str">
            <v>090200211</v>
          </cell>
        </row>
        <row r="212">
          <cell r="D212">
            <v>1</v>
          </cell>
          <cell r="E212" t="str">
            <v>090200216</v>
          </cell>
        </row>
        <row r="213">
          <cell r="D213">
            <v>4</v>
          </cell>
          <cell r="E213" t="str">
            <v>090200221</v>
          </cell>
        </row>
        <row r="214">
          <cell r="D214">
            <v>2</v>
          </cell>
          <cell r="E214" t="str">
            <v>090200416</v>
          </cell>
        </row>
        <row r="215">
          <cell r="D215">
            <v>1</v>
          </cell>
          <cell r="E215" t="str">
            <v>090200602</v>
          </cell>
        </row>
        <row r="216">
          <cell r="D216">
            <v>6</v>
          </cell>
          <cell r="E216" t="str">
            <v>090200703</v>
          </cell>
        </row>
        <row r="217">
          <cell r="D217">
            <v>11</v>
          </cell>
          <cell r="E217" t="str">
            <v>090200703</v>
          </cell>
        </row>
        <row r="218">
          <cell r="D218">
            <v>1</v>
          </cell>
          <cell r="E218" t="str">
            <v>090200878</v>
          </cell>
        </row>
        <row r="219">
          <cell r="D219">
            <v>1</v>
          </cell>
          <cell r="E219" t="str">
            <v>090200902</v>
          </cell>
        </row>
        <row r="220">
          <cell r="D220">
            <v>4</v>
          </cell>
          <cell r="E220" t="str">
            <v>090200941</v>
          </cell>
        </row>
        <row r="221">
          <cell r="D221">
            <v>6</v>
          </cell>
          <cell r="E221" t="str">
            <v>090200961</v>
          </cell>
        </row>
        <row r="222">
          <cell r="D222">
            <v>1</v>
          </cell>
          <cell r="E222" t="str">
            <v>090200961</v>
          </cell>
        </row>
        <row r="223">
          <cell r="D223">
            <v>74</v>
          </cell>
          <cell r="E223" t="str">
            <v>090200X1U</v>
          </cell>
        </row>
        <row r="224">
          <cell r="D224">
            <v>218</v>
          </cell>
          <cell r="E224" t="str">
            <v>090200X1U</v>
          </cell>
        </row>
        <row r="225">
          <cell r="D225">
            <v>1</v>
          </cell>
          <cell r="E225" t="str">
            <v>090200X1U</v>
          </cell>
        </row>
        <row r="226">
          <cell r="D226">
            <v>61</v>
          </cell>
          <cell r="E226" t="str">
            <v>090200105</v>
          </cell>
        </row>
        <row r="227">
          <cell r="D227">
            <v>53</v>
          </cell>
          <cell r="E227" t="str">
            <v>090200105</v>
          </cell>
        </row>
        <row r="228">
          <cell r="D228">
            <v>3</v>
          </cell>
          <cell r="E228" t="str">
            <v>090200105</v>
          </cell>
        </row>
        <row r="229">
          <cell r="D229">
            <v>142</v>
          </cell>
          <cell r="E229" t="str">
            <v>090200CU2</v>
          </cell>
        </row>
        <row r="230">
          <cell r="D230">
            <v>130</v>
          </cell>
          <cell r="E230" t="str">
            <v>090200CU2</v>
          </cell>
        </row>
        <row r="231">
          <cell r="D231">
            <v>12</v>
          </cell>
          <cell r="E231" t="str">
            <v>090200CU2</v>
          </cell>
        </row>
        <row r="232">
          <cell r="D232">
            <v>1</v>
          </cell>
          <cell r="E232" t="str">
            <v>090400X2J</v>
          </cell>
        </row>
        <row r="233">
          <cell r="D233">
            <v>31</v>
          </cell>
          <cell r="E233" t="str">
            <v>090400X3J</v>
          </cell>
        </row>
        <row r="234">
          <cell r="D234">
            <v>13</v>
          </cell>
          <cell r="E234" t="str">
            <v>090400X3J</v>
          </cell>
        </row>
        <row r="235">
          <cell r="D235">
            <v>1</v>
          </cell>
          <cell r="E235" t="str">
            <v>090400X3J</v>
          </cell>
        </row>
        <row r="236">
          <cell r="D236">
            <v>1</v>
          </cell>
          <cell r="E236" t="str">
            <v>090400212</v>
          </cell>
        </row>
        <row r="237">
          <cell r="D237">
            <v>402</v>
          </cell>
          <cell r="E237" t="str">
            <v>090400312</v>
          </cell>
        </row>
        <row r="238">
          <cell r="D238">
            <v>114</v>
          </cell>
          <cell r="E238" t="str">
            <v>090400312</v>
          </cell>
        </row>
        <row r="239">
          <cell r="D239">
            <v>94</v>
          </cell>
          <cell r="E239" t="str">
            <v>090400312</v>
          </cell>
        </row>
        <row r="240">
          <cell r="D240">
            <v>145</v>
          </cell>
          <cell r="E240" t="str">
            <v>090400X2J</v>
          </cell>
        </row>
        <row r="241">
          <cell r="D241">
            <v>107</v>
          </cell>
          <cell r="E241" t="str">
            <v>090400X2J</v>
          </cell>
        </row>
        <row r="242">
          <cell r="D242">
            <v>7</v>
          </cell>
          <cell r="E242" t="str">
            <v>090400X2J</v>
          </cell>
        </row>
        <row r="243">
          <cell r="D243">
            <v>867</v>
          </cell>
          <cell r="E243" t="str">
            <v>090400212</v>
          </cell>
        </row>
        <row r="244">
          <cell r="D244">
            <v>794</v>
          </cell>
          <cell r="E244" t="str">
            <v>090400212</v>
          </cell>
        </row>
        <row r="245">
          <cell r="D245">
            <v>55</v>
          </cell>
          <cell r="E245" t="str">
            <v>090400212</v>
          </cell>
        </row>
        <row r="246">
          <cell r="D246">
            <v>2</v>
          </cell>
          <cell r="E246" t="str">
            <v>090400312</v>
          </cell>
        </row>
        <row r="247">
          <cell r="D247">
            <v>4</v>
          </cell>
          <cell r="E247" t="str">
            <v>090400312</v>
          </cell>
        </row>
        <row r="248">
          <cell r="D248">
            <v>1</v>
          </cell>
          <cell r="E248" t="str">
            <v>090400312</v>
          </cell>
        </row>
        <row r="249">
          <cell r="D249">
            <v>1</v>
          </cell>
          <cell r="E249" t="str">
            <v>090400X2J</v>
          </cell>
        </row>
        <row r="250">
          <cell r="D250">
            <v>3</v>
          </cell>
          <cell r="E250" t="str">
            <v>090400212</v>
          </cell>
        </row>
        <row r="251">
          <cell r="D251">
            <v>2</v>
          </cell>
          <cell r="E251" t="str">
            <v>090400212</v>
          </cell>
        </row>
        <row r="252">
          <cell r="D252">
            <v>2</v>
          </cell>
          <cell r="E252" t="str">
            <v>090400X1V</v>
          </cell>
        </row>
        <row r="253">
          <cell r="D253">
            <v>11</v>
          </cell>
          <cell r="E253" t="str">
            <v>090400X1V</v>
          </cell>
        </row>
        <row r="254">
          <cell r="D254">
            <v>5</v>
          </cell>
          <cell r="E254" t="str">
            <v>090400X1V</v>
          </cell>
        </row>
        <row r="255">
          <cell r="D255">
            <v>38</v>
          </cell>
          <cell r="E255" t="str">
            <v>090400104</v>
          </cell>
        </row>
        <row r="256">
          <cell r="D256">
            <v>15</v>
          </cell>
          <cell r="E256" t="str">
            <v>090400104</v>
          </cell>
        </row>
        <row r="257">
          <cell r="D257">
            <v>2</v>
          </cell>
          <cell r="E257" t="str">
            <v>090400104</v>
          </cell>
        </row>
        <row r="258">
          <cell r="D258">
            <v>1</v>
          </cell>
          <cell r="E258" t="str">
            <v>090400CU3</v>
          </cell>
        </row>
        <row r="259">
          <cell r="D259">
            <v>129</v>
          </cell>
          <cell r="E259" t="str">
            <v>100200G3E</v>
          </cell>
        </row>
        <row r="260">
          <cell r="D260">
            <v>2</v>
          </cell>
          <cell r="E260" t="str">
            <v>100200G3G</v>
          </cell>
        </row>
        <row r="261">
          <cell r="D261">
            <v>4</v>
          </cell>
          <cell r="E261" t="str">
            <v>100200G5G</v>
          </cell>
        </row>
        <row r="262">
          <cell r="D262">
            <v>5</v>
          </cell>
          <cell r="E262" t="str">
            <v>100200G8E</v>
          </cell>
        </row>
        <row r="263">
          <cell r="D263">
            <v>12</v>
          </cell>
          <cell r="E263" t="str">
            <v>100200203</v>
          </cell>
        </row>
        <row r="264">
          <cell r="D264">
            <v>6</v>
          </cell>
          <cell r="E264" t="str">
            <v>100200203</v>
          </cell>
        </row>
        <row r="265">
          <cell r="D265">
            <v>47004</v>
          </cell>
          <cell r="E265" t="str">
            <v>100200301</v>
          </cell>
        </row>
        <row r="266">
          <cell r="D266">
            <v>10548</v>
          </cell>
          <cell r="E266" t="str">
            <v>100200301</v>
          </cell>
        </row>
        <row r="267">
          <cell r="D267">
            <v>213</v>
          </cell>
          <cell r="E267" t="str">
            <v>100200301</v>
          </cell>
        </row>
        <row r="268">
          <cell r="D268">
            <v>243</v>
          </cell>
          <cell r="E268" t="str">
            <v>100200305</v>
          </cell>
        </row>
        <row r="269">
          <cell r="D269">
            <v>24</v>
          </cell>
          <cell r="E269" t="str">
            <v>100200305</v>
          </cell>
        </row>
        <row r="270">
          <cell r="D270">
            <v>1</v>
          </cell>
          <cell r="E270" t="str">
            <v>100200305</v>
          </cell>
        </row>
        <row r="271">
          <cell r="D271">
            <v>1331</v>
          </cell>
          <cell r="E271" t="str">
            <v>100200505</v>
          </cell>
        </row>
        <row r="272">
          <cell r="D272">
            <v>442</v>
          </cell>
          <cell r="E272" t="str">
            <v>100200505</v>
          </cell>
        </row>
        <row r="273">
          <cell r="D273">
            <v>3</v>
          </cell>
          <cell r="E273" t="str">
            <v>100200505</v>
          </cell>
        </row>
        <row r="274">
          <cell r="D274">
            <v>5</v>
          </cell>
          <cell r="E274" t="str">
            <v>100200601</v>
          </cell>
        </row>
        <row r="275">
          <cell r="D275">
            <v>5</v>
          </cell>
          <cell r="E275" t="str">
            <v>100200601</v>
          </cell>
        </row>
        <row r="276">
          <cell r="D276">
            <v>2</v>
          </cell>
          <cell r="E276" t="str">
            <v>100200601</v>
          </cell>
        </row>
        <row r="277">
          <cell r="D277">
            <v>65</v>
          </cell>
          <cell r="E277" t="str">
            <v>100200701</v>
          </cell>
        </row>
        <row r="278">
          <cell r="D278">
            <v>72</v>
          </cell>
          <cell r="E278" t="str">
            <v>100200701</v>
          </cell>
        </row>
        <row r="279">
          <cell r="D279">
            <v>4</v>
          </cell>
          <cell r="E279" t="str">
            <v>100200701</v>
          </cell>
        </row>
        <row r="280">
          <cell r="D280">
            <v>1742</v>
          </cell>
          <cell r="E280" t="str">
            <v>100200801</v>
          </cell>
        </row>
        <row r="281">
          <cell r="D281">
            <v>1070</v>
          </cell>
          <cell r="E281" t="str">
            <v>100200801</v>
          </cell>
        </row>
        <row r="282">
          <cell r="D282">
            <v>40</v>
          </cell>
          <cell r="E282" t="str">
            <v>100200801</v>
          </cell>
        </row>
        <row r="283">
          <cell r="D283">
            <v>2</v>
          </cell>
          <cell r="E283" t="str">
            <v>100200G1D</v>
          </cell>
        </row>
        <row r="284">
          <cell r="D284">
            <v>4</v>
          </cell>
          <cell r="E284" t="str">
            <v>100200Y1D</v>
          </cell>
        </row>
        <row r="285">
          <cell r="D285">
            <v>9</v>
          </cell>
          <cell r="E285" t="str">
            <v>100200Y1L</v>
          </cell>
        </row>
        <row r="286">
          <cell r="D286">
            <v>2</v>
          </cell>
          <cell r="E286" t="str">
            <v>100200Y3D</v>
          </cell>
        </row>
        <row r="287">
          <cell r="D287">
            <v>1</v>
          </cell>
          <cell r="E287" t="str">
            <v>100200Y4D</v>
          </cell>
        </row>
        <row r="288">
          <cell r="D288">
            <v>1</v>
          </cell>
          <cell r="E288" t="str">
            <v>100200Y5D</v>
          </cell>
        </row>
        <row r="289">
          <cell r="D289">
            <v>5358</v>
          </cell>
          <cell r="E289" t="str">
            <v>100200102</v>
          </cell>
        </row>
        <row r="290">
          <cell r="D290">
            <v>916</v>
          </cell>
          <cell r="E290" t="str">
            <v>100200102</v>
          </cell>
        </row>
        <row r="291">
          <cell r="D291">
            <v>61</v>
          </cell>
          <cell r="E291" t="str">
            <v>100200102</v>
          </cell>
        </row>
        <row r="292">
          <cell r="D292">
            <v>19</v>
          </cell>
          <cell r="E292" t="str">
            <v>100200107</v>
          </cell>
        </row>
        <row r="293">
          <cell r="D293">
            <v>3</v>
          </cell>
          <cell r="E293" t="str">
            <v>100200142</v>
          </cell>
        </row>
        <row r="294">
          <cell r="D294">
            <v>20</v>
          </cell>
          <cell r="E294" t="str">
            <v>100200202</v>
          </cell>
        </row>
        <row r="295">
          <cell r="D295">
            <v>148</v>
          </cell>
          <cell r="E295" t="str">
            <v>100200302</v>
          </cell>
        </row>
        <row r="296">
          <cell r="D296">
            <v>1</v>
          </cell>
          <cell r="E296" t="str">
            <v>100200302</v>
          </cell>
        </row>
        <row r="297">
          <cell r="D297">
            <v>3</v>
          </cell>
          <cell r="E297" t="str">
            <v>100200342</v>
          </cell>
        </row>
        <row r="298">
          <cell r="D298">
            <v>1</v>
          </cell>
          <cell r="E298" t="str">
            <v>100200342</v>
          </cell>
        </row>
        <row r="299">
          <cell r="D299">
            <v>195</v>
          </cell>
          <cell r="E299" t="str">
            <v>100200402</v>
          </cell>
        </row>
        <row r="300">
          <cell r="D300">
            <v>13</v>
          </cell>
          <cell r="E300" t="str">
            <v>100200402</v>
          </cell>
        </row>
        <row r="301">
          <cell r="D301">
            <v>1</v>
          </cell>
          <cell r="E301" t="str">
            <v>100200402</v>
          </cell>
        </row>
        <row r="302">
          <cell r="D302">
            <v>56</v>
          </cell>
          <cell r="E302" t="str">
            <v>100200406</v>
          </cell>
        </row>
        <row r="303">
          <cell r="D303">
            <v>15</v>
          </cell>
          <cell r="E303" t="str">
            <v>100200406</v>
          </cell>
        </row>
        <row r="304">
          <cell r="D304">
            <v>1</v>
          </cell>
          <cell r="E304" t="str">
            <v>100200406</v>
          </cell>
        </row>
        <row r="305">
          <cell r="D305">
            <v>3</v>
          </cell>
          <cell r="E305" t="str">
            <v>100200407</v>
          </cell>
        </row>
        <row r="306">
          <cell r="D306">
            <v>50</v>
          </cell>
          <cell r="E306" t="str">
            <v>100200502</v>
          </cell>
        </row>
        <row r="307">
          <cell r="D307">
            <v>3</v>
          </cell>
          <cell r="E307" t="str">
            <v>100200502</v>
          </cell>
        </row>
        <row r="308">
          <cell r="D308">
            <v>2</v>
          </cell>
          <cell r="E308" t="str">
            <v>100200502</v>
          </cell>
        </row>
        <row r="309">
          <cell r="D309">
            <v>16</v>
          </cell>
          <cell r="E309" t="str">
            <v>100200506</v>
          </cell>
        </row>
        <row r="310">
          <cell r="D310">
            <v>1</v>
          </cell>
          <cell r="E310" t="str">
            <v>100200506</v>
          </cell>
        </row>
        <row r="311">
          <cell r="D311">
            <v>5</v>
          </cell>
          <cell r="E311" t="str">
            <v>100200542</v>
          </cell>
        </row>
        <row r="312">
          <cell r="D312">
            <v>636</v>
          </cell>
          <cell r="E312" t="str">
            <v>100200802</v>
          </cell>
        </row>
        <row r="313">
          <cell r="D313">
            <v>116</v>
          </cell>
          <cell r="E313" t="str">
            <v>100200802</v>
          </cell>
        </row>
        <row r="314">
          <cell r="D314">
            <v>7</v>
          </cell>
          <cell r="E314" t="str">
            <v>100200802</v>
          </cell>
        </row>
        <row r="315">
          <cell r="D315">
            <v>625</v>
          </cell>
          <cell r="E315" t="str">
            <v>100200902</v>
          </cell>
        </row>
        <row r="316">
          <cell r="D316">
            <v>135</v>
          </cell>
          <cell r="E316" t="str">
            <v>100200902</v>
          </cell>
        </row>
        <row r="317">
          <cell r="D317">
            <v>4</v>
          </cell>
          <cell r="E317" t="str">
            <v>100200902</v>
          </cell>
        </row>
        <row r="318">
          <cell r="D318">
            <v>3</v>
          </cell>
          <cell r="E318" t="str">
            <v>100200Y2L</v>
          </cell>
        </row>
        <row r="319">
          <cell r="D319">
            <v>1</v>
          </cell>
          <cell r="E319" t="str">
            <v>100200207</v>
          </cell>
        </row>
        <row r="320">
          <cell r="D320">
            <v>7</v>
          </cell>
          <cell r="E320" t="str">
            <v>100200602</v>
          </cell>
        </row>
        <row r="321">
          <cell r="D321">
            <v>1</v>
          </cell>
          <cell r="E321" t="str">
            <v>100200602</v>
          </cell>
        </row>
        <row r="322">
          <cell r="D322">
            <v>1</v>
          </cell>
          <cell r="E322" t="str">
            <v>100200642</v>
          </cell>
        </row>
        <row r="323">
          <cell r="D323">
            <v>12</v>
          </cell>
          <cell r="E323" t="str">
            <v>100200702</v>
          </cell>
        </row>
        <row r="324">
          <cell r="D324">
            <v>74</v>
          </cell>
          <cell r="E324" t="str">
            <v>100200CU2</v>
          </cell>
        </row>
        <row r="325">
          <cell r="D325">
            <v>10</v>
          </cell>
          <cell r="E325" t="str">
            <v>100200CU2</v>
          </cell>
        </row>
        <row r="326">
          <cell r="D326">
            <v>2</v>
          </cell>
          <cell r="E326" t="str">
            <v>100200CU2</v>
          </cell>
        </row>
        <row r="327">
          <cell r="D327">
            <v>63</v>
          </cell>
          <cell r="E327" t="str">
            <v>100400306</v>
          </cell>
        </row>
        <row r="328">
          <cell r="D328">
            <v>40</v>
          </cell>
          <cell r="E328" t="str">
            <v>100400306</v>
          </cell>
        </row>
        <row r="329">
          <cell r="D329">
            <v>9</v>
          </cell>
          <cell r="E329" t="str">
            <v>100400306</v>
          </cell>
        </row>
        <row r="330">
          <cell r="D330">
            <v>452</v>
          </cell>
          <cell r="E330" t="str">
            <v>100400206</v>
          </cell>
        </row>
        <row r="331">
          <cell r="D331">
            <v>130</v>
          </cell>
          <cell r="E331" t="str">
            <v>100400206</v>
          </cell>
        </row>
        <row r="332">
          <cell r="D332">
            <v>7</v>
          </cell>
          <cell r="E332" t="str">
            <v>100400206</v>
          </cell>
        </row>
        <row r="333">
          <cell r="D333">
            <v>2</v>
          </cell>
          <cell r="E333" t="str">
            <v>100400306</v>
          </cell>
        </row>
        <row r="334">
          <cell r="D334">
            <v>2</v>
          </cell>
          <cell r="E334" t="str">
            <v>100400306</v>
          </cell>
        </row>
        <row r="335">
          <cell r="D335">
            <v>24</v>
          </cell>
          <cell r="E335" t="str">
            <v>100400104</v>
          </cell>
        </row>
        <row r="336">
          <cell r="D336">
            <v>3</v>
          </cell>
          <cell r="E336" t="str">
            <v>100400104</v>
          </cell>
        </row>
        <row r="337">
          <cell r="D337">
            <v>1041</v>
          </cell>
          <cell r="E337" t="str">
            <v>110100231</v>
          </cell>
        </row>
        <row r="338">
          <cell r="D338">
            <v>4</v>
          </cell>
          <cell r="E338" t="str">
            <v>110100531</v>
          </cell>
        </row>
        <row r="339">
          <cell r="D339">
            <v>46</v>
          </cell>
          <cell r="E339" t="str">
            <v>110100631</v>
          </cell>
        </row>
        <row r="340">
          <cell r="D340">
            <v>2</v>
          </cell>
          <cell r="E340" t="str">
            <v>110100731</v>
          </cell>
        </row>
        <row r="341">
          <cell r="D341">
            <v>24</v>
          </cell>
          <cell r="E341" t="str">
            <v>110100162</v>
          </cell>
        </row>
        <row r="342">
          <cell r="D342">
            <v>56</v>
          </cell>
          <cell r="E342" t="str">
            <v>110100331</v>
          </cell>
        </row>
        <row r="343">
          <cell r="D343">
            <v>2633</v>
          </cell>
          <cell r="E343" t="str">
            <v>110200X3E</v>
          </cell>
        </row>
        <row r="344">
          <cell r="D344">
            <v>82</v>
          </cell>
          <cell r="E344" t="str">
            <v>110200X6E</v>
          </cell>
        </row>
        <row r="345">
          <cell r="D345">
            <v>164</v>
          </cell>
          <cell r="E345" t="str">
            <v>110200X7E</v>
          </cell>
        </row>
        <row r="346">
          <cell r="D346">
            <v>239</v>
          </cell>
          <cell r="E346" t="str">
            <v>110200X8E</v>
          </cell>
        </row>
        <row r="347">
          <cell r="D347">
            <v>299</v>
          </cell>
          <cell r="E347" t="str">
            <v>110200301</v>
          </cell>
        </row>
        <row r="348">
          <cell r="D348">
            <v>17</v>
          </cell>
          <cell r="E348" t="str">
            <v>110200601</v>
          </cell>
        </row>
        <row r="349">
          <cell r="D349">
            <v>77</v>
          </cell>
          <cell r="E349" t="str">
            <v>110200701</v>
          </cell>
        </row>
        <row r="350">
          <cell r="D350">
            <v>67</v>
          </cell>
          <cell r="E350" t="str">
            <v>110200801</v>
          </cell>
        </row>
        <row r="351">
          <cell r="D351">
            <v>598</v>
          </cell>
          <cell r="E351" t="str">
            <v>110200X1D</v>
          </cell>
        </row>
        <row r="352">
          <cell r="D352">
            <v>9</v>
          </cell>
          <cell r="E352" t="str">
            <v>110200X4D</v>
          </cell>
        </row>
        <row r="353">
          <cell r="D353">
            <v>3</v>
          </cell>
          <cell r="E353" t="str">
            <v>110200X5D</v>
          </cell>
        </row>
        <row r="354">
          <cell r="D354">
            <v>70</v>
          </cell>
          <cell r="E354" t="str">
            <v>110200X8D</v>
          </cell>
        </row>
        <row r="355">
          <cell r="D355">
            <v>108</v>
          </cell>
          <cell r="E355" t="str">
            <v>110200X9D</v>
          </cell>
        </row>
        <row r="356">
          <cell r="D356">
            <v>115</v>
          </cell>
          <cell r="E356" t="str">
            <v>110200102</v>
          </cell>
        </row>
        <row r="357">
          <cell r="D357">
            <v>2</v>
          </cell>
          <cell r="E357" t="str">
            <v>110200402</v>
          </cell>
        </row>
        <row r="358">
          <cell r="D358">
            <v>3</v>
          </cell>
          <cell r="E358" t="str">
            <v>110200502</v>
          </cell>
        </row>
        <row r="359">
          <cell r="D359">
            <v>3</v>
          </cell>
          <cell r="E359" t="str">
            <v>110200802</v>
          </cell>
        </row>
        <row r="360">
          <cell r="D360">
            <v>12</v>
          </cell>
          <cell r="E360" t="str">
            <v>110200902</v>
          </cell>
        </row>
        <row r="361">
          <cell r="D361">
            <v>5</v>
          </cell>
          <cell r="E361" t="str">
            <v>110200CU2</v>
          </cell>
        </row>
        <row r="362">
          <cell r="D362">
            <v>3</v>
          </cell>
          <cell r="E362" t="str">
            <v>110400X3X</v>
          </cell>
        </row>
        <row r="363">
          <cell r="D363">
            <v>36</v>
          </cell>
          <cell r="E363" t="str">
            <v>110400304</v>
          </cell>
        </row>
        <row r="364">
          <cell r="D364">
            <v>11</v>
          </cell>
          <cell r="E364" t="str">
            <v>110400X2X</v>
          </cell>
        </row>
        <row r="365">
          <cell r="D365">
            <v>54</v>
          </cell>
          <cell r="E365" t="str">
            <v>110400204</v>
          </cell>
        </row>
        <row r="366">
          <cell r="D366">
            <v>4</v>
          </cell>
          <cell r="E366" t="str">
            <v>110400X1Y</v>
          </cell>
        </row>
        <row r="367">
          <cell r="D367">
            <v>1</v>
          </cell>
          <cell r="E367" t="str">
            <v>110400103</v>
          </cell>
        </row>
        <row r="368">
          <cell r="E368" t="str">
            <v/>
          </cell>
        </row>
        <row r="369">
          <cell r="E369" t="str">
            <v/>
          </cell>
        </row>
        <row r="370">
          <cell r="E370" t="str">
            <v/>
          </cell>
        </row>
        <row r="371">
          <cell r="E371" t="str">
            <v/>
          </cell>
        </row>
        <row r="372">
          <cell r="E372" t="str">
            <v/>
          </cell>
        </row>
        <row r="373">
          <cell r="E373" t="str">
            <v/>
          </cell>
        </row>
        <row r="374">
          <cell r="E374" t="str">
            <v/>
          </cell>
        </row>
        <row r="375">
          <cell r="E375" t="str">
            <v/>
          </cell>
        </row>
        <row r="376">
          <cell r="E376" t="str">
            <v/>
          </cell>
        </row>
        <row r="377">
          <cell r="E377" t="str">
            <v/>
          </cell>
        </row>
        <row r="378">
          <cell r="E378" t="str">
            <v/>
          </cell>
        </row>
        <row r="379">
          <cell r="E379" t="str">
            <v/>
          </cell>
        </row>
        <row r="380">
          <cell r="E380" t="str">
            <v/>
          </cell>
        </row>
        <row r="381">
          <cell r="E381" t="str">
            <v/>
          </cell>
        </row>
        <row r="382">
          <cell r="E382" t="str">
            <v/>
          </cell>
        </row>
        <row r="383">
          <cell r="E383" t="str">
            <v/>
          </cell>
        </row>
        <row r="384">
          <cell r="E384" t="str">
            <v/>
          </cell>
        </row>
        <row r="385">
          <cell r="E385" t="str">
            <v/>
          </cell>
        </row>
        <row r="386">
          <cell r="E386" t="str">
            <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06-30-2008 Adjustment"/>
      <sheetName val="09-30-2007 Adjustment"/>
      <sheetName val="123107 Adjustment"/>
      <sheetName val="CEB JE M5"/>
      <sheetName val="Month"/>
      <sheetName val="Template Data"/>
      <sheetName val="Sch 2.2 - Other Carryovers"/>
    </sheetNames>
    <sheetDataSet>
      <sheetData sheetId="0" refreshError="1"/>
      <sheetData sheetId="1" refreshError="1"/>
      <sheetData sheetId="2" refreshError="1"/>
      <sheetData sheetId="3" refreshError="1"/>
      <sheetData sheetId="4" refreshError="1"/>
      <sheetData sheetId="5" refreshError="1">
        <row r="2">
          <cell r="A2">
            <v>38383</v>
          </cell>
        </row>
        <row r="3">
          <cell r="A3">
            <v>38411</v>
          </cell>
        </row>
        <row r="4">
          <cell r="A4">
            <v>38442</v>
          </cell>
        </row>
        <row r="5">
          <cell r="A5">
            <v>38472</v>
          </cell>
        </row>
        <row r="6">
          <cell r="A6">
            <v>38503</v>
          </cell>
        </row>
        <row r="7">
          <cell r="A7">
            <v>38533</v>
          </cell>
        </row>
        <row r="8">
          <cell r="A8">
            <v>38564</v>
          </cell>
        </row>
        <row r="9">
          <cell r="A9">
            <v>38595</v>
          </cell>
        </row>
        <row r="10">
          <cell r="A10">
            <v>38625</v>
          </cell>
        </row>
        <row r="11">
          <cell r="A11">
            <v>38656</v>
          </cell>
        </row>
        <row r="12">
          <cell r="A12">
            <v>38686</v>
          </cell>
        </row>
        <row r="13">
          <cell r="A13">
            <v>38717</v>
          </cell>
        </row>
        <row r="14">
          <cell r="A14">
            <v>38748</v>
          </cell>
        </row>
        <row r="15">
          <cell r="A15">
            <v>38776</v>
          </cell>
        </row>
        <row r="16">
          <cell r="A16">
            <v>38807</v>
          </cell>
        </row>
        <row r="17">
          <cell r="A17">
            <v>38837</v>
          </cell>
        </row>
        <row r="18">
          <cell r="A18">
            <v>38868</v>
          </cell>
        </row>
        <row r="19">
          <cell r="A19">
            <v>38898</v>
          </cell>
        </row>
        <row r="20">
          <cell r="A20">
            <v>38929</v>
          </cell>
        </row>
        <row r="21">
          <cell r="A21">
            <v>38960</v>
          </cell>
        </row>
        <row r="22">
          <cell r="A22">
            <v>38990</v>
          </cell>
        </row>
        <row r="23">
          <cell r="A23">
            <v>39021</v>
          </cell>
        </row>
        <row r="24">
          <cell r="A24">
            <v>39051</v>
          </cell>
        </row>
        <row r="25">
          <cell r="A25">
            <v>39082</v>
          </cell>
        </row>
        <row r="26">
          <cell r="A26">
            <v>39113</v>
          </cell>
        </row>
        <row r="27">
          <cell r="A27">
            <v>39141</v>
          </cell>
        </row>
        <row r="28">
          <cell r="A28">
            <v>39172</v>
          </cell>
        </row>
        <row r="29">
          <cell r="A29">
            <v>39202</v>
          </cell>
        </row>
        <row r="30">
          <cell r="A30">
            <v>39233</v>
          </cell>
        </row>
        <row r="31">
          <cell r="A31">
            <v>39263</v>
          </cell>
        </row>
        <row r="32">
          <cell r="A32">
            <v>39294</v>
          </cell>
        </row>
        <row r="33">
          <cell r="A33">
            <v>39325</v>
          </cell>
        </row>
        <row r="34">
          <cell r="A34">
            <v>39355</v>
          </cell>
        </row>
        <row r="35">
          <cell r="A35">
            <v>39386</v>
          </cell>
        </row>
        <row r="36">
          <cell r="A36">
            <v>39416</v>
          </cell>
        </row>
        <row r="37">
          <cell r="A37">
            <v>39447</v>
          </cell>
        </row>
        <row r="38">
          <cell r="A38">
            <v>39478</v>
          </cell>
        </row>
        <row r="39">
          <cell r="A39">
            <v>39507</v>
          </cell>
        </row>
        <row r="40">
          <cell r="A40">
            <v>39538</v>
          </cell>
        </row>
        <row r="41">
          <cell r="A41">
            <v>39568</v>
          </cell>
        </row>
        <row r="42">
          <cell r="A42">
            <v>39599</v>
          </cell>
        </row>
        <row r="43">
          <cell r="A43">
            <v>39629</v>
          </cell>
        </row>
        <row r="44">
          <cell r="A44">
            <v>39660</v>
          </cell>
        </row>
        <row r="45">
          <cell r="A45">
            <v>39691</v>
          </cell>
        </row>
        <row r="46">
          <cell r="A46">
            <v>39721</v>
          </cell>
        </row>
        <row r="47">
          <cell r="A47">
            <v>39752</v>
          </cell>
        </row>
        <row r="48">
          <cell r="A48">
            <v>39782</v>
          </cell>
        </row>
        <row r="49">
          <cell r="A49">
            <v>39813</v>
          </cell>
        </row>
      </sheetData>
      <sheetData sheetId="6" refreshError="1"/>
      <sheetData sheetId="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10"/>
      <sheetName val="24A"/>
      <sheetName val="2627"/>
      <sheetName val="2829"/>
      <sheetName val="43"/>
      <sheetName val="47"/>
      <sheetName val="7071"/>
      <sheetName val="7879"/>
      <sheetName val="85"/>
      <sheetName val="86"/>
      <sheetName val="919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1A"/>
      <sheetName val="122 (a)(b)"/>
      <sheetName val="122123"/>
      <sheetName val="200201"/>
      <sheetName val="202203"/>
      <sheetName val="204207"/>
      <sheetName val="213"/>
      <sheetName val="214"/>
      <sheetName val="216"/>
      <sheetName val="216-A"/>
      <sheetName val="216-B"/>
      <sheetName val="216-C"/>
      <sheetName val="219"/>
      <sheetName val="224225"/>
      <sheetName val="227"/>
      <sheetName val="228229"/>
      <sheetName val="230"/>
      <sheetName val="232"/>
      <sheetName val="233"/>
      <sheetName val="234"/>
      <sheetName val="234A"/>
      <sheetName val="234B"/>
      <sheetName val="234C"/>
      <sheetName val="250251"/>
      <sheetName val="253"/>
      <sheetName val="254"/>
      <sheetName val="256257"/>
      <sheetName val="261"/>
      <sheetName val="262263"/>
      <sheetName val="262A-C"/>
      <sheetName val="262D"/>
      <sheetName val="266-267"/>
      <sheetName val="269"/>
      <sheetName val="272273"/>
      <sheetName val="274275"/>
      <sheetName val="276277"/>
      <sheetName val="276A"/>
      <sheetName val="278"/>
      <sheetName val="300301"/>
      <sheetName val="304"/>
      <sheetName val="310311"/>
      <sheetName val="320323"/>
      <sheetName val="326327"/>
      <sheetName val="328330"/>
      <sheetName val="332"/>
      <sheetName val="335"/>
      <sheetName val="336"/>
      <sheetName val=" 337"/>
      <sheetName val="337A"/>
      <sheetName val=" 337B"/>
      <sheetName val="340 "/>
      <sheetName val="350351"/>
      <sheetName val="352353"/>
      <sheetName val="354355"/>
      <sheetName val="356"/>
      <sheetName val="356A"/>
      <sheetName val="398"/>
      <sheetName val="400"/>
      <sheetName val="401"/>
      <sheetName val="402403"/>
      <sheetName val="406407"/>
      <sheetName val="408409"/>
      <sheetName val="422423"/>
      <sheetName val="422A-423F"/>
      <sheetName val="424425"/>
      <sheetName val="424A425A"/>
      <sheetName val="426427"/>
      <sheetName val="BOOK"/>
    </sheetNames>
    <sheetDataSet>
      <sheetData sheetId="0"/>
      <sheetData sheetId="1">
        <row r="38">
          <cell r="C38" t="str">
            <v>12/31/2008</v>
          </cell>
        </row>
        <row r="40">
          <cell r="C40" t="str">
            <v>4/30/2009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6B, C, D"/>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4&amp;105 attached"/>
      <sheetName val="106107"/>
      <sheetName val="108109"/>
      <sheetName val="110113"/>
      <sheetName val="114117"/>
      <sheetName val="118119"/>
      <sheetName val="120121A"/>
      <sheetName val="122123"/>
      <sheetName val="122 (a)(b)"/>
      <sheetName val="200201"/>
      <sheetName val="202203"/>
      <sheetName val="204207 "/>
      <sheetName val="213"/>
      <sheetName val="214 "/>
      <sheetName val="216"/>
      <sheetName val="216-A"/>
      <sheetName val="216-B"/>
      <sheetName val="216-C"/>
      <sheetName val="219"/>
      <sheetName val="224225"/>
      <sheetName val="227"/>
      <sheetName val="228229"/>
      <sheetName val="230"/>
      <sheetName val="232"/>
      <sheetName val="233"/>
      <sheetName val="234"/>
      <sheetName val="250251"/>
      <sheetName val="253"/>
      <sheetName val="254"/>
      <sheetName val="256257"/>
      <sheetName val="261"/>
      <sheetName val="262263"/>
      <sheetName val="262A-C"/>
      <sheetName val="262D"/>
      <sheetName val="266267"/>
      <sheetName val="269"/>
      <sheetName val="272273"/>
      <sheetName val="274275"/>
      <sheetName val="276277"/>
      <sheetName val="276A"/>
      <sheetName val="276B-276EE attached"/>
      <sheetName val="278"/>
      <sheetName val="300301"/>
      <sheetName val="304"/>
      <sheetName val="310311"/>
      <sheetName val="320323"/>
      <sheetName val="326327"/>
      <sheetName val="328330"/>
      <sheetName val="332"/>
      <sheetName val="335"/>
      <sheetName val="336"/>
      <sheetName val="337"/>
      <sheetName val=" 337A"/>
      <sheetName val="337B"/>
      <sheetName val="340 "/>
      <sheetName val="350351"/>
      <sheetName val="352353"/>
      <sheetName val="354355 "/>
      <sheetName val="356"/>
      <sheetName val=" 356A"/>
      <sheetName val="398"/>
      <sheetName val="400"/>
      <sheetName val="401"/>
      <sheetName val="402403"/>
      <sheetName val="406407"/>
      <sheetName val="408409"/>
      <sheetName val="422423"/>
      <sheetName val="422A-423F "/>
      <sheetName val="424425"/>
      <sheetName val="424A425A"/>
      <sheetName val="426427"/>
      <sheetName val="450 attached"/>
      <sheetName val="BOOK"/>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RH"/>
      <sheetName val="118119RH"/>
      <sheetName val="120121RH"/>
      <sheetName val="122123"/>
      <sheetName val="200201"/>
      <sheetName val="202203"/>
      <sheetName val="204207"/>
      <sheetName val="213"/>
      <sheetName val="214"/>
      <sheetName val="216"/>
      <sheetName val="217"/>
      <sheetName val="218"/>
      <sheetName val="219RH"/>
      <sheetName val="221"/>
      <sheetName val="224225RH"/>
      <sheetName val="227"/>
      <sheetName val="228229"/>
      <sheetName val="230"/>
      <sheetName val="232"/>
      <sheetName val="233"/>
      <sheetName val="234RH"/>
      <sheetName val="250251RH"/>
      <sheetName val="252"/>
      <sheetName val="253"/>
      <sheetName val="254"/>
      <sheetName val="256257RH"/>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RH"/>
      <sheetName val="337RH"/>
      <sheetName val="337ARH"/>
      <sheetName val="337BRH"/>
      <sheetName val="337CRH"/>
      <sheetName val="340"/>
      <sheetName val="350351RH"/>
      <sheetName val="352353RH"/>
      <sheetName val="354355"/>
      <sheetName val="356356ARH"/>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row r="25">
          <cell r="C25" t="str">
            <v xml:space="preserve"> </v>
          </cell>
        </row>
        <row r="38">
          <cell r="C38" t="str">
            <v xml:space="preserve"> </v>
          </cell>
        </row>
        <row r="40">
          <cell r="C40" t="str">
            <v xml:space="preserve">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2263"/>
      <sheetName val="261"/>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row r="22">
          <cell r="C22" t="str">
            <v>Please fill in the following:</v>
          </cell>
        </row>
        <row r="25">
          <cell r="C25" t="str">
            <v>ORANGE AND ROCKLAND UTILITIES, INC.</v>
          </cell>
        </row>
        <row r="38">
          <cell r="C38" t="str">
            <v>12/31/2007</v>
          </cell>
        </row>
        <row r="40">
          <cell r="C40" t="str">
            <v>4/30/2008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ab"/>
      <sheetName val="122123"/>
      <sheetName val="200201"/>
      <sheetName val="202203-NA"/>
      <sheetName val="204207"/>
      <sheetName val="213-NA"/>
      <sheetName val="214"/>
      <sheetName val="216"/>
      <sheetName val="217"/>
      <sheetName val="218"/>
      <sheetName val="219"/>
      <sheetName val="221"/>
      <sheetName val="224225"/>
      <sheetName val="227"/>
      <sheetName val="228229"/>
      <sheetName val="230"/>
      <sheetName val="232"/>
      <sheetName val="233"/>
      <sheetName val="234"/>
      <sheetName val="234A"/>
      <sheetName val="250251"/>
      <sheetName val="252"/>
      <sheetName val="253"/>
      <sheetName val="254"/>
      <sheetName val="256257"/>
      <sheetName val="261"/>
      <sheetName val="262263"/>
      <sheetName val=" 262-263Insert"/>
      <sheetName val="266267"/>
      <sheetName val="269"/>
      <sheetName val="272273"/>
      <sheetName val="274275"/>
      <sheetName val="276277"/>
      <sheetName val="278"/>
      <sheetName val="300301"/>
      <sheetName val="300B Est ESCO  Energy Revenues"/>
      <sheetName val="304"/>
      <sheetName val="310311"/>
      <sheetName val="320323"/>
      <sheetName val="326327"/>
      <sheetName val="328330"/>
      <sheetName val="332"/>
      <sheetName val="335"/>
      <sheetName val="336"/>
      <sheetName val="337"/>
      <sheetName val="337A"/>
      <sheetName val="337B"/>
      <sheetName val="337C"/>
      <sheetName val="340"/>
      <sheetName val="350351"/>
      <sheetName val="352353"/>
      <sheetName val="354355"/>
      <sheetName val="356"/>
      <sheetName val="397"/>
      <sheetName val="401"/>
      <sheetName val="402403"/>
      <sheetName val="406407"/>
      <sheetName val="408409"/>
      <sheetName val="410411"/>
      <sheetName val="422423"/>
      <sheetName val="424425"/>
      <sheetName val="426427"/>
      <sheetName val="429"/>
      <sheetName val="430"/>
      <sheetName val="431"/>
      <sheetName val="450"/>
      <sheetName val="BOOK"/>
      <sheetName val="Sheet1"/>
      <sheetName val="#REF"/>
    </sheetNames>
    <sheetDataSet>
      <sheetData sheetId="0"/>
      <sheetData sheetId="1">
        <row r="25">
          <cell r="C25" t="str">
            <v>Orange and Rockland Utilities, Inc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
          <cell r="A1" t="str">
            <v>Name of Respondent</v>
          </cell>
        </row>
      </sheetData>
      <sheetData sheetId="33"/>
      <sheetData sheetId="34">
        <row r="2">
          <cell r="A2" t="str">
            <v>Orange and Rockland Utilities, Inc.</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3">
          <cell r="Q3" t="str">
            <v>12/31/2013</v>
          </cell>
        </row>
      </sheetData>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ow r="25">
          <cell r="C25" t="str">
            <v>Orange and Rockland Utilities, Inc</v>
          </cell>
        </row>
        <row r="40">
          <cell r="C40" t="str">
            <v>4/30/2014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sheetData sheetId="26" refreshError="1"/>
      <sheetData sheetId="27"/>
      <sheetData sheetId="28" refreshError="1"/>
      <sheetData sheetId="29" refreshError="1"/>
      <sheetData sheetId="30" refreshError="1"/>
      <sheetData sheetId="31"/>
      <sheetData sheetId="32"/>
      <sheetData sheetId="33"/>
      <sheetData sheetId="34"/>
      <sheetData sheetId="35"/>
      <sheetData sheetId="36" refreshError="1"/>
      <sheetData sheetId="37"/>
      <sheetData sheetId="38"/>
      <sheetData sheetId="39"/>
      <sheetData sheetId="40" refreshError="1"/>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4&amp;105 attached"/>
      <sheetName val="106107"/>
      <sheetName val="108109"/>
      <sheetName val="110113"/>
      <sheetName val="114117"/>
      <sheetName val="118119"/>
      <sheetName val="120121A"/>
      <sheetName val="122123"/>
      <sheetName val="122 (a)(b)"/>
      <sheetName val="200201"/>
      <sheetName val="202203"/>
      <sheetName val="204207 "/>
      <sheetName val="213"/>
      <sheetName val="214 "/>
      <sheetName val="216"/>
      <sheetName val="216-A"/>
      <sheetName val="216-B"/>
      <sheetName val="216-C"/>
      <sheetName val="219"/>
      <sheetName val="224225"/>
      <sheetName val="227"/>
      <sheetName val="228229"/>
      <sheetName val="230"/>
      <sheetName val="232"/>
      <sheetName val="233"/>
      <sheetName val="234"/>
      <sheetName val="250251"/>
      <sheetName val="253"/>
      <sheetName val="254"/>
      <sheetName val="256257"/>
      <sheetName val="261"/>
      <sheetName val="262263"/>
      <sheetName val="262A-C"/>
      <sheetName val="262D"/>
      <sheetName val="266267"/>
      <sheetName val="269"/>
      <sheetName val="272273"/>
      <sheetName val="274275"/>
      <sheetName val="276277"/>
      <sheetName val="276A"/>
      <sheetName val="276B-276EE attached"/>
      <sheetName val="278"/>
      <sheetName val="300301"/>
      <sheetName val="304"/>
      <sheetName val="310311"/>
      <sheetName val="320323"/>
      <sheetName val="326327"/>
      <sheetName val="328330"/>
      <sheetName val="332"/>
      <sheetName val="335"/>
      <sheetName val="336"/>
      <sheetName val="337"/>
      <sheetName val=" 337A"/>
      <sheetName val="337B"/>
      <sheetName val="340 "/>
      <sheetName val="350351"/>
      <sheetName val="352353"/>
      <sheetName val="354355 "/>
      <sheetName val="356"/>
      <sheetName val=" 356A"/>
      <sheetName val="398"/>
      <sheetName val="400"/>
      <sheetName val="401"/>
      <sheetName val="402403"/>
      <sheetName val="406407"/>
      <sheetName val="408409"/>
      <sheetName val="422423"/>
      <sheetName val="422A-423F "/>
      <sheetName val="424425"/>
      <sheetName val="424A425A"/>
      <sheetName val="426427"/>
      <sheetName val="450 attached"/>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ab"/>
      <sheetName val="122123"/>
      <sheetName val="200201"/>
      <sheetName val="202203-NA"/>
      <sheetName val="204207"/>
      <sheetName val="213-NA"/>
      <sheetName val="214"/>
      <sheetName val="216"/>
      <sheetName val="217"/>
      <sheetName val="218"/>
      <sheetName val="219"/>
      <sheetName val="221"/>
      <sheetName val="224225"/>
      <sheetName val="227"/>
      <sheetName val="228229"/>
      <sheetName val="230"/>
      <sheetName val="232"/>
      <sheetName val="233"/>
      <sheetName val="234"/>
      <sheetName val="234A"/>
      <sheetName val="250251"/>
      <sheetName val="252"/>
      <sheetName val="253"/>
      <sheetName val="254"/>
      <sheetName val="256257"/>
      <sheetName val="261"/>
      <sheetName val="262263"/>
      <sheetName val=" 262-263Insert"/>
      <sheetName val="266267"/>
      <sheetName val="269"/>
      <sheetName val="272273"/>
      <sheetName val="274275"/>
      <sheetName val="276277"/>
      <sheetName val="278"/>
      <sheetName val="300301"/>
      <sheetName val="300B Est ESCO  Energy Revenues"/>
      <sheetName val="304"/>
      <sheetName val="310311"/>
      <sheetName val="320323"/>
      <sheetName val="326327"/>
      <sheetName val="328330"/>
      <sheetName val="332"/>
      <sheetName val="335"/>
      <sheetName val="336"/>
      <sheetName val="337"/>
      <sheetName val="337A"/>
      <sheetName val="337B"/>
      <sheetName val="337C"/>
      <sheetName val="340"/>
      <sheetName val="350351"/>
      <sheetName val="352353"/>
      <sheetName val="354355"/>
      <sheetName val="356"/>
      <sheetName val="397"/>
      <sheetName val="401"/>
      <sheetName val="402403"/>
      <sheetName val="406407"/>
      <sheetName val="408409"/>
      <sheetName val="410411"/>
      <sheetName val="422423"/>
      <sheetName val="424425"/>
      <sheetName val="426427"/>
      <sheetName val="429"/>
      <sheetName val="430"/>
      <sheetName val="431"/>
      <sheetName val="450"/>
      <sheetName val="BOOK"/>
      <sheetName val="Sheet1"/>
    </sheetNames>
    <sheetDataSet>
      <sheetData sheetId="0"/>
      <sheetData sheetId="1" refreshError="1">
        <row r="25">
          <cell r="C25" t="str">
            <v>Orange and Rockland Utilities, Inc</v>
          </cell>
        </row>
        <row r="38">
          <cell r="C38" t="str">
            <v>12/31/2012</v>
          </cell>
        </row>
        <row r="40">
          <cell r="C40" t="str">
            <v>4/30/2013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row r="1">
          <cell r="A1" t="str">
            <v>Name of Respondent</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ab"/>
      <sheetName val="122123"/>
      <sheetName val="200201"/>
      <sheetName val="202203-NA"/>
      <sheetName val="204207"/>
      <sheetName val="213-NA"/>
      <sheetName val="214"/>
      <sheetName val="216"/>
      <sheetName val="217"/>
      <sheetName val="218"/>
      <sheetName val="219"/>
      <sheetName val="221"/>
      <sheetName val="224225"/>
      <sheetName val="227"/>
      <sheetName val="228229"/>
      <sheetName val="230"/>
      <sheetName val="232"/>
      <sheetName val="233"/>
      <sheetName val="234"/>
      <sheetName val="234A"/>
      <sheetName val="250251"/>
      <sheetName val="252"/>
      <sheetName val="253"/>
      <sheetName val="254"/>
      <sheetName val="256257"/>
      <sheetName val="261"/>
      <sheetName val="262263"/>
      <sheetName val=" 262-263Insert"/>
      <sheetName val="266267"/>
      <sheetName val="269"/>
      <sheetName val="272273"/>
      <sheetName val="274275"/>
      <sheetName val="276277"/>
      <sheetName val="278"/>
      <sheetName val="300301"/>
      <sheetName val="300B Est ESCO  Energy Revenues"/>
      <sheetName val="304"/>
      <sheetName val="310311"/>
      <sheetName val="320323"/>
      <sheetName val="326327"/>
      <sheetName val="328330"/>
      <sheetName val="332"/>
      <sheetName val="335"/>
      <sheetName val="336"/>
      <sheetName val="337"/>
      <sheetName val="337A"/>
      <sheetName val="337B"/>
      <sheetName val="337C"/>
      <sheetName val="340"/>
      <sheetName val="350351"/>
      <sheetName val="352353"/>
      <sheetName val="354355"/>
      <sheetName val="356"/>
      <sheetName val="397"/>
      <sheetName val="401"/>
      <sheetName val="402403"/>
      <sheetName val="406407"/>
      <sheetName val="408409"/>
      <sheetName val="410411"/>
      <sheetName val="422423"/>
      <sheetName val="424425"/>
      <sheetName val="426427"/>
      <sheetName val="429"/>
      <sheetName val="430"/>
      <sheetName val="431"/>
      <sheetName val="450"/>
      <sheetName val="BOOK"/>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
          <cell r="A1" t="str">
            <v>Name of Respondent</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4"/>
      <sheetName val="ORU-ELEC F.U."/>
      <sheetName val="ORU-NONUTILITY"/>
      <sheetName val="RECO-ELEC F.U."/>
      <sheetName val="RECO-NONUTILITY"/>
      <sheetName val="F.U. DETAIL"/>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ow r="1">
          <cell r="A1" t="str">
            <v>Name of Respondent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37A"/>
      <sheetName val="337B"/>
      <sheetName val="337C"/>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sheetData sheetId="1">
        <row r="38">
          <cell r="C38" t="str">
            <v>12/31/2009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37A"/>
      <sheetName val="337B"/>
      <sheetName val="337C"/>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row r="25">
          <cell r="C25" t="str">
            <v>Orange and Rockland Ultilities, Inc</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8.bin"/><Relationship Id="rId4" Type="http://schemas.openxmlformats.org/officeDocument/2006/relationships/ctrlProp" Target="../ctrlProps/ctrlProp1.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9.bin"/><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8.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
    <pageSetUpPr fitToPage="1"/>
  </sheetPr>
  <dimension ref="A1:H70"/>
  <sheetViews>
    <sheetView defaultGridColor="0" view="pageBreakPreview" colorId="22" zoomScale="60" zoomScaleNormal="100" workbookViewId="0">
      <selection activeCell="J32" sqref="J32"/>
    </sheetView>
  </sheetViews>
  <sheetFormatPr defaultColWidth="9.6640625" defaultRowHeight="15"/>
  <cols>
    <col min="1" max="1" width="20.6640625" style="4" customWidth="1"/>
    <col min="2" max="2" width="10.6640625" style="4" customWidth="1"/>
    <col min="3" max="3" width="20.6640625" style="4" customWidth="1"/>
    <col min="4" max="4" width="10.6640625" style="4" customWidth="1"/>
    <col min="5" max="10" width="20.6640625" style="4" customWidth="1"/>
    <col min="11" max="11" width="11.6640625" style="4" customWidth="1"/>
    <col min="12" max="16384" width="9.6640625" style="4"/>
  </cols>
  <sheetData>
    <row r="1" spans="1:8" ht="18">
      <c r="B1" s="1"/>
      <c r="C1" s="1"/>
      <c r="D1" s="1"/>
      <c r="E1" s="1"/>
      <c r="F1" s="1"/>
      <c r="G1" s="1"/>
      <c r="H1" s="1"/>
    </row>
    <row r="2" spans="1:8" ht="18">
      <c r="A2" s="3511" t="s">
        <v>2957</v>
      </c>
      <c r="B2" s="3511"/>
      <c r="C2" s="3511"/>
      <c r="D2" s="3511"/>
      <c r="E2" s="3511"/>
      <c r="F2" s="3511"/>
      <c r="G2" s="2"/>
      <c r="H2" s="2"/>
    </row>
    <row r="3" spans="1:8" ht="15" customHeight="1">
      <c r="A3" s="3512" t="s">
        <v>2958</v>
      </c>
      <c r="B3" s="3512"/>
      <c r="C3" s="3512"/>
      <c r="D3" s="3512"/>
      <c r="E3" s="3512"/>
      <c r="F3" s="3512"/>
      <c r="G3" s="3"/>
      <c r="H3" s="3"/>
    </row>
    <row r="4" spans="1:8" ht="15" customHeight="1">
      <c r="A4" s="512"/>
      <c r="B4" s="2"/>
      <c r="C4" s="2"/>
      <c r="D4" s="2"/>
      <c r="E4" s="2"/>
      <c r="F4" s="2"/>
      <c r="G4" s="2"/>
      <c r="H4" s="2"/>
    </row>
    <row r="5" spans="1:8">
      <c r="A5" s="1798"/>
      <c r="B5" s="2"/>
      <c r="C5" s="2"/>
      <c r="D5" s="2"/>
      <c r="E5" s="2"/>
      <c r="F5" s="2"/>
      <c r="G5" s="2"/>
      <c r="H5" s="2"/>
    </row>
    <row r="6" spans="1:8">
      <c r="A6" s="1744"/>
      <c r="B6" s="2"/>
      <c r="C6" s="2"/>
      <c r="D6" s="2"/>
      <c r="E6" s="2"/>
      <c r="F6" s="2"/>
      <c r="G6" s="2"/>
      <c r="H6" s="2"/>
    </row>
    <row r="7" spans="1:8" ht="15.75">
      <c r="A7" s="3509" t="s">
        <v>2959</v>
      </c>
      <c r="B7" s="3509"/>
      <c r="C7" s="3509"/>
      <c r="D7" s="3509"/>
      <c r="E7" s="3509"/>
      <c r="F7" s="3509"/>
      <c r="G7" s="2"/>
      <c r="H7" s="2"/>
    </row>
    <row r="8" spans="1:8" ht="18.600000000000001" customHeight="1">
      <c r="B8" s="2"/>
      <c r="C8" s="2"/>
      <c r="D8" s="2"/>
      <c r="E8" s="2"/>
      <c r="F8" s="2"/>
      <c r="G8" s="2"/>
      <c r="H8" s="2"/>
    </row>
    <row r="9" spans="1:8" ht="66.75" customHeight="1">
      <c r="A9" s="3508" t="s">
        <v>3415</v>
      </c>
      <c r="B9" s="3508"/>
      <c r="C9" s="3508"/>
      <c r="D9" s="3508"/>
      <c r="E9" s="3508"/>
      <c r="F9" s="3508"/>
      <c r="G9" s="2"/>
      <c r="H9" s="2"/>
    </row>
    <row r="10" spans="1:8" ht="16.149999999999999" customHeight="1">
      <c r="B10" s="2"/>
      <c r="C10" s="2"/>
      <c r="D10" s="2"/>
      <c r="E10" s="2"/>
      <c r="F10" s="2"/>
      <c r="G10" s="2"/>
      <c r="H10" s="2"/>
    </row>
    <row r="11" spans="1:8" ht="48.6" customHeight="1">
      <c r="A11" s="3508" t="s">
        <v>3416</v>
      </c>
      <c r="B11" s="3508"/>
      <c r="C11" s="3508"/>
      <c r="D11" s="3508"/>
      <c r="E11" s="3508"/>
      <c r="F11" s="3508"/>
      <c r="G11" s="2"/>
      <c r="H11" s="2"/>
    </row>
    <row r="12" spans="1:8">
      <c r="A12" s="2"/>
      <c r="B12" s="2"/>
      <c r="C12" s="2"/>
      <c r="D12" s="2"/>
      <c r="E12" s="2"/>
      <c r="F12" s="2"/>
      <c r="G12" s="2"/>
      <c r="H12" s="2"/>
    </row>
    <row r="13" spans="1:8" ht="46.15" customHeight="1">
      <c r="A13" s="3508" t="s">
        <v>3537</v>
      </c>
      <c r="B13" s="3508"/>
      <c r="C13" s="3508"/>
      <c r="D13" s="3508"/>
      <c r="E13" s="3508"/>
      <c r="F13" s="3508"/>
      <c r="G13" s="2"/>
      <c r="H13" s="2"/>
    </row>
    <row r="14" spans="1:8" ht="15.6" customHeight="1">
      <c r="A14" s="2"/>
      <c r="B14" s="2"/>
      <c r="C14" s="2"/>
      <c r="D14" s="2"/>
      <c r="E14" s="2"/>
      <c r="F14" s="2"/>
      <c r="G14" s="2"/>
      <c r="H14" s="2"/>
    </row>
    <row r="15" spans="1:8" ht="75" customHeight="1">
      <c r="A15" s="3508" t="s">
        <v>1408</v>
      </c>
      <c r="B15" s="3508"/>
      <c r="C15" s="3508"/>
      <c r="D15" s="3508"/>
      <c r="E15" s="3508"/>
      <c r="F15" s="3508"/>
      <c r="G15" s="2"/>
      <c r="H15" s="2"/>
    </row>
    <row r="16" spans="1:8" ht="21" customHeight="1">
      <c r="A16" s="2"/>
      <c r="B16" s="2"/>
      <c r="C16" s="2"/>
      <c r="D16" s="2"/>
      <c r="E16" s="2"/>
      <c r="F16" s="2"/>
      <c r="G16" s="2"/>
      <c r="H16" s="2"/>
    </row>
    <row r="17" spans="1:8" ht="47.45" customHeight="1">
      <c r="A17" s="3508" t="s">
        <v>837</v>
      </c>
      <c r="B17" s="3508"/>
      <c r="C17" s="3508"/>
      <c r="D17" s="3508"/>
      <c r="E17" s="3508"/>
      <c r="F17" s="3508"/>
      <c r="G17" s="2"/>
      <c r="H17" s="2"/>
    </row>
    <row r="18" spans="1:8" ht="15.6" customHeight="1">
      <c r="A18" s="2"/>
      <c r="B18" s="2"/>
      <c r="C18" s="2"/>
      <c r="D18" s="2"/>
      <c r="E18" s="2"/>
      <c r="F18" s="2"/>
      <c r="G18" s="2"/>
      <c r="H18" s="2"/>
    </row>
    <row r="19" spans="1:8" ht="21" customHeight="1">
      <c r="A19" s="3509"/>
      <c r="B19" s="3509"/>
      <c r="C19" s="3509"/>
      <c r="D19" s="3509"/>
      <c r="E19" s="3509"/>
      <c r="F19" s="3509"/>
      <c r="G19" s="2"/>
      <c r="H19" s="2"/>
    </row>
    <row r="20" spans="1:8" ht="15" customHeight="1">
      <c r="A20" s="3508"/>
      <c r="B20" s="3508"/>
      <c r="C20" s="3508"/>
      <c r="D20" s="3508"/>
      <c r="E20" s="3508"/>
      <c r="F20" s="3508"/>
      <c r="G20" s="2"/>
      <c r="H20" s="2"/>
    </row>
    <row r="21" spans="1:8">
      <c r="A21" s="2"/>
      <c r="B21" s="2"/>
      <c r="C21" s="2"/>
      <c r="D21" s="2"/>
      <c r="E21" s="2"/>
      <c r="F21" s="2"/>
      <c r="G21" s="2"/>
      <c r="H21" s="2"/>
    </row>
    <row r="22" spans="1:8" ht="15.75">
      <c r="A22" s="3509" t="s">
        <v>3713</v>
      </c>
      <c r="B22" s="3509"/>
      <c r="C22" s="3509"/>
      <c r="D22" s="3509"/>
      <c r="E22" s="3509"/>
      <c r="F22" s="3509"/>
      <c r="G22" s="2"/>
      <c r="H22" s="2"/>
    </row>
    <row r="23" spans="1:8" ht="72.599999999999994" customHeight="1">
      <c r="A23" s="3508" t="s">
        <v>2318</v>
      </c>
      <c r="B23" s="3508"/>
      <c r="C23" s="3508"/>
      <c r="D23" s="3508"/>
      <c r="E23" s="3508"/>
      <c r="F23" s="3508"/>
      <c r="G23" s="2"/>
      <c r="H23" s="2"/>
    </row>
    <row r="24" spans="1:8">
      <c r="A24" s="2"/>
      <c r="B24" s="2"/>
      <c r="C24" s="2"/>
      <c r="D24" s="2"/>
      <c r="E24" s="2"/>
      <c r="F24" s="2"/>
      <c r="G24" s="2"/>
      <c r="H24" s="2"/>
    </row>
    <row r="25" spans="1:8" ht="22.15" customHeight="1">
      <c r="A25" s="3510" t="s">
        <v>3714</v>
      </c>
      <c r="B25" s="3510"/>
      <c r="C25" s="3510"/>
      <c r="D25" s="3510"/>
      <c r="E25" s="3510"/>
      <c r="F25" s="1753"/>
      <c r="G25" s="2"/>
      <c r="H25" s="2"/>
    </row>
    <row r="26" spans="1:8" ht="17.25" customHeight="1">
      <c r="A26" s="3508" t="s">
        <v>839</v>
      </c>
      <c r="B26" s="3508"/>
      <c r="C26" s="3508"/>
      <c r="D26" s="3508"/>
      <c r="E26" s="3508"/>
      <c r="F26" s="3508"/>
      <c r="G26" s="2"/>
      <c r="H26" s="2"/>
    </row>
    <row r="27" spans="1:8">
      <c r="A27" s="2"/>
      <c r="B27" s="2"/>
      <c r="C27" s="2"/>
      <c r="D27" s="2"/>
      <c r="E27" s="2"/>
      <c r="F27" s="2"/>
      <c r="G27" s="2"/>
      <c r="H27" s="2"/>
    </row>
    <row r="28" spans="1:8" ht="15.75">
      <c r="A28" s="3509" t="s">
        <v>3715</v>
      </c>
      <c r="B28" s="3509"/>
      <c r="C28" s="3509"/>
      <c r="D28" s="3509"/>
      <c r="E28" s="3509"/>
      <c r="F28" s="3509"/>
      <c r="G28" s="2"/>
      <c r="H28" s="2"/>
    </row>
    <row r="29" spans="1:8" ht="32.450000000000003" customHeight="1">
      <c r="A29" s="3508" t="s">
        <v>606</v>
      </c>
      <c r="B29" s="3508"/>
      <c r="C29" s="3508"/>
      <c r="D29" s="3508"/>
      <c r="E29" s="3508"/>
      <c r="F29" s="3508"/>
      <c r="G29" s="2"/>
      <c r="H29" s="2"/>
    </row>
    <row r="30" spans="1:8">
      <c r="A30" s="2"/>
      <c r="B30" s="2"/>
      <c r="C30" s="2"/>
      <c r="D30" s="2"/>
      <c r="E30" s="2"/>
      <c r="F30" s="2"/>
      <c r="G30" s="2"/>
      <c r="H30" s="2"/>
    </row>
    <row r="31" spans="1:8" ht="15.75">
      <c r="A31" s="3509" t="s">
        <v>3716</v>
      </c>
      <c r="B31" s="3509"/>
      <c r="C31" s="3509"/>
      <c r="D31" s="3509"/>
      <c r="E31" s="3509"/>
      <c r="F31" s="3509"/>
      <c r="G31" s="2"/>
      <c r="H31" s="2"/>
    </row>
    <row r="32" spans="1:8" ht="34.9" customHeight="1">
      <c r="A32" s="3508" t="s">
        <v>838</v>
      </c>
      <c r="B32" s="3508"/>
      <c r="C32" s="3508"/>
      <c r="D32" s="3508"/>
      <c r="E32" s="3508"/>
      <c r="F32" s="3508"/>
      <c r="G32" s="2"/>
      <c r="H32" s="2"/>
    </row>
    <row r="33" spans="1:8" ht="12.75" customHeight="1">
      <c r="A33" s="2"/>
      <c r="B33" s="2"/>
      <c r="C33" s="2"/>
      <c r="D33" s="2"/>
      <c r="E33" s="2"/>
      <c r="F33" s="2"/>
      <c r="G33" s="2"/>
      <c r="H33" s="2"/>
    </row>
    <row r="34" spans="1:8" ht="19.899999999999999" customHeight="1">
      <c r="A34" s="3509" t="s">
        <v>3717</v>
      </c>
      <c r="B34" s="3509"/>
      <c r="C34" s="3509"/>
      <c r="D34" s="3509"/>
      <c r="E34" s="3509"/>
      <c r="F34" s="3509"/>
      <c r="G34" s="2"/>
      <c r="H34" s="2"/>
    </row>
    <row r="35" spans="1:8" ht="59.45" customHeight="1">
      <c r="A35" s="3508" t="s">
        <v>2155</v>
      </c>
      <c r="B35" s="3508"/>
      <c r="C35" s="3508"/>
      <c r="D35" s="3508"/>
      <c r="E35" s="3508"/>
      <c r="F35" s="3508"/>
      <c r="G35" s="2"/>
      <c r="H35" s="2"/>
    </row>
    <row r="36" spans="1:8" ht="12.75" customHeight="1">
      <c r="A36" s="2"/>
      <c r="B36" s="2"/>
      <c r="C36" s="2"/>
      <c r="D36" s="2"/>
      <c r="E36" s="2"/>
      <c r="F36" s="2"/>
      <c r="G36" s="2"/>
      <c r="H36" s="2"/>
    </row>
    <row r="37" spans="1:8" ht="18" customHeight="1">
      <c r="A37" s="3509" t="s">
        <v>3718</v>
      </c>
      <c r="B37" s="3509"/>
      <c r="C37" s="3509"/>
      <c r="D37" s="3509"/>
      <c r="E37" s="3509"/>
      <c r="F37" s="3509"/>
      <c r="G37" s="2"/>
      <c r="H37" s="2"/>
    </row>
    <row r="38" spans="1:8" ht="34.9" customHeight="1">
      <c r="A38" s="3508" t="s">
        <v>3754</v>
      </c>
      <c r="B38" s="3508"/>
      <c r="C38" s="3508"/>
      <c r="D38" s="3508"/>
      <c r="E38" s="3508"/>
      <c r="F38" s="3508"/>
      <c r="G38" s="2"/>
      <c r="H38" s="2"/>
    </row>
    <row r="39" spans="1:8">
      <c r="A39" s="2"/>
      <c r="B39" s="2"/>
      <c r="C39" s="2"/>
      <c r="D39" s="2"/>
      <c r="E39" s="2"/>
      <c r="F39" s="2"/>
      <c r="G39" s="2"/>
      <c r="H39" s="2"/>
    </row>
    <row r="40" spans="1:8" ht="15.75">
      <c r="B40" s="5"/>
      <c r="C40" s="514" t="s">
        <v>607</v>
      </c>
      <c r="D40" s="6"/>
      <c r="E40" s="514" t="s">
        <v>608</v>
      </c>
      <c r="F40" s="7"/>
      <c r="G40" s="5"/>
    </row>
    <row r="41" spans="1:8" ht="15.75">
      <c r="A41" s="513" t="s">
        <v>3755</v>
      </c>
      <c r="B41" s="7"/>
      <c r="C41" s="515" t="s">
        <v>3756</v>
      </c>
      <c r="D41" s="6"/>
      <c r="E41" s="515" t="s">
        <v>3756</v>
      </c>
      <c r="F41" s="6"/>
    </row>
    <row r="42" spans="1:8" ht="18">
      <c r="A42" s="368" t="s">
        <v>3757</v>
      </c>
      <c r="C42" s="4" t="s">
        <v>3538</v>
      </c>
      <c r="E42" s="4" t="s">
        <v>3550</v>
      </c>
    </row>
    <row r="43" spans="1:8" ht="18">
      <c r="A43" s="368" t="s">
        <v>3758</v>
      </c>
      <c r="C43" s="4" t="s">
        <v>3539</v>
      </c>
      <c r="E43" s="4" t="s">
        <v>3551</v>
      </c>
    </row>
    <row r="44" spans="1:8" ht="18">
      <c r="A44" s="368" t="s">
        <v>3759</v>
      </c>
      <c r="C44" s="4" t="s">
        <v>3540</v>
      </c>
      <c r="E44" s="4" t="s">
        <v>3552</v>
      </c>
    </row>
    <row r="45" spans="1:8" ht="18">
      <c r="A45" s="368" t="s">
        <v>3760</v>
      </c>
      <c r="C45" s="4" t="s">
        <v>3549</v>
      </c>
      <c r="E45" s="4" t="s">
        <v>3553</v>
      </c>
    </row>
    <row r="46" spans="1:8" ht="18">
      <c r="A46" s="368" t="s">
        <v>3761</v>
      </c>
      <c r="C46" s="4" t="s">
        <v>3541</v>
      </c>
      <c r="E46" s="4" t="s">
        <v>3554</v>
      </c>
    </row>
    <row r="47" spans="1:8" ht="18">
      <c r="A47" s="368" t="s">
        <v>3762</v>
      </c>
      <c r="C47" s="4" t="s">
        <v>3542</v>
      </c>
      <c r="E47" s="4" t="s">
        <v>3555</v>
      </c>
    </row>
    <row r="48" spans="1:8" ht="18">
      <c r="A48" s="368" t="s">
        <v>3763</v>
      </c>
      <c r="C48" s="4" t="s">
        <v>3543</v>
      </c>
      <c r="E48" s="4" t="s">
        <v>3556</v>
      </c>
    </row>
    <row r="49" spans="1:7" ht="18">
      <c r="A49" s="368" t="s">
        <v>1530</v>
      </c>
      <c r="C49" s="4" t="s">
        <v>3544</v>
      </c>
      <c r="E49" s="4" t="s">
        <v>3557</v>
      </c>
    </row>
    <row r="50" spans="1:7" ht="18">
      <c r="A50" s="368" t="s">
        <v>1531</v>
      </c>
      <c r="C50" s="4" t="s">
        <v>3545</v>
      </c>
      <c r="E50" s="4" t="s">
        <v>3558</v>
      </c>
    </row>
    <row r="51" spans="1:7" ht="18">
      <c r="A51" s="368" t="s">
        <v>1532</v>
      </c>
      <c r="C51" s="4" t="s">
        <v>3546</v>
      </c>
      <c r="E51" s="4" t="s">
        <v>3559</v>
      </c>
    </row>
    <row r="52" spans="1:7" ht="18">
      <c r="A52" s="368" t="s">
        <v>1533</v>
      </c>
      <c r="C52" s="4" t="s">
        <v>3547</v>
      </c>
      <c r="E52" s="4" t="s">
        <v>3560</v>
      </c>
    </row>
    <row r="53" spans="1:7" ht="18">
      <c r="A53" s="368" t="s">
        <v>1534</v>
      </c>
      <c r="C53" s="4" t="s">
        <v>3548</v>
      </c>
      <c r="E53" s="4" t="s">
        <v>3561</v>
      </c>
    </row>
    <row r="54" spans="1:7">
      <c r="A54" s="2"/>
      <c r="B54" s="2"/>
      <c r="C54" s="2"/>
      <c r="D54" s="2"/>
      <c r="E54" s="2"/>
      <c r="F54" s="2"/>
      <c r="G54" s="2"/>
    </row>
    <row r="55" spans="1:7">
      <c r="A55" s="2"/>
      <c r="B55" s="2"/>
      <c r="C55" s="2"/>
      <c r="D55" s="2"/>
      <c r="E55" s="2"/>
      <c r="F55" s="2"/>
      <c r="G55" s="2"/>
    </row>
    <row r="56" spans="1:7">
      <c r="A56" s="2"/>
      <c r="B56" s="2"/>
      <c r="C56" s="2"/>
      <c r="D56" s="2"/>
      <c r="E56" s="2"/>
      <c r="F56" s="2"/>
      <c r="G56" s="2"/>
    </row>
    <row r="57" spans="1:7">
      <c r="A57" s="2"/>
      <c r="B57" s="2"/>
      <c r="C57" s="2"/>
      <c r="D57" s="2"/>
      <c r="E57" s="2"/>
      <c r="F57" s="2"/>
      <c r="G57" s="2"/>
    </row>
    <row r="58" spans="1:7">
      <c r="A58" s="2"/>
      <c r="B58" s="2"/>
      <c r="C58" s="2"/>
      <c r="D58" s="2"/>
      <c r="E58" s="2"/>
      <c r="F58" s="2"/>
      <c r="G58" s="2"/>
    </row>
    <row r="59" spans="1:7">
      <c r="A59" s="2"/>
      <c r="B59" s="2"/>
      <c r="C59" s="2"/>
      <c r="D59" s="2"/>
      <c r="E59" s="2"/>
      <c r="F59" s="2"/>
      <c r="G59" s="2"/>
    </row>
    <row r="60" spans="1:7">
      <c r="A60" s="7"/>
      <c r="C60" s="2"/>
      <c r="D60" s="2"/>
      <c r="E60" s="2"/>
      <c r="F60" s="2"/>
      <c r="G60" s="2"/>
    </row>
    <row r="61" spans="1:7">
      <c r="A61" s="7"/>
      <c r="C61" s="2"/>
      <c r="D61" s="2"/>
      <c r="E61" s="2"/>
      <c r="F61" s="2"/>
      <c r="G61" s="2"/>
    </row>
    <row r="62" spans="1:7">
      <c r="A62" s="7"/>
      <c r="C62" s="2"/>
      <c r="D62" s="2"/>
      <c r="E62" s="2"/>
      <c r="F62" s="2"/>
      <c r="G62" s="2"/>
    </row>
    <row r="63" spans="1:7">
      <c r="A63" s="7"/>
      <c r="C63" s="2"/>
      <c r="D63" s="2"/>
      <c r="E63" s="2"/>
      <c r="F63" s="2"/>
      <c r="G63" s="2"/>
    </row>
    <row r="64" spans="1:7">
      <c r="A64" s="7"/>
      <c r="C64" s="2"/>
      <c r="D64" s="2"/>
      <c r="E64" s="2"/>
      <c r="F64" s="2"/>
      <c r="G64" s="2"/>
    </row>
    <row r="65" spans="1:8">
      <c r="A65" s="7"/>
      <c r="C65" s="2"/>
      <c r="D65" s="2"/>
      <c r="E65" s="2"/>
      <c r="F65" s="2"/>
      <c r="G65" s="2"/>
    </row>
    <row r="66" spans="1:8">
      <c r="A66" s="7"/>
      <c r="C66" s="2"/>
      <c r="D66" s="2"/>
      <c r="E66" s="2"/>
      <c r="F66" s="2"/>
      <c r="G66" s="2"/>
    </row>
    <row r="67" spans="1:8">
      <c r="A67" s="7"/>
      <c r="C67" s="2"/>
      <c r="D67" s="2"/>
      <c r="E67" s="2"/>
      <c r="F67" s="2"/>
      <c r="G67" s="2"/>
    </row>
    <row r="68" spans="1:8">
      <c r="A68" s="7"/>
      <c r="C68" s="2"/>
      <c r="D68" s="2"/>
      <c r="E68" s="2"/>
      <c r="F68" s="2"/>
      <c r="G68" s="2"/>
    </row>
    <row r="69" spans="1:8">
      <c r="A69" s="2"/>
      <c r="B69" s="2"/>
      <c r="C69" s="2"/>
      <c r="D69" s="2"/>
      <c r="E69" s="2"/>
      <c r="F69" s="2"/>
      <c r="G69" s="2"/>
    </row>
    <row r="70" spans="1:8">
      <c r="H70" s="1798"/>
    </row>
  </sheetData>
  <mergeCells count="22">
    <mergeCell ref="A17:F17"/>
    <mergeCell ref="A19:F19"/>
    <mergeCell ref="A2:F2"/>
    <mergeCell ref="A3:F3"/>
    <mergeCell ref="A7:F7"/>
    <mergeCell ref="A9:F9"/>
    <mergeCell ref="A11:F11"/>
    <mergeCell ref="A13:F13"/>
    <mergeCell ref="A15:F15"/>
    <mergeCell ref="A28:F28"/>
    <mergeCell ref="A29:F29"/>
    <mergeCell ref="A31:F31"/>
    <mergeCell ref="A25:E25"/>
    <mergeCell ref="A20:F20"/>
    <mergeCell ref="A26:F26"/>
    <mergeCell ref="A23:F23"/>
    <mergeCell ref="A22:F22"/>
    <mergeCell ref="A38:F38"/>
    <mergeCell ref="A32:F32"/>
    <mergeCell ref="A34:F34"/>
    <mergeCell ref="A35:F35"/>
    <mergeCell ref="A37:F37"/>
  </mergeCells>
  <phoneticPr fontId="0" type="noConversion"/>
  <printOptions horizontalCentered="1" verticalCentered="1"/>
  <pageMargins left="0.5" right="0.5" top="0.5" bottom="0.5" header="0.5" footer="0.5"/>
  <pageSetup scale="56"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0"/>
  <dimension ref="A1:O71"/>
  <sheetViews>
    <sheetView tabSelected="1" defaultGridColor="0" view="pageBreakPreview" colorId="22" zoomScale="90" zoomScaleNormal="85" zoomScaleSheetLayoutView="90" workbookViewId="0">
      <selection activeCell="H69" sqref="H69"/>
    </sheetView>
  </sheetViews>
  <sheetFormatPr defaultColWidth="12.44140625" defaultRowHeight="15"/>
  <cols>
    <col min="1" max="1" width="3.21875" style="2548" bestFit="1" customWidth="1"/>
    <col min="2" max="2" width="20.6640625" style="2548" customWidth="1"/>
    <col min="3" max="3" width="41.6640625" style="2548" customWidth="1"/>
    <col min="4" max="5" width="12.33203125" style="2548" customWidth="1"/>
    <col min="6" max="6" width="15" style="2548" customWidth="1"/>
    <col min="7" max="7" width="5.5546875" style="2548" customWidth="1"/>
    <col min="8" max="8" width="16" style="2548" customWidth="1"/>
    <col min="9" max="10" width="14.33203125" style="2548" customWidth="1"/>
    <col min="11" max="11" width="10.33203125" style="2548" bestFit="1" customWidth="1"/>
    <col min="12" max="12" width="14.33203125" style="2548" customWidth="1"/>
    <col min="13" max="13" width="13.5546875" style="2548" bestFit="1" customWidth="1"/>
    <col min="14" max="14" width="14.33203125" style="2548" customWidth="1"/>
    <col min="15" max="15" width="4.5546875" style="2548" customWidth="1"/>
    <col min="16" max="16384" width="12.44140625" style="2548"/>
  </cols>
  <sheetData>
    <row r="1" spans="1:15" ht="15.75" thickBot="1">
      <c r="B1" s="11" t="s">
        <v>5076</v>
      </c>
      <c r="C1" s="2373"/>
      <c r="D1" s="2374"/>
      <c r="E1" s="2373"/>
      <c r="F1" s="2375">
        <v>42004</v>
      </c>
      <c r="G1" s="11" t="s">
        <v>5076</v>
      </c>
      <c r="O1" s="710" t="s">
        <v>5208</v>
      </c>
    </row>
    <row r="2" spans="1:15" ht="13.5" customHeight="1">
      <c r="A2" s="2376"/>
      <c r="B2" s="2377"/>
      <c r="C2" s="2377"/>
      <c r="D2" s="2377"/>
      <c r="E2" s="2377"/>
      <c r="F2" s="2378"/>
      <c r="G2" s="2376"/>
      <c r="H2" s="2377"/>
      <c r="I2" s="2377"/>
      <c r="J2" s="2377"/>
      <c r="K2" s="2377"/>
      <c r="L2" s="2377"/>
      <c r="M2" s="2377"/>
      <c r="N2" s="2377"/>
      <c r="O2" s="2378"/>
    </row>
    <row r="3" spans="1:15" ht="15" customHeight="1">
      <c r="A3" s="2383"/>
      <c r="B3" s="615"/>
      <c r="C3" s="615"/>
      <c r="D3" s="615"/>
      <c r="E3" s="615"/>
      <c r="F3" s="2379"/>
      <c r="G3" s="2380" t="s">
        <v>1453</v>
      </c>
      <c r="H3" s="2381"/>
      <c r="I3" s="615"/>
      <c r="J3" s="615"/>
      <c r="K3" s="615"/>
      <c r="L3" s="615"/>
      <c r="M3" s="615"/>
      <c r="N3" s="615"/>
      <c r="O3" s="2379"/>
    </row>
    <row r="4" spans="1:15" ht="15" customHeight="1">
      <c r="A4" s="2383"/>
      <c r="B4" s="615"/>
      <c r="C4" s="615"/>
      <c r="D4" s="615"/>
      <c r="E4" s="615"/>
      <c r="F4" s="2382"/>
      <c r="G4" s="2383"/>
      <c r="H4" s="2550"/>
      <c r="I4" s="2550"/>
      <c r="J4" s="2550"/>
      <c r="K4" s="2550"/>
      <c r="L4" s="2550"/>
      <c r="M4" s="2550"/>
      <c r="N4" s="2550"/>
      <c r="O4" s="2382"/>
    </row>
    <row r="5" spans="1:15" ht="16.5" customHeight="1">
      <c r="A5" s="2383"/>
      <c r="B5" s="3553" t="s">
        <v>3830</v>
      </c>
      <c r="C5" s="3553"/>
      <c r="D5" s="3553"/>
      <c r="E5" s="3553"/>
      <c r="F5" s="3554"/>
      <c r="G5" s="2383"/>
      <c r="H5" s="3553" t="s">
        <v>3812</v>
      </c>
      <c r="I5" s="3553"/>
      <c r="J5" s="3553"/>
      <c r="K5" s="3553"/>
      <c r="L5" s="3553"/>
      <c r="M5" s="3553"/>
      <c r="N5" s="3553"/>
      <c r="O5" s="2382"/>
    </row>
    <row r="6" spans="1:15" ht="13.5" customHeight="1">
      <c r="A6" s="2383"/>
      <c r="B6" s="3553"/>
      <c r="C6" s="3553"/>
      <c r="D6" s="3553"/>
      <c r="E6" s="3553"/>
      <c r="F6" s="3554"/>
      <c r="G6" s="2383"/>
      <c r="H6" s="3553"/>
      <c r="I6" s="3553"/>
      <c r="J6" s="3553"/>
      <c r="K6" s="3553"/>
      <c r="L6" s="3553"/>
      <c r="M6" s="3553"/>
      <c r="N6" s="3553"/>
      <c r="O6" s="2382"/>
    </row>
    <row r="7" spans="1:15" ht="13.5" customHeight="1">
      <c r="A7" s="2383"/>
      <c r="B7" s="2550"/>
      <c r="C7" s="615"/>
      <c r="D7" s="615"/>
      <c r="E7" s="615"/>
      <c r="F7" s="2382"/>
      <c r="G7" s="2383"/>
      <c r="H7" s="3553"/>
      <c r="I7" s="3553"/>
      <c r="J7" s="3553"/>
      <c r="K7" s="3553"/>
      <c r="L7" s="3553"/>
      <c r="M7" s="3553"/>
      <c r="N7" s="3553"/>
      <c r="O7" s="2382"/>
    </row>
    <row r="8" spans="1:15" ht="17.25" customHeight="1">
      <c r="A8" s="2383"/>
      <c r="B8" s="3553" t="s">
        <v>3813</v>
      </c>
      <c r="C8" s="3553"/>
      <c r="D8" s="3553"/>
      <c r="E8" s="3553"/>
      <c r="F8" s="3554"/>
      <c r="G8" s="2383"/>
      <c r="H8" s="3553"/>
      <c r="I8" s="3553"/>
      <c r="J8" s="3553"/>
      <c r="K8" s="3553"/>
      <c r="L8" s="3553"/>
      <c r="M8" s="3553"/>
      <c r="N8" s="3553"/>
      <c r="O8" s="2382"/>
    </row>
    <row r="9" spans="1:15" ht="13.5" customHeight="1">
      <c r="A9" s="2383"/>
      <c r="B9" s="3553"/>
      <c r="C9" s="3553"/>
      <c r="D9" s="3553"/>
      <c r="E9" s="3553"/>
      <c r="F9" s="3554"/>
      <c r="G9" s="2383"/>
      <c r="H9" s="2550"/>
      <c r="I9" s="2550"/>
      <c r="J9" s="2550"/>
      <c r="K9" s="2550"/>
      <c r="L9" s="2550"/>
      <c r="M9" s="2550"/>
      <c r="N9" s="2550"/>
      <c r="O9" s="2382"/>
    </row>
    <row r="10" spans="1:15" ht="13.5" customHeight="1">
      <c r="A10" s="2383"/>
      <c r="B10" s="3555"/>
      <c r="C10" s="3555"/>
      <c r="D10" s="3555"/>
      <c r="E10" s="3555"/>
      <c r="F10" s="3556"/>
      <c r="G10" s="2383"/>
      <c r="H10" s="3553" t="s">
        <v>3831</v>
      </c>
      <c r="I10" s="3553"/>
      <c r="J10" s="3553"/>
      <c r="K10" s="3553"/>
      <c r="L10" s="3553"/>
      <c r="M10" s="3553"/>
      <c r="N10" s="3553"/>
      <c r="O10" s="2382"/>
    </row>
    <row r="11" spans="1:15" ht="13.5" customHeight="1">
      <c r="A11" s="2383"/>
      <c r="B11" s="2550"/>
      <c r="C11" s="2549"/>
      <c r="D11" s="2549"/>
      <c r="E11" s="2549"/>
      <c r="F11" s="2558"/>
      <c r="G11" s="2383"/>
      <c r="H11" s="3553"/>
      <c r="I11" s="3553"/>
      <c r="J11" s="3553"/>
      <c r="K11" s="3553"/>
      <c r="L11" s="3553"/>
      <c r="M11" s="3553"/>
      <c r="N11" s="3553"/>
      <c r="O11" s="2382"/>
    </row>
    <row r="12" spans="1:15" ht="13.5" customHeight="1">
      <c r="A12" s="2383"/>
      <c r="B12" s="3553" t="s">
        <v>3832</v>
      </c>
      <c r="C12" s="3555"/>
      <c r="D12" s="3555"/>
      <c r="E12" s="3555"/>
      <c r="F12" s="3556"/>
      <c r="G12" s="2383"/>
      <c r="H12" s="2550"/>
      <c r="I12" s="2550"/>
      <c r="J12" s="2550"/>
      <c r="K12" s="2550"/>
      <c r="L12" s="2550"/>
      <c r="M12" s="2550"/>
      <c r="N12" s="2550"/>
      <c r="O12" s="2382"/>
    </row>
    <row r="13" spans="1:15" ht="13.5" customHeight="1">
      <c r="A13" s="2383"/>
      <c r="B13" s="3557"/>
      <c r="C13" s="3557"/>
      <c r="D13" s="3557"/>
      <c r="E13" s="3557"/>
      <c r="F13" s="3558"/>
      <c r="G13" s="2384"/>
      <c r="H13" s="2551"/>
      <c r="I13" s="2551"/>
      <c r="J13" s="2551"/>
      <c r="K13" s="2551"/>
      <c r="L13" s="2551"/>
      <c r="M13" s="2551"/>
      <c r="N13" s="2551"/>
      <c r="O13" s="2385"/>
    </row>
    <row r="14" spans="1:15" ht="13.5" customHeight="1">
      <c r="A14" s="2383"/>
      <c r="B14" s="540"/>
      <c r="C14" s="615" t="s">
        <v>415</v>
      </c>
      <c r="D14" s="576" t="s">
        <v>416</v>
      </c>
      <c r="E14" s="576" t="s">
        <v>417</v>
      </c>
      <c r="F14" s="2379"/>
      <c r="G14" s="2386"/>
      <c r="H14" s="540"/>
      <c r="I14" s="578"/>
      <c r="J14" s="540"/>
      <c r="K14" s="578"/>
      <c r="L14" s="540"/>
      <c r="M14" s="578"/>
      <c r="N14" s="2550"/>
      <c r="O14" s="2387"/>
    </row>
    <row r="15" spans="1:15" ht="13.5" customHeight="1">
      <c r="A15" s="2383"/>
      <c r="B15" s="540"/>
      <c r="C15" s="615" t="s">
        <v>418</v>
      </c>
      <c r="D15" s="576" t="s">
        <v>419</v>
      </c>
      <c r="E15" s="579" t="s">
        <v>420</v>
      </c>
      <c r="F15" s="2388" t="s">
        <v>421</v>
      </c>
      <c r="G15" s="2389" t="s">
        <v>422</v>
      </c>
      <c r="H15" s="2553" t="s">
        <v>423</v>
      </c>
      <c r="I15" s="2553" t="s">
        <v>424</v>
      </c>
      <c r="J15" s="2553" t="s">
        <v>425</v>
      </c>
      <c r="K15" s="2553" t="s">
        <v>426</v>
      </c>
      <c r="L15" s="2553" t="s">
        <v>3797</v>
      </c>
      <c r="M15" s="2553" t="s">
        <v>3798</v>
      </c>
      <c r="N15" s="2554" t="s">
        <v>4014</v>
      </c>
      <c r="O15" s="2390" t="s">
        <v>4190</v>
      </c>
    </row>
    <row r="16" spans="1:15" ht="13.5" customHeight="1">
      <c r="A16" s="2383"/>
      <c r="B16" s="2553" t="s">
        <v>4015</v>
      </c>
      <c r="C16" s="615" t="s">
        <v>4016</v>
      </c>
      <c r="D16" s="576" t="s">
        <v>4017</v>
      </c>
      <c r="E16" s="583" t="s">
        <v>4018</v>
      </c>
      <c r="F16" s="2391" t="s">
        <v>4019</v>
      </c>
      <c r="G16" s="2389" t="s">
        <v>4020</v>
      </c>
      <c r="H16" s="2553" t="s">
        <v>4021</v>
      </c>
      <c r="I16" s="2553" t="s">
        <v>4022</v>
      </c>
      <c r="J16" s="2553" t="s">
        <v>4023</v>
      </c>
      <c r="K16" s="2553" t="s">
        <v>4024</v>
      </c>
      <c r="L16" s="2553" t="s">
        <v>4025</v>
      </c>
      <c r="M16" s="2553" t="s">
        <v>4026</v>
      </c>
      <c r="N16" s="2554" t="s">
        <v>4027</v>
      </c>
      <c r="O16" s="2390" t="s">
        <v>4193</v>
      </c>
    </row>
    <row r="17" spans="1:15" ht="13.5" customHeight="1">
      <c r="A17" s="2383"/>
      <c r="B17" s="2553" t="s">
        <v>65</v>
      </c>
      <c r="C17" s="615" t="s">
        <v>2119</v>
      </c>
      <c r="D17" s="576" t="s">
        <v>4028</v>
      </c>
      <c r="E17" s="583" t="s">
        <v>2121</v>
      </c>
      <c r="F17" s="2391" t="s">
        <v>4029</v>
      </c>
      <c r="G17" s="2389" t="s">
        <v>4147</v>
      </c>
      <c r="H17" s="2553" t="s">
        <v>4030</v>
      </c>
      <c r="I17" s="2553" t="s">
        <v>4031</v>
      </c>
      <c r="J17" s="2553" t="s">
        <v>4032</v>
      </c>
      <c r="K17" s="2553" t="s">
        <v>4951</v>
      </c>
      <c r="L17" s="2553" t="s">
        <v>4034</v>
      </c>
      <c r="M17" s="2553" t="s">
        <v>3977</v>
      </c>
      <c r="N17" s="2554" t="s">
        <v>3978</v>
      </c>
      <c r="O17" s="2387"/>
    </row>
    <row r="18" spans="1:15" ht="13.5" customHeight="1">
      <c r="A18" s="2383"/>
      <c r="B18" s="540"/>
      <c r="C18" s="2550"/>
      <c r="D18" s="576" t="s">
        <v>2120</v>
      </c>
      <c r="E18" s="2392"/>
      <c r="F18" s="2393"/>
      <c r="G18" s="2386"/>
      <c r="H18" s="540"/>
      <c r="I18" s="540"/>
      <c r="J18" s="540"/>
      <c r="K18" s="2394"/>
      <c r="L18" s="540"/>
      <c r="M18" s="1369"/>
      <c r="N18" s="2395"/>
      <c r="O18" s="2382"/>
    </row>
    <row r="19" spans="1:15" ht="13.5" customHeight="1">
      <c r="A19" s="2383"/>
      <c r="B19" s="2559" t="s">
        <v>5417</v>
      </c>
      <c r="C19" s="2396" t="s">
        <v>5418</v>
      </c>
      <c r="D19" s="2397"/>
      <c r="E19" s="2723">
        <v>390000</v>
      </c>
      <c r="F19" s="2722">
        <v>389583.33999999997</v>
      </c>
      <c r="G19" s="2398">
        <v>-2</v>
      </c>
      <c r="H19" s="2560">
        <v>0</v>
      </c>
      <c r="I19" s="2721">
        <v>382800</v>
      </c>
      <c r="J19" s="2560"/>
      <c r="K19" s="2561">
        <v>547650</v>
      </c>
      <c r="L19" s="2561"/>
      <c r="M19" s="2562">
        <v>24258.35</v>
      </c>
      <c r="N19" s="2720">
        <v>1344291.69</v>
      </c>
      <c r="O19" s="2391"/>
    </row>
    <row r="20" spans="1:15" ht="13.5" customHeight="1">
      <c r="A20" s="2383"/>
      <c r="B20" s="2559" t="s">
        <v>5419</v>
      </c>
      <c r="C20" s="2738" t="s">
        <v>5162</v>
      </c>
      <c r="D20" s="306"/>
      <c r="E20" s="2563">
        <v>283300</v>
      </c>
      <c r="F20" s="2564">
        <v>282608.39999999997</v>
      </c>
      <c r="G20" s="2398">
        <v>-2</v>
      </c>
      <c r="H20" s="2565">
        <v>0</v>
      </c>
      <c r="I20" s="2566">
        <v>148200</v>
      </c>
      <c r="J20" s="2565"/>
      <c r="K20" s="2566">
        <v>116832</v>
      </c>
      <c r="L20" s="2567"/>
      <c r="M20" s="2568">
        <v>16453.027399999995</v>
      </c>
      <c r="N20" s="2720">
        <v>564093.42739999993</v>
      </c>
      <c r="O20" s="2391"/>
    </row>
    <row r="21" spans="1:15" s="854" customFormat="1" ht="13.5" customHeight="1">
      <c r="A21" s="2569"/>
      <c r="B21" s="2559" t="s">
        <v>5174</v>
      </c>
      <c r="C21" s="855" t="s">
        <v>5163</v>
      </c>
      <c r="D21" s="1368"/>
      <c r="E21" s="2570">
        <v>220700</v>
      </c>
      <c r="F21" s="2571">
        <v>219349.92</v>
      </c>
      <c r="G21" s="2399">
        <v>-2</v>
      </c>
      <c r="H21" s="2572">
        <v>0</v>
      </c>
      <c r="I21" s="2566">
        <v>42600</v>
      </c>
      <c r="J21" s="2572"/>
      <c r="K21" s="2566">
        <v>0</v>
      </c>
      <c r="L21" s="2566"/>
      <c r="M21" s="2573">
        <v>13137.08</v>
      </c>
      <c r="N21" s="2720">
        <v>275087</v>
      </c>
      <c r="O21" s="2400"/>
    </row>
    <row r="22" spans="1:15" s="854" customFormat="1" ht="13.5" customHeight="1">
      <c r="A22" s="2569"/>
      <c r="B22" s="2559" t="s">
        <v>5420</v>
      </c>
      <c r="C22" s="855" t="s">
        <v>5164</v>
      </c>
      <c r="D22" s="1368"/>
      <c r="E22" s="2570">
        <v>253000</v>
      </c>
      <c r="F22" s="2571">
        <v>252408.40000000002</v>
      </c>
      <c r="G22" s="2398">
        <v>-2</v>
      </c>
      <c r="H22" s="2572">
        <v>0</v>
      </c>
      <c r="I22" s="2566">
        <v>109000</v>
      </c>
      <c r="J22" s="2572"/>
      <c r="K22" s="2566">
        <v>109530</v>
      </c>
      <c r="L22" s="2566"/>
      <c r="M22" s="2573">
        <v>16371.01</v>
      </c>
      <c r="N22" s="2395">
        <v>487309.41000000003</v>
      </c>
      <c r="O22" s="2400"/>
    </row>
    <row r="23" spans="1:15" ht="13.5" customHeight="1">
      <c r="A23" s="2383"/>
      <c r="B23" s="2559" t="s">
        <v>5421</v>
      </c>
      <c r="C23" s="2738" t="s">
        <v>5165</v>
      </c>
      <c r="D23" s="2397"/>
      <c r="E23" s="2574">
        <v>242400</v>
      </c>
      <c r="F23" s="2571">
        <v>241966.65999999997</v>
      </c>
      <c r="G23" s="2398">
        <v>-2</v>
      </c>
      <c r="H23" s="2565">
        <v>0</v>
      </c>
      <c r="I23" s="2565">
        <v>99700</v>
      </c>
      <c r="J23" s="2565"/>
      <c r="K23" s="2567">
        <v>98577</v>
      </c>
      <c r="L23" s="2567"/>
      <c r="M23" s="2568">
        <v>19915.95</v>
      </c>
      <c r="N23" s="2720">
        <v>460159.61</v>
      </c>
      <c r="O23" s="2391"/>
    </row>
    <row r="24" spans="1:15" ht="13.5" customHeight="1">
      <c r="A24" s="2383"/>
      <c r="B24" s="2559" t="s">
        <v>5422</v>
      </c>
      <c r="C24" s="2738" t="s">
        <v>5166</v>
      </c>
      <c r="D24" s="3361">
        <v>41766</v>
      </c>
      <c r="E24" s="2563"/>
      <c r="F24" s="2564">
        <v>12500</v>
      </c>
      <c r="G24" s="2398">
        <v>-2</v>
      </c>
      <c r="H24" s="2565">
        <v>0</v>
      </c>
      <c r="I24" s="2565">
        <v>0</v>
      </c>
      <c r="J24" s="2565"/>
      <c r="K24" s="2567">
        <v>0</v>
      </c>
      <c r="L24" s="2567"/>
      <c r="M24" s="2568">
        <v>0</v>
      </c>
      <c r="N24" s="2720">
        <v>12500</v>
      </c>
      <c r="O24" s="2391"/>
    </row>
    <row r="25" spans="1:15" ht="13.5" customHeight="1">
      <c r="A25" s="2383"/>
      <c r="B25" s="2559" t="s">
        <v>5423</v>
      </c>
      <c r="C25" s="2738" t="s">
        <v>5166</v>
      </c>
      <c r="D25" s="306"/>
      <c r="E25" s="2575">
        <v>25000</v>
      </c>
      <c r="F25" s="2576">
        <v>8333</v>
      </c>
      <c r="G25" s="2398" t="s">
        <v>5424</v>
      </c>
      <c r="H25" s="2565">
        <v>0</v>
      </c>
      <c r="I25" s="2567"/>
      <c r="J25" s="2567"/>
      <c r="K25" s="2567"/>
      <c r="L25" s="2567"/>
      <c r="M25" s="779"/>
      <c r="N25" s="2720">
        <v>8333</v>
      </c>
      <c r="O25" s="2391"/>
    </row>
    <row r="26" spans="1:15" ht="13.5" customHeight="1">
      <c r="A26" s="2383"/>
      <c r="B26" s="2559" t="s">
        <v>5425</v>
      </c>
      <c r="C26" s="2738" t="s">
        <v>5426</v>
      </c>
      <c r="D26" s="2397"/>
      <c r="E26" s="2575">
        <v>1140000</v>
      </c>
      <c r="F26" s="2576">
        <v>1140000</v>
      </c>
      <c r="G26" s="2398">
        <v>-1</v>
      </c>
      <c r="H26" s="2565">
        <v>0</v>
      </c>
      <c r="I26" s="2567">
        <v>1711100</v>
      </c>
      <c r="J26" s="2567"/>
      <c r="K26" s="2567">
        <v>3055887</v>
      </c>
      <c r="L26" s="2567"/>
      <c r="M26" s="779">
        <v>3778701</v>
      </c>
      <c r="N26" s="2720">
        <v>9685688</v>
      </c>
      <c r="O26" s="2391"/>
    </row>
    <row r="27" spans="1:15" ht="13.5" customHeight="1">
      <c r="A27" s="2383"/>
      <c r="B27" s="2559" t="s">
        <v>5427</v>
      </c>
      <c r="C27" s="2738" t="s">
        <v>5167</v>
      </c>
      <c r="D27" s="306"/>
      <c r="E27" s="2575">
        <v>218900</v>
      </c>
      <c r="F27" s="2576">
        <v>218206.36000000004</v>
      </c>
      <c r="G27" s="2398">
        <v>-2</v>
      </c>
      <c r="H27" s="2565">
        <v>0</v>
      </c>
      <c r="I27" s="2567">
        <v>29900</v>
      </c>
      <c r="J27" s="2567"/>
      <c r="K27" s="2566">
        <v>0</v>
      </c>
      <c r="L27" s="2567"/>
      <c r="M27" s="2568">
        <v>13092.39</v>
      </c>
      <c r="N27" s="2720">
        <v>261198.75000000006</v>
      </c>
      <c r="O27" s="2391"/>
    </row>
    <row r="28" spans="1:15" ht="13.5" customHeight="1">
      <c r="A28" s="2383"/>
      <c r="B28" s="2577"/>
      <c r="C28" s="2738" t="s">
        <v>5168</v>
      </c>
      <c r="D28" s="306"/>
      <c r="E28" s="2575"/>
      <c r="F28" s="2578"/>
      <c r="G28" s="2398"/>
      <c r="H28" s="2567"/>
      <c r="I28" s="2567"/>
      <c r="J28" s="2567"/>
      <c r="K28" s="2567"/>
      <c r="L28" s="2567"/>
      <c r="M28" s="779"/>
      <c r="N28" s="2395" t="s">
        <v>221</v>
      </c>
      <c r="O28" s="2391"/>
    </row>
    <row r="29" spans="1:15" ht="13.5" customHeight="1">
      <c r="A29" s="2383"/>
      <c r="B29" s="2577" t="s">
        <v>5169</v>
      </c>
      <c r="C29" s="2738"/>
      <c r="D29" s="306"/>
      <c r="E29" s="2575"/>
      <c r="F29" s="2578"/>
      <c r="G29" s="2398"/>
      <c r="H29" s="2567"/>
      <c r="I29" s="2567"/>
      <c r="J29" s="2567"/>
      <c r="K29" s="2567"/>
      <c r="L29" s="2567"/>
      <c r="M29" s="779"/>
      <c r="N29" s="2395" t="s">
        <v>221</v>
      </c>
      <c r="O29" s="2391"/>
    </row>
    <row r="30" spans="1:15" ht="13.5" customHeight="1">
      <c r="A30" s="2383"/>
      <c r="B30" s="2577" t="s">
        <v>5170</v>
      </c>
      <c r="C30" s="2738"/>
      <c r="D30" s="306"/>
      <c r="E30" s="2575"/>
      <c r="F30" s="2578"/>
      <c r="G30" s="2398"/>
      <c r="H30" s="2567"/>
      <c r="I30" s="2567"/>
      <c r="J30" s="2567"/>
      <c r="K30" s="2566"/>
      <c r="L30" s="2567"/>
      <c r="M30" s="2579"/>
      <c r="N30" s="2395" t="s">
        <v>221</v>
      </c>
      <c r="O30" s="2391"/>
    </row>
    <row r="31" spans="1:15" ht="13.5" customHeight="1">
      <c r="A31" s="2383"/>
      <c r="B31" s="2577"/>
      <c r="C31" s="2738"/>
      <c r="D31" s="306"/>
      <c r="E31" s="2575"/>
      <c r="F31" s="2578"/>
      <c r="G31" s="2398"/>
      <c r="H31" s="2567"/>
      <c r="I31" s="2567"/>
      <c r="J31" s="2567"/>
      <c r="K31" s="2567"/>
      <c r="L31" s="2567"/>
      <c r="M31" s="2579"/>
      <c r="N31" s="2395" t="s">
        <v>221</v>
      </c>
      <c r="O31" s="2391"/>
    </row>
    <row r="32" spans="1:15" ht="13.5" customHeight="1">
      <c r="A32" s="2383"/>
      <c r="B32" s="2577"/>
      <c r="C32" s="2719"/>
      <c r="D32" s="306"/>
      <c r="E32" s="2575"/>
      <c r="F32" s="2578"/>
      <c r="G32" s="2398"/>
      <c r="H32" s="2567"/>
      <c r="I32" s="2567"/>
      <c r="J32" s="2567"/>
      <c r="K32" s="2567"/>
      <c r="L32" s="2567"/>
      <c r="M32" s="2579"/>
      <c r="N32" s="2395" t="s">
        <v>221</v>
      </c>
      <c r="O32" s="2391"/>
    </row>
    <row r="33" spans="1:15" ht="13.5" customHeight="1">
      <c r="A33" s="2383"/>
      <c r="B33" s="2577"/>
      <c r="C33" s="2719"/>
      <c r="D33" s="306"/>
      <c r="E33" s="2575"/>
      <c r="F33" s="2578"/>
      <c r="G33" s="2398"/>
      <c r="H33" s="2567"/>
      <c r="I33" s="2567"/>
      <c r="J33" s="2567"/>
      <c r="K33" s="2567"/>
      <c r="L33" s="2567"/>
      <c r="M33" s="2579"/>
      <c r="N33" s="2395" t="s">
        <v>221</v>
      </c>
      <c r="O33" s="2391"/>
    </row>
    <row r="34" spans="1:15" ht="13.5" customHeight="1">
      <c r="A34" s="2383"/>
      <c r="B34" s="2577"/>
      <c r="C34" s="2719"/>
      <c r="D34" s="306"/>
      <c r="E34" s="2575"/>
      <c r="F34" s="2578"/>
      <c r="G34" s="2398"/>
      <c r="H34" s="2567"/>
      <c r="I34" s="2567"/>
      <c r="J34" s="2567"/>
      <c r="K34" s="2567"/>
      <c r="L34" s="2567"/>
      <c r="M34" s="2579"/>
      <c r="N34" s="2395" t="s">
        <v>221</v>
      </c>
      <c r="O34" s="2391"/>
    </row>
    <row r="35" spans="1:15" ht="13.5" customHeight="1">
      <c r="A35" s="2383"/>
      <c r="B35" s="2577"/>
      <c r="C35" s="2719"/>
      <c r="D35" s="306"/>
      <c r="E35" s="2575"/>
      <c r="F35" s="2578"/>
      <c r="G35" s="2398"/>
      <c r="H35" s="2567"/>
      <c r="I35" s="2567"/>
      <c r="J35" s="2567"/>
      <c r="K35" s="2567"/>
      <c r="L35" s="2567"/>
      <c r="M35" s="2567"/>
      <c r="N35" s="2401" t="s">
        <v>221</v>
      </c>
      <c r="O35" s="2390"/>
    </row>
    <row r="36" spans="1:15" ht="13.5" customHeight="1">
      <c r="A36" s="2383"/>
      <c r="B36" s="2577"/>
      <c r="C36" s="2550"/>
      <c r="D36" s="306"/>
      <c r="E36" s="2575"/>
      <c r="F36" s="2578"/>
      <c r="G36" s="2398"/>
      <c r="H36" s="2567"/>
      <c r="I36" s="2567"/>
      <c r="J36" s="2567"/>
      <c r="K36" s="2567"/>
      <c r="L36" s="2567"/>
      <c r="M36" s="2567"/>
      <c r="N36" s="2401" t="s">
        <v>221</v>
      </c>
      <c r="O36" s="2390"/>
    </row>
    <row r="37" spans="1:15" ht="13.5" customHeight="1">
      <c r="A37" s="2383"/>
      <c r="B37" s="2577"/>
      <c r="C37" s="2550"/>
      <c r="D37" s="306"/>
      <c r="E37" s="2575"/>
      <c r="F37" s="2578"/>
      <c r="G37" s="2398"/>
      <c r="H37" s="2567"/>
      <c r="I37" s="2567"/>
      <c r="J37" s="2567"/>
      <c r="K37" s="2567"/>
      <c r="L37" s="2567"/>
      <c r="M37" s="2567"/>
      <c r="N37" s="2401" t="s">
        <v>221</v>
      </c>
      <c r="O37" s="2390"/>
    </row>
    <row r="38" spans="1:15" ht="13.5" customHeight="1">
      <c r="A38" s="2383"/>
      <c r="B38" s="2577"/>
      <c r="C38" s="2550"/>
      <c r="D38" s="306"/>
      <c r="E38" s="2575"/>
      <c r="F38" s="2578"/>
      <c r="G38" s="2398"/>
      <c r="H38" s="2567"/>
      <c r="I38" s="2567"/>
      <c r="J38" s="2567"/>
      <c r="K38" s="2567"/>
      <c r="L38" s="2567"/>
      <c r="M38" s="2567"/>
      <c r="N38" s="2401" t="s">
        <v>221</v>
      </c>
      <c r="O38" s="2390"/>
    </row>
    <row r="39" spans="1:15" ht="13.5" customHeight="1">
      <c r="A39" s="2383"/>
      <c r="B39" s="2577"/>
      <c r="C39" s="2550"/>
      <c r="D39" s="306"/>
      <c r="E39" s="2575"/>
      <c r="F39" s="2578"/>
      <c r="G39" s="2398"/>
      <c r="H39" s="2567"/>
      <c r="I39" s="2567"/>
      <c r="J39" s="2567"/>
      <c r="K39" s="2567"/>
      <c r="L39" s="2567"/>
      <c r="M39" s="2567"/>
      <c r="N39" s="2401" t="s">
        <v>221</v>
      </c>
      <c r="O39" s="2390"/>
    </row>
    <row r="40" spans="1:15" ht="13.5" customHeight="1">
      <c r="A40" s="2383"/>
      <c r="B40" s="2577"/>
      <c r="C40" s="2550"/>
      <c r="D40" s="306"/>
      <c r="E40" s="2575"/>
      <c r="F40" s="2578"/>
      <c r="G40" s="2398"/>
      <c r="H40" s="2567"/>
      <c r="I40" s="2567"/>
      <c r="J40" s="2567"/>
      <c r="K40" s="2567"/>
      <c r="L40" s="2567"/>
      <c r="M40" s="2567"/>
      <c r="N40" s="2401" t="s">
        <v>221</v>
      </c>
      <c r="O40" s="2390"/>
    </row>
    <row r="41" spans="1:15" ht="13.5" customHeight="1">
      <c r="A41" s="2383"/>
      <c r="B41" s="2577"/>
      <c r="C41" s="2550"/>
      <c r="D41" s="306"/>
      <c r="E41" s="2575"/>
      <c r="F41" s="2578"/>
      <c r="G41" s="2398"/>
      <c r="H41" s="2567"/>
      <c r="I41" s="2567"/>
      <c r="J41" s="2567"/>
      <c r="K41" s="2567"/>
      <c r="L41" s="2567"/>
      <c r="M41" s="2567"/>
      <c r="N41" s="2401" t="str">
        <f t="shared" ref="N41:N42" si="0">IF(SUM(F41:M41)=0,"  ",SUM(F41:M41))</f>
        <v xml:space="preserve">  </v>
      </c>
      <c r="O41" s="2390"/>
    </row>
    <row r="42" spans="1:15" ht="13.5" customHeight="1" thickBot="1">
      <c r="A42" s="2383"/>
      <c r="B42" s="2577"/>
      <c r="C42" s="2550"/>
      <c r="D42" s="306"/>
      <c r="E42" s="2575"/>
      <c r="F42" s="2578"/>
      <c r="G42" s="2403"/>
      <c r="H42" s="2581"/>
      <c r="I42" s="2581"/>
      <c r="J42" s="2581"/>
      <c r="K42" s="2581"/>
      <c r="L42" s="2581"/>
      <c r="M42" s="2581"/>
      <c r="N42" s="2404" t="str">
        <f t="shared" si="0"/>
        <v xml:space="preserve">  </v>
      </c>
      <c r="O42" s="2405"/>
    </row>
    <row r="43" spans="1:15" ht="13.5" customHeight="1">
      <c r="A43" s="2376"/>
      <c r="B43" s="2377"/>
      <c r="C43" s="2377"/>
      <c r="D43" s="2377"/>
      <c r="E43" s="2377"/>
      <c r="F43" s="2378"/>
      <c r="G43" s="2554"/>
      <c r="H43" s="2548" t="s">
        <v>3979</v>
      </c>
      <c r="O43" s="573"/>
    </row>
    <row r="44" spans="1:15" ht="13.5" customHeight="1">
      <c r="A44" s="2383"/>
      <c r="B44" s="2738"/>
      <c r="C44" s="2738"/>
      <c r="D44" s="2738"/>
      <c r="E44" s="2738"/>
      <c r="F44" s="2382"/>
      <c r="G44" s="2552"/>
      <c r="H44" s="1163"/>
      <c r="O44" s="573"/>
    </row>
    <row r="45" spans="1:15" ht="13.5" customHeight="1">
      <c r="A45" s="2383"/>
      <c r="B45" s="2582" t="s">
        <v>670</v>
      </c>
      <c r="C45" s="2738"/>
      <c r="D45" s="2738"/>
      <c r="E45" s="2738"/>
      <c r="F45" s="2382"/>
      <c r="G45" s="2552"/>
      <c r="O45" s="573"/>
    </row>
    <row r="46" spans="1:15" ht="13.5" customHeight="1">
      <c r="A46" s="2383"/>
      <c r="B46" s="2582"/>
      <c r="C46" s="2738"/>
      <c r="D46" s="2738"/>
      <c r="E46" s="2738"/>
      <c r="F46" s="2382"/>
      <c r="G46" s="2552"/>
      <c r="O46" s="573"/>
    </row>
    <row r="47" spans="1:15" ht="18" customHeight="1">
      <c r="A47" s="3544">
        <v>-1</v>
      </c>
      <c r="B47" s="3546" t="s">
        <v>5429</v>
      </c>
      <c r="C47" s="3546"/>
      <c r="D47" s="3546"/>
      <c r="E47" s="3546"/>
      <c r="F47" s="3547"/>
      <c r="G47" s="3543">
        <v>-1</v>
      </c>
      <c r="H47" s="3545" t="s">
        <v>5431</v>
      </c>
      <c r="I47" s="3545"/>
      <c r="J47" s="3545"/>
      <c r="K47" s="3545"/>
      <c r="L47" s="3545"/>
      <c r="M47" s="3545"/>
      <c r="N47" s="3545"/>
      <c r="O47" s="2406"/>
    </row>
    <row r="48" spans="1:15" ht="18" customHeight="1">
      <c r="A48" s="3544"/>
      <c r="B48" s="3546"/>
      <c r="C48" s="3546"/>
      <c r="D48" s="3546"/>
      <c r="E48" s="3546"/>
      <c r="F48" s="3547"/>
      <c r="G48" s="3543"/>
      <c r="H48" s="3545"/>
      <c r="I48" s="3545"/>
      <c r="J48" s="3545"/>
      <c r="K48" s="3545"/>
      <c r="L48" s="3545"/>
      <c r="M48" s="3545"/>
      <c r="N48" s="3545"/>
      <c r="O48" s="2406"/>
    </row>
    <row r="49" spans="1:15" ht="18" customHeight="1">
      <c r="A49" s="3544"/>
      <c r="B49" s="3546"/>
      <c r="C49" s="3546"/>
      <c r="D49" s="3546"/>
      <c r="E49" s="3546"/>
      <c r="F49" s="3547"/>
      <c r="G49" s="3543"/>
      <c r="H49" s="3545"/>
      <c r="I49" s="3545"/>
      <c r="J49" s="3545"/>
      <c r="K49" s="3545"/>
      <c r="L49" s="3545"/>
      <c r="M49" s="3545"/>
      <c r="N49" s="3545"/>
      <c r="O49" s="2406"/>
    </row>
    <row r="50" spans="1:15" ht="18" customHeight="1">
      <c r="A50" s="3544"/>
      <c r="B50" s="3546"/>
      <c r="C50" s="3546"/>
      <c r="D50" s="3546"/>
      <c r="E50" s="3546"/>
      <c r="F50" s="3547"/>
      <c r="G50" s="3543"/>
      <c r="H50" s="3545"/>
      <c r="I50" s="3545"/>
      <c r="J50" s="3545"/>
      <c r="K50" s="3545"/>
      <c r="L50" s="3545"/>
      <c r="M50" s="3545"/>
      <c r="N50" s="3545"/>
      <c r="O50" s="2406"/>
    </row>
    <row r="51" spans="1:15" ht="18" customHeight="1">
      <c r="A51" s="2743"/>
      <c r="B51" s="3546"/>
      <c r="C51" s="3546"/>
      <c r="D51" s="3546"/>
      <c r="E51" s="3546"/>
      <c r="F51" s="3547"/>
      <c r="G51" s="2752"/>
      <c r="H51" s="3545"/>
      <c r="I51" s="3545"/>
      <c r="J51" s="3545"/>
      <c r="K51" s="3545"/>
      <c r="L51" s="3545"/>
      <c r="M51" s="3545"/>
      <c r="N51" s="3545"/>
      <c r="O51" s="2406"/>
    </row>
    <row r="52" spans="1:15" ht="13.5" customHeight="1">
      <c r="A52" s="2743"/>
      <c r="B52" s="3546"/>
      <c r="C52" s="3546"/>
      <c r="D52" s="3546"/>
      <c r="E52" s="3546"/>
      <c r="F52" s="3547"/>
      <c r="G52" s="2752"/>
      <c r="H52" s="3545"/>
      <c r="I52" s="3545"/>
      <c r="J52" s="3545"/>
      <c r="K52" s="3545"/>
      <c r="L52" s="3545"/>
      <c r="M52" s="3545"/>
      <c r="N52" s="3545"/>
      <c r="O52" s="2406"/>
    </row>
    <row r="53" spans="1:15" ht="20.25" customHeight="1">
      <c r="A53" s="2743"/>
      <c r="B53" s="2739"/>
      <c r="C53" s="2739"/>
      <c r="D53" s="2739"/>
      <c r="E53" s="2739"/>
      <c r="F53" s="2742"/>
      <c r="G53" s="2752"/>
      <c r="H53" s="2751"/>
      <c r="I53" s="2751"/>
      <c r="J53" s="2751"/>
      <c r="K53" s="2751"/>
      <c r="L53" s="2751"/>
      <c r="M53" s="2751"/>
      <c r="N53" s="2751"/>
      <c r="O53" s="2406"/>
    </row>
    <row r="54" spans="1:15" ht="19.5" customHeight="1">
      <c r="A54" s="3544">
        <v>-2</v>
      </c>
      <c r="B54" s="3551" t="s">
        <v>5175</v>
      </c>
      <c r="C54" s="3551"/>
      <c r="D54" s="3551"/>
      <c r="E54" s="3551"/>
      <c r="F54" s="3552"/>
      <c r="G54" s="3543">
        <v>-2</v>
      </c>
      <c r="H54" s="3551" t="s">
        <v>5176</v>
      </c>
      <c r="I54" s="3551"/>
      <c r="J54" s="3551"/>
      <c r="K54" s="3551"/>
      <c r="L54" s="3551"/>
      <c r="M54" s="3551"/>
      <c r="N54" s="3551"/>
      <c r="O54" s="2406"/>
    </row>
    <row r="55" spans="1:15" ht="19.5" customHeight="1">
      <c r="A55" s="3544"/>
      <c r="B55" s="3551"/>
      <c r="C55" s="3551"/>
      <c r="D55" s="3551"/>
      <c r="E55" s="3551"/>
      <c r="F55" s="3552"/>
      <c r="G55" s="3543"/>
      <c r="H55" s="3551"/>
      <c r="I55" s="3551"/>
      <c r="J55" s="3551"/>
      <c r="K55" s="3551"/>
      <c r="L55" s="3551"/>
      <c r="M55" s="3551"/>
      <c r="N55" s="3551"/>
      <c r="O55" s="2406"/>
    </row>
    <row r="56" spans="1:15" ht="19.5" customHeight="1">
      <c r="A56" s="2743"/>
      <c r="B56" s="3551"/>
      <c r="C56" s="3551"/>
      <c r="D56" s="3551"/>
      <c r="E56" s="3551"/>
      <c r="F56" s="3552"/>
      <c r="G56" s="2752"/>
      <c r="H56" s="3551"/>
      <c r="I56" s="3551"/>
      <c r="J56" s="3551"/>
      <c r="K56" s="3551"/>
      <c r="L56" s="3551"/>
      <c r="M56" s="3551"/>
      <c r="N56" s="3551"/>
      <c r="O56" s="2406"/>
    </row>
    <row r="57" spans="1:15" ht="13.5" customHeight="1">
      <c r="A57" s="2743"/>
      <c r="B57" s="3551"/>
      <c r="C57" s="3551"/>
      <c r="D57" s="3551"/>
      <c r="E57" s="3551"/>
      <c r="F57" s="3552"/>
      <c r="G57" s="2752"/>
      <c r="H57" s="3551"/>
      <c r="I57" s="3551"/>
      <c r="J57" s="3551"/>
      <c r="K57" s="3551"/>
      <c r="L57" s="3551"/>
      <c r="M57" s="3551"/>
      <c r="N57" s="3551"/>
      <c r="O57" s="2406"/>
    </row>
    <row r="58" spans="1:15" ht="13.5" customHeight="1">
      <c r="A58" s="2743"/>
      <c r="B58" s="2739"/>
      <c r="C58" s="2739"/>
      <c r="D58" s="2739"/>
      <c r="E58" s="2739"/>
      <c r="F58" s="2742"/>
      <c r="G58" s="2752"/>
      <c r="H58" s="2750"/>
      <c r="I58" s="2750"/>
      <c r="J58" s="2750"/>
      <c r="K58" s="2750"/>
      <c r="L58" s="2739"/>
      <c r="M58" s="2749"/>
      <c r="N58" s="2749"/>
      <c r="O58" s="2406"/>
    </row>
    <row r="59" spans="1:15" ht="13.5" customHeight="1">
      <c r="A59" s="2741">
        <v>-3</v>
      </c>
      <c r="B59" s="2748" t="s">
        <v>5077</v>
      </c>
      <c r="C59" s="2747"/>
      <c r="D59" s="2747"/>
      <c r="E59" s="2747"/>
      <c r="F59" s="2740"/>
      <c r="G59" s="2744">
        <v>-3</v>
      </c>
      <c r="H59" s="2748" t="s">
        <v>5077</v>
      </c>
      <c r="I59" s="2747"/>
      <c r="J59" s="2747"/>
      <c r="K59" s="2747"/>
      <c r="L59" s="2746"/>
      <c r="M59" s="2749"/>
      <c r="N59" s="2749"/>
      <c r="O59" s="2406"/>
    </row>
    <row r="60" spans="1:15" ht="13.5" customHeight="1">
      <c r="A60" s="2743"/>
      <c r="B60" s="2745"/>
      <c r="C60" s="2745"/>
      <c r="D60" s="2745"/>
      <c r="E60" s="2745"/>
      <c r="F60" s="2740"/>
      <c r="G60" s="2752"/>
      <c r="H60" s="2749"/>
      <c r="I60" s="2749"/>
      <c r="J60" s="2749"/>
      <c r="K60" s="2749"/>
      <c r="L60" s="2745"/>
      <c r="M60" s="2749"/>
      <c r="N60" s="2749"/>
      <c r="O60" s="2406"/>
    </row>
    <row r="61" spans="1:15" ht="13.5" customHeight="1">
      <c r="A61" s="2741">
        <v>-4</v>
      </c>
      <c r="B61" s="3548" t="s">
        <v>5430</v>
      </c>
      <c r="C61" s="3548"/>
      <c r="D61" s="3548"/>
      <c r="E61" s="3548"/>
      <c r="F61" s="3549"/>
      <c r="G61" s="2744">
        <v>-4</v>
      </c>
      <c r="H61" s="3550" t="s">
        <v>5430</v>
      </c>
      <c r="I61" s="3550"/>
      <c r="J61" s="3550"/>
      <c r="K61" s="3550"/>
      <c r="L61" s="3550"/>
      <c r="M61" s="3550"/>
      <c r="N61" s="3550"/>
      <c r="O61" s="2406"/>
    </row>
    <row r="62" spans="1:15" ht="13.5" customHeight="1">
      <c r="A62" s="2743"/>
      <c r="B62" s="3548"/>
      <c r="C62" s="3548"/>
      <c r="D62" s="3548"/>
      <c r="E62" s="3548"/>
      <c r="F62" s="3549"/>
      <c r="G62" s="2752"/>
      <c r="H62" s="3550"/>
      <c r="I62" s="3550"/>
      <c r="J62" s="3550"/>
      <c r="K62" s="3550"/>
      <c r="L62" s="3550"/>
      <c r="M62" s="3550"/>
      <c r="N62" s="3550"/>
      <c r="O62" s="2406"/>
    </row>
    <row r="63" spans="1:15" ht="13.5" customHeight="1">
      <c r="A63" s="2743"/>
      <c r="B63" s="3548"/>
      <c r="C63" s="3548"/>
      <c r="D63" s="3548"/>
      <c r="E63" s="3548"/>
      <c r="F63" s="3549"/>
      <c r="G63" s="2752"/>
      <c r="H63" s="3550"/>
      <c r="I63" s="3550"/>
      <c r="J63" s="3550"/>
      <c r="K63" s="3550"/>
      <c r="L63" s="3550"/>
      <c r="M63" s="3550"/>
      <c r="N63" s="3550"/>
      <c r="O63" s="2406"/>
    </row>
    <row r="64" spans="1:15" ht="13.5" customHeight="1">
      <c r="A64" s="2743"/>
      <c r="B64" s="3548"/>
      <c r="C64" s="3548"/>
      <c r="D64" s="3548"/>
      <c r="E64" s="3548"/>
      <c r="F64" s="3549"/>
      <c r="G64" s="2752"/>
      <c r="H64" s="3550"/>
      <c r="I64" s="3550"/>
      <c r="J64" s="3550"/>
      <c r="K64" s="3550"/>
      <c r="L64" s="3550"/>
      <c r="M64" s="3550"/>
      <c r="N64" s="3550"/>
      <c r="O64" s="2406"/>
    </row>
    <row r="65" spans="1:15" ht="13.5" customHeight="1">
      <c r="A65" s="2743"/>
      <c r="B65" s="3548"/>
      <c r="C65" s="3548"/>
      <c r="D65" s="3548"/>
      <c r="E65" s="3548"/>
      <c r="F65" s="3549"/>
      <c r="G65" s="2752"/>
      <c r="H65" s="3550"/>
      <c r="I65" s="3550"/>
      <c r="J65" s="3550"/>
      <c r="K65" s="3550"/>
      <c r="L65" s="3550"/>
      <c r="M65" s="3550"/>
      <c r="N65" s="3550"/>
      <c r="O65" s="2406"/>
    </row>
    <row r="66" spans="1:15" ht="13.5" customHeight="1">
      <c r="A66" s="2743"/>
      <c r="B66" s="3548"/>
      <c r="C66" s="3548"/>
      <c r="D66" s="3548"/>
      <c r="E66" s="3548"/>
      <c r="F66" s="3549"/>
      <c r="G66" s="2752"/>
      <c r="H66" s="3550"/>
      <c r="I66" s="3550"/>
      <c r="J66" s="3550"/>
      <c r="K66" s="3550"/>
      <c r="L66" s="3550"/>
      <c r="M66" s="3550"/>
      <c r="N66" s="3550"/>
      <c r="O66" s="2406"/>
    </row>
    <row r="67" spans="1:15" ht="13.5" customHeight="1">
      <c r="A67" s="2383"/>
      <c r="B67" s="615" t="s">
        <v>3706</v>
      </c>
      <c r="C67" s="615">
        <v>104</v>
      </c>
      <c r="D67" s="2738"/>
      <c r="E67" s="2738"/>
      <c r="F67" s="2382"/>
      <c r="G67" s="2552"/>
      <c r="J67" s="7">
        <v>105</v>
      </c>
      <c r="O67" s="573"/>
    </row>
    <row r="68" spans="1:15" ht="13.5" customHeight="1">
      <c r="A68" s="2383"/>
      <c r="B68" s="615" t="s">
        <v>3706</v>
      </c>
      <c r="C68" s="2738"/>
      <c r="D68" s="2738"/>
      <c r="E68" s="2738"/>
      <c r="F68" s="2382"/>
      <c r="G68" s="2552"/>
      <c r="O68" s="573"/>
    </row>
    <row r="69" spans="1:15" ht="15.75" thickBot="1">
      <c r="A69" s="2580"/>
      <c r="B69" s="2402"/>
      <c r="C69" s="2402"/>
      <c r="D69" s="2402"/>
      <c r="E69" s="2402"/>
      <c r="F69" s="2422"/>
      <c r="G69" s="613"/>
      <c r="L69" s="548"/>
      <c r="M69" s="548"/>
      <c r="N69" s="548"/>
      <c r="O69" s="589"/>
    </row>
    <row r="70" spans="1:15" ht="15.75">
      <c r="H70" s="2407"/>
      <c r="I70" s="2407"/>
      <c r="J70" s="2407"/>
      <c r="K70" s="2407"/>
      <c r="O70" s="591" t="s">
        <v>2816</v>
      </c>
    </row>
    <row r="71" spans="1:15">
      <c r="B71" s="7">
        <v>104</v>
      </c>
      <c r="C71" s="615" t="s">
        <v>3706</v>
      </c>
      <c r="D71" s="7"/>
      <c r="E71" s="7"/>
      <c r="F71" s="7"/>
      <c r="G71" s="7" t="s">
        <v>3706</v>
      </c>
      <c r="H71" s="615" t="s">
        <v>3706</v>
      </c>
      <c r="I71" s="615" t="s">
        <v>3706</v>
      </c>
      <c r="J71" s="615"/>
      <c r="K71" s="615" t="s">
        <v>3706</v>
      </c>
      <c r="L71" s="7"/>
      <c r="M71" s="7"/>
      <c r="N71" s="7"/>
      <c r="O71" s="7"/>
    </row>
  </sheetData>
  <mergeCells count="17">
    <mergeCell ref="B5:F6"/>
    <mergeCell ref="H5:N8"/>
    <mergeCell ref="B8:F10"/>
    <mergeCell ref="H10:N11"/>
    <mergeCell ref="B12:F13"/>
    <mergeCell ref="G47:G48"/>
    <mergeCell ref="A47:A48"/>
    <mergeCell ref="H47:N52"/>
    <mergeCell ref="B47:F52"/>
    <mergeCell ref="B61:F66"/>
    <mergeCell ref="H61:N66"/>
    <mergeCell ref="B54:F57"/>
    <mergeCell ref="A54:A55"/>
    <mergeCell ref="G49:G50"/>
    <mergeCell ref="A49:A50"/>
    <mergeCell ref="G54:G55"/>
    <mergeCell ref="H54:N57"/>
  </mergeCells>
  <phoneticPr fontId="0" type="noConversion"/>
  <printOptions horizontalCentered="1" verticalCentered="1"/>
  <pageMargins left="0.25" right="0.25" top="0" bottom="0" header="0.5" footer="0.5"/>
  <pageSetup scale="58" fitToWidth="2" orientation="portrait" horizontalDpi="300" verticalDpi="300" r:id="rId1"/>
  <headerFooter alignWithMargins="0"/>
  <colBreaks count="1" manualBreakCount="1">
    <brk id="6" max="7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1">
    <tabColor rgb="FF00B050"/>
  </sheetPr>
  <dimension ref="A1:G175"/>
  <sheetViews>
    <sheetView defaultGridColor="0" colorId="22" zoomScale="60" zoomScaleNormal="60" workbookViewId="0">
      <selection activeCell="J56" sqref="J56"/>
    </sheetView>
  </sheetViews>
  <sheetFormatPr defaultColWidth="9.6640625" defaultRowHeight="15"/>
  <cols>
    <col min="1" max="1" width="4.6640625" style="1417" customWidth="1"/>
    <col min="2" max="2" width="30.6640625" style="1417" customWidth="1"/>
    <col min="3" max="3" width="16.6640625" style="1417" customWidth="1"/>
    <col min="4" max="4" width="13.6640625" style="1417" customWidth="1"/>
    <col min="5" max="5" width="16.6640625" style="1417" customWidth="1"/>
    <col min="6" max="6" width="15.6640625" style="1417" customWidth="1"/>
    <col min="7" max="16384" width="9.6640625" style="1417"/>
  </cols>
  <sheetData>
    <row r="1" spans="1:7">
      <c r="A1" s="2427"/>
      <c r="B1" s="2428" t="s">
        <v>2817</v>
      </c>
      <c r="C1" s="2429" t="s">
        <v>3891</v>
      </c>
      <c r="D1" s="2428"/>
      <c r="E1" s="2430" t="s">
        <v>4183</v>
      </c>
      <c r="F1" s="2431" t="s">
        <v>4184</v>
      </c>
    </row>
    <row r="2" spans="1:7">
      <c r="A2" s="2432"/>
      <c r="B2" s="1164" t="str">
        <f>'Data Sheet'!C25</f>
        <v>Orange and Rockland Utilities, Inc</v>
      </c>
      <c r="C2" s="1422" t="s">
        <v>3869</v>
      </c>
      <c r="D2" s="1164"/>
      <c r="E2" s="1172" t="s">
        <v>4186</v>
      </c>
      <c r="F2" s="2433"/>
    </row>
    <row r="3" spans="1:7" ht="15" customHeight="1">
      <c r="A3" s="2434"/>
      <c r="B3" s="2435"/>
      <c r="C3" s="2436" t="s">
        <v>4187</v>
      </c>
      <c r="D3" s="2435"/>
      <c r="E3" s="2437" t="str">
        <f>'Data Sheet'!$C$40</f>
        <v>4/28/2015</v>
      </c>
      <c r="F3" s="2583" t="str">
        <f>'Data Sheet'!$C$38</f>
        <v>12/31/2014</v>
      </c>
    </row>
    <row r="4" spans="1:7" ht="15" customHeight="1">
      <c r="A4" s="2439" t="s">
        <v>3980</v>
      </c>
      <c r="B4" s="1472"/>
      <c r="C4" s="1472"/>
      <c r="D4" s="1472"/>
      <c r="E4" s="1472"/>
      <c r="F4" s="2440"/>
    </row>
    <row r="5" spans="1:7">
      <c r="A5" s="2441"/>
      <c r="B5" s="1173"/>
      <c r="C5" s="1173"/>
      <c r="D5" s="1173"/>
      <c r="E5" s="1173"/>
      <c r="F5" s="2442"/>
    </row>
    <row r="6" spans="1:7">
      <c r="A6" s="2432"/>
      <c r="B6" s="2443" t="s">
        <v>3981</v>
      </c>
      <c r="C6" s="2444"/>
      <c r="D6" s="2445" t="s">
        <v>3982</v>
      </c>
      <c r="E6" s="2444"/>
      <c r="F6" s="2446"/>
    </row>
    <row r="7" spans="1:7">
      <c r="A7" s="2432"/>
      <c r="B7" s="2443" t="s">
        <v>3983</v>
      </c>
      <c r="C7" s="2447"/>
      <c r="D7" s="2445" t="s">
        <v>3984</v>
      </c>
      <c r="E7" s="2444"/>
      <c r="F7" s="2446"/>
    </row>
    <row r="8" spans="1:7">
      <c r="A8" s="2432"/>
      <c r="B8" s="2443" t="s">
        <v>3985</v>
      </c>
      <c r="C8" s="2447"/>
      <c r="D8" s="2445" t="s">
        <v>3986</v>
      </c>
      <c r="E8" s="2444"/>
      <c r="F8" s="2446"/>
    </row>
    <row r="9" spans="1:7">
      <c r="A9" s="2432"/>
      <c r="B9" s="2443" t="s">
        <v>2757</v>
      </c>
      <c r="C9" s="2447"/>
      <c r="D9" s="2445" t="s">
        <v>2758</v>
      </c>
      <c r="E9" s="2444"/>
      <c r="F9" s="2446"/>
    </row>
    <row r="10" spans="1:7">
      <c r="A10" s="2432"/>
      <c r="B10" s="2443" t="s">
        <v>2430</v>
      </c>
      <c r="C10" s="2447"/>
      <c r="D10" s="2445" t="s">
        <v>2431</v>
      </c>
      <c r="E10" s="2444"/>
      <c r="F10" s="2446"/>
    </row>
    <row r="11" spans="1:7">
      <c r="A11" s="2432"/>
      <c r="B11" s="2443" t="s">
        <v>2522</v>
      </c>
      <c r="C11" s="2447"/>
      <c r="D11" s="2445" t="s">
        <v>2523</v>
      </c>
      <c r="E11" s="2444"/>
      <c r="F11" s="2446"/>
    </row>
    <row r="12" spans="1:7">
      <c r="A12" s="2432"/>
      <c r="B12" s="2443" t="s">
        <v>2524</v>
      </c>
      <c r="C12" s="2447"/>
      <c r="D12" s="2445" t="s">
        <v>432</v>
      </c>
      <c r="E12" s="2444"/>
      <c r="F12" s="2446"/>
    </row>
    <row r="13" spans="1:7">
      <c r="A13" s="2432"/>
      <c r="B13" s="2443" t="s">
        <v>433</v>
      </c>
      <c r="C13" s="2447"/>
      <c r="D13" s="2445" t="s">
        <v>3419</v>
      </c>
      <c r="E13" s="2444"/>
      <c r="F13" s="2446"/>
    </row>
    <row r="14" spans="1:7">
      <c r="A14" s="2432"/>
      <c r="B14" s="2443" t="s">
        <v>3420</v>
      </c>
      <c r="C14" s="2447"/>
      <c r="D14" s="2445" t="s">
        <v>3421</v>
      </c>
      <c r="E14" s="2444"/>
      <c r="F14" s="2446"/>
    </row>
    <row r="15" spans="1:7">
      <c r="A15" s="2432"/>
      <c r="B15" s="2443" t="s">
        <v>3422</v>
      </c>
      <c r="C15" s="2447"/>
      <c r="D15" s="2445" t="s">
        <v>3423</v>
      </c>
      <c r="E15" s="2444"/>
      <c r="F15" s="2446"/>
    </row>
    <row r="16" spans="1:7">
      <c r="A16" s="2432"/>
      <c r="B16" s="2443" t="s">
        <v>3424</v>
      </c>
      <c r="C16" s="2447"/>
      <c r="D16" s="2445" t="s">
        <v>3425</v>
      </c>
      <c r="E16" s="2444"/>
      <c r="F16" s="2446"/>
      <c r="G16" s="2447"/>
    </row>
    <row r="17" spans="1:7">
      <c r="A17" s="2441"/>
      <c r="B17" s="2443" t="s">
        <v>3426</v>
      </c>
      <c r="C17" s="2447"/>
      <c r="D17" s="2445" t="s">
        <v>3427</v>
      </c>
      <c r="E17" s="2444"/>
      <c r="F17" s="2446"/>
      <c r="G17" s="2447"/>
    </row>
    <row r="18" spans="1:7">
      <c r="A18" s="2441"/>
      <c r="B18" s="2445" t="s">
        <v>3428</v>
      </c>
      <c r="C18" s="2447"/>
      <c r="D18" s="2445" t="s">
        <v>3429</v>
      </c>
      <c r="E18" s="2444"/>
      <c r="F18" s="2446"/>
      <c r="G18" s="2447"/>
    </row>
    <row r="19" spans="1:7">
      <c r="A19" s="2441"/>
      <c r="B19" s="2445" t="s">
        <v>3430</v>
      </c>
      <c r="C19" s="2447"/>
      <c r="D19" s="2445" t="s">
        <v>2165</v>
      </c>
      <c r="E19" s="2444"/>
      <c r="F19" s="2446"/>
      <c r="G19" s="2447"/>
    </row>
    <row r="20" spans="1:7">
      <c r="A20" s="2432"/>
      <c r="B20" s="2443" t="s">
        <v>2166</v>
      </c>
      <c r="C20" s="2447"/>
      <c r="D20" s="2445" t="s">
        <v>2167</v>
      </c>
      <c r="E20" s="2444"/>
      <c r="F20" s="2446"/>
      <c r="G20" s="2447"/>
    </row>
    <row r="21" spans="1:7">
      <c r="A21" s="2432"/>
      <c r="B21" s="2443" t="s">
        <v>2168</v>
      </c>
      <c r="C21" s="2447"/>
      <c r="D21" s="2445" t="s">
        <v>2184</v>
      </c>
      <c r="E21" s="2444"/>
      <c r="F21" s="2446"/>
      <c r="G21" s="2447"/>
    </row>
    <row r="22" spans="1:7">
      <c r="A22" s="2432"/>
      <c r="B22" s="2445" t="s">
        <v>2185</v>
      </c>
      <c r="C22" s="2447"/>
      <c r="D22" s="2445" t="s">
        <v>2186</v>
      </c>
      <c r="E22" s="2444"/>
      <c r="F22" s="2446"/>
      <c r="G22" s="2447"/>
    </row>
    <row r="23" spans="1:7">
      <c r="A23" s="2432"/>
      <c r="B23" s="2445" t="s">
        <v>2187</v>
      </c>
      <c r="C23" s="2447"/>
      <c r="D23" s="2445" t="s">
        <v>2188</v>
      </c>
      <c r="E23" s="2444"/>
      <c r="F23" s="2446"/>
      <c r="G23" s="2447"/>
    </row>
    <row r="24" spans="1:7">
      <c r="A24" s="2432"/>
      <c r="B24" s="2445" t="s">
        <v>3479</v>
      </c>
      <c r="C24" s="2447"/>
      <c r="D24" s="2445" t="s">
        <v>3480</v>
      </c>
      <c r="E24" s="2444"/>
      <c r="F24" s="2446"/>
      <c r="G24" s="2447"/>
    </row>
    <row r="25" spans="1:7">
      <c r="A25" s="2432"/>
      <c r="B25" s="2445" t="s">
        <v>2267</v>
      </c>
      <c r="C25" s="2447"/>
      <c r="D25" s="2445" t="s">
        <v>2268</v>
      </c>
      <c r="E25" s="2444"/>
      <c r="F25" s="2446"/>
      <c r="G25" s="2447"/>
    </row>
    <row r="26" spans="1:7">
      <c r="A26" s="2432"/>
      <c r="B26" s="2443" t="s">
        <v>2269</v>
      </c>
      <c r="C26" s="2447"/>
      <c r="D26" s="2445" t="s">
        <v>2270</v>
      </c>
      <c r="E26" s="2444"/>
      <c r="F26" s="2446"/>
      <c r="G26" s="2447"/>
    </row>
    <row r="27" spans="1:7">
      <c r="A27" s="2434"/>
      <c r="B27" s="2448"/>
      <c r="C27" s="2449"/>
      <c r="D27" s="2450"/>
      <c r="E27" s="2450"/>
      <c r="F27" s="2451"/>
      <c r="G27" s="2447"/>
    </row>
    <row r="28" spans="1:7">
      <c r="A28" s="2432"/>
      <c r="B28" s="2444" t="s">
        <v>2271</v>
      </c>
      <c r="C28" s="2452"/>
      <c r="D28" s="2445" t="s">
        <v>2272</v>
      </c>
      <c r="E28" s="2453"/>
      <c r="F28" s="2446" t="s">
        <v>2273</v>
      </c>
      <c r="G28" s="2447"/>
    </row>
    <row r="29" spans="1:7">
      <c r="A29" s="2432"/>
      <c r="B29" s="2444" t="s">
        <v>2274</v>
      </c>
      <c r="C29" s="2452"/>
      <c r="D29" s="2445" t="s">
        <v>2275</v>
      </c>
      <c r="E29" s="2453"/>
      <c r="F29" s="2446" t="s">
        <v>3915</v>
      </c>
      <c r="G29" s="2447"/>
    </row>
    <row r="30" spans="1:7">
      <c r="A30" s="2432"/>
      <c r="B30" s="2444"/>
      <c r="C30" s="2452"/>
      <c r="D30" s="2445" t="s">
        <v>3916</v>
      </c>
      <c r="E30" s="2453"/>
      <c r="F30" s="2446"/>
      <c r="G30" s="2447"/>
    </row>
    <row r="31" spans="1:7">
      <c r="A31" s="2432"/>
      <c r="B31" s="2444"/>
      <c r="C31" s="2452"/>
      <c r="D31" s="2445" t="s">
        <v>3917</v>
      </c>
      <c r="E31" s="2453"/>
      <c r="F31" s="2446"/>
      <c r="G31" s="2447"/>
    </row>
    <row r="32" spans="1:7">
      <c r="A32" s="2432"/>
      <c r="B32" s="2444"/>
      <c r="C32" s="2452"/>
      <c r="D32" s="2445" t="s">
        <v>2732</v>
      </c>
      <c r="E32" s="2452"/>
      <c r="F32" s="2454"/>
      <c r="G32" s="2447"/>
    </row>
    <row r="33" spans="1:7">
      <c r="A33" s="2432"/>
      <c r="B33" s="2444"/>
      <c r="C33" s="2452"/>
      <c r="D33" s="2445" t="s">
        <v>2733</v>
      </c>
      <c r="E33" s="2452"/>
      <c r="F33" s="2454"/>
      <c r="G33" s="2447"/>
    </row>
    <row r="34" spans="1:7">
      <c r="A34" s="2434"/>
      <c r="B34" s="2450"/>
      <c r="C34" s="2455"/>
      <c r="D34" s="2456" t="s">
        <v>2218</v>
      </c>
      <c r="E34" s="2455"/>
      <c r="F34" s="2457"/>
      <c r="G34" s="2447"/>
    </row>
    <row r="35" spans="1:7">
      <c r="A35" s="2458"/>
      <c r="B35" s="1173"/>
      <c r="C35" s="2459" t="s">
        <v>2219</v>
      </c>
      <c r="D35" s="1173"/>
      <c r="E35" s="1173"/>
      <c r="F35" s="2442"/>
      <c r="G35" s="2447"/>
    </row>
    <row r="36" spans="1:7">
      <c r="A36" s="2460" t="s">
        <v>4190</v>
      </c>
      <c r="B36" s="1173"/>
      <c r="C36" s="2436" t="s">
        <v>2220</v>
      </c>
      <c r="D36" s="1429"/>
      <c r="E36" s="1429"/>
      <c r="F36" s="2461"/>
      <c r="G36" s="2447"/>
    </row>
    <row r="37" spans="1:7">
      <c r="A37" s="2460" t="s">
        <v>4193</v>
      </c>
      <c r="B37" s="2462" t="s">
        <v>1409</v>
      </c>
      <c r="C37" s="1462" t="s">
        <v>4014</v>
      </c>
      <c r="D37" s="1459" t="s">
        <v>1410</v>
      </c>
      <c r="E37" s="2462" t="s">
        <v>1411</v>
      </c>
      <c r="F37" s="2433"/>
      <c r="G37" s="2447"/>
    </row>
    <row r="38" spans="1:7">
      <c r="A38" s="2458"/>
      <c r="B38" s="2462" t="s">
        <v>1412</v>
      </c>
      <c r="C38" s="1462" t="s">
        <v>1413</v>
      </c>
      <c r="D38" s="1459" t="s">
        <v>426</v>
      </c>
      <c r="E38" s="2462" t="s">
        <v>426</v>
      </c>
      <c r="F38" s="2463" t="s">
        <v>3798</v>
      </c>
      <c r="G38" s="2447"/>
    </row>
    <row r="39" spans="1:7">
      <c r="A39" s="2464"/>
      <c r="B39" s="1472" t="s">
        <v>1414</v>
      </c>
      <c r="C39" s="2465" t="s">
        <v>2119</v>
      </c>
      <c r="D39" s="2466" t="s">
        <v>2120</v>
      </c>
      <c r="E39" s="1472" t="s">
        <v>2121</v>
      </c>
      <c r="F39" s="2467" t="s">
        <v>4029</v>
      </c>
      <c r="G39" s="2447"/>
    </row>
    <row r="40" spans="1:7">
      <c r="A40" s="2468" t="s">
        <v>4151</v>
      </c>
      <c r="B40" s="1429" t="s">
        <v>1415</v>
      </c>
      <c r="C40" s="2469"/>
      <c r="D40" s="2435"/>
      <c r="E40" s="1429"/>
      <c r="F40" s="2438"/>
      <c r="G40" s="2447"/>
    </row>
    <row r="41" spans="1:7">
      <c r="A41" s="2468" t="s">
        <v>4152</v>
      </c>
      <c r="B41" s="1429" t="s">
        <v>1416</v>
      </c>
      <c r="C41" s="2469"/>
      <c r="D41" s="2435"/>
      <c r="E41" s="1429"/>
      <c r="F41" s="2438"/>
      <c r="G41" s="2447"/>
    </row>
    <row r="42" spans="1:7">
      <c r="A42" s="2460" t="s">
        <v>4153</v>
      </c>
      <c r="B42" s="1172" t="s">
        <v>1417</v>
      </c>
      <c r="C42" s="2470"/>
      <c r="D42" s="1164"/>
      <c r="E42" s="1172"/>
      <c r="F42" s="2433"/>
      <c r="G42" s="2447"/>
    </row>
    <row r="43" spans="1:7">
      <c r="A43" s="2464"/>
      <c r="B43" s="1429" t="s">
        <v>1418</v>
      </c>
      <c r="C43" s="2469"/>
      <c r="D43" s="2435"/>
      <c r="E43" s="1429"/>
      <c r="F43" s="2438"/>
      <c r="G43" s="2447"/>
    </row>
    <row r="44" spans="1:7">
      <c r="A44" s="2460" t="s">
        <v>4154</v>
      </c>
      <c r="B44" s="1172" t="s">
        <v>5356</v>
      </c>
      <c r="C44" s="2471">
        <v>1000</v>
      </c>
      <c r="D44" s="2472">
        <v>1000</v>
      </c>
      <c r="E44" s="1172"/>
      <c r="F44" s="2433"/>
      <c r="G44" s="2447"/>
    </row>
    <row r="45" spans="1:7">
      <c r="A45" s="2460" t="s">
        <v>4155</v>
      </c>
      <c r="B45" s="1172"/>
      <c r="C45" s="2470"/>
      <c r="D45" s="1164"/>
      <c r="E45" s="1172"/>
      <c r="F45" s="2433"/>
      <c r="G45" s="2447"/>
    </row>
    <row r="46" spans="1:7">
      <c r="A46" s="2460" t="s">
        <v>4156</v>
      </c>
      <c r="B46" s="1172"/>
      <c r="C46" s="2470"/>
      <c r="D46" s="1164"/>
      <c r="E46" s="1172"/>
      <c r="F46" s="2433"/>
      <c r="G46" s="2447"/>
    </row>
    <row r="47" spans="1:7">
      <c r="A47" s="2460" t="s">
        <v>4157</v>
      </c>
      <c r="B47" s="1172"/>
      <c r="C47" s="2470"/>
      <c r="D47" s="1164"/>
      <c r="E47" s="1172"/>
      <c r="F47" s="2433"/>
    </row>
    <row r="48" spans="1:7">
      <c r="A48" s="2460" t="s">
        <v>4158</v>
      </c>
      <c r="B48" s="1172"/>
      <c r="C48" s="2473"/>
      <c r="D48" s="2474"/>
      <c r="E48" s="1173"/>
      <c r="F48" s="2475"/>
    </row>
    <row r="49" spans="1:6">
      <c r="A49" s="2460" t="s">
        <v>4159</v>
      </c>
      <c r="B49" s="1172"/>
      <c r="C49" s="2470"/>
      <c r="D49" s="1164"/>
      <c r="E49" s="1172"/>
      <c r="F49" s="2433"/>
    </row>
    <row r="50" spans="1:6">
      <c r="A50" s="2460" t="s">
        <v>4160</v>
      </c>
      <c r="B50" s="1172"/>
      <c r="C50" s="2470"/>
      <c r="D50" s="1164"/>
      <c r="E50" s="1172"/>
      <c r="F50" s="2433"/>
    </row>
    <row r="51" spans="1:6">
      <c r="A51" s="2460" t="s">
        <v>4161</v>
      </c>
      <c r="B51" s="1172"/>
      <c r="C51" s="2470"/>
      <c r="D51" s="1164"/>
      <c r="E51" s="1172"/>
      <c r="F51" s="2433"/>
    </row>
    <row r="52" spans="1:6">
      <c r="A52" s="2460" t="s">
        <v>4175</v>
      </c>
      <c r="B52" s="1172"/>
      <c r="C52" s="2470"/>
      <c r="D52" s="1164"/>
      <c r="E52" s="1172"/>
      <c r="F52" s="2433"/>
    </row>
    <row r="53" spans="1:6">
      <c r="A53" s="2460" t="s">
        <v>4176</v>
      </c>
      <c r="B53" s="2476"/>
      <c r="C53" s="2470"/>
      <c r="D53" s="1164"/>
      <c r="E53" s="1172"/>
      <c r="F53" s="2433"/>
    </row>
    <row r="54" spans="1:6">
      <c r="A54" s="2460" t="s">
        <v>4177</v>
      </c>
      <c r="B54" s="2476"/>
      <c r="C54" s="2470"/>
      <c r="D54" s="1164"/>
      <c r="E54" s="1172"/>
      <c r="F54" s="2433"/>
    </row>
    <row r="55" spans="1:6" ht="15.75" thickBot="1">
      <c r="A55" s="2477" t="s">
        <v>4178</v>
      </c>
      <c r="B55" s="2478"/>
      <c r="C55" s="2479"/>
      <c r="D55" s="2480"/>
      <c r="E55" s="2481"/>
      <c r="F55" s="2482"/>
    </row>
    <row r="56" spans="1:6">
      <c r="A56" s="1172"/>
      <c r="B56" s="2476"/>
      <c r="C56" s="1172"/>
      <c r="D56" s="1172"/>
      <c r="E56" s="1172"/>
      <c r="F56" s="1172"/>
    </row>
    <row r="57" spans="1:6">
      <c r="A57" s="1172" t="s">
        <v>4181</v>
      </c>
      <c r="B57" s="2476"/>
      <c r="C57" s="1172"/>
      <c r="D57" s="1172"/>
      <c r="E57" s="1172"/>
      <c r="F57" s="1172"/>
    </row>
    <row r="58" spans="1:6" ht="15.75" thickBot="1">
      <c r="A58" s="1173" t="s">
        <v>1419</v>
      </c>
      <c r="B58" s="1173"/>
      <c r="C58" s="1173"/>
      <c r="D58" s="1173"/>
      <c r="E58" s="1173"/>
      <c r="F58" s="1173"/>
    </row>
    <row r="59" spans="1:6">
      <c r="A59" s="2427"/>
      <c r="B59" s="2428" t="s">
        <v>2817</v>
      </c>
      <c r="C59" s="2429" t="s">
        <v>3891</v>
      </c>
      <c r="D59" s="2428"/>
      <c r="E59" s="2430" t="s">
        <v>4183</v>
      </c>
      <c r="F59" s="2431" t="s">
        <v>4184</v>
      </c>
    </row>
    <row r="60" spans="1:6">
      <c r="A60" s="2432"/>
      <c r="B60" s="1164" t="str">
        <f>'[5]Data Sheet'!$C$25</f>
        <v>Orange and Rockland Utilities, Inc</v>
      </c>
      <c r="C60" s="1422" t="s">
        <v>3868</v>
      </c>
      <c r="D60" s="1164"/>
      <c r="E60" s="1172" t="s">
        <v>4186</v>
      </c>
      <c r="F60" s="2433"/>
    </row>
    <row r="61" spans="1:6">
      <c r="A61" s="2434"/>
      <c r="B61" s="2435"/>
      <c r="C61" s="2436" t="s">
        <v>4187</v>
      </c>
      <c r="D61" s="2435"/>
      <c r="E61" s="2437" t="str">
        <f>'Data Sheet'!$C$40</f>
        <v>4/28/2015</v>
      </c>
      <c r="F61" s="2583" t="str">
        <f>'Data Sheet'!$C$38</f>
        <v>12/31/2014</v>
      </c>
    </row>
    <row r="62" spans="1:6">
      <c r="A62" s="2439" t="s">
        <v>1420</v>
      </c>
      <c r="B62" s="1472"/>
      <c r="C62" s="1472"/>
      <c r="D62" s="1472"/>
      <c r="E62" s="1472"/>
      <c r="F62" s="2467"/>
    </row>
    <row r="63" spans="1:6">
      <c r="A63" s="2460" t="s">
        <v>4190</v>
      </c>
      <c r="B63" s="1172" t="s">
        <v>1409</v>
      </c>
      <c r="C63" s="1462" t="s">
        <v>4014</v>
      </c>
      <c r="D63" s="1459" t="s">
        <v>1410</v>
      </c>
      <c r="E63" s="2462" t="s">
        <v>1411</v>
      </c>
      <c r="F63" s="2433"/>
    </row>
    <row r="64" spans="1:6">
      <c r="A64" s="2460" t="s">
        <v>4193</v>
      </c>
      <c r="B64" s="2462" t="s">
        <v>1412</v>
      </c>
      <c r="C64" s="1462" t="s">
        <v>1413</v>
      </c>
      <c r="D64" s="1459" t="s">
        <v>426</v>
      </c>
      <c r="E64" s="2462" t="s">
        <v>426</v>
      </c>
      <c r="F64" s="2463" t="s">
        <v>3798</v>
      </c>
    </row>
    <row r="65" spans="1:6">
      <c r="A65" s="2464"/>
      <c r="B65" s="1472" t="s">
        <v>1414</v>
      </c>
      <c r="C65" s="2465" t="s">
        <v>2119</v>
      </c>
      <c r="D65" s="2466" t="s">
        <v>2120</v>
      </c>
      <c r="E65" s="1472" t="s">
        <v>2121</v>
      </c>
      <c r="F65" s="2467" t="s">
        <v>4029</v>
      </c>
    </row>
    <row r="66" spans="1:6">
      <c r="A66" s="2460" t="s">
        <v>4179</v>
      </c>
      <c r="B66" s="1172"/>
      <c r="C66" s="2470"/>
      <c r="D66" s="1164"/>
      <c r="E66" s="1172"/>
      <c r="F66" s="2433"/>
    </row>
    <row r="67" spans="1:6">
      <c r="A67" s="2460" t="s">
        <v>4162</v>
      </c>
      <c r="B67" s="1172"/>
      <c r="C67" s="2470"/>
      <c r="D67" s="1164"/>
      <c r="E67" s="1172"/>
      <c r="F67" s="2433"/>
    </row>
    <row r="68" spans="1:6">
      <c r="A68" s="2460" t="s">
        <v>2842</v>
      </c>
      <c r="B68" s="1172"/>
      <c r="C68" s="2470"/>
      <c r="D68" s="1164"/>
      <c r="E68" s="1172"/>
      <c r="F68" s="2433"/>
    </row>
    <row r="69" spans="1:6">
      <c r="A69" s="2460" t="s">
        <v>2843</v>
      </c>
      <c r="B69" s="1172"/>
      <c r="C69" s="2470"/>
      <c r="D69" s="1164"/>
      <c r="E69" s="1172"/>
      <c r="F69" s="2433"/>
    </row>
    <row r="70" spans="1:6">
      <c r="A70" s="2460" t="s">
        <v>2844</v>
      </c>
      <c r="B70" s="1172"/>
      <c r="C70" s="2470"/>
      <c r="D70" s="1164"/>
      <c r="E70" s="1172"/>
      <c r="F70" s="2433"/>
    </row>
    <row r="71" spans="1:6">
      <c r="A71" s="2460" t="s">
        <v>2845</v>
      </c>
      <c r="B71" s="1172"/>
      <c r="C71" s="2470"/>
      <c r="D71" s="1164"/>
      <c r="E71" s="1172"/>
      <c r="F71" s="2433"/>
    </row>
    <row r="72" spans="1:6">
      <c r="A72" s="2460" t="s">
        <v>2846</v>
      </c>
      <c r="B72" s="1172"/>
      <c r="C72" s="2470"/>
      <c r="D72" s="1164"/>
      <c r="E72" s="1172"/>
      <c r="F72" s="2433"/>
    </row>
    <row r="73" spans="1:6">
      <c r="A73" s="2460" t="s">
        <v>2847</v>
      </c>
      <c r="B73" s="1172"/>
      <c r="C73" s="2470"/>
      <c r="D73" s="1164"/>
      <c r="E73" s="1172"/>
      <c r="F73" s="2433"/>
    </row>
    <row r="74" spans="1:6">
      <c r="A74" s="2460" t="s">
        <v>2848</v>
      </c>
      <c r="B74" s="1172"/>
      <c r="C74" s="2473"/>
      <c r="D74" s="2474"/>
      <c r="E74" s="1173"/>
      <c r="F74" s="2475"/>
    </row>
    <row r="75" spans="1:6">
      <c r="A75" s="2460" t="s">
        <v>2763</v>
      </c>
      <c r="B75" s="1172"/>
      <c r="C75" s="2470"/>
      <c r="D75" s="1164"/>
      <c r="E75" s="1172"/>
      <c r="F75" s="2433"/>
    </row>
    <row r="76" spans="1:6">
      <c r="A76" s="2460" t="s">
        <v>2764</v>
      </c>
      <c r="B76" s="1172"/>
      <c r="C76" s="2470"/>
      <c r="D76" s="1164"/>
      <c r="E76" s="1172"/>
      <c r="F76" s="2433"/>
    </row>
    <row r="77" spans="1:6">
      <c r="A77" s="2460" t="s">
        <v>2765</v>
      </c>
      <c r="B77" s="1172"/>
      <c r="C77" s="2470"/>
      <c r="D77" s="1164"/>
      <c r="E77" s="1172"/>
      <c r="F77" s="2433"/>
    </row>
    <row r="78" spans="1:6">
      <c r="A78" s="2460" t="s">
        <v>2766</v>
      </c>
      <c r="B78" s="1172"/>
      <c r="C78" s="2470"/>
      <c r="D78" s="1164"/>
      <c r="E78" s="1172"/>
      <c r="F78" s="2433"/>
    </row>
    <row r="79" spans="1:6">
      <c r="A79" s="2460" t="s">
        <v>2767</v>
      </c>
      <c r="B79" s="1172"/>
      <c r="C79" s="2470"/>
      <c r="D79" s="1164"/>
      <c r="E79" s="1172"/>
      <c r="F79" s="2433"/>
    </row>
    <row r="80" spans="1:6">
      <c r="A80" s="2460" t="s">
        <v>2768</v>
      </c>
      <c r="B80" s="1172"/>
      <c r="C80" s="2470"/>
      <c r="D80" s="1164"/>
      <c r="E80" s="1172"/>
      <c r="F80" s="2433"/>
    </row>
    <row r="81" spans="1:6">
      <c r="A81" s="2460" t="s">
        <v>2769</v>
      </c>
      <c r="B81" s="1172"/>
      <c r="C81" s="2470"/>
      <c r="D81" s="1164"/>
      <c r="E81" s="1172"/>
      <c r="F81" s="2433"/>
    </row>
    <row r="82" spans="1:6">
      <c r="A82" s="2460" t="s">
        <v>2770</v>
      </c>
      <c r="B82" s="1172"/>
      <c r="C82" s="2470"/>
      <c r="D82" s="1164"/>
      <c r="E82" s="1172"/>
      <c r="F82" s="2433"/>
    </row>
    <row r="83" spans="1:6">
      <c r="A83" s="2460" t="s">
        <v>2771</v>
      </c>
      <c r="B83" s="1172"/>
      <c r="C83" s="2470"/>
      <c r="D83" s="1164"/>
      <c r="E83" s="1172"/>
      <c r="F83" s="2433"/>
    </row>
    <row r="84" spans="1:6">
      <c r="A84" s="2460" t="s">
        <v>2772</v>
      </c>
      <c r="B84" s="1172"/>
      <c r="C84" s="2470"/>
      <c r="D84" s="1164"/>
      <c r="E84" s="1172"/>
      <c r="F84" s="2433"/>
    </row>
    <row r="85" spans="1:6">
      <c r="A85" s="2460" t="s">
        <v>2773</v>
      </c>
      <c r="B85" s="1172"/>
      <c r="C85" s="2470"/>
      <c r="D85" s="1164"/>
      <c r="E85" s="1172"/>
      <c r="F85" s="2433"/>
    </row>
    <row r="86" spans="1:6">
      <c r="A86" s="2460" t="s">
        <v>2774</v>
      </c>
      <c r="B86" s="1172"/>
      <c r="C86" s="2470"/>
      <c r="D86" s="1164"/>
      <c r="E86" s="1172"/>
      <c r="F86" s="2433"/>
    </row>
    <row r="87" spans="1:6">
      <c r="A87" s="2460" t="s">
        <v>2775</v>
      </c>
      <c r="B87" s="1172"/>
      <c r="C87" s="2470"/>
      <c r="D87" s="1164"/>
      <c r="E87" s="1172"/>
      <c r="F87" s="2433"/>
    </row>
    <row r="88" spans="1:6">
      <c r="A88" s="2460" t="s">
        <v>2776</v>
      </c>
      <c r="B88" s="1172"/>
      <c r="C88" s="2470"/>
      <c r="D88" s="1164"/>
      <c r="E88" s="1172"/>
      <c r="F88" s="2433"/>
    </row>
    <row r="89" spans="1:6">
      <c r="A89" s="2460" t="s">
        <v>2777</v>
      </c>
      <c r="B89" s="1172"/>
      <c r="C89" s="2470"/>
      <c r="D89" s="1164"/>
      <c r="E89" s="1172"/>
      <c r="F89" s="2433"/>
    </row>
    <row r="90" spans="1:6">
      <c r="A90" s="2460" t="s">
        <v>2778</v>
      </c>
      <c r="B90" s="1172"/>
      <c r="C90" s="2470"/>
      <c r="D90" s="1164"/>
      <c r="E90" s="1172"/>
      <c r="F90" s="2433"/>
    </row>
    <row r="91" spans="1:6">
      <c r="A91" s="2460" t="s">
        <v>1444</v>
      </c>
      <c r="B91" s="1172"/>
      <c r="C91" s="2470"/>
      <c r="D91" s="1164"/>
      <c r="E91" s="1172"/>
      <c r="F91" s="2433"/>
    </row>
    <row r="92" spans="1:6">
      <c r="A92" s="2460" t="s">
        <v>1445</v>
      </c>
      <c r="B92" s="1172"/>
      <c r="C92" s="2470"/>
      <c r="D92" s="1164"/>
      <c r="E92" s="1172"/>
      <c r="F92" s="2433"/>
    </row>
    <row r="93" spans="1:6">
      <c r="A93" s="2460" t="s">
        <v>1446</v>
      </c>
      <c r="B93" s="1172"/>
      <c r="C93" s="2470"/>
      <c r="D93" s="1164"/>
      <c r="E93" s="1172"/>
      <c r="F93" s="2433"/>
    </row>
    <row r="94" spans="1:6">
      <c r="A94" s="2460" t="s">
        <v>1447</v>
      </c>
      <c r="B94" s="1172"/>
      <c r="C94" s="2470"/>
      <c r="D94" s="1164"/>
      <c r="E94" s="1172"/>
      <c r="F94" s="2433"/>
    </row>
    <row r="95" spans="1:6">
      <c r="A95" s="2460" t="s">
        <v>1448</v>
      </c>
      <c r="B95" s="1172"/>
      <c r="C95" s="2470"/>
      <c r="D95" s="1164"/>
      <c r="E95" s="1172"/>
      <c r="F95" s="2433"/>
    </row>
    <row r="96" spans="1:6">
      <c r="A96" s="2460" t="s">
        <v>1449</v>
      </c>
      <c r="B96" s="1172"/>
      <c r="C96" s="2470"/>
      <c r="D96" s="1164"/>
      <c r="E96" s="1172"/>
      <c r="F96" s="2433"/>
    </row>
    <row r="97" spans="1:6">
      <c r="A97" s="2460" t="s">
        <v>1450</v>
      </c>
      <c r="B97" s="1172"/>
      <c r="C97" s="2470"/>
      <c r="D97" s="1164"/>
      <c r="E97" s="1172"/>
      <c r="F97" s="2433"/>
    </row>
    <row r="98" spans="1:6">
      <c r="A98" s="2460" t="s">
        <v>1421</v>
      </c>
      <c r="B98" s="1172"/>
      <c r="C98" s="2470"/>
      <c r="D98" s="1164"/>
      <c r="E98" s="1172"/>
      <c r="F98" s="2433"/>
    </row>
    <row r="99" spans="1:6">
      <c r="A99" s="2460" t="s">
        <v>1422</v>
      </c>
      <c r="B99" s="1172"/>
      <c r="C99" s="2470"/>
      <c r="D99" s="1164"/>
      <c r="E99" s="1172"/>
      <c r="F99" s="2433"/>
    </row>
    <row r="100" spans="1:6">
      <c r="A100" s="2468" t="s">
        <v>1423</v>
      </c>
      <c r="B100" s="1429"/>
      <c r="C100" s="2469"/>
      <c r="D100" s="2435"/>
      <c r="E100" s="1429"/>
      <c r="F100" s="2438"/>
    </row>
    <row r="101" spans="1:6">
      <c r="A101" s="2432"/>
      <c r="B101" s="1172"/>
      <c r="C101" s="1172"/>
      <c r="D101" s="1172"/>
      <c r="E101" s="1172"/>
      <c r="F101" s="2483"/>
    </row>
    <row r="102" spans="1:6">
      <c r="A102" s="2432"/>
      <c r="B102" s="1172"/>
      <c r="C102" s="1172"/>
      <c r="D102" s="1172"/>
      <c r="E102" s="1172"/>
      <c r="F102" s="2483"/>
    </row>
    <row r="103" spans="1:6">
      <c r="A103" s="2432"/>
      <c r="B103" s="1172"/>
      <c r="C103" s="1172"/>
      <c r="D103" s="1172"/>
      <c r="E103" s="1172"/>
      <c r="F103" s="2483"/>
    </row>
    <row r="104" spans="1:6">
      <c r="A104" s="2432"/>
      <c r="B104" s="1172"/>
      <c r="C104" s="1172"/>
      <c r="D104" s="1172"/>
      <c r="E104" s="1172"/>
      <c r="F104" s="2483"/>
    </row>
    <row r="105" spans="1:6">
      <c r="A105" s="2432"/>
      <c r="B105" s="1172"/>
      <c r="C105" s="1172"/>
      <c r="D105" s="1172"/>
      <c r="E105" s="1172"/>
      <c r="F105" s="2483"/>
    </row>
    <row r="106" spans="1:6">
      <c r="A106" s="2432"/>
      <c r="B106" s="1172"/>
      <c r="C106" s="1172"/>
      <c r="D106" s="1172"/>
      <c r="E106" s="1172"/>
      <c r="F106" s="2483"/>
    </row>
    <row r="107" spans="1:6">
      <c r="A107" s="2432"/>
      <c r="B107" s="1172"/>
      <c r="C107" s="1172"/>
      <c r="D107" s="1172"/>
      <c r="E107" s="1172"/>
      <c r="F107" s="2483"/>
    </row>
    <row r="108" spans="1:6">
      <c r="A108" s="2432"/>
      <c r="B108" s="1172"/>
      <c r="C108" s="1172"/>
      <c r="D108" s="1172"/>
      <c r="E108" s="1172"/>
      <c r="F108" s="2483"/>
    </row>
    <row r="109" spans="1:6">
      <c r="A109" s="2432"/>
      <c r="B109" s="1172"/>
      <c r="C109" s="1172"/>
      <c r="D109" s="1172"/>
      <c r="E109" s="1172"/>
      <c r="F109" s="2483"/>
    </row>
    <row r="110" spans="1:6">
      <c r="A110" s="2432"/>
      <c r="B110" s="1172"/>
      <c r="C110" s="1172"/>
      <c r="D110" s="1172"/>
      <c r="E110" s="1172"/>
      <c r="F110" s="2483"/>
    </row>
    <row r="111" spans="1:6">
      <c r="A111" s="2432"/>
      <c r="B111" s="1172"/>
      <c r="C111" s="1172"/>
      <c r="D111" s="1172"/>
      <c r="E111" s="1172"/>
      <c r="F111" s="2483"/>
    </row>
    <row r="112" spans="1:6" ht="15.75" thickBot="1">
      <c r="A112" s="2484"/>
      <c r="B112" s="2481"/>
      <c r="C112" s="2481"/>
      <c r="D112" s="2481"/>
      <c r="E112" s="2481"/>
      <c r="F112" s="2485"/>
    </row>
    <row r="113" spans="1:6">
      <c r="A113" s="1172"/>
      <c r="B113" s="1172"/>
      <c r="C113" s="1172"/>
      <c r="D113" s="1172"/>
      <c r="E113" s="1172"/>
      <c r="F113" s="1172"/>
    </row>
    <row r="114" spans="1:6">
      <c r="A114" s="1172" t="s">
        <v>1424</v>
      </c>
      <c r="B114" s="1172"/>
      <c r="C114" s="1172"/>
      <c r="D114" s="1172"/>
      <c r="E114" s="1172"/>
      <c r="F114" s="1172"/>
    </row>
    <row r="115" spans="1:6">
      <c r="A115" s="1173" t="s">
        <v>1425</v>
      </c>
      <c r="B115" s="1173"/>
      <c r="C115" s="1173"/>
      <c r="D115" s="1173"/>
      <c r="E115" s="1173"/>
      <c r="F115" s="1173"/>
    </row>
    <row r="116" spans="1:6">
      <c r="A116" s="1172"/>
      <c r="B116" s="1172"/>
      <c r="C116" s="1172"/>
      <c r="D116" s="1172"/>
      <c r="E116" s="1172"/>
      <c r="F116" s="1172"/>
    </row>
    <row r="117" spans="1:6" ht="15.75">
      <c r="A117" s="2486" t="s">
        <v>1403</v>
      </c>
      <c r="B117" s="1172"/>
      <c r="C117" s="1172"/>
      <c r="D117" s="1172"/>
      <c r="E117" s="1172"/>
      <c r="F117" s="1172"/>
    </row>
    <row r="118" spans="1:6">
      <c r="A118" s="1172"/>
      <c r="B118" s="1172"/>
      <c r="C118" s="1172"/>
      <c r="D118" s="1172"/>
      <c r="E118" s="1172"/>
      <c r="F118" s="1172"/>
    </row>
    <row r="119" spans="1:6">
      <c r="A119" s="1172"/>
      <c r="B119" s="2476"/>
      <c r="C119" s="1172"/>
      <c r="D119" s="1172"/>
      <c r="E119" s="1172"/>
      <c r="F119" s="1172"/>
    </row>
    <row r="120" spans="1:6" ht="15.75" thickBot="1">
      <c r="A120" s="1172"/>
      <c r="B120" s="1172" t="str">
        <f>'[5]Data Sheet'!$C$25</f>
        <v>Orange and Rockland Utilities, Inc</v>
      </c>
      <c r="C120" s="1172"/>
      <c r="D120" s="1172"/>
      <c r="E120" s="2437" t="str">
        <f>'[5]Data Sheet'!$C$40</f>
        <v>4/30/2013</v>
      </c>
      <c r="F120" s="1417" t="str">
        <f>'[5]Data Sheet'!$C$38</f>
        <v>12/31/2012</v>
      </c>
    </row>
    <row r="121" spans="1:6">
      <c r="A121" s="2427"/>
      <c r="B121" s="2430"/>
      <c r="C121" s="2430"/>
      <c r="D121" s="2430"/>
      <c r="E121" s="2430"/>
      <c r="F121" s="2487"/>
    </row>
    <row r="122" spans="1:6" ht="15.75">
      <c r="A122" s="2488" t="s">
        <v>516</v>
      </c>
      <c r="B122" s="2489"/>
      <c r="C122" s="2489"/>
      <c r="D122" s="2489"/>
      <c r="E122" s="2489"/>
      <c r="F122" s="2490"/>
    </row>
    <row r="123" spans="1:6" ht="15.75">
      <c r="A123" s="2488" t="s">
        <v>218</v>
      </c>
      <c r="B123" s="2489"/>
      <c r="C123" s="2489"/>
      <c r="D123" s="2489"/>
      <c r="E123" s="2489"/>
      <c r="F123" s="2490"/>
    </row>
    <row r="124" spans="1:6">
      <c r="A124" s="2439"/>
      <c r="B124" s="1472"/>
      <c r="C124" s="1472"/>
      <c r="D124" s="1472"/>
      <c r="E124" s="1472"/>
      <c r="F124" s="2440"/>
    </row>
    <row r="125" spans="1:6">
      <c r="A125" s="2432"/>
      <c r="B125" s="1172"/>
      <c r="C125" s="1172"/>
      <c r="D125" s="1172"/>
      <c r="E125" s="1172"/>
      <c r="F125" s="2483"/>
    </row>
    <row r="126" spans="1:6">
      <c r="A126" s="2432"/>
      <c r="B126" s="1172"/>
      <c r="C126" s="1172"/>
      <c r="D126" s="1172"/>
      <c r="E126" s="1172"/>
      <c r="F126" s="2483"/>
    </row>
    <row r="127" spans="1:6">
      <c r="A127" s="2432"/>
      <c r="B127" s="1173"/>
      <c r="C127" s="1173"/>
      <c r="D127" s="1173"/>
      <c r="E127" s="1173"/>
      <c r="F127" s="2442"/>
    </row>
    <row r="128" spans="1:6">
      <c r="A128" s="2432"/>
      <c r="B128" s="1172"/>
      <c r="C128" s="1172"/>
      <c r="D128" s="1172"/>
      <c r="E128" s="1172"/>
      <c r="F128" s="2483"/>
    </row>
    <row r="129" spans="1:6">
      <c r="A129" s="2432"/>
      <c r="B129" s="1172"/>
      <c r="C129" s="1172"/>
      <c r="D129" s="1172"/>
      <c r="E129" s="1172"/>
      <c r="F129" s="2483"/>
    </row>
    <row r="130" spans="1:6">
      <c r="A130" s="2432"/>
      <c r="B130" s="1172"/>
      <c r="C130" s="1172"/>
      <c r="D130" s="1172"/>
      <c r="E130" s="1172"/>
      <c r="F130" s="2483"/>
    </row>
    <row r="131" spans="1:6">
      <c r="A131" s="2432"/>
      <c r="B131" s="1172"/>
      <c r="C131" s="1172"/>
      <c r="D131" s="1172"/>
      <c r="E131" s="1172"/>
      <c r="F131" s="2483"/>
    </row>
    <row r="132" spans="1:6">
      <c r="A132" s="2432"/>
      <c r="B132" s="1172"/>
      <c r="C132" s="1172"/>
      <c r="D132" s="1172"/>
      <c r="E132" s="1172"/>
      <c r="F132" s="2483"/>
    </row>
    <row r="133" spans="1:6">
      <c r="A133" s="2432"/>
      <c r="B133" s="1172"/>
      <c r="C133" s="1172"/>
      <c r="D133" s="1172"/>
      <c r="E133" s="1172"/>
      <c r="F133" s="2483"/>
    </row>
    <row r="134" spans="1:6">
      <c r="A134" s="2432"/>
      <c r="B134" s="1172"/>
      <c r="C134" s="1172"/>
      <c r="D134" s="1172"/>
      <c r="E134" s="1172"/>
      <c r="F134" s="2483"/>
    </row>
    <row r="135" spans="1:6">
      <c r="A135" s="2432"/>
      <c r="B135" s="1172"/>
      <c r="C135" s="1172"/>
      <c r="D135" s="1172"/>
      <c r="E135" s="1172"/>
      <c r="F135" s="2483"/>
    </row>
    <row r="136" spans="1:6">
      <c r="A136" s="2432"/>
      <c r="B136" s="1172"/>
      <c r="C136" s="1173"/>
      <c r="D136" s="1173"/>
      <c r="E136" s="1173"/>
      <c r="F136" s="2442"/>
    </row>
    <row r="137" spans="1:6">
      <c r="A137" s="2432"/>
      <c r="B137" s="1172"/>
      <c r="C137" s="1172"/>
      <c r="D137" s="1172"/>
      <c r="E137" s="1172"/>
      <c r="F137" s="2483"/>
    </row>
    <row r="138" spans="1:6">
      <c r="A138" s="2432"/>
      <c r="B138" s="1172"/>
      <c r="C138" s="1172"/>
      <c r="D138" s="1172"/>
      <c r="E138" s="1172"/>
      <c r="F138" s="2483"/>
    </row>
    <row r="139" spans="1:6">
      <c r="A139" s="2432"/>
      <c r="B139" s="1172"/>
      <c r="C139" s="1172"/>
      <c r="D139" s="1172"/>
      <c r="E139" s="1172"/>
      <c r="F139" s="2483"/>
    </row>
    <row r="140" spans="1:6">
      <c r="A140" s="2432"/>
      <c r="B140" s="1172"/>
      <c r="C140" s="1172"/>
      <c r="D140" s="1172"/>
      <c r="E140" s="1172"/>
      <c r="F140" s="2483"/>
    </row>
    <row r="141" spans="1:6">
      <c r="A141" s="2432"/>
      <c r="B141" s="1172"/>
      <c r="C141" s="1172"/>
      <c r="D141" s="1172"/>
      <c r="E141" s="1172"/>
      <c r="F141" s="2483"/>
    </row>
    <row r="142" spans="1:6">
      <c r="A142" s="2432"/>
      <c r="B142" s="1172"/>
      <c r="C142" s="1172"/>
      <c r="D142" s="1172"/>
      <c r="E142" s="1172"/>
      <c r="F142" s="2483"/>
    </row>
    <row r="143" spans="1:6">
      <c r="A143" s="2432"/>
      <c r="B143" s="1172"/>
      <c r="C143" s="1172"/>
      <c r="D143" s="1172"/>
      <c r="E143" s="1172"/>
      <c r="F143" s="2483"/>
    </row>
    <row r="144" spans="1:6">
      <c r="A144" s="2432"/>
      <c r="B144" s="1172"/>
      <c r="C144" s="1172"/>
      <c r="D144" s="1172"/>
      <c r="E144" s="1172"/>
      <c r="F144" s="2483"/>
    </row>
    <row r="145" spans="1:6">
      <c r="A145" s="2432"/>
      <c r="B145" s="1172"/>
      <c r="C145" s="1172"/>
      <c r="D145" s="1172"/>
      <c r="E145" s="1172"/>
      <c r="F145" s="2483"/>
    </row>
    <row r="146" spans="1:6">
      <c r="A146" s="2432"/>
      <c r="B146" s="1172"/>
      <c r="C146" s="1172"/>
      <c r="D146" s="1172"/>
      <c r="E146" s="1172"/>
      <c r="F146" s="2483"/>
    </row>
    <row r="147" spans="1:6">
      <c r="A147" s="2432"/>
      <c r="B147" s="1172"/>
      <c r="C147" s="1172"/>
      <c r="D147" s="1172"/>
      <c r="E147" s="1172"/>
      <c r="F147" s="2483"/>
    </row>
    <row r="148" spans="1:6">
      <c r="A148" s="2432"/>
      <c r="B148" s="1172"/>
      <c r="C148" s="1172"/>
      <c r="D148" s="1172"/>
      <c r="E148" s="1172"/>
      <c r="F148" s="2483"/>
    </row>
    <row r="149" spans="1:6">
      <c r="A149" s="2432"/>
      <c r="B149" s="1172"/>
      <c r="C149" s="1172"/>
      <c r="D149" s="1172"/>
      <c r="E149" s="1172"/>
      <c r="F149" s="2483"/>
    </row>
    <row r="150" spans="1:6">
      <c r="A150" s="2432"/>
      <c r="B150" s="1172"/>
      <c r="C150" s="1172"/>
      <c r="D150" s="1172"/>
      <c r="E150" s="1172"/>
      <c r="F150" s="2483"/>
    </row>
    <row r="151" spans="1:6">
      <c r="A151" s="2432"/>
      <c r="B151" s="1172"/>
      <c r="C151" s="1172"/>
      <c r="D151" s="1172"/>
      <c r="E151" s="1172"/>
      <c r="F151" s="2483"/>
    </row>
    <row r="152" spans="1:6">
      <c r="A152" s="2432"/>
      <c r="B152" s="1172"/>
      <c r="C152" s="1172"/>
      <c r="D152" s="1172"/>
      <c r="E152" s="1172"/>
      <c r="F152" s="2483"/>
    </row>
    <row r="153" spans="1:6">
      <c r="A153" s="2432"/>
      <c r="B153" s="1172"/>
      <c r="C153" s="1172"/>
      <c r="D153" s="1172"/>
      <c r="E153" s="1172"/>
      <c r="F153" s="2483"/>
    </row>
    <row r="154" spans="1:6">
      <c r="A154" s="2432"/>
      <c r="B154" s="1172"/>
      <c r="C154" s="1172"/>
      <c r="D154" s="1172"/>
      <c r="E154" s="1172"/>
      <c r="F154" s="2483"/>
    </row>
    <row r="155" spans="1:6">
      <c r="A155" s="2432"/>
      <c r="B155" s="1172"/>
      <c r="C155" s="1172"/>
      <c r="D155" s="1172"/>
      <c r="E155" s="1172"/>
      <c r="F155" s="2483"/>
    </row>
    <row r="156" spans="1:6">
      <c r="A156" s="2432"/>
      <c r="B156" s="1172"/>
      <c r="C156" s="1172"/>
      <c r="D156" s="1172"/>
      <c r="E156" s="1172"/>
      <c r="F156" s="2483"/>
    </row>
    <row r="157" spans="1:6">
      <c r="A157" s="2432"/>
      <c r="B157" s="1172"/>
      <c r="C157" s="1172"/>
      <c r="D157" s="1172"/>
      <c r="E157" s="1172"/>
      <c r="F157" s="2483"/>
    </row>
    <row r="158" spans="1:6">
      <c r="A158" s="2432"/>
      <c r="B158" s="1172"/>
      <c r="C158" s="1172"/>
      <c r="D158" s="1172"/>
      <c r="E158" s="1172"/>
      <c r="F158" s="2483"/>
    </row>
    <row r="159" spans="1:6">
      <c r="A159" s="2432"/>
      <c r="B159" s="1172"/>
      <c r="C159" s="1172"/>
      <c r="D159" s="1172"/>
      <c r="E159" s="1172"/>
      <c r="F159" s="2483"/>
    </row>
    <row r="160" spans="1:6">
      <c r="A160" s="2432"/>
      <c r="B160" s="1172"/>
      <c r="C160" s="1172"/>
      <c r="D160" s="1172"/>
      <c r="E160" s="1172"/>
      <c r="F160" s="2483"/>
    </row>
    <row r="161" spans="1:6">
      <c r="A161" s="2432"/>
      <c r="B161" s="1172"/>
      <c r="C161" s="1172"/>
      <c r="D161" s="1172"/>
      <c r="E161" s="1172"/>
      <c r="F161" s="2483"/>
    </row>
    <row r="162" spans="1:6">
      <c r="A162" s="2432"/>
      <c r="B162" s="1172"/>
      <c r="C162" s="1172"/>
      <c r="D162" s="1172"/>
      <c r="E162" s="1172"/>
      <c r="F162" s="2483"/>
    </row>
    <row r="163" spans="1:6">
      <c r="A163" s="2432"/>
      <c r="B163" s="1172"/>
      <c r="C163" s="1172"/>
      <c r="D163" s="1172"/>
      <c r="E163" s="1172"/>
      <c r="F163" s="2483"/>
    </row>
    <row r="164" spans="1:6">
      <c r="A164" s="2432"/>
      <c r="B164" s="1172"/>
      <c r="C164" s="1172"/>
      <c r="D164" s="1172"/>
      <c r="E164" s="1172"/>
      <c r="F164" s="2483"/>
    </row>
    <row r="165" spans="1:6">
      <c r="A165" s="2432"/>
      <c r="B165" s="1172"/>
      <c r="C165" s="1172"/>
      <c r="D165" s="1172"/>
      <c r="E165" s="1172"/>
      <c r="F165" s="2483"/>
    </row>
    <row r="166" spans="1:6">
      <c r="A166" s="2432"/>
      <c r="B166" s="1172"/>
      <c r="C166" s="1172"/>
      <c r="D166" s="1172"/>
      <c r="E166" s="1172"/>
      <c r="F166" s="2483"/>
    </row>
    <row r="167" spans="1:6">
      <c r="A167" s="2432"/>
      <c r="B167" s="1172"/>
      <c r="C167" s="1172"/>
      <c r="D167" s="1172"/>
      <c r="E167" s="1172"/>
      <c r="F167" s="2483"/>
    </row>
    <row r="168" spans="1:6">
      <c r="A168" s="2432"/>
      <c r="B168" s="1172"/>
      <c r="C168" s="1172"/>
      <c r="D168" s="1172"/>
      <c r="E168" s="1172"/>
      <c r="F168" s="2483"/>
    </row>
    <row r="169" spans="1:6">
      <c r="A169" s="2432"/>
      <c r="B169" s="1172"/>
      <c r="C169" s="1172"/>
      <c r="D169" s="1172"/>
      <c r="E169" s="1172"/>
      <c r="F169" s="2483"/>
    </row>
    <row r="170" spans="1:6">
      <c r="A170" s="2432"/>
      <c r="B170" s="1172"/>
      <c r="C170" s="1172"/>
      <c r="D170" s="1172"/>
      <c r="E170" s="1172"/>
      <c r="F170" s="2483"/>
    </row>
    <row r="171" spans="1:6">
      <c r="A171" s="2432"/>
      <c r="B171" s="1172"/>
      <c r="C171" s="1172"/>
      <c r="D171" s="1172"/>
      <c r="E171" s="1172"/>
      <c r="F171" s="2483"/>
    </row>
    <row r="172" spans="1:6" ht="15.75" thickBot="1">
      <c r="A172" s="2484"/>
      <c r="B172" s="2481"/>
      <c r="C172" s="2481"/>
      <c r="D172" s="2481"/>
      <c r="E172" s="2481"/>
      <c r="F172" s="2485"/>
    </row>
    <row r="173" spans="1:6">
      <c r="A173" s="1172"/>
      <c r="B173" s="1172"/>
      <c r="C173" s="1172"/>
      <c r="D173" s="1172"/>
      <c r="E173" s="1172"/>
      <c r="F173" s="1172"/>
    </row>
    <row r="174" spans="1:6">
      <c r="A174" s="1172" t="s">
        <v>2963</v>
      </c>
      <c r="B174" s="1172"/>
      <c r="C174" s="1172"/>
      <c r="D174" s="1172"/>
      <c r="E174" s="1172"/>
      <c r="F174" s="1172"/>
    </row>
    <row r="175" spans="1:6">
      <c r="A175" s="1173" t="s">
        <v>219</v>
      </c>
      <c r="B175" s="1173"/>
      <c r="C175" s="1173"/>
      <c r="D175" s="1173"/>
      <c r="E175" s="1173"/>
      <c r="F175" s="1173"/>
    </row>
  </sheetData>
  <printOptions horizontalCentered="1" verticalCentered="1"/>
  <pageMargins left="0.5" right="0.5" top="0" bottom="0" header="0.25" footer="0.25"/>
  <pageSetup scale="81" fitToHeight="3" orientation="portrait" horizontalDpi="300" verticalDpi="300" r:id="rId1"/>
  <headerFooter alignWithMargins="0"/>
  <rowBreaks count="1" manualBreakCount="1">
    <brk id="5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2"/>
  <dimension ref="A1:H206"/>
  <sheetViews>
    <sheetView defaultGridColor="0" view="pageBreakPreview" colorId="22" zoomScaleNormal="100" zoomScaleSheetLayoutView="100" workbookViewId="0">
      <selection activeCell="B83" sqref="B83"/>
    </sheetView>
  </sheetViews>
  <sheetFormatPr defaultColWidth="9.6640625" defaultRowHeight="15"/>
  <cols>
    <col min="1" max="1" width="2.6640625" style="4" customWidth="1"/>
    <col min="2" max="2" width="42.6640625" style="4" customWidth="1"/>
    <col min="3" max="3" width="5.6640625" style="4" customWidth="1"/>
    <col min="4" max="4" width="2.6640625" style="4" customWidth="1"/>
    <col min="5" max="5" width="1.6640625" style="4" customWidth="1"/>
    <col min="6" max="6" width="16.109375" style="4" customWidth="1"/>
    <col min="7" max="7" width="17.33203125" style="4" customWidth="1"/>
    <col min="8" max="8" width="21" style="4" customWidth="1"/>
    <col min="9" max="16384" width="9.6640625" style="4"/>
  </cols>
  <sheetData>
    <row r="1" spans="1:8">
      <c r="A1" s="2075"/>
      <c r="B1" s="2493" t="s">
        <v>2817</v>
      </c>
      <c r="C1" s="2494" t="s">
        <v>3891</v>
      </c>
      <c r="D1" s="2078"/>
      <c r="E1" s="2078"/>
      <c r="F1" s="2493"/>
      <c r="G1" s="2493" t="s">
        <v>4183</v>
      </c>
      <c r="H1" s="2423" t="s">
        <v>4184</v>
      </c>
    </row>
    <row r="2" spans="1:8">
      <c r="A2" s="2081"/>
      <c r="B2" s="1215" t="str">
        <f>'Data Sheet'!$C$25</f>
        <v>Orange and Rockland Utilities, Inc</v>
      </c>
      <c r="C2" s="2419" t="s">
        <v>3892</v>
      </c>
      <c r="D2" s="533" t="s">
        <v>1762</v>
      </c>
      <c r="E2" s="533"/>
      <c r="F2" s="56" t="s">
        <v>3894</v>
      </c>
      <c r="G2" s="56" t="s">
        <v>4186</v>
      </c>
      <c r="H2" s="2424"/>
    </row>
    <row r="3" spans="1:8" ht="15" customHeight="1">
      <c r="A3" s="2507"/>
      <c r="B3" s="52"/>
      <c r="C3" s="220" t="s">
        <v>3895</v>
      </c>
      <c r="D3" s="52" t="s">
        <v>3893</v>
      </c>
      <c r="E3" s="52"/>
      <c r="F3" s="77" t="s">
        <v>3896</v>
      </c>
      <c r="G3" s="2421" t="str">
        <f>'Data Sheet'!$C$40</f>
        <v>4/28/2015</v>
      </c>
      <c r="H3" s="2495" t="str">
        <f>'Data Sheet'!$C$38</f>
        <v>12/31/2014</v>
      </c>
    </row>
    <row r="4" spans="1:8" s="2411" customFormat="1">
      <c r="A4" s="90" t="s">
        <v>220</v>
      </c>
      <c r="B4" s="132"/>
      <c r="C4" s="132"/>
      <c r="D4" s="132"/>
      <c r="E4" s="132"/>
      <c r="F4" s="132"/>
      <c r="G4" s="132"/>
      <c r="H4" s="132"/>
    </row>
    <row r="5" spans="1:8" ht="65.25" customHeight="1">
      <c r="A5" s="2081"/>
      <c r="B5" s="3561" t="s">
        <v>1668</v>
      </c>
      <c r="C5" s="3562"/>
      <c r="D5" s="3562"/>
      <c r="E5" s="3562"/>
      <c r="F5" s="3562"/>
      <c r="G5" s="3562"/>
      <c r="H5" s="3563"/>
    </row>
    <row r="6" spans="1:8" ht="15" customHeight="1">
      <c r="A6" s="2081"/>
      <c r="B6" s="2491"/>
      <c r="C6" s="2341"/>
      <c r="D6" s="1660"/>
      <c r="E6" s="2412"/>
      <c r="F6" s="1202"/>
      <c r="G6" s="1202"/>
      <c r="H6" s="2496"/>
    </row>
    <row r="7" spans="1:8" ht="15" customHeight="1">
      <c r="A7" s="2081"/>
      <c r="B7" s="3570" t="s">
        <v>878</v>
      </c>
      <c r="C7" s="3571"/>
      <c r="D7" s="1660"/>
      <c r="E7" s="3567" t="s">
        <v>879</v>
      </c>
      <c r="F7" s="3568"/>
      <c r="G7" s="3568"/>
      <c r="H7" s="3569"/>
    </row>
    <row r="8" spans="1:8">
      <c r="A8" s="2081"/>
      <c r="B8" s="3571"/>
      <c r="C8" s="3571"/>
      <c r="D8" s="1660"/>
      <c r="E8" s="3568"/>
      <c r="F8" s="3568"/>
      <c r="G8" s="3568"/>
      <c r="H8" s="3569"/>
    </row>
    <row r="9" spans="1:8" ht="24.75" customHeight="1">
      <c r="A9" s="2081"/>
      <c r="B9" s="3571"/>
      <c r="C9" s="3571"/>
      <c r="D9" s="1660"/>
      <c r="E9" s="2341"/>
      <c r="F9" s="2341"/>
      <c r="G9" s="2341"/>
      <c r="H9" s="2497"/>
    </row>
    <row r="10" spans="1:8">
      <c r="A10" s="2081"/>
      <c r="B10" s="1661"/>
      <c r="C10" s="1661"/>
      <c r="D10" s="1660"/>
      <c r="E10" s="2341"/>
      <c r="F10" s="2341"/>
      <c r="G10" s="2341"/>
      <c r="H10" s="2497"/>
    </row>
    <row r="11" spans="1:8">
      <c r="A11" s="2081"/>
      <c r="B11" s="3570" t="s">
        <v>3410</v>
      </c>
      <c r="C11" s="3571"/>
      <c r="D11" s="1660"/>
      <c r="E11" s="2341"/>
      <c r="F11" s="2341"/>
      <c r="G11" s="2341"/>
      <c r="H11" s="2497"/>
    </row>
    <row r="12" spans="1:8">
      <c r="A12" s="2081"/>
      <c r="B12" s="3571"/>
      <c r="C12" s="3571"/>
      <c r="D12" s="1660"/>
      <c r="E12" s="3564" t="s">
        <v>909</v>
      </c>
      <c r="F12" s="3564"/>
      <c r="G12" s="3564"/>
      <c r="H12" s="3565"/>
    </row>
    <row r="13" spans="1:8" ht="30.75" customHeight="1">
      <c r="A13" s="2081"/>
      <c r="B13" s="3571"/>
      <c r="C13" s="3571"/>
      <c r="D13" s="1660"/>
      <c r="E13" s="3564"/>
      <c r="F13" s="3564"/>
      <c r="G13" s="3564"/>
      <c r="H13" s="3565"/>
    </row>
    <row r="14" spans="1:8">
      <c r="A14" s="2081"/>
      <c r="B14" s="1662"/>
      <c r="C14" s="1662"/>
      <c r="D14" s="1660"/>
      <c r="E14" s="1663"/>
      <c r="F14" s="1663"/>
      <c r="G14" s="1663"/>
      <c r="H14" s="2498"/>
    </row>
    <row r="15" spans="1:8" ht="15" customHeight="1">
      <c r="A15" s="2081"/>
      <c r="B15" s="3564" t="s">
        <v>910</v>
      </c>
      <c r="C15" s="3566"/>
      <c r="D15" s="1660"/>
      <c r="E15" s="2414"/>
      <c r="F15" s="2414"/>
      <c r="G15" s="2414"/>
      <c r="H15" s="2499"/>
    </row>
    <row r="16" spans="1:8">
      <c r="A16" s="2081"/>
      <c r="B16" s="3566"/>
      <c r="C16" s="3566"/>
      <c r="D16" s="1660"/>
      <c r="E16" s="1664"/>
      <c r="F16" s="1664"/>
      <c r="G16" s="1664"/>
      <c r="H16" s="2499"/>
    </row>
    <row r="17" spans="1:8">
      <c r="A17" s="2081"/>
      <c r="B17" s="3566"/>
      <c r="C17" s="3566"/>
      <c r="D17" s="1660"/>
      <c r="E17" s="3564" t="s">
        <v>911</v>
      </c>
      <c r="F17" s="3564"/>
      <c r="G17" s="3564"/>
      <c r="H17" s="3565"/>
    </row>
    <row r="18" spans="1:8" ht="20.25" customHeight="1">
      <c r="A18" s="2081"/>
      <c r="B18" s="3566"/>
      <c r="C18" s="3566"/>
      <c r="D18" s="1660"/>
      <c r="E18" s="3564"/>
      <c r="F18" s="3564"/>
      <c r="G18" s="3564"/>
      <c r="H18" s="3565"/>
    </row>
    <row r="19" spans="1:8">
      <c r="A19" s="2081"/>
      <c r="B19" s="1660"/>
      <c r="C19" s="1660"/>
      <c r="D19" s="1660"/>
      <c r="E19" s="1664"/>
      <c r="F19" s="1664"/>
      <c r="G19" s="1664"/>
      <c r="H19" s="2499"/>
    </row>
    <row r="20" spans="1:8" ht="15" customHeight="1">
      <c r="A20" s="2081"/>
      <c r="B20" s="3564" t="s">
        <v>880</v>
      </c>
      <c r="C20" s="3564"/>
      <c r="D20" s="1660"/>
      <c r="E20" s="3564" t="s">
        <v>3209</v>
      </c>
      <c r="F20" s="3564"/>
      <c r="G20" s="3564"/>
      <c r="H20" s="3565"/>
    </row>
    <row r="21" spans="1:8">
      <c r="A21" s="2081"/>
      <c r="B21" s="3564"/>
      <c r="C21" s="3564"/>
      <c r="D21" s="1660"/>
      <c r="E21" s="3564"/>
      <c r="F21" s="3564"/>
      <c r="G21" s="3564"/>
      <c r="H21" s="3565"/>
    </row>
    <row r="22" spans="1:8">
      <c r="A22" s="2081"/>
      <c r="B22" s="3564"/>
      <c r="C22" s="3564"/>
      <c r="D22" s="1660"/>
      <c r="E22" s="3564"/>
      <c r="F22" s="3564"/>
      <c r="G22" s="3564"/>
      <c r="H22" s="3565"/>
    </row>
    <row r="23" spans="1:8" ht="20.25" customHeight="1">
      <c r="A23" s="2081"/>
      <c r="B23" s="3564"/>
      <c r="C23" s="3564"/>
      <c r="D23" s="1660"/>
      <c r="E23" s="3568"/>
      <c r="F23" s="3568"/>
      <c r="G23" s="3568"/>
      <c r="H23" s="3569"/>
    </row>
    <row r="24" spans="1:8">
      <c r="A24" s="2081"/>
      <c r="B24" s="1665"/>
      <c r="C24" s="1665"/>
      <c r="D24" s="1660"/>
      <c r="E24" s="1666"/>
      <c r="F24" s="1666"/>
      <c r="G24" s="1666"/>
      <c r="H24" s="2500"/>
    </row>
    <row r="25" spans="1:8">
      <c r="A25" s="2081"/>
      <c r="B25" s="3564" t="s">
        <v>4506</v>
      </c>
      <c r="C25" s="3564"/>
      <c r="D25" s="1660"/>
      <c r="E25" s="1666"/>
      <c r="F25" s="1666"/>
      <c r="G25" s="1666"/>
      <c r="H25" s="2500"/>
    </row>
    <row r="26" spans="1:8">
      <c r="A26" s="2081"/>
      <c r="B26" s="3564"/>
      <c r="C26" s="3564"/>
      <c r="D26" s="1660"/>
      <c r="E26" s="1666" t="s">
        <v>8</v>
      </c>
      <c r="F26" s="2413"/>
      <c r="G26" s="1666"/>
      <c r="H26" s="2500"/>
    </row>
    <row r="27" spans="1:8">
      <c r="A27" s="2081"/>
      <c r="B27" s="3564"/>
      <c r="C27" s="3564"/>
      <c r="D27" s="1660"/>
      <c r="E27" s="1666"/>
      <c r="F27" s="1666"/>
      <c r="G27" s="1666"/>
      <c r="H27" s="2500"/>
    </row>
    <row r="28" spans="1:8" ht="82.5" customHeight="1">
      <c r="A28" s="2081"/>
      <c r="B28" s="3564"/>
      <c r="C28" s="3564"/>
      <c r="D28" s="1660"/>
      <c r="E28" s="1666"/>
      <c r="F28" s="3564" t="s">
        <v>4507</v>
      </c>
      <c r="G28" s="3566"/>
      <c r="H28" s="3577"/>
    </row>
    <row r="29" spans="1:8">
      <c r="A29" s="2081"/>
      <c r="B29" s="1661"/>
      <c r="C29" s="1661"/>
      <c r="D29" s="1660"/>
      <c r="E29" s="2416"/>
      <c r="F29" s="2415"/>
      <c r="G29" s="2415"/>
      <c r="H29" s="2501"/>
    </row>
    <row r="30" spans="1:8" ht="16.5" customHeight="1">
      <c r="A30" s="2081"/>
      <c r="B30" s="3564" t="s">
        <v>457</v>
      </c>
      <c r="C30" s="3578"/>
      <c r="D30" s="1660"/>
      <c r="E30" s="1666"/>
      <c r="F30" s="2413"/>
      <c r="G30" s="2415"/>
      <c r="H30" s="2501"/>
    </row>
    <row r="31" spans="1:8">
      <c r="A31" s="2081"/>
      <c r="B31" s="3578"/>
      <c r="C31" s="3578"/>
      <c r="D31" s="1660"/>
      <c r="E31" s="1668"/>
      <c r="F31" s="1664"/>
      <c r="G31" s="1664"/>
      <c r="H31" s="2499"/>
    </row>
    <row r="32" spans="1:8">
      <c r="A32" s="2081"/>
      <c r="B32" s="3578"/>
      <c r="C32" s="3578"/>
      <c r="D32" s="1660"/>
      <c r="E32" s="3572"/>
      <c r="F32" s="3573"/>
      <c r="G32" s="3573"/>
      <c r="H32" s="3574"/>
    </row>
    <row r="33" spans="1:8">
      <c r="A33" s="2081"/>
      <c r="B33" s="3578"/>
      <c r="C33" s="3578"/>
      <c r="D33" s="1660"/>
      <c r="E33" s="3573"/>
      <c r="F33" s="3573"/>
      <c r="G33" s="3573"/>
      <c r="H33" s="3574"/>
    </row>
    <row r="34" spans="1:8">
      <c r="A34" s="2081"/>
      <c r="B34" s="3578"/>
      <c r="C34" s="3578"/>
      <c r="D34" s="1660"/>
      <c r="E34" s="3573"/>
      <c r="F34" s="3573"/>
      <c r="G34" s="3573"/>
      <c r="H34" s="3574"/>
    </row>
    <row r="35" spans="1:8">
      <c r="A35" s="2081"/>
      <c r="B35" s="3578"/>
      <c r="C35" s="3578"/>
      <c r="D35" s="1660"/>
      <c r="E35" s="3573"/>
      <c r="F35" s="3573"/>
      <c r="G35" s="3573"/>
      <c r="H35" s="3574"/>
    </row>
    <row r="36" spans="1:8">
      <c r="A36" s="2507"/>
      <c r="B36" s="3579"/>
      <c r="C36" s="3579"/>
      <c r="D36" s="1669"/>
      <c r="E36" s="3575"/>
      <c r="F36" s="3575"/>
      <c r="G36" s="3575"/>
      <c r="H36" s="3576"/>
    </row>
    <row r="37" spans="1:8">
      <c r="A37" s="2081"/>
      <c r="B37" s="561"/>
      <c r="C37" s="561"/>
      <c r="D37" s="561"/>
      <c r="E37" s="561"/>
      <c r="F37" s="533"/>
      <c r="G37" s="562"/>
      <c r="H37" s="2502"/>
    </row>
    <row r="38" spans="1:8">
      <c r="A38" s="2081"/>
      <c r="B38" s="2492" t="s">
        <v>480</v>
      </c>
      <c r="C38" s="561"/>
      <c r="D38" s="561"/>
      <c r="E38" s="561"/>
      <c r="F38" s="533"/>
      <c r="G38" s="562"/>
      <c r="H38" s="2502"/>
    </row>
    <row r="39" spans="1:8">
      <c r="A39" s="2081"/>
      <c r="B39" s="561"/>
      <c r="C39" s="561"/>
      <c r="D39" s="561"/>
      <c r="E39" s="561"/>
      <c r="F39" s="533"/>
      <c r="G39" s="562"/>
      <c r="H39" s="2502"/>
    </row>
    <row r="40" spans="1:8">
      <c r="A40" s="2081"/>
      <c r="B40" s="561"/>
      <c r="C40" s="561"/>
      <c r="D40" s="561"/>
      <c r="E40" s="561"/>
      <c r="F40" s="533"/>
      <c r="G40" s="562"/>
      <c r="H40" s="2502"/>
    </row>
    <row r="41" spans="1:8">
      <c r="A41" s="2081"/>
      <c r="B41" s="561"/>
      <c r="C41" s="561"/>
      <c r="D41" s="561"/>
      <c r="E41" s="561"/>
      <c r="F41" s="533"/>
      <c r="G41" s="562"/>
      <c r="H41" s="2502"/>
    </row>
    <row r="42" spans="1:8">
      <c r="A42" s="2081"/>
      <c r="B42" s="561"/>
      <c r="C42" s="561"/>
      <c r="D42" s="561"/>
      <c r="E42" s="561"/>
      <c r="F42" s="533"/>
      <c r="G42" s="562"/>
      <c r="H42" s="2502"/>
    </row>
    <row r="43" spans="1:8">
      <c r="A43" s="2081"/>
      <c r="B43" s="533"/>
      <c r="C43" s="561"/>
      <c r="D43" s="561"/>
      <c r="E43" s="561"/>
      <c r="F43" s="533"/>
      <c r="G43" s="562"/>
      <c r="H43" s="2502"/>
    </row>
    <row r="44" spans="1:8">
      <c r="A44" s="2081"/>
      <c r="B44" s="533"/>
      <c r="C44" s="561"/>
      <c r="D44" s="561"/>
      <c r="E44" s="561"/>
      <c r="F44" s="533"/>
      <c r="G44" s="562"/>
      <c r="H44" s="2502"/>
    </row>
    <row r="45" spans="1:8">
      <c r="A45" s="2081"/>
      <c r="B45" s="533"/>
      <c r="C45" s="561"/>
      <c r="D45" s="561"/>
      <c r="E45" s="561"/>
      <c r="F45" s="533"/>
      <c r="G45" s="562"/>
      <c r="H45" s="2502"/>
    </row>
    <row r="46" spans="1:8">
      <c r="A46" s="2081"/>
      <c r="B46" s="533"/>
      <c r="C46" s="561"/>
      <c r="D46" s="561"/>
      <c r="E46" s="561"/>
      <c r="F46" s="533"/>
      <c r="G46" s="562"/>
      <c r="H46" s="2502"/>
    </row>
    <row r="47" spans="1:8">
      <c r="A47" s="2081"/>
      <c r="B47" s="533"/>
      <c r="C47" s="561"/>
      <c r="D47" s="561"/>
      <c r="E47" s="561"/>
      <c r="F47" s="533"/>
      <c r="G47" s="562"/>
      <c r="H47" s="2502"/>
    </row>
    <row r="48" spans="1:8">
      <c r="A48" s="2081"/>
      <c r="B48" s="533"/>
      <c r="C48" s="561"/>
      <c r="D48" s="561"/>
      <c r="E48" s="561"/>
      <c r="F48" s="533"/>
      <c r="G48" s="562"/>
      <c r="H48" s="2502"/>
    </row>
    <row r="49" spans="1:8" ht="15.75" thickBot="1">
      <c r="A49" s="2503"/>
      <c r="B49" s="2425"/>
      <c r="C49" s="2504"/>
      <c r="D49" s="2504"/>
      <c r="E49" s="2504"/>
      <c r="F49" s="2425"/>
      <c r="G49" s="2505"/>
      <c r="H49" s="2506"/>
    </row>
    <row r="50" spans="1:8">
      <c r="A50" s="11" t="s">
        <v>203</v>
      </c>
      <c r="B50" s="47"/>
      <c r="C50" s="561"/>
      <c r="D50" s="561"/>
      <c r="E50" s="561"/>
      <c r="F50" s="533"/>
      <c r="G50" s="562"/>
      <c r="H50" s="562"/>
    </row>
    <row r="51" spans="1:8">
      <c r="A51" s="44" t="s">
        <v>204</v>
      </c>
      <c r="B51" s="561"/>
      <c r="C51" s="561"/>
      <c r="D51" s="561"/>
      <c r="E51" s="561"/>
      <c r="F51" s="1376"/>
      <c r="G51" s="561"/>
      <c r="H51" s="1376"/>
    </row>
    <row r="52" spans="1:8" s="2411" customFormat="1" ht="15.75" thickBot="1">
      <c r="A52" s="44"/>
      <c r="B52" s="561"/>
      <c r="C52" s="561"/>
      <c r="D52" s="561"/>
      <c r="E52" s="561"/>
      <c r="F52" s="1376"/>
      <c r="G52" s="561"/>
      <c r="H52" s="1376"/>
    </row>
    <row r="53" spans="1:8">
      <c r="A53" s="13"/>
      <c r="B53" s="128" t="s">
        <v>2817</v>
      </c>
      <c r="C53" s="130" t="s">
        <v>3891</v>
      </c>
      <c r="D53" s="41"/>
      <c r="E53" s="41"/>
      <c r="F53" s="128"/>
      <c r="G53" s="128" t="s">
        <v>4183</v>
      </c>
      <c r="H53" s="42" t="s">
        <v>4184</v>
      </c>
    </row>
    <row r="54" spans="1:8">
      <c r="A54" s="47"/>
      <c r="B54" s="56" t="str">
        <f>'Data Sheet'!$C$25</f>
        <v>Orange and Rockland Utilities, Inc</v>
      </c>
      <c r="C54" s="1756" t="s">
        <v>3892</v>
      </c>
      <c r="D54" s="11" t="s">
        <v>1763</v>
      </c>
      <c r="E54" s="11"/>
      <c r="F54" s="56" t="s">
        <v>3894</v>
      </c>
      <c r="G54" s="56" t="s">
        <v>4186</v>
      </c>
      <c r="H54" s="48"/>
    </row>
    <row r="55" spans="1:8">
      <c r="A55" s="49"/>
      <c r="B55" s="52"/>
      <c r="C55" s="220" t="s">
        <v>3895</v>
      </c>
      <c r="D55" s="52" t="s">
        <v>3893</v>
      </c>
      <c r="E55" s="50"/>
      <c r="F55" s="77" t="s">
        <v>3896</v>
      </c>
      <c r="G55" s="1802" t="str">
        <f>'Data Sheet'!$C$40</f>
        <v>4/28/2015</v>
      </c>
      <c r="H55" s="711" t="str">
        <f>'Data Sheet'!$C$38</f>
        <v>12/31/2014</v>
      </c>
    </row>
    <row r="56" spans="1:8">
      <c r="A56" s="90" t="s">
        <v>3015</v>
      </c>
      <c r="B56" s="50"/>
      <c r="C56" s="50"/>
      <c r="D56" s="50"/>
      <c r="E56" s="50"/>
      <c r="F56" s="50"/>
      <c r="G56" s="50"/>
      <c r="H56" s="330"/>
    </row>
    <row r="57" spans="1:8">
      <c r="A57" s="47"/>
      <c r="B57" s="44"/>
      <c r="C57" s="44"/>
      <c r="D57" s="44"/>
      <c r="E57" s="44"/>
      <c r="F57" s="44"/>
      <c r="G57" s="44"/>
      <c r="H57" s="45"/>
    </row>
    <row r="58" spans="1:8">
      <c r="A58" s="47"/>
      <c r="B58" s="2335" t="s">
        <v>2032</v>
      </c>
      <c r="C58" s="44"/>
      <c r="D58" s="44"/>
      <c r="E58" s="44"/>
      <c r="F58" s="44"/>
      <c r="G58" s="44"/>
      <c r="H58" s="45"/>
    </row>
    <row r="59" spans="1:8">
      <c r="A59" s="47"/>
      <c r="B59" s="2335"/>
      <c r="C59" s="44"/>
      <c r="D59" s="44"/>
      <c r="E59" s="44"/>
      <c r="F59" s="44"/>
      <c r="G59" s="44"/>
      <c r="H59" s="45"/>
    </row>
    <row r="60" spans="1:8">
      <c r="A60" s="47"/>
      <c r="B60" s="2335" t="s">
        <v>2033</v>
      </c>
      <c r="C60" s="44"/>
      <c r="D60" s="44"/>
      <c r="E60" s="44"/>
      <c r="F60" s="44"/>
      <c r="G60" s="44"/>
      <c r="H60" s="45"/>
    </row>
    <row r="61" spans="1:8">
      <c r="A61" s="47"/>
      <c r="B61" s="2335"/>
      <c r="C61" s="44"/>
      <c r="D61" s="44"/>
      <c r="E61" s="44"/>
      <c r="F61" s="44"/>
      <c r="G61" s="44"/>
      <c r="H61" s="45"/>
    </row>
    <row r="62" spans="1:8">
      <c r="A62" s="47"/>
      <c r="B62" s="2335" t="s">
        <v>4738</v>
      </c>
      <c r="C62" s="44"/>
      <c r="D62" s="44"/>
      <c r="E62" s="44"/>
      <c r="F62" s="44"/>
      <c r="G62" s="44"/>
      <c r="H62" s="45"/>
    </row>
    <row r="63" spans="1:8">
      <c r="A63" s="47"/>
      <c r="B63" s="2335"/>
      <c r="C63" s="44"/>
      <c r="D63" s="44"/>
      <c r="E63" s="44"/>
      <c r="F63" s="44"/>
      <c r="G63" s="44"/>
      <c r="H63" s="45"/>
    </row>
    <row r="64" spans="1:8">
      <c r="A64" s="47"/>
      <c r="B64" s="2335" t="s">
        <v>2034</v>
      </c>
      <c r="C64" s="44"/>
      <c r="D64" s="44"/>
      <c r="E64" s="44"/>
      <c r="F64" s="44"/>
      <c r="G64" s="44"/>
      <c r="H64" s="45"/>
    </row>
    <row r="65" spans="1:8">
      <c r="A65" s="47"/>
      <c r="B65" s="2335"/>
      <c r="C65" s="44"/>
      <c r="D65" s="44"/>
      <c r="E65" s="44"/>
      <c r="F65" s="44"/>
      <c r="G65" s="44"/>
      <c r="H65" s="45"/>
    </row>
    <row r="66" spans="1:8" ht="16.5" customHeight="1">
      <c r="A66" s="47"/>
      <c r="B66" s="2335" t="s">
        <v>2035</v>
      </c>
      <c r="C66" s="44"/>
      <c r="D66" s="44"/>
      <c r="E66" s="44"/>
      <c r="F66" s="44"/>
      <c r="G66" s="44"/>
      <c r="H66" s="45"/>
    </row>
    <row r="67" spans="1:8" ht="16.5" customHeight="1">
      <c r="A67" s="47"/>
      <c r="B67" s="2335"/>
      <c r="C67" s="44"/>
      <c r="D67" s="44"/>
      <c r="E67" s="44"/>
      <c r="F67" s="44"/>
      <c r="G67" s="44"/>
      <c r="H67" s="45"/>
    </row>
    <row r="68" spans="1:8" s="2333" customFormat="1" ht="16.5" customHeight="1">
      <c r="A68" s="47"/>
      <c r="B68" s="2335" t="s">
        <v>4737</v>
      </c>
      <c r="C68" s="44"/>
      <c r="D68" s="44"/>
      <c r="E68" s="44"/>
      <c r="F68" s="44"/>
      <c r="G68" s="44"/>
      <c r="H68" s="45"/>
    </row>
    <row r="69" spans="1:8" s="2333" customFormat="1" ht="16.5" customHeight="1">
      <c r="A69" s="47"/>
      <c r="B69" s="2335"/>
      <c r="C69" s="44"/>
      <c r="D69" s="44"/>
      <c r="E69" s="44"/>
      <c r="F69" s="44"/>
      <c r="G69" s="44"/>
      <c r="H69" s="45"/>
    </row>
    <row r="70" spans="1:8" s="2333" customFormat="1" ht="16.5" customHeight="1">
      <c r="A70" s="47"/>
      <c r="B70" s="2335" t="s">
        <v>1759</v>
      </c>
      <c r="C70" s="44"/>
      <c r="D70" s="44"/>
      <c r="E70" s="44"/>
      <c r="F70" s="44"/>
      <c r="G70" s="44"/>
      <c r="H70" s="45"/>
    </row>
    <row r="71" spans="1:8" s="2333" customFormat="1" ht="16.5" customHeight="1">
      <c r="A71" s="47"/>
      <c r="B71" s="2335"/>
      <c r="C71" s="44"/>
      <c r="D71" s="44"/>
      <c r="E71" s="44"/>
      <c r="F71" s="44"/>
      <c r="G71" s="44"/>
      <c r="H71" s="45"/>
    </row>
    <row r="72" spans="1:8" s="2333" customFormat="1" ht="16.5" customHeight="1">
      <c r="A72" s="47"/>
      <c r="B72" s="2335" t="s">
        <v>1760</v>
      </c>
      <c r="C72" s="44"/>
      <c r="D72" s="44"/>
      <c r="E72" s="44"/>
      <c r="F72" s="44"/>
      <c r="G72" s="44"/>
      <c r="H72" s="45"/>
    </row>
    <row r="73" spans="1:8" s="2333" customFormat="1" ht="16.5" customHeight="1">
      <c r="A73" s="47"/>
      <c r="B73" s="2335"/>
      <c r="C73" s="44"/>
      <c r="D73" s="44"/>
      <c r="E73" s="44"/>
      <c r="F73" s="44"/>
      <c r="G73" s="44"/>
      <c r="H73" s="45"/>
    </row>
    <row r="74" spans="1:8" s="2333" customFormat="1" ht="16.5" customHeight="1">
      <c r="A74" s="47"/>
      <c r="B74" s="2335" t="s">
        <v>5383</v>
      </c>
      <c r="C74" s="44"/>
      <c r="D74" s="44"/>
      <c r="E74" s="44"/>
      <c r="F74" s="44"/>
      <c r="G74" s="44"/>
      <c r="H74" s="45"/>
    </row>
    <row r="75" spans="1:8" s="2333" customFormat="1" ht="16.5" customHeight="1">
      <c r="A75" s="47"/>
      <c r="B75" s="2335"/>
      <c r="C75" s="44"/>
      <c r="D75" s="44"/>
      <c r="E75" s="44"/>
      <c r="F75" s="44"/>
      <c r="G75" s="44"/>
      <c r="H75" s="45"/>
    </row>
    <row r="76" spans="1:8" s="2333" customFormat="1" ht="16.5" customHeight="1">
      <c r="A76" s="47"/>
      <c r="B76" s="2335" t="s">
        <v>5134</v>
      </c>
      <c r="C76" s="44"/>
      <c r="D76" s="44"/>
      <c r="E76" s="44"/>
      <c r="F76" s="44"/>
      <c r="G76" s="44"/>
      <c r="H76" s="45"/>
    </row>
    <row r="77" spans="1:8" s="2333" customFormat="1" ht="16.5" customHeight="1">
      <c r="A77" s="47"/>
      <c r="B77" s="2335"/>
      <c r="C77" s="44"/>
      <c r="D77" s="44"/>
      <c r="E77" s="44"/>
      <c r="F77" s="44"/>
      <c r="G77" s="44"/>
      <c r="H77" s="45"/>
    </row>
    <row r="78" spans="1:8" s="2333" customFormat="1" ht="16.5" customHeight="1">
      <c r="A78" s="47"/>
      <c r="B78" s="2335" t="s">
        <v>1761</v>
      </c>
      <c r="C78" s="44"/>
      <c r="D78" s="44"/>
      <c r="E78" s="44"/>
      <c r="F78" s="44"/>
      <c r="G78" s="44"/>
      <c r="H78" s="45"/>
    </row>
    <row r="79" spans="1:8" s="2333" customFormat="1" ht="16.5" customHeight="1">
      <c r="A79" s="47"/>
      <c r="B79" s="2335"/>
      <c r="C79" s="44"/>
      <c r="D79" s="44"/>
      <c r="E79" s="44"/>
      <c r="F79" s="44"/>
      <c r="G79" s="44"/>
      <c r="H79" s="45"/>
    </row>
    <row r="80" spans="1:8" s="2333" customFormat="1">
      <c r="A80" s="47"/>
      <c r="B80" s="3541" t="s">
        <v>5089</v>
      </c>
      <c r="C80" s="3559"/>
      <c r="D80" s="3559"/>
      <c r="E80" s="3559"/>
      <c r="F80" s="3559"/>
      <c r="G80" s="3559"/>
      <c r="H80" s="3560"/>
    </row>
    <row r="81" spans="1:8" s="2333" customFormat="1" ht="16.5" customHeight="1">
      <c r="A81" s="47"/>
      <c r="B81" s="2335"/>
      <c r="C81" s="44"/>
      <c r="D81" s="44"/>
      <c r="E81" s="44"/>
      <c r="F81" s="44"/>
      <c r="G81" s="44"/>
      <c r="H81" s="45"/>
    </row>
    <row r="82" spans="1:8" s="2333" customFormat="1" ht="16.5" customHeight="1">
      <c r="A82" s="47"/>
      <c r="B82" s="2335" t="s">
        <v>5428</v>
      </c>
      <c r="C82" s="44"/>
      <c r="D82" s="44"/>
      <c r="E82" s="44"/>
      <c r="F82" s="44"/>
      <c r="G82" s="44"/>
      <c r="H82" s="45"/>
    </row>
    <row r="83" spans="1:8" s="2333" customFormat="1" ht="16.5" customHeight="1">
      <c r="A83" s="47"/>
      <c r="B83" s="2333" t="s">
        <v>5384</v>
      </c>
      <c r="C83" s="44"/>
      <c r="D83" s="44"/>
      <c r="E83" s="44"/>
      <c r="F83" s="44"/>
      <c r="G83" s="44"/>
      <c r="H83" s="45"/>
    </row>
    <row r="84" spans="1:8" s="2333" customFormat="1" ht="16.5" customHeight="1">
      <c r="A84" s="47"/>
      <c r="B84" s="2335"/>
      <c r="C84" s="44"/>
      <c r="D84" s="44"/>
      <c r="E84" s="44"/>
      <c r="F84" s="44"/>
      <c r="G84" s="44"/>
      <c r="H84" s="45"/>
    </row>
    <row r="85" spans="1:8" s="2333" customFormat="1" ht="16.5" customHeight="1">
      <c r="A85" s="47"/>
      <c r="B85" s="2335" t="s">
        <v>4739</v>
      </c>
      <c r="C85" s="44"/>
      <c r="D85" s="44"/>
      <c r="E85" s="44"/>
      <c r="F85" s="44"/>
      <c r="G85" s="44"/>
      <c r="H85" s="45"/>
    </row>
    <row r="86" spans="1:8" s="2333" customFormat="1" ht="16.5" customHeight="1">
      <c r="A86" s="47"/>
      <c r="C86" s="44"/>
      <c r="D86" s="44"/>
      <c r="E86" s="44"/>
      <c r="F86" s="44"/>
      <c r="G86" s="44"/>
      <c r="H86" s="45"/>
    </row>
    <row r="87" spans="1:8" s="2333" customFormat="1" ht="16.5" customHeight="1">
      <c r="A87" s="47"/>
      <c r="B87" s="2334"/>
      <c r="C87" s="44"/>
      <c r="D87" s="44"/>
      <c r="E87" s="44"/>
      <c r="F87" s="44"/>
      <c r="G87" s="44"/>
      <c r="H87" s="45"/>
    </row>
    <row r="88" spans="1:8" s="2333" customFormat="1" ht="16.5" customHeight="1">
      <c r="A88" s="47"/>
      <c r="B88" s="2334"/>
      <c r="C88" s="44"/>
      <c r="D88" s="44"/>
      <c r="E88" s="44"/>
      <c r="F88" s="44"/>
      <c r="G88" s="44"/>
      <c r="H88" s="45"/>
    </row>
    <row r="89" spans="1:8">
      <c r="A89" s="47"/>
      <c r="B89" s="44"/>
      <c r="C89" s="44"/>
      <c r="D89" s="44"/>
      <c r="E89" s="44"/>
      <c r="F89" s="44"/>
      <c r="G89" s="44"/>
      <c r="H89" s="45"/>
    </row>
    <row r="90" spans="1:8">
      <c r="A90" s="47"/>
      <c r="B90" s="44"/>
      <c r="C90" s="44"/>
      <c r="D90" s="44"/>
      <c r="E90" s="44"/>
      <c r="F90" s="44"/>
      <c r="G90" s="44"/>
      <c r="H90" s="45"/>
    </row>
    <row r="91" spans="1:8">
      <c r="A91" s="47"/>
      <c r="B91" s="44"/>
      <c r="C91" s="44"/>
      <c r="D91" s="44"/>
      <c r="E91" s="44"/>
      <c r="F91" s="44"/>
      <c r="G91" s="44"/>
      <c r="H91" s="45"/>
    </row>
    <row r="92" spans="1:8">
      <c r="A92" s="47"/>
      <c r="B92" s="44"/>
      <c r="C92" s="44"/>
      <c r="D92" s="44"/>
      <c r="E92" s="44"/>
      <c r="F92" s="44"/>
      <c r="G92" s="44"/>
      <c r="H92" s="45"/>
    </row>
    <row r="93" spans="1:8">
      <c r="A93" s="47"/>
      <c r="B93" s="44"/>
      <c r="C93" s="44"/>
      <c r="D93" s="44"/>
      <c r="E93" s="44"/>
      <c r="F93" s="44"/>
      <c r="G93" s="44"/>
      <c r="H93" s="45"/>
    </row>
    <row r="94" spans="1:8">
      <c r="A94" s="47"/>
      <c r="B94" s="44"/>
      <c r="C94" s="44"/>
      <c r="D94" s="44"/>
      <c r="E94" s="44"/>
      <c r="F94" s="44"/>
      <c r="G94" s="44"/>
      <c r="H94" s="45"/>
    </row>
    <row r="95" spans="1:8">
      <c r="A95" s="47"/>
      <c r="B95" s="44"/>
      <c r="C95" s="44"/>
      <c r="D95" s="44"/>
      <c r="E95" s="44"/>
      <c r="F95" s="44"/>
      <c r="G95" s="44"/>
      <c r="H95" s="45"/>
    </row>
    <row r="96" spans="1:8">
      <c r="A96" s="47"/>
      <c r="B96" s="44"/>
      <c r="C96" s="44"/>
      <c r="D96" s="44"/>
      <c r="E96" s="44"/>
      <c r="F96" s="44"/>
      <c r="G96" s="44"/>
      <c r="H96" s="45"/>
    </row>
    <row r="97" spans="1:8">
      <c r="A97" s="47"/>
      <c r="B97" s="44"/>
      <c r="C97" s="44"/>
      <c r="D97" s="44"/>
      <c r="E97" s="44"/>
      <c r="F97" s="44"/>
      <c r="G97" s="44"/>
      <c r="H97" s="45"/>
    </row>
    <row r="98" spans="1:8">
      <c r="A98" s="47"/>
      <c r="B98" s="11"/>
      <c r="C98" s="44"/>
      <c r="D98" s="44"/>
      <c r="E98" s="44"/>
      <c r="F98" s="44"/>
      <c r="G98" s="44"/>
      <c r="H98" s="45"/>
    </row>
    <row r="99" spans="1:8" ht="15.75" thickBot="1">
      <c r="A99" s="72"/>
      <c r="B99" s="73"/>
      <c r="C99" s="401"/>
      <c r="D99" s="401"/>
      <c r="E99" s="401"/>
      <c r="F99" s="401"/>
      <c r="G99" s="401"/>
      <c r="H99" s="402"/>
    </row>
    <row r="100" spans="1:8" ht="15.75">
      <c r="A100" s="75" t="str">
        <f>A50</f>
        <v>FERC FORM NO.1 (ED. 12-96) NYPSC Modified-96</v>
      </c>
      <c r="B100" s="11"/>
      <c r="C100" s="44"/>
      <c r="D100" s="44"/>
      <c r="E100" s="44"/>
      <c r="F100" s="44"/>
      <c r="G100" s="44"/>
      <c r="H100" s="44"/>
    </row>
    <row r="101" spans="1:8">
      <c r="A101" s="44" t="s">
        <v>3016</v>
      </c>
      <c r="B101" s="44"/>
      <c r="C101" s="44"/>
      <c r="D101" s="44"/>
      <c r="E101" s="44"/>
      <c r="F101" s="44"/>
      <c r="G101" s="44"/>
      <c r="H101" s="44"/>
    </row>
    <row r="102" spans="1:8" ht="15.75">
      <c r="A102" s="46" t="s">
        <v>2762</v>
      </c>
      <c r="B102" s="44"/>
      <c r="C102" s="44"/>
      <c r="D102" s="44"/>
      <c r="E102" s="44"/>
      <c r="F102" s="44"/>
      <c r="G102" s="44"/>
      <c r="H102" s="44"/>
    </row>
    <row r="103" spans="1:8" ht="15.75" thickBot="1">
      <c r="A103" s="11"/>
      <c r="B103" s="11"/>
      <c r="C103" s="11"/>
      <c r="D103" s="11"/>
      <c r="E103" s="11"/>
      <c r="F103" s="11"/>
      <c r="G103" s="11"/>
      <c r="H103" s="11"/>
    </row>
    <row r="104" spans="1:8">
      <c r="A104" s="13"/>
      <c r="B104" s="128" t="s">
        <v>2817</v>
      </c>
      <c r="C104" s="130" t="s">
        <v>3891</v>
      </c>
      <c r="D104" s="41"/>
      <c r="E104" s="41"/>
      <c r="F104" s="128"/>
      <c r="G104" s="128" t="s">
        <v>4183</v>
      </c>
      <c r="H104" s="42" t="s">
        <v>4184</v>
      </c>
    </row>
    <row r="105" spans="1:8">
      <c r="A105" s="47"/>
      <c r="B105" s="56" t="str">
        <f>'Data Sheet'!$C$25</f>
        <v>Orange and Rockland Utilities, Inc</v>
      </c>
      <c r="C105" s="66">
        <v>-1</v>
      </c>
      <c r="D105" s="11" t="s">
        <v>3893</v>
      </c>
      <c r="E105" s="11"/>
      <c r="F105" s="56" t="s">
        <v>3894</v>
      </c>
      <c r="G105" s="56" t="s">
        <v>4186</v>
      </c>
      <c r="H105" s="48"/>
    </row>
    <row r="106" spans="1:8">
      <c r="A106" s="49"/>
      <c r="B106" s="52"/>
      <c r="C106" s="69">
        <v>-2</v>
      </c>
      <c r="D106" s="52" t="s">
        <v>3893</v>
      </c>
      <c r="E106" s="50"/>
      <c r="F106" s="77" t="s">
        <v>3896</v>
      </c>
      <c r="G106" s="1802" t="str">
        <f>'Data Sheet'!$C$40</f>
        <v>4/28/2015</v>
      </c>
      <c r="H106" s="759" t="str">
        <f>'Data Sheet'!$C$38</f>
        <v>12/31/2014</v>
      </c>
    </row>
    <row r="107" spans="1:8">
      <c r="A107" s="90" t="s">
        <v>3015</v>
      </c>
      <c r="B107" s="50"/>
      <c r="C107" s="50"/>
      <c r="D107" s="50"/>
      <c r="E107" s="50"/>
      <c r="F107" s="50"/>
      <c r="G107" s="50"/>
      <c r="H107" s="330"/>
    </row>
    <row r="108" spans="1:8">
      <c r="A108" s="47"/>
      <c r="B108" s="44"/>
      <c r="C108" s="44"/>
      <c r="D108" s="44"/>
      <c r="E108" s="44"/>
      <c r="F108" s="44"/>
      <c r="G108" s="44"/>
      <c r="H108" s="45"/>
    </row>
    <row r="109" spans="1:8">
      <c r="A109" s="47"/>
      <c r="B109" s="44"/>
      <c r="C109" s="44"/>
      <c r="D109" s="44"/>
      <c r="E109" s="44"/>
      <c r="F109" s="44"/>
      <c r="G109" s="44"/>
      <c r="H109" s="45"/>
    </row>
    <row r="110" spans="1:8">
      <c r="A110" s="47"/>
      <c r="B110" s="44"/>
      <c r="C110" s="44"/>
      <c r="D110" s="44"/>
      <c r="E110" s="44"/>
      <c r="F110" s="44"/>
      <c r="G110" s="44"/>
      <c r="H110" s="45"/>
    </row>
    <row r="111" spans="1:8">
      <c r="A111" s="47"/>
      <c r="B111" s="44"/>
      <c r="C111" s="44"/>
      <c r="D111" s="44"/>
      <c r="E111" s="44"/>
      <c r="F111" s="44"/>
      <c r="G111" s="44"/>
      <c r="H111" s="45"/>
    </row>
    <row r="112" spans="1:8">
      <c r="A112" s="47"/>
      <c r="B112" s="44"/>
      <c r="C112" s="44"/>
      <c r="D112" s="44"/>
      <c r="E112" s="44"/>
      <c r="F112" s="44"/>
      <c r="G112" s="44"/>
      <c r="H112" s="45"/>
    </row>
    <row r="113" spans="1:8">
      <c r="A113" s="47"/>
      <c r="B113" s="44"/>
      <c r="C113" s="44"/>
      <c r="D113" s="44"/>
      <c r="E113" s="44"/>
      <c r="F113" s="44"/>
      <c r="G113" s="44"/>
      <c r="H113" s="45"/>
    </row>
    <row r="114" spans="1:8">
      <c r="A114" s="47"/>
      <c r="B114" s="44"/>
      <c r="C114" s="44"/>
      <c r="D114" s="44"/>
      <c r="E114" s="44"/>
      <c r="F114" s="44"/>
      <c r="G114" s="44"/>
      <c r="H114" s="45"/>
    </row>
    <row r="115" spans="1:8">
      <c r="A115" s="47"/>
      <c r="B115" s="44"/>
      <c r="C115" s="44"/>
      <c r="D115" s="44"/>
      <c r="E115" s="44"/>
      <c r="F115" s="44"/>
      <c r="G115" s="44"/>
      <c r="H115" s="45"/>
    </row>
    <row r="116" spans="1:8">
      <c r="A116" s="47"/>
      <c r="B116" s="44"/>
      <c r="C116" s="44"/>
      <c r="D116" s="44"/>
      <c r="E116" s="44"/>
      <c r="F116" s="44"/>
      <c r="G116" s="44"/>
      <c r="H116" s="45"/>
    </row>
    <row r="117" spans="1:8">
      <c r="A117" s="47"/>
      <c r="B117" s="44"/>
      <c r="C117" s="44"/>
      <c r="D117" s="44"/>
      <c r="E117" s="44"/>
      <c r="F117" s="44"/>
      <c r="G117" s="44"/>
      <c r="H117" s="45"/>
    </row>
    <row r="118" spans="1:8">
      <c r="A118" s="47"/>
      <c r="B118" s="44"/>
      <c r="C118" s="44"/>
      <c r="D118" s="44"/>
      <c r="E118" s="44"/>
      <c r="F118" s="44"/>
      <c r="G118" s="44"/>
      <c r="H118" s="45"/>
    </row>
    <row r="119" spans="1:8">
      <c r="A119" s="47"/>
      <c r="B119" s="44"/>
      <c r="C119" s="44"/>
      <c r="D119" s="44"/>
      <c r="E119" s="44"/>
      <c r="F119" s="44"/>
      <c r="G119" s="44"/>
      <c r="H119" s="45"/>
    </row>
    <row r="120" spans="1:8">
      <c r="A120" s="47"/>
      <c r="B120" s="44"/>
      <c r="C120" s="44"/>
      <c r="D120" s="44"/>
      <c r="E120" s="44"/>
      <c r="F120" s="44"/>
      <c r="G120" s="44"/>
      <c r="H120" s="45"/>
    </row>
    <row r="121" spans="1:8">
      <c r="A121" s="47"/>
      <c r="B121" s="44"/>
      <c r="C121" s="44"/>
      <c r="D121" s="44"/>
      <c r="E121" s="44"/>
      <c r="F121" s="44"/>
      <c r="G121" s="44"/>
      <c r="H121" s="45"/>
    </row>
    <row r="122" spans="1:8">
      <c r="A122" s="47"/>
      <c r="B122" s="44"/>
      <c r="C122" s="44"/>
      <c r="D122" s="44"/>
      <c r="E122" s="44"/>
      <c r="F122" s="44"/>
      <c r="G122" s="44"/>
      <c r="H122" s="45"/>
    </row>
    <row r="123" spans="1:8">
      <c r="A123" s="47"/>
      <c r="B123" s="44"/>
      <c r="C123" s="44"/>
      <c r="D123" s="44"/>
      <c r="E123" s="44"/>
      <c r="F123" s="44"/>
      <c r="G123" s="44"/>
      <c r="H123" s="45"/>
    </row>
    <row r="124" spans="1:8">
      <c r="A124" s="47"/>
      <c r="B124" s="44"/>
      <c r="C124" s="44"/>
      <c r="D124" s="44"/>
      <c r="E124" s="44"/>
      <c r="F124" s="44"/>
      <c r="G124" s="44"/>
      <c r="H124" s="45"/>
    </row>
    <row r="125" spans="1:8">
      <c r="A125" s="47"/>
      <c r="B125" s="44"/>
      <c r="C125" s="44"/>
      <c r="D125" s="44"/>
      <c r="E125" s="44"/>
      <c r="F125" s="44"/>
      <c r="G125" s="44"/>
      <c r="H125" s="45"/>
    </row>
    <row r="126" spans="1:8">
      <c r="A126" s="47"/>
      <c r="B126" s="44"/>
      <c r="C126" s="44"/>
      <c r="D126" s="44"/>
      <c r="E126" s="44"/>
      <c r="F126" s="44"/>
      <c r="G126" s="44"/>
      <c r="H126" s="45"/>
    </row>
    <row r="127" spans="1:8">
      <c r="A127" s="47"/>
      <c r="B127" s="44"/>
      <c r="C127" s="44"/>
      <c r="D127" s="44"/>
      <c r="E127" s="44"/>
      <c r="F127" s="44"/>
      <c r="G127" s="44"/>
      <c r="H127" s="45"/>
    </row>
    <row r="128" spans="1:8">
      <c r="A128" s="47"/>
      <c r="B128" s="44"/>
      <c r="C128" s="44"/>
      <c r="D128" s="44"/>
      <c r="E128" s="44"/>
      <c r="F128" s="44"/>
      <c r="G128" s="44"/>
      <c r="H128" s="45"/>
    </row>
    <row r="129" spans="1:8">
      <c r="A129" s="47"/>
      <c r="B129" s="44"/>
      <c r="C129" s="44"/>
      <c r="D129" s="44"/>
      <c r="E129" s="44"/>
      <c r="F129" s="44"/>
      <c r="G129" s="44"/>
      <c r="H129" s="45"/>
    </row>
    <row r="130" spans="1:8">
      <c r="A130" s="47"/>
      <c r="B130" s="44"/>
      <c r="C130" s="44"/>
      <c r="D130" s="44"/>
      <c r="E130" s="44"/>
      <c r="F130" s="44"/>
      <c r="G130" s="44"/>
      <c r="H130" s="45"/>
    </row>
    <row r="131" spans="1:8">
      <c r="A131" s="47"/>
      <c r="B131" s="44"/>
      <c r="C131" s="44"/>
      <c r="D131" s="44"/>
      <c r="E131" s="44"/>
      <c r="F131" s="44"/>
      <c r="G131" s="44"/>
      <c r="H131" s="45"/>
    </row>
    <row r="132" spans="1:8">
      <c r="A132" s="47"/>
      <c r="B132" s="44"/>
      <c r="C132" s="44"/>
      <c r="D132" s="44"/>
      <c r="E132" s="44"/>
      <c r="F132" s="44"/>
      <c r="G132" s="44"/>
      <c r="H132" s="45"/>
    </row>
    <row r="133" spans="1:8">
      <c r="A133" s="47"/>
      <c r="B133" s="44"/>
      <c r="C133" s="44"/>
      <c r="D133" s="44"/>
      <c r="E133" s="44"/>
      <c r="F133" s="44"/>
      <c r="G133" s="44"/>
      <c r="H133" s="45"/>
    </row>
    <row r="134" spans="1:8">
      <c r="A134" s="47"/>
      <c r="B134" s="44"/>
      <c r="C134" s="44"/>
      <c r="D134" s="44"/>
      <c r="E134" s="44"/>
      <c r="F134" s="44"/>
      <c r="G134" s="44"/>
      <c r="H134" s="45"/>
    </row>
    <row r="135" spans="1:8">
      <c r="A135" s="47"/>
      <c r="B135" s="44"/>
      <c r="C135" s="44"/>
      <c r="D135" s="44"/>
      <c r="E135" s="44"/>
      <c r="F135" s="44"/>
      <c r="G135" s="44"/>
      <c r="H135" s="45"/>
    </row>
    <row r="136" spans="1:8">
      <c r="A136" s="47"/>
      <c r="B136" s="44"/>
      <c r="C136" s="44"/>
      <c r="D136" s="44"/>
      <c r="E136" s="44"/>
      <c r="F136" s="44"/>
      <c r="G136" s="44"/>
      <c r="H136" s="45"/>
    </row>
    <row r="137" spans="1:8">
      <c r="A137" s="47"/>
      <c r="B137" s="44"/>
      <c r="C137" s="44"/>
      <c r="D137" s="44"/>
      <c r="E137" s="44"/>
      <c r="F137" s="44"/>
      <c r="G137" s="44"/>
      <c r="H137" s="45"/>
    </row>
    <row r="138" spans="1:8">
      <c r="A138" s="47"/>
      <c r="B138" s="44"/>
      <c r="C138" s="44"/>
      <c r="D138" s="44"/>
      <c r="E138" s="44"/>
      <c r="F138" s="44"/>
      <c r="G138" s="44"/>
      <c r="H138" s="45"/>
    </row>
    <row r="139" spans="1:8">
      <c r="A139" s="47"/>
      <c r="B139" s="44"/>
      <c r="C139" s="44"/>
      <c r="D139" s="44"/>
      <c r="E139" s="44"/>
      <c r="F139" s="44"/>
      <c r="G139" s="44"/>
      <c r="H139" s="45"/>
    </row>
    <row r="140" spans="1:8">
      <c r="A140" s="47"/>
      <c r="B140" s="44"/>
      <c r="C140" s="44"/>
      <c r="D140" s="44"/>
      <c r="E140" s="44"/>
      <c r="F140" s="44"/>
      <c r="G140" s="44"/>
      <c r="H140" s="45"/>
    </row>
    <row r="141" spans="1:8">
      <c r="A141" s="47"/>
      <c r="B141" s="44"/>
      <c r="C141" s="44"/>
      <c r="D141" s="44"/>
      <c r="E141" s="44"/>
      <c r="F141" s="44"/>
      <c r="G141" s="44"/>
      <c r="H141" s="45"/>
    </row>
    <row r="142" spans="1:8">
      <c r="A142" s="47"/>
      <c r="B142" s="44"/>
      <c r="C142" s="44"/>
      <c r="D142" s="44"/>
      <c r="E142" s="44"/>
      <c r="F142" s="44"/>
      <c r="G142" s="44"/>
      <c r="H142" s="45"/>
    </row>
    <row r="143" spans="1:8">
      <c r="A143" s="47"/>
      <c r="B143" s="44"/>
      <c r="C143" s="44"/>
      <c r="D143" s="44"/>
      <c r="E143" s="44"/>
      <c r="F143" s="44"/>
      <c r="G143" s="44"/>
      <c r="H143" s="45"/>
    </row>
    <row r="144" spans="1:8">
      <c r="A144" s="47"/>
      <c r="B144" s="44"/>
      <c r="C144" s="44"/>
      <c r="D144" s="44"/>
      <c r="E144" s="44"/>
      <c r="F144" s="44"/>
      <c r="G144" s="44"/>
      <c r="H144" s="45"/>
    </row>
    <row r="145" spans="1:8">
      <c r="A145" s="47"/>
      <c r="B145" s="44"/>
      <c r="C145" s="44"/>
      <c r="D145" s="44"/>
      <c r="E145" s="44"/>
      <c r="F145" s="44"/>
      <c r="G145" s="44"/>
      <c r="H145" s="45"/>
    </row>
    <row r="146" spans="1:8">
      <c r="A146" s="47"/>
      <c r="B146" s="44"/>
      <c r="C146" s="44"/>
      <c r="D146" s="44"/>
      <c r="E146" s="44"/>
      <c r="F146" s="44"/>
      <c r="G146" s="44"/>
      <c r="H146" s="45"/>
    </row>
    <row r="147" spans="1:8">
      <c r="A147" s="47"/>
      <c r="B147" s="44"/>
      <c r="C147" s="44"/>
      <c r="D147" s="44"/>
      <c r="E147" s="44"/>
      <c r="F147" s="44"/>
      <c r="G147" s="44"/>
      <c r="H147" s="45"/>
    </row>
    <row r="148" spans="1:8">
      <c r="A148" s="47"/>
      <c r="B148" s="44"/>
      <c r="C148" s="44"/>
      <c r="D148" s="44"/>
      <c r="E148" s="44"/>
      <c r="F148" s="44"/>
      <c r="G148" s="44"/>
      <c r="H148" s="45"/>
    </row>
    <row r="149" spans="1:8">
      <c r="A149" s="47"/>
      <c r="B149" s="44"/>
      <c r="C149" s="44"/>
      <c r="D149" s="44"/>
      <c r="E149" s="44"/>
      <c r="F149" s="44"/>
      <c r="G149" s="44"/>
      <c r="H149" s="45"/>
    </row>
    <row r="150" spans="1:8">
      <c r="A150" s="47"/>
      <c r="B150" s="44"/>
      <c r="C150" s="44"/>
      <c r="D150" s="44"/>
      <c r="E150" s="44"/>
      <c r="F150" s="44"/>
      <c r="G150" s="44"/>
      <c r="H150" s="45"/>
    </row>
    <row r="151" spans="1:8">
      <c r="A151" s="47"/>
      <c r="B151" s="11"/>
      <c r="C151" s="44"/>
      <c r="D151" s="44"/>
      <c r="E151" s="44"/>
      <c r="F151" s="44"/>
      <c r="G151" s="44"/>
      <c r="H151" s="45"/>
    </row>
    <row r="152" spans="1:8" ht="15.75" thickBot="1">
      <c r="A152" s="72"/>
      <c r="B152" s="73"/>
      <c r="C152" s="401"/>
      <c r="D152" s="401"/>
      <c r="E152" s="401"/>
      <c r="F152" s="401"/>
      <c r="G152" s="401"/>
      <c r="H152" s="402"/>
    </row>
    <row r="153" spans="1:8" ht="15.75">
      <c r="A153" s="75" t="str">
        <f>A50</f>
        <v>FERC FORM NO.1 (ED. 12-96) NYPSC Modified-96</v>
      </c>
      <c r="B153" s="11"/>
      <c r="C153" s="44"/>
      <c r="D153" s="44"/>
      <c r="E153" s="44"/>
      <c r="F153" s="44"/>
      <c r="G153" s="44"/>
      <c r="H153" s="44"/>
    </row>
    <row r="154" spans="1:8" ht="15.75" thickBot="1">
      <c r="A154" s="44" t="s">
        <v>3017</v>
      </c>
      <c r="B154" s="44"/>
      <c r="C154" s="44"/>
      <c r="D154" s="44"/>
      <c r="E154" s="44"/>
      <c r="F154" s="44"/>
      <c r="G154" s="44"/>
      <c r="H154" s="44"/>
    </row>
    <row r="155" spans="1:8">
      <c r="A155" s="13"/>
      <c r="B155" s="128" t="s">
        <v>2817</v>
      </c>
      <c r="C155" s="130" t="s">
        <v>3891</v>
      </c>
      <c r="D155" s="41"/>
      <c r="E155" s="41"/>
      <c r="F155" s="128"/>
      <c r="G155" s="128" t="s">
        <v>4183</v>
      </c>
      <c r="H155" s="42" t="s">
        <v>4184</v>
      </c>
    </row>
    <row r="156" spans="1:8">
      <c r="A156" s="47"/>
      <c r="B156" s="56" t="str">
        <f>'Data Sheet'!$C$25</f>
        <v>Orange and Rockland Utilities, Inc</v>
      </c>
      <c r="C156" s="66">
        <v>-1</v>
      </c>
      <c r="D156" s="11" t="s">
        <v>3893</v>
      </c>
      <c r="E156" s="11"/>
      <c r="F156" s="56" t="s">
        <v>3894</v>
      </c>
      <c r="G156" s="56" t="s">
        <v>4186</v>
      </c>
      <c r="H156" s="48"/>
    </row>
    <row r="157" spans="1:8">
      <c r="A157" s="49"/>
      <c r="B157" s="52"/>
      <c r="C157" s="69">
        <v>-2</v>
      </c>
      <c r="D157" s="52" t="s">
        <v>3893</v>
      </c>
      <c r="E157" s="50"/>
      <c r="F157" s="77" t="s">
        <v>3896</v>
      </c>
      <c r="G157" s="1802" t="str">
        <f>'Data Sheet'!$C$40</f>
        <v>4/28/2015</v>
      </c>
      <c r="H157" s="758" t="str">
        <f>'Data Sheet'!$C$38</f>
        <v>12/31/2014</v>
      </c>
    </row>
    <row r="158" spans="1:8">
      <c r="A158" s="90" t="s">
        <v>3015</v>
      </c>
      <c r="B158" s="50"/>
      <c r="C158" s="50"/>
      <c r="D158" s="50"/>
      <c r="E158" s="50"/>
      <c r="F158" s="50"/>
      <c r="G158" s="50"/>
      <c r="H158" s="330"/>
    </row>
    <row r="159" spans="1:8">
      <c r="A159" s="47"/>
      <c r="B159" s="44"/>
      <c r="C159" s="44"/>
      <c r="D159" s="44"/>
      <c r="E159" s="44"/>
      <c r="F159" s="44"/>
      <c r="G159" s="44"/>
      <c r="H159" s="45"/>
    </row>
    <row r="160" spans="1:8">
      <c r="A160" s="47"/>
      <c r="B160" s="44"/>
      <c r="C160" s="44"/>
      <c r="D160" s="44"/>
      <c r="E160" s="44"/>
      <c r="F160" s="44"/>
      <c r="G160" s="44"/>
      <c r="H160" s="45"/>
    </row>
    <row r="161" spans="1:8">
      <c r="A161" s="47"/>
      <c r="B161" s="44"/>
      <c r="C161" s="44"/>
      <c r="D161" s="44"/>
      <c r="E161" s="44"/>
      <c r="F161" s="44"/>
      <c r="G161" s="44"/>
      <c r="H161" s="45"/>
    </row>
    <row r="162" spans="1:8">
      <c r="A162" s="47"/>
      <c r="B162" s="44"/>
      <c r="C162" s="44"/>
      <c r="D162" s="44"/>
      <c r="E162" s="44"/>
      <c r="F162" s="44"/>
      <c r="G162" s="44"/>
      <c r="H162" s="45"/>
    </row>
    <row r="163" spans="1:8">
      <c r="A163" s="47"/>
      <c r="B163" s="44"/>
      <c r="C163" s="44"/>
      <c r="D163" s="44"/>
      <c r="E163" s="44"/>
      <c r="F163" s="44"/>
      <c r="G163" s="44"/>
      <c r="H163" s="45"/>
    </row>
    <row r="164" spans="1:8">
      <c r="A164" s="47"/>
      <c r="B164" s="44"/>
      <c r="C164" s="44"/>
      <c r="D164" s="44"/>
      <c r="E164" s="44"/>
      <c r="F164" s="44"/>
      <c r="G164" s="44"/>
      <c r="H164" s="45"/>
    </row>
    <row r="165" spans="1:8">
      <c r="A165" s="47"/>
      <c r="B165" s="44"/>
      <c r="C165" s="44"/>
      <c r="D165" s="44"/>
      <c r="E165" s="44"/>
      <c r="F165" s="44"/>
      <c r="G165" s="44"/>
      <c r="H165" s="45"/>
    </row>
    <row r="166" spans="1:8">
      <c r="A166" s="47"/>
      <c r="B166" s="44"/>
      <c r="C166" s="44"/>
      <c r="D166" s="44"/>
      <c r="E166" s="44"/>
      <c r="F166" s="44"/>
      <c r="G166" s="44"/>
      <c r="H166" s="45"/>
    </row>
    <row r="167" spans="1:8">
      <c r="A167" s="47"/>
      <c r="B167" s="44"/>
      <c r="C167" s="44"/>
      <c r="D167" s="44"/>
      <c r="E167" s="44"/>
      <c r="F167" s="44"/>
      <c r="G167" s="44"/>
      <c r="H167" s="45"/>
    </row>
    <row r="168" spans="1:8">
      <c r="A168" s="47"/>
      <c r="B168" s="44"/>
      <c r="C168" s="44"/>
      <c r="D168" s="44"/>
      <c r="E168" s="44"/>
      <c r="F168" s="44"/>
      <c r="G168" s="44"/>
      <c r="H168" s="45"/>
    </row>
    <row r="169" spans="1:8">
      <c r="A169" s="47"/>
      <c r="B169" s="44"/>
      <c r="C169" s="44"/>
      <c r="D169" s="44"/>
      <c r="E169" s="44"/>
      <c r="F169" s="44"/>
      <c r="G169" s="44"/>
      <c r="H169" s="45"/>
    </row>
    <row r="170" spans="1:8">
      <c r="A170" s="47"/>
      <c r="B170" s="44"/>
      <c r="C170" s="44"/>
      <c r="D170" s="44"/>
      <c r="E170" s="44"/>
      <c r="F170" s="44"/>
      <c r="G170" s="44"/>
      <c r="H170" s="45"/>
    </row>
    <row r="171" spans="1:8">
      <c r="A171" s="47"/>
      <c r="B171" s="44"/>
      <c r="C171" s="44"/>
      <c r="D171" s="44"/>
      <c r="E171" s="44"/>
      <c r="F171" s="44"/>
      <c r="G171" s="44"/>
      <c r="H171" s="45"/>
    </row>
    <row r="172" spans="1:8">
      <c r="A172" s="47"/>
      <c r="B172" s="44"/>
      <c r="C172" s="44"/>
      <c r="D172" s="44"/>
      <c r="E172" s="44"/>
      <c r="F172" s="44"/>
      <c r="G172" s="44"/>
      <c r="H172" s="45"/>
    </row>
    <row r="173" spans="1:8">
      <c r="A173" s="47"/>
      <c r="B173" s="44"/>
      <c r="C173" s="44"/>
      <c r="D173" s="44"/>
      <c r="E173" s="44"/>
      <c r="F173" s="44"/>
      <c r="G173" s="44"/>
      <c r="H173" s="45"/>
    </row>
    <row r="174" spans="1:8">
      <c r="A174" s="47"/>
      <c r="B174" s="44"/>
      <c r="C174" s="44"/>
      <c r="D174" s="44"/>
      <c r="E174" s="44"/>
      <c r="F174" s="44"/>
      <c r="G174" s="44"/>
      <c r="H174" s="45"/>
    </row>
    <row r="175" spans="1:8">
      <c r="A175" s="47"/>
      <c r="B175" s="44"/>
      <c r="C175" s="44"/>
      <c r="D175" s="44"/>
      <c r="E175" s="44"/>
      <c r="F175" s="44"/>
      <c r="G175" s="44"/>
      <c r="H175" s="45"/>
    </row>
    <row r="176" spans="1:8">
      <c r="A176" s="47"/>
      <c r="B176" s="44"/>
      <c r="C176" s="44"/>
      <c r="D176" s="44"/>
      <c r="E176" s="44"/>
      <c r="F176" s="44"/>
      <c r="G176" s="44"/>
      <c r="H176" s="45"/>
    </row>
    <row r="177" spans="1:8">
      <c r="A177" s="47"/>
      <c r="B177" s="44"/>
      <c r="C177" s="44"/>
      <c r="D177" s="44"/>
      <c r="E177" s="44"/>
      <c r="F177" s="44"/>
      <c r="G177" s="44"/>
      <c r="H177" s="45"/>
    </row>
    <row r="178" spans="1:8">
      <c r="A178" s="47"/>
      <c r="B178" s="44"/>
      <c r="C178" s="44"/>
      <c r="D178" s="44"/>
      <c r="E178" s="44"/>
      <c r="F178" s="44"/>
      <c r="G178" s="44"/>
      <c r="H178" s="45"/>
    </row>
    <row r="179" spans="1:8">
      <c r="A179" s="47"/>
      <c r="B179" s="44"/>
      <c r="C179" s="44"/>
      <c r="D179" s="44"/>
      <c r="E179" s="44"/>
      <c r="F179" s="44"/>
      <c r="G179" s="44"/>
      <c r="H179" s="45"/>
    </row>
    <row r="180" spans="1:8">
      <c r="A180" s="47"/>
      <c r="B180" s="44"/>
      <c r="C180" s="44"/>
      <c r="D180" s="44"/>
      <c r="E180" s="44"/>
      <c r="F180" s="44"/>
      <c r="G180" s="44"/>
      <c r="H180" s="45"/>
    </row>
    <row r="181" spans="1:8">
      <c r="A181" s="47"/>
      <c r="B181" s="44"/>
      <c r="C181" s="44"/>
      <c r="D181" s="44"/>
      <c r="E181" s="44"/>
      <c r="F181" s="44"/>
      <c r="G181" s="44"/>
      <c r="H181" s="45"/>
    </row>
    <row r="182" spans="1:8">
      <c r="A182" s="47"/>
      <c r="B182" s="44"/>
      <c r="C182" s="44"/>
      <c r="D182" s="44"/>
      <c r="E182" s="44"/>
      <c r="F182" s="44"/>
      <c r="G182" s="44"/>
      <c r="H182" s="45"/>
    </row>
    <row r="183" spans="1:8">
      <c r="A183" s="47"/>
      <c r="B183" s="44"/>
      <c r="C183" s="44"/>
      <c r="D183" s="44"/>
      <c r="E183" s="44"/>
      <c r="F183" s="44"/>
      <c r="G183" s="44"/>
      <c r="H183" s="45"/>
    </row>
    <row r="184" spans="1:8">
      <c r="A184" s="47"/>
      <c r="B184" s="44"/>
      <c r="C184" s="44"/>
      <c r="D184" s="44"/>
      <c r="E184" s="44"/>
      <c r="F184" s="44"/>
      <c r="G184" s="44"/>
      <c r="H184" s="45"/>
    </row>
    <row r="185" spans="1:8">
      <c r="A185" s="47"/>
      <c r="B185" s="44"/>
      <c r="C185" s="44"/>
      <c r="D185" s="44"/>
      <c r="E185" s="44"/>
      <c r="F185" s="44"/>
      <c r="G185" s="44"/>
      <c r="H185" s="45"/>
    </row>
    <row r="186" spans="1:8">
      <c r="A186" s="47"/>
      <c r="B186" s="44"/>
      <c r="C186" s="44"/>
      <c r="D186" s="44"/>
      <c r="E186" s="44"/>
      <c r="F186" s="44"/>
      <c r="G186" s="44"/>
      <c r="H186" s="45"/>
    </row>
    <row r="187" spans="1:8">
      <c r="A187" s="47"/>
      <c r="B187" s="44"/>
      <c r="C187" s="44"/>
      <c r="D187" s="44"/>
      <c r="E187" s="44"/>
      <c r="F187" s="44"/>
      <c r="G187" s="44"/>
      <c r="H187" s="45"/>
    </row>
    <row r="188" spans="1:8">
      <c r="A188" s="47"/>
      <c r="B188" s="44"/>
      <c r="C188" s="44"/>
      <c r="D188" s="44"/>
      <c r="E188" s="44"/>
      <c r="F188" s="44"/>
      <c r="G188" s="44"/>
      <c r="H188" s="45"/>
    </row>
    <row r="189" spans="1:8">
      <c r="A189" s="47"/>
      <c r="B189" s="44"/>
      <c r="C189" s="44"/>
      <c r="D189" s="44"/>
      <c r="E189" s="44"/>
      <c r="F189" s="44"/>
      <c r="G189" s="44"/>
      <c r="H189" s="45"/>
    </row>
    <row r="190" spans="1:8">
      <c r="A190" s="47"/>
      <c r="B190" s="44"/>
      <c r="C190" s="44"/>
      <c r="D190" s="44"/>
      <c r="E190" s="44"/>
      <c r="F190" s="44"/>
      <c r="G190" s="44"/>
      <c r="H190" s="45"/>
    </row>
    <row r="191" spans="1:8">
      <c r="A191" s="47"/>
      <c r="B191" s="44"/>
      <c r="C191" s="44"/>
      <c r="D191" s="44"/>
      <c r="E191" s="44"/>
      <c r="F191" s="44"/>
      <c r="G191" s="44"/>
      <c r="H191" s="45"/>
    </row>
    <row r="192" spans="1:8">
      <c r="A192" s="47"/>
      <c r="B192" s="44"/>
      <c r="C192" s="44"/>
      <c r="D192" s="44"/>
      <c r="E192" s="44"/>
      <c r="F192" s="44"/>
      <c r="G192" s="44"/>
      <c r="H192" s="45"/>
    </row>
    <row r="193" spans="1:8">
      <c r="A193" s="47"/>
      <c r="B193" s="44"/>
      <c r="C193" s="44"/>
      <c r="D193" s="44"/>
      <c r="E193" s="44"/>
      <c r="F193" s="44"/>
      <c r="G193" s="44"/>
      <c r="H193" s="45"/>
    </row>
    <row r="194" spans="1:8">
      <c r="A194" s="47"/>
      <c r="B194" s="44"/>
      <c r="C194" s="44"/>
      <c r="D194" s="44"/>
      <c r="E194" s="44"/>
      <c r="F194" s="44"/>
      <c r="G194" s="44"/>
      <c r="H194" s="45"/>
    </row>
    <row r="195" spans="1:8">
      <c r="A195" s="47"/>
      <c r="B195" s="44"/>
      <c r="C195" s="44"/>
      <c r="D195" s="44"/>
      <c r="E195" s="44"/>
      <c r="F195" s="44"/>
      <c r="G195" s="44"/>
      <c r="H195" s="45"/>
    </row>
    <row r="196" spans="1:8">
      <c r="A196" s="47"/>
      <c r="B196" s="44"/>
      <c r="C196" s="44"/>
      <c r="D196" s="44"/>
      <c r="E196" s="44"/>
      <c r="F196" s="44"/>
      <c r="G196" s="44"/>
      <c r="H196" s="45"/>
    </row>
    <row r="197" spans="1:8">
      <c r="A197" s="47"/>
      <c r="B197" s="44"/>
      <c r="C197" s="44"/>
      <c r="D197" s="44"/>
      <c r="E197" s="44"/>
      <c r="F197" s="44"/>
      <c r="G197" s="44"/>
      <c r="H197" s="45"/>
    </row>
    <row r="198" spans="1:8">
      <c r="A198" s="47"/>
      <c r="B198" s="44"/>
      <c r="C198" s="44"/>
      <c r="D198" s="44"/>
      <c r="E198" s="44"/>
      <c r="F198" s="44"/>
      <c r="G198" s="44"/>
      <c r="H198" s="45"/>
    </row>
    <row r="199" spans="1:8">
      <c r="A199" s="47"/>
      <c r="B199" s="44"/>
      <c r="C199" s="44"/>
      <c r="D199" s="44"/>
      <c r="E199" s="44"/>
      <c r="F199" s="44"/>
      <c r="G199" s="44"/>
      <c r="H199" s="45"/>
    </row>
    <row r="200" spans="1:8">
      <c r="A200" s="47"/>
      <c r="B200" s="44"/>
      <c r="C200" s="44"/>
      <c r="D200" s="44"/>
      <c r="E200" s="44"/>
      <c r="F200" s="44"/>
      <c r="G200" s="44"/>
      <c r="H200" s="45"/>
    </row>
    <row r="201" spans="1:8">
      <c r="A201" s="47"/>
      <c r="B201" s="44"/>
      <c r="C201" s="44"/>
      <c r="D201" s="44"/>
      <c r="E201" s="44"/>
      <c r="F201" s="44"/>
      <c r="G201" s="44"/>
      <c r="H201" s="45"/>
    </row>
    <row r="202" spans="1:8">
      <c r="A202" s="47"/>
      <c r="B202" s="44"/>
      <c r="C202" s="44"/>
      <c r="D202" s="44"/>
      <c r="E202" s="44"/>
      <c r="F202" s="44"/>
      <c r="G202" s="44"/>
      <c r="H202" s="45"/>
    </row>
    <row r="203" spans="1:8">
      <c r="A203" s="47"/>
      <c r="B203" s="11"/>
      <c r="C203" s="44"/>
      <c r="D203" s="44"/>
      <c r="E203" s="44"/>
      <c r="F203" s="44"/>
      <c r="G203" s="44"/>
      <c r="H203" s="45"/>
    </row>
    <row r="204" spans="1:8" ht="15.75" thickBot="1">
      <c r="A204" s="72"/>
      <c r="B204" s="73"/>
      <c r="C204" s="401"/>
      <c r="D204" s="401"/>
      <c r="E204" s="401"/>
      <c r="F204" s="401"/>
      <c r="G204" s="401"/>
      <c r="H204" s="402"/>
    </row>
    <row r="205" spans="1:8" ht="15.75">
      <c r="A205" s="75" t="str">
        <f>A50</f>
        <v>FERC FORM NO.1 (ED. 12-96) NYPSC Modified-96</v>
      </c>
      <c r="B205" s="11"/>
      <c r="C205" s="44"/>
      <c r="D205" s="44"/>
      <c r="E205" s="44"/>
      <c r="F205" s="44"/>
      <c r="G205" s="44"/>
      <c r="H205" s="44"/>
    </row>
    <row r="206" spans="1:8">
      <c r="A206" s="44" t="s">
        <v>3018</v>
      </c>
      <c r="B206" s="44"/>
      <c r="C206" s="44"/>
      <c r="D206" s="44"/>
      <c r="E206" s="44"/>
      <c r="F206" s="44"/>
      <c r="G206" s="44"/>
      <c r="H206" s="44"/>
    </row>
  </sheetData>
  <mergeCells count="14">
    <mergeCell ref="B80:H80"/>
    <mergeCell ref="B5:H5"/>
    <mergeCell ref="E12:H13"/>
    <mergeCell ref="B15:C18"/>
    <mergeCell ref="E17:H18"/>
    <mergeCell ref="E7:H8"/>
    <mergeCell ref="B11:C13"/>
    <mergeCell ref="B7:C9"/>
    <mergeCell ref="E32:H36"/>
    <mergeCell ref="F28:H28"/>
    <mergeCell ref="B20:C23"/>
    <mergeCell ref="E20:H23"/>
    <mergeCell ref="B25:C28"/>
    <mergeCell ref="B30:C36"/>
  </mergeCells>
  <phoneticPr fontId="0" type="noConversion"/>
  <printOptions horizontalCentered="1" verticalCentered="1"/>
  <pageMargins left="0.5" right="0.5" top="1" bottom="1" header="0.5" footer="0.5"/>
  <pageSetup scale="68" fitToHeight="2" orientation="portrait" horizontalDpi="300" verticalDpi="300" r:id="rId1"/>
  <headerFooter alignWithMargins="0"/>
  <rowBreaks count="1" manualBreakCount="1">
    <brk id="52"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3"/>
  <dimension ref="A1:J272"/>
  <sheetViews>
    <sheetView defaultGridColor="0" view="pageBreakPreview" topLeftCell="A58" colorId="22" zoomScaleNormal="85" zoomScaleSheetLayoutView="100" workbookViewId="0">
      <selection activeCell="B10" sqref="B10"/>
    </sheetView>
  </sheetViews>
  <sheetFormatPr defaultColWidth="9.6640625" defaultRowHeight="15"/>
  <cols>
    <col min="1" max="1" width="4.6640625" style="4" customWidth="1"/>
    <col min="2" max="2" width="51.6640625" style="4" customWidth="1"/>
    <col min="3" max="3" width="4.5546875" style="4" customWidth="1"/>
    <col min="4" max="4" width="2.6640625" style="4" customWidth="1"/>
    <col min="5" max="5" width="1.6640625" style="4" customWidth="1"/>
    <col min="6" max="6" width="14.5546875" style="4" customWidth="1"/>
    <col min="7" max="8" width="14.6640625" style="2358" customWidth="1"/>
    <col min="9" max="9" width="9.6640625" style="4"/>
    <col min="10" max="10" width="18.5546875" style="4" customWidth="1"/>
    <col min="11" max="16384" width="9.6640625" style="4"/>
  </cols>
  <sheetData>
    <row r="1" spans="1:10">
      <c r="A1" s="2376"/>
      <c r="B1" s="3447" t="s">
        <v>2817</v>
      </c>
      <c r="C1" s="3448" t="s">
        <v>3891</v>
      </c>
      <c r="D1" s="2377"/>
      <c r="E1" s="2377"/>
      <c r="F1" s="3447"/>
      <c r="G1" s="3449" t="s">
        <v>4183</v>
      </c>
      <c r="H1" s="2378" t="s">
        <v>4184</v>
      </c>
    </row>
    <row r="2" spans="1:10">
      <c r="A2" s="2383"/>
      <c r="B2" s="540" t="str">
        <f>'Data Sheet'!$C$25</f>
        <v>Orange and Rockland Utilities, Inc</v>
      </c>
      <c r="C2" s="3431" t="s">
        <v>3892</v>
      </c>
      <c r="D2" s="3424" t="s">
        <v>1763</v>
      </c>
      <c r="E2" s="3424"/>
      <c r="F2" s="3424" t="s">
        <v>3894</v>
      </c>
      <c r="G2" s="575" t="s">
        <v>4186</v>
      </c>
      <c r="H2" s="2382"/>
    </row>
    <row r="3" spans="1:10" ht="15" customHeight="1">
      <c r="A3" s="2383"/>
      <c r="B3" s="3424"/>
      <c r="C3" s="3431" t="s">
        <v>3895</v>
      </c>
      <c r="D3" s="3424" t="s">
        <v>3893</v>
      </c>
      <c r="E3" s="3424"/>
      <c r="F3" s="3424" t="s">
        <v>3896</v>
      </c>
      <c r="G3" s="3450" t="str">
        <f>'Data Sheet'!$C$40</f>
        <v>4/28/2015</v>
      </c>
      <c r="H3" s="3451" t="str">
        <f>'Data Sheet'!$C$38</f>
        <v>12/31/2014</v>
      </c>
    </row>
    <row r="4" spans="1:10" ht="15" customHeight="1">
      <c r="A4" s="3482" t="s">
        <v>3019</v>
      </c>
      <c r="B4" s="3483"/>
      <c r="C4" s="3483"/>
      <c r="D4" s="3483"/>
      <c r="E4" s="3483"/>
      <c r="F4" s="3483"/>
      <c r="G4" s="3483"/>
      <c r="H4" s="3484"/>
    </row>
    <row r="5" spans="1:10">
      <c r="A5" s="3485"/>
      <c r="B5" s="3486"/>
      <c r="C5" s="3486"/>
      <c r="D5" s="3486"/>
      <c r="E5" s="3486"/>
      <c r="F5" s="3487" t="s">
        <v>4147</v>
      </c>
      <c r="G5" s="3487" t="s">
        <v>1734</v>
      </c>
      <c r="H5" s="3488" t="s">
        <v>1662</v>
      </c>
    </row>
    <row r="6" spans="1:10">
      <c r="A6" s="2389" t="s">
        <v>4190</v>
      </c>
      <c r="B6" s="615" t="s">
        <v>3374</v>
      </c>
      <c r="C6" s="615"/>
      <c r="D6" s="615"/>
      <c r="E6" s="615"/>
      <c r="F6" s="576" t="s">
        <v>63</v>
      </c>
      <c r="G6" s="576" t="s">
        <v>1660</v>
      </c>
      <c r="H6" s="3452" t="s">
        <v>1663</v>
      </c>
    </row>
    <row r="7" spans="1:10">
      <c r="A7" s="2389"/>
      <c r="B7" s="615"/>
      <c r="C7" s="615"/>
      <c r="D7" s="615"/>
      <c r="E7" s="615"/>
      <c r="F7" s="576"/>
      <c r="G7" s="3446" t="s">
        <v>1661</v>
      </c>
      <c r="H7" s="2390"/>
    </row>
    <row r="8" spans="1:10">
      <c r="A8" s="3489" t="s">
        <v>4193</v>
      </c>
      <c r="B8" s="3490" t="s">
        <v>65</v>
      </c>
      <c r="C8" s="3490"/>
      <c r="D8" s="3490"/>
      <c r="E8" s="3490"/>
      <c r="F8" s="3491" t="s">
        <v>2119</v>
      </c>
      <c r="G8" s="3491" t="s">
        <v>2120</v>
      </c>
      <c r="H8" s="3492" t="s">
        <v>2121</v>
      </c>
    </row>
    <row r="9" spans="1:10" ht="15.75">
      <c r="A9" s="3453">
        <v>1</v>
      </c>
      <c r="B9" s="3493" t="s">
        <v>756</v>
      </c>
      <c r="C9" s="3494"/>
      <c r="D9" s="3494"/>
      <c r="E9" s="3494"/>
      <c r="F9" s="3495"/>
      <c r="G9" s="3455"/>
      <c r="H9" s="3456"/>
    </row>
    <row r="10" spans="1:10">
      <c r="A10" s="3502">
        <v>2</v>
      </c>
      <c r="B10" s="852" t="s">
        <v>757</v>
      </c>
      <c r="C10" s="615"/>
      <c r="D10" s="615"/>
      <c r="E10" s="615"/>
      <c r="F10" s="3457" t="s">
        <v>4271</v>
      </c>
      <c r="G10" s="143">
        <v>1990192420</v>
      </c>
      <c r="H10" s="2768">
        <v>1839465745</v>
      </c>
      <c r="J10" s="1804"/>
    </row>
    <row r="11" spans="1:10">
      <c r="A11" s="3502">
        <v>3</v>
      </c>
      <c r="B11" s="3496" t="s">
        <v>758</v>
      </c>
      <c r="C11" s="596"/>
      <c r="D11" s="596"/>
      <c r="E11" s="596"/>
      <c r="F11" s="3497" t="s">
        <v>4271</v>
      </c>
      <c r="G11" s="149">
        <v>52896185</v>
      </c>
      <c r="H11" s="3500">
        <v>85401415</v>
      </c>
      <c r="J11" s="1804"/>
    </row>
    <row r="12" spans="1:10">
      <c r="A12" s="3502">
        <v>4</v>
      </c>
      <c r="B12" s="852" t="s">
        <v>889</v>
      </c>
      <c r="C12" s="615"/>
      <c r="D12" s="615"/>
      <c r="E12" s="615"/>
      <c r="F12" s="3457"/>
      <c r="G12" s="149">
        <f>SUM(G10:G11)</f>
        <v>2043088605</v>
      </c>
      <c r="H12" s="3500">
        <f>SUM(H10:H11)</f>
        <v>1924867160</v>
      </c>
      <c r="J12" s="1804"/>
    </row>
    <row r="13" spans="1:10">
      <c r="A13" s="3502">
        <v>5</v>
      </c>
      <c r="B13" s="3496" t="s">
        <v>890</v>
      </c>
      <c r="C13" s="596"/>
      <c r="D13" s="596"/>
      <c r="E13" s="596"/>
      <c r="F13" s="3497" t="s">
        <v>4271</v>
      </c>
      <c r="G13" s="149">
        <v>659703864</v>
      </c>
      <c r="H13" s="3500">
        <v>615749878</v>
      </c>
      <c r="J13" s="1804"/>
    </row>
    <row r="14" spans="1:10">
      <c r="A14" s="3502">
        <v>6</v>
      </c>
      <c r="B14" s="852" t="s">
        <v>891</v>
      </c>
      <c r="C14" s="615"/>
      <c r="D14" s="615"/>
      <c r="E14" s="615"/>
      <c r="F14" s="3457" t="s">
        <v>892</v>
      </c>
      <c r="G14" s="149">
        <f>G12-G13</f>
        <v>1383384741</v>
      </c>
      <c r="H14" s="3500">
        <f>H12-H13</f>
        <v>1309117282</v>
      </c>
      <c r="J14" s="1804"/>
    </row>
    <row r="15" spans="1:10">
      <c r="A15" s="3502">
        <v>7</v>
      </c>
      <c r="B15" s="3496" t="s">
        <v>4585</v>
      </c>
      <c r="C15" s="596"/>
      <c r="D15" s="596"/>
      <c r="E15" s="596"/>
      <c r="F15" s="3497" t="s">
        <v>4274</v>
      </c>
      <c r="G15" s="149" t="s">
        <v>3706</v>
      </c>
      <c r="H15" s="3500" t="s">
        <v>3706</v>
      </c>
      <c r="J15" s="1804"/>
    </row>
    <row r="16" spans="1:10">
      <c r="A16" s="3502">
        <v>8</v>
      </c>
      <c r="B16" s="852" t="s">
        <v>4586</v>
      </c>
      <c r="C16" s="615"/>
      <c r="D16" s="615"/>
      <c r="E16" s="615"/>
      <c r="F16" s="3457"/>
      <c r="G16" s="149" t="s">
        <v>3706</v>
      </c>
      <c r="H16" s="3500" t="s">
        <v>3706</v>
      </c>
      <c r="J16" s="1804"/>
    </row>
    <row r="17" spans="1:10">
      <c r="A17" s="3502">
        <v>9</v>
      </c>
      <c r="B17" s="3496" t="s">
        <v>4587</v>
      </c>
      <c r="C17" s="596"/>
      <c r="D17" s="596"/>
      <c r="E17" s="596"/>
      <c r="F17" s="3497"/>
      <c r="G17" s="149" t="s">
        <v>3706</v>
      </c>
      <c r="H17" s="3500" t="s">
        <v>3706</v>
      </c>
      <c r="J17" s="1804"/>
    </row>
    <row r="18" spans="1:10">
      <c r="A18" s="3502">
        <v>10</v>
      </c>
      <c r="B18" s="852" t="s">
        <v>821</v>
      </c>
      <c r="C18" s="615"/>
      <c r="D18" s="615"/>
      <c r="E18" s="615"/>
      <c r="F18" s="3457"/>
      <c r="G18" s="149" t="s">
        <v>3706</v>
      </c>
      <c r="H18" s="3500" t="s">
        <v>3706</v>
      </c>
      <c r="J18" s="1804"/>
    </row>
    <row r="19" spans="1:10">
      <c r="A19" s="3502">
        <v>11</v>
      </c>
      <c r="B19" s="3496" t="s">
        <v>4588</v>
      </c>
      <c r="C19" s="596"/>
      <c r="D19" s="596"/>
      <c r="E19" s="596"/>
      <c r="F19" s="3497"/>
      <c r="G19" s="149"/>
      <c r="H19" s="3500"/>
      <c r="J19" s="1804"/>
    </row>
    <row r="20" spans="1:10">
      <c r="A20" s="3502">
        <v>12</v>
      </c>
      <c r="B20" s="852" t="s">
        <v>496</v>
      </c>
      <c r="C20" s="615"/>
      <c r="D20" s="615"/>
      <c r="E20" s="615"/>
      <c r="F20" s="3457" t="s">
        <v>4274</v>
      </c>
      <c r="G20" s="149"/>
      <c r="H20" s="3500"/>
      <c r="J20" s="1804"/>
    </row>
    <row r="21" spans="1:10" s="2191" customFormat="1">
      <c r="A21" s="3502">
        <v>13</v>
      </c>
      <c r="B21" s="3496" t="s">
        <v>497</v>
      </c>
      <c r="C21" s="596"/>
      <c r="D21" s="596"/>
      <c r="E21" s="596"/>
      <c r="F21" s="3497" t="s">
        <v>892</v>
      </c>
      <c r="G21" s="149"/>
      <c r="H21" s="3500"/>
      <c r="J21" s="1804"/>
    </row>
    <row r="22" spans="1:10" s="2191" customFormat="1">
      <c r="A22" s="3502">
        <v>14</v>
      </c>
      <c r="B22" s="852" t="s">
        <v>4604</v>
      </c>
      <c r="C22" s="615"/>
      <c r="D22" s="615"/>
      <c r="E22" s="615"/>
      <c r="F22" s="3457" t="s">
        <v>892</v>
      </c>
      <c r="G22" s="149">
        <f>+G14+G21</f>
        <v>1383384741</v>
      </c>
      <c r="H22" s="3500">
        <f>+H14+H21</f>
        <v>1309117282</v>
      </c>
      <c r="J22" s="1804"/>
    </row>
    <row r="23" spans="1:10">
      <c r="A23" s="3502">
        <v>15</v>
      </c>
      <c r="B23" s="3496" t="s">
        <v>498</v>
      </c>
      <c r="C23" s="596"/>
      <c r="D23" s="596"/>
      <c r="E23" s="596"/>
      <c r="F23" s="3497">
        <v>122</v>
      </c>
      <c r="G23" s="149" t="s">
        <v>3706</v>
      </c>
      <c r="H23" s="3500" t="s">
        <v>3706</v>
      </c>
      <c r="J23" s="1804"/>
    </row>
    <row r="24" spans="1:10">
      <c r="A24" s="3502">
        <v>16</v>
      </c>
      <c r="B24" s="852" t="s">
        <v>499</v>
      </c>
      <c r="C24" s="615"/>
      <c r="D24" s="615"/>
      <c r="E24" s="615"/>
      <c r="F24" s="3457" t="s">
        <v>892</v>
      </c>
      <c r="G24" s="149"/>
      <c r="H24" s="3500"/>
      <c r="J24" s="1804"/>
    </row>
    <row r="25" spans="1:10" ht="15.75">
      <c r="A25" s="3502">
        <v>17</v>
      </c>
      <c r="B25" s="3498" t="s">
        <v>178</v>
      </c>
      <c r="C25" s="688"/>
      <c r="D25" s="688"/>
      <c r="E25" s="688"/>
      <c r="F25" s="3499"/>
      <c r="G25" s="3501"/>
      <c r="H25" s="3469"/>
      <c r="J25" s="1804"/>
    </row>
    <row r="26" spans="1:10">
      <c r="A26" s="3503">
        <v>18</v>
      </c>
      <c r="B26" s="3496" t="s">
        <v>179</v>
      </c>
      <c r="C26" s="596"/>
      <c r="D26" s="596"/>
      <c r="E26" s="596"/>
      <c r="F26" s="3497">
        <v>221</v>
      </c>
      <c r="G26" s="149">
        <v>42409</v>
      </c>
      <c r="H26" s="3500">
        <v>57958</v>
      </c>
      <c r="J26" s="1804"/>
    </row>
    <row r="27" spans="1:10">
      <c r="A27" s="3503">
        <v>19</v>
      </c>
      <c r="B27" s="852" t="s">
        <v>180</v>
      </c>
      <c r="C27" s="615"/>
      <c r="D27" s="615"/>
      <c r="E27" s="615"/>
      <c r="F27" s="3457" t="s">
        <v>892</v>
      </c>
      <c r="G27" s="149">
        <v>53077</v>
      </c>
      <c r="H27" s="3500">
        <v>53077</v>
      </c>
      <c r="J27" s="1804"/>
    </row>
    <row r="28" spans="1:10">
      <c r="A28" s="3503">
        <v>20</v>
      </c>
      <c r="B28" s="3496" t="s">
        <v>181</v>
      </c>
      <c r="C28" s="596"/>
      <c r="D28" s="596"/>
      <c r="E28" s="596"/>
      <c r="F28" s="3497" t="s">
        <v>892</v>
      </c>
      <c r="G28" s="149"/>
      <c r="H28" s="3500"/>
      <c r="J28" s="1804"/>
    </row>
    <row r="29" spans="1:10">
      <c r="A29" s="3503">
        <v>21</v>
      </c>
      <c r="B29" s="852" t="s">
        <v>232</v>
      </c>
      <c r="C29" s="615"/>
      <c r="D29" s="615"/>
      <c r="E29" s="615"/>
      <c r="F29" s="3457" t="s">
        <v>1775</v>
      </c>
      <c r="G29" s="149">
        <v>259202927</v>
      </c>
      <c r="H29" s="3500">
        <v>246863066</v>
      </c>
      <c r="J29" s="1804"/>
    </row>
    <row r="30" spans="1:10">
      <c r="A30" s="3503">
        <v>22</v>
      </c>
      <c r="B30" s="3496" t="s">
        <v>233</v>
      </c>
      <c r="C30" s="596"/>
      <c r="D30" s="596"/>
      <c r="E30" s="596"/>
      <c r="F30" s="3497" t="s">
        <v>892</v>
      </c>
      <c r="G30" s="3501"/>
      <c r="H30" s="3469"/>
      <c r="J30" s="1804"/>
    </row>
    <row r="31" spans="1:10">
      <c r="A31" s="3503">
        <v>23</v>
      </c>
      <c r="B31" s="852" t="s">
        <v>234</v>
      </c>
      <c r="C31" s="615"/>
      <c r="D31" s="615"/>
      <c r="E31" s="615"/>
      <c r="F31" s="3457" t="s">
        <v>892</v>
      </c>
      <c r="G31" s="149"/>
      <c r="H31" s="3500"/>
      <c r="J31" s="1804"/>
    </row>
    <row r="32" spans="1:10">
      <c r="A32" s="3503">
        <v>24</v>
      </c>
      <c r="B32" s="3496" t="s">
        <v>235</v>
      </c>
      <c r="C32" s="596"/>
      <c r="D32" s="596"/>
      <c r="E32" s="596"/>
      <c r="F32" s="3497"/>
      <c r="G32" s="149"/>
      <c r="H32" s="3500"/>
      <c r="J32" s="1804"/>
    </row>
    <row r="33" spans="1:10">
      <c r="A33" s="3503">
        <v>25</v>
      </c>
      <c r="B33" s="852" t="s">
        <v>4589</v>
      </c>
      <c r="C33" s="615"/>
      <c r="D33" s="615"/>
      <c r="E33" s="615"/>
      <c r="F33" s="3457"/>
      <c r="G33" s="149"/>
      <c r="H33" s="3500"/>
      <c r="J33" s="1804"/>
    </row>
    <row r="34" spans="1:10">
      <c r="A34" s="3503">
        <v>26</v>
      </c>
      <c r="B34" s="3496" t="s">
        <v>4590</v>
      </c>
      <c r="C34" s="596"/>
      <c r="D34" s="596"/>
      <c r="E34" s="596"/>
      <c r="F34" s="3497"/>
      <c r="G34" s="149"/>
      <c r="H34" s="3500"/>
      <c r="J34" s="1804"/>
    </row>
    <row r="35" spans="1:10">
      <c r="A35" s="3503">
        <v>27</v>
      </c>
      <c r="B35" s="852" t="s">
        <v>4591</v>
      </c>
      <c r="C35" s="615"/>
      <c r="D35" s="615"/>
      <c r="E35" s="615"/>
      <c r="F35" s="3457"/>
      <c r="G35" s="149"/>
      <c r="H35" s="3500"/>
      <c r="J35" s="1804"/>
    </row>
    <row r="36" spans="1:10">
      <c r="A36" s="3503">
        <v>28</v>
      </c>
      <c r="B36" s="3496" t="s">
        <v>4592</v>
      </c>
      <c r="C36" s="596"/>
      <c r="D36" s="596"/>
      <c r="E36" s="596"/>
      <c r="F36" s="3497"/>
      <c r="G36" s="149"/>
      <c r="H36" s="3500"/>
      <c r="J36" s="1804"/>
    </row>
    <row r="37" spans="1:10">
      <c r="A37" s="3503">
        <v>29</v>
      </c>
      <c r="B37" s="852" t="s">
        <v>4593</v>
      </c>
      <c r="C37" s="615"/>
      <c r="D37" s="615"/>
      <c r="E37" s="615"/>
      <c r="F37" s="3457"/>
      <c r="G37" s="149"/>
      <c r="H37" s="3500"/>
      <c r="J37" s="1804"/>
    </row>
    <row r="38" spans="1:10">
      <c r="A38" s="3503">
        <v>30</v>
      </c>
      <c r="B38" s="3496" t="s">
        <v>4594</v>
      </c>
      <c r="C38" s="596"/>
      <c r="D38" s="596"/>
      <c r="E38" s="596"/>
      <c r="F38" s="3497"/>
      <c r="G38" s="149"/>
      <c r="H38" s="3500"/>
      <c r="J38" s="1804"/>
    </row>
    <row r="39" spans="1:10">
      <c r="A39" s="3503">
        <v>31</v>
      </c>
      <c r="B39" s="852" t="s">
        <v>4595</v>
      </c>
      <c r="C39" s="615"/>
      <c r="D39" s="615"/>
      <c r="E39" s="615"/>
      <c r="F39" s="3457"/>
      <c r="G39" s="149">
        <v>479681</v>
      </c>
      <c r="H39" s="3500">
        <v>554369</v>
      </c>
      <c r="J39" s="1804"/>
    </row>
    <row r="40" spans="1:10">
      <c r="A40" s="3503">
        <v>32</v>
      </c>
      <c r="B40" s="3496" t="s">
        <v>4605</v>
      </c>
      <c r="C40" s="596"/>
      <c r="D40" s="596"/>
      <c r="E40" s="596"/>
      <c r="F40" s="3497"/>
      <c r="G40" s="149">
        <f>+G26-G27+G28+G29+G31+G32+G33+G34+G35+G36+G37+G38+G39</f>
        <v>259671940</v>
      </c>
      <c r="H40" s="3500">
        <f>+H26-H27+H28+H29+H31+H32+H33+H34+H35+H36+H37+H38+H39</f>
        <v>247422316</v>
      </c>
      <c r="J40" s="1804"/>
    </row>
    <row r="41" spans="1:10" ht="15.75">
      <c r="A41" s="3503">
        <v>33</v>
      </c>
      <c r="B41" s="3454" t="s">
        <v>206</v>
      </c>
      <c r="C41" s="615"/>
      <c r="D41" s="615"/>
      <c r="E41" s="615"/>
      <c r="F41" s="3457"/>
      <c r="G41" s="3501"/>
      <c r="H41" s="3469"/>
      <c r="J41" s="1804"/>
    </row>
    <row r="42" spans="1:10">
      <c r="A42" s="3503">
        <v>34</v>
      </c>
      <c r="B42" s="3496" t="s">
        <v>4596</v>
      </c>
      <c r="C42" s="596"/>
      <c r="D42" s="596"/>
      <c r="E42" s="596"/>
      <c r="F42" s="3497" t="s">
        <v>892</v>
      </c>
      <c r="G42" s="149"/>
      <c r="H42" s="3500"/>
      <c r="J42" s="1804"/>
    </row>
    <row r="43" spans="1:10">
      <c r="A43" s="3503">
        <v>35</v>
      </c>
      <c r="B43" s="852" t="s">
        <v>207</v>
      </c>
      <c r="C43" s="615"/>
      <c r="D43" s="615"/>
      <c r="E43" s="615"/>
      <c r="F43" s="3457" t="s">
        <v>892</v>
      </c>
      <c r="G43" s="149">
        <v>4556584</v>
      </c>
      <c r="H43" s="3500">
        <v>-67623</v>
      </c>
      <c r="J43" s="1804"/>
    </row>
    <row r="44" spans="1:10">
      <c r="A44" s="3503">
        <v>36</v>
      </c>
      <c r="B44" s="3496" t="s">
        <v>208</v>
      </c>
      <c r="C44" s="596"/>
      <c r="D44" s="596"/>
      <c r="E44" s="596"/>
      <c r="F44" s="3497" t="s">
        <v>892</v>
      </c>
      <c r="G44" s="149">
        <v>0</v>
      </c>
      <c r="H44" s="3500">
        <v>4181914</v>
      </c>
      <c r="J44" s="1804"/>
    </row>
    <row r="45" spans="1:10">
      <c r="A45" s="3503">
        <v>37</v>
      </c>
      <c r="B45" s="852" t="s">
        <v>209</v>
      </c>
      <c r="C45" s="615"/>
      <c r="D45" s="615"/>
      <c r="E45" s="615"/>
      <c r="F45" s="3457" t="s">
        <v>892</v>
      </c>
      <c r="G45" s="149">
        <v>122911</v>
      </c>
      <c r="H45" s="3500">
        <v>206236</v>
      </c>
      <c r="J45" s="1804"/>
    </row>
    <row r="46" spans="1:10">
      <c r="A46" s="3503">
        <v>38</v>
      </c>
      <c r="B46" s="3496" t="s">
        <v>210</v>
      </c>
      <c r="C46" s="596"/>
      <c r="D46" s="596"/>
      <c r="E46" s="596"/>
      <c r="F46" s="3497" t="s">
        <v>892</v>
      </c>
      <c r="G46" s="149">
        <v>0</v>
      </c>
      <c r="H46" s="3500">
        <v>0</v>
      </c>
      <c r="J46" s="1804"/>
    </row>
    <row r="47" spans="1:10">
      <c r="A47" s="3503">
        <v>39</v>
      </c>
      <c r="B47" s="852" t="s">
        <v>211</v>
      </c>
      <c r="C47" s="615"/>
      <c r="D47" s="615"/>
      <c r="E47" s="615"/>
      <c r="F47" s="3457"/>
      <c r="G47" s="149"/>
      <c r="H47" s="3500"/>
      <c r="J47" s="1804"/>
    </row>
    <row r="48" spans="1:10">
      <c r="A48" s="3503">
        <v>40</v>
      </c>
      <c r="B48" s="3496" t="s">
        <v>212</v>
      </c>
      <c r="C48" s="596"/>
      <c r="D48" s="596"/>
      <c r="E48" s="596"/>
      <c r="F48" s="3497" t="s">
        <v>892</v>
      </c>
      <c r="G48" s="149">
        <v>62652666</v>
      </c>
      <c r="H48" s="3500">
        <v>59078497</v>
      </c>
      <c r="J48" s="1804"/>
    </row>
    <row r="49" spans="1:10">
      <c r="A49" s="3503">
        <v>41</v>
      </c>
      <c r="B49" s="852" t="s">
        <v>4218</v>
      </c>
      <c r="C49" s="615"/>
      <c r="D49" s="615"/>
      <c r="E49" s="615"/>
      <c r="F49" s="3457" t="s">
        <v>892</v>
      </c>
      <c r="G49" s="149">
        <v>12709483</v>
      </c>
      <c r="H49" s="3500">
        <v>15754635</v>
      </c>
      <c r="J49" s="1804"/>
    </row>
    <row r="50" spans="1:10">
      <c r="A50" s="3503">
        <v>42</v>
      </c>
      <c r="B50" s="3496" t="s">
        <v>3388</v>
      </c>
      <c r="C50" s="596"/>
      <c r="D50" s="596"/>
      <c r="E50" s="596"/>
      <c r="F50" s="3497" t="s">
        <v>892</v>
      </c>
      <c r="G50" s="149">
        <v>5939093</v>
      </c>
      <c r="H50" s="3500">
        <v>5144022</v>
      </c>
      <c r="J50" s="1804"/>
    </row>
    <row r="51" spans="1:10">
      <c r="A51" s="3503">
        <v>43</v>
      </c>
      <c r="B51" s="852" t="s">
        <v>4255</v>
      </c>
      <c r="C51" s="615"/>
      <c r="D51" s="615"/>
      <c r="E51" s="615"/>
      <c r="F51" s="3457" t="s">
        <v>892</v>
      </c>
      <c r="G51" s="149"/>
      <c r="H51" s="3500"/>
      <c r="J51" s="1804"/>
    </row>
    <row r="52" spans="1:10">
      <c r="A52" s="3503">
        <v>44</v>
      </c>
      <c r="B52" s="3496" t="s">
        <v>4256</v>
      </c>
      <c r="C52" s="596"/>
      <c r="D52" s="596"/>
      <c r="E52" s="596"/>
      <c r="F52" s="3497" t="s">
        <v>892</v>
      </c>
      <c r="G52" s="149">
        <v>36164313</v>
      </c>
      <c r="H52" s="3500">
        <v>71083962</v>
      </c>
      <c r="J52" s="2332"/>
    </row>
    <row r="53" spans="1:10">
      <c r="A53" s="3503">
        <v>45</v>
      </c>
      <c r="B53" s="852" t="s">
        <v>4257</v>
      </c>
      <c r="C53" s="615"/>
      <c r="D53" s="615"/>
      <c r="E53" s="615"/>
      <c r="F53" s="3457"/>
      <c r="G53" s="149"/>
      <c r="H53" s="3500"/>
      <c r="J53" s="1804"/>
    </row>
    <row r="54" spans="1:10">
      <c r="A54" s="3503">
        <v>46</v>
      </c>
      <c r="B54" s="3496" t="s">
        <v>3870</v>
      </c>
      <c r="C54" s="596"/>
      <c r="D54" s="596"/>
      <c r="E54" s="596"/>
      <c r="F54" s="3497"/>
      <c r="G54" s="149"/>
      <c r="H54" s="3500"/>
      <c r="J54" s="1804"/>
    </row>
    <row r="55" spans="1:10">
      <c r="A55" s="3503">
        <v>47</v>
      </c>
      <c r="B55" s="852" t="s">
        <v>3871</v>
      </c>
      <c r="C55" s="615"/>
      <c r="D55" s="615"/>
      <c r="E55" s="615"/>
      <c r="F55" s="3457"/>
      <c r="G55" s="149"/>
      <c r="H55" s="3500"/>
      <c r="J55" s="1804"/>
    </row>
    <row r="56" spans="1:10">
      <c r="A56" s="3503">
        <v>48</v>
      </c>
      <c r="B56" s="3496" t="s">
        <v>3074</v>
      </c>
      <c r="C56" s="596"/>
      <c r="D56" s="596"/>
      <c r="E56" s="596"/>
      <c r="F56" s="3497">
        <v>227</v>
      </c>
      <c r="G56" s="149">
        <v>16377910</v>
      </c>
      <c r="H56" s="3500">
        <v>15067506</v>
      </c>
      <c r="J56" s="1804"/>
    </row>
    <row r="57" spans="1:10">
      <c r="A57" s="3503">
        <v>49</v>
      </c>
      <c r="B57" s="852" t="s">
        <v>1842</v>
      </c>
      <c r="C57" s="615"/>
      <c r="D57" s="615"/>
      <c r="E57" s="615"/>
      <c r="F57" s="3457"/>
      <c r="G57" s="149"/>
      <c r="H57" s="3500"/>
      <c r="J57" s="1804"/>
    </row>
    <row r="58" spans="1:10">
      <c r="A58" s="3503">
        <v>50</v>
      </c>
      <c r="B58" s="3496" t="s">
        <v>1844</v>
      </c>
      <c r="C58" s="596"/>
      <c r="D58" s="596"/>
      <c r="E58" s="596"/>
      <c r="F58" s="3497"/>
      <c r="G58" s="149"/>
      <c r="H58" s="3500"/>
      <c r="J58" s="1804"/>
    </row>
    <row r="59" spans="1:10">
      <c r="A59" s="3503">
        <v>51</v>
      </c>
      <c r="B59" s="852" t="s">
        <v>1846</v>
      </c>
      <c r="C59" s="615"/>
      <c r="D59" s="615"/>
      <c r="E59" s="615"/>
      <c r="F59" s="3457" t="s">
        <v>1847</v>
      </c>
      <c r="G59" s="149"/>
      <c r="H59" s="3500"/>
      <c r="J59" s="1804"/>
    </row>
    <row r="60" spans="1:10">
      <c r="A60" s="3503">
        <v>52</v>
      </c>
      <c r="B60" s="3496" t="s">
        <v>1849</v>
      </c>
      <c r="C60" s="596"/>
      <c r="D60" s="596"/>
      <c r="E60" s="596"/>
      <c r="F60" s="3497" t="s">
        <v>1779</v>
      </c>
      <c r="G60" s="149"/>
      <c r="H60" s="3500"/>
      <c r="J60" s="1804"/>
    </row>
    <row r="61" spans="1:10">
      <c r="A61" s="3503">
        <v>53</v>
      </c>
      <c r="B61" s="852" t="s">
        <v>1851</v>
      </c>
      <c r="C61" s="615"/>
      <c r="D61" s="615"/>
      <c r="E61" s="615"/>
      <c r="F61" s="3457" t="s">
        <v>1779</v>
      </c>
      <c r="G61" s="149"/>
      <c r="H61" s="3500"/>
      <c r="J61" s="1804"/>
    </row>
    <row r="62" spans="1:10">
      <c r="A62" s="3503">
        <v>54</v>
      </c>
      <c r="B62" s="3496" t="s">
        <v>595</v>
      </c>
      <c r="C62" s="596"/>
      <c r="D62" s="596"/>
      <c r="E62" s="596"/>
      <c r="F62" s="3497" t="s">
        <v>892</v>
      </c>
      <c r="G62" s="149"/>
      <c r="H62" s="3500"/>
      <c r="J62" s="1804"/>
    </row>
    <row r="63" spans="1:10">
      <c r="A63" s="3503">
        <v>55</v>
      </c>
      <c r="B63" s="852" t="s">
        <v>597</v>
      </c>
      <c r="C63" s="615"/>
      <c r="D63" s="615"/>
      <c r="E63" s="615"/>
      <c r="F63" s="3457" t="s">
        <v>892</v>
      </c>
      <c r="G63" s="149">
        <v>16233322</v>
      </c>
      <c r="H63" s="3500">
        <v>19892592</v>
      </c>
      <c r="J63" s="1804"/>
    </row>
    <row r="64" spans="1:10">
      <c r="A64" s="3503">
        <v>56</v>
      </c>
      <c r="B64" s="3496" t="s">
        <v>9</v>
      </c>
      <c r="C64" s="596"/>
      <c r="D64" s="596"/>
      <c r="E64" s="596"/>
      <c r="F64" s="3497" t="s">
        <v>892</v>
      </c>
      <c r="G64" s="149"/>
      <c r="H64" s="3500"/>
      <c r="J64" s="1804"/>
    </row>
    <row r="65" spans="1:10">
      <c r="A65" s="3503">
        <v>57</v>
      </c>
      <c r="B65" s="852" t="s">
        <v>600</v>
      </c>
      <c r="C65" s="615"/>
      <c r="D65" s="615"/>
      <c r="E65" s="615"/>
      <c r="F65" s="3457" t="s">
        <v>892</v>
      </c>
      <c r="G65" s="149">
        <v>23656010</v>
      </c>
      <c r="H65" s="3500">
        <v>22728667</v>
      </c>
      <c r="J65" s="1804"/>
    </row>
    <row r="66" spans="1:10">
      <c r="A66" s="3503">
        <v>58</v>
      </c>
      <c r="B66" s="3496" t="s">
        <v>602</v>
      </c>
      <c r="C66" s="596"/>
      <c r="D66" s="596"/>
      <c r="E66" s="596"/>
      <c r="F66" s="3497" t="s">
        <v>892</v>
      </c>
      <c r="G66" s="149"/>
      <c r="H66" s="3500"/>
      <c r="J66" s="1804"/>
    </row>
    <row r="67" spans="1:10">
      <c r="A67" s="3503">
        <v>59</v>
      </c>
      <c r="B67" s="852" t="s">
        <v>3853</v>
      </c>
      <c r="C67" s="615"/>
      <c r="D67" s="615"/>
      <c r="E67" s="615"/>
      <c r="F67" s="3457" t="s">
        <v>892</v>
      </c>
      <c r="G67" s="149"/>
      <c r="H67" s="3500"/>
      <c r="J67" s="1804"/>
    </row>
    <row r="68" spans="1:10">
      <c r="A68" s="3503">
        <v>60</v>
      </c>
      <c r="B68" s="3496" t="s">
        <v>3855</v>
      </c>
      <c r="C68" s="596"/>
      <c r="D68" s="596"/>
      <c r="E68" s="596"/>
      <c r="F68" s="3497" t="s">
        <v>892</v>
      </c>
      <c r="G68" s="149"/>
      <c r="H68" s="3500"/>
      <c r="J68" s="1804"/>
    </row>
    <row r="69" spans="1:10">
      <c r="A69" s="3503">
        <v>61</v>
      </c>
      <c r="B69" s="852" t="s">
        <v>3857</v>
      </c>
      <c r="C69" s="615"/>
      <c r="D69" s="615"/>
      <c r="E69" s="615"/>
      <c r="F69" s="3457" t="s">
        <v>892</v>
      </c>
      <c r="G69" s="149">
        <v>34734844</v>
      </c>
      <c r="H69" s="3500">
        <v>30938899</v>
      </c>
      <c r="J69" s="1804"/>
    </row>
    <row r="70" spans="1:10">
      <c r="A70" s="3503">
        <v>62</v>
      </c>
      <c r="B70" s="3496" t="s">
        <v>3859</v>
      </c>
      <c r="C70" s="596"/>
      <c r="D70" s="596"/>
      <c r="E70" s="596"/>
      <c r="F70" s="3497"/>
      <c r="G70" s="149">
        <v>19767593</v>
      </c>
      <c r="H70" s="3500">
        <v>17644258</v>
      </c>
      <c r="J70" s="1804"/>
    </row>
    <row r="71" spans="1:10">
      <c r="A71" s="3503">
        <v>63</v>
      </c>
      <c r="B71" s="852" t="s">
        <v>4597</v>
      </c>
      <c r="C71" s="615"/>
      <c r="D71" s="615"/>
      <c r="E71" s="615"/>
      <c r="F71" s="3457"/>
      <c r="G71" s="149"/>
      <c r="H71" s="3500"/>
      <c r="J71" s="1804"/>
    </row>
    <row r="72" spans="1:10">
      <c r="A72" s="3503">
        <v>64</v>
      </c>
      <c r="B72" s="3496" t="s">
        <v>4598</v>
      </c>
      <c r="C72" s="596"/>
      <c r="D72" s="596"/>
      <c r="E72" s="596"/>
      <c r="F72" s="3497"/>
      <c r="G72" s="149"/>
      <c r="H72" s="3500"/>
      <c r="J72" s="1804"/>
    </row>
    <row r="73" spans="1:10">
      <c r="A73" s="3503">
        <v>65</v>
      </c>
      <c r="B73" s="852" t="s">
        <v>4599</v>
      </c>
      <c r="C73" s="615"/>
      <c r="D73" s="615"/>
      <c r="E73" s="615"/>
      <c r="F73" s="3457"/>
      <c r="G73" s="149">
        <v>1147338</v>
      </c>
      <c r="H73" s="3500">
        <v>4174141</v>
      </c>
      <c r="J73" s="1804"/>
    </row>
    <row r="74" spans="1:10">
      <c r="A74" s="3503">
        <v>66</v>
      </c>
      <c r="B74" s="3496" t="s">
        <v>4600</v>
      </c>
      <c r="C74" s="596"/>
      <c r="D74" s="596"/>
      <c r="E74" s="596"/>
      <c r="F74" s="3497"/>
      <c r="G74" s="149">
        <v>479681</v>
      </c>
      <c r="H74" s="3500">
        <v>554369</v>
      </c>
      <c r="J74" s="1804"/>
    </row>
    <row r="75" spans="1:10" ht="15.75" thickBot="1">
      <c r="A75" s="3504">
        <v>67</v>
      </c>
      <c r="B75" s="3459" t="s">
        <v>4606</v>
      </c>
      <c r="C75" s="3460"/>
      <c r="D75" s="3460"/>
      <c r="E75" s="3460"/>
      <c r="F75" s="3461"/>
      <c r="G75" s="3462">
        <f>SUM(G42:G49)-G50+SUM(G51:G60)-G61+SUM(G62:G71)-G72+G73-G74</f>
        <v>221704200</v>
      </c>
      <c r="H75" s="2774">
        <f>SUM(H42:H49)-H50+SUM(H51:H60)-H61+SUM(H62:H71)-H72+H73-H74</f>
        <v>254985293</v>
      </c>
      <c r="J75" s="1804"/>
    </row>
    <row r="76" spans="1:10">
      <c r="A76" s="1747"/>
      <c r="B76" s="852"/>
      <c r="C76" s="615"/>
      <c r="D76" s="615"/>
      <c r="E76" s="615"/>
      <c r="F76" s="1675"/>
      <c r="G76" s="1676"/>
      <c r="H76" s="1676"/>
      <c r="J76" s="1804"/>
    </row>
    <row r="77" spans="1:10">
      <c r="A77" s="1798" t="s">
        <v>3861</v>
      </c>
      <c r="C77" s="7"/>
      <c r="D77" s="7"/>
      <c r="E77" s="7"/>
      <c r="F77" s="7"/>
      <c r="G77" s="284"/>
      <c r="H77" s="284"/>
      <c r="J77" s="1804"/>
    </row>
    <row r="78" spans="1:10">
      <c r="A78" s="7" t="s">
        <v>3862</v>
      </c>
      <c r="B78" s="7"/>
      <c r="C78" s="7"/>
      <c r="D78" s="7"/>
      <c r="E78" s="7"/>
      <c r="F78" s="7"/>
      <c r="G78" s="284"/>
      <c r="H78" s="284"/>
      <c r="J78" s="1804"/>
    </row>
    <row r="79" spans="1:10">
      <c r="A79" s="7"/>
      <c r="B79" s="7"/>
      <c r="C79" s="7"/>
      <c r="D79" s="7"/>
      <c r="E79" s="7"/>
      <c r="F79" s="7"/>
      <c r="G79" s="284"/>
      <c r="H79" s="284"/>
      <c r="J79" s="1804"/>
    </row>
    <row r="80" spans="1:10" ht="15.75" thickBot="1">
      <c r="G80" s="199"/>
      <c r="H80" s="199"/>
      <c r="J80" s="1804"/>
    </row>
    <row r="81" spans="1:10">
      <c r="A81" s="2376"/>
      <c r="B81" s="3447" t="s">
        <v>2817</v>
      </c>
      <c r="C81" s="3448" t="s">
        <v>3891</v>
      </c>
      <c r="D81" s="2377"/>
      <c r="E81" s="2377"/>
      <c r="F81" s="3447"/>
      <c r="G81" s="3447" t="s">
        <v>4183</v>
      </c>
      <c r="H81" s="2378" t="s">
        <v>4184</v>
      </c>
      <c r="J81" s="1804"/>
    </row>
    <row r="82" spans="1:10">
      <c r="A82" s="2383"/>
      <c r="B82" s="540" t="str">
        <f>'Data Sheet'!$C$25</f>
        <v>Orange and Rockland Utilities, Inc</v>
      </c>
      <c r="C82" s="3431" t="s">
        <v>3892</v>
      </c>
      <c r="D82" s="3424" t="s">
        <v>1763</v>
      </c>
      <c r="E82" s="3424"/>
      <c r="F82" s="540" t="s">
        <v>3894</v>
      </c>
      <c r="G82" s="540" t="s">
        <v>4186</v>
      </c>
      <c r="H82" s="2382"/>
      <c r="J82" s="1804"/>
    </row>
    <row r="83" spans="1:10">
      <c r="A83" s="2384"/>
      <c r="B83" s="3425"/>
      <c r="C83" s="3430" t="s">
        <v>3895</v>
      </c>
      <c r="D83" s="3425" t="s">
        <v>3893</v>
      </c>
      <c r="E83" s="3425"/>
      <c r="F83" s="542" t="s">
        <v>3896</v>
      </c>
      <c r="G83" s="3436" t="str">
        <f>'Data Sheet'!$C$40</f>
        <v>4/28/2015</v>
      </c>
      <c r="H83" s="3463" t="str">
        <f>'Data Sheet'!$C$38</f>
        <v>12/31/2014</v>
      </c>
      <c r="J83" s="1804"/>
    </row>
    <row r="84" spans="1:10" ht="15.75">
      <c r="A84" s="3464" t="s">
        <v>3863</v>
      </c>
      <c r="B84" s="1677"/>
      <c r="C84" s="544"/>
      <c r="D84" s="544"/>
      <c r="E84" s="544"/>
      <c r="F84" s="544"/>
      <c r="G84" s="544"/>
      <c r="H84" s="2379"/>
      <c r="J84" s="1804"/>
    </row>
    <row r="85" spans="1:10">
      <c r="A85" s="2386"/>
      <c r="B85" s="615"/>
      <c r="C85" s="615"/>
      <c r="D85" s="615"/>
      <c r="E85" s="615"/>
      <c r="F85" s="576" t="s">
        <v>4147</v>
      </c>
      <c r="G85" s="576" t="s">
        <v>1734</v>
      </c>
      <c r="H85" s="3465" t="s">
        <v>1662</v>
      </c>
      <c r="J85" s="1804"/>
    </row>
    <row r="86" spans="1:10">
      <c r="A86" s="2386" t="s">
        <v>4190</v>
      </c>
      <c r="B86" s="615" t="s">
        <v>3374</v>
      </c>
      <c r="C86" s="615"/>
      <c r="D86" s="615"/>
      <c r="E86" s="615"/>
      <c r="F86" s="576" t="s">
        <v>63</v>
      </c>
      <c r="G86" s="576" t="s">
        <v>1660</v>
      </c>
      <c r="H86" s="3466" t="s">
        <v>1663</v>
      </c>
      <c r="J86" s="1804"/>
    </row>
    <row r="87" spans="1:10">
      <c r="A87" s="3467" t="s">
        <v>4193</v>
      </c>
      <c r="B87" s="544" t="s">
        <v>65</v>
      </c>
      <c r="C87" s="544"/>
      <c r="D87" s="544"/>
      <c r="E87" s="544"/>
      <c r="F87" s="607" t="s">
        <v>2119</v>
      </c>
      <c r="G87" s="3430" t="s">
        <v>1661</v>
      </c>
      <c r="H87" s="3468"/>
      <c r="J87" s="1804"/>
    </row>
    <row r="88" spans="1:10" ht="15.75">
      <c r="A88" s="3467">
        <v>68</v>
      </c>
      <c r="B88" s="1671" t="s">
        <v>3865</v>
      </c>
      <c r="C88" s="544"/>
      <c r="D88" s="544"/>
      <c r="E88" s="544"/>
      <c r="F88" s="360"/>
      <c r="G88" s="1672"/>
      <c r="H88" s="3469"/>
      <c r="J88" s="1804"/>
    </row>
    <row r="89" spans="1:10">
      <c r="A89" s="3467">
        <v>69</v>
      </c>
      <c r="B89" s="1673" t="s">
        <v>3866</v>
      </c>
      <c r="C89" s="544"/>
      <c r="D89" s="544"/>
      <c r="E89" s="544"/>
      <c r="F89" s="3430" t="s">
        <v>3867</v>
      </c>
      <c r="G89" s="213">
        <v>2518836</v>
      </c>
      <c r="H89" s="3470">
        <v>2951249</v>
      </c>
      <c r="J89" s="1804"/>
    </row>
    <row r="90" spans="1:10">
      <c r="A90" s="3467">
        <v>70</v>
      </c>
      <c r="B90" s="1673" t="s">
        <v>3850</v>
      </c>
      <c r="C90" s="544"/>
      <c r="D90" s="544"/>
      <c r="E90" s="544"/>
      <c r="F90" s="3430">
        <v>230</v>
      </c>
      <c r="G90" s="197"/>
      <c r="H90" s="3471"/>
      <c r="J90" s="1804"/>
    </row>
    <row r="91" spans="1:10">
      <c r="A91" s="3467">
        <v>71</v>
      </c>
      <c r="B91" s="1673" t="s">
        <v>3851</v>
      </c>
      <c r="C91" s="544"/>
      <c r="D91" s="544"/>
      <c r="E91" s="544"/>
      <c r="F91" s="3430">
        <v>230</v>
      </c>
      <c r="G91" s="197"/>
      <c r="H91" s="3471"/>
      <c r="J91" s="1804"/>
    </row>
    <row r="92" spans="1:10">
      <c r="A92" s="3467">
        <v>72</v>
      </c>
      <c r="B92" s="1673" t="s">
        <v>3852</v>
      </c>
      <c r="C92" s="544"/>
      <c r="D92" s="544"/>
      <c r="E92" s="544"/>
      <c r="F92" s="3430">
        <v>232</v>
      </c>
      <c r="G92" s="197">
        <v>611720166</v>
      </c>
      <c r="H92" s="3471">
        <v>478182385</v>
      </c>
      <c r="J92" s="1804"/>
    </row>
    <row r="93" spans="1:10">
      <c r="A93" s="3467">
        <v>73</v>
      </c>
      <c r="B93" s="1673" t="s">
        <v>4602</v>
      </c>
      <c r="C93" s="544"/>
      <c r="D93" s="544"/>
      <c r="E93" s="544"/>
      <c r="F93" s="3430" t="s">
        <v>3867</v>
      </c>
      <c r="G93" s="197"/>
      <c r="H93" s="3471"/>
      <c r="J93" s="1804"/>
    </row>
    <row r="94" spans="1:10">
      <c r="A94" s="3467">
        <v>74</v>
      </c>
      <c r="B94" s="1673" t="s">
        <v>4601</v>
      </c>
      <c r="C94" s="544"/>
      <c r="D94" s="544"/>
      <c r="E94" s="544"/>
      <c r="F94" s="3430" t="s">
        <v>3867</v>
      </c>
      <c r="G94" s="197"/>
      <c r="H94" s="3471"/>
      <c r="J94" s="1804"/>
    </row>
    <row r="95" spans="1:10">
      <c r="A95" s="3467">
        <v>75</v>
      </c>
      <c r="B95" s="1673" t="s">
        <v>4603</v>
      </c>
      <c r="C95" s="544"/>
      <c r="D95" s="544"/>
      <c r="E95" s="544"/>
      <c r="F95" s="3430" t="s">
        <v>3867</v>
      </c>
      <c r="G95" s="197"/>
      <c r="H95" s="3471"/>
      <c r="J95" s="1804"/>
    </row>
    <row r="96" spans="1:10">
      <c r="A96" s="3467">
        <v>76</v>
      </c>
      <c r="B96" s="1673" t="s">
        <v>2639</v>
      </c>
      <c r="C96" s="544"/>
      <c r="D96" s="544"/>
      <c r="E96" s="544"/>
      <c r="F96" s="3430" t="s">
        <v>3867</v>
      </c>
      <c r="G96" s="197"/>
      <c r="H96" s="3471"/>
      <c r="J96" s="1804"/>
    </row>
    <row r="97" spans="1:10">
      <c r="A97" s="3467">
        <v>77</v>
      </c>
      <c r="B97" s="1673" t="s">
        <v>2640</v>
      </c>
      <c r="C97" s="544"/>
      <c r="D97" s="544"/>
      <c r="E97" s="544"/>
      <c r="F97" s="3430" t="s">
        <v>3867</v>
      </c>
      <c r="G97" s="197"/>
      <c r="H97" s="3471"/>
      <c r="J97" s="1804"/>
    </row>
    <row r="98" spans="1:10">
      <c r="A98" s="3467">
        <v>78</v>
      </c>
      <c r="B98" s="1673" t="s">
        <v>2641</v>
      </c>
      <c r="C98" s="544"/>
      <c r="D98" s="544"/>
      <c r="E98" s="544"/>
      <c r="F98" s="3430">
        <v>233</v>
      </c>
      <c r="G98" s="197">
        <v>17116999</v>
      </c>
      <c r="H98" s="3471">
        <v>16608437</v>
      </c>
      <c r="J98" s="1804"/>
    </row>
    <row r="99" spans="1:10">
      <c r="A99" s="3467">
        <v>79</v>
      </c>
      <c r="B99" s="1673" t="s">
        <v>2642</v>
      </c>
      <c r="C99" s="544"/>
      <c r="D99" s="544"/>
      <c r="E99" s="544"/>
      <c r="F99" s="3430" t="s">
        <v>3867</v>
      </c>
      <c r="G99" s="197"/>
      <c r="H99" s="3471"/>
      <c r="J99" s="1804"/>
    </row>
    <row r="100" spans="1:10">
      <c r="A100" s="3467">
        <v>80</v>
      </c>
      <c r="B100" s="1673" t="s">
        <v>2643</v>
      </c>
      <c r="C100" s="544"/>
      <c r="D100" s="544"/>
      <c r="E100" s="544"/>
      <c r="F100" s="3430" t="s">
        <v>346</v>
      </c>
      <c r="G100" s="197">
        <v>-1038166</v>
      </c>
      <c r="H100" s="3471">
        <v>-739533</v>
      </c>
      <c r="J100" s="1804"/>
    </row>
    <row r="101" spans="1:10">
      <c r="A101" s="3467">
        <v>81</v>
      </c>
      <c r="B101" s="1673" t="s">
        <v>2644</v>
      </c>
      <c r="C101" s="544"/>
      <c r="D101" s="544"/>
      <c r="E101" s="544"/>
      <c r="F101" s="3430" t="s">
        <v>3867</v>
      </c>
      <c r="G101" s="197">
        <v>2567405</v>
      </c>
      <c r="H101" s="3471">
        <v>3088761</v>
      </c>
      <c r="J101" s="1804"/>
    </row>
    <row r="102" spans="1:10">
      <c r="A102" s="3467">
        <v>82</v>
      </c>
      <c r="B102" s="1673" t="s">
        <v>2645</v>
      </c>
      <c r="C102" s="544"/>
      <c r="D102" s="544"/>
      <c r="E102" s="544"/>
      <c r="F102" s="3430">
        <v>234</v>
      </c>
      <c r="G102" s="197">
        <v>61153788</v>
      </c>
      <c r="H102" s="3471">
        <v>50027510</v>
      </c>
      <c r="J102" s="1804"/>
    </row>
    <row r="103" spans="1:10">
      <c r="A103" s="3467">
        <v>83</v>
      </c>
      <c r="B103" s="1673" t="s">
        <v>2646</v>
      </c>
      <c r="C103" s="544"/>
      <c r="D103" s="544"/>
      <c r="E103" s="544"/>
      <c r="F103" s="3430" t="s">
        <v>3867</v>
      </c>
      <c r="G103" s="197"/>
      <c r="H103" s="3471"/>
      <c r="J103" s="1804"/>
    </row>
    <row r="104" spans="1:10">
      <c r="A104" s="3467">
        <v>84</v>
      </c>
      <c r="B104" s="1673" t="s">
        <v>4607</v>
      </c>
      <c r="C104" s="544"/>
      <c r="D104" s="544"/>
      <c r="E104" s="544"/>
      <c r="F104" s="1674"/>
      <c r="G104" s="197">
        <f>SUM(G89:G103)</f>
        <v>694039028</v>
      </c>
      <c r="H104" s="3471">
        <f>SUM(H89:H103)</f>
        <v>550118809</v>
      </c>
      <c r="J104" s="1804"/>
    </row>
    <row r="105" spans="1:10" ht="15.75" thickBot="1">
      <c r="A105" s="3472">
        <v>85</v>
      </c>
      <c r="B105" s="3473" t="s">
        <v>4608</v>
      </c>
      <c r="C105" s="3474"/>
      <c r="D105" s="3474"/>
      <c r="E105" s="3474"/>
      <c r="F105" s="3475"/>
      <c r="G105" s="3476">
        <f>+G22+G23+G24+G40+G75+G104</f>
        <v>2558799909</v>
      </c>
      <c r="H105" s="3477">
        <f>+H22+H23+H24+H40+H75+H104</f>
        <v>2361643700</v>
      </c>
      <c r="J105" s="1804"/>
    </row>
    <row r="106" spans="1:10">
      <c r="A106" s="2383"/>
      <c r="B106" s="615"/>
      <c r="C106" s="615"/>
      <c r="D106" s="615"/>
      <c r="E106" s="615"/>
      <c r="F106" s="3424"/>
      <c r="G106" s="562"/>
      <c r="H106" s="2502"/>
      <c r="J106" s="1804"/>
    </row>
    <row r="107" spans="1:10">
      <c r="A107" s="2383"/>
      <c r="B107" s="615"/>
      <c r="C107" s="615"/>
      <c r="D107" s="615"/>
      <c r="E107" s="615"/>
      <c r="F107" s="3424"/>
      <c r="G107" s="562"/>
      <c r="H107" s="2502"/>
      <c r="J107" s="1804"/>
    </row>
    <row r="108" spans="1:10">
      <c r="A108" s="2383"/>
      <c r="B108" s="615"/>
      <c r="C108" s="615"/>
      <c r="D108" s="615"/>
      <c r="E108" s="615"/>
      <c r="F108" s="3424"/>
      <c r="G108" s="562"/>
      <c r="H108" s="2502"/>
      <c r="J108" s="1804"/>
    </row>
    <row r="109" spans="1:10">
      <c r="A109" s="2383"/>
      <c r="B109" s="615"/>
      <c r="C109" s="615"/>
      <c r="D109" s="615"/>
      <c r="E109" s="615"/>
      <c r="F109" s="3424"/>
      <c r="G109" s="562"/>
      <c r="H109" s="2502"/>
      <c r="J109" s="1804"/>
    </row>
    <row r="110" spans="1:10">
      <c r="A110" s="2383"/>
      <c r="B110" s="615"/>
      <c r="C110" s="615"/>
      <c r="D110" s="615"/>
      <c r="E110" s="615"/>
      <c r="F110" s="3424"/>
      <c r="G110" s="562"/>
      <c r="H110" s="2502"/>
      <c r="J110" s="1804"/>
    </row>
    <row r="111" spans="1:10">
      <c r="A111" s="2383"/>
      <c r="B111" s="615"/>
      <c r="C111" s="615"/>
      <c r="D111" s="615"/>
      <c r="E111" s="615"/>
      <c r="F111" s="3424"/>
      <c r="G111" s="562"/>
      <c r="H111" s="2502"/>
      <c r="J111" s="1804"/>
    </row>
    <row r="112" spans="1:10">
      <c r="A112" s="2383"/>
      <c r="B112" s="615"/>
      <c r="C112" s="615"/>
      <c r="D112" s="615"/>
      <c r="E112" s="615"/>
      <c r="F112" s="3424"/>
      <c r="G112" s="562"/>
      <c r="H112" s="2502"/>
      <c r="J112" s="1804"/>
    </row>
    <row r="113" spans="1:10">
      <c r="A113" s="2383"/>
      <c r="B113" s="615"/>
      <c r="C113" s="615"/>
      <c r="D113" s="615"/>
      <c r="E113" s="615"/>
      <c r="F113" s="3424"/>
      <c r="G113" s="562"/>
      <c r="H113" s="2502"/>
      <c r="J113" s="1804"/>
    </row>
    <row r="114" spans="1:10">
      <c r="A114" s="2383"/>
      <c r="B114" s="615"/>
      <c r="C114" s="615"/>
      <c r="D114" s="615"/>
      <c r="E114" s="615"/>
      <c r="F114" s="3424"/>
      <c r="G114" s="562"/>
      <c r="H114" s="2502"/>
      <c r="J114" s="1804"/>
    </row>
    <row r="115" spans="1:10">
      <c r="A115" s="2383"/>
      <c r="B115" s="615"/>
      <c r="C115" s="615"/>
      <c r="D115" s="615"/>
      <c r="E115" s="615"/>
      <c r="F115" s="3424"/>
      <c r="G115" s="562"/>
      <c r="H115" s="2502"/>
      <c r="J115" s="1804"/>
    </row>
    <row r="116" spans="1:10">
      <c r="A116" s="2383"/>
      <c r="B116" s="615"/>
      <c r="C116" s="615"/>
      <c r="D116" s="615"/>
      <c r="E116" s="615"/>
      <c r="F116" s="3424"/>
      <c r="G116" s="562"/>
      <c r="H116" s="2502"/>
      <c r="J116" s="1804"/>
    </row>
    <row r="117" spans="1:10">
      <c r="A117" s="2383"/>
      <c r="B117" s="615"/>
      <c r="C117" s="615"/>
      <c r="D117" s="615"/>
      <c r="E117" s="615"/>
      <c r="F117" s="3424"/>
      <c r="G117" s="562"/>
      <c r="H117" s="2502"/>
      <c r="J117" s="1804"/>
    </row>
    <row r="118" spans="1:10">
      <c r="A118" s="2383"/>
      <c r="B118" s="615"/>
      <c r="C118" s="615"/>
      <c r="D118" s="615"/>
      <c r="E118" s="615"/>
      <c r="F118" s="3424"/>
      <c r="G118" s="562"/>
      <c r="H118" s="2502"/>
      <c r="J118" s="1804"/>
    </row>
    <row r="119" spans="1:10">
      <c r="A119" s="2383"/>
      <c r="B119" s="615"/>
      <c r="C119" s="615"/>
      <c r="D119" s="615"/>
      <c r="E119" s="615"/>
      <c r="F119" s="3424"/>
      <c r="G119" s="562"/>
      <c r="H119" s="2502"/>
      <c r="J119" s="1804"/>
    </row>
    <row r="120" spans="1:10">
      <c r="A120" s="2383"/>
      <c r="B120" s="615"/>
      <c r="C120" s="615"/>
      <c r="D120" s="615"/>
      <c r="E120" s="615"/>
      <c r="F120" s="3424"/>
      <c r="G120" s="562"/>
      <c r="H120" s="2502"/>
      <c r="J120" s="1804"/>
    </row>
    <row r="121" spans="1:10">
      <c r="A121" s="2383"/>
      <c r="B121" s="615"/>
      <c r="C121" s="615"/>
      <c r="D121" s="615"/>
      <c r="E121" s="615"/>
      <c r="F121" s="3424"/>
      <c r="G121" s="562"/>
      <c r="H121" s="2502"/>
      <c r="J121" s="1804"/>
    </row>
    <row r="122" spans="1:10">
      <c r="A122" s="2383"/>
      <c r="B122" s="615"/>
      <c r="C122" s="615"/>
      <c r="D122" s="615"/>
      <c r="E122" s="615"/>
      <c r="F122" s="3424"/>
      <c r="G122" s="562"/>
      <c r="H122" s="2502"/>
      <c r="J122" s="1804"/>
    </row>
    <row r="123" spans="1:10">
      <c r="A123" s="2383"/>
      <c r="B123" s="615"/>
      <c r="C123" s="615"/>
      <c r="D123" s="615"/>
      <c r="E123" s="615"/>
      <c r="F123" s="3424"/>
      <c r="G123" s="562"/>
      <c r="H123" s="2502"/>
      <c r="J123" s="1804"/>
    </row>
    <row r="124" spans="1:10">
      <c r="A124" s="2383"/>
      <c r="B124" s="615"/>
      <c r="C124" s="615"/>
      <c r="D124" s="615"/>
      <c r="E124" s="615"/>
      <c r="F124" s="3424"/>
      <c r="G124" s="562"/>
      <c r="H124" s="2502"/>
      <c r="J124" s="1804"/>
    </row>
    <row r="125" spans="1:10">
      <c r="A125" s="2383"/>
      <c r="B125" s="615"/>
      <c r="C125" s="615"/>
      <c r="D125" s="615"/>
      <c r="E125" s="615"/>
      <c r="F125" s="3424"/>
      <c r="G125" s="562"/>
      <c r="H125" s="2502"/>
      <c r="J125" s="1804"/>
    </row>
    <row r="126" spans="1:10">
      <c r="A126" s="2383"/>
      <c r="B126" s="615"/>
      <c r="C126" s="615"/>
      <c r="D126" s="615"/>
      <c r="E126" s="615"/>
      <c r="F126" s="3424"/>
      <c r="G126" s="562"/>
      <c r="H126" s="2502"/>
      <c r="J126" s="1804"/>
    </row>
    <row r="127" spans="1:10">
      <c r="A127" s="2383"/>
      <c r="B127" s="615"/>
      <c r="C127" s="615"/>
      <c r="D127" s="615"/>
      <c r="E127" s="615"/>
      <c r="F127" s="3424"/>
      <c r="G127" s="562"/>
      <c r="H127" s="2502"/>
      <c r="J127" s="1804"/>
    </row>
    <row r="128" spans="1:10">
      <c r="A128" s="2383"/>
      <c r="B128" s="3424"/>
      <c r="C128" s="615"/>
      <c r="D128" s="615"/>
      <c r="E128" s="615"/>
      <c r="F128" s="3424"/>
      <c r="G128" s="562"/>
      <c r="H128" s="2502"/>
      <c r="J128" s="1804"/>
    </row>
    <row r="129" spans="1:10">
      <c r="A129" s="2383"/>
      <c r="B129" s="3424"/>
      <c r="C129" s="615"/>
      <c r="D129" s="615"/>
      <c r="E129" s="615"/>
      <c r="F129" s="3424"/>
      <c r="G129" s="562"/>
      <c r="H129" s="2502"/>
      <c r="J129" s="1804"/>
    </row>
    <row r="130" spans="1:10">
      <c r="A130" s="2383"/>
      <c r="B130" s="3424"/>
      <c r="C130" s="615"/>
      <c r="D130" s="615"/>
      <c r="E130" s="615"/>
      <c r="F130" s="3424"/>
      <c r="G130" s="562"/>
      <c r="H130" s="2502"/>
      <c r="J130" s="1804"/>
    </row>
    <row r="131" spans="1:10">
      <c r="A131" s="2383"/>
      <c r="B131" s="3424"/>
      <c r="C131" s="615"/>
      <c r="D131" s="615"/>
      <c r="E131" s="615"/>
      <c r="F131" s="3424"/>
      <c r="G131" s="562"/>
      <c r="H131" s="2502"/>
      <c r="J131" s="1804"/>
    </row>
    <row r="132" spans="1:10">
      <c r="A132" s="2383"/>
      <c r="B132" s="3424"/>
      <c r="C132" s="615"/>
      <c r="D132" s="615"/>
      <c r="E132" s="615"/>
      <c r="F132" s="3424"/>
      <c r="G132" s="562"/>
      <c r="H132" s="2502"/>
      <c r="J132" s="1804"/>
    </row>
    <row r="133" spans="1:10">
      <c r="A133" s="2383"/>
      <c r="B133" s="3424"/>
      <c r="C133" s="615"/>
      <c r="D133" s="615"/>
      <c r="E133" s="615"/>
      <c r="F133" s="3424"/>
      <c r="G133" s="562"/>
      <c r="H133" s="2502"/>
      <c r="J133" s="1804"/>
    </row>
    <row r="134" spans="1:10">
      <c r="A134" s="2383"/>
      <c r="B134" s="3424"/>
      <c r="C134" s="615"/>
      <c r="D134" s="615"/>
      <c r="E134" s="615"/>
      <c r="F134" s="3424"/>
      <c r="G134" s="562"/>
      <c r="H134" s="2502"/>
      <c r="J134" s="1804"/>
    </row>
    <row r="135" spans="1:10">
      <c r="A135" s="2383"/>
      <c r="B135" s="3424"/>
      <c r="C135" s="615"/>
      <c r="D135" s="615"/>
      <c r="E135" s="615"/>
      <c r="F135" s="3424"/>
      <c r="G135" s="562"/>
      <c r="H135" s="2502"/>
      <c r="J135" s="1804"/>
    </row>
    <row r="136" spans="1:10" ht="15.75" thickBot="1">
      <c r="A136" s="2580"/>
      <c r="B136" s="2402"/>
      <c r="C136" s="3460"/>
      <c r="D136" s="3460"/>
      <c r="E136" s="3460"/>
      <c r="F136" s="2402"/>
      <c r="G136" s="2505"/>
      <c r="H136" s="2506"/>
      <c r="J136" s="1804"/>
    </row>
    <row r="137" spans="1:10">
      <c r="A137" s="1798" t="s">
        <v>2647</v>
      </c>
      <c r="C137" s="7"/>
      <c r="D137" s="7"/>
      <c r="E137" s="7"/>
      <c r="G137" s="199"/>
      <c r="H137" s="199"/>
      <c r="J137" s="1804"/>
    </row>
    <row r="138" spans="1:10">
      <c r="A138" s="7" t="s">
        <v>2648</v>
      </c>
      <c r="B138" s="7"/>
      <c r="C138" s="7"/>
      <c r="D138" s="7"/>
      <c r="E138" s="7"/>
      <c r="F138" s="7"/>
      <c r="G138" s="284"/>
      <c r="H138" s="284"/>
      <c r="J138" s="1804"/>
    </row>
    <row r="139" spans="1:10">
      <c r="A139" s="7"/>
      <c r="B139" s="7"/>
      <c r="C139" s="7"/>
      <c r="D139" s="7"/>
      <c r="E139" s="7"/>
      <c r="F139" s="7"/>
      <c r="G139" s="284"/>
      <c r="H139" s="284"/>
      <c r="J139" s="1804"/>
    </row>
    <row r="140" spans="1:10" ht="15.75" thickBot="1">
      <c r="G140" s="199"/>
      <c r="H140" s="199"/>
      <c r="J140" s="1804"/>
    </row>
    <row r="141" spans="1:10">
      <c r="A141" s="2376"/>
      <c r="B141" s="3447" t="s">
        <v>2817</v>
      </c>
      <c r="C141" s="3448" t="s">
        <v>3891</v>
      </c>
      <c r="D141" s="2377"/>
      <c r="E141" s="2377"/>
      <c r="F141" s="3447"/>
      <c r="G141" s="3447" t="s">
        <v>4183</v>
      </c>
      <c r="H141" s="2378" t="s">
        <v>4184</v>
      </c>
      <c r="J141" s="1804"/>
    </row>
    <row r="142" spans="1:10">
      <c r="A142" s="2383"/>
      <c r="B142" s="540" t="str">
        <f>'Data Sheet'!$C$25</f>
        <v>Orange and Rockland Utilities, Inc</v>
      </c>
      <c r="C142" s="3431" t="s">
        <v>3892</v>
      </c>
      <c r="D142" s="3424" t="s">
        <v>1763</v>
      </c>
      <c r="E142" s="3424"/>
      <c r="F142" s="540" t="s">
        <v>3894</v>
      </c>
      <c r="G142" s="540" t="s">
        <v>4186</v>
      </c>
      <c r="H142" s="2382"/>
      <c r="J142" s="1804"/>
    </row>
    <row r="143" spans="1:10">
      <c r="A143" s="2384"/>
      <c r="B143" s="3425"/>
      <c r="C143" s="3430" t="s">
        <v>3895</v>
      </c>
      <c r="D143" s="3425" t="s">
        <v>3893</v>
      </c>
      <c r="E143" s="3425"/>
      <c r="F143" s="542" t="s">
        <v>3896</v>
      </c>
      <c r="G143" s="3436" t="str">
        <f>'Data Sheet'!$C$40</f>
        <v>4/28/2015</v>
      </c>
      <c r="H143" s="3463" t="str">
        <f>'Data Sheet'!$C$38</f>
        <v>12/31/2014</v>
      </c>
      <c r="J143" s="1804"/>
    </row>
    <row r="144" spans="1:10" ht="15.75">
      <c r="A144" s="3464" t="s">
        <v>2649</v>
      </c>
      <c r="B144" s="544"/>
      <c r="C144" s="544"/>
      <c r="D144" s="544"/>
      <c r="E144" s="544"/>
      <c r="F144" s="544"/>
      <c r="G144" s="544"/>
      <c r="H144" s="2379"/>
      <c r="J144" s="1804"/>
    </row>
    <row r="145" spans="1:10">
      <c r="A145" s="2386"/>
      <c r="B145" s="615"/>
      <c r="C145" s="615"/>
      <c r="D145" s="615"/>
      <c r="E145" s="615"/>
      <c r="F145" s="576" t="s">
        <v>4147</v>
      </c>
      <c r="G145" s="576" t="s">
        <v>1734</v>
      </c>
      <c r="H145" s="3465" t="s">
        <v>1662</v>
      </c>
      <c r="J145" s="1804"/>
    </row>
    <row r="146" spans="1:10">
      <c r="A146" s="2386" t="s">
        <v>4190</v>
      </c>
      <c r="B146" s="615" t="s">
        <v>3374</v>
      </c>
      <c r="C146" s="615"/>
      <c r="D146" s="615"/>
      <c r="E146" s="615"/>
      <c r="F146" s="576" t="s">
        <v>63</v>
      </c>
      <c r="G146" s="576" t="s">
        <v>1660</v>
      </c>
      <c r="H146" s="3466" t="s">
        <v>1663</v>
      </c>
      <c r="J146" s="1804"/>
    </row>
    <row r="147" spans="1:10">
      <c r="A147" s="3467" t="s">
        <v>4193</v>
      </c>
      <c r="B147" s="544" t="s">
        <v>65</v>
      </c>
      <c r="C147" s="544"/>
      <c r="D147" s="544"/>
      <c r="E147" s="544"/>
      <c r="F147" s="607" t="s">
        <v>2119</v>
      </c>
      <c r="G147" s="3430" t="s">
        <v>1661</v>
      </c>
      <c r="H147" s="3468"/>
      <c r="J147" s="1804"/>
    </row>
    <row r="148" spans="1:10" ht="15.75">
      <c r="A148" s="3467">
        <v>1</v>
      </c>
      <c r="B148" s="1671" t="s">
        <v>2650</v>
      </c>
      <c r="C148" s="544"/>
      <c r="D148" s="544"/>
      <c r="E148" s="544"/>
      <c r="F148" s="360"/>
      <c r="G148" s="1672"/>
      <c r="H148" s="3469"/>
      <c r="J148" s="1804"/>
    </row>
    <row r="149" spans="1:10">
      <c r="A149" s="3467">
        <v>2</v>
      </c>
      <c r="B149" s="1673" t="s">
        <v>2651</v>
      </c>
      <c r="C149" s="544"/>
      <c r="D149" s="544"/>
      <c r="E149" s="544"/>
      <c r="F149" s="3430" t="s">
        <v>3167</v>
      </c>
      <c r="G149" s="213">
        <v>5000</v>
      </c>
      <c r="H149" s="3470">
        <v>5000</v>
      </c>
      <c r="J149" s="1804"/>
    </row>
    <row r="150" spans="1:10">
      <c r="A150" s="3467">
        <v>3</v>
      </c>
      <c r="B150" s="1673" t="s">
        <v>2652</v>
      </c>
      <c r="C150" s="544"/>
      <c r="D150" s="544"/>
      <c r="E150" s="544"/>
      <c r="F150" s="3430" t="s">
        <v>3167</v>
      </c>
      <c r="G150" s="197"/>
      <c r="H150" s="3471"/>
      <c r="J150" s="1804"/>
    </row>
    <row r="151" spans="1:10">
      <c r="A151" s="3467">
        <v>4</v>
      </c>
      <c r="B151" s="1673" t="s">
        <v>2653</v>
      </c>
      <c r="C151" s="544"/>
      <c r="D151" s="544"/>
      <c r="E151" s="544"/>
      <c r="F151" s="3430">
        <v>252</v>
      </c>
      <c r="G151" s="197"/>
      <c r="H151" s="3471"/>
      <c r="J151" s="1804"/>
    </row>
    <row r="152" spans="1:10">
      <c r="A152" s="3467">
        <v>5</v>
      </c>
      <c r="B152" s="1673" t="s">
        <v>2654</v>
      </c>
      <c r="C152" s="544"/>
      <c r="D152" s="544"/>
      <c r="E152" s="544"/>
      <c r="F152" s="3430">
        <v>252</v>
      </c>
      <c r="G152" s="197"/>
      <c r="H152" s="3471"/>
      <c r="J152" s="1804"/>
    </row>
    <row r="153" spans="1:10">
      <c r="A153" s="3467">
        <v>6</v>
      </c>
      <c r="B153" s="1673" t="s">
        <v>2655</v>
      </c>
      <c r="C153" s="544"/>
      <c r="D153" s="544"/>
      <c r="E153" s="544"/>
      <c r="F153" s="3430">
        <v>252</v>
      </c>
      <c r="G153" s="197">
        <v>194507223</v>
      </c>
      <c r="H153" s="3471">
        <v>194507223</v>
      </c>
      <c r="J153" s="1804"/>
    </row>
    <row r="154" spans="1:10">
      <c r="A154" s="3467">
        <v>7</v>
      </c>
      <c r="B154" s="1673" t="s">
        <v>4163</v>
      </c>
      <c r="C154" s="544"/>
      <c r="D154" s="544"/>
      <c r="E154" s="544"/>
      <c r="F154" s="3430">
        <v>253</v>
      </c>
      <c r="G154" s="197">
        <v>109564651</v>
      </c>
      <c r="H154" s="3471">
        <v>109564651</v>
      </c>
      <c r="J154" s="1804"/>
    </row>
    <row r="155" spans="1:10">
      <c r="A155" s="3467">
        <v>8</v>
      </c>
      <c r="B155" s="1673" t="s">
        <v>2667</v>
      </c>
      <c r="C155" s="544"/>
      <c r="D155" s="544"/>
      <c r="E155" s="544"/>
      <c r="F155" s="3430">
        <v>252</v>
      </c>
      <c r="G155" s="197"/>
      <c r="H155" s="3471"/>
      <c r="J155" s="1804"/>
    </row>
    <row r="156" spans="1:10">
      <c r="A156" s="3467">
        <v>9</v>
      </c>
      <c r="B156" s="1673" t="s">
        <v>2668</v>
      </c>
      <c r="C156" s="544"/>
      <c r="D156" s="544"/>
      <c r="E156" s="544"/>
      <c r="F156" s="3430">
        <v>254</v>
      </c>
      <c r="G156" s="197"/>
      <c r="H156" s="3471"/>
      <c r="J156" s="1804"/>
    </row>
    <row r="157" spans="1:10">
      <c r="A157" s="3467">
        <v>10</v>
      </c>
      <c r="B157" s="1673" t="s">
        <v>2669</v>
      </c>
      <c r="C157" s="544"/>
      <c r="D157" s="544"/>
      <c r="E157" s="544"/>
      <c r="F157" s="3430">
        <v>254</v>
      </c>
      <c r="G157" s="197">
        <v>166651</v>
      </c>
      <c r="H157" s="3471">
        <v>166651</v>
      </c>
      <c r="J157" s="1804"/>
    </row>
    <row r="158" spans="1:10">
      <c r="A158" s="3467">
        <v>11</v>
      </c>
      <c r="B158" s="1673" t="s">
        <v>2670</v>
      </c>
      <c r="C158" s="544"/>
      <c r="D158" s="544"/>
      <c r="E158" s="544"/>
      <c r="F158" s="3430" t="s">
        <v>4561</v>
      </c>
      <c r="G158" s="197">
        <v>76920226</v>
      </c>
      <c r="H158" s="3471">
        <v>68630584</v>
      </c>
      <c r="J158" s="1804"/>
    </row>
    <row r="159" spans="1:10">
      <c r="A159" s="3467">
        <v>12</v>
      </c>
      <c r="B159" s="1673" t="s">
        <v>2671</v>
      </c>
      <c r="C159" s="544"/>
      <c r="D159" s="544"/>
      <c r="E159" s="544"/>
      <c r="F159" s="3430" t="s">
        <v>4561</v>
      </c>
      <c r="G159" s="1678">
        <v>277348073</v>
      </c>
      <c r="H159" s="3478">
        <v>265008212</v>
      </c>
      <c r="J159" s="1804"/>
    </row>
    <row r="160" spans="1:10">
      <c r="A160" s="3467">
        <v>13</v>
      </c>
      <c r="B160" s="1673" t="s">
        <v>4610</v>
      </c>
      <c r="C160" s="544"/>
      <c r="D160" s="544"/>
      <c r="E160" s="544"/>
      <c r="F160" s="3430"/>
      <c r="G160" s="197"/>
      <c r="H160" s="3471"/>
      <c r="J160" s="1804"/>
    </row>
    <row r="161" spans="1:10">
      <c r="A161" s="3467">
        <v>14</v>
      </c>
      <c r="B161" s="1673" t="s">
        <v>4609</v>
      </c>
      <c r="C161" s="544"/>
      <c r="D161" s="544"/>
      <c r="E161" s="544"/>
      <c r="F161" s="3430"/>
      <c r="G161" s="197"/>
      <c r="H161" s="3471"/>
      <c r="J161" s="1804"/>
    </row>
    <row r="162" spans="1:10">
      <c r="A162" s="3467">
        <v>15</v>
      </c>
      <c r="B162" s="1673" t="s">
        <v>3803</v>
      </c>
      <c r="C162" s="544"/>
      <c r="D162" s="544"/>
      <c r="E162" s="544"/>
      <c r="F162" s="3430" t="s">
        <v>3802</v>
      </c>
      <c r="G162" s="197">
        <v>-33536955</v>
      </c>
      <c r="H162" s="3471">
        <v>-17320298</v>
      </c>
      <c r="J162" s="1804"/>
    </row>
    <row r="163" spans="1:10">
      <c r="A163" s="3467">
        <v>16</v>
      </c>
      <c r="B163" s="1673" t="s">
        <v>4611</v>
      </c>
      <c r="C163" s="544"/>
      <c r="D163" s="544"/>
      <c r="E163" s="544"/>
      <c r="F163" s="3430" t="s">
        <v>3867</v>
      </c>
      <c r="G163" s="197">
        <f>+G149+G150+G151+G152+G153+G154+G155-G156-G157+G158+G159+G160+G161+G162</f>
        <v>624641567</v>
      </c>
      <c r="H163" s="3471">
        <f>+H149+H150+H151+H152+H153+H154+H155-H156-H157+H158+H159+H160+H161+H162</f>
        <v>620228721</v>
      </c>
      <c r="J163" s="1804"/>
    </row>
    <row r="164" spans="1:10" ht="15.75">
      <c r="A164" s="3467">
        <v>17</v>
      </c>
      <c r="B164" s="1671" t="s">
        <v>3904</v>
      </c>
      <c r="C164" s="544"/>
      <c r="D164" s="544"/>
      <c r="E164" s="544"/>
      <c r="F164" s="360"/>
      <c r="G164" s="1672"/>
      <c r="H164" s="3469"/>
      <c r="J164" s="1804"/>
    </row>
    <row r="165" spans="1:10">
      <c r="A165" s="3467">
        <v>18</v>
      </c>
      <c r="B165" s="1673" t="s">
        <v>3905</v>
      </c>
      <c r="C165" s="544"/>
      <c r="D165" s="544"/>
      <c r="E165" s="544"/>
      <c r="F165" s="3430" t="s">
        <v>578</v>
      </c>
      <c r="G165" s="197"/>
      <c r="H165" s="3471">
        <v>50000000</v>
      </c>
      <c r="J165" s="1804"/>
    </row>
    <row r="166" spans="1:10">
      <c r="A166" s="3467">
        <v>19</v>
      </c>
      <c r="B166" s="1673" t="s">
        <v>3906</v>
      </c>
      <c r="C166" s="544"/>
      <c r="D166" s="544"/>
      <c r="E166" s="544"/>
      <c r="F166" s="3430" t="s">
        <v>578</v>
      </c>
      <c r="G166" s="197"/>
      <c r="H166" s="3471"/>
      <c r="J166" s="1804"/>
    </row>
    <row r="167" spans="1:10">
      <c r="A167" s="3467">
        <v>20</v>
      </c>
      <c r="B167" s="1673" t="s">
        <v>3907</v>
      </c>
      <c r="C167" s="544"/>
      <c r="D167" s="544"/>
      <c r="E167" s="544"/>
      <c r="F167" s="3430" t="s">
        <v>578</v>
      </c>
      <c r="G167" s="197"/>
      <c r="H167" s="3471"/>
      <c r="J167" s="1804"/>
    </row>
    <row r="168" spans="1:10">
      <c r="A168" s="3467">
        <v>21</v>
      </c>
      <c r="B168" s="1673" t="s">
        <v>3908</v>
      </c>
      <c r="C168" s="544"/>
      <c r="D168" s="544"/>
      <c r="E168" s="544"/>
      <c r="F168" s="3430" t="s">
        <v>578</v>
      </c>
      <c r="G168" s="197">
        <v>579000000</v>
      </c>
      <c r="H168" s="3471">
        <v>529000000</v>
      </c>
      <c r="J168" s="1804"/>
    </row>
    <row r="169" spans="1:10">
      <c r="A169" s="3467">
        <v>22</v>
      </c>
      <c r="B169" s="1673" t="s">
        <v>3909</v>
      </c>
      <c r="C169" s="544"/>
      <c r="D169" s="544"/>
      <c r="E169" s="544"/>
      <c r="F169" s="3430" t="s">
        <v>3867</v>
      </c>
      <c r="G169" s="197"/>
      <c r="H169" s="3471" t="s">
        <v>3706</v>
      </c>
      <c r="J169" s="1804"/>
    </row>
    <row r="170" spans="1:10">
      <c r="A170" s="3467">
        <v>23</v>
      </c>
      <c r="B170" s="1673" t="s">
        <v>3910</v>
      </c>
      <c r="C170" s="544"/>
      <c r="D170" s="544"/>
      <c r="E170" s="544"/>
      <c r="F170" s="3430" t="s">
        <v>3867</v>
      </c>
      <c r="G170" s="197">
        <v>253728</v>
      </c>
      <c r="H170" s="3471">
        <v>304866</v>
      </c>
      <c r="J170" s="1804"/>
    </row>
    <row r="171" spans="1:10">
      <c r="A171" s="3467">
        <v>24</v>
      </c>
      <c r="B171" s="1673" t="s">
        <v>4612</v>
      </c>
      <c r="C171" s="544"/>
      <c r="D171" s="544"/>
      <c r="E171" s="544"/>
      <c r="F171" s="3430" t="s">
        <v>3867</v>
      </c>
      <c r="G171" s="197">
        <f>G165-G166+SUM(G167:G169)-G170</f>
        <v>578746272</v>
      </c>
      <c r="H171" s="3471">
        <f>H165-H166+SUM(H167:H169)-H170</f>
        <v>578695134</v>
      </c>
      <c r="J171" s="1804"/>
    </row>
    <row r="172" spans="1:10" ht="15.75">
      <c r="A172" s="3467">
        <v>25</v>
      </c>
      <c r="B172" s="1671" t="s">
        <v>3911</v>
      </c>
      <c r="C172" s="544"/>
      <c r="D172" s="544"/>
      <c r="E172" s="544"/>
      <c r="F172" s="360"/>
      <c r="G172" s="1672"/>
      <c r="H172" s="3469"/>
      <c r="J172" s="1804"/>
    </row>
    <row r="173" spans="1:10">
      <c r="A173" s="3467">
        <v>26</v>
      </c>
      <c r="B173" s="1673" t="s">
        <v>3912</v>
      </c>
      <c r="C173" s="544"/>
      <c r="D173" s="544"/>
      <c r="E173" s="544"/>
      <c r="F173" s="3430" t="s">
        <v>3867</v>
      </c>
      <c r="G173" s="197"/>
      <c r="H173" s="3471"/>
      <c r="J173" s="1804"/>
    </row>
    <row r="174" spans="1:10">
      <c r="A174" s="3467">
        <v>27</v>
      </c>
      <c r="B174" s="1673" t="s">
        <v>3913</v>
      </c>
      <c r="C174" s="544"/>
      <c r="D174" s="544"/>
      <c r="E174" s="544"/>
      <c r="F174" s="3430" t="s">
        <v>3867</v>
      </c>
      <c r="G174" s="197"/>
      <c r="H174" s="3471"/>
      <c r="J174" s="1804"/>
    </row>
    <row r="175" spans="1:10">
      <c r="A175" s="3467">
        <v>28</v>
      </c>
      <c r="B175" s="1673" t="s">
        <v>3914</v>
      </c>
      <c r="C175" s="544"/>
      <c r="D175" s="544"/>
      <c r="E175" s="544"/>
      <c r="F175" s="3430" t="s">
        <v>3867</v>
      </c>
      <c r="G175" s="197">
        <v>9291475</v>
      </c>
      <c r="H175" s="3471">
        <v>14808653</v>
      </c>
      <c r="J175" s="1804"/>
    </row>
    <row r="176" spans="1:10">
      <c r="A176" s="3467">
        <v>29</v>
      </c>
      <c r="B176" s="1673" t="s">
        <v>2682</v>
      </c>
      <c r="C176" s="544"/>
      <c r="D176" s="544"/>
      <c r="E176" s="544"/>
      <c r="F176" s="3430" t="s">
        <v>3867</v>
      </c>
      <c r="G176" s="197">
        <v>420753035</v>
      </c>
      <c r="H176" s="3471">
        <v>273647863</v>
      </c>
      <c r="J176" s="1804"/>
    </row>
    <row r="177" spans="1:10">
      <c r="A177" s="3467">
        <v>30</v>
      </c>
      <c r="B177" s="1673" t="s">
        <v>2683</v>
      </c>
      <c r="C177" s="544"/>
      <c r="D177" s="544"/>
      <c r="E177" s="544"/>
      <c r="F177" s="3430" t="s">
        <v>3867</v>
      </c>
      <c r="G177" s="197"/>
      <c r="H177" s="3471">
        <v>0</v>
      </c>
      <c r="J177" s="1804"/>
    </row>
    <row r="178" spans="1:10">
      <c r="A178" s="3467">
        <v>31</v>
      </c>
      <c r="B178" s="1673" t="s">
        <v>2684</v>
      </c>
      <c r="C178" s="544"/>
      <c r="D178" s="544"/>
      <c r="E178" s="544"/>
      <c r="F178" s="3430" t="s">
        <v>3867</v>
      </c>
      <c r="G178" s="197">
        <v>267969</v>
      </c>
      <c r="H178" s="3471">
        <v>502969</v>
      </c>
      <c r="J178" s="1804"/>
    </row>
    <row r="179" spans="1:10">
      <c r="A179" s="3467">
        <v>32</v>
      </c>
      <c r="B179" s="1673" t="s">
        <v>4613</v>
      </c>
      <c r="C179" s="544"/>
      <c r="D179" s="544"/>
      <c r="E179" s="544"/>
      <c r="F179" s="3430"/>
      <c r="G179" s="197"/>
      <c r="H179" s="3471"/>
      <c r="J179" s="1804"/>
    </row>
    <row r="180" spans="1:10">
      <c r="A180" s="3467">
        <v>33</v>
      </c>
      <c r="B180" s="1673" t="s">
        <v>4614</v>
      </c>
      <c r="C180" s="544"/>
      <c r="D180" s="544"/>
      <c r="E180" s="544"/>
      <c r="F180" s="3430"/>
      <c r="G180" s="197">
        <v>1481011</v>
      </c>
      <c r="H180" s="3471">
        <v>260903</v>
      </c>
      <c r="J180" s="1804"/>
    </row>
    <row r="181" spans="1:10">
      <c r="A181" s="3467">
        <v>34</v>
      </c>
      <c r="B181" s="1673" t="s">
        <v>4615</v>
      </c>
      <c r="C181" s="544"/>
      <c r="D181" s="544"/>
      <c r="E181" s="544"/>
      <c r="F181" s="3430"/>
      <c r="G181" s="197"/>
      <c r="H181" s="3471"/>
      <c r="J181" s="1804"/>
    </row>
    <row r="182" spans="1:10">
      <c r="A182" s="3467">
        <v>35</v>
      </c>
      <c r="B182" s="1673" t="s">
        <v>4616</v>
      </c>
      <c r="C182" s="544"/>
      <c r="D182" s="544"/>
      <c r="E182" s="544"/>
      <c r="F182" s="3430"/>
      <c r="G182" s="197">
        <f>SUM(G173:G181)</f>
        <v>431793490</v>
      </c>
      <c r="H182" s="3471">
        <f>SUM(H173:H181)</f>
        <v>289220388</v>
      </c>
      <c r="J182" s="1804"/>
    </row>
    <row r="183" spans="1:10" ht="15.75">
      <c r="A183" s="3467">
        <v>36</v>
      </c>
      <c r="B183" s="1671" t="s">
        <v>3481</v>
      </c>
      <c r="C183" s="544"/>
      <c r="D183" s="544"/>
      <c r="E183" s="544"/>
      <c r="F183" s="360"/>
      <c r="G183" s="1672"/>
      <c r="H183" s="3469"/>
      <c r="J183" s="1804"/>
    </row>
    <row r="184" spans="1:10">
      <c r="A184" s="3467">
        <v>37</v>
      </c>
      <c r="B184" s="1673" t="s">
        <v>3482</v>
      </c>
      <c r="C184" s="544"/>
      <c r="D184" s="544"/>
      <c r="E184" s="544"/>
      <c r="F184" s="3430" t="s">
        <v>3867</v>
      </c>
      <c r="G184" s="197">
        <v>75990526</v>
      </c>
      <c r="H184" s="3471">
        <v>68946843</v>
      </c>
      <c r="J184" s="1804"/>
    </row>
    <row r="185" spans="1:10">
      <c r="A185" s="3467">
        <v>38</v>
      </c>
      <c r="B185" s="1673" t="s">
        <v>3483</v>
      </c>
      <c r="C185" s="544"/>
      <c r="D185" s="544"/>
      <c r="E185" s="544"/>
      <c r="F185" s="3430" t="s">
        <v>3867</v>
      </c>
      <c r="G185" s="197">
        <v>129589789</v>
      </c>
      <c r="H185" s="3471">
        <v>130629048</v>
      </c>
      <c r="J185" s="1804"/>
    </row>
    <row r="186" spans="1:10">
      <c r="A186" s="3467">
        <v>39</v>
      </c>
      <c r="B186" s="1673" t="s">
        <v>3484</v>
      </c>
      <c r="C186" s="544"/>
      <c r="D186" s="544"/>
      <c r="E186" s="544"/>
      <c r="F186" s="3430" t="s">
        <v>3867</v>
      </c>
      <c r="G186" s="197">
        <v>20350000</v>
      </c>
      <c r="H186" s="3471">
        <v>20350000</v>
      </c>
      <c r="J186" s="1804"/>
    </row>
    <row r="187" spans="1:10">
      <c r="A187" s="3467">
        <v>40</v>
      </c>
      <c r="B187" s="1673" t="s">
        <v>3485</v>
      </c>
      <c r="C187" s="544"/>
      <c r="D187" s="544"/>
      <c r="E187" s="544"/>
      <c r="F187" s="3430" t="s">
        <v>3867</v>
      </c>
      <c r="G187" s="197">
        <v>38127105</v>
      </c>
      <c r="H187" s="3471">
        <v>50685397</v>
      </c>
      <c r="J187" s="1804"/>
    </row>
    <row r="188" spans="1:10">
      <c r="A188" s="3467">
        <v>41</v>
      </c>
      <c r="B188" s="1673" t="s">
        <v>3486</v>
      </c>
      <c r="C188" s="544"/>
      <c r="D188" s="544"/>
      <c r="E188" s="544"/>
      <c r="F188" s="3430" t="s">
        <v>3867</v>
      </c>
      <c r="G188" s="197">
        <v>9688600</v>
      </c>
      <c r="H188" s="3471">
        <v>9382931</v>
      </c>
      <c r="J188" s="1804"/>
    </row>
    <row r="189" spans="1:10">
      <c r="A189" s="3467">
        <v>42</v>
      </c>
      <c r="B189" s="1673" t="s">
        <v>3487</v>
      </c>
      <c r="C189" s="544"/>
      <c r="D189" s="544"/>
      <c r="E189" s="544"/>
      <c r="F189" s="3430" t="s">
        <v>587</v>
      </c>
      <c r="G189" s="197">
        <v>573018</v>
      </c>
      <c r="H189" s="3471">
        <v>767427</v>
      </c>
      <c r="J189" s="1804"/>
    </row>
    <row r="190" spans="1:10">
      <c r="A190" s="3467">
        <v>43</v>
      </c>
      <c r="B190" s="1673" t="s">
        <v>3488</v>
      </c>
      <c r="C190" s="544"/>
      <c r="D190" s="544"/>
      <c r="E190" s="544"/>
      <c r="F190" s="3430" t="s">
        <v>3867</v>
      </c>
      <c r="G190" s="197">
        <v>6601489</v>
      </c>
      <c r="H190" s="3471">
        <v>7105563</v>
      </c>
      <c r="J190" s="1804"/>
    </row>
    <row r="191" spans="1:10">
      <c r="A191" s="3467">
        <v>44</v>
      </c>
      <c r="B191" s="1673" t="s">
        <v>3489</v>
      </c>
      <c r="C191" s="544"/>
      <c r="D191" s="544"/>
      <c r="E191" s="544"/>
      <c r="F191" s="3430" t="s">
        <v>3867</v>
      </c>
      <c r="G191" s="197"/>
      <c r="H191" s="3471"/>
      <c r="J191" s="1804"/>
    </row>
    <row r="192" spans="1:10">
      <c r="A192" s="3467">
        <v>45</v>
      </c>
      <c r="B192" s="1673" t="s">
        <v>3490</v>
      </c>
      <c r="C192" s="544"/>
      <c r="D192" s="544"/>
      <c r="E192" s="544"/>
      <c r="F192" s="3430" t="s">
        <v>3867</v>
      </c>
      <c r="G192" s="197"/>
      <c r="H192" s="3471">
        <v>0</v>
      </c>
      <c r="J192" s="1804"/>
    </row>
    <row r="193" spans="1:10">
      <c r="A193" s="3467">
        <v>46</v>
      </c>
      <c r="B193" s="1673" t="s">
        <v>3491</v>
      </c>
      <c r="C193" s="544"/>
      <c r="D193" s="544"/>
      <c r="E193" s="544"/>
      <c r="F193" s="3430" t="s">
        <v>3867</v>
      </c>
      <c r="G193" s="197"/>
      <c r="H193" s="3471">
        <v>0</v>
      </c>
      <c r="J193" s="1804"/>
    </row>
    <row r="194" spans="1:10">
      <c r="A194" s="3467">
        <v>47</v>
      </c>
      <c r="B194" s="1673" t="s">
        <v>3492</v>
      </c>
      <c r="C194" s="544"/>
      <c r="D194" s="544"/>
      <c r="E194" s="544"/>
      <c r="F194" s="3430" t="s">
        <v>3867</v>
      </c>
      <c r="G194" s="197">
        <v>285544</v>
      </c>
      <c r="H194" s="3471">
        <v>353447</v>
      </c>
      <c r="J194" s="1804"/>
    </row>
    <row r="195" spans="1:10">
      <c r="A195" s="3467">
        <v>48</v>
      </c>
      <c r="B195" s="1673" t="s">
        <v>3493</v>
      </c>
      <c r="C195" s="544"/>
      <c r="D195" s="544"/>
      <c r="E195" s="544"/>
      <c r="F195" s="3430" t="s">
        <v>3867</v>
      </c>
      <c r="G195" s="197">
        <v>69405934</v>
      </c>
      <c r="H195" s="3471">
        <v>64563288</v>
      </c>
      <c r="J195" s="1804"/>
    </row>
    <row r="196" spans="1:10">
      <c r="A196" s="3467">
        <v>49</v>
      </c>
      <c r="B196" s="1673" t="s">
        <v>4617</v>
      </c>
      <c r="C196" s="544"/>
      <c r="D196" s="544"/>
      <c r="E196" s="544"/>
      <c r="F196" s="3430"/>
      <c r="G196" s="197"/>
      <c r="H196" s="3471">
        <v>0</v>
      </c>
      <c r="J196" s="1804"/>
    </row>
    <row r="197" spans="1:10">
      <c r="A197" s="3467">
        <v>50</v>
      </c>
      <c r="B197" s="1673" t="s">
        <v>4618</v>
      </c>
      <c r="C197" s="544"/>
      <c r="D197" s="544"/>
      <c r="E197" s="544"/>
      <c r="F197" s="3430"/>
      <c r="G197" s="197"/>
      <c r="H197" s="3471">
        <v>0</v>
      </c>
      <c r="J197" s="1804"/>
    </row>
    <row r="198" spans="1:10">
      <c r="A198" s="3467">
        <v>51</v>
      </c>
      <c r="B198" s="1673" t="s">
        <v>4619</v>
      </c>
      <c r="C198" s="544"/>
      <c r="D198" s="544"/>
      <c r="E198" s="544"/>
      <c r="F198" s="3430"/>
      <c r="G198" s="197"/>
      <c r="H198" s="3471"/>
      <c r="J198" s="1804"/>
    </row>
    <row r="199" spans="1:10">
      <c r="A199" s="3467">
        <v>52</v>
      </c>
      <c r="B199" s="1673" t="s">
        <v>4620</v>
      </c>
      <c r="C199" s="544"/>
      <c r="D199" s="544"/>
      <c r="E199" s="544"/>
      <c r="F199" s="3430"/>
      <c r="G199" s="197">
        <v>5271297</v>
      </c>
      <c r="H199" s="3471">
        <v>2694781</v>
      </c>
      <c r="J199" s="1804"/>
    </row>
    <row r="200" spans="1:10">
      <c r="A200" s="3467">
        <v>53</v>
      </c>
      <c r="B200" s="1673" t="s">
        <v>4621</v>
      </c>
      <c r="C200" s="544"/>
      <c r="D200" s="544"/>
      <c r="E200" s="544"/>
      <c r="F200" s="3430"/>
      <c r="G200" s="197">
        <v>1481011</v>
      </c>
      <c r="H200" s="3471">
        <v>260903</v>
      </c>
      <c r="J200" s="1804"/>
    </row>
    <row r="201" spans="1:10" ht="15.75" thickBot="1">
      <c r="A201" s="3458">
        <v>54</v>
      </c>
      <c r="B201" s="3459" t="s">
        <v>4622</v>
      </c>
      <c r="C201" s="3460"/>
      <c r="D201" s="3460"/>
      <c r="E201" s="3460"/>
      <c r="F201" s="3461"/>
      <c r="G201" s="3462">
        <f>SUM(G184:G199)-G200</f>
        <v>354402291</v>
      </c>
      <c r="H201" s="2774">
        <f>SUM(H184:H199)-H200</f>
        <v>355217822</v>
      </c>
      <c r="J201" s="1804"/>
    </row>
    <row r="202" spans="1:10">
      <c r="B202" s="852"/>
      <c r="C202" s="615"/>
      <c r="D202" s="615"/>
      <c r="E202" s="615"/>
      <c r="F202" s="1747"/>
      <c r="G202" s="563"/>
      <c r="H202" s="563"/>
      <c r="J202" s="1804"/>
    </row>
    <row r="203" spans="1:10">
      <c r="B203" s="852"/>
      <c r="C203" s="615"/>
      <c r="D203" s="615"/>
      <c r="E203" s="615"/>
      <c r="F203" s="1747"/>
      <c r="G203" s="563"/>
      <c r="H203" s="563"/>
      <c r="J203" s="1804"/>
    </row>
    <row r="204" spans="1:10">
      <c r="B204" s="852"/>
      <c r="C204" s="615"/>
      <c r="D204" s="615"/>
      <c r="E204" s="615"/>
      <c r="F204" s="1747"/>
      <c r="G204" s="563"/>
      <c r="H204" s="563"/>
      <c r="J204" s="1804"/>
    </row>
    <row r="205" spans="1:10">
      <c r="B205" s="852"/>
      <c r="C205" s="615"/>
      <c r="D205" s="615"/>
      <c r="E205" s="615"/>
      <c r="F205" s="1747"/>
      <c r="G205" s="563"/>
      <c r="H205" s="563"/>
      <c r="J205" s="1804"/>
    </row>
    <row r="206" spans="1:10">
      <c r="A206" s="1747"/>
      <c r="B206" s="852"/>
      <c r="C206" s="615"/>
      <c r="D206" s="615"/>
      <c r="E206" s="615"/>
      <c r="F206" s="1747"/>
      <c r="G206" s="563"/>
      <c r="H206" s="563"/>
      <c r="J206" s="1804"/>
    </row>
    <row r="207" spans="1:10">
      <c r="A207" s="7" t="s">
        <v>3494</v>
      </c>
      <c r="C207" s="7"/>
      <c r="D207" s="7"/>
      <c r="E207" s="7"/>
      <c r="G207" s="199"/>
      <c r="H207" s="199"/>
      <c r="J207" s="1804"/>
    </row>
    <row r="208" spans="1:10">
      <c r="A208" s="7" t="s">
        <v>3495</v>
      </c>
      <c r="B208" s="7"/>
      <c r="C208" s="7"/>
      <c r="D208" s="7"/>
      <c r="E208" s="7"/>
      <c r="F208" s="7"/>
      <c r="G208" s="284"/>
      <c r="H208" s="284"/>
      <c r="J208" s="1804"/>
    </row>
    <row r="209" spans="1:10" ht="15.75" thickBot="1">
      <c r="G209" s="199"/>
      <c r="H209" s="199"/>
      <c r="J209" s="1804"/>
    </row>
    <row r="210" spans="1:10">
      <c r="A210" s="2376"/>
      <c r="B210" s="3447" t="s">
        <v>2817</v>
      </c>
      <c r="C210" s="3448" t="s">
        <v>3891</v>
      </c>
      <c r="D210" s="2377"/>
      <c r="E210" s="2377"/>
      <c r="F210" s="3447"/>
      <c r="G210" s="3447" t="s">
        <v>4183</v>
      </c>
      <c r="H210" s="2378" t="s">
        <v>4184</v>
      </c>
      <c r="J210" s="1804"/>
    </row>
    <row r="211" spans="1:10">
      <c r="A211" s="2383"/>
      <c r="B211" s="540" t="str">
        <f>'Data Sheet'!$C$25</f>
        <v>Orange and Rockland Utilities, Inc</v>
      </c>
      <c r="C211" s="3431" t="s">
        <v>3892</v>
      </c>
      <c r="D211" s="3424" t="s">
        <v>593</v>
      </c>
      <c r="E211" s="3424"/>
      <c r="F211" s="540" t="s">
        <v>3894</v>
      </c>
      <c r="G211" s="540" t="s">
        <v>4186</v>
      </c>
      <c r="H211" s="2382"/>
      <c r="J211" s="1804"/>
    </row>
    <row r="212" spans="1:10">
      <c r="A212" s="2384"/>
      <c r="B212" s="3425"/>
      <c r="C212" s="3430" t="s">
        <v>3895</v>
      </c>
      <c r="D212" s="3425" t="s">
        <v>3893</v>
      </c>
      <c r="E212" s="3425"/>
      <c r="F212" s="542" t="s">
        <v>3896</v>
      </c>
      <c r="G212" s="462" t="str">
        <f>'Data Sheet'!$C$40</f>
        <v>4/28/2015</v>
      </c>
      <c r="H212" s="3463" t="str">
        <f>'Data Sheet'!$C$38</f>
        <v>12/31/2014</v>
      </c>
      <c r="J212" s="1804"/>
    </row>
    <row r="213" spans="1:10" ht="15.75">
      <c r="A213" s="3464" t="s">
        <v>3496</v>
      </c>
      <c r="B213" s="544"/>
      <c r="C213" s="544"/>
      <c r="D213" s="544"/>
      <c r="E213" s="544"/>
      <c r="F213" s="544"/>
      <c r="G213" s="544"/>
      <c r="H213" s="2379"/>
      <c r="J213" s="1804"/>
    </row>
    <row r="214" spans="1:10">
      <c r="A214" s="2386"/>
      <c r="B214" s="615"/>
      <c r="C214" s="615"/>
      <c r="D214" s="615"/>
      <c r="E214" s="615"/>
      <c r="F214" s="576" t="s">
        <v>4147</v>
      </c>
      <c r="G214" s="576" t="s">
        <v>1734</v>
      </c>
      <c r="H214" s="3465" t="s">
        <v>1662</v>
      </c>
      <c r="J214" s="1804"/>
    </row>
    <row r="215" spans="1:10">
      <c r="A215" s="2386" t="s">
        <v>4190</v>
      </c>
      <c r="B215" s="615" t="s">
        <v>3374</v>
      </c>
      <c r="C215" s="615"/>
      <c r="D215" s="615"/>
      <c r="E215" s="615"/>
      <c r="F215" s="576" t="s">
        <v>63</v>
      </c>
      <c r="G215" s="576" t="s">
        <v>1660</v>
      </c>
      <c r="H215" s="3466" t="s">
        <v>1663</v>
      </c>
      <c r="J215" s="1804"/>
    </row>
    <row r="216" spans="1:10">
      <c r="A216" s="3467" t="s">
        <v>4193</v>
      </c>
      <c r="B216" s="544" t="s">
        <v>65</v>
      </c>
      <c r="C216" s="544"/>
      <c r="D216" s="544"/>
      <c r="E216" s="544"/>
      <c r="F216" s="607" t="s">
        <v>2119</v>
      </c>
      <c r="G216" s="3430" t="s">
        <v>1661</v>
      </c>
      <c r="H216" s="3468"/>
      <c r="J216" s="1804"/>
    </row>
    <row r="217" spans="1:10" ht="15.75">
      <c r="A217" s="3467">
        <v>55</v>
      </c>
      <c r="B217" s="1671" t="s">
        <v>3497</v>
      </c>
      <c r="C217" s="544"/>
      <c r="D217" s="544"/>
      <c r="E217" s="544"/>
      <c r="F217" s="607"/>
      <c r="G217" s="1672"/>
      <c r="H217" s="3469"/>
      <c r="J217" s="1804"/>
    </row>
    <row r="218" spans="1:10">
      <c r="A218" s="3467">
        <v>56</v>
      </c>
      <c r="B218" s="1673" t="s">
        <v>3498</v>
      </c>
      <c r="C218" s="544"/>
      <c r="D218" s="544"/>
      <c r="E218" s="544"/>
      <c r="F218" s="360"/>
      <c r="G218" s="213">
        <v>1847136</v>
      </c>
      <c r="H218" s="3470">
        <v>2564672</v>
      </c>
      <c r="J218" s="1804"/>
    </row>
    <row r="219" spans="1:10">
      <c r="A219" s="3467">
        <v>57</v>
      </c>
      <c r="B219" s="1673" t="s">
        <v>3499</v>
      </c>
      <c r="C219" s="544"/>
      <c r="D219" s="544"/>
      <c r="E219" s="544"/>
      <c r="F219" s="3430" t="s">
        <v>569</v>
      </c>
      <c r="G219" s="197">
        <v>1061360</v>
      </c>
      <c r="H219" s="3471">
        <v>1202241</v>
      </c>
      <c r="J219" s="1804"/>
    </row>
    <row r="220" spans="1:10">
      <c r="A220" s="3467">
        <v>58</v>
      </c>
      <c r="B220" s="1673" t="s">
        <v>4623</v>
      </c>
      <c r="C220" s="544"/>
      <c r="D220" s="544"/>
      <c r="E220" s="544"/>
      <c r="F220" s="3430"/>
      <c r="G220" s="197"/>
      <c r="H220" s="3471">
        <v>0</v>
      </c>
      <c r="J220" s="1804"/>
    </row>
    <row r="221" spans="1:10">
      <c r="A221" s="3467">
        <v>59</v>
      </c>
      <c r="B221" s="1673" t="s">
        <v>3500</v>
      </c>
      <c r="C221" s="544"/>
      <c r="D221" s="544"/>
      <c r="E221" s="544"/>
      <c r="F221" s="3430">
        <v>269</v>
      </c>
      <c r="G221" s="197">
        <v>2094770</v>
      </c>
      <c r="H221" s="3471">
        <v>3948009</v>
      </c>
      <c r="J221" s="1804"/>
    </row>
    <row r="222" spans="1:10">
      <c r="A222" s="3467">
        <v>60</v>
      </c>
      <c r="B222" s="1673" t="s">
        <v>3501</v>
      </c>
      <c r="C222" s="544"/>
      <c r="D222" s="544"/>
      <c r="E222" s="544"/>
      <c r="F222" s="3430">
        <v>278</v>
      </c>
      <c r="G222" s="197">
        <v>98674969</v>
      </c>
      <c r="H222" s="3471">
        <v>79663753</v>
      </c>
      <c r="J222" s="1804"/>
    </row>
    <row r="223" spans="1:10">
      <c r="A223" s="3467">
        <v>61</v>
      </c>
      <c r="B223" s="1673" t="s">
        <v>4624</v>
      </c>
      <c r="C223" s="544"/>
      <c r="D223" s="544"/>
      <c r="E223" s="544"/>
      <c r="F223" s="3430"/>
      <c r="G223" s="197"/>
      <c r="H223" s="3471">
        <v>0</v>
      </c>
      <c r="J223" s="1804"/>
    </row>
    <row r="224" spans="1:10">
      <c r="A224" s="3467">
        <v>62</v>
      </c>
      <c r="B224" s="1673" t="s">
        <v>4625</v>
      </c>
      <c r="C224" s="544"/>
      <c r="D224" s="544"/>
      <c r="E224" s="544"/>
      <c r="F224" s="3430" t="s">
        <v>3417</v>
      </c>
      <c r="G224" s="197"/>
      <c r="H224" s="3471">
        <v>0</v>
      </c>
      <c r="J224" s="1804"/>
    </row>
    <row r="225" spans="1:10">
      <c r="A225" s="3467">
        <v>63</v>
      </c>
      <c r="B225" s="1673" t="s">
        <v>2163</v>
      </c>
      <c r="C225" s="544"/>
      <c r="D225" s="544"/>
      <c r="E225" s="544"/>
      <c r="F225" s="3430" t="s">
        <v>3706</v>
      </c>
      <c r="G225" s="197">
        <v>333811560</v>
      </c>
      <c r="H225" s="3471">
        <v>302554545</v>
      </c>
      <c r="J225" s="1804"/>
    </row>
    <row r="226" spans="1:10">
      <c r="A226" s="3467">
        <v>64</v>
      </c>
      <c r="B226" s="1673" t="s">
        <v>2164</v>
      </c>
      <c r="C226" s="544"/>
      <c r="D226" s="544"/>
      <c r="E226" s="544"/>
      <c r="F226" s="3430" t="s">
        <v>3706</v>
      </c>
      <c r="G226" s="197">
        <v>131726494</v>
      </c>
      <c r="H226" s="3471">
        <v>128348415</v>
      </c>
      <c r="J226" s="1804"/>
    </row>
    <row r="227" spans="1:10">
      <c r="A227" s="3467">
        <v>65</v>
      </c>
      <c r="B227" s="1673" t="s">
        <v>4626</v>
      </c>
      <c r="C227" s="544"/>
      <c r="D227" s="544"/>
      <c r="E227" s="544"/>
      <c r="F227" s="3430"/>
      <c r="G227" s="197">
        <f>SUM(G218:G226)</f>
        <v>569216289</v>
      </c>
      <c r="H227" s="3471">
        <f>SUM(H218:H226)</f>
        <v>518281635</v>
      </c>
      <c r="J227" s="1804"/>
    </row>
    <row r="228" spans="1:10" s="2521" customFormat="1" ht="15.75" thickBot="1">
      <c r="A228" s="3458">
        <v>66</v>
      </c>
      <c r="B228" s="3459" t="s">
        <v>4627</v>
      </c>
      <c r="C228" s="3460"/>
      <c r="D228" s="3460"/>
      <c r="E228" s="3460"/>
      <c r="F228" s="3461"/>
      <c r="G228" s="3462">
        <f>+G163+G171+G182+G201+G227</f>
        <v>2558799909</v>
      </c>
      <c r="H228" s="2774">
        <f>+H163+H171+H182+H201+H227</f>
        <v>2361643700</v>
      </c>
      <c r="J228" s="1804"/>
    </row>
    <row r="229" spans="1:10" s="2522" customFormat="1">
      <c r="A229" s="2417"/>
      <c r="B229" s="852"/>
      <c r="C229" s="615"/>
      <c r="D229" s="615"/>
      <c r="E229" s="615"/>
      <c r="G229" s="562"/>
      <c r="H229" s="204"/>
      <c r="J229" s="2536"/>
    </row>
    <row r="230" spans="1:10" s="2522" customFormat="1">
      <c r="A230" s="2417"/>
      <c r="B230" s="852"/>
      <c r="C230" s="615"/>
      <c r="D230" s="615"/>
      <c r="E230" s="615"/>
      <c r="G230" s="562"/>
      <c r="H230" s="204"/>
      <c r="J230" s="2536"/>
    </row>
    <row r="231" spans="1:10" s="2522" customFormat="1">
      <c r="A231" s="2417"/>
      <c r="B231" s="852"/>
      <c r="C231" s="615"/>
      <c r="D231" s="615"/>
      <c r="E231" s="615"/>
      <c r="G231" s="562"/>
      <c r="H231" s="204"/>
      <c r="J231" s="2536"/>
    </row>
    <row r="232" spans="1:10" s="2522" customFormat="1">
      <c r="A232" s="2417"/>
      <c r="B232" s="852"/>
      <c r="C232" s="615"/>
      <c r="D232" s="615"/>
      <c r="E232" s="615"/>
      <c r="G232" s="562"/>
      <c r="H232" s="204"/>
      <c r="J232" s="2536"/>
    </row>
    <row r="233" spans="1:10" s="2522" customFormat="1">
      <c r="A233" s="2417"/>
      <c r="B233" s="852"/>
      <c r="C233" s="615"/>
      <c r="D233" s="615"/>
      <c r="E233" s="615"/>
      <c r="G233" s="562"/>
      <c r="H233" s="204"/>
      <c r="J233" s="2536"/>
    </row>
    <row r="234" spans="1:10" s="2522" customFormat="1">
      <c r="A234" s="2417"/>
      <c r="B234" s="852"/>
      <c r="C234" s="615"/>
      <c r="D234" s="615"/>
      <c r="E234" s="615"/>
      <c r="G234" s="562"/>
      <c r="H234" s="204"/>
      <c r="J234" s="2536"/>
    </row>
    <row r="235" spans="1:10" s="2522" customFormat="1">
      <c r="A235" s="2417"/>
      <c r="B235" s="852"/>
      <c r="C235" s="615"/>
      <c r="D235" s="615"/>
      <c r="E235" s="615"/>
      <c r="G235" s="562"/>
      <c r="H235" s="204"/>
      <c r="J235" s="2536"/>
    </row>
    <row r="236" spans="1:10" s="2522" customFormat="1">
      <c r="A236" s="2417"/>
      <c r="B236" s="852"/>
      <c r="C236" s="615"/>
      <c r="D236" s="615"/>
      <c r="E236" s="615"/>
      <c r="G236" s="562"/>
      <c r="H236" s="204"/>
      <c r="J236" s="2536"/>
    </row>
    <row r="237" spans="1:10" s="2522" customFormat="1">
      <c r="A237" s="2417"/>
      <c r="B237" s="852"/>
      <c r="C237" s="615"/>
      <c r="D237" s="615"/>
      <c r="E237" s="615"/>
      <c r="G237" s="562"/>
      <c r="H237" s="204"/>
      <c r="J237" s="2536"/>
    </row>
    <row r="238" spans="1:10" s="2522" customFormat="1">
      <c r="A238" s="2417"/>
      <c r="B238" s="852"/>
      <c r="C238" s="615"/>
      <c r="D238" s="615"/>
      <c r="E238" s="615"/>
      <c r="G238" s="562"/>
      <c r="H238" s="204"/>
      <c r="J238" s="2536"/>
    </row>
    <row r="239" spans="1:10" s="2522" customFormat="1">
      <c r="A239" s="2417"/>
      <c r="B239" s="852"/>
      <c r="C239" s="615"/>
      <c r="D239" s="615"/>
      <c r="E239" s="615"/>
      <c r="G239" s="562"/>
      <c r="H239" s="204"/>
      <c r="J239" s="2536"/>
    </row>
    <row r="240" spans="1:10" s="2522" customFormat="1">
      <c r="A240" s="2417"/>
      <c r="B240" s="852"/>
      <c r="C240" s="615"/>
      <c r="D240" s="615"/>
      <c r="E240" s="615"/>
      <c r="G240" s="562"/>
      <c r="H240" s="204"/>
      <c r="J240" s="2536"/>
    </row>
    <row r="241" spans="1:10" s="2522" customFormat="1">
      <c r="A241" s="2417"/>
      <c r="B241" s="852"/>
      <c r="C241" s="615"/>
      <c r="D241" s="615"/>
      <c r="E241" s="615"/>
      <c r="G241" s="562"/>
      <c r="H241" s="204"/>
      <c r="J241" s="2536"/>
    </row>
    <row r="242" spans="1:10" s="2522" customFormat="1">
      <c r="A242" s="2417"/>
      <c r="B242" s="852"/>
      <c r="C242" s="615"/>
      <c r="D242" s="615"/>
      <c r="E242" s="615"/>
      <c r="G242" s="562"/>
      <c r="H242" s="204"/>
      <c r="J242" s="2536"/>
    </row>
    <row r="243" spans="1:10" s="2522" customFormat="1">
      <c r="A243" s="2417"/>
      <c r="B243" s="852"/>
      <c r="C243" s="615"/>
      <c r="D243" s="615"/>
      <c r="E243" s="615"/>
      <c r="G243" s="562"/>
      <c r="H243" s="204"/>
      <c r="J243" s="2536"/>
    </row>
    <row r="244" spans="1:10">
      <c r="A244" s="2417"/>
      <c r="B244" s="615"/>
      <c r="C244" s="615"/>
      <c r="D244" s="615"/>
      <c r="E244" s="615"/>
      <c r="F244" s="615"/>
      <c r="G244" s="1376"/>
      <c r="H244" s="353"/>
      <c r="J244" s="1804"/>
    </row>
    <row r="245" spans="1:10" ht="15.75">
      <c r="A245" s="2417"/>
      <c r="B245" s="2537" t="s">
        <v>3418</v>
      </c>
      <c r="C245" s="615"/>
      <c r="D245" s="615"/>
      <c r="E245" s="615"/>
      <c r="F245" s="615"/>
      <c r="G245" s="1376"/>
      <c r="H245" s="353"/>
      <c r="J245" s="1804"/>
    </row>
    <row r="246" spans="1:10">
      <c r="A246" s="2417"/>
      <c r="B246" s="852" t="s">
        <v>1727</v>
      </c>
      <c r="C246" s="615"/>
      <c r="D246" s="615"/>
      <c r="E246" s="615"/>
      <c r="F246" s="615"/>
      <c r="G246" s="1376"/>
      <c r="H246" s="353"/>
      <c r="J246" s="1804"/>
    </row>
    <row r="247" spans="1:10">
      <c r="A247" s="2417"/>
      <c r="B247" s="852" t="s">
        <v>1728</v>
      </c>
      <c r="C247" s="615"/>
      <c r="D247" s="615"/>
      <c r="E247" s="615"/>
      <c r="F247" s="615"/>
      <c r="G247" s="1376"/>
      <c r="H247" s="353"/>
      <c r="J247" s="1804"/>
    </row>
    <row r="248" spans="1:10">
      <c r="A248" s="2417"/>
      <c r="B248" s="615"/>
      <c r="C248" s="615"/>
      <c r="D248" s="615"/>
      <c r="E248" s="615"/>
      <c r="F248" s="615"/>
      <c r="G248" s="1376"/>
      <c r="H248" s="353"/>
      <c r="J248" s="1804"/>
    </row>
    <row r="249" spans="1:10">
      <c r="A249" s="2417"/>
      <c r="B249" s="615"/>
      <c r="C249" s="615"/>
      <c r="D249" s="615"/>
      <c r="E249" s="615"/>
      <c r="F249" s="615"/>
      <c r="G249" s="1376"/>
      <c r="H249" s="353"/>
      <c r="J249" s="1804"/>
    </row>
    <row r="250" spans="1:10">
      <c r="A250" s="2417"/>
      <c r="B250" s="615"/>
      <c r="C250" s="615"/>
      <c r="D250" s="615"/>
      <c r="E250" s="615"/>
      <c r="F250" s="615"/>
      <c r="G250" s="1376"/>
      <c r="H250" s="353"/>
      <c r="J250" s="1804"/>
    </row>
    <row r="251" spans="1:10">
      <c r="A251" s="2417"/>
      <c r="B251" s="615"/>
      <c r="C251" s="615"/>
      <c r="D251" s="615"/>
      <c r="E251" s="615"/>
      <c r="F251" s="615"/>
      <c r="G251" s="1376"/>
      <c r="H251" s="353"/>
      <c r="J251" s="1804"/>
    </row>
    <row r="252" spans="1:10">
      <c r="A252" s="2417"/>
      <c r="B252" s="615"/>
      <c r="C252" s="615"/>
      <c r="D252" s="615"/>
      <c r="E252" s="615"/>
      <c r="F252" s="615"/>
      <c r="G252" s="1376"/>
      <c r="H252" s="353"/>
      <c r="J252" s="1804"/>
    </row>
    <row r="253" spans="1:10">
      <c r="A253" s="2417"/>
      <c r="B253" s="615"/>
      <c r="C253" s="615"/>
      <c r="D253" s="615"/>
      <c r="E253" s="615"/>
      <c r="F253" s="615"/>
      <c r="G253" s="1376"/>
      <c r="H253" s="353"/>
      <c r="J253" s="1804"/>
    </row>
    <row r="254" spans="1:10">
      <c r="A254" s="2417"/>
      <c r="B254" s="615"/>
      <c r="C254" s="615"/>
      <c r="D254" s="615"/>
      <c r="E254" s="615"/>
      <c r="F254" s="615"/>
      <c r="G254" s="1376"/>
      <c r="H254" s="353"/>
      <c r="J254" s="1804"/>
    </row>
    <row r="255" spans="1:10">
      <c r="A255" s="2417"/>
      <c r="B255" s="615"/>
      <c r="C255" s="615"/>
      <c r="D255" s="615"/>
      <c r="E255" s="615"/>
      <c r="F255" s="615"/>
      <c r="G255" s="1376"/>
      <c r="H255" s="353"/>
      <c r="J255" s="1804"/>
    </row>
    <row r="256" spans="1:10">
      <c r="A256" s="2417"/>
      <c r="B256" s="615"/>
      <c r="C256" s="615"/>
      <c r="D256" s="615"/>
      <c r="E256" s="615"/>
      <c r="F256" s="615"/>
      <c r="G256" s="1376"/>
      <c r="H256" s="353"/>
      <c r="J256" s="1804"/>
    </row>
    <row r="257" spans="1:10">
      <c r="A257" s="2417"/>
      <c r="B257" s="615"/>
      <c r="C257" s="615"/>
      <c r="D257" s="615"/>
      <c r="E257" s="615"/>
      <c r="F257" s="615"/>
      <c r="G257" s="1376"/>
      <c r="H257" s="353"/>
      <c r="J257" s="1804"/>
    </row>
    <row r="258" spans="1:10">
      <c r="A258" s="2417"/>
      <c r="B258" s="615"/>
      <c r="C258" s="615"/>
      <c r="D258" s="615"/>
      <c r="E258" s="615"/>
      <c r="F258" s="615"/>
      <c r="G258" s="1376"/>
      <c r="H258" s="353"/>
      <c r="J258" s="1804"/>
    </row>
    <row r="259" spans="1:10">
      <c r="A259" s="2417"/>
      <c r="B259" s="615"/>
      <c r="C259" s="615"/>
      <c r="D259" s="615"/>
      <c r="E259" s="615"/>
      <c r="F259" s="615"/>
      <c r="G259" s="1376"/>
      <c r="H259" s="353"/>
      <c r="J259" s="1804"/>
    </row>
    <row r="260" spans="1:10">
      <c r="A260" s="2417"/>
      <c r="B260" s="2522"/>
      <c r="C260" s="615"/>
      <c r="D260" s="615"/>
      <c r="E260" s="615"/>
      <c r="F260" s="615"/>
      <c r="G260" s="1376"/>
      <c r="H260" s="353"/>
      <c r="J260" s="1804"/>
    </row>
    <row r="261" spans="1:10">
      <c r="A261" s="2417"/>
      <c r="B261" s="2522"/>
      <c r="C261" s="615"/>
      <c r="D261" s="615"/>
      <c r="E261" s="615"/>
      <c r="F261" s="615"/>
      <c r="G261" s="1376"/>
      <c r="H261" s="353"/>
      <c r="J261" s="1804"/>
    </row>
    <row r="262" spans="1:10">
      <c r="A262" s="2417"/>
      <c r="B262" s="2522"/>
      <c r="C262" s="615"/>
      <c r="D262" s="615"/>
      <c r="E262" s="615"/>
      <c r="F262" s="615"/>
      <c r="G262" s="1376"/>
      <c r="H262" s="353"/>
      <c r="J262" s="1804"/>
    </row>
    <row r="263" spans="1:10">
      <c r="A263" s="2417"/>
      <c r="B263" s="2522"/>
      <c r="C263" s="615"/>
      <c r="D263" s="615"/>
      <c r="E263" s="615"/>
      <c r="F263" s="615"/>
      <c r="G263" s="1376"/>
      <c r="H263" s="353"/>
      <c r="J263" s="1804"/>
    </row>
    <row r="264" spans="1:10">
      <c r="A264" s="2417"/>
      <c r="B264" s="2522"/>
      <c r="C264" s="615"/>
      <c r="D264" s="615"/>
      <c r="E264" s="615"/>
      <c r="F264" s="615"/>
      <c r="G264" s="1376"/>
      <c r="H264" s="353"/>
      <c r="J264" s="1804"/>
    </row>
    <row r="265" spans="1:10">
      <c r="A265" s="2417"/>
      <c r="B265" s="2522"/>
      <c r="C265" s="615"/>
      <c r="D265" s="615"/>
      <c r="E265" s="615"/>
      <c r="F265" s="615"/>
      <c r="G265" s="1376"/>
      <c r="H265" s="353"/>
      <c r="J265" s="1804"/>
    </row>
    <row r="266" spans="1:10">
      <c r="A266" s="2417"/>
      <c r="B266" s="2522"/>
      <c r="C266" s="615"/>
      <c r="D266" s="615"/>
      <c r="E266" s="615"/>
      <c r="F266" s="615"/>
      <c r="G266" s="1376"/>
      <c r="H266" s="353"/>
      <c r="J266" s="1804"/>
    </row>
    <row r="267" spans="1:10">
      <c r="A267" s="2417"/>
      <c r="B267" s="2522"/>
      <c r="C267" s="615"/>
      <c r="D267" s="615"/>
      <c r="E267" s="615"/>
      <c r="F267" s="615"/>
      <c r="G267" s="1376"/>
      <c r="H267" s="353"/>
      <c r="J267" s="1804"/>
    </row>
    <row r="268" spans="1:10">
      <c r="A268" s="2417"/>
      <c r="B268" s="2522"/>
      <c r="C268" s="615"/>
      <c r="D268" s="615"/>
      <c r="E268" s="615"/>
      <c r="F268" s="615"/>
      <c r="G268" s="1376"/>
      <c r="H268" s="353"/>
      <c r="J268" s="1804"/>
    </row>
    <row r="269" spans="1:10">
      <c r="A269" s="2417"/>
      <c r="B269" s="2522"/>
      <c r="C269" s="615"/>
      <c r="D269" s="615"/>
      <c r="E269" s="615"/>
      <c r="F269" s="615"/>
      <c r="G269" s="1376"/>
      <c r="H269" s="353"/>
      <c r="J269" s="1804"/>
    </row>
    <row r="270" spans="1:10" ht="15.75" thickBot="1">
      <c r="A270" s="547"/>
      <c r="B270" s="548"/>
      <c r="C270" s="549"/>
      <c r="D270" s="549"/>
      <c r="E270" s="549"/>
      <c r="F270" s="549"/>
      <c r="G270" s="1670"/>
      <c r="H270" s="1679"/>
      <c r="J270" s="1804"/>
    </row>
    <row r="271" spans="1:10">
      <c r="A271" s="1798" t="s">
        <v>2647</v>
      </c>
      <c r="C271" s="7"/>
      <c r="D271" s="7"/>
      <c r="E271" s="7"/>
      <c r="F271" s="7"/>
      <c r="G271" s="284"/>
      <c r="H271" s="284"/>
      <c r="J271" s="1804"/>
    </row>
    <row r="272" spans="1:10">
      <c r="A272" s="7" t="s">
        <v>1729</v>
      </c>
      <c r="B272" s="7"/>
      <c r="C272" s="7"/>
      <c r="D272" s="7"/>
      <c r="E272" s="7"/>
      <c r="F272" s="7"/>
      <c r="G272" s="284"/>
      <c r="H272" s="284"/>
      <c r="J272" s="1804"/>
    </row>
  </sheetData>
  <phoneticPr fontId="0" type="noConversion"/>
  <printOptions horizontalCentered="1" verticalCentered="1"/>
  <pageMargins left="0.5" right="0.5" top="0" bottom="0" header="0.25" footer="0.25"/>
  <pageSetup scale="64" fitToHeight="4" orientation="portrait" horizontalDpi="300" verticalDpi="300" r:id="rId1"/>
  <headerFooter alignWithMargins="0">
    <oddFooter>&amp;R&amp;D</oddFooter>
  </headerFooter>
  <rowBreaks count="3" manualBreakCount="3">
    <brk id="78" max="16383" man="1"/>
    <brk id="139" max="16383" man="1"/>
    <brk id="208"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4"/>
  <dimension ref="A1:AD79"/>
  <sheetViews>
    <sheetView defaultGridColor="0" view="pageBreakPreview" topLeftCell="M38" colorId="22" zoomScale="80" zoomScaleNormal="85" zoomScaleSheetLayoutView="80" workbookViewId="0">
      <selection activeCell="C231" sqref="C231"/>
    </sheetView>
  </sheetViews>
  <sheetFormatPr defaultColWidth="9.6640625" defaultRowHeight="15"/>
  <cols>
    <col min="1" max="1" width="4.6640625" style="4" customWidth="1"/>
    <col min="2" max="2" width="53.5546875" style="4" customWidth="1"/>
    <col min="3" max="3" width="3.6640625" style="4" customWidth="1"/>
    <col min="4" max="5" width="2.6640625" style="4" customWidth="1"/>
    <col min="6" max="6" width="15.44140625" style="4" customWidth="1"/>
    <col min="7" max="7" width="18.5546875" style="4" customWidth="1"/>
    <col min="8" max="8" width="16.6640625" style="4" customWidth="1"/>
    <col min="9" max="9" width="18.6640625" style="4" customWidth="1"/>
    <col min="10" max="10" width="21" style="4" customWidth="1"/>
    <col min="11" max="11" width="23.44140625" style="4" customWidth="1"/>
    <col min="12" max="14" width="16.6640625" style="4" customWidth="1"/>
    <col min="15" max="16" width="4.6640625" style="4" customWidth="1"/>
    <col min="17" max="17" width="14.6640625" style="4" customWidth="1"/>
    <col min="18" max="18" width="17.88671875" style="4" customWidth="1"/>
    <col min="19" max="22" width="14.6640625" style="4" customWidth="1"/>
    <col min="23" max="23" width="5.6640625" style="4" customWidth="1"/>
    <col min="24" max="24" width="49" style="4" customWidth="1"/>
    <col min="25" max="25" width="3.77734375" style="4" customWidth="1"/>
    <col min="26" max="27" width="2.77734375" style="4" customWidth="1"/>
    <col min="28" max="28" width="13.6640625" style="4" customWidth="1"/>
    <col min="29" max="29" width="15.77734375" style="4" customWidth="1"/>
    <col min="30" max="30" width="16.77734375" style="4" customWidth="1"/>
    <col min="31" max="16384" width="9.6640625" style="4"/>
  </cols>
  <sheetData>
    <row r="1" spans="1:30" ht="15.75" thickTop="1">
      <c r="A1" s="2131"/>
      <c r="B1" s="2132" t="s">
        <v>2817</v>
      </c>
      <c r="C1" s="2133" t="s">
        <v>3891</v>
      </c>
      <c r="D1" s="2134"/>
      <c r="E1" s="2134"/>
      <c r="F1" s="2132"/>
      <c r="G1" s="2132" t="s">
        <v>4183</v>
      </c>
      <c r="H1" s="2135" t="s">
        <v>4184</v>
      </c>
      <c r="I1" s="2134" t="s">
        <v>2817</v>
      </c>
      <c r="J1" s="2134"/>
      <c r="K1" s="2133" t="s">
        <v>3891</v>
      </c>
      <c r="L1" s="2132"/>
      <c r="M1" s="2132" t="s">
        <v>2819</v>
      </c>
      <c r="N1" s="2134" t="s">
        <v>4184</v>
      </c>
      <c r="O1" s="2135"/>
      <c r="P1" s="2131" t="s">
        <v>2817</v>
      </c>
      <c r="Q1" s="2134"/>
      <c r="R1" s="2134"/>
      <c r="S1" s="2133" t="s">
        <v>3891</v>
      </c>
      <c r="T1" s="2132"/>
      <c r="U1" s="2132" t="s">
        <v>2819</v>
      </c>
      <c r="V1" s="2167" t="s">
        <v>4184</v>
      </c>
      <c r="W1" s="2131"/>
      <c r="X1" s="2132" t="s">
        <v>2817</v>
      </c>
      <c r="Y1" s="2133" t="s">
        <v>3891</v>
      </c>
      <c r="Z1" s="2134"/>
      <c r="AA1" s="2134"/>
      <c r="AB1" s="2132"/>
      <c r="AC1" s="2132" t="s">
        <v>4183</v>
      </c>
      <c r="AD1" s="2173" t="s">
        <v>2820</v>
      </c>
    </row>
    <row r="2" spans="1:30" ht="22.5" customHeight="1">
      <c r="A2" s="2136"/>
      <c r="B2" s="1216" t="str">
        <f>'Data Sheet'!$C$25</f>
        <v>Orange and Rockland Utilities, Inc</v>
      </c>
      <c r="C2" s="3426" t="s">
        <v>3892</v>
      </c>
      <c r="D2" s="533" t="s">
        <v>593</v>
      </c>
      <c r="E2" s="533"/>
      <c r="F2" s="56" t="s">
        <v>3894</v>
      </c>
      <c r="G2" s="56" t="s">
        <v>4186</v>
      </c>
      <c r="H2" s="2137"/>
      <c r="I2" s="1216" t="str">
        <f>'Data Sheet'!$C$25</f>
        <v>Orange and Rockland Utilities, Inc</v>
      </c>
      <c r="J2" s="1215"/>
      <c r="K2" s="66" t="s">
        <v>2577</v>
      </c>
      <c r="L2" s="56"/>
      <c r="M2" s="56" t="s">
        <v>4186</v>
      </c>
      <c r="N2" s="3426"/>
      <c r="O2" s="2159"/>
      <c r="P2" s="2168" t="str">
        <f>I2</f>
        <v>Orange and Rockland Utilities, Inc</v>
      </c>
      <c r="Q2" s="533"/>
      <c r="R2" s="533"/>
      <c r="S2" s="66" t="s">
        <v>2577</v>
      </c>
      <c r="T2" s="56"/>
      <c r="U2" s="56" t="s">
        <v>4186</v>
      </c>
      <c r="V2" s="2137"/>
      <c r="W2" s="2136"/>
      <c r="X2" s="1215" t="str">
        <f>P2</f>
        <v>Orange and Rockland Utilities, Inc</v>
      </c>
      <c r="Y2" s="3426" t="s">
        <v>3892</v>
      </c>
      <c r="Z2" s="533" t="s">
        <v>593</v>
      </c>
      <c r="AA2" s="533"/>
      <c r="AB2" s="56" t="s">
        <v>3894</v>
      </c>
      <c r="AC2" s="56" t="s">
        <v>4186</v>
      </c>
      <c r="AD2" s="2174"/>
    </row>
    <row r="3" spans="1:30" ht="15" customHeight="1">
      <c r="A3" s="2138"/>
      <c r="B3" s="542"/>
      <c r="C3" s="220" t="s">
        <v>3895</v>
      </c>
      <c r="D3" s="52" t="s">
        <v>3893</v>
      </c>
      <c r="E3" s="52"/>
      <c r="F3" s="77" t="s">
        <v>3896</v>
      </c>
      <c r="G3" s="290" t="str">
        <f>'Data Sheet'!$C$40</f>
        <v>4/28/2015</v>
      </c>
      <c r="H3" s="2139" t="str">
        <f>'Data Sheet'!$C$38</f>
        <v>12/31/2014</v>
      </c>
      <c r="I3" s="52"/>
      <c r="J3" s="52"/>
      <c r="K3" s="69" t="s">
        <v>1664</v>
      </c>
      <c r="L3" s="77"/>
      <c r="M3" s="290" t="str">
        <f>'Data Sheet'!$C$40</f>
        <v>4/28/2015</v>
      </c>
      <c r="N3" s="220" t="str">
        <f>'Data Sheet'!$C$38</f>
        <v>12/31/2014</v>
      </c>
      <c r="O3" s="2160"/>
      <c r="P3" s="2138"/>
      <c r="Q3" s="52"/>
      <c r="R3" s="52"/>
      <c r="S3" s="69" t="s">
        <v>1664</v>
      </c>
      <c r="T3" s="77"/>
      <c r="U3" s="290" t="str">
        <f>'Data Sheet'!$C$40</f>
        <v>4/28/2015</v>
      </c>
      <c r="V3" s="2139" t="str">
        <f>'Data Sheet'!$C$38</f>
        <v>12/31/2014</v>
      </c>
      <c r="W3" s="2138"/>
      <c r="X3" s="52"/>
      <c r="Y3" s="220" t="s">
        <v>3895</v>
      </c>
      <c r="Z3" s="52" t="s">
        <v>3893</v>
      </c>
      <c r="AA3" s="52"/>
      <c r="AB3" s="77" t="s">
        <v>3896</v>
      </c>
      <c r="AC3" s="3436" t="str">
        <f>'Data Sheet'!C40</f>
        <v>4/28/2015</v>
      </c>
      <c r="AD3" s="2175" t="str">
        <f>'Data Sheet'!$C$38</f>
        <v>12/31/2014</v>
      </c>
    </row>
    <row r="4" spans="1:30" ht="15" customHeight="1">
      <c r="A4" s="2140" t="s">
        <v>1665</v>
      </c>
      <c r="B4" s="50"/>
      <c r="C4" s="50"/>
      <c r="D4" s="50"/>
      <c r="E4" s="50"/>
      <c r="F4" s="50"/>
      <c r="G4" s="50"/>
      <c r="H4" s="2141"/>
      <c r="I4" s="50" t="s">
        <v>1666</v>
      </c>
      <c r="J4" s="50"/>
      <c r="K4" s="50"/>
      <c r="L4" s="50"/>
      <c r="M4" s="50"/>
      <c r="N4" s="50"/>
      <c r="O4" s="2141"/>
      <c r="P4" s="2140" t="s">
        <v>1666</v>
      </c>
      <c r="Q4" s="50"/>
      <c r="R4" s="50"/>
      <c r="S4" s="50"/>
      <c r="T4" s="50"/>
      <c r="U4" s="50"/>
      <c r="V4" s="2141"/>
      <c r="W4" s="2140" t="s">
        <v>1666</v>
      </c>
      <c r="X4" s="50"/>
      <c r="Y4" s="50"/>
      <c r="Z4" s="50"/>
      <c r="AA4" s="50"/>
      <c r="AB4" s="50"/>
      <c r="AC4" s="50"/>
      <c r="AD4" s="2141"/>
    </row>
    <row r="5" spans="1:30" ht="15" customHeight="1">
      <c r="A5" s="2136"/>
      <c r="B5" s="3537" t="s">
        <v>1667</v>
      </c>
      <c r="C5" s="561"/>
      <c r="D5" s="3537" t="s">
        <v>2970</v>
      </c>
      <c r="E5" s="3528"/>
      <c r="F5" s="3528"/>
      <c r="G5" s="3528"/>
      <c r="H5" s="3585"/>
      <c r="I5" s="3537" t="s">
        <v>2971</v>
      </c>
      <c r="J5" s="3528"/>
      <c r="K5" s="3528"/>
      <c r="L5" s="3537" t="s">
        <v>2972</v>
      </c>
      <c r="M5" s="3528"/>
      <c r="N5" s="3528"/>
      <c r="O5" s="3580"/>
      <c r="P5" s="2169"/>
      <c r="Q5" s="561"/>
      <c r="R5" s="561"/>
      <c r="S5" s="561"/>
      <c r="T5" s="561"/>
      <c r="U5" s="561"/>
      <c r="V5" s="2159"/>
      <c r="W5" s="2142"/>
      <c r="X5" s="533"/>
      <c r="Y5" s="533"/>
      <c r="Z5" s="533"/>
      <c r="AA5" s="533"/>
      <c r="AB5" s="3426" t="s">
        <v>864</v>
      </c>
      <c r="AC5" s="69" t="s">
        <v>865</v>
      </c>
      <c r="AD5" s="2160"/>
    </row>
    <row r="6" spans="1:30">
      <c r="A6" s="2136"/>
      <c r="B6" s="3568"/>
      <c r="C6" s="561"/>
      <c r="D6" s="3568"/>
      <c r="E6" s="3568"/>
      <c r="F6" s="3568"/>
      <c r="G6" s="3568"/>
      <c r="H6" s="3582"/>
      <c r="I6" s="3568"/>
      <c r="J6" s="3568"/>
      <c r="K6" s="3568"/>
      <c r="L6" s="3568"/>
      <c r="M6" s="3568"/>
      <c r="N6" s="3568"/>
      <c r="O6" s="3581"/>
      <c r="P6" s="2169"/>
      <c r="Q6" s="561"/>
      <c r="R6" s="561"/>
      <c r="S6" s="561"/>
      <c r="T6" s="561"/>
      <c r="U6" s="561"/>
      <c r="V6" s="2159"/>
      <c r="W6" s="2142" t="s">
        <v>4190</v>
      </c>
      <c r="X6" s="3428" t="s">
        <v>4219</v>
      </c>
      <c r="Y6" s="533"/>
      <c r="Z6" s="533"/>
      <c r="AA6" s="533"/>
      <c r="AB6" s="3426" t="s">
        <v>63</v>
      </c>
      <c r="AC6" s="3426" t="s">
        <v>1734</v>
      </c>
      <c r="AD6" s="2137" t="s">
        <v>1735</v>
      </c>
    </row>
    <row r="7" spans="1:30" ht="15" customHeight="1">
      <c r="A7" s="2136"/>
      <c r="B7" s="3568"/>
      <c r="C7" s="561"/>
      <c r="D7" s="3568"/>
      <c r="E7" s="3568"/>
      <c r="F7" s="3568"/>
      <c r="G7" s="3568"/>
      <c r="H7" s="3582"/>
      <c r="I7" s="3568"/>
      <c r="J7" s="3568"/>
      <c r="K7" s="3568"/>
      <c r="L7" s="3568" t="s">
        <v>2980</v>
      </c>
      <c r="M7" s="3568"/>
      <c r="N7" s="3568"/>
      <c r="O7" s="3582"/>
      <c r="P7" s="2169"/>
      <c r="Q7" s="561"/>
      <c r="R7" s="561"/>
      <c r="S7" s="561"/>
      <c r="T7" s="561"/>
      <c r="U7" s="561"/>
      <c r="V7" s="2159"/>
      <c r="W7" s="2147" t="s">
        <v>4193</v>
      </c>
      <c r="X7" s="50" t="s">
        <v>65</v>
      </c>
      <c r="Y7" s="50"/>
      <c r="Z7" s="50"/>
      <c r="AA7" s="50"/>
      <c r="AB7" s="206" t="s">
        <v>2119</v>
      </c>
      <c r="AC7" s="206" t="s">
        <v>2120</v>
      </c>
      <c r="AD7" s="2176" t="s">
        <v>2121</v>
      </c>
    </row>
    <row r="8" spans="1:30">
      <c r="A8" s="2136"/>
      <c r="B8" s="3568"/>
      <c r="C8" s="561"/>
      <c r="D8" s="3568"/>
      <c r="E8" s="3568"/>
      <c r="F8" s="3568"/>
      <c r="G8" s="3568"/>
      <c r="H8" s="3582"/>
      <c r="I8" s="3568"/>
      <c r="J8" s="3568"/>
      <c r="K8" s="3568"/>
      <c r="L8" s="3568"/>
      <c r="M8" s="3568"/>
      <c r="N8" s="3568"/>
      <c r="O8" s="3582"/>
      <c r="P8" s="2169"/>
      <c r="Q8" s="561"/>
      <c r="R8" s="561"/>
      <c r="S8" s="561"/>
      <c r="T8" s="561"/>
      <c r="U8" s="1371"/>
      <c r="V8" s="2159"/>
      <c r="W8" s="2147">
        <v>27</v>
      </c>
      <c r="X8" s="3434" t="s">
        <v>2981</v>
      </c>
      <c r="Y8" s="50"/>
      <c r="Z8" s="50"/>
      <c r="AA8" s="50"/>
      <c r="AB8" s="206"/>
      <c r="AC8" s="1372">
        <f>G49</f>
        <v>78733217</v>
      </c>
      <c r="AD8" s="2177">
        <f>H49</f>
        <v>80404023</v>
      </c>
    </row>
    <row r="9" spans="1:30" ht="15.75" customHeight="1">
      <c r="A9" s="2136"/>
      <c r="B9" s="3568"/>
      <c r="C9" s="561"/>
      <c r="D9" s="3568"/>
      <c r="E9" s="3568"/>
      <c r="F9" s="3568"/>
      <c r="G9" s="3568"/>
      <c r="H9" s="3582"/>
      <c r="I9" s="3583" t="s">
        <v>2982</v>
      </c>
      <c r="J9" s="3568"/>
      <c r="K9" s="3568"/>
      <c r="L9" s="3568"/>
      <c r="M9" s="3568"/>
      <c r="N9" s="3568"/>
      <c r="O9" s="3582"/>
      <c r="P9" s="2169"/>
      <c r="Q9" s="561"/>
      <c r="R9" s="561"/>
      <c r="S9" s="561"/>
      <c r="T9" s="561"/>
      <c r="U9" s="561"/>
      <c r="V9" s="2159"/>
      <c r="W9" s="2147">
        <v>28</v>
      </c>
      <c r="X9" s="1373" t="s">
        <v>2983</v>
      </c>
      <c r="Y9" s="52"/>
      <c r="Z9" s="52"/>
      <c r="AA9" s="52"/>
      <c r="AB9" s="69"/>
      <c r="AC9" s="1374"/>
      <c r="AD9" s="2178"/>
    </row>
    <row r="10" spans="1:30">
      <c r="A10" s="2136"/>
      <c r="B10" s="3568"/>
      <c r="C10" s="561"/>
      <c r="D10" s="3568"/>
      <c r="E10" s="3568"/>
      <c r="F10" s="3568"/>
      <c r="G10" s="3568"/>
      <c r="H10" s="3582"/>
      <c r="I10" s="3568"/>
      <c r="J10" s="3568"/>
      <c r="K10" s="3568"/>
      <c r="L10" s="3568"/>
      <c r="M10" s="3568"/>
      <c r="N10" s="3568"/>
      <c r="O10" s="3582"/>
      <c r="P10" s="2169"/>
      <c r="Q10" s="561"/>
      <c r="R10" s="561"/>
      <c r="S10" s="561"/>
      <c r="T10" s="561"/>
      <c r="U10" s="561"/>
      <c r="V10" s="2159"/>
      <c r="W10" s="2147">
        <v>29</v>
      </c>
      <c r="X10" s="3434" t="s">
        <v>866</v>
      </c>
      <c r="Y10" s="50"/>
      <c r="Z10" s="50"/>
      <c r="AA10" s="50"/>
      <c r="AB10" s="69"/>
      <c r="AC10" s="1375"/>
      <c r="AD10" s="2149"/>
    </row>
    <row r="11" spans="1:30" ht="15" customHeight="1">
      <c r="A11" s="2136"/>
      <c r="B11" s="3583" t="s">
        <v>907</v>
      </c>
      <c r="C11" s="561"/>
      <c r="D11" s="3568"/>
      <c r="E11" s="3568"/>
      <c r="F11" s="3568"/>
      <c r="G11" s="3568"/>
      <c r="H11" s="3582"/>
      <c r="I11" s="3568"/>
      <c r="J11" s="3568"/>
      <c r="K11" s="3568"/>
      <c r="L11" s="561"/>
      <c r="M11" s="1376"/>
      <c r="N11" s="1376"/>
      <c r="O11" s="2159"/>
      <c r="P11" s="2169"/>
      <c r="Q11" s="561"/>
      <c r="R11" s="561"/>
      <c r="S11" s="561"/>
      <c r="T11" s="1376"/>
      <c r="U11" s="1376"/>
      <c r="V11" s="2159"/>
      <c r="W11" s="2179">
        <v>30</v>
      </c>
      <c r="X11" s="3434" t="s">
        <v>908</v>
      </c>
      <c r="Y11" s="50"/>
      <c r="Z11" s="50"/>
      <c r="AA11" s="50"/>
      <c r="AB11" s="69"/>
      <c r="AC11" s="1374"/>
      <c r="AD11" s="2178"/>
    </row>
    <row r="12" spans="1:30" ht="15" customHeight="1">
      <c r="A12" s="2136"/>
      <c r="B12" s="3568"/>
      <c r="C12" s="561"/>
      <c r="D12" s="3568"/>
      <c r="E12" s="3568"/>
      <c r="F12" s="3568"/>
      <c r="G12" s="3568"/>
      <c r="H12" s="3582"/>
      <c r="I12" s="3584" t="s">
        <v>1771</v>
      </c>
      <c r="J12" s="3568"/>
      <c r="K12" s="3568"/>
      <c r="L12" s="3423"/>
      <c r="M12" s="1376"/>
      <c r="N12" s="1376"/>
      <c r="O12" s="2159"/>
      <c r="P12" s="2136"/>
      <c r="Q12" s="533"/>
      <c r="R12" s="561"/>
      <c r="S12" s="561"/>
      <c r="T12" s="1376"/>
      <c r="U12" s="1376"/>
      <c r="V12" s="2159"/>
      <c r="W12" s="2147">
        <v>31</v>
      </c>
      <c r="X12" s="3434" t="s">
        <v>1772</v>
      </c>
      <c r="Y12" s="50"/>
      <c r="Z12" s="50"/>
      <c r="AA12" s="50"/>
      <c r="AB12" s="69"/>
      <c r="AC12" s="197"/>
      <c r="AD12" s="2172"/>
    </row>
    <row r="13" spans="1:30" ht="15" customHeight="1">
      <c r="A13" s="2136"/>
      <c r="B13" s="3583" t="s">
        <v>114</v>
      </c>
      <c r="C13" s="561"/>
      <c r="D13" s="3568"/>
      <c r="E13" s="3568"/>
      <c r="F13" s="3568"/>
      <c r="G13" s="3568"/>
      <c r="H13" s="3582"/>
      <c r="I13" s="3568"/>
      <c r="J13" s="3568"/>
      <c r="K13" s="3568"/>
      <c r="L13" s="3423"/>
      <c r="M13" s="1376"/>
      <c r="N13" s="1376"/>
      <c r="O13" s="2159"/>
      <c r="P13" s="2136"/>
      <c r="Q13" s="533"/>
      <c r="R13" s="561"/>
      <c r="S13" s="561"/>
      <c r="T13" s="1376"/>
      <c r="U13" s="1376"/>
      <c r="V13" s="2159"/>
      <c r="W13" s="2147">
        <v>32</v>
      </c>
      <c r="X13" s="3434" t="s">
        <v>115</v>
      </c>
      <c r="Y13" s="50"/>
      <c r="Z13" s="50"/>
      <c r="AA13" s="50"/>
      <c r="AB13" s="69"/>
      <c r="AC13" s="197"/>
      <c r="AD13" s="2172"/>
    </row>
    <row r="14" spans="1:30">
      <c r="A14" s="2136"/>
      <c r="B14" s="3568"/>
      <c r="C14" s="561"/>
      <c r="D14" s="3568"/>
      <c r="E14" s="3568"/>
      <c r="F14" s="3568"/>
      <c r="G14" s="3568"/>
      <c r="H14" s="3582"/>
      <c r="I14" s="3568"/>
      <c r="J14" s="3568"/>
      <c r="K14" s="3568"/>
      <c r="L14" s="3423"/>
      <c r="M14" s="1376"/>
      <c r="N14" s="1376"/>
      <c r="O14" s="2159"/>
      <c r="P14" s="2169"/>
      <c r="Q14" s="561"/>
      <c r="R14" s="561"/>
      <c r="S14" s="561"/>
      <c r="T14" s="1376"/>
      <c r="U14" s="1376"/>
      <c r="V14" s="2159"/>
      <c r="W14" s="2147">
        <v>33</v>
      </c>
      <c r="X14" s="3434" t="s">
        <v>116</v>
      </c>
      <c r="Y14" s="50"/>
      <c r="Z14" s="50"/>
      <c r="AA14" s="50"/>
      <c r="AB14" s="69"/>
      <c r="AC14" s="197"/>
      <c r="AD14" s="2172"/>
    </row>
    <row r="15" spans="1:30" ht="15" customHeight="1">
      <c r="A15" s="2136"/>
      <c r="B15" s="3568"/>
      <c r="C15" s="561"/>
      <c r="D15" s="3583" t="s">
        <v>117</v>
      </c>
      <c r="E15" s="3568"/>
      <c r="F15" s="3568"/>
      <c r="G15" s="3568"/>
      <c r="H15" s="3582"/>
      <c r="I15" s="3568"/>
      <c r="J15" s="3568"/>
      <c r="K15" s="3568"/>
      <c r="L15" s="3423"/>
      <c r="M15" s="1376"/>
      <c r="N15" s="1376"/>
      <c r="O15" s="2159"/>
      <c r="P15" s="2169"/>
      <c r="Q15" s="561"/>
      <c r="R15" s="561"/>
      <c r="S15" s="561"/>
      <c r="T15" s="1376"/>
      <c r="U15" s="1376"/>
      <c r="V15" s="2159"/>
      <c r="W15" s="2147">
        <v>34</v>
      </c>
      <c r="X15" s="3434" t="s">
        <v>118</v>
      </c>
      <c r="Y15" s="50"/>
      <c r="Z15" s="50"/>
      <c r="AA15" s="50"/>
      <c r="AB15" s="69"/>
      <c r="AC15" s="197"/>
      <c r="AD15" s="2172"/>
    </row>
    <row r="16" spans="1:30" ht="15" customHeight="1">
      <c r="A16" s="2136"/>
      <c r="B16" s="3583" t="s">
        <v>1781</v>
      </c>
      <c r="C16" s="561"/>
      <c r="D16" s="3568"/>
      <c r="E16" s="3568"/>
      <c r="F16" s="3568"/>
      <c r="G16" s="3568"/>
      <c r="H16" s="3582"/>
      <c r="I16" s="3568"/>
      <c r="J16" s="3568"/>
      <c r="K16" s="3568"/>
      <c r="L16" s="3423"/>
      <c r="M16" s="561"/>
      <c r="N16" s="561"/>
      <c r="O16" s="2159"/>
      <c r="P16" s="2169"/>
      <c r="Q16" s="561"/>
      <c r="R16" s="561"/>
      <c r="S16" s="561"/>
      <c r="T16" s="561"/>
      <c r="U16" s="561"/>
      <c r="V16" s="2159"/>
      <c r="W16" s="2147">
        <v>35</v>
      </c>
      <c r="X16" s="3434" t="s">
        <v>3036</v>
      </c>
      <c r="Y16" s="50"/>
      <c r="Z16" s="50"/>
      <c r="AA16" s="50"/>
      <c r="AB16" s="69"/>
      <c r="AC16" s="197"/>
      <c r="AD16" s="2172"/>
    </row>
    <row r="17" spans="1:30">
      <c r="A17" s="2138"/>
      <c r="B17" s="3540"/>
      <c r="C17" s="50"/>
      <c r="D17" s="50"/>
      <c r="E17" s="50"/>
      <c r="F17" s="50"/>
      <c r="G17" s="50"/>
      <c r="H17" s="2141"/>
      <c r="I17" s="3540"/>
      <c r="J17" s="3540"/>
      <c r="K17" s="3540"/>
      <c r="L17" s="50"/>
      <c r="M17" s="50"/>
      <c r="N17" s="50"/>
      <c r="O17" s="2159"/>
      <c r="P17" s="2140"/>
      <c r="Q17" s="50"/>
      <c r="R17" s="50"/>
      <c r="S17" s="50"/>
      <c r="T17" s="50"/>
      <c r="U17" s="50"/>
      <c r="V17" s="2159"/>
      <c r="W17" s="2147">
        <v>36</v>
      </c>
      <c r="X17" s="3434" t="s">
        <v>3037</v>
      </c>
      <c r="Y17" s="50"/>
      <c r="Z17" s="50"/>
      <c r="AA17" s="50"/>
      <c r="AB17" s="220">
        <v>119</v>
      </c>
      <c r="AC17" s="197">
        <v>12339861</v>
      </c>
      <c r="AD17" s="2172">
        <v>10792184</v>
      </c>
    </row>
    <row r="18" spans="1:30">
      <c r="A18" s="2142"/>
      <c r="B18" s="561"/>
      <c r="C18" s="561"/>
      <c r="D18" s="561"/>
      <c r="E18" s="561"/>
      <c r="F18" s="3426" t="s">
        <v>3038</v>
      </c>
      <c r="G18" s="1377" t="s">
        <v>1730</v>
      </c>
      <c r="H18" s="2143"/>
      <c r="I18" s="50" t="s">
        <v>1731</v>
      </c>
      <c r="J18" s="50"/>
      <c r="K18" s="50" t="s">
        <v>1732</v>
      </c>
      <c r="L18" s="50"/>
      <c r="M18" s="1377" t="s">
        <v>3039</v>
      </c>
      <c r="N18" s="1378"/>
      <c r="O18" s="2161"/>
      <c r="P18" s="2170"/>
      <c r="Q18" s="1377" t="s">
        <v>3039</v>
      </c>
      <c r="R18" s="1378"/>
      <c r="S18" s="1377" t="s">
        <v>3039</v>
      </c>
      <c r="T18" s="1378"/>
      <c r="U18" s="1377" t="s">
        <v>3039</v>
      </c>
      <c r="V18" s="2171"/>
      <c r="W18" s="2147">
        <v>37</v>
      </c>
      <c r="X18" s="3434" t="s">
        <v>3040</v>
      </c>
      <c r="Y18" s="50"/>
      <c r="Z18" s="50"/>
      <c r="AA18" s="50"/>
      <c r="AB18" s="69"/>
      <c r="AC18" s="197">
        <v>2536316</v>
      </c>
      <c r="AD18" s="2172">
        <v>688896</v>
      </c>
    </row>
    <row r="19" spans="1:30">
      <c r="A19" s="2144" t="s">
        <v>4190</v>
      </c>
      <c r="B19" s="3428" t="s">
        <v>1733</v>
      </c>
      <c r="C19" s="561"/>
      <c r="D19" s="561"/>
      <c r="E19" s="561"/>
      <c r="F19" s="3426" t="s">
        <v>3703</v>
      </c>
      <c r="G19" s="1358" t="s">
        <v>1734</v>
      </c>
      <c r="H19" s="2145" t="s">
        <v>3041</v>
      </c>
      <c r="I19" s="3429" t="s">
        <v>1734</v>
      </c>
      <c r="J19" s="56" t="s">
        <v>3041</v>
      </c>
      <c r="K19" s="3428" t="s">
        <v>3042</v>
      </c>
      <c r="L19" s="435" t="s">
        <v>1735</v>
      </c>
      <c r="M19" s="3429" t="s">
        <v>1734</v>
      </c>
      <c r="N19" s="435" t="s">
        <v>1735</v>
      </c>
      <c r="O19" s="2137" t="s">
        <v>4190</v>
      </c>
      <c r="P19" s="2144" t="s">
        <v>4190</v>
      </c>
      <c r="Q19" s="2066" t="s">
        <v>1734</v>
      </c>
      <c r="R19" s="435" t="s">
        <v>1735</v>
      </c>
      <c r="S19" s="2066" t="s">
        <v>1734</v>
      </c>
      <c r="T19" s="435" t="s">
        <v>1735</v>
      </c>
      <c r="U19" s="2066" t="s">
        <v>1734</v>
      </c>
      <c r="V19" s="2137" t="s">
        <v>1735</v>
      </c>
      <c r="W19" s="2147">
        <v>38</v>
      </c>
      <c r="X19" s="3434" t="s">
        <v>3043</v>
      </c>
      <c r="Y19" s="50"/>
      <c r="Z19" s="50"/>
      <c r="AA19" s="50"/>
      <c r="AB19" s="69"/>
      <c r="AC19" s="197">
        <v>771063</v>
      </c>
      <c r="AD19" s="2172">
        <v>1512509</v>
      </c>
    </row>
    <row r="20" spans="1:30">
      <c r="A20" s="2144" t="s">
        <v>4193</v>
      </c>
      <c r="B20" s="561"/>
      <c r="C20" s="561"/>
      <c r="D20" s="561"/>
      <c r="E20" s="561"/>
      <c r="F20" s="3426" t="s">
        <v>4193</v>
      </c>
      <c r="G20" s="200"/>
      <c r="H20" s="2146"/>
      <c r="I20" s="56"/>
      <c r="J20" s="56"/>
      <c r="K20" s="561"/>
      <c r="L20" s="66"/>
      <c r="M20" s="200"/>
      <c r="N20" s="210"/>
      <c r="O20" s="2137" t="s">
        <v>4193</v>
      </c>
      <c r="P20" s="2144" t="s">
        <v>4193</v>
      </c>
      <c r="Q20" s="200"/>
      <c r="R20" s="210"/>
      <c r="S20" s="200"/>
      <c r="T20" s="210"/>
      <c r="U20" s="200"/>
      <c r="V20" s="2146"/>
      <c r="W20" s="2147">
        <v>39</v>
      </c>
      <c r="X20" s="3434" t="s">
        <v>3044</v>
      </c>
      <c r="Y20" s="50"/>
      <c r="Z20" s="50"/>
      <c r="AA20" s="50"/>
      <c r="AB20" s="69"/>
      <c r="AC20" s="197">
        <v>55091</v>
      </c>
      <c r="AD20" s="2172">
        <v>64737</v>
      </c>
    </row>
    <row r="21" spans="1:30">
      <c r="A21" s="2147"/>
      <c r="B21" s="3432" t="s">
        <v>65</v>
      </c>
      <c r="C21" s="50"/>
      <c r="D21" s="50"/>
      <c r="E21" s="50"/>
      <c r="F21" s="220" t="s">
        <v>2119</v>
      </c>
      <c r="G21" s="1379" t="s">
        <v>2120</v>
      </c>
      <c r="H21" s="2148" t="s">
        <v>2121</v>
      </c>
      <c r="I21" s="290" t="s">
        <v>4029</v>
      </c>
      <c r="J21" s="290" t="s">
        <v>4030</v>
      </c>
      <c r="K21" s="290" t="s">
        <v>4031</v>
      </c>
      <c r="L21" s="290" t="s">
        <v>4032</v>
      </c>
      <c r="M21" s="1379" t="s">
        <v>4033</v>
      </c>
      <c r="N21" s="1380" t="s">
        <v>4034</v>
      </c>
      <c r="O21" s="2160"/>
      <c r="P21" s="2147"/>
      <c r="Q21" s="1379" t="s">
        <v>3977</v>
      </c>
      <c r="R21" s="1380" t="s">
        <v>3978</v>
      </c>
      <c r="S21" s="1379" t="s">
        <v>1736</v>
      </c>
      <c r="T21" s="1380" t="s">
        <v>1737</v>
      </c>
      <c r="U21" s="1379" t="s">
        <v>1738</v>
      </c>
      <c r="V21" s="2148" t="s">
        <v>1739</v>
      </c>
      <c r="W21" s="2147">
        <v>40</v>
      </c>
      <c r="X21" s="3434" t="s">
        <v>3045</v>
      </c>
      <c r="Y21" s="50"/>
      <c r="Z21" s="50"/>
      <c r="AA21" s="50"/>
      <c r="AB21" s="69"/>
      <c r="AC21" s="197">
        <v>52138</v>
      </c>
      <c r="AD21" s="2172"/>
    </row>
    <row r="22" spans="1:30" ht="15.75">
      <c r="A22" s="2147">
        <v>1</v>
      </c>
      <c r="B22" s="1373" t="s">
        <v>3046</v>
      </c>
      <c r="C22" s="50"/>
      <c r="D22" s="50"/>
      <c r="E22" s="50"/>
      <c r="F22" s="69"/>
      <c r="G22" s="1375"/>
      <c r="H22" s="2149"/>
      <c r="I22" s="1381"/>
      <c r="J22" s="1381"/>
      <c r="K22" s="1382"/>
      <c r="L22" s="1374"/>
      <c r="M22" s="1375"/>
      <c r="N22" s="1383"/>
      <c r="O22" s="2162">
        <v>1</v>
      </c>
      <c r="P22" s="2147">
        <v>1</v>
      </c>
      <c r="Q22" s="1375"/>
      <c r="R22" s="1383"/>
      <c r="S22" s="1375"/>
      <c r="T22" s="1383"/>
      <c r="U22" s="1375"/>
      <c r="V22" s="2149"/>
      <c r="W22" s="2147">
        <v>41</v>
      </c>
      <c r="X22" s="3434" t="s">
        <v>4636</v>
      </c>
      <c r="Y22" s="50"/>
      <c r="Z22" s="50"/>
      <c r="AA22" s="50"/>
      <c r="AB22" s="69"/>
      <c r="AC22" s="197">
        <f>AC12-AC13+AC14-AC15+SUM(AC16:AC21)</f>
        <v>15754469</v>
      </c>
      <c r="AD22" s="2172">
        <f>AD12-AD13+AD14-AD15+SUM(AD16:AD21)</f>
        <v>13058326</v>
      </c>
    </row>
    <row r="23" spans="1:30">
      <c r="A23" s="2147">
        <v>2</v>
      </c>
      <c r="B23" s="3434" t="s">
        <v>3047</v>
      </c>
      <c r="C23" s="50"/>
      <c r="D23" s="50"/>
      <c r="E23" s="50"/>
      <c r="F23" s="220" t="s">
        <v>4058</v>
      </c>
      <c r="G23" s="213">
        <f>+I23+K23+M23</f>
        <v>737168479</v>
      </c>
      <c r="H23" s="2150">
        <f>+J23+L23+N23</f>
        <v>671887561</v>
      </c>
      <c r="I23" s="3479">
        <v>524941761</v>
      </c>
      <c r="J23" s="2163">
        <v>466638483</v>
      </c>
      <c r="K23" s="1384">
        <v>212226718</v>
      </c>
      <c r="L23" s="1384">
        <v>205249078</v>
      </c>
      <c r="M23" s="213">
        <v>0</v>
      </c>
      <c r="N23" s="345">
        <v>0</v>
      </c>
      <c r="O23" s="2162">
        <v>2</v>
      </c>
      <c r="P23" s="2147">
        <v>2</v>
      </c>
      <c r="Q23" s="213"/>
      <c r="R23" s="345"/>
      <c r="S23" s="213"/>
      <c r="T23" s="345"/>
      <c r="U23" s="213"/>
      <c r="V23" s="2150"/>
      <c r="W23" s="2147">
        <v>42</v>
      </c>
      <c r="X23" s="3434" t="s">
        <v>3048</v>
      </c>
      <c r="Y23" s="50"/>
      <c r="Z23" s="50"/>
      <c r="AA23" s="50"/>
      <c r="AB23" s="69"/>
      <c r="AC23" s="1374"/>
      <c r="AD23" s="2178"/>
    </row>
    <row r="24" spans="1:30">
      <c r="A24" s="2147">
        <v>3</v>
      </c>
      <c r="B24" s="3434" t="s">
        <v>3049</v>
      </c>
      <c r="C24" s="50"/>
      <c r="D24" s="50"/>
      <c r="E24" s="50"/>
      <c r="F24" s="69"/>
      <c r="G24" s="1375"/>
      <c r="H24" s="2149"/>
      <c r="I24" s="1381"/>
      <c r="J24" s="1381"/>
      <c r="K24" s="1385"/>
      <c r="L24" s="1385"/>
      <c r="M24" s="1375"/>
      <c r="N24" s="1383"/>
      <c r="O24" s="2162">
        <v>3</v>
      </c>
      <c r="P24" s="2147">
        <v>3</v>
      </c>
      <c r="Q24" s="1375"/>
      <c r="R24" s="1383"/>
      <c r="S24" s="1375"/>
      <c r="T24" s="1383"/>
      <c r="U24" s="1375"/>
      <c r="V24" s="2149"/>
      <c r="W24" s="2147">
        <v>43</v>
      </c>
      <c r="X24" s="3434" t="s">
        <v>4632</v>
      </c>
      <c r="Y24" s="50"/>
      <c r="Z24" s="50"/>
      <c r="AA24" s="50"/>
      <c r="AB24" s="220"/>
      <c r="AC24" s="211"/>
      <c r="AD24" s="2172"/>
    </row>
    <row r="25" spans="1:30">
      <c r="A25" s="2147">
        <v>4</v>
      </c>
      <c r="B25" s="3434" t="s">
        <v>3050</v>
      </c>
      <c r="C25" s="50"/>
      <c r="D25" s="50"/>
      <c r="E25" s="50"/>
      <c r="F25" s="220" t="s">
        <v>1009</v>
      </c>
      <c r="G25" s="213">
        <f t="shared" ref="G25:H45" si="0">+I25+K25+M25</f>
        <v>468542418</v>
      </c>
      <c r="H25" s="2150">
        <f t="shared" si="0"/>
        <v>412293858</v>
      </c>
      <c r="I25" s="3480">
        <v>324360468</v>
      </c>
      <c r="J25" s="2164">
        <v>282872935</v>
      </c>
      <c r="K25" s="1283">
        <v>144181950</v>
      </c>
      <c r="L25" s="1283">
        <v>129420923</v>
      </c>
      <c r="M25" s="197">
        <v>0</v>
      </c>
      <c r="N25" s="211">
        <v>0</v>
      </c>
      <c r="O25" s="2162">
        <v>4</v>
      </c>
      <c r="P25" s="2147">
        <v>4</v>
      </c>
      <c r="Q25" s="197"/>
      <c r="R25" s="211"/>
      <c r="S25" s="197"/>
      <c r="T25" s="211"/>
      <c r="U25" s="197"/>
      <c r="V25" s="2172"/>
      <c r="W25" s="2147">
        <v>44</v>
      </c>
      <c r="X25" s="3434" t="s">
        <v>4633</v>
      </c>
      <c r="Y25" s="50"/>
      <c r="Z25" s="50"/>
      <c r="AA25" s="50"/>
      <c r="AB25" s="220"/>
      <c r="AC25" s="211"/>
      <c r="AD25" s="2172"/>
    </row>
    <row r="26" spans="1:30">
      <c r="A26" s="2147">
        <v>5</v>
      </c>
      <c r="B26" s="3434" t="s">
        <v>3051</v>
      </c>
      <c r="C26" s="50"/>
      <c r="D26" s="50"/>
      <c r="E26" s="50"/>
      <c r="F26" s="220" t="s">
        <v>1009</v>
      </c>
      <c r="G26" s="213">
        <f t="shared" si="0"/>
        <v>51531636</v>
      </c>
      <c r="H26" s="2150">
        <f t="shared" si="0"/>
        <v>50519715</v>
      </c>
      <c r="I26" s="3480">
        <v>41611895</v>
      </c>
      <c r="J26" s="2164">
        <v>40240839</v>
      </c>
      <c r="K26" s="1283">
        <v>9919741</v>
      </c>
      <c r="L26" s="1283">
        <v>10278876</v>
      </c>
      <c r="M26" s="197">
        <v>0</v>
      </c>
      <c r="N26" s="211">
        <v>0</v>
      </c>
      <c r="O26" s="2162">
        <v>5</v>
      </c>
      <c r="P26" s="2147">
        <v>5</v>
      </c>
      <c r="Q26" s="197"/>
      <c r="R26" s="211"/>
      <c r="S26" s="197"/>
      <c r="T26" s="211"/>
      <c r="U26" s="197"/>
      <c r="V26" s="2172"/>
      <c r="W26" s="2147">
        <v>45</v>
      </c>
      <c r="X26" s="3434" t="s">
        <v>1650</v>
      </c>
      <c r="Y26" s="50"/>
      <c r="Z26" s="50"/>
      <c r="AA26" s="50"/>
      <c r="AB26" s="220"/>
      <c r="AC26" s="211">
        <v>274601</v>
      </c>
      <c r="AD26" s="2172">
        <v>306989</v>
      </c>
    </row>
    <row r="27" spans="1:30">
      <c r="A27" s="2147">
        <v>6</v>
      </c>
      <c r="B27" s="3434" t="s">
        <v>3052</v>
      </c>
      <c r="C27" s="50"/>
      <c r="D27" s="50"/>
      <c r="E27" s="50"/>
      <c r="F27" s="220" t="s">
        <v>338</v>
      </c>
      <c r="G27" s="213">
        <f>+I27+K27+M27</f>
        <v>49455957</v>
      </c>
      <c r="H27" s="2150">
        <f>+J27+L27+N27</f>
        <v>45435137</v>
      </c>
      <c r="I27" s="3480">
        <v>35298189</v>
      </c>
      <c r="J27" s="2164">
        <v>32188963</v>
      </c>
      <c r="K27" s="1283">
        <v>14157768</v>
      </c>
      <c r="L27" s="1283">
        <v>13246174</v>
      </c>
      <c r="M27" s="197">
        <v>0</v>
      </c>
      <c r="N27" s="211">
        <v>0</v>
      </c>
      <c r="O27" s="2162">
        <v>6</v>
      </c>
      <c r="P27" s="2147">
        <v>6</v>
      </c>
      <c r="Q27" s="197"/>
      <c r="R27" s="211"/>
      <c r="S27" s="197"/>
      <c r="T27" s="211"/>
      <c r="U27" s="197"/>
      <c r="V27" s="2172"/>
      <c r="W27" s="2147">
        <v>46</v>
      </c>
      <c r="X27" s="3434" t="s">
        <v>4211</v>
      </c>
      <c r="Y27" s="50"/>
      <c r="Z27" s="50"/>
      <c r="AA27" s="50"/>
      <c r="AB27" s="220"/>
      <c r="AC27" s="197">
        <v>-2976</v>
      </c>
      <c r="AD27" s="2172">
        <v>-2683</v>
      </c>
    </row>
    <row r="28" spans="1:30">
      <c r="A28" s="2147">
        <v>7</v>
      </c>
      <c r="B28" s="3434" t="s">
        <v>4628</v>
      </c>
      <c r="C28" s="50"/>
      <c r="D28" s="50"/>
      <c r="E28" s="50"/>
      <c r="F28" s="220" t="s">
        <v>338</v>
      </c>
      <c r="G28" s="213">
        <f>+I28+K28+M28</f>
        <v>0</v>
      </c>
      <c r="H28" s="2150">
        <f>+J28+L28+N28</f>
        <v>0</v>
      </c>
      <c r="I28" s="3480">
        <v>0</v>
      </c>
      <c r="J28" s="2164">
        <v>0</v>
      </c>
      <c r="K28" s="1283"/>
      <c r="L28" s="1283">
        <v>0</v>
      </c>
      <c r="M28" s="197">
        <v>0</v>
      </c>
      <c r="N28" s="211">
        <v>0</v>
      </c>
      <c r="O28" s="2162">
        <v>7</v>
      </c>
      <c r="P28" s="2147">
        <v>7</v>
      </c>
      <c r="Q28" s="197"/>
      <c r="R28" s="211"/>
      <c r="S28" s="197"/>
      <c r="T28" s="211"/>
      <c r="U28" s="197"/>
      <c r="V28" s="2172"/>
      <c r="W28" s="2147">
        <v>47</v>
      </c>
      <c r="X28" s="3434" t="s">
        <v>4212</v>
      </c>
      <c r="Y28" s="50"/>
      <c r="Z28" s="50"/>
      <c r="AA28" s="50"/>
      <c r="AB28" s="220"/>
      <c r="AC28" s="211">
        <v>0</v>
      </c>
      <c r="AD28" s="2172">
        <v>0</v>
      </c>
    </row>
    <row r="29" spans="1:30">
      <c r="A29" s="2147">
        <v>8</v>
      </c>
      <c r="B29" s="3434" t="s">
        <v>3053</v>
      </c>
      <c r="C29" s="50"/>
      <c r="D29" s="50"/>
      <c r="E29" s="50"/>
      <c r="F29" s="220" t="s">
        <v>338</v>
      </c>
      <c r="G29" s="213">
        <f t="shared" ref="G29:H31" si="1">+I29+K29+M29</f>
        <v>5111639</v>
      </c>
      <c r="H29" s="2150">
        <f t="shared" si="1"/>
        <v>5387029</v>
      </c>
      <c r="I29" s="3480">
        <v>3438435</v>
      </c>
      <c r="J29" s="2164">
        <v>3486960</v>
      </c>
      <c r="K29" s="1283">
        <v>1673204</v>
      </c>
      <c r="L29" s="1283">
        <v>1900069</v>
      </c>
      <c r="M29" s="197"/>
      <c r="N29" s="211"/>
      <c r="O29" s="2162">
        <v>8</v>
      </c>
      <c r="P29" s="2147">
        <v>8</v>
      </c>
      <c r="Q29" s="197"/>
      <c r="R29" s="211"/>
      <c r="S29" s="197"/>
      <c r="T29" s="211"/>
      <c r="U29" s="197"/>
      <c r="V29" s="2172"/>
      <c r="W29" s="2147">
        <v>48</v>
      </c>
      <c r="X29" s="3434" t="s">
        <v>4213</v>
      </c>
      <c r="Y29" s="50"/>
      <c r="Z29" s="50"/>
      <c r="AA29" s="50"/>
      <c r="AB29" s="220" t="s">
        <v>3706</v>
      </c>
      <c r="AC29" s="211">
        <v>1609</v>
      </c>
      <c r="AD29" s="2172">
        <v>0</v>
      </c>
    </row>
    <row r="30" spans="1:30">
      <c r="A30" s="2147">
        <v>9</v>
      </c>
      <c r="B30" s="3434" t="s">
        <v>3055</v>
      </c>
      <c r="C30" s="50"/>
      <c r="D30" s="50"/>
      <c r="E30" s="50"/>
      <c r="F30" s="220" t="s">
        <v>338</v>
      </c>
      <c r="G30" s="213">
        <f t="shared" si="1"/>
        <v>0</v>
      </c>
      <c r="H30" s="2150">
        <f t="shared" si="1"/>
        <v>0</v>
      </c>
      <c r="I30" s="3480">
        <v>0</v>
      </c>
      <c r="J30" s="2164">
        <v>0</v>
      </c>
      <c r="K30" s="1283"/>
      <c r="L30" s="1283">
        <v>0</v>
      </c>
      <c r="M30" s="197">
        <v>0</v>
      </c>
      <c r="N30" s="211">
        <v>0</v>
      </c>
      <c r="O30" s="2162">
        <v>9</v>
      </c>
      <c r="P30" s="2147">
        <v>9</v>
      </c>
      <c r="Q30" s="197"/>
      <c r="R30" s="211"/>
      <c r="S30" s="197"/>
      <c r="T30" s="211"/>
      <c r="U30" s="197"/>
      <c r="V30" s="2172"/>
      <c r="W30" s="2147">
        <v>49</v>
      </c>
      <c r="X30" s="3434" t="s">
        <v>4214</v>
      </c>
      <c r="Y30" s="50"/>
      <c r="Z30" s="50"/>
      <c r="AA30" s="50"/>
      <c r="AB30" s="220" t="s">
        <v>3706</v>
      </c>
      <c r="AC30" s="211">
        <v>19475</v>
      </c>
      <c r="AD30" s="2172">
        <v>23935</v>
      </c>
    </row>
    <row r="31" spans="1:30">
      <c r="A31" s="2147">
        <v>10</v>
      </c>
      <c r="B31" s="3434" t="s">
        <v>4629</v>
      </c>
      <c r="C31" s="50"/>
      <c r="D31" s="50"/>
      <c r="E31" s="50"/>
      <c r="F31" s="220"/>
      <c r="G31" s="213">
        <f t="shared" si="1"/>
        <v>0</v>
      </c>
      <c r="H31" s="2150">
        <f t="shared" si="1"/>
        <v>0</v>
      </c>
      <c r="I31" s="3480">
        <v>0</v>
      </c>
      <c r="J31" s="2164">
        <v>0</v>
      </c>
      <c r="K31" s="1283"/>
      <c r="L31" s="1283">
        <v>0</v>
      </c>
      <c r="M31" s="197">
        <v>0</v>
      </c>
      <c r="N31" s="211">
        <v>0</v>
      </c>
      <c r="O31" s="2162">
        <v>10</v>
      </c>
      <c r="P31" s="2147">
        <v>10</v>
      </c>
      <c r="Q31" s="197"/>
      <c r="R31" s="211"/>
      <c r="S31" s="197"/>
      <c r="T31" s="211"/>
      <c r="U31" s="197"/>
      <c r="V31" s="2172"/>
      <c r="W31" s="2147">
        <v>50</v>
      </c>
      <c r="X31" s="3434" t="s">
        <v>4637</v>
      </c>
      <c r="Y31" s="50"/>
      <c r="Z31" s="50"/>
      <c r="AA31" s="50"/>
      <c r="AB31" s="69"/>
      <c r="AC31" s="211">
        <f>SUM(AC26:AC30)</f>
        <v>292709</v>
      </c>
      <c r="AD31" s="2172">
        <f>SUM(AD26:AD30)</f>
        <v>328241</v>
      </c>
    </row>
    <row r="32" spans="1:30">
      <c r="A32" s="2147">
        <v>11</v>
      </c>
      <c r="B32" s="3434" t="s">
        <v>3888</v>
      </c>
      <c r="C32" s="50"/>
      <c r="D32" s="50"/>
      <c r="E32" s="50"/>
      <c r="F32" s="220"/>
      <c r="G32" s="213">
        <f t="shared" si="0"/>
        <v>0</v>
      </c>
      <c r="H32" s="2150">
        <f t="shared" si="0"/>
        <v>0</v>
      </c>
      <c r="I32" s="3480">
        <v>0</v>
      </c>
      <c r="J32" s="2164">
        <v>0</v>
      </c>
      <c r="K32" s="1283"/>
      <c r="L32" s="1283">
        <v>0</v>
      </c>
      <c r="M32" s="197">
        <v>0</v>
      </c>
      <c r="N32" s="211">
        <v>0</v>
      </c>
      <c r="O32" s="2162">
        <v>11</v>
      </c>
      <c r="P32" s="2147">
        <v>11</v>
      </c>
      <c r="Q32" s="197"/>
      <c r="R32" s="211"/>
      <c r="S32" s="197"/>
      <c r="T32" s="211"/>
      <c r="U32" s="197"/>
      <c r="V32" s="2172"/>
      <c r="W32" s="2147">
        <v>51</v>
      </c>
      <c r="X32" s="3434" t="s">
        <v>3054</v>
      </c>
      <c r="Y32" s="50"/>
      <c r="Z32" s="50"/>
      <c r="AA32" s="50"/>
      <c r="AB32" s="220"/>
      <c r="AC32" s="3035"/>
      <c r="AD32" s="2150"/>
    </row>
    <row r="33" spans="1:30">
      <c r="A33" s="2147">
        <v>12</v>
      </c>
      <c r="B33" s="3434" t="s">
        <v>3890</v>
      </c>
      <c r="C33" s="50"/>
      <c r="D33" s="50"/>
      <c r="E33" s="50"/>
      <c r="F33" s="220"/>
      <c r="G33" s="213">
        <f t="shared" si="0"/>
        <v>0</v>
      </c>
      <c r="H33" s="2150">
        <f t="shared" si="0"/>
        <v>0</v>
      </c>
      <c r="I33" s="3480">
        <v>0</v>
      </c>
      <c r="J33" s="2164">
        <v>0</v>
      </c>
      <c r="K33" s="1283"/>
      <c r="L33" s="1283">
        <v>0</v>
      </c>
      <c r="M33" s="197">
        <v>0</v>
      </c>
      <c r="N33" s="211">
        <v>0</v>
      </c>
      <c r="O33" s="2162">
        <v>12</v>
      </c>
      <c r="P33" s="2147">
        <v>12</v>
      </c>
      <c r="Q33" s="197"/>
      <c r="R33" s="211"/>
      <c r="S33" s="197"/>
      <c r="T33" s="211"/>
      <c r="U33" s="197"/>
      <c r="V33" s="2172"/>
      <c r="W33" s="2147">
        <v>52</v>
      </c>
      <c r="X33" s="3434" t="s">
        <v>3056</v>
      </c>
      <c r="Y33" s="50"/>
      <c r="Z33" s="50"/>
      <c r="AA33" s="50"/>
      <c r="AB33" s="220" t="s">
        <v>587</v>
      </c>
      <c r="AC33" s="3035">
        <v>22501</v>
      </c>
      <c r="AD33" s="3481">
        <v>27082</v>
      </c>
    </row>
    <row r="34" spans="1:30">
      <c r="A34" s="2147">
        <v>13</v>
      </c>
      <c r="B34" s="3434" t="s">
        <v>2552</v>
      </c>
      <c r="C34" s="50"/>
      <c r="D34" s="50"/>
      <c r="E34" s="50"/>
      <c r="F34" s="69"/>
      <c r="G34" s="213">
        <f t="shared" si="0"/>
        <v>0</v>
      </c>
      <c r="H34" s="2150">
        <f t="shared" si="0"/>
        <v>0</v>
      </c>
      <c r="I34" s="3480">
        <v>0</v>
      </c>
      <c r="J34" s="2164">
        <v>0</v>
      </c>
      <c r="K34" s="1283"/>
      <c r="L34" s="1283">
        <v>0</v>
      </c>
      <c r="M34" s="197">
        <v>0</v>
      </c>
      <c r="N34" s="211">
        <v>0</v>
      </c>
      <c r="O34" s="2162">
        <v>13</v>
      </c>
      <c r="P34" s="2147">
        <v>13</v>
      </c>
      <c r="Q34" s="197"/>
      <c r="R34" s="211"/>
      <c r="S34" s="197"/>
      <c r="T34" s="211"/>
      <c r="U34" s="197"/>
      <c r="V34" s="2172"/>
      <c r="W34" s="2147">
        <v>53</v>
      </c>
      <c r="X34" s="3434" t="s">
        <v>1773</v>
      </c>
      <c r="Y34" s="50"/>
      <c r="Z34" s="50"/>
      <c r="AA34" s="50"/>
      <c r="AB34" s="220" t="s">
        <v>587</v>
      </c>
      <c r="AC34" s="3035">
        <v>330932</v>
      </c>
      <c r="AD34" s="3481">
        <v>-6178728</v>
      </c>
    </row>
    <row r="35" spans="1:30">
      <c r="A35" s="2147">
        <v>14</v>
      </c>
      <c r="B35" s="3434" t="s">
        <v>2554</v>
      </c>
      <c r="C35" s="50"/>
      <c r="D35" s="50"/>
      <c r="E35" s="50"/>
      <c r="F35" s="220" t="s">
        <v>587</v>
      </c>
      <c r="G35" s="213">
        <f t="shared" ref="G35:H40" si="2">+I35+K35+M35</f>
        <v>57540302</v>
      </c>
      <c r="H35" s="2150">
        <f t="shared" si="2"/>
        <v>56717847</v>
      </c>
      <c r="I35" s="3480">
        <v>40876416</v>
      </c>
      <c r="J35" s="2164">
        <v>39947400</v>
      </c>
      <c r="K35" s="1283">
        <v>16663886</v>
      </c>
      <c r="L35" s="1283">
        <v>16770447</v>
      </c>
      <c r="M35" s="197">
        <v>0</v>
      </c>
      <c r="N35" s="211">
        <v>0</v>
      </c>
      <c r="O35" s="2162">
        <v>14</v>
      </c>
      <c r="P35" s="2147">
        <v>14</v>
      </c>
      <c r="Q35" s="197"/>
      <c r="R35" s="211"/>
      <c r="S35" s="197"/>
      <c r="T35" s="211"/>
      <c r="U35" s="197"/>
      <c r="V35" s="2172"/>
      <c r="W35" s="2147">
        <v>54</v>
      </c>
      <c r="X35" s="3434" t="s">
        <v>3887</v>
      </c>
      <c r="Y35" s="50"/>
      <c r="Z35" s="50"/>
      <c r="AA35" s="50"/>
      <c r="AB35" s="220" t="s">
        <v>587</v>
      </c>
      <c r="AC35" s="3035">
        <v>100200</v>
      </c>
      <c r="AD35" s="3481">
        <v>-198564</v>
      </c>
    </row>
    <row r="36" spans="1:30">
      <c r="A36" s="2147">
        <v>15</v>
      </c>
      <c r="B36" s="3434" t="s">
        <v>2556</v>
      </c>
      <c r="C36" s="50"/>
      <c r="D36" s="50"/>
      <c r="E36" s="50"/>
      <c r="F36" s="220" t="s">
        <v>587</v>
      </c>
      <c r="G36" s="213">
        <f t="shared" si="2"/>
        <v>-4526248</v>
      </c>
      <c r="H36" s="2150">
        <f t="shared" si="2"/>
        <v>8470732</v>
      </c>
      <c r="I36" s="3480">
        <v>-3760360</v>
      </c>
      <c r="J36" s="2164">
        <v>9516625</v>
      </c>
      <c r="K36" s="1283">
        <v>-765888</v>
      </c>
      <c r="L36" s="1283">
        <v>-1045893</v>
      </c>
      <c r="M36" s="197">
        <v>0</v>
      </c>
      <c r="N36" s="211">
        <v>0</v>
      </c>
      <c r="O36" s="2162">
        <v>15</v>
      </c>
      <c r="P36" s="2147">
        <v>15</v>
      </c>
      <c r="Q36" s="197"/>
      <c r="R36" s="211"/>
      <c r="S36" s="197"/>
      <c r="T36" s="211"/>
      <c r="U36" s="197"/>
      <c r="V36" s="2172"/>
      <c r="W36" s="2147">
        <v>55</v>
      </c>
      <c r="X36" s="3434" t="s">
        <v>3889</v>
      </c>
      <c r="Y36" s="50"/>
      <c r="Z36" s="50"/>
      <c r="AA36" s="50"/>
      <c r="AB36" s="220" t="s">
        <v>863</v>
      </c>
      <c r="AC36" s="3035">
        <v>744733</v>
      </c>
      <c r="AD36" s="2172">
        <v>5725106</v>
      </c>
    </row>
    <row r="37" spans="1:30">
      <c r="A37" s="2147">
        <v>16</v>
      </c>
      <c r="B37" s="3434" t="s">
        <v>2557</v>
      </c>
      <c r="C37" s="50"/>
      <c r="D37" s="50"/>
      <c r="E37" s="50"/>
      <c r="F37" s="220" t="s">
        <v>587</v>
      </c>
      <c r="G37" s="213">
        <f t="shared" si="2"/>
        <v>3163174</v>
      </c>
      <c r="H37" s="2150">
        <f t="shared" si="2"/>
        <v>6241390</v>
      </c>
      <c r="I37" s="3480">
        <v>2637372</v>
      </c>
      <c r="J37" s="2164">
        <v>5527925</v>
      </c>
      <c r="K37" s="1283">
        <v>525802</v>
      </c>
      <c r="L37" s="1283">
        <v>713465</v>
      </c>
      <c r="M37" s="197">
        <v>0</v>
      </c>
      <c r="N37" s="211">
        <v>0</v>
      </c>
      <c r="O37" s="2162">
        <v>16</v>
      </c>
      <c r="P37" s="2147">
        <v>16</v>
      </c>
      <c r="Q37" s="197"/>
      <c r="R37" s="211"/>
      <c r="S37" s="197"/>
      <c r="T37" s="211"/>
      <c r="U37" s="197"/>
      <c r="V37" s="2172"/>
      <c r="W37" s="2147">
        <v>56</v>
      </c>
      <c r="X37" s="3434" t="s">
        <v>3804</v>
      </c>
      <c r="Y37" s="50"/>
      <c r="Z37" s="50"/>
      <c r="AA37" s="50"/>
      <c r="AB37" s="220" t="s">
        <v>863</v>
      </c>
      <c r="AC37" s="3035">
        <v>319733</v>
      </c>
      <c r="AD37" s="2172">
        <v>235295</v>
      </c>
    </row>
    <row r="38" spans="1:30">
      <c r="A38" s="2147">
        <v>17</v>
      </c>
      <c r="B38" s="3434" t="s">
        <v>2558</v>
      </c>
      <c r="C38" s="50"/>
      <c r="D38" s="50"/>
      <c r="E38" s="50"/>
      <c r="F38" s="220" t="s">
        <v>863</v>
      </c>
      <c r="G38" s="213">
        <f t="shared" si="2"/>
        <v>130064326</v>
      </c>
      <c r="H38" s="2150">
        <f t="shared" si="2"/>
        <v>152681288</v>
      </c>
      <c r="I38" s="3480">
        <v>94146299</v>
      </c>
      <c r="J38" s="2164">
        <v>113308416</v>
      </c>
      <c r="K38" s="1283">
        <v>35918027</v>
      </c>
      <c r="L38" s="1283">
        <v>39372872</v>
      </c>
      <c r="M38" s="197">
        <v>0</v>
      </c>
      <c r="N38" s="211">
        <v>0</v>
      </c>
      <c r="O38" s="2162">
        <v>17</v>
      </c>
      <c r="P38" s="2147">
        <v>17</v>
      </c>
      <c r="Q38" s="197"/>
      <c r="R38" s="211"/>
      <c r="S38" s="197"/>
      <c r="T38" s="211"/>
      <c r="U38" s="197"/>
      <c r="V38" s="2172"/>
      <c r="W38" s="2147">
        <v>57</v>
      </c>
      <c r="X38" s="3434" t="s">
        <v>2553</v>
      </c>
      <c r="Y38" s="50"/>
      <c r="Z38" s="50"/>
      <c r="AA38" s="50"/>
      <c r="AB38" s="69"/>
      <c r="AC38" s="197"/>
      <c r="AD38" s="2172"/>
    </row>
    <row r="39" spans="1:30">
      <c r="A39" s="2147">
        <v>18</v>
      </c>
      <c r="B39" s="3434" t="s">
        <v>2559</v>
      </c>
      <c r="C39" s="50"/>
      <c r="D39" s="50"/>
      <c r="E39" s="50"/>
      <c r="F39" s="220" t="s">
        <v>863</v>
      </c>
      <c r="G39" s="213">
        <f t="shared" si="2"/>
        <v>102460044</v>
      </c>
      <c r="H39" s="2150">
        <f t="shared" si="2"/>
        <v>146263458</v>
      </c>
      <c r="I39" s="3480">
        <v>72714511</v>
      </c>
      <c r="J39" s="2164">
        <v>115165703</v>
      </c>
      <c r="K39" s="1283">
        <v>29745533</v>
      </c>
      <c r="L39" s="1283">
        <v>31097755</v>
      </c>
      <c r="M39" s="197">
        <v>0</v>
      </c>
      <c r="N39" s="211">
        <v>0</v>
      </c>
      <c r="O39" s="2162">
        <v>18</v>
      </c>
      <c r="P39" s="2147">
        <v>18</v>
      </c>
      <c r="Q39" s="197"/>
      <c r="R39" s="211"/>
      <c r="S39" s="197"/>
      <c r="T39" s="211"/>
      <c r="U39" s="197"/>
      <c r="V39" s="2172"/>
      <c r="W39" s="2147">
        <v>58</v>
      </c>
      <c r="X39" s="3434" t="s">
        <v>2555</v>
      </c>
      <c r="Y39" s="50"/>
      <c r="Z39" s="50"/>
      <c r="AA39" s="50"/>
      <c r="AB39" s="69"/>
      <c r="AC39" s="197">
        <v>140882</v>
      </c>
      <c r="AD39" s="2172">
        <v>184745</v>
      </c>
    </row>
    <row r="40" spans="1:30">
      <c r="A40" s="2147">
        <v>19</v>
      </c>
      <c r="B40" s="3434" t="s">
        <v>2561</v>
      </c>
      <c r="C40" s="50"/>
      <c r="D40" s="50"/>
      <c r="E40" s="50"/>
      <c r="F40" s="220">
        <v>266</v>
      </c>
      <c r="G40" s="213">
        <f t="shared" si="2"/>
        <v>0</v>
      </c>
      <c r="H40" s="2150">
        <f t="shared" si="2"/>
        <v>0</v>
      </c>
      <c r="I40" s="3480">
        <v>0</v>
      </c>
      <c r="J40" s="2164">
        <v>0</v>
      </c>
      <c r="K40" s="1283"/>
      <c r="L40" s="1283">
        <v>0</v>
      </c>
      <c r="M40" s="197">
        <v>0</v>
      </c>
      <c r="N40" s="211">
        <v>0</v>
      </c>
      <c r="O40" s="2162">
        <v>19</v>
      </c>
      <c r="P40" s="2147">
        <v>19</v>
      </c>
      <c r="Q40" s="197"/>
      <c r="R40" s="211"/>
      <c r="S40" s="197"/>
      <c r="T40" s="211"/>
      <c r="U40" s="197"/>
      <c r="V40" s="2172"/>
      <c r="W40" s="2147">
        <v>59</v>
      </c>
      <c r="X40" s="3434" t="s">
        <v>4638</v>
      </c>
      <c r="Y40" s="50"/>
      <c r="Z40" s="50"/>
      <c r="AA40" s="50"/>
      <c r="AB40" s="69"/>
      <c r="AC40" s="197">
        <v>737751</v>
      </c>
      <c r="AD40" s="2172">
        <v>-1045144</v>
      </c>
    </row>
    <row r="41" spans="1:30">
      <c r="A41" s="2147">
        <v>20</v>
      </c>
      <c r="B41" s="3434" t="s">
        <v>4630</v>
      </c>
      <c r="C41" s="50"/>
      <c r="D41" s="50"/>
      <c r="E41" s="50"/>
      <c r="F41" s="220"/>
      <c r="G41" s="213">
        <f t="shared" si="0"/>
        <v>0</v>
      </c>
      <c r="H41" s="2150">
        <f t="shared" si="0"/>
        <v>0</v>
      </c>
      <c r="I41" s="3480">
        <v>0</v>
      </c>
      <c r="J41" s="2164">
        <v>0</v>
      </c>
      <c r="K41" s="1283">
        <v>0</v>
      </c>
      <c r="L41" s="1283">
        <v>0</v>
      </c>
      <c r="M41" s="197">
        <v>0</v>
      </c>
      <c r="N41" s="211">
        <v>0</v>
      </c>
      <c r="O41" s="2162">
        <v>20</v>
      </c>
      <c r="P41" s="2147">
        <v>20</v>
      </c>
      <c r="Q41" s="197"/>
      <c r="R41" s="211"/>
      <c r="S41" s="197"/>
      <c r="T41" s="211"/>
      <c r="U41" s="197"/>
      <c r="V41" s="2172"/>
      <c r="W41" s="2147">
        <v>60</v>
      </c>
      <c r="X41" s="3434" t="s">
        <v>4639</v>
      </c>
      <c r="Y41" s="50"/>
      <c r="Z41" s="50"/>
      <c r="AA41" s="50"/>
      <c r="AB41" s="69"/>
      <c r="AC41" s="197">
        <f>AC22-AC31-AC40</f>
        <v>14724009</v>
      </c>
      <c r="AD41" s="2172">
        <f>AD22-AD31-AD40</f>
        <v>13775229</v>
      </c>
    </row>
    <row r="42" spans="1:30" ht="15.75">
      <c r="A42" s="2147">
        <v>21</v>
      </c>
      <c r="B42" s="3434" t="s">
        <v>2564</v>
      </c>
      <c r="C42" s="50"/>
      <c r="D42" s="50"/>
      <c r="E42" s="50"/>
      <c r="F42" s="220"/>
      <c r="G42" s="213">
        <f t="shared" si="0"/>
        <v>12102</v>
      </c>
      <c r="H42" s="2150">
        <f t="shared" si="0"/>
        <v>0</v>
      </c>
      <c r="I42" s="3480">
        <v>12102</v>
      </c>
      <c r="J42" s="2164">
        <v>0</v>
      </c>
      <c r="K42" s="1283">
        <v>0</v>
      </c>
      <c r="L42" s="1283">
        <v>0</v>
      </c>
      <c r="M42" s="197">
        <v>0</v>
      </c>
      <c r="N42" s="211">
        <v>0</v>
      </c>
      <c r="O42" s="2162">
        <v>21</v>
      </c>
      <c r="P42" s="2147">
        <v>21</v>
      </c>
      <c r="Q42" s="197"/>
      <c r="R42" s="211"/>
      <c r="S42" s="197"/>
      <c r="T42" s="211"/>
      <c r="U42" s="197"/>
      <c r="V42" s="2172"/>
      <c r="W42" s="2147">
        <v>61</v>
      </c>
      <c r="X42" s="1373" t="s">
        <v>3521</v>
      </c>
      <c r="Y42" s="52"/>
      <c r="Z42" s="52"/>
      <c r="AA42" s="52"/>
      <c r="AB42" s="69"/>
      <c r="AC42" s="1374"/>
      <c r="AD42" s="2178"/>
    </row>
    <row r="43" spans="1:30">
      <c r="A43" s="2147">
        <v>22</v>
      </c>
      <c r="B43" s="3434" t="s">
        <v>2566</v>
      </c>
      <c r="C43" s="50"/>
      <c r="D43" s="50"/>
      <c r="E43" s="50"/>
      <c r="F43" s="69"/>
      <c r="G43" s="213">
        <f t="shared" si="0"/>
        <v>0</v>
      </c>
      <c r="H43" s="2150">
        <f t="shared" si="0"/>
        <v>0</v>
      </c>
      <c r="I43" s="3480">
        <v>0</v>
      </c>
      <c r="J43" s="2164">
        <v>0</v>
      </c>
      <c r="K43" s="1283">
        <v>0</v>
      </c>
      <c r="L43" s="1283">
        <v>0</v>
      </c>
      <c r="M43" s="197">
        <v>0</v>
      </c>
      <c r="N43" s="211">
        <v>0</v>
      </c>
      <c r="O43" s="2162">
        <v>22</v>
      </c>
      <c r="P43" s="2147">
        <v>22</v>
      </c>
      <c r="Q43" s="197"/>
      <c r="R43" s="211"/>
      <c r="S43" s="197"/>
      <c r="T43" s="211"/>
      <c r="U43" s="197"/>
      <c r="V43" s="2172"/>
      <c r="W43" s="2147">
        <v>62</v>
      </c>
      <c r="X43" s="3434" t="s">
        <v>2560</v>
      </c>
      <c r="Y43" s="50"/>
      <c r="Z43" s="50"/>
      <c r="AA43" s="50"/>
      <c r="AB43" s="69"/>
      <c r="AC43" s="197">
        <v>31347483</v>
      </c>
      <c r="AD43" s="2172">
        <v>32147031</v>
      </c>
    </row>
    <row r="44" spans="1:30">
      <c r="A44" s="2147">
        <v>23</v>
      </c>
      <c r="B44" s="3434" t="s">
        <v>2568</v>
      </c>
      <c r="C44" s="50"/>
      <c r="D44" s="50"/>
      <c r="E44" s="50"/>
      <c r="F44" s="69"/>
      <c r="G44" s="213">
        <f t="shared" si="0"/>
        <v>0</v>
      </c>
      <c r="H44" s="2150">
        <f t="shared" si="0"/>
        <v>0</v>
      </c>
      <c r="I44" s="3480">
        <v>0</v>
      </c>
      <c r="J44" s="2164">
        <v>0</v>
      </c>
      <c r="K44" s="1283">
        <v>0</v>
      </c>
      <c r="L44" s="1283">
        <v>0</v>
      </c>
      <c r="M44" s="197">
        <v>0</v>
      </c>
      <c r="N44" s="211">
        <v>0</v>
      </c>
      <c r="O44" s="2162">
        <v>23</v>
      </c>
      <c r="P44" s="2147">
        <v>23</v>
      </c>
      <c r="Q44" s="197"/>
      <c r="R44" s="211"/>
      <c r="S44" s="197"/>
      <c r="T44" s="211"/>
      <c r="U44" s="197"/>
      <c r="V44" s="2172"/>
      <c r="W44" s="2147">
        <v>63</v>
      </c>
      <c r="X44" s="3434" t="s">
        <v>2562</v>
      </c>
      <c r="Y44" s="50"/>
      <c r="Z44" s="50"/>
      <c r="AA44" s="50"/>
      <c r="AB44" s="69"/>
      <c r="AC44" s="197">
        <v>1004906</v>
      </c>
      <c r="AD44" s="2172">
        <v>1078860</v>
      </c>
    </row>
    <row r="45" spans="1:30">
      <c r="A45" s="2147">
        <v>24</v>
      </c>
      <c r="B45" s="3434" t="s">
        <v>4631</v>
      </c>
      <c r="C45" s="50"/>
      <c r="D45" s="50"/>
      <c r="E45" s="50"/>
      <c r="F45" s="69"/>
      <c r="G45" s="213">
        <f t="shared" si="0"/>
        <v>0</v>
      </c>
      <c r="H45" s="2150">
        <f t="shared" si="0"/>
        <v>0</v>
      </c>
      <c r="I45" s="3480">
        <v>0</v>
      </c>
      <c r="J45" s="2164">
        <v>0</v>
      </c>
      <c r="K45" s="1283">
        <v>0</v>
      </c>
      <c r="L45" s="1283">
        <v>0</v>
      </c>
      <c r="M45" s="197">
        <v>0</v>
      </c>
      <c r="N45" s="211">
        <v>0</v>
      </c>
      <c r="O45" s="2162">
        <v>24</v>
      </c>
      <c r="P45" s="2147">
        <v>24</v>
      </c>
      <c r="Q45" s="197"/>
      <c r="R45" s="211"/>
      <c r="S45" s="197"/>
      <c r="T45" s="211"/>
      <c r="U45" s="197"/>
      <c r="V45" s="2172"/>
      <c r="W45" s="2147">
        <v>64</v>
      </c>
      <c r="X45" s="3434" t="s">
        <v>2563</v>
      </c>
      <c r="Y45" s="50"/>
      <c r="Z45" s="50"/>
      <c r="AA45" s="50"/>
      <c r="AB45" s="69"/>
      <c r="AC45" s="197"/>
      <c r="AD45" s="2172"/>
    </row>
    <row r="46" spans="1:30">
      <c r="A46" s="2147"/>
      <c r="B46" s="3434"/>
      <c r="C46" s="50"/>
      <c r="D46" s="50"/>
      <c r="E46" s="50"/>
      <c r="F46" s="69"/>
      <c r="G46" s="213"/>
      <c r="H46" s="2150"/>
      <c r="I46" s="3480"/>
      <c r="J46" s="2164"/>
      <c r="K46" s="1283"/>
      <c r="L46" s="1283"/>
      <c r="M46" s="197"/>
      <c r="N46" s="211"/>
      <c r="O46" s="2162"/>
      <c r="P46" s="2147"/>
      <c r="Q46" s="197"/>
      <c r="R46" s="211"/>
      <c r="S46" s="197"/>
      <c r="T46" s="211"/>
      <c r="U46" s="197"/>
      <c r="V46" s="2172"/>
      <c r="W46" s="2147">
        <v>65</v>
      </c>
      <c r="X46" s="3434" t="s">
        <v>2565</v>
      </c>
      <c r="Y46" s="50"/>
      <c r="Z46" s="50"/>
      <c r="AA46" s="50"/>
      <c r="AB46" s="69"/>
      <c r="AC46" s="197"/>
      <c r="AD46" s="2172"/>
    </row>
    <row r="47" spans="1:30">
      <c r="A47" s="2147">
        <v>25</v>
      </c>
      <c r="B47" s="3434" t="s">
        <v>4634</v>
      </c>
      <c r="C47" s="50"/>
      <c r="D47" s="50"/>
      <c r="E47" s="50"/>
      <c r="F47" s="69"/>
      <c r="G47" s="358">
        <f>+G25+G26+G27+G28+G29+G30+G31+G32+G33+G34+G35+G36+G37+G38-G39+G42</f>
        <v>658435262</v>
      </c>
      <c r="H47" s="2151">
        <f t="shared" ref="H47:N47" si="3">+H25+H26+H27+H28+H29+H30+H31+H32+H33+H34+H35+H36+H37+H38-H39</f>
        <v>591483538</v>
      </c>
      <c r="I47" s="347">
        <f>+I25+I26+I27+I28+I29+I30+I31+I32+I33+I34+I35+I36+I37+I38-I39+I42</f>
        <v>465906305</v>
      </c>
      <c r="J47" s="358">
        <f t="shared" si="3"/>
        <v>411924360</v>
      </c>
      <c r="K47" s="358">
        <f t="shared" si="3"/>
        <v>192528957</v>
      </c>
      <c r="L47" s="358">
        <f t="shared" ref="L47" si="4">+L25+L26+L27+L28+L29+L30+L31+L32+L33+L34+L35+L36+L37+L38-L39</f>
        <v>179559178</v>
      </c>
      <c r="M47" s="358">
        <f t="shared" si="3"/>
        <v>0</v>
      </c>
      <c r="N47" s="358">
        <f t="shared" si="3"/>
        <v>0</v>
      </c>
      <c r="O47" s="2162">
        <v>25</v>
      </c>
      <c r="P47" s="2147">
        <v>25</v>
      </c>
      <c r="Q47" s="358">
        <f t="shared" ref="Q47:V47" si="5">+Q25+Q26+Q27+Q28+Q29+Q30+Q31+Q32+Q33+Q34+Q35+Q36+Q37+Q38-Q39</f>
        <v>0</v>
      </c>
      <c r="R47" s="358">
        <f t="shared" si="5"/>
        <v>0</v>
      </c>
      <c r="S47" s="358">
        <f t="shared" si="5"/>
        <v>0</v>
      </c>
      <c r="T47" s="358">
        <f t="shared" si="5"/>
        <v>0</v>
      </c>
      <c r="U47" s="358">
        <f t="shared" si="5"/>
        <v>0</v>
      </c>
      <c r="V47" s="2151">
        <f t="shared" si="5"/>
        <v>0</v>
      </c>
      <c r="W47" s="2147">
        <v>66</v>
      </c>
      <c r="X47" s="3434" t="s">
        <v>2567</v>
      </c>
      <c r="Y47" s="50"/>
      <c r="Z47" s="50"/>
      <c r="AA47" s="50"/>
      <c r="AB47" s="69"/>
      <c r="AC47" s="197"/>
      <c r="AD47" s="2172"/>
    </row>
    <row r="48" spans="1:30">
      <c r="A48" s="2142"/>
      <c r="B48" s="3433" t="s">
        <v>1785</v>
      </c>
      <c r="C48" s="561"/>
      <c r="D48" s="561"/>
      <c r="E48" s="561"/>
      <c r="F48" s="66"/>
      <c r="G48" s="289"/>
      <c r="H48" s="2152"/>
      <c r="I48" s="288"/>
      <c r="J48" s="2165"/>
      <c r="K48" s="289"/>
      <c r="L48" s="289"/>
      <c r="M48" s="200"/>
      <c r="N48" s="210"/>
      <c r="O48" s="2145"/>
      <c r="P48" s="2142"/>
      <c r="Q48" s="200"/>
      <c r="R48" s="200"/>
      <c r="S48" s="200"/>
      <c r="T48" s="200"/>
      <c r="U48" s="200"/>
      <c r="V48" s="2146"/>
      <c r="W48" s="2147">
        <v>67</v>
      </c>
      <c r="X48" s="3434" t="s">
        <v>2569</v>
      </c>
      <c r="Y48" s="50"/>
      <c r="Z48" s="50"/>
      <c r="AA48" s="50"/>
      <c r="AB48" s="220"/>
      <c r="AC48" s="197">
        <v>80079</v>
      </c>
      <c r="AD48" s="2172">
        <v>63763</v>
      </c>
    </row>
    <row r="49" spans="1:30">
      <c r="A49" s="2147">
        <v>26</v>
      </c>
      <c r="B49" s="3434" t="s">
        <v>4635</v>
      </c>
      <c r="C49" s="50"/>
      <c r="D49" s="50"/>
      <c r="E49" s="50"/>
      <c r="F49" s="69"/>
      <c r="G49" s="345">
        <f t="shared" ref="G49:L49" si="6">G23-G47</f>
        <v>78733217</v>
      </c>
      <c r="H49" s="2150">
        <f t="shared" si="6"/>
        <v>80404023</v>
      </c>
      <c r="I49" s="215">
        <f t="shared" si="6"/>
        <v>59035456</v>
      </c>
      <c r="J49" s="345">
        <f t="shared" si="6"/>
        <v>54714123</v>
      </c>
      <c r="K49" s="345">
        <f t="shared" si="6"/>
        <v>19697761</v>
      </c>
      <c r="L49" s="345">
        <f t="shared" si="6"/>
        <v>25689900</v>
      </c>
      <c r="M49" s="213">
        <f t="shared" ref="M49:N49" si="7">M23-M47</f>
        <v>0</v>
      </c>
      <c r="N49" s="213">
        <f t="shared" si="7"/>
        <v>0</v>
      </c>
      <c r="O49" s="2162">
        <v>26</v>
      </c>
      <c r="P49" s="2147">
        <v>26</v>
      </c>
      <c r="Q49" s="213">
        <f t="shared" ref="Q49:V49" si="8">Q23-Q47</f>
        <v>0</v>
      </c>
      <c r="R49" s="213">
        <f t="shared" si="8"/>
        <v>0</v>
      </c>
      <c r="S49" s="213">
        <f t="shared" si="8"/>
        <v>0</v>
      </c>
      <c r="T49" s="213">
        <f t="shared" si="8"/>
        <v>0</v>
      </c>
      <c r="U49" s="213">
        <f t="shared" si="8"/>
        <v>0</v>
      </c>
      <c r="V49" s="2150">
        <f t="shared" si="8"/>
        <v>0</v>
      </c>
      <c r="W49" s="2147">
        <v>68</v>
      </c>
      <c r="X49" s="3434" t="s">
        <v>1784</v>
      </c>
      <c r="Y49" s="50"/>
      <c r="Z49" s="50"/>
      <c r="AA49" s="50"/>
      <c r="AB49" s="220"/>
      <c r="AC49" s="197">
        <v>1341895</v>
      </c>
      <c r="AD49" s="2172">
        <v>90988</v>
      </c>
    </row>
    <row r="50" spans="1:30">
      <c r="A50" s="2136"/>
      <c r="B50" s="533"/>
      <c r="C50" s="561"/>
      <c r="D50" s="561"/>
      <c r="E50" s="561"/>
      <c r="F50" s="533"/>
      <c r="G50" s="562"/>
      <c r="H50" s="2153"/>
      <c r="I50" s="533"/>
      <c r="J50" s="533"/>
      <c r="K50" s="561"/>
      <c r="L50" s="533"/>
      <c r="M50" s="562"/>
      <c r="N50" s="562"/>
      <c r="O50" s="2159"/>
      <c r="P50" s="2136"/>
      <c r="Q50" s="533"/>
      <c r="R50" s="533"/>
      <c r="S50" s="533"/>
      <c r="T50" s="533"/>
      <c r="U50" s="533"/>
      <c r="V50" s="2159"/>
      <c r="W50" s="2147">
        <v>69</v>
      </c>
      <c r="X50" s="3434" t="s">
        <v>1786</v>
      </c>
      <c r="Y50" s="50"/>
      <c r="Z50" s="50"/>
      <c r="AA50" s="50"/>
      <c r="AB50" s="69"/>
      <c r="AC50" s="197">
        <v>446640</v>
      </c>
      <c r="AD50" s="2172">
        <v>805757</v>
      </c>
    </row>
    <row r="51" spans="1:30">
      <c r="A51" s="2136"/>
      <c r="B51" s="533"/>
      <c r="C51" s="561"/>
      <c r="D51" s="561"/>
      <c r="E51" s="561"/>
      <c r="F51" s="533"/>
      <c r="G51" s="562"/>
      <c r="H51" s="2153"/>
      <c r="I51" s="533"/>
      <c r="J51" s="533"/>
      <c r="K51" s="561"/>
      <c r="L51" s="562"/>
      <c r="M51" s="562"/>
      <c r="N51" s="562"/>
      <c r="O51" s="2159"/>
      <c r="P51" s="2136"/>
      <c r="Q51" s="533"/>
      <c r="R51" s="533"/>
      <c r="S51" s="533"/>
      <c r="T51" s="533"/>
      <c r="U51" s="533"/>
      <c r="V51" s="2159"/>
      <c r="W51" s="2147">
        <v>70</v>
      </c>
      <c r="X51" s="3434" t="s">
        <v>4640</v>
      </c>
      <c r="Y51" s="50"/>
      <c r="Z51" s="50"/>
      <c r="AA51" s="50"/>
      <c r="AB51" s="69"/>
      <c r="AC51" s="197">
        <f>SUM(AC43:AC45)-AC46-AC47+AC48+AC49-AC50</f>
        <v>33327723</v>
      </c>
      <c r="AD51" s="2172">
        <f>SUM(AD43:AD45)-AD46-AD47+AD48+AD49-AD50</f>
        <v>32574885</v>
      </c>
    </row>
    <row r="52" spans="1:30">
      <c r="A52" s="2136"/>
      <c r="B52" s="533"/>
      <c r="C52" s="561"/>
      <c r="D52" s="561"/>
      <c r="E52" s="561"/>
      <c r="F52" s="533"/>
      <c r="G52" s="562"/>
      <c r="H52" s="2153"/>
      <c r="I52" s="533"/>
      <c r="J52" s="533"/>
      <c r="K52" s="561"/>
      <c r="L52" s="2193"/>
      <c r="M52" s="562"/>
      <c r="N52" s="562"/>
      <c r="O52" s="2159"/>
      <c r="P52" s="2136"/>
      <c r="Q52" s="533"/>
      <c r="R52" s="533"/>
      <c r="S52" s="533"/>
      <c r="T52" s="533"/>
      <c r="U52" s="533"/>
      <c r="V52" s="2159"/>
      <c r="W52" s="2147">
        <v>71</v>
      </c>
      <c r="X52" s="3434" t="s">
        <v>4641</v>
      </c>
      <c r="Y52" s="50"/>
      <c r="Z52" s="50"/>
      <c r="AA52" s="50"/>
      <c r="AB52" s="69"/>
      <c r="AC52" s="197">
        <f>AC8+AC41-AC51</f>
        <v>60129503</v>
      </c>
      <c r="AD52" s="2172">
        <f>AD8+AD41-AD51</f>
        <v>61604367</v>
      </c>
    </row>
    <row r="53" spans="1:30" ht="15.75">
      <c r="A53" s="2136"/>
      <c r="B53" s="533"/>
      <c r="C53" s="561"/>
      <c r="D53" s="561"/>
      <c r="E53" s="561"/>
      <c r="F53" s="3424" t="s">
        <v>3706</v>
      </c>
      <c r="G53" s="562"/>
      <c r="H53" s="2153"/>
      <c r="I53" s="533"/>
      <c r="J53" s="533"/>
      <c r="K53" s="561"/>
      <c r="L53" s="533"/>
      <c r="M53" s="562"/>
      <c r="N53" s="562"/>
      <c r="O53" s="2159"/>
      <c r="P53" s="2136"/>
      <c r="Q53" s="533"/>
      <c r="R53" s="533"/>
      <c r="S53" s="533"/>
      <c r="T53" s="533"/>
      <c r="U53" s="533"/>
      <c r="V53" s="2159"/>
      <c r="W53" s="2147">
        <v>72</v>
      </c>
      <c r="X53" s="1373" t="s">
        <v>2325</v>
      </c>
      <c r="Y53" s="52"/>
      <c r="Z53" s="52"/>
      <c r="AA53" s="52"/>
      <c r="AB53" s="69"/>
      <c r="AC53" s="1374"/>
      <c r="AD53" s="2178"/>
    </row>
    <row r="54" spans="1:30">
      <c r="A54" s="2136"/>
      <c r="B54" s="533"/>
      <c r="C54" s="561"/>
      <c r="D54" s="561"/>
      <c r="E54" s="561"/>
      <c r="F54" s="533"/>
      <c r="G54" s="562"/>
      <c r="H54" s="2153"/>
      <c r="I54" s="533"/>
      <c r="J54" s="533"/>
      <c r="K54" s="561"/>
      <c r="L54" s="533"/>
      <c r="M54" s="562"/>
      <c r="N54" s="562"/>
      <c r="O54" s="2159"/>
      <c r="P54" s="2136"/>
      <c r="Q54" s="533"/>
      <c r="R54" s="533"/>
      <c r="S54" s="533"/>
      <c r="T54" s="533"/>
      <c r="U54" s="533"/>
      <c r="V54" s="2159"/>
      <c r="W54" s="2147">
        <v>73</v>
      </c>
      <c r="X54" s="3434" t="s">
        <v>1787</v>
      </c>
      <c r="Y54" s="50"/>
      <c r="Z54" s="50"/>
      <c r="AA54" s="50"/>
      <c r="AB54" s="69"/>
      <c r="AC54" s="197"/>
      <c r="AD54" s="2172"/>
    </row>
    <row r="55" spans="1:30">
      <c r="A55" s="2136"/>
      <c r="B55" s="533"/>
      <c r="C55" s="561"/>
      <c r="D55" s="561"/>
      <c r="E55" s="561"/>
      <c r="F55" s="533"/>
      <c r="G55" s="562"/>
      <c r="H55" s="2153"/>
      <c r="I55" s="533"/>
      <c r="J55" s="533"/>
      <c r="K55" s="561"/>
      <c r="L55" s="533"/>
      <c r="M55" s="562"/>
      <c r="N55" s="562"/>
      <c r="O55" s="2159"/>
      <c r="P55" s="2136"/>
      <c r="Q55" s="533"/>
      <c r="R55" s="533"/>
      <c r="S55" s="533"/>
      <c r="T55" s="533"/>
      <c r="U55" s="533"/>
      <c r="V55" s="2159"/>
      <c r="W55" s="2147">
        <v>74</v>
      </c>
      <c r="X55" s="3434" t="s">
        <v>1788</v>
      </c>
      <c r="Y55" s="50"/>
      <c r="Z55" s="50"/>
      <c r="AA55" s="50"/>
      <c r="AB55" s="69"/>
      <c r="AC55" s="197"/>
      <c r="AD55" s="2172"/>
    </row>
    <row r="56" spans="1:30">
      <c r="A56" s="2136"/>
      <c r="B56" s="533"/>
      <c r="C56" s="561"/>
      <c r="D56" s="561"/>
      <c r="E56" s="561"/>
      <c r="F56" s="533"/>
      <c r="G56" s="562"/>
      <c r="H56" s="2153"/>
      <c r="I56" s="533"/>
      <c r="J56" s="533"/>
      <c r="K56" s="561"/>
      <c r="L56" s="533"/>
      <c r="M56" s="562"/>
      <c r="N56" s="562"/>
      <c r="O56" s="2159"/>
      <c r="P56" s="2136"/>
      <c r="Q56" s="533"/>
      <c r="R56" s="533"/>
      <c r="S56" s="533"/>
      <c r="T56" s="533"/>
      <c r="U56" s="533"/>
      <c r="V56" s="2159"/>
      <c r="W56" s="2147">
        <v>75</v>
      </c>
      <c r="X56" s="3434" t="s">
        <v>4642</v>
      </c>
      <c r="Y56" s="50"/>
      <c r="Z56" s="50"/>
      <c r="AA56" s="50"/>
      <c r="AB56" s="69"/>
      <c r="AC56" s="197">
        <f>AC54-AC55</f>
        <v>0</v>
      </c>
      <c r="AD56" s="2172">
        <f>AD54-AD55</f>
        <v>0</v>
      </c>
    </row>
    <row r="57" spans="1:30">
      <c r="A57" s="2136"/>
      <c r="B57" s="533"/>
      <c r="C57" s="561"/>
      <c r="D57" s="561"/>
      <c r="E57" s="561"/>
      <c r="F57" s="533"/>
      <c r="G57" s="562"/>
      <c r="H57" s="2153"/>
      <c r="I57" s="533"/>
      <c r="J57" s="533"/>
      <c r="K57" s="561"/>
      <c r="L57" s="533"/>
      <c r="M57" s="562"/>
      <c r="N57" s="562"/>
      <c r="O57" s="2159"/>
      <c r="P57" s="2136"/>
      <c r="Q57" s="533"/>
      <c r="R57" s="533"/>
      <c r="S57" s="533"/>
      <c r="T57" s="533"/>
      <c r="U57" s="533"/>
      <c r="V57" s="2159"/>
      <c r="W57" s="2147">
        <v>76</v>
      </c>
      <c r="X57" s="3434" t="s">
        <v>1789</v>
      </c>
      <c r="Y57" s="50"/>
      <c r="Z57" s="50"/>
      <c r="AA57" s="50"/>
      <c r="AB57" s="220" t="s">
        <v>587</v>
      </c>
      <c r="AC57" s="197"/>
      <c r="AD57" s="2172"/>
    </row>
    <row r="58" spans="1:30">
      <c r="A58" s="2136"/>
      <c r="B58" s="533"/>
      <c r="C58" s="561"/>
      <c r="D58" s="561"/>
      <c r="E58" s="561"/>
      <c r="F58" s="533"/>
      <c r="G58" s="562"/>
      <c r="H58" s="2153"/>
      <c r="I58" s="533"/>
      <c r="J58" s="533"/>
      <c r="K58" s="561"/>
      <c r="L58" s="533"/>
      <c r="M58" s="562"/>
      <c r="N58" s="562"/>
      <c r="O58" s="2159"/>
      <c r="P58" s="2136"/>
      <c r="Q58" s="533"/>
      <c r="R58" s="533"/>
      <c r="S58" s="533"/>
      <c r="T58" s="533"/>
      <c r="U58" s="533"/>
      <c r="V58" s="2159"/>
      <c r="W58" s="2147">
        <v>77</v>
      </c>
      <c r="X58" s="3434" t="s">
        <v>4643</v>
      </c>
      <c r="Y58" s="50"/>
      <c r="Z58" s="50"/>
      <c r="AA58" s="50"/>
      <c r="AB58" s="69"/>
      <c r="AC58" s="197">
        <f>AC56-AC57</f>
        <v>0</v>
      </c>
      <c r="AD58" s="2172">
        <f>AD56-AD57</f>
        <v>0</v>
      </c>
    </row>
    <row r="59" spans="1:30">
      <c r="A59" s="2136"/>
      <c r="B59" s="533"/>
      <c r="C59" s="561"/>
      <c r="D59" s="561"/>
      <c r="E59" s="561"/>
      <c r="F59" s="533"/>
      <c r="G59" s="562"/>
      <c r="H59" s="2153"/>
      <c r="I59" s="533"/>
      <c r="J59" s="533"/>
      <c r="K59" s="561"/>
      <c r="L59" s="533"/>
      <c r="M59" s="562"/>
      <c r="N59" s="562"/>
      <c r="O59" s="2159"/>
      <c r="P59" s="2136"/>
      <c r="Q59" s="533"/>
      <c r="R59" s="533"/>
      <c r="S59" s="533"/>
      <c r="T59" s="533"/>
      <c r="U59" s="533"/>
      <c r="V59" s="2159"/>
      <c r="W59" s="2147">
        <v>78</v>
      </c>
      <c r="X59" s="3434" t="s">
        <v>4644</v>
      </c>
      <c r="Y59" s="50"/>
      <c r="Z59" s="50"/>
      <c r="AA59" s="50"/>
      <c r="AB59" s="69"/>
      <c r="AC59" s="213">
        <f>AC52-AC58</f>
        <v>60129503</v>
      </c>
      <c r="AD59" s="2150">
        <f>AD52-AD58</f>
        <v>61604367</v>
      </c>
    </row>
    <row r="60" spans="1:30" ht="15.75" thickBot="1">
      <c r="A60" s="2154"/>
      <c r="B60" s="2155"/>
      <c r="C60" s="2156"/>
      <c r="D60" s="2156"/>
      <c r="E60" s="2156"/>
      <c r="F60" s="2155"/>
      <c r="G60" s="2157"/>
      <c r="H60" s="2158"/>
      <c r="I60" s="2155"/>
      <c r="J60" s="2155"/>
      <c r="K60" s="2156"/>
      <c r="L60" s="2155"/>
      <c r="M60" s="2157"/>
      <c r="N60" s="2157"/>
      <c r="O60" s="2166"/>
      <c r="P60" s="2154"/>
      <c r="Q60" s="2155"/>
      <c r="R60" s="2155"/>
      <c r="S60" s="2155"/>
      <c r="T60" s="2155"/>
      <c r="U60" s="2155"/>
      <c r="V60" s="2166"/>
      <c r="W60" s="2154"/>
      <c r="X60" s="2155"/>
      <c r="Y60" s="2156"/>
      <c r="Z60" s="2156"/>
      <c r="AA60" s="2156"/>
      <c r="AB60" s="2155"/>
      <c r="AC60" s="2157"/>
      <c r="AD60" s="2158"/>
    </row>
    <row r="61" spans="1:30" ht="15.75" thickTop="1">
      <c r="A61" s="11"/>
      <c r="B61" s="11"/>
      <c r="C61" s="44"/>
      <c r="D61" s="44"/>
      <c r="E61" s="44"/>
      <c r="F61" s="11"/>
      <c r="G61" s="199"/>
      <c r="H61" s="199"/>
      <c r="I61" s="11"/>
      <c r="J61" s="11"/>
      <c r="K61" s="44"/>
      <c r="L61" s="11"/>
      <c r="M61" s="199"/>
      <c r="N61" s="199"/>
      <c r="O61" s="11"/>
      <c r="P61" s="11"/>
      <c r="Q61" s="11"/>
      <c r="R61" s="11"/>
      <c r="S61" s="11"/>
      <c r="T61" s="11"/>
      <c r="U61" s="11"/>
      <c r="V61" s="11"/>
      <c r="W61" s="1365"/>
      <c r="X61" s="533"/>
      <c r="Y61" s="561"/>
      <c r="Z61" s="561"/>
      <c r="AA61" s="561"/>
      <c r="AB61" s="533"/>
      <c r="AC61" s="1391"/>
      <c r="AD61" s="1386"/>
    </row>
    <row r="62" spans="1:30" ht="15.75" thickBot="1">
      <c r="A62" s="11" t="s">
        <v>1790</v>
      </c>
      <c r="B62" s="11"/>
      <c r="C62" s="44"/>
      <c r="D62" s="44"/>
      <c r="E62" s="44"/>
      <c r="F62" s="11"/>
      <c r="G62" s="199"/>
      <c r="H62" s="11"/>
      <c r="I62" s="11" t="s">
        <v>1791</v>
      </c>
      <c r="J62" s="11"/>
      <c r="K62" s="44"/>
      <c r="L62" s="11"/>
      <c r="M62" s="199"/>
      <c r="N62" s="199"/>
      <c r="O62" s="11"/>
      <c r="P62" s="11" t="s">
        <v>1792</v>
      </c>
      <c r="Q62" s="11"/>
      <c r="R62" s="11"/>
      <c r="S62" s="11"/>
      <c r="T62" s="11"/>
      <c r="U62" s="11"/>
      <c r="V62" s="11"/>
      <c r="W62" s="1366"/>
      <c r="X62" s="1387"/>
      <c r="Y62" s="1388"/>
      <c r="Z62" s="1388"/>
      <c r="AA62" s="1388"/>
      <c r="AB62" s="1387"/>
      <c r="AC62" s="1389"/>
      <c r="AD62" s="1390"/>
    </row>
    <row r="63" spans="1:30">
      <c r="A63" s="44" t="s">
        <v>1793</v>
      </c>
      <c r="B63" s="44"/>
      <c r="C63" s="44"/>
      <c r="D63" s="44"/>
      <c r="E63" s="44"/>
      <c r="F63" s="44"/>
      <c r="G63" s="284"/>
      <c r="H63" s="44"/>
      <c r="I63" s="284" t="s">
        <v>1794</v>
      </c>
      <c r="J63" s="44"/>
      <c r="K63" s="44"/>
      <c r="L63" s="44"/>
      <c r="M63" s="284"/>
      <c r="N63" s="284"/>
      <c r="O63" s="44"/>
      <c r="P63" s="44" t="s">
        <v>1795</v>
      </c>
      <c r="Q63" s="44"/>
      <c r="R63" s="44"/>
      <c r="S63" s="44"/>
      <c r="T63" s="44"/>
      <c r="U63" s="44"/>
      <c r="V63" s="44"/>
      <c r="W63" s="11"/>
      <c r="X63" s="11"/>
      <c r="Y63" s="44"/>
      <c r="Z63" s="44"/>
      <c r="AA63" s="44"/>
      <c r="AB63" s="11"/>
      <c r="AC63" s="199"/>
      <c r="AD63" s="199"/>
    </row>
    <row r="64" spans="1:30">
      <c r="I64" s="11"/>
      <c r="J64" s="11"/>
      <c r="K64" s="44"/>
      <c r="L64" s="11"/>
      <c r="M64" s="199"/>
      <c r="N64" s="199"/>
      <c r="O64" s="11"/>
      <c r="P64" s="11"/>
      <c r="Q64" s="11"/>
      <c r="R64" s="11"/>
      <c r="S64" s="11"/>
      <c r="T64" s="11"/>
      <c r="U64" s="11"/>
      <c r="V64" s="11"/>
      <c r="W64" s="1771" t="s">
        <v>1424</v>
      </c>
      <c r="X64" s="11"/>
      <c r="Y64" s="44"/>
      <c r="Z64" s="44"/>
      <c r="AA64" s="44"/>
      <c r="AB64" s="11"/>
      <c r="AC64" s="199"/>
      <c r="AD64" s="199"/>
    </row>
    <row r="65" spans="23:30">
      <c r="W65" s="44" t="s">
        <v>1796</v>
      </c>
      <c r="X65" s="44"/>
      <c r="Y65" s="44"/>
      <c r="Z65" s="44"/>
      <c r="AA65" s="44"/>
      <c r="AB65" s="44"/>
      <c r="AC65" s="284"/>
      <c r="AD65" s="284"/>
    </row>
    <row r="74" spans="23:30" ht="15" customHeight="1"/>
    <row r="78" spans="23:30" ht="15" customHeight="1"/>
    <row r="79" spans="23:30" ht="15" customHeight="1"/>
  </sheetData>
  <mergeCells count="11">
    <mergeCell ref="L5:O6"/>
    <mergeCell ref="L7:O10"/>
    <mergeCell ref="I9:K11"/>
    <mergeCell ref="I12:K17"/>
    <mergeCell ref="B5:B10"/>
    <mergeCell ref="D5:H14"/>
    <mergeCell ref="B11:B12"/>
    <mergeCell ref="I5:K8"/>
    <mergeCell ref="B13:B15"/>
    <mergeCell ref="D15:H16"/>
    <mergeCell ref="B16:B17"/>
  </mergeCells>
  <phoneticPr fontId="0" type="noConversion"/>
  <printOptions horizontalCentered="1" verticalCentered="1"/>
  <pageMargins left="0.25" right="0.25" top="0.25" bottom="0.25" header="0" footer="0"/>
  <pageSetup scale="64" fitToWidth="4" orientation="portrait" horizontalDpi="300" verticalDpi="300" r:id="rId1"/>
  <headerFooter alignWithMargins="0"/>
  <colBreaks count="3" manualBreakCount="3">
    <brk id="8" max="1048575" man="1"/>
    <brk id="15" max="1048575" man="1"/>
    <brk id="2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5"/>
  <dimension ref="A1:G146"/>
  <sheetViews>
    <sheetView defaultGridColor="0" view="pageBreakPreview" topLeftCell="A107" colorId="22" zoomScale="85" zoomScaleNormal="78" zoomScaleSheetLayoutView="85" workbookViewId="0">
      <selection activeCell="C231" sqref="C231"/>
    </sheetView>
  </sheetViews>
  <sheetFormatPr defaultColWidth="9.6640625" defaultRowHeight="15"/>
  <cols>
    <col min="1" max="1" width="4.6640625" style="4" customWidth="1"/>
    <col min="2" max="2" width="47.5546875" style="4" customWidth="1"/>
    <col min="3" max="3" width="3.6640625" style="4" customWidth="1"/>
    <col min="4" max="4" width="4" style="4" bestFit="1" customWidth="1"/>
    <col min="5" max="5" width="22.6640625" style="4" customWidth="1"/>
    <col min="6" max="6" width="12.6640625" style="4" customWidth="1"/>
    <col min="7" max="7" width="18" style="4" customWidth="1"/>
    <col min="8" max="16384" width="9.6640625" style="4"/>
  </cols>
  <sheetData>
    <row r="1" spans="1:7">
      <c r="A1" s="13"/>
      <c r="B1" s="128" t="s">
        <v>2817</v>
      </c>
      <c r="C1" s="130" t="s">
        <v>3891</v>
      </c>
      <c r="D1" s="41"/>
      <c r="E1" s="41"/>
      <c r="F1" s="1254" t="s">
        <v>2819</v>
      </c>
      <c r="G1" s="457" t="s">
        <v>2820</v>
      </c>
    </row>
    <row r="2" spans="1:7">
      <c r="A2" s="47"/>
      <c r="B2" s="56" t="str">
        <f>'Data Sheet'!C25</f>
        <v>Orange and Rockland Utilities, Inc</v>
      </c>
      <c r="C2" s="66" t="s">
        <v>3892</v>
      </c>
      <c r="D2" s="533" t="s">
        <v>1545</v>
      </c>
      <c r="E2" s="56" t="s">
        <v>3894</v>
      </c>
      <c r="F2" s="3429" t="s">
        <v>2821</v>
      </c>
      <c r="G2" s="48"/>
    </row>
    <row r="3" spans="1:7" ht="15" customHeight="1">
      <c r="A3" s="49"/>
      <c r="B3" s="52"/>
      <c r="C3" s="69" t="s">
        <v>3895</v>
      </c>
      <c r="D3" s="52" t="s">
        <v>3893</v>
      </c>
      <c r="E3" s="77" t="s">
        <v>3896</v>
      </c>
      <c r="F3" s="3436" t="str">
        <f>+'114117'!AC3</f>
        <v>4/28/2015</v>
      </c>
      <c r="G3" s="707" t="str">
        <f>'Data Sheet'!$C$38</f>
        <v>12/31/2014</v>
      </c>
    </row>
    <row r="4" spans="1:7" ht="15" customHeight="1">
      <c r="A4" s="90"/>
      <c r="B4" s="50" t="s">
        <v>1610</v>
      </c>
      <c r="C4" s="50"/>
      <c r="D4" s="50"/>
      <c r="E4" s="50"/>
      <c r="F4" s="50"/>
      <c r="G4" s="330"/>
    </row>
    <row r="5" spans="1:7" ht="15" customHeight="1">
      <c r="A5" s="47"/>
      <c r="B5" s="3537" t="s">
        <v>4204</v>
      </c>
      <c r="C5" s="3532"/>
      <c r="D5" s="561"/>
      <c r="E5" s="3433" t="s">
        <v>475</v>
      </c>
      <c r="F5" s="533"/>
      <c r="G5" s="45"/>
    </row>
    <row r="6" spans="1:7" ht="15" customHeight="1">
      <c r="A6" s="47"/>
      <c r="B6" s="3568"/>
      <c r="C6" s="3555"/>
      <c r="D6" s="561"/>
      <c r="E6" s="3583" t="s">
        <v>2551</v>
      </c>
      <c r="F6" s="3568"/>
      <c r="G6" s="3531"/>
    </row>
    <row r="7" spans="1:7">
      <c r="A7" s="47"/>
      <c r="B7" s="3568"/>
      <c r="C7" s="3555"/>
      <c r="D7" s="561"/>
      <c r="E7" s="3568"/>
      <c r="F7" s="3568"/>
      <c r="G7" s="3531"/>
    </row>
    <row r="8" spans="1:7" ht="15" customHeight="1">
      <c r="A8" s="47"/>
      <c r="B8" s="3583" t="s">
        <v>2929</v>
      </c>
      <c r="C8" s="3568"/>
      <c r="D8" s="561"/>
      <c r="E8" s="3568"/>
      <c r="F8" s="3568"/>
      <c r="G8" s="3531"/>
    </row>
    <row r="9" spans="1:7" ht="15" customHeight="1">
      <c r="A9" s="47"/>
      <c r="B9" s="3568"/>
      <c r="C9" s="3568"/>
      <c r="D9" s="561"/>
      <c r="E9" s="3583" t="s">
        <v>476</v>
      </c>
      <c r="F9" s="3568"/>
      <c r="G9" s="3531"/>
    </row>
    <row r="10" spans="1:7">
      <c r="A10" s="47"/>
      <c r="B10" s="3568"/>
      <c r="C10" s="3568"/>
      <c r="D10" s="561"/>
      <c r="E10" s="3568"/>
      <c r="F10" s="3568"/>
      <c r="G10" s="3531"/>
    </row>
    <row r="11" spans="1:7">
      <c r="A11" s="47"/>
      <c r="B11" s="3568"/>
      <c r="C11" s="3568"/>
      <c r="D11" s="561"/>
      <c r="E11" s="3568"/>
      <c r="F11" s="3568"/>
      <c r="G11" s="3531"/>
    </row>
    <row r="12" spans="1:7" ht="15" customHeight="1">
      <c r="A12" s="47"/>
      <c r="B12" s="3583" t="s">
        <v>3745</v>
      </c>
      <c r="C12" s="3568"/>
      <c r="D12" s="561"/>
      <c r="E12" s="3568"/>
      <c r="F12" s="3568"/>
      <c r="G12" s="3531"/>
    </row>
    <row r="13" spans="1:7">
      <c r="A13" s="47"/>
      <c r="B13" s="3568"/>
      <c r="C13" s="3568"/>
      <c r="D13" s="561"/>
      <c r="E13" s="3568"/>
      <c r="F13" s="3568"/>
      <c r="G13" s="3531"/>
    </row>
    <row r="14" spans="1:7" ht="15" customHeight="1">
      <c r="A14" s="47"/>
      <c r="B14" s="3583" t="s">
        <v>3413</v>
      </c>
      <c r="C14" s="3568"/>
      <c r="D14" s="561"/>
      <c r="E14" s="3583" t="s">
        <v>3414</v>
      </c>
      <c r="F14" s="3568"/>
      <c r="G14" s="3531"/>
    </row>
    <row r="15" spans="1:7">
      <c r="A15" s="47"/>
      <c r="B15" s="3568"/>
      <c r="C15" s="3568"/>
      <c r="D15" s="561"/>
      <c r="E15" s="3568"/>
      <c r="F15" s="3568"/>
      <c r="G15" s="3531"/>
    </row>
    <row r="16" spans="1:7">
      <c r="A16" s="49"/>
      <c r="B16" s="3540"/>
      <c r="C16" s="3540"/>
      <c r="D16" s="50"/>
      <c r="E16" s="3422"/>
      <c r="F16" s="3422"/>
      <c r="G16" s="3427"/>
    </row>
    <row r="17" spans="1:7">
      <c r="A17" s="47"/>
      <c r="B17" s="54"/>
      <c r="C17" s="561"/>
      <c r="D17" s="561"/>
      <c r="E17" s="561"/>
      <c r="F17" s="3426" t="s">
        <v>3021</v>
      </c>
      <c r="G17" s="58"/>
    </row>
    <row r="18" spans="1:7">
      <c r="A18" s="55"/>
      <c r="B18" s="54"/>
      <c r="C18" s="561"/>
      <c r="D18" s="561"/>
      <c r="E18" s="561"/>
      <c r="F18" s="1358" t="s">
        <v>3022</v>
      </c>
      <c r="G18" s="178"/>
    </row>
    <row r="19" spans="1:7">
      <c r="A19" s="175" t="s">
        <v>4190</v>
      </c>
      <c r="B19" s="3426" t="s">
        <v>3700</v>
      </c>
      <c r="C19" s="561"/>
      <c r="D19" s="561"/>
      <c r="E19" s="561"/>
      <c r="F19" s="1358" t="s">
        <v>1733</v>
      </c>
      <c r="G19" s="235" t="s">
        <v>3023</v>
      </c>
    </row>
    <row r="20" spans="1:7">
      <c r="A20" s="175" t="s">
        <v>4193</v>
      </c>
      <c r="B20" s="54"/>
      <c r="C20" s="561"/>
      <c r="D20" s="561"/>
      <c r="E20" s="561"/>
      <c r="F20" s="1358" t="s">
        <v>3024</v>
      </c>
      <c r="G20" s="178"/>
    </row>
    <row r="21" spans="1:7">
      <c r="A21" s="86"/>
      <c r="B21" s="220" t="s">
        <v>65</v>
      </c>
      <c r="C21" s="50"/>
      <c r="D21" s="50"/>
      <c r="E21" s="50"/>
      <c r="F21" s="1379" t="s">
        <v>2119</v>
      </c>
      <c r="G21" s="1392" t="s">
        <v>2120</v>
      </c>
    </row>
    <row r="22" spans="1:7" ht="15.75">
      <c r="A22" s="86"/>
      <c r="B22" s="473" t="s">
        <v>3025</v>
      </c>
      <c r="C22" s="50"/>
      <c r="D22" s="50"/>
      <c r="E22" s="50"/>
      <c r="F22" s="1393"/>
      <c r="G22" s="1394"/>
    </row>
    <row r="23" spans="1:7">
      <c r="A23" s="86">
        <v>1</v>
      </c>
      <c r="B23" s="3434" t="s">
        <v>885</v>
      </c>
      <c r="C23" s="50"/>
      <c r="D23" s="50"/>
      <c r="E23" s="50"/>
      <c r="F23" s="1393"/>
      <c r="G23" s="2599">
        <v>68630584</v>
      </c>
    </row>
    <row r="24" spans="1:7">
      <c r="A24" s="86">
        <v>2</v>
      </c>
      <c r="B24" s="3434" t="s">
        <v>886</v>
      </c>
      <c r="C24" s="50"/>
      <c r="D24" s="50"/>
      <c r="E24" s="50"/>
      <c r="F24" s="1393"/>
      <c r="G24" s="1394"/>
    </row>
    <row r="25" spans="1:7">
      <c r="A25" s="86">
        <v>3</v>
      </c>
      <c r="B25" s="3434" t="s">
        <v>213</v>
      </c>
      <c r="C25" s="50"/>
      <c r="D25" s="50"/>
      <c r="E25" s="50"/>
      <c r="F25" s="69"/>
      <c r="G25" s="179"/>
    </row>
    <row r="26" spans="1:7">
      <c r="A26" s="86">
        <v>4</v>
      </c>
      <c r="B26" s="3434" t="s">
        <v>214</v>
      </c>
      <c r="C26" s="50"/>
      <c r="D26" s="50"/>
      <c r="E26" s="50"/>
      <c r="F26" s="69"/>
      <c r="G26" s="179"/>
    </row>
    <row r="27" spans="1:7">
      <c r="A27" s="86">
        <v>5</v>
      </c>
      <c r="B27" s="3434" t="s">
        <v>214</v>
      </c>
      <c r="C27" s="50"/>
      <c r="D27" s="50"/>
      <c r="E27" s="50"/>
      <c r="F27" s="69"/>
      <c r="G27" s="179"/>
    </row>
    <row r="28" spans="1:7">
      <c r="A28" s="86">
        <v>6</v>
      </c>
      <c r="B28" s="3434" t="s">
        <v>214</v>
      </c>
      <c r="C28" s="50"/>
      <c r="D28" s="50"/>
      <c r="E28" s="50"/>
      <c r="F28" s="69"/>
      <c r="G28" s="179"/>
    </row>
    <row r="29" spans="1:7">
      <c r="A29" s="86">
        <v>7</v>
      </c>
      <c r="B29" s="3434" t="s">
        <v>214</v>
      </c>
      <c r="C29" s="50"/>
      <c r="D29" s="50"/>
      <c r="E29" s="50"/>
      <c r="F29" s="69"/>
      <c r="G29" s="179"/>
    </row>
    <row r="30" spans="1:7">
      <c r="A30" s="86">
        <v>8</v>
      </c>
      <c r="B30" s="3434" t="s">
        <v>4735</v>
      </c>
      <c r="C30" s="50"/>
      <c r="D30" s="50"/>
      <c r="E30" s="50"/>
      <c r="F30" s="69"/>
      <c r="G30" s="179"/>
    </row>
    <row r="31" spans="1:7">
      <c r="A31" s="86">
        <v>9</v>
      </c>
      <c r="B31" s="3434" t="s">
        <v>1480</v>
      </c>
      <c r="C31" s="50"/>
      <c r="D31" s="50"/>
      <c r="E31" s="50"/>
      <c r="F31" s="69"/>
      <c r="G31" s="179">
        <f>SUM(G26:G30)</f>
        <v>0</v>
      </c>
    </row>
    <row r="32" spans="1:7">
      <c r="A32" s="86">
        <v>10</v>
      </c>
      <c r="B32" s="3434" t="s">
        <v>1481</v>
      </c>
      <c r="C32" s="50"/>
      <c r="D32" s="50"/>
      <c r="E32" s="50"/>
      <c r="F32" s="69"/>
      <c r="G32" s="179"/>
    </row>
    <row r="33" spans="1:7">
      <c r="A33" s="86">
        <v>11</v>
      </c>
      <c r="B33" s="3434" t="s">
        <v>1481</v>
      </c>
      <c r="C33" s="50"/>
      <c r="D33" s="50"/>
      <c r="E33" s="50"/>
      <c r="F33" s="69"/>
      <c r="G33" s="179"/>
    </row>
    <row r="34" spans="1:7">
      <c r="A34" s="86">
        <v>12</v>
      </c>
      <c r="B34" s="3434" t="s">
        <v>1481</v>
      </c>
      <c r="C34" s="50"/>
      <c r="D34" s="50"/>
      <c r="E34" s="50"/>
      <c r="F34" s="69"/>
      <c r="G34" s="179"/>
    </row>
    <row r="35" spans="1:7">
      <c r="A35" s="86">
        <v>13</v>
      </c>
      <c r="B35" s="3434" t="s">
        <v>1481</v>
      </c>
      <c r="C35" s="50"/>
      <c r="D35" s="50"/>
      <c r="E35" s="50"/>
      <c r="F35" s="69"/>
      <c r="G35" s="179"/>
    </row>
    <row r="36" spans="1:7">
      <c r="A36" s="86">
        <v>14</v>
      </c>
      <c r="B36" s="3434" t="s">
        <v>1481</v>
      </c>
      <c r="C36" s="50"/>
      <c r="D36" s="50"/>
      <c r="E36" s="50"/>
      <c r="F36" s="69"/>
      <c r="G36" s="179"/>
    </row>
    <row r="37" spans="1:7">
      <c r="A37" s="86">
        <v>15</v>
      </c>
      <c r="B37" s="3434" t="s">
        <v>1482</v>
      </c>
      <c r="C37" s="50"/>
      <c r="D37" s="50"/>
      <c r="E37" s="50"/>
      <c r="F37" s="69"/>
      <c r="G37" s="179">
        <f>SUM(G32:G36)</f>
        <v>0</v>
      </c>
    </row>
    <row r="38" spans="1:7">
      <c r="A38" s="86">
        <v>16</v>
      </c>
      <c r="B38" s="3434" t="s">
        <v>1483</v>
      </c>
      <c r="C38" s="50"/>
      <c r="D38" s="50"/>
      <c r="E38" s="50"/>
      <c r="F38" s="69"/>
      <c r="G38" s="179">
        <v>47789642</v>
      </c>
    </row>
    <row r="39" spans="1:7">
      <c r="A39" s="86">
        <v>17</v>
      </c>
      <c r="B39" s="3434" t="s">
        <v>1484</v>
      </c>
      <c r="C39" s="50"/>
      <c r="D39" s="50"/>
      <c r="E39" s="50"/>
      <c r="F39" s="1393"/>
      <c r="G39" s="1394"/>
    </row>
    <row r="40" spans="1:7">
      <c r="A40" s="86">
        <v>18</v>
      </c>
      <c r="B40" s="3434"/>
      <c r="C40" s="50"/>
      <c r="D40" s="50"/>
      <c r="E40" s="50"/>
      <c r="F40" s="69"/>
      <c r="G40" s="179"/>
    </row>
    <row r="41" spans="1:7">
      <c r="A41" s="86">
        <v>19</v>
      </c>
      <c r="B41" s="3434"/>
      <c r="C41" s="50"/>
      <c r="D41" s="50"/>
      <c r="E41" s="50"/>
      <c r="F41" s="69"/>
      <c r="G41" s="179"/>
    </row>
    <row r="42" spans="1:7">
      <c r="A42" s="86">
        <v>20</v>
      </c>
      <c r="B42" s="3434"/>
      <c r="C42" s="50"/>
      <c r="D42" s="50"/>
      <c r="E42" s="50"/>
      <c r="F42" s="69"/>
      <c r="G42" s="179"/>
    </row>
    <row r="43" spans="1:7">
      <c r="A43" s="86">
        <v>21</v>
      </c>
      <c r="B43" s="3434"/>
      <c r="C43" s="50"/>
      <c r="D43" s="50"/>
      <c r="E43" s="50"/>
      <c r="F43" s="69"/>
      <c r="G43" s="179"/>
    </row>
    <row r="44" spans="1:7">
      <c r="A44" s="86">
        <v>22</v>
      </c>
      <c r="B44" s="3434" t="s">
        <v>1485</v>
      </c>
      <c r="C44" s="50"/>
      <c r="D44" s="50"/>
      <c r="E44" s="50"/>
      <c r="F44" s="69"/>
      <c r="G44" s="179">
        <f>SUM(G40:G43)</f>
        <v>0</v>
      </c>
    </row>
    <row r="45" spans="1:7">
      <c r="A45" s="86">
        <v>23</v>
      </c>
      <c r="B45" s="3434" t="s">
        <v>1486</v>
      </c>
      <c r="C45" s="50"/>
      <c r="D45" s="50"/>
      <c r="E45" s="50"/>
      <c r="F45" s="1395"/>
      <c r="G45" s="1396"/>
    </row>
    <row r="46" spans="1:7">
      <c r="A46" s="86">
        <v>24</v>
      </c>
      <c r="B46" s="3434"/>
      <c r="C46" s="50"/>
      <c r="D46" s="50"/>
      <c r="E46" s="50"/>
      <c r="F46" s="69"/>
      <c r="G46" s="179"/>
    </row>
    <row r="47" spans="1:7">
      <c r="A47" s="86">
        <v>25</v>
      </c>
      <c r="B47" s="3434"/>
      <c r="C47" s="50"/>
      <c r="D47" s="50"/>
      <c r="E47" s="50"/>
      <c r="F47" s="69"/>
      <c r="G47" s="179"/>
    </row>
    <row r="48" spans="1:7">
      <c r="A48" s="86">
        <v>26</v>
      </c>
      <c r="B48" s="3434"/>
      <c r="C48" s="50"/>
      <c r="D48" s="50"/>
      <c r="E48" s="50"/>
      <c r="F48" s="69"/>
      <c r="G48" s="179"/>
    </row>
    <row r="49" spans="1:7">
      <c r="A49" s="86">
        <v>27</v>
      </c>
      <c r="B49" s="3434"/>
      <c r="C49" s="50"/>
      <c r="D49" s="50"/>
      <c r="E49" s="50"/>
      <c r="F49" s="69"/>
      <c r="G49" s="179"/>
    </row>
    <row r="50" spans="1:7">
      <c r="A50" s="86">
        <v>28</v>
      </c>
      <c r="B50" s="3434"/>
      <c r="C50" s="50"/>
      <c r="D50" s="50"/>
      <c r="E50" s="50"/>
      <c r="F50" s="69"/>
      <c r="G50" s="179"/>
    </row>
    <row r="51" spans="1:7">
      <c r="A51" s="86">
        <v>29</v>
      </c>
      <c r="B51" s="3434" t="s">
        <v>1659</v>
      </c>
      <c r="C51" s="50"/>
      <c r="D51" s="50"/>
      <c r="E51" s="50"/>
      <c r="F51" s="69"/>
      <c r="G51" s="179">
        <f>SUM(G46:G50)</f>
        <v>0</v>
      </c>
    </row>
    <row r="52" spans="1:7">
      <c r="A52" s="86">
        <v>30</v>
      </c>
      <c r="B52" s="3434" t="s">
        <v>3026</v>
      </c>
      <c r="C52" s="50"/>
      <c r="D52" s="50"/>
      <c r="E52" s="50"/>
      <c r="F52" s="1393"/>
      <c r="G52" s="1394"/>
    </row>
    <row r="53" spans="1:7">
      <c r="A53" s="86">
        <v>31</v>
      </c>
      <c r="B53" s="3434"/>
      <c r="C53" s="50"/>
      <c r="D53" s="50"/>
      <c r="E53" s="50"/>
      <c r="F53" s="69"/>
      <c r="G53" s="179">
        <v>-39500000</v>
      </c>
    </row>
    <row r="54" spans="1:7">
      <c r="A54" s="86">
        <v>32</v>
      </c>
      <c r="B54" s="3434"/>
      <c r="C54" s="50"/>
      <c r="D54" s="50"/>
      <c r="E54" s="50"/>
      <c r="F54" s="69"/>
      <c r="G54" s="179"/>
    </row>
    <row r="55" spans="1:7">
      <c r="A55" s="86">
        <v>33</v>
      </c>
      <c r="B55" s="3434"/>
      <c r="C55" s="50"/>
      <c r="D55" s="50"/>
      <c r="E55" s="50"/>
      <c r="F55" s="69"/>
      <c r="G55" s="179"/>
    </row>
    <row r="56" spans="1:7">
      <c r="A56" s="86">
        <v>34</v>
      </c>
      <c r="B56" s="3434"/>
      <c r="C56" s="50"/>
      <c r="D56" s="50"/>
      <c r="E56" s="50"/>
      <c r="F56" s="69"/>
      <c r="G56" s="179"/>
    </row>
    <row r="57" spans="1:7">
      <c r="A57" s="86">
        <v>35</v>
      </c>
      <c r="B57" s="3434"/>
      <c r="C57" s="50"/>
      <c r="D57" s="50"/>
      <c r="E57" s="50"/>
      <c r="F57" s="69"/>
      <c r="G57" s="179"/>
    </row>
    <row r="58" spans="1:7">
      <c r="A58" s="86">
        <v>36</v>
      </c>
      <c r="B58" s="3434" t="s">
        <v>3027</v>
      </c>
      <c r="C58" s="50"/>
      <c r="D58" s="50"/>
      <c r="E58" s="50"/>
      <c r="F58" s="69"/>
      <c r="G58" s="179">
        <f>SUM(G53:G57)</f>
        <v>-39500000</v>
      </c>
    </row>
    <row r="59" spans="1:7">
      <c r="A59" s="86">
        <v>37</v>
      </c>
      <c r="B59" s="3434" t="s">
        <v>2851</v>
      </c>
      <c r="C59" s="50"/>
      <c r="D59" s="50"/>
      <c r="E59" s="50"/>
      <c r="F59" s="69"/>
      <c r="G59" s="179"/>
    </row>
    <row r="60" spans="1:7" ht="15.75" thickBot="1">
      <c r="A60" s="253">
        <v>38</v>
      </c>
      <c r="B60" s="278" t="s">
        <v>2899</v>
      </c>
      <c r="C60" s="401"/>
      <c r="D60" s="401"/>
      <c r="E60" s="401"/>
      <c r="F60" s="217"/>
      <c r="G60" s="188">
        <f>G23+G31+G37+G38+G44+G51+G58</f>
        <v>76920226</v>
      </c>
    </row>
    <row r="61" spans="1:7">
      <c r="A61" s="533"/>
      <c r="B61" s="1794"/>
      <c r="C61" s="561"/>
      <c r="D61" s="561"/>
      <c r="E61" s="561"/>
      <c r="F61" s="533"/>
      <c r="G61" s="562"/>
    </row>
    <row r="62" spans="1:7">
      <c r="A62" s="11" t="s">
        <v>4181</v>
      </c>
      <c r="B62" s="44"/>
      <c r="C62" s="11"/>
      <c r="D62" s="11"/>
      <c r="E62" s="44"/>
      <c r="F62" s="11"/>
      <c r="G62" s="199"/>
    </row>
    <row r="63" spans="1:7" ht="15" customHeight="1">
      <c r="A63" s="3592" t="s">
        <v>2900</v>
      </c>
      <c r="B63" s="3593"/>
      <c r="C63" s="3593"/>
      <c r="D63" s="3593"/>
      <c r="E63" s="3593"/>
      <c r="F63" s="3593"/>
      <c r="G63" s="3593"/>
    </row>
    <row r="64" spans="1:7" ht="15" customHeight="1">
      <c r="A64" s="1759"/>
      <c r="B64" s="1760"/>
      <c r="C64" s="1760"/>
      <c r="D64" s="1760"/>
      <c r="E64" s="1760"/>
      <c r="F64" s="1760"/>
      <c r="G64" s="1760"/>
    </row>
    <row r="65" spans="1:7" ht="15" customHeight="1">
      <c r="A65" s="1759"/>
      <c r="B65" s="1760"/>
      <c r="C65" s="1760"/>
      <c r="D65" s="1760"/>
      <c r="E65" s="1760"/>
      <c r="F65" s="1760"/>
      <c r="G65" s="1760"/>
    </row>
    <row r="66" spans="1:7" ht="15" customHeight="1">
      <c r="A66" s="1759"/>
      <c r="B66" s="1760"/>
      <c r="C66" s="1760"/>
      <c r="D66" s="1760"/>
      <c r="E66" s="1760"/>
      <c r="F66" s="1760"/>
      <c r="G66" s="1760"/>
    </row>
    <row r="67" spans="1:7" ht="15" customHeight="1">
      <c r="A67" s="1759"/>
      <c r="B67" s="1760"/>
      <c r="C67" s="1760"/>
      <c r="D67" s="1760"/>
      <c r="E67" s="1760"/>
      <c r="F67" s="1760"/>
      <c r="G67" s="1760"/>
    </row>
    <row r="68" spans="1:7" ht="15" customHeight="1">
      <c r="A68" s="1759"/>
      <c r="B68" s="1760"/>
      <c r="C68" s="1760"/>
      <c r="D68" s="1760"/>
      <c r="E68" s="1760"/>
      <c r="F68" s="1760"/>
      <c r="G68" s="1760"/>
    </row>
    <row r="69" spans="1:7" ht="15.75" thickBot="1">
      <c r="A69" s="44"/>
      <c r="B69" s="44"/>
      <c r="C69" s="44"/>
      <c r="D69" s="44"/>
      <c r="E69" s="44"/>
      <c r="F69" s="44"/>
      <c r="G69" s="284"/>
    </row>
    <row r="70" spans="1:7">
      <c r="A70" s="13"/>
      <c r="B70" s="128" t="s">
        <v>2817</v>
      </c>
      <c r="C70" s="130" t="s">
        <v>3891</v>
      </c>
      <c r="D70" s="41"/>
      <c r="E70" s="41"/>
      <c r="F70" s="1254" t="s">
        <v>2819</v>
      </c>
      <c r="G70" s="457" t="s">
        <v>2820</v>
      </c>
    </row>
    <row r="71" spans="1:7">
      <c r="A71" s="47"/>
      <c r="B71" s="56" t="str">
        <f>'Data Sheet'!C25</f>
        <v>Orange and Rockland Utilities, Inc</v>
      </c>
      <c r="C71" s="66" t="s">
        <v>3892</v>
      </c>
      <c r="D71" s="11" t="s">
        <v>593</v>
      </c>
      <c r="E71" s="56" t="s">
        <v>3894</v>
      </c>
      <c r="F71" s="3429" t="s">
        <v>2821</v>
      </c>
      <c r="G71" s="48"/>
    </row>
    <row r="72" spans="1:7">
      <c r="A72" s="49"/>
      <c r="B72" s="52"/>
      <c r="C72" s="69" t="s">
        <v>3895</v>
      </c>
      <c r="D72" s="52" t="s">
        <v>3893</v>
      </c>
      <c r="E72" s="77" t="s">
        <v>3896</v>
      </c>
      <c r="F72" s="3436" t="str">
        <f>F3</f>
        <v>4/28/2015</v>
      </c>
      <c r="G72" s="707" t="str">
        <f>'Data Sheet'!$C$38</f>
        <v>12/31/2014</v>
      </c>
    </row>
    <row r="73" spans="1:7">
      <c r="A73" s="90" t="s">
        <v>1618</v>
      </c>
      <c r="B73" s="50"/>
      <c r="C73" s="50"/>
      <c r="D73" s="50"/>
      <c r="E73" s="50"/>
      <c r="F73" s="50"/>
      <c r="G73" s="330"/>
    </row>
    <row r="74" spans="1:7">
      <c r="A74" s="55" t="s">
        <v>4190</v>
      </c>
      <c r="B74" s="174" t="s">
        <v>3700</v>
      </c>
      <c r="C74" s="11"/>
      <c r="D74" s="11"/>
      <c r="E74" s="11"/>
      <c r="F74" s="11"/>
      <c r="G74" s="276" t="s">
        <v>3023</v>
      </c>
    </row>
    <row r="75" spans="1:7">
      <c r="A75" s="86" t="s">
        <v>4193</v>
      </c>
      <c r="B75" s="1397" t="s">
        <v>1619</v>
      </c>
      <c r="C75" s="52"/>
      <c r="D75" s="50"/>
      <c r="E75" s="50"/>
      <c r="F75" s="50"/>
      <c r="G75" s="1398" t="s">
        <v>2119</v>
      </c>
    </row>
    <row r="76" spans="1:7">
      <c r="A76" s="55"/>
      <c r="B76" s="11"/>
      <c r="C76" s="11"/>
      <c r="D76" s="44"/>
      <c r="E76" s="44"/>
      <c r="F76" s="44"/>
      <c r="G76" s="1394"/>
    </row>
    <row r="77" spans="1:7" ht="15.75">
      <c r="A77" s="55"/>
      <c r="B77" s="46" t="s">
        <v>3387</v>
      </c>
      <c r="C77" s="572"/>
      <c r="D77" s="46"/>
      <c r="E77" s="46"/>
      <c r="F77" s="44"/>
      <c r="G77" s="1394"/>
    </row>
    <row r="78" spans="1:7" ht="15" customHeight="1">
      <c r="A78" s="55"/>
      <c r="B78" s="3589" t="s">
        <v>2712</v>
      </c>
      <c r="C78" s="3530"/>
      <c r="D78" s="3530"/>
      <c r="E78" s="3530"/>
      <c r="F78" s="3594"/>
      <c r="G78" s="1394"/>
    </row>
    <row r="79" spans="1:7">
      <c r="A79" s="55"/>
      <c r="B79" s="3590"/>
      <c r="C79" s="3530"/>
      <c r="D79" s="3530"/>
      <c r="E79" s="3530"/>
      <c r="F79" s="3594"/>
      <c r="G79" s="1394"/>
    </row>
    <row r="80" spans="1:7">
      <c r="A80" s="86"/>
      <c r="B80" s="50"/>
      <c r="C80" s="50"/>
      <c r="D80" s="50"/>
      <c r="E80" s="50"/>
      <c r="F80" s="52"/>
      <c r="G80" s="1394"/>
    </row>
    <row r="81" spans="1:7">
      <c r="A81" s="55" t="s">
        <v>1843</v>
      </c>
      <c r="B81" s="44"/>
      <c r="C81" s="44"/>
      <c r="D81" s="44"/>
      <c r="E81" s="44"/>
      <c r="F81" s="11"/>
      <c r="G81" s="178"/>
    </row>
    <row r="82" spans="1:7">
      <c r="A82" s="55" t="s">
        <v>1845</v>
      </c>
      <c r="B82" s="44"/>
      <c r="C82" s="44"/>
      <c r="D82" s="44"/>
      <c r="E82" s="44"/>
      <c r="F82" s="11"/>
      <c r="G82" s="178"/>
    </row>
    <row r="83" spans="1:7">
      <c r="A83" s="55" t="s">
        <v>1848</v>
      </c>
      <c r="B83" s="44"/>
      <c r="C83" s="44"/>
      <c r="D83" s="44"/>
      <c r="E83" s="44"/>
      <c r="F83" s="11"/>
      <c r="G83" s="178"/>
    </row>
    <row r="84" spans="1:7">
      <c r="A84" s="55" t="s">
        <v>1850</v>
      </c>
      <c r="B84" s="44"/>
      <c r="C84" s="44"/>
      <c r="D84" s="44"/>
      <c r="E84" s="44"/>
      <c r="F84" s="11"/>
      <c r="G84" s="178"/>
    </row>
    <row r="85" spans="1:7">
      <c r="A85" s="55" t="s">
        <v>594</v>
      </c>
      <c r="B85" s="44"/>
      <c r="C85" s="44"/>
      <c r="D85" s="44"/>
      <c r="E85" s="44"/>
      <c r="F85" s="11"/>
      <c r="G85" s="178"/>
    </row>
    <row r="86" spans="1:7">
      <c r="A86" s="86" t="s">
        <v>596</v>
      </c>
      <c r="B86" s="50"/>
      <c r="C86" s="50"/>
      <c r="D86" s="50"/>
      <c r="E86" s="50"/>
      <c r="F86" s="52"/>
      <c r="G86" s="179"/>
    </row>
    <row r="87" spans="1:7">
      <c r="A87" s="86" t="s">
        <v>598</v>
      </c>
      <c r="B87" s="50" t="s">
        <v>2122</v>
      </c>
      <c r="C87" s="50"/>
      <c r="D87" s="50"/>
      <c r="E87" s="50"/>
      <c r="F87" s="52"/>
      <c r="G87" s="179">
        <f>SUM(G81:G86)</f>
        <v>0</v>
      </c>
    </row>
    <row r="88" spans="1:7">
      <c r="A88" s="55"/>
      <c r="B88" s="44"/>
      <c r="C88" s="44"/>
      <c r="D88" s="44"/>
      <c r="E88" s="44"/>
      <c r="F88" s="11"/>
      <c r="G88" s="1394"/>
    </row>
    <row r="89" spans="1:7" ht="15.75">
      <c r="A89" s="55"/>
      <c r="B89" s="3595" t="s">
        <v>2123</v>
      </c>
      <c r="C89" s="3596"/>
      <c r="D89" s="3596"/>
      <c r="E89" s="3596"/>
      <c r="F89" s="3597"/>
      <c r="G89" s="1394"/>
    </row>
    <row r="90" spans="1:7">
      <c r="A90" s="55"/>
      <c r="B90" s="3586" t="s">
        <v>2124</v>
      </c>
      <c r="C90" s="3587"/>
      <c r="D90" s="3587"/>
      <c r="E90" s="3587"/>
      <c r="F90" s="3588"/>
      <c r="G90" s="1394"/>
    </row>
    <row r="91" spans="1:7">
      <c r="A91" s="55"/>
      <c r="B91" s="44"/>
      <c r="C91" s="44"/>
      <c r="D91" s="44"/>
      <c r="E91" s="44"/>
      <c r="F91" s="11"/>
      <c r="G91" s="1394"/>
    </row>
    <row r="92" spans="1:7" ht="15" customHeight="1">
      <c r="A92" s="55"/>
      <c r="B92" s="3589" t="s">
        <v>412</v>
      </c>
      <c r="C92" s="3530"/>
      <c r="D92" s="3530"/>
      <c r="E92" s="3530"/>
      <c r="F92" s="11"/>
      <c r="G92" s="1394"/>
    </row>
    <row r="93" spans="1:7">
      <c r="A93" s="55"/>
      <c r="B93" s="3590"/>
      <c r="C93" s="3530"/>
      <c r="D93" s="3530"/>
      <c r="E93" s="3530"/>
      <c r="F93" s="11"/>
      <c r="G93" s="1394"/>
    </row>
    <row r="94" spans="1:7">
      <c r="A94" s="55"/>
      <c r="B94" s="3590"/>
      <c r="C94" s="3530"/>
      <c r="D94" s="3530"/>
      <c r="E94" s="3530"/>
      <c r="F94" s="11"/>
      <c r="G94" s="1394"/>
    </row>
    <row r="95" spans="1:7">
      <c r="A95" s="86"/>
      <c r="B95" s="3591"/>
      <c r="C95" s="3540"/>
      <c r="D95" s="3540"/>
      <c r="E95" s="3540"/>
      <c r="F95" s="52"/>
      <c r="G95" s="1394"/>
    </row>
    <row r="96" spans="1:7">
      <c r="A96" s="86" t="s">
        <v>599</v>
      </c>
      <c r="B96" s="3435" t="s">
        <v>2125</v>
      </c>
      <c r="C96" s="50"/>
      <c r="D96" s="50"/>
      <c r="E96" s="50"/>
      <c r="F96" s="52"/>
      <c r="G96" s="179"/>
    </row>
    <row r="97" spans="1:7">
      <c r="A97" s="86" t="s">
        <v>601</v>
      </c>
      <c r="B97" s="3435" t="s">
        <v>2126</v>
      </c>
      <c r="C97" s="50"/>
      <c r="D97" s="50"/>
      <c r="E97" s="50"/>
      <c r="F97" s="52"/>
      <c r="G97" s="179">
        <f>G87+G96</f>
        <v>0</v>
      </c>
    </row>
    <row r="98" spans="1:7">
      <c r="A98" s="86" t="s">
        <v>603</v>
      </c>
      <c r="B98" s="3435" t="s">
        <v>2127</v>
      </c>
      <c r="C98" s="50"/>
      <c r="D98" s="50"/>
      <c r="E98" s="50"/>
      <c r="F98" s="52"/>
      <c r="G98" s="179">
        <f>G60+G97</f>
        <v>76920226</v>
      </c>
    </row>
    <row r="99" spans="1:7">
      <c r="A99" s="55"/>
      <c r="B99" s="44"/>
      <c r="C99" s="44"/>
      <c r="D99" s="44"/>
      <c r="E99" s="44"/>
      <c r="F99" s="11"/>
      <c r="G99" s="1394"/>
    </row>
    <row r="100" spans="1:7" ht="15.75">
      <c r="A100" s="55"/>
      <c r="B100" s="46" t="s">
        <v>2128</v>
      </c>
      <c r="C100" s="44"/>
      <c r="D100" s="44"/>
      <c r="E100" s="44"/>
      <c r="F100" s="11"/>
      <c r="G100" s="1394"/>
    </row>
    <row r="101" spans="1:7">
      <c r="A101" s="86"/>
      <c r="B101" s="50"/>
      <c r="C101" s="50"/>
      <c r="D101" s="50"/>
      <c r="E101" s="50"/>
      <c r="F101" s="52"/>
      <c r="G101" s="1394"/>
    </row>
    <row r="102" spans="1:7">
      <c r="A102" s="86" t="s">
        <v>3854</v>
      </c>
      <c r="B102" s="3434" t="s">
        <v>2129</v>
      </c>
      <c r="C102" s="50"/>
      <c r="D102" s="50"/>
      <c r="E102" s="50"/>
      <c r="F102" s="52"/>
      <c r="G102" s="179">
        <v>265008212</v>
      </c>
    </row>
    <row r="103" spans="1:7">
      <c r="A103" s="86" t="s">
        <v>3856</v>
      </c>
      <c r="B103" s="3434" t="s">
        <v>2130</v>
      </c>
      <c r="C103" s="50"/>
      <c r="D103" s="50"/>
      <c r="E103" s="50"/>
      <c r="F103" s="52"/>
      <c r="G103" s="179">
        <v>12339861</v>
      </c>
    </row>
    <row r="104" spans="1:7">
      <c r="A104" s="86" t="s">
        <v>3858</v>
      </c>
      <c r="B104" s="3434" t="s">
        <v>2131</v>
      </c>
      <c r="C104" s="50"/>
      <c r="D104" s="50"/>
      <c r="E104" s="50"/>
      <c r="F104" s="52"/>
      <c r="G104" s="179"/>
    </row>
    <row r="105" spans="1:7">
      <c r="A105" s="86" t="s">
        <v>3860</v>
      </c>
      <c r="B105" s="3434" t="s">
        <v>5128</v>
      </c>
      <c r="C105" s="52"/>
      <c r="D105" s="52"/>
      <c r="E105" s="52"/>
      <c r="F105" s="52"/>
      <c r="G105" s="179"/>
    </row>
    <row r="106" spans="1:7">
      <c r="A106" s="86" t="s">
        <v>3864</v>
      </c>
      <c r="B106" s="3434" t="s">
        <v>2132</v>
      </c>
      <c r="C106" s="50"/>
      <c r="D106" s="50"/>
      <c r="E106" s="50"/>
      <c r="F106" s="52"/>
      <c r="G106" s="179">
        <f>G102+G103-G104+G105</f>
        <v>277348073</v>
      </c>
    </row>
    <row r="107" spans="1:7">
      <c r="A107" s="47"/>
      <c r="B107" s="44"/>
      <c r="C107" s="44"/>
      <c r="D107" s="44"/>
      <c r="E107" s="44"/>
      <c r="F107" s="11"/>
      <c r="G107" s="204"/>
    </row>
    <row r="108" spans="1:7">
      <c r="A108" s="47"/>
      <c r="B108" s="44"/>
      <c r="C108" s="44"/>
      <c r="D108" s="44"/>
      <c r="E108" s="44"/>
      <c r="F108" s="11"/>
      <c r="G108" s="204"/>
    </row>
    <row r="109" spans="1:7">
      <c r="A109" s="47"/>
      <c r="B109" s="44"/>
      <c r="C109" s="44"/>
      <c r="D109" s="44"/>
      <c r="E109" s="44"/>
      <c r="F109" s="11"/>
      <c r="G109" s="204"/>
    </row>
    <row r="110" spans="1:7">
      <c r="A110" s="47"/>
      <c r="B110" s="44"/>
      <c r="C110" s="44"/>
      <c r="D110" s="44"/>
      <c r="E110" s="44"/>
      <c r="F110" s="11"/>
      <c r="G110" s="204"/>
    </row>
    <row r="111" spans="1:7">
      <c r="A111" s="47"/>
      <c r="B111" s="44"/>
      <c r="C111" s="44"/>
      <c r="D111" s="44"/>
      <c r="E111" s="44"/>
      <c r="F111" s="11"/>
      <c r="G111" s="204"/>
    </row>
    <row r="112" spans="1:7">
      <c r="A112" s="47"/>
      <c r="B112" s="44"/>
      <c r="C112" s="44"/>
      <c r="D112" s="44"/>
      <c r="E112" s="44"/>
      <c r="F112" s="11"/>
      <c r="G112" s="204"/>
    </row>
    <row r="113" spans="1:7">
      <c r="A113" s="47"/>
      <c r="B113" s="44"/>
      <c r="C113" s="44"/>
      <c r="D113" s="44"/>
      <c r="E113" s="44"/>
      <c r="F113" s="11"/>
      <c r="G113" s="204"/>
    </row>
    <row r="114" spans="1:7">
      <c r="A114" s="47"/>
      <c r="B114" s="44"/>
      <c r="C114" s="44"/>
      <c r="D114" s="44"/>
      <c r="E114" s="44"/>
      <c r="F114" s="11"/>
      <c r="G114" s="204"/>
    </row>
    <row r="115" spans="1:7">
      <c r="A115" s="47"/>
      <c r="B115" s="44"/>
      <c r="C115" s="44"/>
      <c r="D115" s="44"/>
      <c r="E115" s="44"/>
      <c r="F115" s="11"/>
      <c r="G115" s="204"/>
    </row>
    <row r="116" spans="1:7">
      <c r="A116" s="47"/>
      <c r="B116" s="44"/>
      <c r="C116" s="44"/>
      <c r="D116" s="44"/>
      <c r="E116" s="44"/>
      <c r="F116" s="11"/>
      <c r="G116" s="204"/>
    </row>
    <row r="117" spans="1:7">
      <c r="A117" s="47"/>
      <c r="B117" s="11"/>
      <c r="C117" s="44"/>
      <c r="D117" s="44"/>
      <c r="E117" s="44"/>
      <c r="F117" s="11"/>
      <c r="G117" s="204"/>
    </row>
    <row r="118" spans="1:7">
      <c r="A118" s="47"/>
      <c r="B118" s="11"/>
      <c r="C118" s="44"/>
      <c r="D118" s="44"/>
      <c r="E118" s="44"/>
      <c r="F118" s="11"/>
      <c r="G118" s="204"/>
    </row>
    <row r="119" spans="1:7">
      <c r="A119" s="47"/>
      <c r="B119" s="44"/>
      <c r="C119" s="44"/>
      <c r="D119" s="44"/>
      <c r="E119" s="44"/>
      <c r="F119" s="11"/>
      <c r="G119" s="204"/>
    </row>
    <row r="120" spans="1:7">
      <c r="A120" s="47"/>
      <c r="B120" s="11"/>
      <c r="C120" s="44"/>
      <c r="D120" s="44"/>
      <c r="E120" s="44"/>
      <c r="F120" s="11"/>
      <c r="G120" s="204"/>
    </row>
    <row r="121" spans="1:7">
      <c r="A121" s="47"/>
      <c r="B121" s="11"/>
      <c r="C121" s="11"/>
      <c r="D121" s="11"/>
      <c r="E121" s="11"/>
      <c r="F121" s="11"/>
      <c r="G121" s="204"/>
    </row>
    <row r="122" spans="1:7">
      <c r="A122" s="47"/>
      <c r="B122" s="11"/>
      <c r="C122" s="44"/>
      <c r="D122" s="44"/>
      <c r="E122" s="44"/>
      <c r="F122" s="11"/>
      <c r="G122" s="204"/>
    </row>
    <row r="123" spans="1:7">
      <c r="A123" s="47"/>
      <c r="B123" s="11"/>
      <c r="C123" s="44"/>
      <c r="D123" s="44"/>
      <c r="E123" s="44"/>
      <c r="F123" s="11"/>
      <c r="G123" s="204"/>
    </row>
    <row r="124" spans="1:7">
      <c r="A124" s="47"/>
      <c r="B124" s="11"/>
      <c r="C124" s="44"/>
      <c r="D124" s="44"/>
      <c r="E124" s="44"/>
      <c r="F124" s="11"/>
      <c r="G124" s="204"/>
    </row>
    <row r="125" spans="1:7">
      <c r="A125" s="47"/>
      <c r="B125" s="44"/>
      <c r="C125" s="44"/>
      <c r="D125" s="44"/>
      <c r="E125" s="44"/>
      <c r="F125" s="11"/>
      <c r="G125" s="204"/>
    </row>
    <row r="126" spans="1:7">
      <c r="A126" s="47"/>
      <c r="B126" s="11"/>
      <c r="C126" s="44"/>
      <c r="D126" s="44"/>
      <c r="E126" s="44"/>
      <c r="F126" s="11"/>
      <c r="G126" s="204"/>
    </row>
    <row r="127" spans="1:7">
      <c r="A127" s="47"/>
      <c r="B127" s="11"/>
      <c r="C127" s="44"/>
      <c r="D127" s="44"/>
      <c r="E127" s="44"/>
      <c r="F127" s="11"/>
      <c r="G127" s="204"/>
    </row>
    <row r="128" spans="1:7" ht="15.75" thickBot="1">
      <c r="A128" s="72"/>
      <c r="B128" s="73"/>
      <c r="C128" s="401"/>
      <c r="D128" s="401"/>
      <c r="E128" s="401"/>
      <c r="F128" s="73"/>
      <c r="G128" s="234"/>
    </row>
    <row r="129" spans="1:7">
      <c r="A129" s="1796" t="s">
        <v>4181</v>
      </c>
      <c r="B129" s="1796"/>
      <c r="C129" s="44"/>
      <c r="D129" s="11"/>
      <c r="E129" s="44"/>
      <c r="F129" s="11"/>
      <c r="G129" s="199"/>
    </row>
    <row r="130" spans="1:7">
      <c r="A130" s="44" t="s">
        <v>2133</v>
      </c>
      <c r="B130" s="44"/>
      <c r="C130" s="44"/>
      <c r="D130" s="44"/>
      <c r="E130" s="44"/>
      <c r="F130" s="44"/>
      <c r="G130" s="284"/>
    </row>
    <row r="131" spans="1:7">
      <c r="A131" s="11"/>
      <c r="B131" s="11"/>
      <c r="C131" s="11"/>
      <c r="D131" s="11"/>
      <c r="E131" s="11"/>
      <c r="F131" s="11"/>
      <c r="G131" s="11"/>
    </row>
    <row r="132" spans="1:7">
      <c r="A132" s="11"/>
      <c r="B132" s="11"/>
      <c r="C132" s="11"/>
      <c r="D132" s="11"/>
      <c r="E132" s="11"/>
      <c r="F132" s="11"/>
      <c r="G132" s="11"/>
    </row>
    <row r="133" spans="1:7">
      <c r="A133" s="11"/>
      <c r="B133" s="11"/>
      <c r="C133" s="11"/>
      <c r="D133" s="11"/>
      <c r="E133" s="11"/>
      <c r="F133" s="11"/>
      <c r="G133" s="11"/>
    </row>
    <row r="134" spans="1:7">
      <c r="A134" s="11"/>
      <c r="B134" s="11"/>
      <c r="C134" s="11"/>
      <c r="D134" s="11"/>
      <c r="E134" s="11"/>
      <c r="F134" s="11"/>
      <c r="G134" s="199"/>
    </row>
    <row r="135" spans="1:7">
      <c r="A135" s="11"/>
      <c r="B135" s="11"/>
      <c r="C135" s="11"/>
      <c r="D135" s="11"/>
      <c r="E135" s="11"/>
      <c r="F135" s="11"/>
      <c r="G135" s="199"/>
    </row>
    <row r="136" spans="1:7">
      <c r="A136" s="11"/>
      <c r="B136" s="11"/>
      <c r="C136" s="11"/>
      <c r="D136" s="11"/>
      <c r="E136" s="11"/>
      <c r="F136" s="11"/>
      <c r="G136" s="199"/>
    </row>
    <row r="137" spans="1:7">
      <c r="A137" s="11"/>
      <c r="B137" s="11"/>
      <c r="C137" s="11"/>
      <c r="D137" s="11"/>
      <c r="E137" s="11"/>
      <c r="F137" s="11"/>
      <c r="G137" s="199"/>
    </row>
    <row r="138" spans="1:7">
      <c r="A138" s="11"/>
      <c r="B138" s="11"/>
      <c r="C138" s="11"/>
      <c r="D138" s="11"/>
      <c r="E138" s="11"/>
      <c r="F138" s="11"/>
      <c r="G138" s="199"/>
    </row>
    <row r="139" spans="1:7">
      <c r="A139" s="11"/>
      <c r="B139" s="11"/>
      <c r="C139" s="11"/>
      <c r="D139" s="11"/>
      <c r="E139" s="11"/>
      <c r="F139" s="11"/>
      <c r="G139" s="199"/>
    </row>
    <row r="140" spans="1:7">
      <c r="A140" s="11"/>
      <c r="B140" s="11"/>
      <c r="C140" s="11"/>
      <c r="D140" s="11"/>
      <c r="E140" s="11"/>
      <c r="F140" s="11"/>
      <c r="G140" s="199"/>
    </row>
    <row r="141" spans="1:7">
      <c r="A141" s="11"/>
      <c r="B141" s="11"/>
      <c r="C141" s="11"/>
      <c r="D141" s="11"/>
      <c r="E141" s="11"/>
      <c r="F141" s="11"/>
      <c r="G141" s="199"/>
    </row>
    <row r="142" spans="1:7">
      <c r="A142" s="11"/>
      <c r="B142" s="11"/>
      <c r="C142" s="11"/>
      <c r="D142" s="11"/>
      <c r="E142" s="11"/>
      <c r="F142" s="11"/>
      <c r="G142" s="199"/>
    </row>
    <row r="143" spans="1:7">
      <c r="A143" s="11"/>
      <c r="B143" s="11"/>
      <c r="C143" s="11"/>
      <c r="D143" s="11"/>
      <c r="E143" s="11"/>
      <c r="F143" s="11"/>
      <c r="G143" s="199"/>
    </row>
    <row r="144" spans="1:7">
      <c r="A144" s="11"/>
      <c r="B144" s="11"/>
      <c r="C144" s="11"/>
      <c r="D144" s="11"/>
      <c r="E144" s="11"/>
      <c r="F144" s="11"/>
      <c r="G144" s="199"/>
    </row>
    <row r="145" spans="1:7">
      <c r="A145" s="11"/>
      <c r="B145" s="11"/>
      <c r="C145" s="11"/>
      <c r="D145" s="11"/>
      <c r="E145" s="11"/>
      <c r="F145" s="11"/>
      <c r="G145" s="11"/>
    </row>
    <row r="146" spans="1:7">
      <c r="A146" s="11"/>
      <c r="B146" s="11"/>
      <c r="C146" s="11"/>
      <c r="D146" s="11"/>
      <c r="E146" s="11"/>
      <c r="F146" s="11"/>
      <c r="G146" s="11"/>
    </row>
  </sheetData>
  <mergeCells count="12">
    <mergeCell ref="B5:C7"/>
    <mergeCell ref="E6:G8"/>
    <mergeCell ref="B8:C11"/>
    <mergeCell ref="E9:G13"/>
    <mergeCell ref="B12:C13"/>
    <mergeCell ref="B90:F90"/>
    <mergeCell ref="B92:E95"/>
    <mergeCell ref="B14:C16"/>
    <mergeCell ref="E14:G15"/>
    <mergeCell ref="A63:G63"/>
    <mergeCell ref="B78:F79"/>
    <mergeCell ref="B89:F89"/>
  </mergeCells>
  <phoneticPr fontId="0" type="noConversion"/>
  <printOptions horizontalCentered="1" verticalCentered="1"/>
  <pageMargins left="0.5" right="0.5" top="0.5" bottom="0.5" header="0.5" footer="0.5"/>
  <pageSetup scale="70" fitToHeight="2" orientation="portrait" horizontalDpi="300" verticalDpi="300" r:id="rId1"/>
  <headerFooter alignWithMargins="0"/>
  <rowBreaks count="1" manualBreakCount="1">
    <brk id="68"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6"/>
  <dimension ref="A1:H145"/>
  <sheetViews>
    <sheetView defaultGridColor="0" view="pageBreakPreview" topLeftCell="A109" colorId="22" zoomScale="130" zoomScaleNormal="75" zoomScaleSheetLayoutView="130" workbookViewId="0">
      <selection activeCell="C231" sqref="C231"/>
    </sheetView>
  </sheetViews>
  <sheetFormatPr defaultColWidth="9.6640625" defaultRowHeight="15"/>
  <cols>
    <col min="1" max="1" width="4.6640625" style="4" customWidth="1"/>
    <col min="2" max="2" width="47" style="4" customWidth="1"/>
    <col min="3" max="3" width="21.6640625" style="4" customWidth="1"/>
    <col min="4" max="4" width="12.6640625" style="4" customWidth="1"/>
    <col min="5" max="5" width="18.6640625" style="4" customWidth="1"/>
    <col min="6" max="6" width="9.6640625" style="4"/>
    <col min="7" max="7" width="10.44140625" style="4" bestFit="1" customWidth="1"/>
    <col min="8" max="8" width="12.88671875" style="4" bestFit="1" customWidth="1"/>
    <col min="9" max="16384" width="9.6640625" style="4"/>
  </cols>
  <sheetData>
    <row r="1" spans="1:5">
      <c r="A1" s="13"/>
      <c r="B1" s="128" t="s">
        <v>2817</v>
      </c>
      <c r="C1" s="130" t="s">
        <v>3891</v>
      </c>
      <c r="D1" s="129" t="s">
        <v>2819</v>
      </c>
      <c r="E1" s="457" t="s">
        <v>2820</v>
      </c>
    </row>
    <row r="2" spans="1:5">
      <c r="A2" s="47"/>
      <c r="B2" s="56" t="str">
        <f>'Data Sheet'!$C$25</f>
        <v>Orange and Rockland Utilities, Inc</v>
      </c>
      <c r="C2" s="66" t="s">
        <v>511</v>
      </c>
      <c r="D2" s="53" t="s">
        <v>2821</v>
      </c>
      <c r="E2" s="48"/>
    </row>
    <row r="3" spans="1:5" ht="15" customHeight="1">
      <c r="A3" s="49"/>
      <c r="B3" s="52"/>
      <c r="C3" s="69" t="s">
        <v>4187</v>
      </c>
      <c r="D3" s="462" t="str">
        <f>'Data Sheet'!$C$40</f>
        <v>4/28/2015</v>
      </c>
      <c r="E3" s="711" t="str">
        <f>'Data Sheet'!$C$38</f>
        <v>12/31/2014</v>
      </c>
    </row>
    <row r="4" spans="1:5" ht="15" customHeight="1">
      <c r="A4" s="90"/>
      <c r="B4" s="50" t="s">
        <v>2134</v>
      </c>
      <c r="C4" s="50"/>
      <c r="D4" s="50"/>
      <c r="E4" s="330"/>
    </row>
    <row r="5" spans="1:5">
      <c r="A5" s="47"/>
      <c r="B5" s="3537" t="s">
        <v>1871</v>
      </c>
      <c r="C5" s="3537" t="s">
        <v>982</v>
      </c>
      <c r="D5" s="3528"/>
      <c r="E5" s="3529"/>
    </row>
    <row r="6" spans="1:5">
      <c r="A6" s="47"/>
      <c r="B6" s="3530"/>
      <c r="C6" s="3530"/>
      <c r="D6" s="3530"/>
      <c r="E6" s="3531"/>
    </row>
    <row r="7" spans="1:5">
      <c r="A7" s="47"/>
      <c r="B7" s="3530"/>
      <c r="C7" s="3530"/>
      <c r="D7" s="3530"/>
      <c r="E7" s="3531"/>
    </row>
    <row r="8" spans="1:5">
      <c r="A8" s="47"/>
      <c r="B8" s="3530"/>
      <c r="C8" s="3530"/>
      <c r="D8" s="3530"/>
      <c r="E8" s="3531"/>
    </row>
    <row r="9" spans="1:5">
      <c r="A9" s="47"/>
      <c r="B9" s="3530"/>
      <c r="C9" s="3530"/>
      <c r="D9" s="3530"/>
      <c r="E9" s="3531"/>
    </row>
    <row r="10" spans="1:5">
      <c r="A10" s="47"/>
      <c r="B10" s="3530"/>
      <c r="C10" s="3530"/>
      <c r="D10" s="3530"/>
      <c r="E10" s="3531"/>
    </row>
    <row r="11" spans="1:5">
      <c r="A11" s="47"/>
      <c r="B11" s="3530"/>
      <c r="C11" s="1753"/>
      <c r="D11" s="1753"/>
      <c r="E11" s="1746"/>
    </row>
    <row r="12" spans="1:5">
      <c r="A12" s="47"/>
      <c r="B12" s="3530"/>
      <c r="C12" s="1754"/>
      <c r="D12" s="1754"/>
      <c r="E12" s="353"/>
    </row>
    <row r="13" spans="1:5">
      <c r="A13" s="47"/>
      <c r="B13" s="3541" t="s">
        <v>588</v>
      </c>
      <c r="C13" s="44"/>
      <c r="D13" s="11"/>
      <c r="E13" s="353"/>
    </row>
    <row r="14" spans="1:5">
      <c r="A14" s="47"/>
      <c r="B14" s="3530"/>
      <c r="C14" s="44"/>
      <c r="D14" s="11"/>
      <c r="E14" s="353"/>
    </row>
    <row r="15" spans="1:5">
      <c r="A15" s="49"/>
      <c r="B15" s="50"/>
      <c r="C15" s="50"/>
      <c r="D15" s="52"/>
      <c r="E15" s="1399"/>
    </row>
    <row r="16" spans="1:5">
      <c r="A16" s="175" t="s">
        <v>4190</v>
      </c>
      <c r="B16" s="44" t="s">
        <v>881</v>
      </c>
      <c r="C16" s="44"/>
      <c r="D16" s="44"/>
      <c r="E16" s="276" t="s">
        <v>882</v>
      </c>
    </row>
    <row r="17" spans="1:8">
      <c r="A17" s="176" t="s">
        <v>4193</v>
      </c>
      <c r="B17" s="50" t="s">
        <v>65</v>
      </c>
      <c r="C17" s="50"/>
      <c r="D17" s="50"/>
      <c r="E17" s="138" t="s">
        <v>2119</v>
      </c>
    </row>
    <row r="18" spans="1:8">
      <c r="A18" s="86">
        <v>1</v>
      </c>
      <c r="B18" s="1795" t="s">
        <v>883</v>
      </c>
      <c r="C18" s="50"/>
      <c r="D18" s="347"/>
      <c r="E18" s="1400"/>
    </row>
    <row r="19" spans="1:8">
      <c r="A19" s="86">
        <v>2</v>
      </c>
      <c r="B19" s="1795" t="s">
        <v>884</v>
      </c>
      <c r="C19" s="50"/>
      <c r="D19" s="347"/>
      <c r="E19" s="2600">
        <v>60129503</v>
      </c>
    </row>
    <row r="20" spans="1:8">
      <c r="A20" s="86">
        <v>3</v>
      </c>
      <c r="B20" s="1795" t="s">
        <v>23</v>
      </c>
      <c r="C20" s="50"/>
      <c r="D20" s="347"/>
      <c r="E20" s="1400"/>
    </row>
    <row r="21" spans="1:8">
      <c r="A21" s="86">
        <v>4</v>
      </c>
      <c r="B21" s="1795" t="s">
        <v>24</v>
      </c>
      <c r="C21" s="50"/>
      <c r="D21" s="347"/>
      <c r="E21" s="179">
        <v>54567596</v>
      </c>
    </row>
    <row r="22" spans="1:8">
      <c r="A22" s="86">
        <v>5</v>
      </c>
      <c r="B22" s="2192" t="s">
        <v>4685</v>
      </c>
      <c r="C22" s="50"/>
      <c r="D22" s="52"/>
      <c r="E22" s="179">
        <v>1004907</v>
      </c>
    </row>
    <row r="23" spans="1:8">
      <c r="A23" s="86">
        <v>6</v>
      </c>
      <c r="B23" s="1795"/>
      <c r="C23" s="50"/>
      <c r="D23" s="52"/>
      <c r="E23" s="179" t="s">
        <v>5084</v>
      </c>
    </row>
    <row r="24" spans="1:8">
      <c r="A24" s="86">
        <v>7</v>
      </c>
      <c r="B24" s="2192" t="s">
        <v>4686</v>
      </c>
      <c r="C24" s="50"/>
      <c r="D24" s="52"/>
      <c r="E24" s="179" t="s">
        <v>5084</v>
      </c>
    </row>
    <row r="25" spans="1:8">
      <c r="A25" s="86">
        <v>8</v>
      </c>
      <c r="B25" s="1795" t="s">
        <v>4125</v>
      </c>
      <c r="C25" s="50"/>
      <c r="D25" s="52"/>
      <c r="E25" s="179">
        <v>23508816</v>
      </c>
    </row>
    <row r="26" spans="1:8">
      <c r="A26" s="86">
        <v>9</v>
      </c>
      <c r="B26" s="1795" t="s">
        <v>4126</v>
      </c>
      <c r="C26" s="50"/>
      <c r="D26" s="52"/>
      <c r="E26" s="179">
        <v>-140881</v>
      </c>
    </row>
    <row r="27" spans="1:8">
      <c r="A27" s="86">
        <v>10</v>
      </c>
      <c r="B27" s="1795" t="s">
        <v>4127</v>
      </c>
      <c r="C27" s="50"/>
      <c r="D27" s="52"/>
      <c r="E27" s="179">
        <v>35571673</v>
      </c>
    </row>
    <row r="28" spans="1:8">
      <c r="A28" s="86">
        <v>11</v>
      </c>
      <c r="B28" s="1795" t="s">
        <v>4128</v>
      </c>
      <c r="C28" s="50"/>
      <c r="D28" s="52"/>
      <c r="E28" s="179">
        <v>2348866</v>
      </c>
    </row>
    <row r="29" spans="1:8">
      <c r="A29" s="86">
        <v>12</v>
      </c>
      <c r="B29" s="1795" t="s">
        <v>4129</v>
      </c>
      <c r="C29" s="50"/>
      <c r="D29" s="52"/>
      <c r="E29" s="1401"/>
    </row>
    <row r="30" spans="1:8">
      <c r="A30" s="86">
        <v>13</v>
      </c>
      <c r="B30" s="1795" t="s">
        <v>2824</v>
      </c>
      <c r="C30" s="50"/>
      <c r="D30" s="52"/>
      <c r="E30" s="1401">
        <v>-9215622</v>
      </c>
      <c r="G30" s="1370"/>
      <c r="H30" s="1175"/>
    </row>
    <row r="31" spans="1:8">
      <c r="A31" s="86">
        <v>14</v>
      </c>
      <c r="B31" s="1795" t="s">
        <v>2825</v>
      </c>
      <c r="C31" s="50"/>
      <c r="D31" s="52"/>
      <c r="E31" s="1401">
        <v>-133537781</v>
      </c>
    </row>
    <row r="32" spans="1:8">
      <c r="A32" s="86">
        <v>15</v>
      </c>
      <c r="B32" s="1795" t="s">
        <v>2826</v>
      </c>
      <c r="C32" s="50"/>
      <c r="D32" s="52"/>
      <c r="E32" s="1401">
        <v>19011217</v>
      </c>
    </row>
    <row r="33" spans="1:7">
      <c r="A33" s="86">
        <v>16</v>
      </c>
      <c r="B33" s="1795" t="s">
        <v>2827</v>
      </c>
      <c r="C33" s="50"/>
      <c r="D33" s="52"/>
      <c r="E33" s="1401">
        <v>771063</v>
      </c>
    </row>
    <row r="34" spans="1:7">
      <c r="A34" s="86">
        <v>17</v>
      </c>
      <c r="B34" s="1795" t="s">
        <v>3301</v>
      </c>
      <c r="C34" s="50"/>
      <c r="D34" s="52"/>
      <c r="E34" s="1401">
        <v>12339861</v>
      </c>
    </row>
    <row r="35" spans="1:7">
      <c r="A35" s="86">
        <v>18</v>
      </c>
      <c r="B35" s="1795" t="s">
        <v>4655</v>
      </c>
      <c r="C35" s="50"/>
      <c r="D35" s="52"/>
      <c r="E35" s="1401">
        <v>129315102</v>
      </c>
      <c r="G35" s="1370"/>
    </row>
    <row r="36" spans="1:7">
      <c r="A36" s="86">
        <v>19</v>
      </c>
      <c r="B36" s="1795" t="s">
        <v>4475</v>
      </c>
      <c r="C36" s="50"/>
      <c r="D36" s="52"/>
      <c r="E36" s="179">
        <v>-3050678</v>
      </c>
    </row>
    <row r="37" spans="1:7">
      <c r="A37" s="86">
        <v>20</v>
      </c>
      <c r="B37" s="1795" t="s">
        <v>4476</v>
      </c>
      <c r="C37" s="50"/>
      <c r="D37" s="52"/>
      <c r="E37" s="179"/>
    </row>
    <row r="38" spans="1:7">
      <c r="A38" s="86">
        <v>21</v>
      </c>
      <c r="B38" s="1795" t="s">
        <v>1970</v>
      </c>
      <c r="C38" s="50"/>
      <c r="D38" s="52"/>
      <c r="E38" s="179">
        <v>3026803</v>
      </c>
    </row>
    <row r="39" spans="1:7">
      <c r="A39" s="86">
        <v>22</v>
      </c>
      <c r="B39" s="1795" t="s">
        <v>3303</v>
      </c>
      <c r="C39" s="50"/>
      <c r="D39" s="52"/>
      <c r="E39" s="179">
        <f>E19+SUM(E21:E32)-E33-E34+SUM(E35:E38)</f>
        <v>169428597</v>
      </c>
    </row>
    <row r="40" spans="1:7">
      <c r="A40" s="86">
        <v>23</v>
      </c>
      <c r="B40" s="1795"/>
      <c r="C40" s="50"/>
      <c r="D40" s="52"/>
      <c r="E40" s="179"/>
    </row>
    <row r="41" spans="1:7">
      <c r="A41" s="86">
        <v>24</v>
      </c>
      <c r="B41" s="1795" t="s">
        <v>3304</v>
      </c>
      <c r="C41" s="50"/>
      <c r="D41" s="52"/>
      <c r="E41" s="179"/>
    </row>
    <row r="42" spans="1:7">
      <c r="A42" s="86">
        <v>25</v>
      </c>
      <c r="B42" s="1795" t="s">
        <v>3305</v>
      </c>
      <c r="C42" s="50"/>
      <c r="D42" s="52"/>
      <c r="E42" s="179"/>
    </row>
    <row r="43" spans="1:7">
      <c r="A43" s="86">
        <v>26</v>
      </c>
      <c r="B43" s="1795" t="s">
        <v>295</v>
      </c>
      <c r="C43" s="50"/>
      <c r="D43" s="52"/>
      <c r="E43" s="179">
        <v>-128163496</v>
      </c>
    </row>
    <row r="44" spans="1:7">
      <c r="A44" s="86">
        <v>27</v>
      </c>
      <c r="B44" s="1795" t="s">
        <v>296</v>
      </c>
      <c r="C44" s="50"/>
      <c r="D44" s="52"/>
      <c r="E44" s="179"/>
    </row>
    <row r="45" spans="1:7">
      <c r="A45" s="86">
        <v>28</v>
      </c>
      <c r="B45" s="1795" t="s">
        <v>297</v>
      </c>
      <c r="C45" s="50"/>
      <c r="D45" s="52"/>
      <c r="E45" s="179"/>
    </row>
    <row r="46" spans="1:7">
      <c r="A46" s="86">
        <v>29</v>
      </c>
      <c r="B46" s="1795" t="s">
        <v>298</v>
      </c>
      <c r="C46" s="50"/>
      <c r="D46" s="52"/>
      <c r="E46" s="179"/>
    </row>
    <row r="47" spans="1:7">
      <c r="A47" s="86">
        <v>30</v>
      </c>
      <c r="B47" s="1795" t="s">
        <v>2827</v>
      </c>
      <c r="C47" s="50"/>
      <c r="D47" s="52"/>
      <c r="E47" s="179">
        <v>-771063</v>
      </c>
    </row>
    <row r="48" spans="1:7">
      <c r="A48" s="86">
        <v>31</v>
      </c>
      <c r="B48" s="1795" t="s">
        <v>3302</v>
      </c>
      <c r="C48" s="50"/>
      <c r="D48" s="52"/>
      <c r="E48" s="179"/>
    </row>
    <row r="49" spans="1:5">
      <c r="A49" s="86">
        <v>32</v>
      </c>
      <c r="B49" s="1795"/>
      <c r="C49" s="50"/>
      <c r="D49" s="52"/>
      <c r="E49" s="179"/>
    </row>
    <row r="50" spans="1:5">
      <c r="A50" s="86">
        <v>33</v>
      </c>
      <c r="B50" s="1795"/>
      <c r="C50" s="50"/>
      <c r="D50" s="52"/>
      <c r="E50" s="179"/>
    </row>
    <row r="51" spans="1:5">
      <c r="A51" s="86">
        <v>34</v>
      </c>
      <c r="B51" s="1795" t="s">
        <v>4318</v>
      </c>
      <c r="C51" s="50"/>
      <c r="D51" s="52"/>
      <c r="E51" s="179">
        <f>+E43-E47</f>
        <v>-127392433</v>
      </c>
    </row>
    <row r="52" spans="1:5">
      <c r="A52" s="86">
        <v>35</v>
      </c>
      <c r="B52" s="1795"/>
      <c r="C52" s="50"/>
      <c r="D52" s="52"/>
      <c r="E52" s="1400"/>
    </row>
    <row r="53" spans="1:5">
      <c r="A53" s="86">
        <v>36</v>
      </c>
      <c r="B53" s="1795" t="s">
        <v>4319</v>
      </c>
      <c r="C53" s="50"/>
      <c r="D53" s="52"/>
      <c r="E53" s="179"/>
    </row>
    <row r="54" spans="1:5">
      <c r="A54" s="86">
        <v>37</v>
      </c>
      <c r="B54" s="1795" t="s">
        <v>3112</v>
      </c>
      <c r="C54" s="50"/>
      <c r="D54" s="52"/>
      <c r="E54" s="179">
        <v>-5038965</v>
      </c>
    </row>
    <row r="55" spans="1:5">
      <c r="A55" s="86">
        <v>38</v>
      </c>
      <c r="B55" s="1795"/>
      <c r="C55" s="50"/>
      <c r="D55" s="52"/>
      <c r="E55" s="179"/>
    </row>
    <row r="56" spans="1:5">
      <c r="A56" s="86">
        <v>39</v>
      </c>
      <c r="B56" s="1795" t="s">
        <v>3113</v>
      </c>
      <c r="C56" s="50"/>
      <c r="D56" s="52"/>
      <c r="E56" s="179"/>
    </row>
    <row r="57" spans="1:5">
      <c r="A57" s="86">
        <v>40</v>
      </c>
      <c r="B57" s="1795" t="s">
        <v>3119</v>
      </c>
      <c r="C57" s="50"/>
      <c r="D57" s="52"/>
      <c r="E57" s="179"/>
    </row>
    <row r="58" spans="1:5">
      <c r="A58" s="86">
        <v>41</v>
      </c>
      <c r="B58" s="1795" t="s">
        <v>3120</v>
      </c>
      <c r="C58" s="50"/>
      <c r="D58" s="52"/>
      <c r="E58" s="1400"/>
    </row>
    <row r="59" spans="1:5">
      <c r="A59" s="86">
        <v>42</v>
      </c>
      <c r="B59" s="1795" t="s">
        <v>3121</v>
      </c>
      <c r="C59" s="50"/>
      <c r="D59" s="52"/>
      <c r="E59" s="179"/>
    </row>
    <row r="60" spans="1:5">
      <c r="A60" s="86">
        <v>43</v>
      </c>
      <c r="B60" s="1795"/>
      <c r="C60" s="50"/>
      <c r="D60" s="52"/>
      <c r="E60" s="179"/>
    </row>
    <row r="61" spans="1:5">
      <c r="A61" s="86">
        <v>44</v>
      </c>
      <c r="B61" s="1795" t="s">
        <v>3122</v>
      </c>
      <c r="C61" s="50"/>
      <c r="D61" s="52"/>
      <c r="E61" s="179"/>
    </row>
    <row r="62" spans="1:5" ht="15.75" thickBot="1">
      <c r="A62" s="253">
        <v>45</v>
      </c>
      <c r="B62" s="278" t="s">
        <v>3123</v>
      </c>
      <c r="C62" s="401"/>
      <c r="D62" s="73"/>
      <c r="E62" s="183"/>
    </row>
    <row r="63" spans="1:5">
      <c r="A63" s="533"/>
      <c r="B63" s="1794"/>
      <c r="C63" s="561"/>
      <c r="D63" s="533"/>
      <c r="E63" s="563"/>
    </row>
    <row r="64" spans="1:5">
      <c r="A64" s="11" t="s">
        <v>4181</v>
      </c>
      <c r="B64" s="11"/>
      <c r="C64" s="44"/>
      <c r="D64" s="11"/>
      <c r="E64" s="199"/>
    </row>
    <row r="65" spans="1:5">
      <c r="A65" s="11"/>
      <c r="B65" s="11"/>
      <c r="C65" s="44"/>
      <c r="D65" s="11"/>
      <c r="E65" s="199"/>
    </row>
    <row r="66" spans="1:5" ht="15.75" thickBot="1">
      <c r="A66" s="44" t="s">
        <v>3124</v>
      </c>
      <c r="B66" s="44"/>
      <c r="C66" s="44"/>
      <c r="D66" s="44"/>
      <c r="E66" s="284"/>
    </row>
    <row r="67" spans="1:5">
      <c r="A67" s="13"/>
      <c r="B67" s="128" t="s">
        <v>2817</v>
      </c>
      <c r="C67" s="130" t="s">
        <v>3891</v>
      </c>
      <c r="D67" s="129" t="s">
        <v>2819</v>
      </c>
      <c r="E67" s="457" t="s">
        <v>2820</v>
      </c>
    </row>
    <row r="68" spans="1:5">
      <c r="A68" s="47"/>
      <c r="B68" s="56" t="str">
        <f>'Data Sheet'!$C$25</f>
        <v>Orange and Rockland Utilities, Inc</v>
      </c>
      <c r="C68" s="66" t="s">
        <v>511</v>
      </c>
      <c r="D68" s="53" t="s">
        <v>2821</v>
      </c>
      <c r="E68" s="48"/>
    </row>
    <row r="69" spans="1:5">
      <c r="A69" s="49"/>
      <c r="B69" s="52"/>
      <c r="C69" s="69" t="s">
        <v>4187</v>
      </c>
      <c r="D69" s="462" t="str">
        <f>'Data Sheet'!$C$40</f>
        <v>4/28/2015</v>
      </c>
      <c r="E69" s="711" t="str">
        <f>'Data Sheet'!$C$38</f>
        <v>12/31/2014</v>
      </c>
    </row>
    <row r="70" spans="1:5">
      <c r="A70" s="90"/>
      <c r="B70" s="50" t="s">
        <v>2311</v>
      </c>
      <c r="C70" s="50"/>
      <c r="D70" s="50"/>
      <c r="E70" s="330"/>
    </row>
    <row r="71" spans="1:5">
      <c r="A71" s="1402" t="s">
        <v>589</v>
      </c>
      <c r="B71" s="1771" t="s">
        <v>590</v>
      </c>
      <c r="C71" s="1771" t="s">
        <v>2312</v>
      </c>
      <c r="D71" s="11"/>
      <c r="E71" s="45"/>
    </row>
    <row r="72" spans="1:5">
      <c r="A72" s="1403"/>
      <c r="B72" s="3541" t="s">
        <v>591</v>
      </c>
      <c r="C72" s="1771" t="s">
        <v>2313</v>
      </c>
      <c r="D72" s="11"/>
      <c r="E72" s="45"/>
    </row>
    <row r="73" spans="1:5">
      <c r="A73" s="47"/>
      <c r="B73" s="3530"/>
      <c r="C73" s="1771" t="s">
        <v>3516</v>
      </c>
      <c r="D73" s="11"/>
      <c r="E73" s="45"/>
    </row>
    <row r="74" spans="1:5">
      <c r="A74" s="47"/>
      <c r="B74" s="3530"/>
      <c r="C74" s="1771" t="s">
        <v>3517</v>
      </c>
      <c r="D74" s="11"/>
      <c r="E74" s="1404"/>
    </row>
    <row r="75" spans="1:5">
      <c r="A75" s="47"/>
      <c r="B75" s="44"/>
      <c r="C75" s="1771" t="s">
        <v>3518</v>
      </c>
      <c r="D75" s="11"/>
      <c r="E75" s="45"/>
    </row>
    <row r="76" spans="1:5">
      <c r="A76" s="47"/>
      <c r="B76" s="3541" t="s">
        <v>3342</v>
      </c>
      <c r="C76" s="1771" t="s">
        <v>1903</v>
      </c>
      <c r="D76" s="11"/>
      <c r="E76" s="45"/>
    </row>
    <row r="77" spans="1:5">
      <c r="A77" s="47"/>
      <c r="B77" s="3530"/>
      <c r="C77" s="3541" t="s">
        <v>1904</v>
      </c>
      <c r="D77" s="3530"/>
      <c r="E77" s="3531"/>
    </row>
    <row r="78" spans="1:5">
      <c r="A78" s="47"/>
      <c r="B78" s="3530"/>
      <c r="C78" s="3530"/>
      <c r="D78" s="3530"/>
      <c r="E78" s="3531"/>
    </row>
    <row r="79" spans="1:5">
      <c r="A79" s="47"/>
      <c r="B79" s="3530"/>
      <c r="C79" s="44"/>
      <c r="D79" s="11"/>
      <c r="E79" s="353"/>
    </row>
    <row r="80" spans="1:5">
      <c r="A80" s="47"/>
      <c r="B80" s="3533"/>
      <c r="C80" s="44"/>
      <c r="D80" s="11"/>
      <c r="E80" s="353"/>
    </row>
    <row r="81" spans="1:5">
      <c r="A81" s="49"/>
      <c r="B81" s="50"/>
      <c r="C81" s="50"/>
      <c r="D81" s="52"/>
      <c r="E81" s="1399"/>
    </row>
    <row r="82" spans="1:5">
      <c r="A82" s="175" t="s">
        <v>4190</v>
      </c>
      <c r="B82" s="44" t="s">
        <v>1905</v>
      </c>
      <c r="C82" s="44"/>
      <c r="D82" s="44"/>
      <c r="E82" s="276" t="s">
        <v>882</v>
      </c>
    </row>
    <row r="83" spans="1:5">
      <c r="A83" s="176" t="s">
        <v>4193</v>
      </c>
      <c r="B83" s="50" t="s">
        <v>65</v>
      </c>
      <c r="C83" s="50"/>
      <c r="D83" s="50"/>
      <c r="E83" s="138" t="s">
        <v>2119</v>
      </c>
    </row>
    <row r="84" spans="1:5">
      <c r="A84" s="86">
        <v>46</v>
      </c>
      <c r="B84" s="1795" t="s">
        <v>1906</v>
      </c>
      <c r="C84" s="50"/>
      <c r="D84" s="347"/>
      <c r="E84" s="277"/>
    </row>
    <row r="85" spans="1:5">
      <c r="A85" s="86">
        <v>47</v>
      </c>
      <c r="B85" s="1795" t="s">
        <v>1907</v>
      </c>
      <c r="C85" s="50"/>
      <c r="D85" s="347"/>
      <c r="E85" s="179"/>
    </row>
    <row r="86" spans="1:5">
      <c r="A86" s="86">
        <v>48</v>
      </c>
      <c r="B86" s="1795"/>
      <c r="C86" s="50"/>
      <c r="D86" s="347"/>
      <c r="E86" s="179"/>
    </row>
    <row r="87" spans="1:5">
      <c r="A87" s="86">
        <v>49</v>
      </c>
      <c r="B87" s="1795" t="s">
        <v>1908</v>
      </c>
      <c r="C87" s="50"/>
      <c r="D87" s="347"/>
      <c r="E87" s="179"/>
    </row>
    <row r="88" spans="1:5">
      <c r="A88" s="86">
        <v>50</v>
      </c>
      <c r="B88" s="1795" t="s">
        <v>1878</v>
      </c>
      <c r="C88" s="50"/>
      <c r="D88" s="52"/>
      <c r="E88" s="179"/>
    </row>
    <row r="89" spans="1:5">
      <c r="A89" s="86">
        <v>51</v>
      </c>
      <c r="B89" s="1795" t="s">
        <v>1879</v>
      </c>
      <c r="C89" s="50"/>
      <c r="D89" s="52"/>
      <c r="E89" s="179"/>
    </row>
    <row r="90" spans="1:5">
      <c r="A90" s="86">
        <v>52</v>
      </c>
      <c r="B90" s="1795" t="s">
        <v>1880</v>
      </c>
      <c r="C90" s="50"/>
      <c r="D90" s="52"/>
      <c r="E90" s="179"/>
    </row>
    <row r="91" spans="1:5">
      <c r="A91" s="86">
        <v>53</v>
      </c>
      <c r="B91" s="1795" t="s">
        <v>1881</v>
      </c>
      <c r="C91" s="50"/>
      <c r="D91" s="52"/>
      <c r="E91" s="179"/>
    </row>
    <row r="92" spans="1:5">
      <c r="A92" s="86">
        <v>54</v>
      </c>
      <c r="B92" s="1795"/>
      <c r="C92" s="50"/>
      <c r="D92" s="52"/>
      <c r="E92" s="179"/>
    </row>
    <row r="93" spans="1:5">
      <c r="A93" s="86">
        <v>55</v>
      </c>
      <c r="B93" s="1795"/>
      <c r="C93" s="50"/>
      <c r="D93" s="52"/>
      <c r="E93" s="179"/>
    </row>
    <row r="94" spans="1:5">
      <c r="A94" s="86">
        <v>56</v>
      </c>
      <c r="B94" s="1795" t="s">
        <v>1882</v>
      </c>
      <c r="C94" s="50"/>
      <c r="D94" s="52"/>
      <c r="E94" s="1400"/>
    </row>
    <row r="95" spans="1:5">
      <c r="A95" s="86">
        <v>57</v>
      </c>
      <c r="B95" s="1795" t="s">
        <v>7</v>
      </c>
      <c r="C95" s="50"/>
      <c r="D95" s="52"/>
      <c r="E95" s="179">
        <f>E51+SUM(E53:E62)+SUM(E84:E93)</f>
        <v>-132431398</v>
      </c>
    </row>
    <row r="96" spans="1:5">
      <c r="A96" s="86">
        <v>58</v>
      </c>
      <c r="B96" s="1795"/>
      <c r="C96" s="50"/>
      <c r="D96" s="52"/>
      <c r="E96" s="1400"/>
    </row>
    <row r="97" spans="1:5">
      <c r="A97" s="86">
        <v>59</v>
      </c>
      <c r="B97" s="1795" t="s">
        <v>1217</v>
      </c>
      <c r="C97" s="50"/>
      <c r="D97" s="52"/>
      <c r="E97" s="1400"/>
    </row>
    <row r="98" spans="1:5">
      <c r="A98" s="86">
        <v>60</v>
      </c>
      <c r="B98" s="1795" t="s">
        <v>1218</v>
      </c>
      <c r="C98" s="50"/>
      <c r="D98" s="52"/>
      <c r="E98" s="1400"/>
    </row>
    <row r="99" spans="1:5">
      <c r="A99" s="86">
        <v>61</v>
      </c>
      <c r="B99" s="1795" t="s">
        <v>1219</v>
      </c>
      <c r="C99" s="50"/>
      <c r="D99" s="52"/>
      <c r="E99" s="179"/>
    </row>
    <row r="100" spans="1:5">
      <c r="A100" s="86">
        <v>62</v>
      </c>
      <c r="B100" s="1795" t="s">
        <v>1220</v>
      </c>
      <c r="C100" s="50"/>
      <c r="D100" s="52"/>
      <c r="E100" s="179"/>
    </row>
    <row r="101" spans="1:5">
      <c r="A101" s="86">
        <v>63</v>
      </c>
      <c r="B101" s="1795" t="s">
        <v>1221</v>
      </c>
      <c r="C101" s="50"/>
      <c r="D101" s="52"/>
      <c r="E101" s="179"/>
    </row>
    <row r="102" spans="1:5">
      <c r="A102" s="86">
        <v>64</v>
      </c>
      <c r="B102" s="1795" t="s">
        <v>3302</v>
      </c>
      <c r="C102" s="50"/>
      <c r="D102" s="52"/>
      <c r="E102" s="179"/>
    </row>
    <row r="103" spans="1:5">
      <c r="A103" s="86">
        <v>65</v>
      </c>
      <c r="B103" s="1795"/>
      <c r="C103" s="50"/>
      <c r="D103" s="52"/>
      <c r="E103" s="179"/>
    </row>
    <row r="104" spans="1:5">
      <c r="A104" s="86">
        <v>66</v>
      </c>
      <c r="B104" s="1795" t="s">
        <v>1222</v>
      </c>
      <c r="C104" s="50"/>
      <c r="D104" s="52"/>
      <c r="E104" s="179">
        <v>7043683</v>
      </c>
    </row>
    <row r="105" spans="1:5">
      <c r="A105" s="86">
        <v>67</v>
      </c>
      <c r="B105" s="1795" t="s">
        <v>4285</v>
      </c>
      <c r="C105" s="50"/>
      <c r="D105" s="52"/>
      <c r="E105" s="179"/>
    </row>
    <row r="106" spans="1:5">
      <c r="A106" s="86">
        <v>68</v>
      </c>
      <c r="B106" s="1795"/>
      <c r="C106" s="50"/>
      <c r="D106" s="52"/>
      <c r="E106" s="179"/>
    </row>
    <row r="107" spans="1:5">
      <c r="A107" s="86">
        <v>69</v>
      </c>
      <c r="B107" s="1795"/>
      <c r="C107" s="50"/>
      <c r="D107" s="52"/>
      <c r="E107" s="179"/>
    </row>
    <row r="108" spans="1:5">
      <c r="A108" s="86">
        <v>70</v>
      </c>
      <c r="B108" s="1795" t="s">
        <v>1223</v>
      </c>
      <c r="C108" s="50"/>
      <c r="D108" s="52"/>
      <c r="E108" s="179">
        <f>SUM(E99:E107)</f>
        <v>7043683</v>
      </c>
    </row>
    <row r="109" spans="1:5">
      <c r="A109" s="86">
        <v>71</v>
      </c>
      <c r="B109" s="1795"/>
      <c r="C109" s="50"/>
      <c r="D109" s="52"/>
      <c r="E109" s="179"/>
    </row>
    <row r="110" spans="1:5">
      <c r="A110" s="86">
        <v>72</v>
      </c>
      <c r="B110" s="1795" t="s">
        <v>10</v>
      </c>
      <c r="C110" s="50"/>
      <c r="D110" s="52"/>
      <c r="E110" s="1400"/>
    </row>
    <row r="111" spans="1:5">
      <c r="A111" s="86">
        <v>73</v>
      </c>
      <c r="B111" s="1795" t="s">
        <v>11</v>
      </c>
      <c r="C111" s="50"/>
      <c r="D111" s="52"/>
      <c r="E111" s="179">
        <v>0</v>
      </c>
    </row>
    <row r="112" spans="1:5">
      <c r="A112" s="86">
        <v>74</v>
      </c>
      <c r="B112" s="1795" t="s">
        <v>1220</v>
      </c>
      <c r="C112" s="50"/>
      <c r="D112" s="52"/>
      <c r="E112" s="179"/>
    </row>
    <row r="113" spans="1:5">
      <c r="A113" s="86">
        <v>75</v>
      </c>
      <c r="B113" s="1795" t="s">
        <v>1221</v>
      </c>
      <c r="C113" s="50"/>
      <c r="D113" s="52"/>
      <c r="E113" s="179"/>
    </row>
    <row r="114" spans="1:5">
      <c r="A114" s="86">
        <v>76</v>
      </c>
      <c r="B114" s="1795" t="s">
        <v>3302</v>
      </c>
      <c r="C114" s="50"/>
      <c r="D114" s="52"/>
      <c r="E114" s="179"/>
    </row>
    <row r="115" spans="1:5">
      <c r="A115" s="86">
        <v>77</v>
      </c>
      <c r="B115" s="1795"/>
      <c r="C115" s="50"/>
      <c r="D115" s="52"/>
      <c r="E115" s="179"/>
    </row>
    <row r="116" spans="1:5">
      <c r="A116" s="86">
        <v>78</v>
      </c>
      <c r="B116" s="1795" t="s">
        <v>12</v>
      </c>
      <c r="C116" s="50"/>
      <c r="D116" s="52"/>
      <c r="E116" s="179"/>
    </row>
    <row r="117" spans="1:5">
      <c r="A117" s="86">
        <v>79</v>
      </c>
      <c r="B117" s="1795" t="s">
        <v>1971</v>
      </c>
      <c r="C117" s="50"/>
      <c r="D117" s="52"/>
      <c r="E117" s="179"/>
    </row>
    <row r="118" spans="1:5">
      <c r="A118" s="86">
        <v>80</v>
      </c>
      <c r="B118" s="1795" t="s">
        <v>13</v>
      </c>
      <c r="C118" s="50"/>
      <c r="D118" s="52"/>
      <c r="E118" s="179"/>
    </row>
    <row r="119" spans="1:5">
      <c r="A119" s="86">
        <v>81</v>
      </c>
      <c r="B119" s="1795" t="s">
        <v>14</v>
      </c>
      <c r="C119" s="50"/>
      <c r="D119" s="52"/>
      <c r="E119" s="179">
        <v>-39500000</v>
      </c>
    </row>
    <row r="120" spans="1:5">
      <c r="A120" s="86">
        <v>82</v>
      </c>
      <c r="B120" s="1795" t="s">
        <v>15</v>
      </c>
      <c r="C120" s="50"/>
      <c r="D120" s="52"/>
      <c r="E120" s="1400"/>
    </row>
    <row r="121" spans="1:5">
      <c r="A121" s="86">
        <v>83</v>
      </c>
      <c r="B121" s="1795" t="s">
        <v>16</v>
      </c>
      <c r="C121" s="50"/>
      <c r="D121" s="52"/>
      <c r="E121" s="179">
        <f>SUM(E108:E119)</f>
        <v>-32456317</v>
      </c>
    </row>
    <row r="122" spans="1:5">
      <c r="A122" s="86">
        <v>84</v>
      </c>
      <c r="B122" s="1795"/>
      <c r="C122" s="50"/>
      <c r="D122" s="52"/>
      <c r="E122" s="179"/>
    </row>
    <row r="123" spans="1:5">
      <c r="A123" s="86">
        <v>85</v>
      </c>
      <c r="B123" s="1795" t="s">
        <v>17</v>
      </c>
      <c r="C123" s="50"/>
      <c r="D123" s="52"/>
      <c r="E123" s="1400"/>
    </row>
    <row r="124" spans="1:5">
      <c r="A124" s="86">
        <v>86</v>
      </c>
      <c r="B124" s="1795" t="s">
        <v>18</v>
      </c>
      <c r="C124" s="50"/>
      <c r="D124" s="52"/>
      <c r="E124" s="179">
        <f>E39+E95+E121</f>
        <v>4540882</v>
      </c>
    </row>
    <row r="125" spans="1:5">
      <c r="A125" s="86">
        <v>87</v>
      </c>
      <c r="B125" s="1795"/>
      <c r="C125" s="50"/>
      <c r="D125" s="52"/>
      <c r="E125" s="1400"/>
    </row>
    <row r="126" spans="1:5">
      <c r="A126" s="86">
        <v>88</v>
      </c>
      <c r="B126" s="1795" t="s">
        <v>19</v>
      </c>
      <c r="C126" s="50"/>
      <c r="D126" s="52"/>
      <c r="E126" s="179">
        <v>138613</v>
      </c>
    </row>
    <row r="127" spans="1:5">
      <c r="A127" s="86">
        <v>89</v>
      </c>
      <c r="B127" s="1795"/>
      <c r="C127" s="50"/>
      <c r="D127" s="52"/>
      <c r="E127" s="1400"/>
    </row>
    <row r="128" spans="1:5" ht="15.75" thickBot="1">
      <c r="A128" s="253">
        <v>90</v>
      </c>
      <c r="B128" s="278" t="s">
        <v>20</v>
      </c>
      <c r="C128" s="401"/>
      <c r="D128" s="73"/>
      <c r="E128" s="183">
        <f>E124+E126</f>
        <v>4679495</v>
      </c>
    </row>
    <row r="129" spans="1:5">
      <c r="A129" s="11" t="s">
        <v>1424</v>
      </c>
      <c r="B129" s="44"/>
      <c r="C129" s="11"/>
      <c r="D129" s="11"/>
      <c r="E129" s="199"/>
    </row>
    <row r="130" spans="1:5">
      <c r="A130" s="44" t="s">
        <v>21</v>
      </c>
      <c r="B130" s="44"/>
      <c r="C130" s="44"/>
      <c r="D130" s="44"/>
      <c r="E130" s="284"/>
    </row>
    <row r="131" spans="1:5">
      <c r="A131" s="11"/>
      <c r="B131" s="11"/>
      <c r="C131" s="11"/>
      <c r="D131" s="11"/>
      <c r="E131" s="11"/>
    </row>
    <row r="133" spans="1:5">
      <c r="A133" s="11"/>
      <c r="B133" s="44"/>
      <c r="C133" s="11"/>
      <c r="D133" s="11"/>
      <c r="E133" s="199"/>
    </row>
    <row r="134" spans="1:5">
      <c r="A134" s="11"/>
      <c r="B134" s="44"/>
      <c r="C134" s="11"/>
      <c r="D134" s="11"/>
      <c r="E134" s="199"/>
    </row>
    <row r="135" spans="1:5">
      <c r="A135" s="11"/>
      <c r="B135" s="44"/>
      <c r="C135" s="11"/>
      <c r="D135" s="11"/>
      <c r="E135" s="199"/>
    </row>
    <row r="136" spans="1:5">
      <c r="A136" s="11"/>
      <c r="B136" s="44"/>
      <c r="C136" s="11"/>
      <c r="D136" s="11"/>
      <c r="E136" s="199"/>
    </row>
    <row r="137" spans="1:5">
      <c r="A137" s="11"/>
      <c r="B137" s="44"/>
      <c r="C137" s="11"/>
      <c r="D137" s="11"/>
      <c r="E137" s="199"/>
    </row>
    <row r="138" spans="1:5">
      <c r="A138" s="11"/>
      <c r="B138" s="11"/>
      <c r="C138" s="11"/>
      <c r="D138" s="11"/>
      <c r="E138" s="199"/>
    </row>
    <row r="139" spans="1:5">
      <c r="A139" s="11"/>
      <c r="B139" s="11"/>
      <c r="C139" s="11"/>
      <c r="D139" s="11"/>
      <c r="E139" s="199"/>
    </row>
    <row r="140" spans="1:5">
      <c r="A140" s="11"/>
      <c r="B140" s="11"/>
      <c r="C140" s="11"/>
      <c r="D140" s="11"/>
      <c r="E140" s="199"/>
    </row>
    <row r="141" spans="1:5">
      <c r="A141" s="11"/>
      <c r="B141" s="11"/>
      <c r="C141" s="11"/>
      <c r="D141" s="11"/>
      <c r="E141" s="199"/>
    </row>
    <row r="142" spans="1:5">
      <c r="A142" s="11"/>
      <c r="B142" s="11"/>
      <c r="C142" s="11"/>
      <c r="D142" s="11"/>
      <c r="E142" s="199"/>
    </row>
    <row r="143" spans="1:5">
      <c r="A143" s="11"/>
      <c r="B143" s="11"/>
      <c r="C143" s="11"/>
      <c r="D143" s="11"/>
      <c r="E143" s="199"/>
    </row>
    <row r="144" spans="1:5">
      <c r="A144" s="11"/>
      <c r="B144" s="11"/>
      <c r="C144" s="11"/>
      <c r="D144" s="11"/>
      <c r="E144" s="199"/>
    </row>
    <row r="145" spans="1:5">
      <c r="A145" s="11"/>
      <c r="B145" s="11"/>
      <c r="C145" s="11"/>
      <c r="D145" s="11"/>
      <c r="E145" s="199"/>
    </row>
  </sheetData>
  <mergeCells count="6">
    <mergeCell ref="B76:B80"/>
    <mergeCell ref="C77:E78"/>
    <mergeCell ref="B5:B12"/>
    <mergeCell ref="C5:E10"/>
    <mergeCell ref="B13:B14"/>
    <mergeCell ref="B72:B74"/>
  </mergeCells>
  <phoneticPr fontId="0" type="noConversion"/>
  <printOptions horizontalCentered="1" verticalCentered="1"/>
  <pageMargins left="0.5" right="0.5" top="0.5" bottom="0.5" header="0.5" footer="0.5"/>
  <pageSetup scale="72" fitToHeight="2" orientation="portrait" horizontalDpi="300" verticalDpi="300" r:id="rId1"/>
  <headerFooter alignWithMargins="0"/>
  <rowBreaks count="1" manualBreakCount="1">
    <brk id="66"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O43"/>
  <sheetViews>
    <sheetView view="pageBreakPreview" zoomScale="73" zoomScaleNormal="75" zoomScaleSheetLayoutView="73" workbookViewId="0">
      <selection activeCell="N26" sqref="N26"/>
    </sheetView>
  </sheetViews>
  <sheetFormatPr defaultColWidth="14.44140625" defaultRowHeight="15"/>
  <cols>
    <col min="1" max="1" width="4.21875" style="1417" customWidth="1"/>
    <col min="2" max="2" width="49.6640625" style="1417" customWidth="1"/>
    <col min="3" max="3" width="3.33203125" style="1417" customWidth="1"/>
    <col min="4" max="5" width="2.44140625" style="1417" customWidth="1"/>
    <col min="6" max="6" width="16.109375" style="1417" customWidth="1"/>
    <col min="7" max="7" width="16.6640625" style="1417" customWidth="1"/>
    <col min="8" max="8" width="15" style="1417" customWidth="1"/>
    <col min="9" max="9" width="11" style="1417" bestFit="1" customWidth="1"/>
    <col min="10" max="10" width="4" style="1417" customWidth="1"/>
    <col min="11" max="11" width="32.109375" style="1417" customWidth="1"/>
    <col min="12" max="12" width="17.77734375" style="1526" bestFit="1" customWidth="1"/>
    <col min="13" max="13" width="18.44140625" style="1526" bestFit="1" customWidth="1"/>
    <col min="14" max="14" width="18.77734375" style="1417" customWidth="1"/>
    <col min="15" max="15" width="18.5546875" style="1417" customWidth="1"/>
    <col min="16" max="16384" width="14.44140625" style="1417"/>
  </cols>
  <sheetData>
    <row r="1" spans="1:15">
      <c r="A1" s="1405" t="s">
        <v>2817</v>
      </c>
      <c r="B1" s="1406"/>
      <c r="C1" s="1407" t="s">
        <v>3891</v>
      </c>
      <c r="D1" s="1408"/>
      <c r="E1" s="1408"/>
      <c r="F1" s="1406"/>
      <c r="G1" s="1409" t="s">
        <v>2819</v>
      </c>
      <c r="H1" s="1407" t="s">
        <v>1164</v>
      </c>
      <c r="I1" s="1410"/>
      <c r="J1" s="1411" t="s">
        <v>2817</v>
      </c>
      <c r="K1" s="1412"/>
      <c r="L1" s="1413" t="s">
        <v>3891</v>
      </c>
      <c r="M1" s="1414"/>
      <c r="N1" s="1415" t="s">
        <v>2819</v>
      </c>
      <c r="O1" s="1416" t="s">
        <v>1164</v>
      </c>
    </row>
    <row r="2" spans="1:15">
      <c r="A2" s="1418" t="str">
        <f>'120121'!B2</f>
        <v>Orange and Rockland Utilities, Inc</v>
      </c>
      <c r="B2" s="1164"/>
      <c r="C2" s="1419" t="s">
        <v>3892</v>
      </c>
      <c r="D2" s="1420" t="s">
        <v>1165</v>
      </c>
      <c r="E2" s="1420"/>
      <c r="F2" s="1164" t="s">
        <v>3894</v>
      </c>
      <c r="G2" s="1421" t="s">
        <v>2821</v>
      </c>
      <c r="H2" s="1422"/>
      <c r="I2" s="1762"/>
      <c r="J2" s="1165" t="str">
        <f>A2</f>
        <v>Orange and Rockland Utilities, Inc</v>
      </c>
      <c r="K2" s="1761"/>
      <c r="L2" s="1423" t="s">
        <v>1166</v>
      </c>
      <c r="M2" s="1424"/>
      <c r="N2" s="1425" t="s">
        <v>2821</v>
      </c>
      <c r="O2" s="1426"/>
    </row>
    <row r="3" spans="1:15" ht="15" customHeight="1">
      <c r="A3" s="1418"/>
      <c r="B3" s="1420"/>
      <c r="C3" s="1419" t="s">
        <v>3895</v>
      </c>
      <c r="D3" s="1420" t="s">
        <v>3893</v>
      </c>
      <c r="E3" s="1420"/>
      <c r="F3" s="1164" t="s">
        <v>3896</v>
      </c>
      <c r="G3" s="1166" t="str">
        <f>'120121'!D3</f>
        <v>4/28/2015</v>
      </c>
      <c r="H3" s="1427" t="str">
        <f>'120121'!E3</f>
        <v>12/31/2014</v>
      </c>
      <c r="I3" s="1762"/>
      <c r="J3" s="1428"/>
      <c r="K3" s="1429"/>
      <c r="L3" s="1430" t="s">
        <v>1167</v>
      </c>
      <c r="M3" s="1431"/>
      <c r="N3" s="1167" t="str">
        <f>+G3</f>
        <v>4/28/2015</v>
      </c>
      <c r="O3" s="1168" t="str">
        <f>H3</f>
        <v>12/31/2014</v>
      </c>
    </row>
    <row r="4" spans="1:15" ht="15" customHeight="1">
      <c r="A4" s="1432"/>
      <c r="B4" s="3600" t="s">
        <v>1168</v>
      </c>
      <c r="C4" s="3600"/>
      <c r="D4" s="3600"/>
      <c r="E4" s="3600"/>
      <c r="F4" s="3600"/>
      <c r="G4" s="3600"/>
      <c r="H4" s="3600"/>
      <c r="I4" s="3601"/>
      <c r="J4" s="1433"/>
      <c r="K4" s="3598" t="s">
        <v>1168</v>
      </c>
      <c r="L4" s="3598"/>
      <c r="M4" s="3598"/>
      <c r="N4" s="3598"/>
      <c r="O4" s="3599"/>
    </row>
    <row r="5" spans="1:15" ht="15" customHeight="1">
      <c r="A5" s="1434"/>
      <c r="B5" s="1435"/>
      <c r="C5" s="1436"/>
      <c r="D5" s="1436"/>
      <c r="E5" s="1436"/>
      <c r="F5" s="1436"/>
      <c r="G5" s="1436"/>
      <c r="H5" s="1436"/>
      <c r="I5" s="1762"/>
      <c r="J5" s="1437"/>
      <c r="K5" s="1438"/>
      <c r="L5" s="1439"/>
      <c r="M5" s="1439"/>
      <c r="N5" s="1440"/>
      <c r="O5" s="1441"/>
    </row>
    <row r="6" spans="1:15" ht="15" customHeight="1">
      <c r="A6" s="3602" t="s">
        <v>1169</v>
      </c>
      <c r="B6" s="3598"/>
      <c r="C6" s="3598"/>
      <c r="D6" s="3598"/>
      <c r="E6" s="3598"/>
      <c r="F6" s="3598"/>
      <c r="G6" s="3598"/>
      <c r="H6" s="3598"/>
      <c r="I6" s="1762"/>
      <c r="J6" s="3602"/>
      <c r="K6" s="3598"/>
      <c r="L6" s="3598"/>
      <c r="M6" s="3598"/>
      <c r="N6" s="3598"/>
      <c r="O6" s="3599"/>
    </row>
    <row r="7" spans="1:15">
      <c r="A7" s="1418"/>
      <c r="B7" s="3598"/>
      <c r="C7" s="3598"/>
      <c r="D7" s="3598"/>
      <c r="E7" s="3598"/>
      <c r="F7" s="3598"/>
      <c r="G7" s="3598"/>
      <c r="H7" s="3598"/>
      <c r="I7" s="1762"/>
      <c r="J7" s="1418"/>
      <c r="K7" s="3598"/>
      <c r="L7" s="3598"/>
      <c r="M7" s="3598"/>
      <c r="N7" s="3598"/>
      <c r="O7" s="3599"/>
    </row>
    <row r="8" spans="1:15" ht="15" customHeight="1">
      <c r="A8" s="3602" t="s">
        <v>1170</v>
      </c>
      <c r="B8" s="3598"/>
      <c r="C8" s="3598"/>
      <c r="D8" s="3598"/>
      <c r="E8" s="3598"/>
      <c r="F8" s="3598"/>
      <c r="G8" s="3598"/>
      <c r="H8" s="3598"/>
      <c r="I8" s="1762"/>
      <c r="J8" s="3602"/>
      <c r="K8" s="3598"/>
      <c r="L8" s="3598"/>
      <c r="M8" s="3598"/>
      <c r="N8" s="3598"/>
      <c r="O8" s="3599"/>
    </row>
    <row r="9" spans="1:15">
      <c r="A9" s="1418"/>
      <c r="B9" s="3598"/>
      <c r="C9" s="3598"/>
      <c r="D9" s="3598"/>
      <c r="E9" s="3598"/>
      <c r="F9" s="3598"/>
      <c r="G9" s="3598"/>
      <c r="H9" s="3598"/>
      <c r="I9" s="1762"/>
      <c r="J9" s="1418"/>
      <c r="K9" s="3598"/>
      <c r="L9" s="3598"/>
      <c r="M9" s="3598"/>
      <c r="N9" s="3598"/>
      <c r="O9" s="3599"/>
    </row>
    <row r="10" spans="1:15" ht="15.75" customHeight="1">
      <c r="A10" s="3602" t="s">
        <v>1171</v>
      </c>
      <c r="B10" s="3598"/>
      <c r="C10" s="3598"/>
      <c r="D10" s="3598"/>
      <c r="E10" s="3598"/>
      <c r="F10" s="3598"/>
      <c r="G10" s="3598"/>
      <c r="H10" s="3598"/>
      <c r="I10" s="1762"/>
      <c r="J10" s="3602"/>
      <c r="K10" s="3598"/>
      <c r="L10" s="3598"/>
      <c r="M10" s="3598"/>
      <c r="N10" s="3598"/>
      <c r="O10" s="3599"/>
    </row>
    <row r="11" spans="1:15">
      <c r="A11" s="1418"/>
      <c r="B11" s="3598"/>
      <c r="C11" s="3598"/>
      <c r="D11" s="3598"/>
      <c r="E11" s="3598"/>
      <c r="F11" s="3598"/>
      <c r="G11" s="3598"/>
      <c r="H11" s="3598"/>
      <c r="I11" s="1762"/>
      <c r="J11" s="1418"/>
      <c r="K11" s="3598"/>
      <c r="L11" s="3598"/>
      <c r="M11" s="3598"/>
      <c r="N11" s="3598"/>
      <c r="O11" s="3599"/>
    </row>
    <row r="12" spans="1:15">
      <c r="A12" s="1418"/>
      <c r="B12" s="3598"/>
      <c r="C12" s="3598"/>
      <c r="D12" s="3598"/>
      <c r="E12" s="3598"/>
      <c r="F12" s="3598"/>
      <c r="G12" s="3598"/>
      <c r="H12" s="3598"/>
      <c r="I12" s="1442"/>
      <c r="J12" s="1443"/>
      <c r="K12" s="3598"/>
      <c r="L12" s="3598"/>
      <c r="M12" s="3598"/>
      <c r="N12" s="3598"/>
      <c r="O12" s="3599"/>
    </row>
    <row r="13" spans="1:15">
      <c r="A13" s="1444"/>
      <c r="B13" s="1445"/>
      <c r="C13" s="1445"/>
      <c r="D13" s="1445"/>
      <c r="E13" s="1446"/>
      <c r="F13" s="1447" t="s">
        <v>1172</v>
      </c>
      <c r="G13" s="1448" t="s">
        <v>1173</v>
      </c>
      <c r="H13" s="1449" t="s">
        <v>1174</v>
      </c>
      <c r="I13" s="1450" t="s">
        <v>565</v>
      </c>
      <c r="J13" s="1451"/>
      <c r="K13" s="1452" t="s">
        <v>1175</v>
      </c>
      <c r="L13" s="1453" t="s">
        <v>1175</v>
      </c>
      <c r="M13" s="1454" t="s">
        <v>1176</v>
      </c>
      <c r="N13" s="1455" t="s">
        <v>1177</v>
      </c>
      <c r="O13" s="1456" t="s">
        <v>1178</v>
      </c>
    </row>
    <row r="14" spans="1:15">
      <c r="A14" s="1457" t="s">
        <v>4190</v>
      </c>
      <c r="B14" s="1421" t="s">
        <v>3700</v>
      </c>
      <c r="C14" s="1436"/>
      <c r="D14" s="1436"/>
      <c r="E14" s="1458"/>
      <c r="F14" s="1459" t="s">
        <v>1179</v>
      </c>
      <c r="G14" s="1460" t="s">
        <v>1180</v>
      </c>
      <c r="H14" s="1425" t="s">
        <v>1181</v>
      </c>
      <c r="I14" s="1461" t="s">
        <v>503</v>
      </c>
      <c r="J14" s="1457" t="s">
        <v>4190</v>
      </c>
      <c r="K14" s="1462" t="s">
        <v>1182</v>
      </c>
      <c r="L14" s="1463" t="s">
        <v>1181</v>
      </c>
      <c r="M14" s="1464" t="s">
        <v>1183</v>
      </c>
      <c r="N14" s="1465" t="s">
        <v>1184</v>
      </c>
      <c r="O14" s="1466" t="s">
        <v>1185</v>
      </c>
    </row>
    <row r="15" spans="1:15">
      <c r="A15" s="1457" t="s">
        <v>4193</v>
      </c>
      <c r="B15" s="1436"/>
      <c r="C15" s="1436"/>
      <c r="D15" s="1436"/>
      <c r="E15" s="1458"/>
      <c r="F15" s="1421" t="s">
        <v>1186</v>
      </c>
      <c r="G15" s="1460" t="s">
        <v>1187</v>
      </c>
      <c r="H15" s="1467"/>
      <c r="I15" s="1468"/>
      <c r="J15" s="1457" t="s">
        <v>4193</v>
      </c>
      <c r="K15" s="1462" t="s">
        <v>1188</v>
      </c>
      <c r="L15" s="1463" t="s">
        <v>1189</v>
      </c>
      <c r="M15" s="1464" t="s">
        <v>1190</v>
      </c>
      <c r="N15" s="1469"/>
      <c r="O15" s="1466" t="s">
        <v>1191</v>
      </c>
    </row>
    <row r="16" spans="1:15">
      <c r="A16" s="1470"/>
      <c r="B16" s="1471" t="s">
        <v>65</v>
      </c>
      <c r="C16" s="1472"/>
      <c r="D16" s="1472"/>
      <c r="E16" s="1473"/>
      <c r="F16" s="1471" t="s">
        <v>2119</v>
      </c>
      <c r="G16" s="1474" t="s">
        <v>2120</v>
      </c>
      <c r="H16" s="1475" t="s">
        <v>2121</v>
      </c>
      <c r="I16" s="1476" t="s">
        <v>4029</v>
      </c>
      <c r="J16" s="1470"/>
      <c r="K16" s="1477" t="s">
        <v>4030</v>
      </c>
      <c r="L16" s="1478" t="s">
        <v>4031</v>
      </c>
      <c r="M16" s="1479" t="s">
        <v>4032</v>
      </c>
      <c r="N16" s="1480" t="s">
        <v>4033</v>
      </c>
      <c r="O16" s="1481" t="s">
        <v>4034</v>
      </c>
    </row>
    <row r="17" spans="1:15" ht="18" customHeight="1">
      <c r="A17" s="1470">
        <v>1</v>
      </c>
      <c r="B17" s="1482" t="s">
        <v>1192</v>
      </c>
      <c r="C17" s="1472"/>
      <c r="D17" s="1472"/>
      <c r="E17" s="1473"/>
      <c r="F17" s="1483"/>
      <c r="G17" s="1484">
        <v>-42404557</v>
      </c>
      <c r="H17" s="1485"/>
      <c r="I17" s="1762"/>
      <c r="J17" s="1470">
        <v>1</v>
      </c>
      <c r="K17" s="1486">
        <v>0</v>
      </c>
      <c r="L17" s="1487"/>
      <c r="M17" s="1488">
        <f t="shared" ref="M17:M25" si="0">SUM(F17:I17)+SUM(K17:L17)</f>
        <v>-42404557</v>
      </c>
      <c r="N17" s="1489"/>
      <c r="O17" s="1490"/>
    </row>
    <row r="18" spans="1:15" ht="18" customHeight="1">
      <c r="A18" s="1470">
        <v>2</v>
      </c>
      <c r="B18" s="1482" t="s">
        <v>1193</v>
      </c>
      <c r="C18" s="1472"/>
      <c r="D18" s="1472"/>
      <c r="E18" s="1473"/>
      <c r="F18" s="1491"/>
      <c r="G18" s="1492"/>
      <c r="H18" s="1493"/>
      <c r="I18" s="1169"/>
      <c r="J18" s="1470">
        <v>2</v>
      </c>
      <c r="K18" s="1494">
        <v>0</v>
      </c>
      <c r="L18" s="1484">
        <v>0</v>
      </c>
      <c r="M18" s="1488">
        <f t="shared" si="0"/>
        <v>0</v>
      </c>
      <c r="N18" s="1489"/>
      <c r="O18" s="1495"/>
    </row>
    <row r="19" spans="1:15" ht="18" customHeight="1">
      <c r="A19" s="1470">
        <v>3</v>
      </c>
      <c r="B19" s="1482" t="s">
        <v>1194</v>
      </c>
      <c r="C19" s="1472"/>
      <c r="D19" s="1472"/>
      <c r="E19" s="1473"/>
      <c r="F19" s="1491"/>
      <c r="G19" s="1484">
        <v>25084259</v>
      </c>
      <c r="H19" s="1485"/>
      <c r="I19" s="1169"/>
      <c r="J19" s="1470">
        <v>3</v>
      </c>
      <c r="K19" s="1494"/>
      <c r="L19" s="1484"/>
      <c r="M19" s="1488">
        <f t="shared" si="0"/>
        <v>25084259</v>
      </c>
      <c r="N19" s="1489"/>
      <c r="O19" s="1495"/>
    </row>
    <row r="20" spans="1:15" ht="18" customHeight="1">
      <c r="A20" s="1470">
        <v>4</v>
      </c>
      <c r="B20" s="1482" t="s">
        <v>1195</v>
      </c>
      <c r="C20" s="1472"/>
      <c r="D20" s="1472"/>
      <c r="E20" s="1473"/>
      <c r="F20" s="1496">
        <f>SUM(F18:F19)</f>
        <v>0</v>
      </c>
      <c r="G20" s="1492">
        <f>G18+G19</f>
        <v>25084259</v>
      </c>
      <c r="H20" s="1497"/>
      <c r="I20" s="1169"/>
      <c r="J20" s="1470">
        <v>4</v>
      </c>
      <c r="K20" s="1494">
        <f>SUM(K18:K19)</f>
        <v>0</v>
      </c>
      <c r="L20" s="1498">
        <f>SUM(L18:L19)</f>
        <v>0</v>
      </c>
      <c r="M20" s="1488">
        <f t="shared" si="0"/>
        <v>25084259</v>
      </c>
      <c r="N20" s="2598">
        <v>61604367</v>
      </c>
      <c r="O20" s="1499">
        <f>+M20+N20</f>
        <v>86688626</v>
      </c>
    </row>
    <row r="21" spans="1:15" ht="18" customHeight="1">
      <c r="A21" s="1470">
        <v>5</v>
      </c>
      <c r="B21" s="1482" t="s">
        <v>1196</v>
      </c>
      <c r="C21" s="1472"/>
      <c r="D21" s="1472"/>
      <c r="E21" s="1473"/>
      <c r="F21" s="1496"/>
      <c r="G21" s="1492">
        <f>G17+G20</f>
        <v>-17320298</v>
      </c>
      <c r="H21" s="1497"/>
      <c r="I21" s="1169"/>
      <c r="J21" s="1470">
        <v>5</v>
      </c>
      <c r="K21" s="1492">
        <f>+K17+K20</f>
        <v>0</v>
      </c>
      <c r="L21" s="1484">
        <f>L17+L20</f>
        <v>0</v>
      </c>
      <c r="M21" s="1488">
        <f t="shared" si="0"/>
        <v>-17320298</v>
      </c>
      <c r="N21" s="2597"/>
      <c r="O21" s="1495"/>
    </row>
    <row r="22" spans="1:15" ht="18" customHeight="1">
      <c r="A22" s="1470">
        <v>6</v>
      </c>
      <c r="B22" s="1482" t="s">
        <v>4645</v>
      </c>
      <c r="C22" s="1472"/>
      <c r="D22" s="1472"/>
      <c r="E22" s="1473"/>
      <c r="F22" s="1496"/>
      <c r="G22" s="1492">
        <f>+G21</f>
        <v>-17320298</v>
      </c>
      <c r="H22" s="1497"/>
      <c r="I22" s="1169"/>
      <c r="J22" s="1470">
        <v>6</v>
      </c>
      <c r="K22" s="1500"/>
      <c r="L22" s="1501"/>
      <c r="M22" s="1488">
        <f>+M21</f>
        <v>-17320298</v>
      </c>
      <c r="N22" s="2597"/>
      <c r="O22" s="1495"/>
    </row>
    <row r="23" spans="1:15" ht="18" customHeight="1">
      <c r="A23" s="1470">
        <v>7</v>
      </c>
      <c r="B23" s="1482" t="s">
        <v>1197</v>
      </c>
      <c r="C23" s="1472"/>
      <c r="D23" s="1472"/>
      <c r="E23" s="1473"/>
      <c r="F23" s="1496"/>
      <c r="G23" s="1492"/>
      <c r="H23" s="1497"/>
      <c r="I23" s="1169"/>
      <c r="J23" s="1470">
        <v>7</v>
      </c>
      <c r="K23" s="1498"/>
      <c r="L23" s="1501"/>
      <c r="M23" s="1488">
        <f t="shared" si="0"/>
        <v>0</v>
      </c>
      <c r="N23" s="2597"/>
      <c r="O23" s="1495"/>
    </row>
    <row r="24" spans="1:15" ht="18" customHeight="1">
      <c r="A24" s="1470">
        <v>8</v>
      </c>
      <c r="B24" s="1482" t="s">
        <v>1198</v>
      </c>
      <c r="C24" s="1472"/>
      <c r="D24" s="1472"/>
      <c r="E24" s="1473"/>
      <c r="F24" s="1496">
        <v>0</v>
      </c>
      <c r="G24" s="1492">
        <v>-16216657</v>
      </c>
      <c r="H24" s="1497"/>
      <c r="I24" s="1170">
        <v>0</v>
      </c>
      <c r="J24" s="1470">
        <v>8</v>
      </c>
      <c r="K24" s="1498">
        <v>0</v>
      </c>
      <c r="L24" s="1501">
        <v>0</v>
      </c>
      <c r="M24" s="1488">
        <f t="shared" si="0"/>
        <v>-16216657</v>
      </c>
      <c r="N24" s="2597"/>
      <c r="O24" s="1495"/>
    </row>
    <row r="25" spans="1:15" ht="18" customHeight="1">
      <c r="A25" s="1470">
        <v>9</v>
      </c>
      <c r="B25" s="1482" t="s">
        <v>1199</v>
      </c>
      <c r="C25" s="1472"/>
      <c r="D25" s="1472"/>
      <c r="E25" s="1473"/>
      <c r="F25" s="1492">
        <f>+F23+F24</f>
        <v>0</v>
      </c>
      <c r="G25" s="1492">
        <f>+G23+G24</f>
        <v>-16216657</v>
      </c>
      <c r="H25" s="1492">
        <f>+H23+H24</f>
        <v>0</v>
      </c>
      <c r="I25" s="1502">
        <f>+I23+I24</f>
        <v>0</v>
      </c>
      <c r="J25" s="1470">
        <v>9</v>
      </c>
      <c r="K25" s="1498">
        <f>SUM(K23:K24)</f>
        <v>0</v>
      </c>
      <c r="L25" s="1498">
        <f>+L23+L24</f>
        <v>0</v>
      </c>
      <c r="M25" s="1488">
        <f t="shared" si="0"/>
        <v>-16216657</v>
      </c>
      <c r="N25" s="2598">
        <v>60129503</v>
      </c>
      <c r="O25" s="1499">
        <f>+M25+N25</f>
        <v>43912846</v>
      </c>
    </row>
    <row r="26" spans="1:15" ht="18" customHeight="1">
      <c r="A26" s="1470">
        <v>10</v>
      </c>
      <c r="B26" s="1503" t="s">
        <v>1200</v>
      </c>
      <c r="C26" s="1504"/>
      <c r="D26" s="1504"/>
      <c r="E26" s="1505"/>
      <c r="F26" s="1506">
        <f>F25+F21</f>
        <v>0</v>
      </c>
      <c r="G26" s="1492">
        <f>+G22+G25</f>
        <v>-33536955</v>
      </c>
      <c r="H26" s="1492">
        <f>H21+H25</f>
        <v>0</v>
      </c>
      <c r="I26" s="1502">
        <f>I21+I25</f>
        <v>0</v>
      </c>
      <c r="J26" s="1470">
        <v>10</v>
      </c>
      <c r="K26" s="1492">
        <f>K21+K25</f>
        <v>0</v>
      </c>
      <c r="L26" s="1484">
        <f>L21+L25</f>
        <v>0</v>
      </c>
      <c r="M26" s="1507">
        <f>SUM(F26:I26)+SUM(K26:L26)</f>
        <v>-33536955</v>
      </c>
      <c r="N26" s="1508"/>
      <c r="O26" s="1509"/>
    </row>
    <row r="27" spans="1:15" ht="18" customHeight="1">
      <c r="A27" s="1470"/>
      <c r="B27" s="1482"/>
      <c r="C27" s="1472"/>
      <c r="D27" s="1472"/>
      <c r="E27" s="1473"/>
      <c r="F27" s="1496"/>
      <c r="G27" s="1492"/>
      <c r="H27" s="1510"/>
      <c r="I27" s="1762"/>
      <c r="J27" s="1470"/>
      <c r="K27" s="1494"/>
      <c r="L27" s="1501"/>
      <c r="M27" s="1511"/>
      <c r="N27" s="1489"/>
      <c r="O27" s="1495"/>
    </row>
    <row r="28" spans="1:15">
      <c r="A28" s="1418"/>
      <c r="B28" s="1420"/>
      <c r="C28" s="1436"/>
      <c r="D28" s="1436"/>
      <c r="E28" s="1436"/>
      <c r="F28" s="1420"/>
      <c r="G28" s="1512"/>
      <c r="H28" s="1512"/>
      <c r="I28" s="1171"/>
      <c r="J28" s="1418"/>
      <c r="K28" s="1420"/>
      <c r="L28" s="1513"/>
      <c r="M28" s="1513"/>
      <c r="N28" s="1436"/>
      <c r="O28" s="1426"/>
    </row>
    <row r="29" spans="1:15">
      <c r="A29" s="1514"/>
      <c r="B29" s="1420"/>
      <c r="C29" s="1436"/>
      <c r="D29" s="1436"/>
      <c r="E29" s="1436"/>
      <c r="F29" s="1420"/>
      <c r="G29" s="1512"/>
      <c r="H29" s="1512"/>
      <c r="I29" s="1762"/>
      <c r="J29" s="1418"/>
      <c r="K29" s="1420"/>
      <c r="L29" s="1513"/>
      <c r="M29" s="1513"/>
      <c r="N29" s="1436"/>
      <c r="O29" s="1426"/>
    </row>
    <row r="30" spans="1:15">
      <c r="A30" s="1418"/>
      <c r="B30" s="1420"/>
      <c r="C30" s="1436"/>
      <c r="D30" s="1436"/>
      <c r="E30" s="1436"/>
      <c r="F30" s="1420"/>
      <c r="G30" s="1512"/>
      <c r="H30" s="1512"/>
      <c r="I30" s="1762"/>
      <c r="J30" s="1418"/>
      <c r="K30" s="1420"/>
      <c r="L30" s="1515"/>
      <c r="M30" s="1513"/>
      <c r="N30" s="1436"/>
      <c r="O30" s="1516"/>
    </row>
    <row r="31" spans="1:15">
      <c r="A31" s="1418"/>
      <c r="B31" s="1420"/>
      <c r="C31" s="1436"/>
      <c r="D31" s="1436"/>
      <c r="E31" s="1436"/>
      <c r="F31" s="1420"/>
      <c r="G31" s="1512"/>
      <c r="H31" s="1512"/>
      <c r="I31" s="1762"/>
      <c r="J31" s="1418"/>
      <c r="K31" s="1420"/>
      <c r="L31" s="1513"/>
      <c r="M31" s="1513"/>
      <c r="N31" s="1436"/>
      <c r="O31" s="1426"/>
    </row>
    <row r="32" spans="1:15">
      <c r="A32" s="1418"/>
      <c r="B32" s="1420"/>
      <c r="C32" s="1436"/>
      <c r="D32" s="1436"/>
      <c r="E32" s="1436"/>
      <c r="F32" s="1420"/>
      <c r="G32" s="1512"/>
      <c r="H32" s="1512"/>
      <c r="I32" s="1762"/>
      <c r="J32" s="1418"/>
      <c r="K32" s="1420"/>
      <c r="L32" s="1513"/>
      <c r="M32" s="1513"/>
      <c r="N32" s="1436"/>
      <c r="O32" s="1426"/>
    </row>
    <row r="33" spans="1:15">
      <c r="A33" s="1418"/>
      <c r="B33" s="1420"/>
      <c r="C33" s="1436"/>
      <c r="D33" s="1436"/>
      <c r="E33" s="1436"/>
      <c r="F33" s="1420"/>
      <c r="G33" s="1512"/>
      <c r="H33" s="1512"/>
      <c r="I33" s="1762"/>
      <c r="J33" s="1418"/>
      <c r="K33" s="1420"/>
      <c r="L33" s="1513"/>
      <c r="M33" s="1513"/>
      <c r="N33" s="1436"/>
      <c r="O33" s="1426"/>
    </row>
    <row r="34" spans="1:15">
      <c r="A34" s="1418"/>
      <c r="B34" s="1420"/>
      <c r="C34" s="1436"/>
      <c r="D34" s="1436"/>
      <c r="E34" s="1436"/>
      <c r="F34" s="1420"/>
      <c r="G34" s="1512"/>
      <c r="H34" s="1512"/>
      <c r="I34" s="1762"/>
      <c r="J34" s="1418"/>
      <c r="K34" s="1420"/>
      <c r="L34" s="1513"/>
      <c r="M34" s="1513"/>
      <c r="N34" s="1436"/>
      <c r="O34" s="1426"/>
    </row>
    <row r="35" spans="1:15">
      <c r="A35" s="1418"/>
      <c r="B35" s="1420"/>
      <c r="C35" s="1436"/>
      <c r="D35" s="1436"/>
      <c r="E35" s="1436"/>
      <c r="F35" s="1420"/>
      <c r="G35" s="1512"/>
      <c r="H35" s="1512"/>
      <c r="I35" s="1762"/>
      <c r="J35" s="1418"/>
      <c r="K35" s="1420"/>
      <c r="L35" s="1513"/>
      <c r="M35" s="1513"/>
      <c r="N35" s="1436"/>
      <c r="O35" s="1426"/>
    </row>
    <row r="36" spans="1:15">
      <c r="A36" s="1418"/>
      <c r="B36" s="1420"/>
      <c r="C36" s="1436"/>
      <c r="D36" s="1436"/>
      <c r="E36" s="1436"/>
      <c r="F36" s="1420"/>
      <c r="G36" s="1512"/>
      <c r="H36" s="1512"/>
      <c r="I36" s="1762"/>
      <c r="J36" s="1418"/>
      <c r="K36" s="1420"/>
      <c r="L36" s="1513"/>
      <c r="M36" s="1513"/>
      <c r="N36" s="1436"/>
      <c r="O36" s="1426"/>
    </row>
    <row r="37" spans="1:15">
      <c r="A37" s="1418"/>
      <c r="B37" s="1420"/>
      <c r="C37" s="1436"/>
      <c r="D37" s="1436"/>
      <c r="E37" s="1436"/>
      <c r="F37" s="1420"/>
      <c r="G37" s="1512"/>
      <c r="H37" s="1512"/>
      <c r="I37" s="1762"/>
      <c r="J37" s="1418"/>
      <c r="K37" s="1420"/>
      <c r="L37" s="1513"/>
      <c r="M37" s="1513"/>
      <c r="N37" s="1436"/>
      <c r="O37" s="1426"/>
    </row>
    <row r="38" spans="1:15" ht="15.75" thickBot="1">
      <c r="A38" s="1517"/>
      <c r="B38" s="1518"/>
      <c r="C38" s="1519"/>
      <c r="D38" s="1519"/>
      <c r="E38" s="1519"/>
      <c r="F38" s="1518"/>
      <c r="G38" s="1520"/>
      <c r="H38" s="1520"/>
      <c r="I38" s="1521"/>
      <c r="J38" s="1517"/>
      <c r="K38" s="1518"/>
      <c r="L38" s="1522"/>
      <c r="M38" s="1522"/>
      <c r="N38" s="1519"/>
      <c r="O38" s="1523"/>
    </row>
    <row r="39" spans="1:15">
      <c r="A39" s="1172" t="s">
        <v>1790</v>
      </c>
      <c r="B39" s="1172"/>
      <c r="C39" s="1173"/>
      <c r="D39" s="1173"/>
      <c r="E39" s="1173"/>
      <c r="F39" s="1172"/>
      <c r="G39" s="1524"/>
      <c r="H39" s="1524"/>
      <c r="J39" s="1172" t="s">
        <v>1790</v>
      </c>
      <c r="K39" s="1172"/>
      <c r="L39" s="1174"/>
      <c r="M39" s="1174"/>
      <c r="N39" s="1173"/>
      <c r="O39" s="1172"/>
    </row>
    <row r="40" spans="1:15">
      <c r="A40" s="1172"/>
      <c r="B40" s="1172"/>
      <c r="C40" s="1173"/>
      <c r="D40" s="1173"/>
      <c r="E40" s="1173"/>
      <c r="F40" s="1172"/>
      <c r="G40" s="1524"/>
      <c r="H40" s="1172"/>
      <c r="J40" s="1172"/>
      <c r="K40" s="1172"/>
      <c r="L40" s="1174"/>
      <c r="M40" s="1174"/>
      <c r="N40" s="1173"/>
      <c r="O40" s="1172"/>
    </row>
    <row r="41" spans="1:15">
      <c r="A41" s="1173" t="s">
        <v>1201</v>
      </c>
      <c r="B41" s="1173"/>
      <c r="C41" s="1173"/>
      <c r="D41" s="1173"/>
      <c r="E41" s="1173"/>
      <c r="F41" s="1173"/>
      <c r="G41" s="1525"/>
      <c r="H41" s="1173"/>
      <c r="J41" s="1173" t="s">
        <v>1202</v>
      </c>
      <c r="K41" s="1173"/>
      <c r="L41" s="1174"/>
      <c r="M41" s="1174"/>
      <c r="N41" s="1173"/>
      <c r="O41" s="1173"/>
    </row>
    <row r="43" spans="1:15">
      <c r="A43" s="1424"/>
      <c r="B43" s="1172"/>
    </row>
  </sheetData>
  <mergeCells count="22">
    <mergeCell ref="B12:H12"/>
    <mergeCell ref="K12:O12"/>
    <mergeCell ref="A10:H10"/>
    <mergeCell ref="J10:O10"/>
    <mergeCell ref="B11:C11"/>
    <mergeCell ref="D11:H11"/>
    <mergeCell ref="K11:L11"/>
    <mergeCell ref="M11:O11"/>
    <mergeCell ref="A8:H8"/>
    <mergeCell ref="J8:O8"/>
    <mergeCell ref="B9:C9"/>
    <mergeCell ref="D9:H9"/>
    <mergeCell ref="K9:L9"/>
    <mergeCell ref="M9:O9"/>
    <mergeCell ref="B7:C7"/>
    <mergeCell ref="D7:H7"/>
    <mergeCell ref="K7:L7"/>
    <mergeCell ref="M7:O7"/>
    <mergeCell ref="B4:I4"/>
    <mergeCell ref="K4:O4"/>
    <mergeCell ref="A6:H6"/>
    <mergeCell ref="J6:O6"/>
  </mergeCells>
  <phoneticPr fontId="59" type="noConversion"/>
  <pageMargins left="0.75" right="0.75" top="1" bottom="1" header="0.5" footer="0.5"/>
  <pageSetup scale="61" fitToWidth="2" fitToHeight="2" orientation="portrait" horizontalDpi="1200" verticalDpi="1200" r:id="rId1"/>
  <headerFooter alignWithMargins="0"/>
  <colBreaks count="1" manualBreakCount="1">
    <brk id="9"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8"/>
  <dimension ref="A1:K328"/>
  <sheetViews>
    <sheetView defaultGridColor="0" view="pageBreakPreview" topLeftCell="A19" colorId="22" zoomScale="89" zoomScaleNormal="85" zoomScaleSheetLayoutView="89" workbookViewId="0">
      <selection activeCell="J32" sqref="J32"/>
    </sheetView>
  </sheetViews>
  <sheetFormatPr defaultColWidth="9.6640625" defaultRowHeight="15"/>
  <cols>
    <col min="1" max="1" width="4.6640625" style="4" customWidth="1"/>
    <col min="2" max="2" width="43.6640625" style="4" customWidth="1"/>
    <col min="3" max="3" width="4.6640625" style="4" customWidth="1"/>
    <col min="4" max="4" width="3.6640625" style="4" customWidth="1"/>
    <col min="5" max="5" width="1.6640625" style="4" customWidth="1"/>
    <col min="6" max="6" width="18.88671875" style="4" bestFit="1" customWidth="1"/>
    <col min="7" max="7" width="15.6640625" style="4" customWidth="1"/>
    <col min="8" max="8" width="18.5546875" style="4" bestFit="1" customWidth="1"/>
    <col min="9" max="10" width="9.6640625" style="4"/>
    <col min="11" max="11" width="19.77734375" style="1753" customWidth="1"/>
    <col min="12" max="12" width="11" style="4" customWidth="1"/>
    <col min="13" max="13" width="9.6640625" style="4"/>
    <col min="14" max="14" width="32.6640625" style="4" customWidth="1"/>
    <col min="15" max="16384" width="9.6640625" style="4"/>
  </cols>
  <sheetData>
    <row r="1" spans="1:8">
      <c r="A1" s="13"/>
      <c r="B1" s="128" t="s">
        <v>2817</v>
      </c>
      <c r="C1" s="130" t="s">
        <v>3891</v>
      </c>
      <c r="D1" s="41"/>
      <c r="E1" s="41"/>
      <c r="F1" s="128"/>
      <c r="G1" s="128" t="s">
        <v>2819</v>
      </c>
      <c r="H1" s="42" t="s">
        <v>4184</v>
      </c>
    </row>
    <row r="2" spans="1:8">
      <c r="A2" s="47"/>
      <c r="B2" s="56" t="str">
        <f>'Data Sheet'!$C$25</f>
        <v>Orange and Rockland Utilities, Inc</v>
      </c>
      <c r="C2" s="1756" t="s">
        <v>3892</v>
      </c>
      <c r="D2" s="11" t="s">
        <v>593</v>
      </c>
      <c r="E2" s="11" t="s">
        <v>3894</v>
      </c>
      <c r="F2" s="56"/>
      <c r="G2" s="56" t="s">
        <v>2821</v>
      </c>
      <c r="H2" s="48"/>
    </row>
    <row r="3" spans="1:8" ht="15" customHeight="1">
      <c r="A3" s="49"/>
      <c r="B3" s="52"/>
      <c r="C3" s="220" t="s">
        <v>3895</v>
      </c>
      <c r="D3" s="52" t="s">
        <v>3893</v>
      </c>
      <c r="E3" s="52" t="s">
        <v>3896</v>
      </c>
      <c r="F3" s="77"/>
      <c r="G3" s="1802" t="str">
        <f>'Data Sheet'!$C$40</f>
        <v>4/28/2015</v>
      </c>
      <c r="H3" s="711" t="str">
        <f>'Data Sheet'!$C$38</f>
        <v>12/31/2014</v>
      </c>
    </row>
    <row r="4" spans="1:8" ht="15" customHeight="1">
      <c r="A4" s="90" t="s">
        <v>22</v>
      </c>
      <c r="B4" s="50"/>
      <c r="C4" s="50"/>
      <c r="D4" s="50"/>
      <c r="E4" s="50"/>
      <c r="F4" s="50"/>
      <c r="G4" s="50"/>
      <c r="H4" s="330"/>
    </row>
    <row r="5" spans="1:8">
      <c r="A5" s="47"/>
      <c r="B5" s="3537" t="s">
        <v>2314</v>
      </c>
      <c r="C5" s="3528"/>
      <c r="D5" s="44"/>
      <c r="E5" s="3537" t="s">
        <v>2315</v>
      </c>
      <c r="F5" s="3528"/>
      <c r="G5" s="3528"/>
      <c r="H5" s="3529"/>
    </row>
    <row r="6" spans="1:8">
      <c r="A6" s="47"/>
      <c r="B6" s="3530"/>
      <c r="C6" s="3530"/>
      <c r="D6" s="44"/>
      <c r="E6" s="3530"/>
      <c r="F6" s="3530"/>
      <c r="G6" s="3530"/>
      <c r="H6" s="3531"/>
    </row>
    <row r="7" spans="1:8">
      <c r="A7" s="47"/>
      <c r="B7" s="3530"/>
      <c r="C7" s="3530"/>
      <c r="D7" s="44"/>
      <c r="E7" s="3530"/>
      <c r="F7" s="3530"/>
      <c r="G7" s="3530"/>
      <c r="H7" s="3531"/>
    </row>
    <row r="8" spans="1:8">
      <c r="A8" s="47"/>
      <c r="B8" s="3530"/>
      <c r="C8" s="3530"/>
      <c r="D8" s="44"/>
      <c r="E8" s="3530"/>
      <c r="F8" s="3530"/>
      <c r="G8" s="3530"/>
      <c r="H8" s="3531"/>
    </row>
    <row r="9" spans="1:8">
      <c r="A9" s="47"/>
      <c r="B9" s="3530"/>
      <c r="C9" s="3530"/>
      <c r="D9" s="44"/>
      <c r="E9" s="3541" t="s">
        <v>434</v>
      </c>
      <c r="F9" s="3508"/>
      <c r="G9" s="3508"/>
      <c r="H9" s="3603"/>
    </row>
    <row r="10" spans="1:8">
      <c r="A10" s="47"/>
      <c r="B10" s="3530"/>
      <c r="C10" s="3530"/>
      <c r="D10" s="44"/>
      <c r="E10" s="3508"/>
      <c r="F10" s="3508"/>
      <c r="G10" s="3508"/>
      <c r="H10" s="3603"/>
    </row>
    <row r="11" spans="1:8">
      <c r="A11" s="47"/>
      <c r="B11" s="3530"/>
      <c r="C11" s="3530"/>
      <c r="D11" s="44"/>
      <c r="E11" s="3508"/>
      <c r="F11" s="3508"/>
      <c r="G11" s="3508"/>
      <c r="H11" s="3603"/>
    </row>
    <row r="12" spans="1:8">
      <c r="A12" s="47"/>
      <c r="B12" s="3541" t="s">
        <v>435</v>
      </c>
      <c r="C12" s="3530"/>
      <c r="D12" s="44"/>
      <c r="E12" s="3508"/>
      <c r="F12" s="3508"/>
      <c r="G12" s="3508"/>
      <c r="H12" s="3603"/>
    </row>
    <row r="13" spans="1:8">
      <c r="A13" s="47"/>
      <c r="B13" s="3530"/>
      <c r="C13" s="3530"/>
      <c r="D13" s="44"/>
      <c r="E13" s="3508"/>
      <c r="F13" s="3508"/>
      <c r="G13" s="3508"/>
      <c r="H13" s="3603"/>
    </row>
    <row r="14" spans="1:8">
      <c r="A14" s="47"/>
      <c r="B14" s="3530"/>
      <c r="C14" s="3530"/>
      <c r="D14" s="44"/>
      <c r="E14" s="3604" t="s">
        <v>1303</v>
      </c>
      <c r="F14" s="3530"/>
      <c r="G14" s="3530"/>
      <c r="H14" s="3531"/>
    </row>
    <row r="15" spans="1:8">
      <c r="A15" s="47"/>
      <c r="B15" s="3530"/>
      <c r="C15" s="3530"/>
      <c r="D15" s="44"/>
      <c r="E15" s="3530"/>
      <c r="F15" s="3530"/>
      <c r="G15" s="3530"/>
      <c r="H15" s="3531"/>
    </row>
    <row r="16" spans="1:8">
      <c r="A16" s="47"/>
      <c r="B16" s="3530"/>
      <c r="C16" s="3530"/>
      <c r="D16" s="44"/>
      <c r="E16" s="3530"/>
      <c r="F16" s="3530"/>
      <c r="G16" s="3530"/>
      <c r="H16" s="3531"/>
    </row>
    <row r="17" spans="1:8">
      <c r="A17" s="47"/>
      <c r="B17" s="3530"/>
      <c r="C17" s="3530"/>
      <c r="D17" s="44"/>
      <c r="E17" s="3541" t="s">
        <v>1304</v>
      </c>
      <c r="F17" s="3530"/>
      <c r="G17" s="3530"/>
      <c r="H17" s="3531"/>
    </row>
    <row r="18" spans="1:8">
      <c r="A18" s="47"/>
      <c r="B18" s="3530"/>
      <c r="C18" s="3530"/>
      <c r="D18" s="44"/>
      <c r="E18" s="3530"/>
      <c r="F18" s="3530"/>
      <c r="G18" s="3530"/>
      <c r="H18" s="3531"/>
    </row>
    <row r="19" spans="1:8">
      <c r="A19" s="47"/>
      <c r="B19" s="3530"/>
      <c r="C19" s="3530"/>
      <c r="D19" s="44"/>
      <c r="E19" s="3530"/>
      <c r="F19" s="3530"/>
      <c r="G19" s="3530"/>
      <c r="H19" s="3531"/>
    </row>
    <row r="20" spans="1:8">
      <c r="A20" s="47"/>
      <c r="B20" s="3541" t="s">
        <v>1296</v>
      </c>
      <c r="C20" s="3530"/>
      <c r="D20" s="44"/>
      <c r="E20" s="3530"/>
      <c r="F20" s="3530"/>
      <c r="G20" s="3530"/>
      <c r="H20" s="3531"/>
    </row>
    <row r="21" spans="1:8">
      <c r="A21" s="49"/>
      <c r="B21" s="3540"/>
      <c r="C21" s="3540"/>
      <c r="D21" s="50"/>
      <c r="E21" s="3540"/>
      <c r="F21" s="3540"/>
      <c r="G21" s="3540"/>
      <c r="H21" s="3605"/>
    </row>
    <row r="22" spans="1:8">
      <c r="A22" s="47"/>
      <c r="B22" s="44"/>
      <c r="C22" s="44"/>
      <c r="D22" s="44"/>
      <c r="E22" s="44"/>
      <c r="F22" s="11"/>
      <c r="G22" s="199"/>
      <c r="H22" s="204"/>
    </row>
    <row r="23" spans="1:8">
      <c r="A23" s="47"/>
      <c r="B23" s="44"/>
      <c r="C23" s="44"/>
      <c r="D23" s="44"/>
      <c r="E23" s="44"/>
      <c r="F23" s="11"/>
      <c r="G23" s="199"/>
      <c r="H23" s="204"/>
    </row>
    <row r="24" spans="1:8">
      <c r="A24" s="47"/>
      <c r="B24" s="44"/>
      <c r="C24" s="44"/>
      <c r="D24" s="44"/>
      <c r="E24" s="44"/>
      <c r="F24" s="11"/>
      <c r="G24" s="199"/>
      <c r="H24" s="204"/>
    </row>
    <row r="25" spans="1:8">
      <c r="A25" s="47"/>
      <c r="B25" s="44"/>
      <c r="C25" s="44"/>
      <c r="D25" s="44"/>
      <c r="E25" s="44"/>
      <c r="F25" s="11"/>
      <c r="G25" s="199"/>
      <c r="H25" s="204"/>
    </row>
    <row r="26" spans="1:8">
      <c r="A26" s="47"/>
      <c r="B26" s="44"/>
      <c r="C26" s="44"/>
      <c r="D26" s="44"/>
      <c r="E26" s="44"/>
      <c r="F26" s="11"/>
      <c r="G26" s="199"/>
      <c r="H26" s="204"/>
    </row>
    <row r="27" spans="1:8">
      <c r="A27" s="47"/>
      <c r="B27" s="44"/>
      <c r="C27" s="44"/>
      <c r="D27" s="44"/>
      <c r="E27" s="44"/>
      <c r="F27" s="11"/>
      <c r="G27" s="199"/>
      <c r="H27" s="204"/>
    </row>
    <row r="28" spans="1:8">
      <c r="A28" s="47"/>
      <c r="B28" s="44"/>
      <c r="C28" s="44"/>
      <c r="D28" s="44"/>
      <c r="E28" s="44"/>
      <c r="F28" s="11"/>
      <c r="G28" s="199"/>
      <c r="H28" s="204"/>
    </row>
    <row r="29" spans="1:8">
      <c r="A29" s="47"/>
      <c r="B29" s="44"/>
      <c r="C29" s="44"/>
      <c r="D29" s="44"/>
      <c r="E29" s="44"/>
      <c r="F29" s="11"/>
      <c r="G29" s="199"/>
      <c r="H29" s="204"/>
    </row>
    <row r="30" spans="1:8">
      <c r="A30" s="47"/>
      <c r="B30" s="44"/>
      <c r="C30" s="44"/>
      <c r="D30" s="44"/>
      <c r="E30" s="44"/>
      <c r="F30" s="11"/>
      <c r="G30" s="199"/>
      <c r="H30" s="204"/>
    </row>
    <row r="31" spans="1:8">
      <c r="A31" s="47"/>
      <c r="B31" s="44"/>
      <c r="C31" s="44"/>
      <c r="D31" s="44"/>
      <c r="E31" s="44"/>
      <c r="F31" s="11"/>
      <c r="G31" s="199"/>
      <c r="H31" s="204"/>
    </row>
    <row r="32" spans="1:8">
      <c r="A32" s="47"/>
      <c r="B32" s="44"/>
      <c r="C32" s="44"/>
      <c r="D32" s="44"/>
      <c r="E32" s="44"/>
      <c r="F32" s="11"/>
      <c r="G32" s="199"/>
      <c r="H32" s="204"/>
    </row>
    <row r="33" spans="1:8">
      <c r="A33" s="47"/>
      <c r="B33" s="44"/>
      <c r="C33" s="44"/>
      <c r="D33" s="44"/>
      <c r="E33" s="44"/>
      <c r="F33" s="11"/>
      <c r="G33" s="199"/>
      <c r="H33" s="204"/>
    </row>
    <row r="34" spans="1:8">
      <c r="A34" s="47"/>
      <c r="B34" s="44"/>
      <c r="C34" s="44"/>
      <c r="D34" s="44"/>
      <c r="E34" s="44"/>
      <c r="F34" s="11"/>
      <c r="G34" s="199"/>
      <c r="H34" s="204"/>
    </row>
    <row r="35" spans="1:8">
      <c r="A35" s="47"/>
      <c r="B35" s="44"/>
      <c r="C35" s="44"/>
      <c r="D35" s="44"/>
      <c r="E35" s="44"/>
      <c r="F35" s="11"/>
      <c r="G35" s="199"/>
      <c r="H35" s="204"/>
    </row>
    <row r="36" spans="1:8">
      <c r="A36" s="47"/>
      <c r="B36" s="44"/>
      <c r="C36" s="44"/>
      <c r="D36" s="44"/>
      <c r="E36" s="44"/>
      <c r="F36" s="11"/>
      <c r="G36" s="199"/>
      <c r="H36" s="204"/>
    </row>
    <row r="37" spans="1:8">
      <c r="A37" s="47"/>
      <c r="B37" s="44"/>
      <c r="C37" s="44"/>
      <c r="D37" s="44"/>
      <c r="E37" s="44"/>
      <c r="F37" s="11"/>
      <c r="G37" s="199"/>
      <c r="H37" s="204"/>
    </row>
    <row r="38" spans="1:8">
      <c r="A38" s="47"/>
      <c r="B38" s="44"/>
      <c r="C38" s="44"/>
      <c r="D38" s="44"/>
      <c r="E38" s="44"/>
      <c r="F38" s="11"/>
      <c r="G38" s="199"/>
      <c r="H38" s="204"/>
    </row>
    <row r="39" spans="1:8">
      <c r="A39" s="47"/>
      <c r="B39" s="44"/>
      <c r="C39" s="44"/>
      <c r="D39" s="44"/>
      <c r="E39" s="44"/>
      <c r="F39" s="11"/>
      <c r="G39" s="199"/>
      <c r="H39" s="204"/>
    </row>
    <row r="40" spans="1:8">
      <c r="A40" s="47"/>
      <c r="B40" s="44"/>
      <c r="C40" s="44"/>
      <c r="D40" s="44"/>
      <c r="E40" s="44"/>
      <c r="F40" s="11"/>
      <c r="G40" s="199"/>
      <c r="H40" s="204"/>
    </row>
    <row r="41" spans="1:8">
      <c r="A41" s="47"/>
      <c r="B41" s="44"/>
      <c r="C41" s="44"/>
      <c r="D41" s="44"/>
      <c r="E41" s="44"/>
      <c r="F41" s="11"/>
      <c r="G41" s="199"/>
      <c r="H41" s="204"/>
    </row>
    <row r="42" spans="1:8">
      <c r="A42" s="47"/>
      <c r="B42" s="44"/>
      <c r="C42" s="44"/>
      <c r="D42" s="44"/>
      <c r="E42" s="44"/>
      <c r="F42" s="11"/>
      <c r="G42" s="199"/>
      <c r="H42" s="204"/>
    </row>
    <row r="43" spans="1:8">
      <c r="A43" s="47"/>
      <c r="B43" s="44"/>
      <c r="C43" s="44"/>
      <c r="D43" s="44"/>
      <c r="E43" s="44"/>
      <c r="F43" s="11"/>
      <c r="G43" s="199"/>
      <c r="H43" s="204"/>
    </row>
    <row r="44" spans="1:8">
      <c r="A44" s="47"/>
      <c r="B44" s="2359" t="s">
        <v>4953</v>
      </c>
      <c r="C44" s="44"/>
      <c r="D44" s="44"/>
      <c r="E44" s="44"/>
      <c r="F44" s="11"/>
      <c r="G44" s="199"/>
      <c r="H44" s="204"/>
    </row>
    <row r="45" spans="1:8">
      <c r="A45" s="47"/>
      <c r="B45" s="44"/>
      <c r="C45" s="44"/>
      <c r="D45" s="44"/>
      <c r="E45" s="44"/>
      <c r="F45" s="11"/>
      <c r="G45" s="199"/>
      <c r="H45" s="204"/>
    </row>
    <row r="46" spans="1:8">
      <c r="A46" s="47"/>
      <c r="B46" s="44"/>
      <c r="C46" s="44"/>
      <c r="D46" s="44"/>
      <c r="E46" s="44"/>
      <c r="F46" s="11"/>
      <c r="G46" s="199"/>
      <c r="H46" s="204"/>
    </row>
    <row r="47" spans="1:8">
      <c r="A47" s="47"/>
      <c r="B47" s="1683" t="s">
        <v>4952</v>
      </c>
      <c r="C47" s="1363"/>
      <c r="D47" s="1363"/>
      <c r="E47" s="1363"/>
      <c r="F47" s="11"/>
      <c r="G47" s="199"/>
      <c r="H47" s="204"/>
    </row>
    <row r="48" spans="1:8">
      <c r="A48" s="47"/>
      <c r="B48" s="44"/>
      <c r="C48" s="44"/>
      <c r="D48" s="44"/>
      <c r="E48" s="44"/>
      <c r="F48" s="11"/>
      <c r="G48" s="199"/>
      <c r="H48" s="204"/>
    </row>
    <row r="49" spans="1:8">
      <c r="A49" s="47"/>
      <c r="B49" s="11"/>
      <c r="C49" s="44"/>
      <c r="D49" s="44"/>
      <c r="E49" s="44"/>
      <c r="F49" s="11"/>
      <c r="G49" s="199"/>
      <c r="H49" s="204"/>
    </row>
    <row r="50" spans="1:8">
      <c r="A50" s="47"/>
      <c r="B50" s="11"/>
      <c r="C50" s="44"/>
      <c r="D50" s="44"/>
      <c r="E50" s="44"/>
      <c r="F50" s="11"/>
      <c r="G50" s="199"/>
      <c r="H50" s="204"/>
    </row>
    <row r="51" spans="1:8">
      <c r="A51" s="47"/>
      <c r="B51" s="11"/>
      <c r="C51" s="44"/>
      <c r="D51" s="44"/>
      <c r="E51" s="44"/>
      <c r="F51" s="11"/>
      <c r="G51" s="199"/>
      <c r="H51" s="204"/>
    </row>
    <row r="52" spans="1:8">
      <c r="A52" s="47"/>
      <c r="B52" s="11"/>
      <c r="C52" s="44"/>
      <c r="D52" s="44"/>
      <c r="E52" s="44"/>
      <c r="F52" s="11"/>
      <c r="G52" s="199"/>
      <c r="H52" s="204"/>
    </row>
    <row r="53" spans="1:8">
      <c r="A53" s="47"/>
      <c r="B53" s="11"/>
      <c r="C53" s="44"/>
      <c r="D53" s="44"/>
      <c r="E53" s="44"/>
      <c r="F53" s="11"/>
      <c r="G53" s="199"/>
      <c r="H53" s="204"/>
    </row>
    <row r="54" spans="1:8">
      <c r="A54" s="47"/>
      <c r="B54" s="11"/>
      <c r="C54" s="44"/>
      <c r="D54" s="44"/>
      <c r="E54" s="44"/>
      <c r="F54" s="11"/>
      <c r="G54" s="199"/>
      <c r="H54" s="204"/>
    </row>
    <row r="55" spans="1:8">
      <c r="A55" s="47"/>
      <c r="B55" s="11"/>
      <c r="C55" s="44"/>
      <c r="D55" s="44"/>
      <c r="E55" s="44"/>
      <c r="F55" s="11"/>
      <c r="G55" s="199"/>
      <c r="H55" s="204"/>
    </row>
    <row r="56" spans="1:8">
      <c r="A56" s="47"/>
      <c r="B56" s="11"/>
      <c r="C56" s="44"/>
      <c r="D56" s="44"/>
      <c r="E56" s="44"/>
      <c r="F56" s="11"/>
      <c r="G56" s="199"/>
      <c r="H56" s="204"/>
    </row>
    <row r="57" spans="1:8">
      <c r="A57" s="47"/>
      <c r="B57" s="11"/>
      <c r="C57" s="44"/>
      <c r="D57" s="44"/>
      <c r="E57" s="44"/>
      <c r="F57" s="11"/>
      <c r="G57" s="199"/>
      <c r="H57" s="204"/>
    </row>
    <row r="58" spans="1:8">
      <c r="A58" s="47"/>
      <c r="B58" s="11"/>
      <c r="C58" s="44"/>
      <c r="D58" s="44"/>
      <c r="E58" s="44"/>
      <c r="F58" s="11"/>
      <c r="G58" s="199"/>
      <c r="H58" s="204"/>
    </row>
    <row r="59" spans="1:8" ht="15.75" thickBot="1">
      <c r="A59" s="72"/>
      <c r="B59" s="73"/>
      <c r="C59" s="401"/>
      <c r="D59" s="401"/>
      <c r="E59" s="401"/>
      <c r="F59" s="73"/>
      <c r="G59" s="356"/>
      <c r="H59" s="234"/>
    </row>
    <row r="60" spans="1:8">
      <c r="A60" s="11" t="s">
        <v>182</v>
      </c>
      <c r="B60" s="44"/>
      <c r="C60" s="11"/>
      <c r="D60" s="11"/>
      <c r="E60" s="11"/>
      <c r="F60" s="11"/>
      <c r="G60" s="199"/>
      <c r="H60" s="1680"/>
    </row>
    <row r="61" spans="1:8">
      <c r="A61" s="44" t="s">
        <v>2831</v>
      </c>
      <c r="B61" s="44"/>
      <c r="C61" s="44"/>
      <c r="D61" s="44"/>
      <c r="E61" s="44"/>
      <c r="F61" s="44"/>
      <c r="G61" s="284"/>
      <c r="H61" s="284"/>
    </row>
    <row r="63" spans="1:8" ht="15.75" thickBot="1"/>
    <row r="64" spans="1:8">
      <c r="A64" s="13"/>
      <c r="B64" s="128" t="s">
        <v>2817</v>
      </c>
      <c r="C64" s="130" t="s">
        <v>3891</v>
      </c>
      <c r="D64" s="41"/>
      <c r="E64" s="41"/>
      <c r="F64" s="128"/>
      <c r="G64" s="128" t="s">
        <v>2819</v>
      </c>
      <c r="H64" s="42" t="s">
        <v>4184</v>
      </c>
    </row>
    <row r="65" spans="1:8">
      <c r="A65" s="47"/>
      <c r="B65" s="56" t="s">
        <v>567</v>
      </c>
      <c r="C65" s="1756" t="s">
        <v>3892</v>
      </c>
      <c r="D65" s="11" t="s">
        <v>593</v>
      </c>
      <c r="E65" s="11" t="s">
        <v>3894</v>
      </c>
      <c r="F65" s="56"/>
      <c r="G65" s="56" t="s">
        <v>2821</v>
      </c>
      <c r="H65" s="48"/>
    </row>
    <row r="66" spans="1:8">
      <c r="A66" s="49"/>
      <c r="B66" s="52"/>
      <c r="C66" s="220" t="s">
        <v>3895</v>
      </c>
      <c r="D66" s="52" t="s">
        <v>3893</v>
      </c>
      <c r="E66" s="52" t="s">
        <v>3896</v>
      </c>
      <c r="F66" s="77"/>
      <c r="G66" s="1802" t="s">
        <v>4047</v>
      </c>
      <c r="H66" s="711" t="s">
        <v>4046</v>
      </c>
    </row>
    <row r="67" spans="1:8">
      <c r="A67" s="90" t="s">
        <v>183</v>
      </c>
      <c r="B67" s="50"/>
      <c r="C67" s="50"/>
      <c r="D67" s="50"/>
      <c r="E67" s="50"/>
      <c r="F67" s="50"/>
      <c r="G67" s="50"/>
      <c r="H67" s="330"/>
    </row>
    <row r="68" spans="1:8">
      <c r="A68" s="47"/>
      <c r="B68" s="44"/>
      <c r="C68" s="44"/>
      <c r="D68" s="44"/>
      <c r="E68" s="44"/>
      <c r="F68" s="11"/>
      <c r="G68" s="44"/>
      <c r="H68" s="45"/>
    </row>
    <row r="69" spans="1:8">
      <c r="A69" s="47"/>
      <c r="B69" s="44"/>
      <c r="C69" s="44"/>
      <c r="D69" s="44"/>
      <c r="E69" s="44"/>
      <c r="F69" s="11"/>
      <c r="G69" s="44"/>
      <c r="H69" s="45"/>
    </row>
    <row r="70" spans="1:8">
      <c r="A70" s="47"/>
      <c r="B70" s="44"/>
      <c r="C70" s="44"/>
      <c r="D70" s="44"/>
      <c r="E70" s="44"/>
      <c r="F70" s="11"/>
      <c r="G70" s="44"/>
      <c r="H70" s="45"/>
    </row>
    <row r="71" spans="1:8">
      <c r="A71" s="47"/>
      <c r="B71" s="44"/>
      <c r="C71" s="44"/>
      <c r="D71" s="44"/>
      <c r="E71" s="44"/>
      <c r="F71" s="11"/>
      <c r="G71" s="44"/>
      <c r="H71" s="1404"/>
    </row>
    <row r="72" spans="1:8">
      <c r="A72" s="47"/>
      <c r="B72" s="44"/>
      <c r="C72" s="44"/>
      <c r="D72" s="44"/>
      <c r="E72" s="44"/>
      <c r="F72" s="11"/>
      <c r="G72" s="44"/>
      <c r="H72" s="45"/>
    </row>
    <row r="73" spans="1:8">
      <c r="A73" s="47"/>
      <c r="B73" s="44"/>
      <c r="C73" s="44"/>
      <c r="D73" s="44"/>
      <c r="E73" s="44"/>
      <c r="F73" s="11"/>
      <c r="G73" s="44"/>
      <c r="H73" s="45"/>
    </row>
    <row r="74" spans="1:8">
      <c r="A74" s="47"/>
      <c r="B74" s="44"/>
      <c r="C74" s="44"/>
      <c r="D74" s="44"/>
      <c r="E74" s="44"/>
      <c r="F74" s="11"/>
      <c r="G74" s="284"/>
      <c r="H74" s="353"/>
    </row>
    <row r="75" spans="1:8">
      <c r="A75" s="47"/>
      <c r="B75" s="44"/>
      <c r="C75" s="44"/>
      <c r="D75" s="44"/>
      <c r="E75" s="44"/>
      <c r="F75" s="11"/>
      <c r="G75" s="284"/>
      <c r="H75" s="353"/>
    </row>
    <row r="76" spans="1:8">
      <c r="A76" s="47"/>
      <c r="B76" s="11"/>
      <c r="C76" s="44"/>
      <c r="D76" s="44"/>
      <c r="E76" s="44"/>
      <c r="F76" s="11"/>
      <c r="G76" s="284"/>
      <c r="H76" s="353"/>
    </row>
    <row r="77" spans="1:8">
      <c r="A77" s="47"/>
      <c r="B77" s="44"/>
      <c r="C77" s="44"/>
      <c r="D77" s="44"/>
      <c r="E77" s="44"/>
      <c r="F77" s="11"/>
      <c r="G77" s="284"/>
      <c r="H77" s="353"/>
    </row>
    <row r="78" spans="1:8">
      <c r="A78" s="47"/>
      <c r="B78" s="44"/>
      <c r="C78" s="44"/>
      <c r="D78" s="44"/>
      <c r="E78" s="44"/>
      <c r="F78" s="11"/>
      <c r="G78" s="284"/>
      <c r="H78" s="353"/>
    </row>
    <row r="79" spans="1:8">
      <c r="A79" s="47"/>
      <c r="B79" s="44"/>
      <c r="C79" s="44"/>
      <c r="D79" s="44"/>
      <c r="E79" s="44"/>
      <c r="F79" s="11"/>
      <c r="G79" s="44"/>
      <c r="H79" s="45"/>
    </row>
    <row r="80" spans="1:8">
      <c r="A80" s="47"/>
      <c r="B80" s="44"/>
      <c r="C80" s="44"/>
      <c r="D80" s="44"/>
      <c r="E80" s="44"/>
      <c r="F80" s="11"/>
      <c r="G80" s="44"/>
      <c r="H80" s="45"/>
    </row>
    <row r="81" spans="1:8">
      <c r="A81" s="47"/>
      <c r="B81" s="44"/>
      <c r="C81" s="44"/>
      <c r="D81" s="44"/>
      <c r="E81" s="44"/>
      <c r="F81" s="11"/>
      <c r="G81" s="44"/>
      <c r="H81" s="45"/>
    </row>
    <row r="82" spans="1:8">
      <c r="A82" s="47"/>
      <c r="B82" s="44"/>
      <c r="C82" s="44"/>
      <c r="D82" s="44"/>
      <c r="E82" s="44"/>
      <c r="F82" s="11"/>
      <c r="G82" s="44"/>
      <c r="H82" s="45"/>
    </row>
    <row r="83" spans="1:8">
      <c r="A83" s="47"/>
      <c r="B83" s="44"/>
      <c r="C83" s="44"/>
      <c r="D83" s="44"/>
      <c r="E83" s="44"/>
      <c r="F83" s="11"/>
      <c r="G83" s="44"/>
      <c r="H83" s="45"/>
    </row>
    <row r="84" spans="1:8">
      <c r="A84" s="47"/>
      <c r="B84" s="44"/>
      <c r="C84" s="44"/>
      <c r="D84" s="44"/>
      <c r="E84" s="44"/>
      <c r="F84" s="44"/>
      <c r="G84" s="44"/>
      <c r="H84" s="45"/>
    </row>
    <row r="85" spans="1:8">
      <c r="A85" s="47"/>
      <c r="B85" s="44"/>
      <c r="C85" s="44"/>
      <c r="D85" s="44"/>
      <c r="E85" s="44"/>
      <c r="F85" s="11"/>
      <c r="G85" s="199"/>
      <c r="H85" s="204"/>
    </row>
    <row r="86" spans="1:8">
      <c r="A86" s="47"/>
      <c r="B86" s="11"/>
      <c r="C86" s="44"/>
      <c r="D86" s="44"/>
      <c r="E86" s="44"/>
      <c r="F86" s="11"/>
      <c r="G86" s="199"/>
      <c r="H86" s="204"/>
    </row>
    <row r="87" spans="1:8">
      <c r="A87" s="47"/>
      <c r="B87" s="44"/>
      <c r="C87" s="44"/>
      <c r="D87" s="44"/>
      <c r="E87" s="44"/>
      <c r="F87" s="11"/>
      <c r="G87" s="199"/>
      <c r="H87" s="204"/>
    </row>
    <row r="88" spans="1:8">
      <c r="A88" s="47"/>
      <c r="B88" s="11"/>
      <c r="C88" s="44"/>
      <c r="D88" s="44"/>
      <c r="E88" s="44"/>
      <c r="F88" s="11"/>
      <c r="G88" s="199"/>
      <c r="H88" s="204"/>
    </row>
    <row r="89" spans="1:8">
      <c r="A89" s="47"/>
      <c r="B89" s="44"/>
      <c r="C89" s="44"/>
      <c r="D89" s="44"/>
      <c r="E89" s="44"/>
      <c r="F89" s="11"/>
      <c r="G89" s="199"/>
      <c r="H89" s="204"/>
    </row>
    <row r="90" spans="1:8">
      <c r="A90" s="47"/>
      <c r="B90" s="44"/>
      <c r="C90" s="44"/>
      <c r="D90" s="44"/>
      <c r="E90" s="44"/>
      <c r="F90" s="11"/>
      <c r="G90" s="199"/>
      <c r="H90" s="204"/>
    </row>
    <row r="91" spans="1:8">
      <c r="A91" s="47"/>
      <c r="B91" s="44"/>
      <c r="C91" s="44"/>
      <c r="D91" s="44"/>
      <c r="E91" s="44"/>
      <c r="F91" s="11"/>
      <c r="G91" s="199"/>
      <c r="H91" s="204"/>
    </row>
    <row r="92" spans="1:8">
      <c r="A92" s="47"/>
      <c r="B92" s="44"/>
      <c r="C92" s="44"/>
      <c r="D92" s="44"/>
      <c r="E92" s="44"/>
      <c r="F92" s="11"/>
      <c r="G92" s="199"/>
      <c r="H92" s="204"/>
    </row>
    <row r="93" spans="1:8">
      <c r="A93" s="47"/>
      <c r="B93" s="44"/>
      <c r="C93" s="44"/>
      <c r="D93" s="44"/>
      <c r="E93" s="44"/>
      <c r="F93" s="11"/>
      <c r="G93" s="199"/>
      <c r="H93" s="204"/>
    </row>
    <row r="94" spans="1:8">
      <c r="A94" s="47"/>
      <c r="B94" s="44"/>
      <c r="C94" s="44"/>
      <c r="D94" s="44"/>
      <c r="E94" s="44"/>
      <c r="F94" s="11"/>
      <c r="G94" s="199"/>
      <c r="H94" s="204"/>
    </row>
    <row r="95" spans="1:8">
      <c r="A95" s="47"/>
      <c r="B95" s="44"/>
      <c r="C95" s="44"/>
      <c r="D95" s="44"/>
      <c r="E95" s="44"/>
      <c r="F95" s="11"/>
      <c r="G95" s="199"/>
      <c r="H95" s="204"/>
    </row>
    <row r="96" spans="1:8">
      <c r="A96" s="47"/>
      <c r="B96" s="44"/>
      <c r="C96" s="44"/>
      <c r="D96" s="44"/>
      <c r="E96" s="44"/>
      <c r="F96" s="11"/>
      <c r="G96" s="199"/>
      <c r="H96" s="204"/>
    </row>
    <row r="97" spans="1:8">
      <c r="A97" s="47"/>
      <c r="B97" s="44"/>
      <c r="C97" s="44"/>
      <c r="D97" s="44"/>
      <c r="E97" s="44"/>
      <c r="F97" s="11"/>
      <c r="G97" s="199"/>
      <c r="H97" s="204"/>
    </row>
    <row r="98" spans="1:8">
      <c r="A98" s="47"/>
      <c r="B98" s="44"/>
      <c r="C98" s="44"/>
      <c r="D98" s="44"/>
      <c r="E98" s="44"/>
      <c r="F98" s="11"/>
      <c r="G98" s="199"/>
      <c r="H98" s="204"/>
    </row>
    <row r="99" spans="1:8">
      <c r="A99" s="47"/>
      <c r="B99" s="44"/>
      <c r="C99" s="44"/>
      <c r="D99" s="44"/>
      <c r="E99" s="44"/>
      <c r="F99" s="11"/>
      <c r="G99" s="199"/>
      <c r="H99" s="204"/>
    </row>
    <row r="100" spans="1:8">
      <c r="A100" s="47"/>
      <c r="B100" s="44"/>
      <c r="C100" s="44"/>
      <c r="D100" s="44"/>
      <c r="E100" s="44"/>
      <c r="F100" s="11"/>
      <c r="G100" s="199"/>
      <c r="H100" s="204"/>
    </row>
    <row r="101" spans="1:8">
      <c r="A101" s="47"/>
      <c r="B101" s="44"/>
      <c r="C101" s="44"/>
      <c r="D101" s="44"/>
      <c r="E101" s="44"/>
      <c r="F101" s="11"/>
      <c r="G101" s="199"/>
      <c r="H101" s="204"/>
    </row>
    <row r="102" spans="1:8">
      <c r="A102" s="47"/>
      <c r="B102" s="44"/>
      <c r="C102" s="44"/>
      <c r="D102" s="44"/>
      <c r="E102" s="44"/>
      <c r="F102" s="11"/>
      <c r="G102" s="199"/>
      <c r="H102" s="204"/>
    </row>
    <row r="103" spans="1:8">
      <c r="A103" s="47"/>
      <c r="B103" s="44"/>
      <c r="C103" s="44"/>
      <c r="D103" s="44"/>
      <c r="E103" s="44"/>
      <c r="F103" s="11"/>
      <c r="G103" s="199"/>
      <c r="H103" s="204"/>
    </row>
    <row r="104" spans="1:8">
      <c r="A104" s="47"/>
      <c r="B104" s="44"/>
      <c r="C104" s="44"/>
      <c r="D104" s="44"/>
      <c r="E104" s="44"/>
      <c r="F104" s="11"/>
      <c r="G104" s="199"/>
      <c r="H104" s="204"/>
    </row>
    <row r="105" spans="1:8">
      <c r="A105" s="47"/>
      <c r="B105" s="44"/>
      <c r="C105" s="44"/>
      <c r="D105" s="44"/>
      <c r="E105" s="44"/>
      <c r="F105" s="11"/>
      <c r="G105" s="199"/>
      <c r="H105" s="204"/>
    </row>
    <row r="106" spans="1:8">
      <c r="A106" s="47"/>
      <c r="B106" s="44"/>
      <c r="C106" s="44"/>
      <c r="D106" s="44"/>
      <c r="E106" s="44"/>
      <c r="F106" s="11"/>
      <c r="G106" s="199"/>
      <c r="H106" s="204"/>
    </row>
    <row r="107" spans="1:8">
      <c r="A107" s="47"/>
      <c r="B107" s="44"/>
      <c r="C107" s="44"/>
      <c r="D107" s="44"/>
      <c r="E107" s="44"/>
      <c r="F107" s="11"/>
      <c r="G107" s="199"/>
      <c r="H107" s="204"/>
    </row>
    <row r="108" spans="1:8">
      <c r="A108" s="47"/>
      <c r="B108" s="44"/>
      <c r="C108" s="44"/>
      <c r="D108" s="44"/>
      <c r="E108" s="44"/>
      <c r="F108" s="11"/>
      <c r="G108" s="199"/>
      <c r="H108" s="204"/>
    </row>
    <row r="109" spans="1:8">
      <c r="A109" s="47"/>
      <c r="B109" s="44"/>
      <c r="C109" s="44"/>
      <c r="D109" s="44"/>
      <c r="E109" s="44"/>
      <c r="F109" s="11"/>
      <c r="G109" s="199"/>
      <c r="H109" s="204"/>
    </row>
    <row r="110" spans="1:8">
      <c r="A110" s="47"/>
      <c r="B110" s="44"/>
      <c r="C110" s="44"/>
      <c r="D110" s="44"/>
      <c r="E110" s="44"/>
      <c r="F110" s="11"/>
      <c r="G110" s="199"/>
      <c r="H110" s="204"/>
    </row>
    <row r="111" spans="1:8">
      <c r="A111" s="47"/>
      <c r="B111" s="44"/>
      <c r="C111" s="44"/>
      <c r="D111" s="44"/>
      <c r="E111" s="44"/>
      <c r="F111" s="11"/>
      <c r="G111" s="199"/>
      <c r="H111" s="204"/>
    </row>
    <row r="112" spans="1:8">
      <c r="A112" s="47"/>
      <c r="B112" s="44"/>
      <c r="C112" s="44"/>
      <c r="D112" s="44"/>
      <c r="E112" s="44"/>
      <c r="F112" s="11"/>
      <c r="G112" s="199"/>
      <c r="H112" s="204"/>
    </row>
    <row r="113" spans="1:8">
      <c r="A113" s="47"/>
      <c r="B113" s="44"/>
      <c r="C113" s="44"/>
      <c r="D113" s="44"/>
      <c r="E113" s="44"/>
      <c r="F113" s="11"/>
      <c r="G113" s="199"/>
      <c r="H113" s="204"/>
    </row>
    <row r="114" spans="1:8">
      <c r="A114" s="47"/>
      <c r="B114" s="11"/>
      <c r="C114" s="44"/>
      <c r="D114" s="44"/>
      <c r="E114" s="44"/>
      <c r="F114" s="11"/>
      <c r="G114" s="199"/>
      <c r="H114" s="204"/>
    </row>
    <row r="115" spans="1:8">
      <c r="A115" s="47"/>
      <c r="B115" s="44"/>
      <c r="C115" s="44"/>
      <c r="D115" s="44"/>
      <c r="E115" s="44"/>
      <c r="F115" s="11"/>
      <c r="G115" s="199"/>
      <c r="H115" s="204"/>
    </row>
    <row r="116" spans="1:8">
      <c r="A116" s="47"/>
      <c r="B116" s="11"/>
      <c r="C116" s="44"/>
      <c r="D116" s="44"/>
      <c r="E116" s="44"/>
      <c r="F116" s="11"/>
      <c r="G116" s="199"/>
      <c r="H116" s="204"/>
    </row>
    <row r="117" spans="1:8">
      <c r="A117" s="47"/>
      <c r="B117" s="11"/>
      <c r="C117" s="44"/>
      <c r="D117" s="44"/>
      <c r="E117" s="44"/>
      <c r="F117" s="11"/>
      <c r="G117" s="199"/>
      <c r="H117" s="204"/>
    </row>
    <row r="118" spans="1:8">
      <c r="A118" s="47"/>
      <c r="B118" s="11"/>
      <c r="C118" s="44"/>
      <c r="D118" s="44"/>
      <c r="E118" s="44"/>
      <c r="F118" s="11"/>
      <c r="G118" s="199"/>
      <c r="H118" s="204"/>
    </row>
    <row r="119" spans="1:8">
      <c r="A119" s="47"/>
      <c r="B119" s="11"/>
      <c r="C119" s="44"/>
      <c r="D119" s="44"/>
      <c r="E119" s="44"/>
      <c r="F119" s="11"/>
      <c r="G119" s="199"/>
      <c r="H119" s="204"/>
    </row>
    <row r="120" spans="1:8">
      <c r="A120" s="47"/>
      <c r="B120" s="11"/>
      <c r="C120" s="44"/>
      <c r="D120" s="44"/>
      <c r="E120" s="44"/>
      <c r="F120" s="11"/>
      <c r="G120" s="199"/>
      <c r="H120" s="204"/>
    </row>
    <row r="121" spans="1:8">
      <c r="A121" s="47"/>
      <c r="B121" s="11"/>
      <c r="C121" s="44"/>
      <c r="D121" s="44"/>
      <c r="E121" s="44"/>
      <c r="F121" s="11"/>
      <c r="G121" s="199"/>
      <c r="H121" s="204"/>
    </row>
    <row r="122" spans="1:8">
      <c r="A122" s="47"/>
      <c r="B122" s="11"/>
      <c r="C122" s="44"/>
      <c r="D122" s="44"/>
      <c r="E122" s="44"/>
      <c r="F122" s="11"/>
      <c r="G122" s="199"/>
      <c r="H122" s="204"/>
    </row>
    <row r="123" spans="1:8">
      <c r="A123" s="47"/>
      <c r="B123" s="11"/>
      <c r="C123" s="44"/>
      <c r="D123" s="44"/>
      <c r="E123" s="44"/>
      <c r="F123" s="11"/>
      <c r="G123" s="199"/>
      <c r="H123" s="204"/>
    </row>
    <row r="124" spans="1:8">
      <c r="A124" s="47"/>
      <c r="B124" s="11"/>
      <c r="C124" s="44"/>
      <c r="D124" s="44"/>
      <c r="E124" s="44"/>
      <c r="F124" s="11"/>
      <c r="G124" s="199"/>
      <c r="H124" s="204"/>
    </row>
    <row r="125" spans="1:8">
      <c r="A125" s="47"/>
      <c r="B125" s="11"/>
      <c r="C125" s="44"/>
      <c r="D125" s="44"/>
      <c r="E125" s="44"/>
      <c r="F125" s="11"/>
      <c r="G125" s="199"/>
      <c r="H125" s="204"/>
    </row>
    <row r="126" spans="1:8" ht="15.75" thickBot="1">
      <c r="A126" s="72"/>
      <c r="B126" s="73"/>
      <c r="C126" s="401"/>
      <c r="D126" s="401"/>
      <c r="E126" s="401"/>
      <c r="F126" s="73"/>
      <c r="G126" s="356"/>
      <c r="H126" s="234"/>
    </row>
    <row r="127" spans="1:8">
      <c r="A127" s="11" t="s">
        <v>182</v>
      </c>
      <c r="B127" s="44"/>
      <c r="C127" s="11"/>
      <c r="D127" s="11"/>
      <c r="E127" s="11"/>
      <c r="F127" s="11"/>
      <c r="G127" s="199"/>
      <c r="H127" s="1680"/>
    </row>
    <row r="128" spans="1:8">
      <c r="A128" s="44" t="s">
        <v>2831</v>
      </c>
      <c r="B128" s="44"/>
      <c r="C128" s="44"/>
      <c r="D128" s="44"/>
      <c r="E128" s="44"/>
      <c r="F128" s="44"/>
      <c r="G128" s="284"/>
      <c r="H128" s="284"/>
    </row>
    <row r="130" spans="1:8" ht="15.75" thickBot="1"/>
    <row r="131" spans="1:8">
      <c r="A131" s="13"/>
      <c r="B131" s="128" t="s">
        <v>2817</v>
      </c>
      <c r="C131" s="130" t="s">
        <v>3891</v>
      </c>
      <c r="D131" s="41"/>
      <c r="E131" s="41"/>
      <c r="F131" s="128"/>
      <c r="G131" s="128" t="s">
        <v>2819</v>
      </c>
      <c r="H131" s="42" t="s">
        <v>4184</v>
      </c>
    </row>
    <row r="132" spans="1:8">
      <c r="A132" s="47"/>
      <c r="B132" s="56" t="s">
        <v>567</v>
      </c>
      <c r="C132" s="1756" t="s">
        <v>3892</v>
      </c>
      <c r="D132" s="11" t="s">
        <v>593</v>
      </c>
      <c r="E132" s="11" t="s">
        <v>3894</v>
      </c>
      <c r="F132" s="56"/>
      <c r="G132" s="56" t="s">
        <v>2821</v>
      </c>
      <c r="H132" s="48"/>
    </row>
    <row r="133" spans="1:8">
      <c r="A133" s="49"/>
      <c r="B133" s="52"/>
      <c r="C133" s="220" t="s">
        <v>3895</v>
      </c>
      <c r="D133" s="52" t="s">
        <v>3893</v>
      </c>
      <c r="E133" s="52" t="s">
        <v>3896</v>
      </c>
      <c r="F133" s="77"/>
      <c r="G133" s="1802" t="s">
        <v>4047</v>
      </c>
      <c r="H133" s="711" t="s">
        <v>4046</v>
      </c>
    </row>
    <row r="134" spans="1:8">
      <c r="A134" s="90" t="s">
        <v>183</v>
      </c>
      <c r="B134" s="50"/>
      <c r="C134" s="50"/>
      <c r="D134" s="50"/>
      <c r="E134" s="50"/>
      <c r="F134" s="50"/>
      <c r="G134" s="50"/>
      <c r="H134" s="330"/>
    </row>
    <row r="135" spans="1:8">
      <c r="A135" s="47"/>
      <c r="B135" s="44"/>
      <c r="C135" s="44"/>
      <c r="D135" s="44"/>
      <c r="E135" s="44"/>
      <c r="F135" s="11"/>
      <c r="G135" s="44"/>
      <c r="H135" s="45"/>
    </row>
    <row r="136" spans="1:8">
      <c r="A136" s="47"/>
      <c r="B136" s="44"/>
      <c r="C136" s="44"/>
      <c r="D136" s="44"/>
      <c r="E136" s="44"/>
      <c r="F136" s="11"/>
      <c r="G136" s="44"/>
      <c r="H136" s="45"/>
    </row>
    <row r="137" spans="1:8">
      <c r="A137" s="47"/>
      <c r="B137" s="44"/>
      <c r="C137" s="44"/>
      <c r="D137" s="44"/>
      <c r="E137" s="44"/>
      <c r="F137" s="11"/>
      <c r="G137" s="44"/>
      <c r="H137" s="45"/>
    </row>
    <row r="138" spans="1:8">
      <c r="A138" s="47"/>
      <c r="B138" s="44"/>
      <c r="C138" s="44"/>
      <c r="D138" s="44"/>
      <c r="E138" s="44"/>
      <c r="F138" s="11"/>
      <c r="G138" s="44"/>
      <c r="H138" s="1404"/>
    </row>
    <row r="139" spans="1:8">
      <c r="A139" s="47"/>
      <c r="B139" s="44"/>
      <c r="C139" s="44"/>
      <c r="D139" s="44"/>
      <c r="E139" s="44"/>
      <c r="F139" s="11"/>
      <c r="G139" s="44"/>
      <c r="H139" s="45"/>
    </row>
    <row r="140" spans="1:8">
      <c r="A140" s="47"/>
      <c r="B140" s="44"/>
      <c r="C140" s="44"/>
      <c r="D140" s="44"/>
      <c r="E140" s="44"/>
      <c r="F140" s="11"/>
      <c r="G140" s="44"/>
      <c r="H140" s="45"/>
    </row>
    <row r="141" spans="1:8">
      <c r="A141" s="47"/>
      <c r="B141" s="44"/>
      <c r="C141" s="44"/>
      <c r="D141" s="44"/>
      <c r="E141" s="44"/>
      <c r="F141" s="11"/>
      <c r="G141" s="284"/>
      <c r="H141" s="353"/>
    </row>
    <row r="142" spans="1:8">
      <c r="A142" s="47"/>
      <c r="B142" s="44"/>
      <c r="C142" s="44"/>
      <c r="D142" s="44"/>
      <c r="E142" s="44"/>
      <c r="F142" s="11"/>
      <c r="G142" s="284"/>
      <c r="H142" s="353"/>
    </row>
    <row r="143" spans="1:8">
      <c r="A143" s="47"/>
      <c r="B143" s="11"/>
      <c r="C143" s="44"/>
      <c r="D143" s="44"/>
      <c r="E143" s="44"/>
      <c r="F143" s="11"/>
      <c r="G143" s="284"/>
      <c r="H143" s="353"/>
    </row>
    <row r="144" spans="1:8">
      <c r="A144" s="47"/>
      <c r="B144" s="44"/>
      <c r="C144" s="44"/>
      <c r="D144" s="44"/>
      <c r="E144" s="44"/>
      <c r="F144" s="11"/>
      <c r="G144" s="284"/>
      <c r="H144" s="353"/>
    </row>
    <row r="145" spans="1:8">
      <c r="A145" s="47"/>
      <c r="B145" s="44"/>
      <c r="C145" s="44"/>
      <c r="D145" s="44"/>
      <c r="E145" s="44"/>
      <c r="F145" s="11"/>
      <c r="G145" s="284"/>
      <c r="H145" s="353"/>
    </row>
    <row r="146" spans="1:8">
      <c r="A146" s="47"/>
      <c r="B146" s="44"/>
      <c r="C146" s="44"/>
      <c r="D146" s="44"/>
      <c r="E146" s="44"/>
      <c r="F146" s="11"/>
      <c r="G146" s="44"/>
      <c r="H146" s="45"/>
    </row>
    <row r="147" spans="1:8">
      <c r="A147" s="47"/>
      <c r="B147" s="44"/>
      <c r="C147" s="44"/>
      <c r="D147" s="44"/>
      <c r="E147" s="44"/>
      <c r="F147" s="11"/>
      <c r="G147" s="44"/>
      <c r="H147" s="45"/>
    </row>
    <row r="148" spans="1:8">
      <c r="A148" s="47"/>
      <c r="B148" s="44"/>
      <c r="C148" s="44"/>
      <c r="D148" s="44"/>
      <c r="E148" s="44"/>
      <c r="F148" s="11"/>
      <c r="G148" s="44"/>
      <c r="H148" s="45"/>
    </row>
    <row r="149" spans="1:8">
      <c r="A149" s="47"/>
      <c r="B149" s="44"/>
      <c r="C149" s="44"/>
      <c r="D149" s="44"/>
      <c r="E149" s="44"/>
      <c r="F149" s="11"/>
      <c r="G149" s="44"/>
      <c r="H149" s="45"/>
    </row>
    <row r="150" spans="1:8">
      <c r="A150" s="47"/>
      <c r="B150" s="44"/>
      <c r="C150" s="44"/>
      <c r="D150" s="44"/>
      <c r="E150" s="44"/>
      <c r="F150" s="11"/>
      <c r="G150" s="44"/>
      <c r="H150" s="45"/>
    </row>
    <row r="151" spans="1:8">
      <c r="A151" s="47"/>
      <c r="B151" s="44"/>
      <c r="C151" s="44"/>
      <c r="D151" s="44"/>
      <c r="E151" s="44"/>
      <c r="F151" s="44"/>
      <c r="G151" s="44"/>
      <c r="H151" s="45"/>
    </row>
    <row r="152" spans="1:8">
      <c r="A152" s="47"/>
      <c r="B152" s="44"/>
      <c r="C152" s="44"/>
      <c r="D152" s="44"/>
      <c r="E152" s="44"/>
      <c r="F152" s="11"/>
      <c r="G152" s="199"/>
      <c r="H152" s="204"/>
    </row>
    <row r="153" spans="1:8">
      <c r="A153" s="47"/>
      <c r="B153" s="11"/>
      <c r="C153" s="44"/>
      <c r="D153" s="44"/>
      <c r="E153" s="44"/>
      <c r="F153" s="11"/>
      <c r="G153" s="199"/>
      <c r="H153" s="204"/>
    </row>
    <row r="154" spans="1:8">
      <c r="A154" s="47"/>
      <c r="B154" s="44"/>
      <c r="C154" s="44"/>
      <c r="D154" s="44"/>
      <c r="E154" s="44"/>
      <c r="F154" s="11"/>
      <c r="G154" s="199"/>
      <c r="H154" s="204"/>
    </row>
    <row r="155" spans="1:8">
      <c r="A155" s="47"/>
      <c r="B155" s="11"/>
      <c r="C155" s="44"/>
      <c r="D155" s="44"/>
      <c r="E155" s="44"/>
      <c r="F155" s="11"/>
      <c r="G155" s="199"/>
      <c r="H155" s="204"/>
    </row>
    <row r="156" spans="1:8">
      <c r="A156" s="47"/>
      <c r="B156" s="44"/>
      <c r="C156" s="44"/>
      <c r="D156" s="44"/>
      <c r="E156" s="44"/>
      <c r="F156" s="11"/>
      <c r="G156" s="199"/>
      <c r="H156" s="204"/>
    </row>
    <row r="157" spans="1:8">
      <c r="A157" s="47"/>
      <c r="B157" s="44"/>
      <c r="C157" s="44"/>
      <c r="D157" s="44"/>
      <c r="E157" s="44"/>
      <c r="F157" s="11"/>
      <c r="G157" s="199"/>
      <c r="H157" s="204"/>
    </row>
    <row r="158" spans="1:8">
      <c r="A158" s="47"/>
      <c r="B158" s="44"/>
      <c r="C158" s="44"/>
      <c r="D158" s="44"/>
      <c r="E158" s="44"/>
      <c r="F158" s="11"/>
      <c r="G158" s="199"/>
      <c r="H158" s="204"/>
    </row>
    <row r="159" spans="1:8">
      <c r="A159" s="47"/>
      <c r="B159" s="44"/>
      <c r="C159" s="44"/>
      <c r="D159" s="44"/>
      <c r="E159" s="44"/>
      <c r="F159" s="11"/>
      <c r="G159" s="199"/>
      <c r="H159" s="204"/>
    </row>
    <row r="160" spans="1:8">
      <c r="A160" s="47"/>
      <c r="B160" s="44"/>
      <c r="C160" s="44"/>
      <c r="D160" s="44"/>
      <c r="E160" s="44"/>
      <c r="F160" s="11"/>
      <c r="G160" s="199"/>
      <c r="H160" s="204"/>
    </row>
    <row r="161" spans="1:8">
      <c r="A161" s="47"/>
      <c r="B161" s="44"/>
      <c r="C161" s="44"/>
      <c r="D161" s="44"/>
      <c r="E161" s="44"/>
      <c r="F161" s="11"/>
      <c r="G161" s="199"/>
      <c r="H161" s="204"/>
    </row>
    <row r="162" spans="1:8">
      <c r="A162" s="47"/>
      <c r="B162" s="44"/>
      <c r="C162" s="44"/>
      <c r="D162" s="44"/>
      <c r="E162" s="44"/>
      <c r="F162" s="11"/>
      <c r="G162" s="199"/>
      <c r="H162" s="204"/>
    </row>
    <row r="163" spans="1:8">
      <c r="A163" s="47"/>
      <c r="B163" s="44"/>
      <c r="C163" s="44"/>
      <c r="D163" s="44"/>
      <c r="E163" s="44"/>
      <c r="F163" s="11"/>
      <c r="G163" s="199"/>
      <c r="H163" s="204"/>
    </row>
    <row r="164" spans="1:8">
      <c r="A164" s="47"/>
      <c r="B164" s="44"/>
      <c r="C164" s="44"/>
      <c r="D164" s="44"/>
      <c r="E164" s="44"/>
      <c r="F164" s="11"/>
      <c r="G164" s="199"/>
      <c r="H164" s="204"/>
    </row>
    <row r="165" spans="1:8">
      <c r="A165" s="47"/>
      <c r="B165" s="44"/>
      <c r="C165" s="44"/>
      <c r="D165" s="44"/>
      <c r="E165" s="44"/>
      <c r="F165" s="11"/>
      <c r="G165" s="199"/>
      <c r="H165" s="204"/>
    </row>
    <row r="166" spans="1:8">
      <c r="A166" s="47"/>
      <c r="B166" s="44"/>
      <c r="C166" s="44"/>
      <c r="D166" s="44"/>
      <c r="E166" s="44"/>
      <c r="F166" s="11"/>
      <c r="G166" s="199"/>
      <c r="H166" s="204"/>
    </row>
    <row r="167" spans="1:8">
      <c r="A167" s="47"/>
      <c r="B167" s="44"/>
      <c r="C167" s="44"/>
      <c r="D167" s="44"/>
      <c r="E167" s="44"/>
      <c r="F167" s="11"/>
      <c r="G167" s="199"/>
      <c r="H167" s="204"/>
    </row>
    <row r="168" spans="1:8">
      <c r="A168" s="47"/>
      <c r="B168" s="44"/>
      <c r="C168" s="44"/>
      <c r="D168" s="44"/>
      <c r="E168" s="44"/>
      <c r="F168" s="11"/>
      <c r="G168" s="199"/>
      <c r="H168" s="204"/>
    </row>
    <row r="169" spans="1:8">
      <c r="A169" s="47"/>
      <c r="B169" s="44"/>
      <c r="C169" s="44"/>
      <c r="D169" s="44"/>
      <c r="E169" s="44"/>
      <c r="F169" s="11"/>
      <c r="G169" s="199"/>
      <c r="H169" s="204"/>
    </row>
    <row r="170" spans="1:8">
      <c r="A170" s="47"/>
      <c r="B170" s="44"/>
      <c r="C170" s="44"/>
      <c r="D170" s="44"/>
      <c r="E170" s="44"/>
      <c r="F170" s="11"/>
      <c r="G170" s="199"/>
      <c r="H170" s="204"/>
    </row>
    <row r="171" spans="1:8">
      <c r="A171" s="47"/>
      <c r="B171" s="44"/>
      <c r="C171" s="44"/>
      <c r="D171" s="44"/>
      <c r="E171" s="44"/>
      <c r="F171" s="11"/>
      <c r="G171" s="199"/>
      <c r="H171" s="204"/>
    </row>
    <row r="172" spans="1:8">
      <c r="A172" s="47"/>
      <c r="B172" s="44"/>
      <c r="C172" s="44"/>
      <c r="D172" s="44"/>
      <c r="E172" s="44"/>
      <c r="F172" s="11"/>
      <c r="G172" s="199"/>
      <c r="H172" s="204"/>
    </row>
    <row r="173" spans="1:8">
      <c r="A173" s="47"/>
      <c r="B173" s="44"/>
      <c r="C173" s="44"/>
      <c r="D173" s="44"/>
      <c r="E173" s="44"/>
      <c r="F173" s="11"/>
      <c r="G173" s="199"/>
      <c r="H173" s="204"/>
    </row>
    <row r="174" spans="1:8">
      <c r="A174" s="47"/>
      <c r="B174" s="44"/>
      <c r="C174" s="44"/>
      <c r="D174" s="44"/>
      <c r="E174" s="44"/>
      <c r="F174" s="11"/>
      <c r="G174" s="199"/>
      <c r="H174" s="204"/>
    </row>
    <row r="175" spans="1:8">
      <c r="A175" s="47"/>
      <c r="B175" s="44"/>
      <c r="C175" s="44"/>
      <c r="D175" s="44"/>
      <c r="E175" s="44"/>
      <c r="F175" s="11"/>
      <c r="G175" s="199"/>
      <c r="H175" s="204"/>
    </row>
    <row r="176" spans="1:8">
      <c r="A176" s="47"/>
      <c r="B176" s="44"/>
      <c r="C176" s="44"/>
      <c r="D176" s="44"/>
      <c r="E176" s="44"/>
      <c r="F176" s="11"/>
      <c r="G176" s="199"/>
      <c r="H176" s="204"/>
    </row>
    <row r="177" spans="1:8">
      <c r="A177" s="47"/>
      <c r="B177" s="44"/>
      <c r="C177" s="44"/>
      <c r="D177" s="44"/>
      <c r="E177" s="44"/>
      <c r="F177" s="11"/>
      <c r="G177" s="199"/>
      <c r="H177" s="204"/>
    </row>
    <row r="178" spans="1:8">
      <c r="A178" s="47"/>
      <c r="B178" s="44"/>
      <c r="C178" s="44"/>
      <c r="D178" s="44"/>
      <c r="E178" s="44"/>
      <c r="F178" s="11"/>
      <c r="G178" s="199"/>
      <c r="H178" s="204"/>
    </row>
    <row r="179" spans="1:8">
      <c r="A179" s="47"/>
      <c r="B179" s="44"/>
      <c r="C179" s="44"/>
      <c r="D179" s="44"/>
      <c r="E179" s="44"/>
      <c r="F179" s="11"/>
      <c r="G179" s="199"/>
      <c r="H179" s="204"/>
    </row>
    <row r="180" spans="1:8">
      <c r="A180" s="47"/>
      <c r="B180" s="44"/>
      <c r="C180" s="44"/>
      <c r="D180" s="44"/>
      <c r="E180" s="44"/>
      <c r="F180" s="11"/>
      <c r="G180" s="199"/>
      <c r="H180" s="204"/>
    </row>
    <row r="181" spans="1:8">
      <c r="A181" s="47"/>
      <c r="B181" s="11"/>
      <c r="C181" s="44"/>
      <c r="D181" s="44"/>
      <c r="E181" s="44"/>
      <c r="F181" s="11"/>
      <c r="G181" s="199"/>
      <c r="H181" s="204"/>
    </row>
    <row r="182" spans="1:8">
      <c r="A182" s="47"/>
      <c r="B182" s="44"/>
      <c r="C182" s="44"/>
      <c r="D182" s="44"/>
      <c r="E182" s="44"/>
      <c r="F182" s="11"/>
      <c r="G182" s="199"/>
      <c r="H182" s="204"/>
    </row>
    <row r="183" spans="1:8">
      <c r="A183" s="47"/>
      <c r="B183" s="11"/>
      <c r="C183" s="44"/>
      <c r="D183" s="44"/>
      <c r="E183" s="44"/>
      <c r="F183" s="11"/>
      <c r="G183" s="199"/>
      <c r="H183" s="204"/>
    </row>
    <row r="184" spans="1:8">
      <c r="A184" s="47"/>
      <c r="B184" s="11"/>
      <c r="C184" s="44"/>
      <c r="D184" s="44"/>
      <c r="E184" s="44"/>
      <c r="F184" s="11"/>
      <c r="G184" s="199"/>
      <c r="H184" s="204"/>
    </row>
    <row r="185" spans="1:8">
      <c r="A185" s="47"/>
      <c r="B185" s="11"/>
      <c r="C185" s="44"/>
      <c r="D185" s="44"/>
      <c r="E185" s="44"/>
      <c r="F185" s="11"/>
      <c r="G185" s="199"/>
      <c r="H185" s="204"/>
    </row>
    <row r="186" spans="1:8">
      <c r="A186" s="47"/>
      <c r="B186" s="11"/>
      <c r="C186" s="44"/>
      <c r="D186" s="44"/>
      <c r="E186" s="44"/>
      <c r="F186" s="11"/>
      <c r="G186" s="199"/>
      <c r="H186" s="204"/>
    </row>
    <row r="187" spans="1:8">
      <c r="A187" s="47"/>
      <c r="B187" s="11"/>
      <c r="C187" s="44"/>
      <c r="D187" s="44"/>
      <c r="E187" s="44"/>
      <c r="F187" s="11"/>
      <c r="G187" s="199"/>
      <c r="H187" s="204"/>
    </row>
    <row r="188" spans="1:8">
      <c r="A188" s="47"/>
      <c r="B188" s="11"/>
      <c r="C188" s="44"/>
      <c r="D188" s="44"/>
      <c r="E188" s="44"/>
      <c r="F188" s="11"/>
      <c r="G188" s="199"/>
      <c r="H188" s="204"/>
    </row>
    <row r="189" spans="1:8">
      <c r="A189" s="47"/>
      <c r="B189" s="11"/>
      <c r="C189" s="44"/>
      <c r="D189" s="44"/>
      <c r="E189" s="44"/>
      <c r="F189" s="11"/>
      <c r="G189" s="199"/>
      <c r="H189" s="204"/>
    </row>
    <row r="190" spans="1:8">
      <c r="A190" s="47"/>
      <c r="B190" s="11"/>
      <c r="C190" s="44"/>
      <c r="D190" s="44"/>
      <c r="E190" s="44"/>
      <c r="F190" s="11"/>
      <c r="G190" s="199"/>
      <c r="H190" s="204"/>
    </row>
    <row r="191" spans="1:8">
      <c r="A191" s="47"/>
      <c r="B191" s="11"/>
      <c r="C191" s="44"/>
      <c r="D191" s="44"/>
      <c r="E191" s="44"/>
      <c r="F191" s="11"/>
      <c r="G191" s="199"/>
      <c r="H191" s="204"/>
    </row>
    <row r="192" spans="1:8">
      <c r="A192" s="47"/>
      <c r="B192" s="11"/>
      <c r="C192" s="44"/>
      <c r="D192" s="44"/>
      <c r="E192" s="44"/>
      <c r="F192" s="11"/>
      <c r="G192" s="199"/>
      <c r="H192" s="204"/>
    </row>
    <row r="193" spans="1:8" ht="15.75" thickBot="1">
      <c r="A193" s="72"/>
      <c r="B193" s="73"/>
      <c r="C193" s="401"/>
      <c r="D193" s="401"/>
      <c r="E193" s="401"/>
      <c r="F193" s="73"/>
      <c r="G193" s="356"/>
      <c r="H193" s="234"/>
    </row>
    <row r="194" spans="1:8">
      <c r="A194" s="11" t="s">
        <v>182</v>
      </c>
      <c r="B194" s="44"/>
      <c r="C194" s="11"/>
      <c r="D194" s="11"/>
      <c r="E194" s="11"/>
      <c r="F194" s="11"/>
      <c r="G194" s="199"/>
      <c r="H194" s="1680"/>
    </row>
    <row r="195" spans="1:8">
      <c r="A195" s="44" t="s">
        <v>2831</v>
      </c>
      <c r="B195" s="44"/>
      <c r="C195" s="44"/>
      <c r="D195" s="44"/>
      <c r="E195" s="44"/>
      <c r="F195" s="44"/>
      <c r="G195" s="284"/>
      <c r="H195" s="284"/>
    </row>
    <row r="197" spans="1:8" ht="15.75" thickBot="1"/>
    <row r="198" spans="1:8">
      <c r="A198" s="13"/>
      <c r="B198" s="128" t="s">
        <v>2817</v>
      </c>
      <c r="C198" s="130" t="s">
        <v>3891</v>
      </c>
      <c r="D198" s="41"/>
      <c r="E198" s="41"/>
      <c r="F198" s="128"/>
      <c r="G198" s="128" t="s">
        <v>2819</v>
      </c>
      <c r="H198" s="42" t="s">
        <v>4184</v>
      </c>
    </row>
    <row r="199" spans="1:8">
      <c r="A199" s="47"/>
      <c r="B199" s="56" t="s">
        <v>567</v>
      </c>
      <c r="C199" s="1756" t="s">
        <v>3892</v>
      </c>
      <c r="D199" s="11" t="s">
        <v>593</v>
      </c>
      <c r="E199" s="11" t="s">
        <v>3894</v>
      </c>
      <c r="F199" s="56"/>
      <c r="G199" s="56" t="s">
        <v>2821</v>
      </c>
      <c r="H199" s="48"/>
    </row>
    <row r="200" spans="1:8">
      <c r="A200" s="49"/>
      <c r="B200" s="52"/>
      <c r="C200" s="220" t="s">
        <v>3895</v>
      </c>
      <c r="D200" s="52" t="s">
        <v>3893</v>
      </c>
      <c r="E200" s="52" t="s">
        <v>3896</v>
      </c>
      <c r="F200" s="77"/>
      <c r="G200" s="1802" t="s">
        <v>4047</v>
      </c>
      <c r="H200" s="711" t="s">
        <v>4046</v>
      </c>
    </row>
    <row r="201" spans="1:8">
      <c r="A201" s="90" t="s">
        <v>183</v>
      </c>
      <c r="B201" s="50"/>
      <c r="C201" s="50"/>
      <c r="D201" s="50"/>
      <c r="E201" s="50"/>
      <c r="F201" s="50"/>
      <c r="G201" s="50"/>
      <c r="H201" s="330"/>
    </row>
    <row r="202" spans="1:8">
      <c r="A202" s="47"/>
      <c r="B202" s="44"/>
      <c r="C202" s="44"/>
      <c r="D202" s="44"/>
      <c r="E202" s="44"/>
      <c r="F202" s="11"/>
      <c r="G202" s="44"/>
      <c r="H202" s="45"/>
    </row>
    <row r="203" spans="1:8">
      <c r="A203" s="47"/>
      <c r="B203" s="44"/>
      <c r="C203" s="44"/>
      <c r="D203" s="44"/>
      <c r="E203" s="44"/>
      <c r="F203" s="11"/>
      <c r="G203" s="44"/>
      <c r="H203" s="45"/>
    </row>
    <row r="204" spans="1:8">
      <c r="A204" s="47"/>
      <c r="B204" s="44"/>
      <c r="C204" s="44"/>
      <c r="D204" s="44"/>
      <c r="E204" s="44"/>
      <c r="F204" s="11"/>
      <c r="G204" s="44"/>
      <c r="H204" s="45"/>
    </row>
    <row r="205" spans="1:8">
      <c r="A205" s="47"/>
      <c r="B205" s="44"/>
      <c r="C205" s="44"/>
      <c r="D205" s="44"/>
      <c r="E205" s="44"/>
      <c r="F205" s="11"/>
      <c r="G205" s="44"/>
      <c r="H205" s="1404"/>
    </row>
    <row r="206" spans="1:8">
      <c r="A206" s="47"/>
      <c r="B206" s="44"/>
      <c r="C206" s="44"/>
      <c r="D206" s="44"/>
      <c r="E206" s="44"/>
      <c r="F206" s="11"/>
      <c r="G206" s="44"/>
      <c r="H206" s="45"/>
    </row>
    <row r="207" spans="1:8">
      <c r="A207" s="47"/>
      <c r="B207" s="44"/>
      <c r="C207" s="44"/>
      <c r="D207" s="44"/>
      <c r="E207" s="44"/>
      <c r="F207" s="11"/>
      <c r="G207" s="44"/>
      <c r="H207" s="45"/>
    </row>
    <row r="208" spans="1:8">
      <c r="A208" s="47"/>
      <c r="B208" s="44"/>
      <c r="C208" s="44"/>
      <c r="D208" s="44"/>
      <c r="E208" s="44"/>
      <c r="F208" s="11"/>
      <c r="G208" s="284"/>
      <c r="H208" s="353"/>
    </row>
    <row r="209" spans="1:8">
      <c r="A209" s="47"/>
      <c r="B209" s="44"/>
      <c r="C209" s="44"/>
      <c r="D209" s="44"/>
      <c r="E209" s="44"/>
      <c r="F209" s="11"/>
      <c r="G209" s="284"/>
      <c r="H209" s="353"/>
    </row>
    <row r="210" spans="1:8">
      <c r="A210" s="47"/>
      <c r="B210" s="11"/>
      <c r="C210" s="44"/>
      <c r="D210" s="44"/>
      <c r="E210" s="44"/>
      <c r="F210" s="11"/>
      <c r="G210" s="284"/>
      <c r="H210" s="353"/>
    </row>
    <row r="211" spans="1:8">
      <c r="A211" s="47"/>
      <c r="B211" s="44"/>
      <c r="C211" s="44"/>
      <c r="D211" s="44"/>
      <c r="E211" s="44"/>
      <c r="F211" s="11"/>
      <c r="G211" s="284"/>
      <c r="H211" s="353"/>
    </row>
    <row r="212" spans="1:8">
      <c r="A212" s="47"/>
      <c r="B212" s="44"/>
      <c r="C212" s="44"/>
      <c r="D212" s="44"/>
      <c r="E212" s="44"/>
      <c r="F212" s="11"/>
      <c r="G212" s="284"/>
      <c r="H212" s="353"/>
    </row>
    <row r="213" spans="1:8">
      <c r="A213" s="47"/>
      <c r="B213" s="44"/>
      <c r="C213" s="44"/>
      <c r="D213" s="44"/>
      <c r="E213" s="44"/>
      <c r="F213" s="11"/>
      <c r="G213" s="44"/>
      <c r="H213" s="45"/>
    </row>
    <row r="214" spans="1:8">
      <c r="A214" s="47"/>
      <c r="B214" s="44"/>
      <c r="C214" s="44"/>
      <c r="D214" s="44"/>
      <c r="E214" s="44"/>
      <c r="F214" s="11"/>
      <c r="G214" s="44"/>
      <c r="H214" s="45"/>
    </row>
    <row r="215" spans="1:8">
      <c r="A215" s="47"/>
      <c r="B215" s="44"/>
      <c r="C215" s="44"/>
      <c r="D215" s="44"/>
      <c r="E215" s="44"/>
      <c r="F215" s="11"/>
      <c r="G215" s="44"/>
      <c r="H215" s="45"/>
    </row>
    <row r="216" spans="1:8">
      <c r="A216" s="47"/>
      <c r="B216" s="44"/>
      <c r="C216" s="44"/>
      <c r="D216" s="44"/>
      <c r="E216" s="44"/>
      <c r="F216" s="11"/>
      <c r="G216" s="44"/>
      <c r="H216" s="45"/>
    </row>
    <row r="217" spans="1:8">
      <c r="A217" s="47"/>
      <c r="B217" s="44"/>
      <c r="C217" s="44"/>
      <c r="D217" s="44"/>
      <c r="E217" s="44"/>
      <c r="F217" s="11"/>
      <c r="G217" s="44"/>
      <c r="H217" s="45"/>
    </row>
    <row r="218" spans="1:8">
      <c r="A218" s="47"/>
      <c r="B218" s="44"/>
      <c r="C218" s="44"/>
      <c r="D218" s="44"/>
      <c r="E218" s="44"/>
      <c r="F218" s="44"/>
      <c r="G218" s="44"/>
      <c r="H218" s="45"/>
    </row>
    <row r="219" spans="1:8">
      <c r="A219" s="47"/>
      <c r="B219" s="44"/>
      <c r="C219" s="44"/>
      <c r="D219" s="44"/>
      <c r="E219" s="44"/>
      <c r="F219" s="11"/>
      <c r="G219" s="199"/>
      <c r="H219" s="204"/>
    </row>
    <row r="220" spans="1:8">
      <c r="A220" s="47"/>
      <c r="B220" s="11"/>
      <c r="C220" s="44"/>
      <c r="D220" s="44"/>
      <c r="E220" s="44"/>
      <c r="F220" s="11"/>
      <c r="G220" s="199"/>
      <c r="H220" s="204"/>
    </row>
    <row r="221" spans="1:8">
      <c r="A221" s="47"/>
      <c r="B221" s="44"/>
      <c r="C221" s="44"/>
      <c r="D221" s="44"/>
      <c r="E221" s="44"/>
      <c r="F221" s="11"/>
      <c r="G221" s="199"/>
      <c r="H221" s="204"/>
    </row>
    <row r="222" spans="1:8">
      <c r="A222" s="47"/>
      <c r="B222" s="11"/>
      <c r="C222" s="44"/>
      <c r="D222" s="44"/>
      <c r="E222" s="44"/>
      <c r="F222" s="11"/>
      <c r="G222" s="199"/>
      <c r="H222" s="204"/>
    </row>
    <row r="223" spans="1:8">
      <c r="A223" s="47"/>
      <c r="B223" s="44"/>
      <c r="C223" s="44"/>
      <c r="D223" s="44"/>
      <c r="E223" s="44"/>
      <c r="F223" s="11"/>
      <c r="G223" s="199"/>
      <c r="H223" s="204"/>
    </row>
    <row r="224" spans="1:8">
      <c r="A224" s="47"/>
      <c r="B224" s="44"/>
      <c r="C224" s="44"/>
      <c r="D224" s="44"/>
      <c r="E224" s="44"/>
      <c r="F224" s="11"/>
      <c r="G224" s="199"/>
      <c r="H224" s="204"/>
    </row>
    <row r="225" spans="1:8">
      <c r="A225" s="47"/>
      <c r="B225" s="44"/>
      <c r="C225" s="44"/>
      <c r="D225" s="44"/>
      <c r="E225" s="44"/>
      <c r="F225" s="11"/>
      <c r="G225" s="199"/>
      <c r="H225" s="204"/>
    </row>
    <row r="226" spans="1:8">
      <c r="A226" s="47"/>
      <c r="B226" s="44"/>
      <c r="C226" s="44"/>
      <c r="D226" s="44"/>
      <c r="E226" s="44"/>
      <c r="F226" s="11"/>
      <c r="G226" s="199"/>
      <c r="H226" s="204"/>
    </row>
    <row r="227" spans="1:8">
      <c r="A227" s="47"/>
      <c r="B227" s="44"/>
      <c r="C227" s="44"/>
      <c r="D227" s="44"/>
      <c r="E227" s="44"/>
      <c r="F227" s="11"/>
      <c r="G227" s="199"/>
      <c r="H227" s="204"/>
    </row>
    <row r="228" spans="1:8">
      <c r="A228" s="47"/>
      <c r="B228" s="44"/>
      <c r="C228" s="44"/>
      <c r="D228" s="44"/>
      <c r="E228" s="44"/>
      <c r="F228" s="11"/>
      <c r="G228" s="199"/>
      <c r="H228" s="204"/>
    </row>
    <row r="229" spans="1:8">
      <c r="A229" s="47"/>
      <c r="B229" s="44"/>
      <c r="C229" s="44"/>
      <c r="D229" s="44"/>
      <c r="E229" s="44"/>
      <c r="F229" s="11"/>
      <c r="G229" s="199"/>
      <c r="H229" s="204"/>
    </row>
    <row r="230" spans="1:8">
      <c r="A230" s="47"/>
      <c r="B230" s="44"/>
      <c r="C230" s="44"/>
      <c r="D230" s="44"/>
      <c r="E230" s="44"/>
      <c r="F230" s="11"/>
      <c r="G230" s="199"/>
      <c r="H230" s="204"/>
    </row>
    <row r="231" spans="1:8">
      <c r="A231" s="47"/>
      <c r="B231" s="44"/>
      <c r="C231" s="44"/>
      <c r="D231" s="44"/>
      <c r="E231" s="44"/>
      <c r="F231" s="11"/>
      <c r="G231" s="199"/>
      <c r="H231" s="204"/>
    </row>
    <row r="232" spans="1:8">
      <c r="A232" s="47"/>
      <c r="B232" s="44"/>
      <c r="C232" s="44"/>
      <c r="D232" s="44"/>
      <c r="E232" s="44"/>
      <c r="F232" s="11"/>
      <c r="G232" s="199"/>
      <c r="H232" s="204"/>
    </row>
    <row r="233" spans="1:8">
      <c r="A233" s="47"/>
      <c r="B233" s="44"/>
      <c r="C233" s="44"/>
      <c r="D233" s="44"/>
      <c r="E233" s="44"/>
      <c r="F233" s="11"/>
      <c r="G233" s="199"/>
      <c r="H233" s="204"/>
    </row>
    <row r="234" spans="1:8">
      <c r="A234" s="47"/>
      <c r="B234" s="44"/>
      <c r="C234" s="44"/>
      <c r="D234" s="44"/>
      <c r="E234" s="44"/>
      <c r="F234" s="11"/>
      <c r="G234" s="199"/>
      <c r="H234" s="204"/>
    </row>
    <row r="235" spans="1:8">
      <c r="A235" s="47"/>
      <c r="B235" s="44"/>
      <c r="C235" s="44"/>
      <c r="D235" s="44"/>
      <c r="E235" s="44"/>
      <c r="F235" s="11"/>
      <c r="G235" s="199"/>
      <c r="H235" s="204"/>
    </row>
    <row r="236" spans="1:8">
      <c r="A236" s="47"/>
      <c r="B236" s="44"/>
      <c r="C236" s="44"/>
      <c r="D236" s="44"/>
      <c r="E236" s="44"/>
      <c r="F236" s="11"/>
      <c r="G236" s="199"/>
      <c r="H236" s="204"/>
    </row>
    <row r="237" spans="1:8">
      <c r="A237" s="47"/>
      <c r="B237" s="44"/>
      <c r="C237" s="44"/>
      <c r="D237" s="44"/>
      <c r="E237" s="44"/>
      <c r="F237" s="11"/>
      <c r="G237" s="199"/>
      <c r="H237" s="204"/>
    </row>
    <row r="238" spans="1:8">
      <c r="A238" s="47"/>
      <c r="B238" s="44"/>
      <c r="C238" s="44"/>
      <c r="D238" s="44"/>
      <c r="E238" s="44"/>
      <c r="F238" s="11"/>
      <c r="G238" s="199"/>
      <c r="H238" s="204"/>
    </row>
    <row r="239" spans="1:8">
      <c r="A239" s="47"/>
      <c r="B239" s="44"/>
      <c r="C239" s="44"/>
      <c r="D239" s="44"/>
      <c r="E239" s="44"/>
      <c r="F239" s="11"/>
      <c r="G239" s="199"/>
      <c r="H239" s="204"/>
    </row>
    <row r="240" spans="1:8">
      <c r="A240" s="47"/>
      <c r="B240" s="44"/>
      <c r="C240" s="44"/>
      <c r="D240" s="44"/>
      <c r="E240" s="44"/>
      <c r="F240" s="11"/>
      <c r="G240" s="199"/>
      <c r="H240" s="204"/>
    </row>
    <row r="241" spans="1:8">
      <c r="A241" s="47"/>
      <c r="B241" s="44"/>
      <c r="C241" s="44"/>
      <c r="D241" s="44"/>
      <c r="E241" s="44"/>
      <c r="F241" s="11"/>
      <c r="G241" s="199"/>
      <c r="H241" s="204"/>
    </row>
    <row r="242" spans="1:8">
      <c r="A242" s="47"/>
      <c r="B242" s="44"/>
      <c r="C242" s="44"/>
      <c r="D242" s="44"/>
      <c r="E242" s="44"/>
      <c r="F242" s="11"/>
      <c r="G242" s="199"/>
      <c r="H242" s="204"/>
    </row>
    <row r="243" spans="1:8">
      <c r="A243" s="47"/>
      <c r="B243" s="44"/>
      <c r="C243" s="44"/>
      <c r="D243" s="44"/>
      <c r="E243" s="44"/>
      <c r="F243" s="11"/>
      <c r="G243" s="199"/>
      <c r="H243" s="204"/>
    </row>
    <row r="244" spans="1:8">
      <c r="A244" s="47"/>
      <c r="B244" s="44"/>
      <c r="C244" s="44"/>
      <c r="D244" s="44"/>
      <c r="E244" s="44"/>
      <c r="F244" s="11"/>
      <c r="G244" s="199"/>
      <c r="H244" s="204"/>
    </row>
    <row r="245" spans="1:8">
      <c r="A245" s="47"/>
      <c r="B245" s="44"/>
      <c r="C245" s="44"/>
      <c r="D245" s="44"/>
      <c r="E245" s="44"/>
      <c r="F245" s="11"/>
      <c r="G245" s="199"/>
      <c r="H245" s="204"/>
    </row>
    <row r="246" spans="1:8">
      <c r="A246" s="47"/>
      <c r="B246" s="44"/>
      <c r="C246" s="44"/>
      <c r="D246" s="44"/>
      <c r="E246" s="44"/>
      <c r="F246" s="11"/>
      <c r="G246" s="199"/>
      <c r="H246" s="204"/>
    </row>
    <row r="247" spans="1:8">
      <c r="A247" s="47"/>
      <c r="B247" s="44"/>
      <c r="C247" s="44"/>
      <c r="D247" s="44"/>
      <c r="E247" s="44"/>
      <c r="F247" s="11"/>
      <c r="G247" s="199"/>
      <c r="H247" s="204"/>
    </row>
    <row r="248" spans="1:8">
      <c r="A248" s="47"/>
      <c r="B248" s="11"/>
      <c r="C248" s="44"/>
      <c r="D248" s="44"/>
      <c r="E248" s="44"/>
      <c r="F248" s="11"/>
      <c r="G248" s="199"/>
      <c r="H248" s="204"/>
    </row>
    <row r="249" spans="1:8">
      <c r="A249" s="47"/>
      <c r="B249" s="44"/>
      <c r="C249" s="44"/>
      <c r="D249" s="44"/>
      <c r="E249" s="44"/>
      <c r="F249" s="11"/>
      <c r="G249" s="199"/>
      <c r="H249" s="204"/>
    </row>
    <row r="250" spans="1:8">
      <c r="A250" s="47"/>
      <c r="B250" s="11"/>
      <c r="C250" s="44"/>
      <c r="D250" s="44"/>
      <c r="E250" s="44"/>
      <c r="F250" s="11"/>
      <c r="G250" s="199"/>
      <c r="H250" s="204"/>
    </row>
    <row r="251" spans="1:8">
      <c r="A251" s="47"/>
      <c r="B251" s="11"/>
      <c r="C251" s="44"/>
      <c r="D251" s="44"/>
      <c r="E251" s="44"/>
      <c r="F251" s="11"/>
      <c r="G251" s="199"/>
      <c r="H251" s="204"/>
    </row>
    <row r="252" spans="1:8">
      <c r="A252" s="47"/>
      <c r="B252" s="11"/>
      <c r="C252" s="44"/>
      <c r="D252" s="44"/>
      <c r="E252" s="44"/>
      <c r="F252" s="11"/>
      <c r="G252" s="199"/>
      <c r="H252" s="204"/>
    </row>
    <row r="253" spans="1:8">
      <c r="A253" s="47"/>
      <c r="B253" s="11"/>
      <c r="C253" s="44"/>
      <c r="D253" s="44"/>
      <c r="E253" s="44"/>
      <c r="F253" s="11"/>
      <c r="G253" s="199"/>
      <c r="H253" s="204"/>
    </row>
    <row r="254" spans="1:8">
      <c r="A254" s="47"/>
      <c r="B254" s="11"/>
      <c r="C254" s="44"/>
      <c r="D254" s="44"/>
      <c r="E254" s="44"/>
      <c r="F254" s="11"/>
      <c r="G254" s="199"/>
      <c r="H254" s="204"/>
    </row>
    <row r="255" spans="1:8">
      <c r="A255" s="47"/>
      <c r="B255" s="11"/>
      <c r="C255" s="44"/>
      <c r="D255" s="44"/>
      <c r="E255" s="44"/>
      <c r="F255" s="11"/>
      <c r="G255" s="199"/>
      <c r="H255" s="204"/>
    </row>
    <row r="256" spans="1:8">
      <c r="A256" s="47"/>
      <c r="B256" s="11"/>
      <c r="C256" s="44"/>
      <c r="D256" s="44"/>
      <c r="E256" s="44"/>
      <c r="F256" s="11"/>
      <c r="G256" s="199"/>
      <c r="H256" s="204"/>
    </row>
    <row r="257" spans="1:8">
      <c r="A257" s="47"/>
      <c r="B257" s="11"/>
      <c r="C257" s="44"/>
      <c r="D257" s="44"/>
      <c r="E257" s="44"/>
      <c r="F257" s="11"/>
      <c r="G257" s="199"/>
      <c r="H257" s="204"/>
    </row>
    <row r="258" spans="1:8">
      <c r="A258" s="47"/>
      <c r="B258" s="11"/>
      <c r="C258" s="44"/>
      <c r="D258" s="44"/>
      <c r="E258" s="44"/>
      <c r="F258" s="11"/>
      <c r="G258" s="199"/>
      <c r="H258" s="204"/>
    </row>
    <row r="259" spans="1:8">
      <c r="A259" s="47"/>
      <c r="B259" s="11"/>
      <c r="C259" s="44"/>
      <c r="D259" s="44"/>
      <c r="E259" s="44"/>
      <c r="F259" s="11"/>
      <c r="G259" s="199"/>
      <c r="H259" s="204"/>
    </row>
    <row r="260" spans="1:8" ht="15.75" thickBot="1">
      <c r="A260" s="72"/>
      <c r="B260" s="73"/>
      <c r="C260" s="401"/>
      <c r="D260" s="401"/>
      <c r="E260" s="401"/>
      <c r="F260" s="73"/>
      <c r="G260" s="356"/>
      <c r="H260" s="234"/>
    </row>
    <row r="261" spans="1:8">
      <c r="A261" s="11" t="s">
        <v>182</v>
      </c>
      <c r="B261" s="44"/>
      <c r="C261" s="11"/>
      <c r="D261" s="11"/>
      <c r="E261" s="11"/>
      <c r="F261" s="11"/>
      <c r="G261" s="199"/>
      <c r="H261" s="1680"/>
    </row>
    <row r="262" spans="1:8">
      <c r="A262" s="44" t="s">
        <v>2831</v>
      </c>
      <c r="B262" s="44"/>
      <c r="C262" s="44"/>
      <c r="D262" s="44"/>
      <c r="E262" s="44"/>
      <c r="F262" s="44"/>
      <c r="G262" s="284"/>
      <c r="H262" s="284"/>
    </row>
    <row r="263" spans="1:8" ht="15.75" thickBot="1"/>
    <row r="264" spans="1:8">
      <c r="A264" s="13"/>
      <c r="B264" s="128" t="s">
        <v>2817</v>
      </c>
      <c r="C264" s="130" t="s">
        <v>3891</v>
      </c>
      <c r="D264" s="41"/>
      <c r="E264" s="41"/>
      <c r="F264" s="128"/>
      <c r="G264" s="128" t="s">
        <v>2819</v>
      </c>
      <c r="H264" s="42" t="s">
        <v>4184</v>
      </c>
    </row>
    <row r="265" spans="1:8">
      <c r="A265" s="47"/>
      <c r="B265" s="56" t="s">
        <v>567</v>
      </c>
      <c r="C265" s="1756" t="s">
        <v>3892</v>
      </c>
      <c r="D265" s="11" t="s">
        <v>593</v>
      </c>
      <c r="E265" s="11" t="s">
        <v>3894</v>
      </c>
      <c r="F265" s="56"/>
      <c r="G265" s="56" t="s">
        <v>2821</v>
      </c>
      <c r="H265" s="48"/>
    </row>
    <row r="266" spans="1:8">
      <c r="A266" s="49"/>
      <c r="B266" s="52"/>
      <c r="C266" s="220" t="s">
        <v>3895</v>
      </c>
      <c r="D266" s="52" t="s">
        <v>3893</v>
      </c>
      <c r="E266" s="52" t="s">
        <v>3896</v>
      </c>
      <c r="F266" s="77"/>
      <c r="G266" s="1802" t="s">
        <v>4047</v>
      </c>
      <c r="H266" s="711" t="s">
        <v>4046</v>
      </c>
    </row>
    <row r="267" spans="1:8">
      <c r="A267" s="90" t="s">
        <v>183</v>
      </c>
      <c r="B267" s="50"/>
      <c r="C267" s="50"/>
      <c r="D267" s="50"/>
      <c r="E267" s="50"/>
      <c r="F267" s="50"/>
      <c r="G267" s="50"/>
      <c r="H267" s="330"/>
    </row>
    <row r="268" spans="1:8">
      <c r="A268" s="47"/>
      <c r="B268" s="44"/>
      <c r="C268" s="44"/>
      <c r="D268" s="44"/>
      <c r="E268" s="44"/>
      <c r="F268" s="11"/>
      <c r="G268" s="44"/>
      <c r="H268" s="45"/>
    </row>
    <row r="269" spans="1:8">
      <c r="A269" s="47"/>
      <c r="B269" s="44"/>
      <c r="C269" s="44"/>
      <c r="D269" s="44"/>
      <c r="E269" s="44"/>
      <c r="F269" s="11"/>
      <c r="G269" s="44"/>
      <c r="H269" s="45"/>
    </row>
    <row r="270" spans="1:8">
      <c r="A270" s="47"/>
      <c r="B270" s="44"/>
      <c r="C270" s="44"/>
      <c r="D270" s="44"/>
      <c r="E270" s="44"/>
      <c r="F270" s="11"/>
      <c r="G270" s="44"/>
      <c r="H270" s="45"/>
    </row>
    <row r="271" spans="1:8">
      <c r="A271" s="47"/>
      <c r="B271" s="44"/>
      <c r="C271" s="44"/>
      <c r="D271" s="44"/>
      <c r="E271" s="44"/>
      <c r="F271" s="11"/>
      <c r="G271" s="44"/>
      <c r="H271" s="1404"/>
    </row>
    <row r="272" spans="1:8">
      <c r="A272" s="47"/>
      <c r="B272" s="44"/>
      <c r="C272" s="44"/>
      <c r="D272" s="44"/>
      <c r="E272" s="44"/>
      <c r="F272" s="11"/>
      <c r="G272" s="44"/>
      <c r="H272" s="45"/>
    </row>
    <row r="273" spans="1:8">
      <c r="A273" s="47"/>
      <c r="B273" s="44"/>
      <c r="C273" s="44"/>
      <c r="D273" s="44"/>
      <c r="E273" s="44"/>
      <c r="F273" s="11"/>
      <c r="G273" s="44"/>
      <c r="H273" s="45"/>
    </row>
    <row r="274" spans="1:8">
      <c r="A274" s="47"/>
      <c r="B274" s="44"/>
      <c r="C274" s="44"/>
      <c r="D274" s="44"/>
      <c r="E274" s="44"/>
      <c r="F274" s="11"/>
      <c r="G274" s="284"/>
      <c r="H274" s="353"/>
    </row>
    <row r="275" spans="1:8">
      <c r="A275" s="47"/>
      <c r="B275" s="44"/>
      <c r="C275" s="44"/>
      <c r="D275" s="44"/>
      <c r="E275" s="44"/>
      <c r="F275" s="11"/>
      <c r="G275" s="284"/>
      <c r="H275" s="353"/>
    </row>
    <row r="276" spans="1:8">
      <c r="A276" s="47"/>
      <c r="B276" s="11"/>
      <c r="C276" s="44"/>
      <c r="D276" s="44"/>
      <c r="E276" s="44"/>
      <c r="F276" s="11"/>
      <c r="G276" s="284"/>
      <c r="H276" s="353"/>
    </row>
    <row r="277" spans="1:8">
      <c r="A277" s="47"/>
      <c r="B277" s="44"/>
      <c r="C277" s="44"/>
      <c r="D277" s="44"/>
      <c r="E277" s="44"/>
      <c r="F277" s="11"/>
      <c r="G277" s="284"/>
      <c r="H277" s="353"/>
    </row>
    <row r="278" spans="1:8">
      <c r="A278" s="47"/>
      <c r="B278" s="44"/>
      <c r="C278" s="44"/>
      <c r="D278" s="44"/>
      <c r="E278" s="44"/>
      <c r="F278" s="11"/>
      <c r="G278" s="284"/>
      <c r="H278" s="353"/>
    </row>
    <row r="279" spans="1:8">
      <c r="A279" s="47"/>
      <c r="B279" s="44"/>
      <c r="C279" s="44"/>
      <c r="D279" s="44"/>
      <c r="E279" s="44"/>
      <c r="F279" s="11"/>
      <c r="G279" s="44"/>
      <c r="H279" s="45"/>
    </row>
    <row r="280" spans="1:8">
      <c r="A280" s="47"/>
      <c r="B280" s="44"/>
      <c r="C280" s="44"/>
      <c r="D280" s="44"/>
      <c r="E280" s="44"/>
      <c r="F280" s="11"/>
      <c r="G280" s="44"/>
      <c r="H280" s="45"/>
    </row>
    <row r="281" spans="1:8">
      <c r="A281" s="47"/>
      <c r="B281" s="44"/>
      <c r="C281" s="44"/>
      <c r="D281" s="44"/>
      <c r="E281" s="44"/>
      <c r="F281" s="11"/>
      <c r="G281" s="44"/>
      <c r="H281" s="45"/>
    </row>
    <row r="282" spans="1:8">
      <c r="A282" s="47"/>
      <c r="B282" s="44"/>
      <c r="C282" s="44"/>
      <c r="D282" s="44"/>
      <c r="E282" s="44"/>
      <c r="F282" s="11"/>
      <c r="G282" s="44"/>
      <c r="H282" s="45"/>
    </row>
    <row r="283" spans="1:8">
      <c r="A283" s="47"/>
      <c r="B283" s="44"/>
      <c r="C283" s="44"/>
      <c r="D283" s="44"/>
      <c r="E283" s="44"/>
      <c r="F283" s="11"/>
      <c r="G283" s="44"/>
      <c r="H283" s="45"/>
    </row>
    <row r="284" spans="1:8">
      <c r="A284" s="47"/>
      <c r="B284" s="44"/>
      <c r="C284" s="44"/>
      <c r="D284" s="44"/>
      <c r="E284" s="44"/>
      <c r="F284" s="44"/>
      <c r="G284" s="44"/>
      <c r="H284" s="45"/>
    </row>
    <row r="285" spans="1:8">
      <c r="A285" s="47"/>
      <c r="B285" s="44"/>
      <c r="C285" s="44"/>
      <c r="D285" s="44"/>
      <c r="E285" s="44"/>
      <c r="F285" s="11"/>
      <c r="G285" s="199"/>
      <c r="H285" s="204"/>
    </row>
    <row r="286" spans="1:8">
      <c r="A286" s="47"/>
      <c r="B286" s="11"/>
      <c r="C286" s="44"/>
      <c r="D286" s="44"/>
      <c r="E286" s="44"/>
      <c r="F286" s="11"/>
      <c r="G286" s="199"/>
      <c r="H286" s="204"/>
    </row>
    <row r="287" spans="1:8">
      <c r="A287" s="47"/>
      <c r="B287" s="44"/>
      <c r="C287" s="44"/>
      <c r="D287" s="44"/>
      <c r="E287" s="44"/>
      <c r="F287" s="11"/>
      <c r="G287" s="199"/>
      <c r="H287" s="204"/>
    </row>
    <row r="288" spans="1:8">
      <c r="A288" s="47"/>
      <c r="B288" s="11"/>
      <c r="C288" s="44"/>
      <c r="D288" s="44"/>
      <c r="E288" s="44"/>
      <c r="F288" s="11"/>
      <c r="G288" s="199"/>
      <c r="H288" s="204"/>
    </row>
    <row r="289" spans="1:8">
      <c r="A289" s="47"/>
      <c r="B289" s="44"/>
      <c r="C289" s="44"/>
      <c r="D289" s="44"/>
      <c r="E289" s="44"/>
      <c r="F289" s="11"/>
      <c r="G289" s="199"/>
      <c r="H289" s="204"/>
    </row>
    <row r="290" spans="1:8">
      <c r="A290" s="47"/>
      <c r="B290" s="44"/>
      <c r="C290" s="44"/>
      <c r="D290" s="44"/>
      <c r="E290" s="44"/>
      <c r="F290" s="11"/>
      <c r="G290" s="199"/>
      <c r="H290" s="204"/>
    </row>
    <row r="291" spans="1:8">
      <c r="A291" s="47"/>
      <c r="B291" s="44"/>
      <c r="C291" s="44"/>
      <c r="D291" s="44"/>
      <c r="E291" s="44"/>
      <c r="F291" s="11"/>
      <c r="G291" s="199"/>
      <c r="H291" s="204"/>
    </row>
    <row r="292" spans="1:8">
      <c r="A292" s="47"/>
      <c r="B292" s="44"/>
      <c r="C292" s="44"/>
      <c r="D292" s="44"/>
      <c r="E292" s="44"/>
      <c r="F292" s="11"/>
      <c r="G292" s="199"/>
      <c r="H292" s="204"/>
    </row>
    <row r="293" spans="1:8">
      <c r="A293" s="47"/>
      <c r="B293" s="44"/>
      <c r="C293" s="44"/>
      <c r="D293" s="44"/>
      <c r="E293" s="44"/>
      <c r="F293" s="11"/>
      <c r="G293" s="199"/>
      <c r="H293" s="204"/>
    </row>
    <row r="294" spans="1:8">
      <c r="A294" s="47"/>
      <c r="B294" s="44"/>
      <c r="C294" s="44"/>
      <c r="D294" s="44"/>
      <c r="E294" s="44"/>
      <c r="F294" s="11"/>
      <c r="G294" s="199"/>
      <c r="H294" s="204"/>
    </row>
    <row r="295" spans="1:8">
      <c r="A295" s="47"/>
      <c r="B295" s="44"/>
      <c r="C295" s="44"/>
      <c r="D295" s="44"/>
      <c r="E295" s="44"/>
      <c r="F295" s="11"/>
      <c r="G295" s="199"/>
      <c r="H295" s="204"/>
    </row>
    <row r="296" spans="1:8">
      <c r="A296" s="47"/>
      <c r="B296" s="44"/>
      <c r="C296" s="44"/>
      <c r="D296" s="44"/>
      <c r="E296" s="44"/>
      <c r="F296" s="11"/>
      <c r="G296" s="199"/>
      <c r="H296" s="204"/>
    </row>
    <row r="297" spans="1:8">
      <c r="A297" s="47"/>
      <c r="B297" s="44"/>
      <c r="C297" s="44"/>
      <c r="D297" s="44"/>
      <c r="E297" s="44"/>
      <c r="F297" s="11"/>
      <c r="G297" s="199"/>
      <c r="H297" s="204"/>
    </row>
    <row r="298" spans="1:8">
      <c r="A298" s="47"/>
      <c r="B298" s="44"/>
      <c r="C298" s="44"/>
      <c r="D298" s="44"/>
      <c r="E298" s="44"/>
      <c r="F298" s="11"/>
      <c r="G298" s="199"/>
      <c r="H298" s="204"/>
    </row>
    <row r="299" spans="1:8">
      <c r="A299" s="47"/>
      <c r="B299" s="44"/>
      <c r="C299" s="44"/>
      <c r="D299" s="44"/>
      <c r="E299" s="44"/>
      <c r="F299" s="11"/>
      <c r="G299" s="199"/>
      <c r="H299" s="204"/>
    </row>
    <row r="300" spans="1:8">
      <c r="A300" s="47"/>
      <c r="B300" s="44"/>
      <c r="C300" s="44"/>
      <c r="D300" s="44"/>
      <c r="E300" s="44"/>
      <c r="F300" s="11"/>
      <c r="G300" s="199"/>
      <c r="H300" s="204"/>
    </row>
    <row r="301" spans="1:8">
      <c r="A301" s="47"/>
      <c r="B301" s="44"/>
      <c r="C301" s="44"/>
      <c r="D301" s="44"/>
      <c r="E301" s="44"/>
      <c r="F301" s="11"/>
      <c r="G301" s="199"/>
      <c r="H301" s="204"/>
    </row>
    <row r="302" spans="1:8">
      <c r="A302" s="47"/>
      <c r="B302" s="44"/>
      <c r="C302" s="44"/>
      <c r="D302" s="44"/>
      <c r="E302" s="44"/>
      <c r="F302" s="11"/>
      <c r="G302" s="199"/>
      <c r="H302" s="204"/>
    </row>
    <row r="303" spans="1:8">
      <c r="A303" s="47"/>
      <c r="B303" s="44"/>
      <c r="C303" s="44"/>
      <c r="D303" s="44"/>
      <c r="E303" s="44"/>
      <c r="F303" s="11"/>
      <c r="G303" s="199"/>
      <c r="H303" s="204"/>
    </row>
    <row r="304" spans="1:8">
      <c r="A304" s="47"/>
      <c r="B304" s="44"/>
      <c r="C304" s="44"/>
      <c r="D304" s="44"/>
      <c r="E304" s="44"/>
      <c r="F304" s="11"/>
      <c r="G304" s="199"/>
      <c r="H304" s="204"/>
    </row>
    <row r="305" spans="1:8">
      <c r="A305" s="47"/>
      <c r="B305" s="44"/>
      <c r="C305" s="44"/>
      <c r="D305" s="44"/>
      <c r="E305" s="44"/>
      <c r="F305" s="11"/>
      <c r="G305" s="199"/>
      <c r="H305" s="204"/>
    </row>
    <row r="306" spans="1:8">
      <c r="A306" s="47"/>
      <c r="B306" s="44"/>
      <c r="C306" s="44"/>
      <c r="D306" s="44"/>
      <c r="E306" s="44"/>
      <c r="F306" s="11"/>
      <c r="G306" s="199"/>
      <c r="H306" s="204"/>
    </row>
    <row r="307" spans="1:8">
      <c r="A307" s="47"/>
      <c r="B307" s="44"/>
      <c r="C307" s="44"/>
      <c r="D307" s="44"/>
      <c r="E307" s="44"/>
      <c r="F307" s="11"/>
      <c r="G307" s="199"/>
      <c r="H307" s="204"/>
    </row>
    <row r="308" spans="1:8">
      <c r="A308" s="47"/>
      <c r="B308" s="44"/>
      <c r="C308" s="44"/>
      <c r="D308" s="44"/>
      <c r="E308" s="44"/>
      <c r="F308" s="11"/>
      <c r="G308" s="199"/>
      <c r="H308" s="204"/>
    </row>
    <row r="309" spans="1:8">
      <c r="A309" s="47"/>
      <c r="B309" s="44"/>
      <c r="C309" s="44"/>
      <c r="D309" s="44"/>
      <c r="E309" s="44"/>
      <c r="F309" s="11"/>
      <c r="G309" s="199"/>
      <c r="H309" s="204"/>
    </row>
    <row r="310" spans="1:8">
      <c r="A310" s="47"/>
      <c r="B310" s="44"/>
      <c r="C310" s="44"/>
      <c r="D310" s="44"/>
      <c r="E310" s="44"/>
      <c r="F310" s="11"/>
      <c r="G310" s="199"/>
      <c r="H310" s="204"/>
    </row>
    <row r="311" spans="1:8">
      <c r="A311" s="47"/>
      <c r="B311" s="44"/>
      <c r="C311" s="44"/>
      <c r="D311" s="44"/>
      <c r="E311" s="44"/>
      <c r="F311" s="11"/>
      <c r="G311" s="199"/>
      <c r="H311" s="204"/>
    </row>
    <row r="312" spans="1:8">
      <c r="A312" s="47"/>
      <c r="B312" s="44"/>
      <c r="C312" s="44"/>
      <c r="D312" s="44"/>
      <c r="E312" s="44"/>
      <c r="F312" s="11"/>
      <c r="G312" s="199"/>
      <c r="H312" s="204"/>
    </row>
    <row r="313" spans="1:8">
      <c r="A313" s="47"/>
      <c r="B313" s="44"/>
      <c r="C313" s="44"/>
      <c r="D313" s="44"/>
      <c r="E313" s="44"/>
      <c r="F313" s="11"/>
      <c r="G313" s="199"/>
      <c r="H313" s="204"/>
    </row>
    <row r="314" spans="1:8">
      <c r="A314" s="47"/>
      <c r="B314" s="11"/>
      <c r="C314" s="44"/>
      <c r="D314" s="44"/>
      <c r="E314" s="44"/>
      <c r="F314" s="11"/>
      <c r="G314" s="199"/>
      <c r="H314" s="204"/>
    </row>
    <row r="315" spans="1:8">
      <c r="A315" s="47"/>
      <c r="B315" s="44"/>
      <c r="C315" s="44"/>
      <c r="D315" s="44"/>
      <c r="E315" s="44"/>
      <c r="F315" s="11"/>
      <c r="G315" s="199"/>
      <c r="H315" s="204"/>
    </row>
    <row r="316" spans="1:8">
      <c r="A316" s="47"/>
      <c r="B316" s="11"/>
      <c r="C316" s="44"/>
      <c r="D316" s="44"/>
      <c r="E316" s="44"/>
      <c r="F316" s="11"/>
      <c r="G316" s="199"/>
      <c r="H316" s="204"/>
    </row>
    <row r="317" spans="1:8">
      <c r="A317" s="47"/>
      <c r="B317" s="11"/>
      <c r="C317" s="44"/>
      <c r="D317" s="44"/>
      <c r="E317" s="44"/>
      <c r="F317" s="11"/>
      <c r="G317" s="199"/>
      <c r="H317" s="204"/>
    </row>
    <row r="318" spans="1:8">
      <c r="A318" s="47"/>
      <c r="B318" s="11"/>
      <c r="C318" s="44"/>
      <c r="D318" s="44"/>
      <c r="E318" s="44"/>
      <c r="F318" s="11"/>
      <c r="G318" s="199"/>
      <c r="H318" s="204"/>
    </row>
    <row r="319" spans="1:8">
      <c r="A319" s="47"/>
      <c r="B319" s="11"/>
      <c r="C319" s="44"/>
      <c r="D319" s="44"/>
      <c r="E319" s="44"/>
      <c r="F319" s="11"/>
      <c r="G319" s="199"/>
      <c r="H319" s="204"/>
    </row>
    <row r="320" spans="1:8">
      <c r="A320" s="47"/>
      <c r="B320" s="11"/>
      <c r="C320" s="44"/>
      <c r="D320" s="44"/>
      <c r="E320" s="44"/>
      <c r="F320" s="11"/>
      <c r="G320" s="199"/>
      <c r="H320" s="204"/>
    </row>
    <row r="321" spans="1:8">
      <c r="A321" s="47"/>
      <c r="B321" s="11"/>
      <c r="C321" s="44"/>
      <c r="D321" s="44"/>
      <c r="E321" s="44"/>
      <c r="F321" s="11"/>
      <c r="G321" s="199"/>
      <c r="H321" s="204"/>
    </row>
    <row r="322" spans="1:8">
      <c r="A322" s="47"/>
      <c r="B322" s="11"/>
      <c r="C322" s="44"/>
      <c r="D322" s="44"/>
      <c r="E322" s="44"/>
      <c r="F322" s="11"/>
      <c r="G322" s="199"/>
      <c r="H322" s="204"/>
    </row>
    <row r="323" spans="1:8">
      <c r="A323" s="47"/>
      <c r="B323" s="11"/>
      <c r="C323" s="44"/>
      <c r="D323" s="44"/>
      <c r="E323" s="44"/>
      <c r="F323" s="11"/>
      <c r="G323" s="199"/>
      <c r="H323" s="204"/>
    </row>
    <row r="324" spans="1:8">
      <c r="A324" s="47"/>
      <c r="B324" s="11"/>
      <c r="C324" s="44"/>
      <c r="D324" s="44"/>
      <c r="E324" s="44"/>
      <c r="F324" s="11"/>
      <c r="G324" s="199"/>
      <c r="H324" s="204"/>
    </row>
    <row r="325" spans="1:8">
      <c r="A325" s="47"/>
      <c r="B325" s="11"/>
      <c r="C325" s="44"/>
      <c r="D325" s="44"/>
      <c r="E325" s="44"/>
      <c r="F325" s="11"/>
      <c r="G325" s="199"/>
      <c r="H325" s="204"/>
    </row>
    <row r="326" spans="1:8" ht="15.75" thickBot="1">
      <c r="A326" s="72"/>
      <c r="B326" s="73"/>
      <c r="C326" s="401"/>
      <c r="D326" s="401"/>
      <c r="E326" s="401"/>
      <c r="F326" s="73"/>
      <c r="G326" s="356"/>
      <c r="H326" s="234"/>
    </row>
    <row r="327" spans="1:8">
      <c r="A327" s="11" t="s">
        <v>182</v>
      </c>
      <c r="B327" s="44"/>
      <c r="C327" s="11"/>
      <c r="D327" s="11"/>
      <c r="E327" s="11"/>
      <c r="F327" s="11"/>
      <c r="G327" s="199"/>
      <c r="H327" s="1680"/>
    </row>
    <row r="328" spans="1:8">
      <c r="A328" s="44" t="s">
        <v>2831</v>
      </c>
      <c r="B328" s="44"/>
      <c r="C328" s="44"/>
      <c r="D328" s="44"/>
      <c r="E328" s="44"/>
      <c r="F328" s="44"/>
      <c r="G328" s="284"/>
      <c r="H328" s="284"/>
    </row>
  </sheetData>
  <mergeCells count="7">
    <mergeCell ref="B5:C11"/>
    <mergeCell ref="E5:H8"/>
    <mergeCell ref="E9:H13"/>
    <mergeCell ref="B12:C19"/>
    <mergeCell ref="E14:H16"/>
    <mergeCell ref="E17:H21"/>
    <mergeCell ref="B20:C21"/>
  </mergeCells>
  <phoneticPr fontId="0" type="noConversion"/>
  <printOptions horizontalCentered="1" verticalCentered="1"/>
  <pageMargins left="0.5" right="0.5" top="0.5" bottom="0.5" header="0.5" footer="0.5"/>
  <pageSetup scale="70" orientation="portrait" horizontalDpi="300" verticalDpi="300" r:id="rId1"/>
  <headerFooter alignWithMargins="0"/>
  <rowBreaks count="4" manualBreakCount="4">
    <brk id="61" max="7" man="1"/>
    <brk id="128" max="7" man="1"/>
    <brk id="195" max="7" man="1"/>
    <brk id="262" max="7"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9">
    <tabColor rgb="FF00B050"/>
    <pageSetUpPr fitToPage="1"/>
  </sheetPr>
  <dimension ref="A1:N62"/>
  <sheetViews>
    <sheetView defaultGridColor="0" view="pageBreakPreview" topLeftCell="A7" colorId="22" zoomScale="75" zoomScaleNormal="85" workbookViewId="0">
      <selection activeCell="G23" sqref="G23"/>
    </sheetView>
  </sheetViews>
  <sheetFormatPr defaultColWidth="9.6640625" defaultRowHeight="15"/>
  <cols>
    <col min="1" max="1" width="4.21875" style="1116" customWidth="1"/>
    <col min="2" max="2" width="25.6640625" style="1116" customWidth="1"/>
    <col min="3" max="3" width="29.33203125" style="1116" customWidth="1"/>
    <col min="4" max="4" width="15.6640625" style="1116" customWidth="1"/>
    <col min="5" max="5" width="16.88671875" style="1116" bestFit="1" customWidth="1"/>
    <col min="6" max="6" width="1.44140625" style="1116" customWidth="1"/>
    <col min="7" max="7" width="0.88671875" style="1116" customWidth="1"/>
    <col min="8" max="8" width="16.33203125" style="1116" customWidth="1"/>
    <col min="9" max="9" width="15.21875" style="1116" customWidth="1"/>
    <col min="10" max="10" width="20.6640625" style="1116" bestFit="1" customWidth="1"/>
    <col min="11" max="11" width="15.109375" style="1116" customWidth="1"/>
    <col min="12" max="12" width="16.21875" style="1116" customWidth="1"/>
    <col min="13" max="13" width="4.77734375" style="1116" customWidth="1"/>
    <col min="14" max="14" width="1.44140625" style="1116" customWidth="1"/>
    <col min="15" max="16384" width="9.6640625" style="4"/>
  </cols>
  <sheetData>
    <row r="1" spans="1:13" ht="17.649999999999999" customHeight="1">
      <c r="A1" s="1113" t="s">
        <v>2817</v>
      </c>
      <c r="B1" s="1114"/>
      <c r="C1" s="1114" t="s">
        <v>3891</v>
      </c>
      <c r="D1" s="1115" t="s">
        <v>4183</v>
      </c>
      <c r="E1" s="1230" t="s">
        <v>2820</v>
      </c>
      <c r="H1" s="1113" t="s">
        <v>2817</v>
      </c>
      <c r="I1" s="1114"/>
      <c r="J1" s="1114" t="s">
        <v>2726</v>
      </c>
      <c r="K1" s="1114" t="s">
        <v>4183</v>
      </c>
      <c r="L1" s="1764" t="str">
        <f>E1</f>
        <v>Year of Report</v>
      </c>
      <c r="M1" s="1114"/>
    </row>
    <row r="2" spans="1:13" ht="17.649999999999999" customHeight="1">
      <c r="A2" s="1219" t="s">
        <v>4488</v>
      </c>
      <c r="B2" s="1127"/>
      <c r="C2" s="1536" t="s">
        <v>1166</v>
      </c>
      <c r="D2" s="1156"/>
      <c r="E2" s="1220"/>
      <c r="H2" s="1219" t="str">
        <f>A2</f>
        <v>Orange and Rockland Utilities, Inc.</v>
      </c>
      <c r="I2" s="1127"/>
      <c r="J2" s="1536" t="s">
        <v>1166</v>
      </c>
      <c r="K2" s="1127"/>
      <c r="L2" s="1221"/>
      <c r="M2" s="1127"/>
    </row>
    <row r="3" spans="1:13" ht="17.649999999999999" customHeight="1">
      <c r="A3" s="1117"/>
      <c r="B3" s="1118"/>
      <c r="C3" s="1541" t="s">
        <v>1167</v>
      </c>
      <c r="D3" s="1222" t="str">
        <f>'122123'!G3</f>
        <v>4/28/2015</v>
      </c>
      <c r="E3" s="1223" t="str">
        <f>'Data Sheet'!$C$38</f>
        <v>12/31/2014</v>
      </c>
      <c r="H3" s="1117"/>
      <c r="I3" s="1118"/>
      <c r="J3" s="1541" t="s">
        <v>1167</v>
      </c>
      <c r="K3" s="1224" t="str">
        <f>D3</f>
        <v>4/28/2015</v>
      </c>
      <c r="L3" s="1120" t="str">
        <f>E3</f>
        <v>12/31/2014</v>
      </c>
      <c r="M3" s="1118"/>
    </row>
    <row r="4" spans="1:13" ht="17.649999999999999" customHeight="1">
      <c r="A4" s="3607" t="s">
        <v>3358</v>
      </c>
      <c r="B4" s="3608"/>
      <c r="C4" s="3608"/>
      <c r="D4" s="3608"/>
      <c r="E4" s="3609"/>
      <c r="H4" s="1225" t="s">
        <v>3358</v>
      </c>
      <c r="I4" s="1121"/>
      <c r="J4" s="1121"/>
      <c r="K4" s="1121"/>
      <c r="L4" s="1122"/>
      <c r="M4" s="1132"/>
    </row>
    <row r="5" spans="1:13" ht="17.649999999999999" customHeight="1">
      <c r="A5" s="1123" t="s">
        <v>353</v>
      </c>
      <c r="B5" s="1124"/>
      <c r="C5" s="1124"/>
      <c r="D5" s="1124"/>
      <c r="E5" s="1125"/>
      <c r="H5" s="1123" t="s">
        <v>353</v>
      </c>
      <c r="I5" s="1124"/>
      <c r="J5" s="1124"/>
      <c r="K5" s="1124"/>
      <c r="L5" s="1125"/>
      <c r="M5" s="1125"/>
    </row>
    <row r="6" spans="1:13" ht="17.649999999999999" customHeight="1">
      <c r="A6" s="1126"/>
      <c r="C6" s="1127"/>
      <c r="D6" s="1128"/>
      <c r="E6" s="1127"/>
      <c r="H6" s="1129"/>
      <c r="I6" s="1114"/>
      <c r="J6" s="1114"/>
      <c r="K6" s="1765"/>
      <c r="L6" s="1114"/>
      <c r="M6" s="1114"/>
    </row>
    <row r="7" spans="1:13" ht="17.649999999999999" customHeight="1">
      <c r="A7" s="1130" t="s">
        <v>4190</v>
      </c>
      <c r="B7" s="1131"/>
      <c r="C7" s="1132"/>
      <c r="D7" s="1128" t="s">
        <v>4014</v>
      </c>
      <c r="E7" s="1128" t="s">
        <v>355</v>
      </c>
      <c r="H7" s="1130" t="s">
        <v>356</v>
      </c>
      <c r="I7" s="1128" t="s">
        <v>354</v>
      </c>
      <c r="J7" s="1128" t="s">
        <v>354</v>
      </c>
      <c r="K7" s="1128" t="s">
        <v>354</v>
      </c>
      <c r="L7" s="1128" t="s">
        <v>1410</v>
      </c>
      <c r="M7" s="1128" t="s">
        <v>4190</v>
      </c>
    </row>
    <row r="8" spans="1:13" ht="17.649999999999999" customHeight="1">
      <c r="A8" s="1133" t="s">
        <v>4193</v>
      </c>
      <c r="B8" s="1124"/>
      <c r="C8" s="1125"/>
      <c r="D8" s="1134" t="s">
        <v>2119</v>
      </c>
      <c r="E8" s="1134" t="s">
        <v>2120</v>
      </c>
      <c r="H8" s="1133" t="s">
        <v>2121</v>
      </c>
      <c r="I8" s="1134" t="s">
        <v>4029</v>
      </c>
      <c r="J8" s="1134" t="s">
        <v>4030</v>
      </c>
      <c r="K8" s="1134" t="s">
        <v>4031</v>
      </c>
      <c r="L8" s="1135" t="s">
        <v>4032</v>
      </c>
      <c r="M8" s="1134" t="s">
        <v>4193</v>
      </c>
    </row>
    <row r="9" spans="1:13" ht="17.649999999999999" customHeight="1">
      <c r="A9" s="1133">
        <v>1</v>
      </c>
      <c r="B9" s="1124" t="s">
        <v>756</v>
      </c>
      <c r="C9" s="1125"/>
      <c r="D9" s="1118"/>
      <c r="E9" s="1118"/>
      <c r="H9" s="1136"/>
      <c r="I9" s="1118"/>
      <c r="J9" s="1118"/>
      <c r="K9" s="1118"/>
      <c r="L9" s="1118"/>
      <c r="M9" s="1133">
        <v>1</v>
      </c>
    </row>
    <row r="10" spans="1:13" ht="17.649999999999999" customHeight="1">
      <c r="A10" s="1133">
        <v>2</v>
      </c>
      <c r="B10" s="1119" t="s">
        <v>357</v>
      </c>
      <c r="C10" s="1118"/>
      <c r="D10" s="1137"/>
      <c r="E10" s="1137"/>
      <c r="H10" s="1138"/>
      <c r="I10" s="1137"/>
      <c r="J10" s="1137"/>
      <c r="K10" s="1139"/>
      <c r="L10" s="1119"/>
      <c r="M10" s="1133">
        <v>2</v>
      </c>
    </row>
    <row r="11" spans="1:13" ht="17.649999999999999" customHeight="1">
      <c r="A11" s="1133">
        <v>3</v>
      </c>
      <c r="B11" s="1119" t="s">
        <v>87</v>
      </c>
      <c r="C11" s="1118"/>
      <c r="D11" s="1140">
        <f>SUM(E11:L11)</f>
        <v>1981793594</v>
      </c>
      <c r="E11" s="1141">
        <v>1152111706</v>
      </c>
      <c r="H11" s="1142">
        <v>629951612</v>
      </c>
      <c r="I11" s="1139"/>
      <c r="J11" s="1139"/>
      <c r="K11" s="1139"/>
      <c r="L11" s="1143">
        <v>199730276</v>
      </c>
      <c r="M11" s="1133">
        <v>3</v>
      </c>
    </row>
    <row r="12" spans="1:13" ht="17.649999999999999" customHeight="1">
      <c r="A12" s="1133">
        <v>4</v>
      </c>
      <c r="B12" s="1119" t="s">
        <v>88</v>
      </c>
      <c r="C12" s="1118"/>
      <c r="D12" s="1144">
        <f>SUM(E12:L12)</f>
        <v>0</v>
      </c>
      <c r="E12" s="1145"/>
      <c r="H12" s="1146"/>
      <c r="I12" s="1139"/>
      <c r="J12" s="1139"/>
      <c r="K12" s="1139"/>
      <c r="L12" s="1119"/>
      <c r="M12" s="1133">
        <v>4</v>
      </c>
    </row>
    <row r="13" spans="1:13" ht="17.649999999999999" customHeight="1">
      <c r="A13" s="1133">
        <v>5</v>
      </c>
      <c r="B13" s="1119" t="s">
        <v>89</v>
      </c>
      <c r="C13" s="1118"/>
      <c r="D13" s="1144">
        <f>SUM(E13:L13)</f>
        <v>0</v>
      </c>
      <c r="E13" s="1145">
        <v>0</v>
      </c>
      <c r="H13" s="1229">
        <v>0</v>
      </c>
      <c r="I13" s="1139"/>
      <c r="J13" s="1139"/>
      <c r="K13" s="1139"/>
      <c r="L13" s="1119"/>
      <c r="M13" s="1133">
        <v>5</v>
      </c>
    </row>
    <row r="14" spans="1:13" ht="17.649999999999999" customHeight="1">
      <c r="A14" s="1133">
        <v>6</v>
      </c>
      <c r="B14" s="1147" t="s">
        <v>90</v>
      </c>
      <c r="C14" s="1125"/>
      <c r="D14" s="1144"/>
      <c r="E14" s="1145"/>
      <c r="F14" s="1148"/>
      <c r="G14" s="1148"/>
      <c r="H14" s="1146"/>
      <c r="I14" s="1139"/>
      <c r="J14" s="1139"/>
      <c r="K14" s="1139"/>
      <c r="L14" s="1124"/>
      <c r="M14" s="1133">
        <v>6</v>
      </c>
    </row>
    <row r="15" spans="1:13" ht="17.649999999999999" customHeight="1">
      <c r="A15" s="1133">
        <v>7</v>
      </c>
      <c r="B15" s="1149" t="s">
        <v>91</v>
      </c>
      <c r="C15" s="1118"/>
      <c r="D15" s="1144"/>
      <c r="E15" s="1145"/>
      <c r="F15" s="1148"/>
      <c r="G15" s="1148"/>
      <c r="H15" s="1146"/>
      <c r="I15" s="1139"/>
      <c r="J15" s="1139"/>
      <c r="K15" s="1139"/>
      <c r="L15" s="1119"/>
      <c r="M15" s="1133">
        <v>7</v>
      </c>
    </row>
    <row r="16" spans="1:13" ht="17.649999999999999" customHeight="1">
      <c r="A16" s="1133">
        <v>8</v>
      </c>
      <c r="B16" s="1147" t="s">
        <v>92</v>
      </c>
      <c r="C16" s="1118"/>
      <c r="D16" s="1144">
        <f>SUM(D11:D15)</f>
        <v>1981793594</v>
      </c>
      <c r="E16" s="1145">
        <f>SUM(E11:E15)</f>
        <v>1152111706</v>
      </c>
      <c r="F16" s="1148"/>
      <c r="G16" s="1148"/>
      <c r="H16" s="1201">
        <f>SUM(H11:H15)</f>
        <v>629951612</v>
      </c>
      <c r="I16" s="1201"/>
      <c r="J16" s="1201"/>
      <c r="K16" s="1201"/>
      <c r="L16" s="1201">
        <f>SUM(L11:L15)</f>
        <v>199730276</v>
      </c>
      <c r="M16" s="1133">
        <v>8</v>
      </c>
    </row>
    <row r="17" spans="1:13" ht="17.649999999999999" customHeight="1">
      <c r="A17" s="1133">
        <v>9</v>
      </c>
      <c r="B17" s="1147" t="s">
        <v>358</v>
      </c>
      <c r="C17" s="1118"/>
      <c r="D17" s="1144"/>
      <c r="E17" s="1145"/>
      <c r="F17" s="1148"/>
      <c r="G17" s="1148"/>
      <c r="H17" s="1146"/>
      <c r="I17" s="1139"/>
      <c r="J17" s="1139"/>
      <c r="K17" s="1139"/>
      <c r="L17" s="1150"/>
      <c r="M17" s="1133">
        <v>9</v>
      </c>
    </row>
    <row r="18" spans="1:13" ht="17.649999999999999" customHeight="1">
      <c r="A18" s="1133">
        <v>10</v>
      </c>
      <c r="B18" s="1147" t="s">
        <v>359</v>
      </c>
      <c r="C18" s="1118"/>
      <c r="D18" s="1144">
        <f>SUM(E18:L18)</f>
        <v>8398826</v>
      </c>
      <c r="E18" s="1145">
        <v>8398826</v>
      </c>
      <c r="F18" s="1148"/>
      <c r="G18" s="1148"/>
      <c r="H18" s="1146">
        <v>0</v>
      </c>
      <c r="I18" s="1139"/>
      <c r="J18" s="1139"/>
      <c r="K18" s="1139"/>
      <c r="L18" s="1150">
        <v>0</v>
      </c>
      <c r="M18" s="1133">
        <v>10</v>
      </c>
    </row>
    <row r="19" spans="1:13" ht="17.649999999999999" customHeight="1">
      <c r="A19" s="1133">
        <v>11</v>
      </c>
      <c r="B19" s="1147" t="s">
        <v>4222</v>
      </c>
      <c r="C19" s="1118"/>
      <c r="D19" s="1144">
        <f>SUM(E19:L19)</f>
        <v>52896185</v>
      </c>
      <c r="E19" s="1145">
        <v>33581029</v>
      </c>
      <c r="F19" s="1148"/>
      <c r="G19" s="1148"/>
      <c r="H19" s="1146">
        <v>6682370</v>
      </c>
      <c r="I19" s="1139"/>
      <c r="J19" s="1139"/>
      <c r="K19" s="1139"/>
      <c r="L19" s="1151">
        <v>12632786</v>
      </c>
      <c r="M19" s="1133">
        <v>11</v>
      </c>
    </row>
    <row r="20" spans="1:13" ht="17.649999999999999" customHeight="1">
      <c r="A20" s="1133">
        <v>12</v>
      </c>
      <c r="B20" s="1147" t="s">
        <v>360</v>
      </c>
      <c r="C20" s="1118"/>
      <c r="D20" s="1144"/>
      <c r="E20" s="1145"/>
      <c r="F20" s="1148"/>
      <c r="G20" s="1148"/>
      <c r="H20" s="1146"/>
      <c r="I20" s="1139"/>
      <c r="J20" s="1139"/>
      <c r="K20" s="1139"/>
      <c r="L20" s="1150"/>
      <c r="M20" s="1133">
        <v>12</v>
      </c>
    </row>
    <row r="21" spans="1:13" ht="17.649999999999999" customHeight="1">
      <c r="A21" s="1133">
        <v>13</v>
      </c>
      <c r="B21" s="1119" t="s">
        <v>93</v>
      </c>
      <c r="C21" s="1118"/>
      <c r="D21" s="1144">
        <f>SUM(D16:D20)</f>
        <v>2043088605</v>
      </c>
      <c r="E21" s="1144">
        <f>SUM(E16:E20)</f>
        <v>1194091561</v>
      </c>
      <c r="F21" s="1148"/>
      <c r="G21" s="1148"/>
      <c r="H21" s="1144">
        <f>SUM(H16:H20)</f>
        <v>636633982</v>
      </c>
      <c r="I21" s="1144"/>
      <c r="J21" s="1144"/>
      <c r="K21" s="1144"/>
      <c r="L21" s="1144">
        <f>SUM(L16:L20)</f>
        <v>212363062</v>
      </c>
      <c r="M21" s="1133">
        <v>13</v>
      </c>
    </row>
    <row r="22" spans="1:13" ht="17.649999999999999" customHeight="1">
      <c r="A22" s="1133">
        <v>14</v>
      </c>
      <c r="B22" s="1147" t="s">
        <v>1315</v>
      </c>
      <c r="C22" s="1118"/>
      <c r="D22" s="1144">
        <f>SUM(E22:L22)</f>
        <v>659683864</v>
      </c>
      <c r="E22" s="1144">
        <v>366124930</v>
      </c>
      <c r="F22" s="1152"/>
      <c r="G22" s="1152"/>
      <c r="H22" s="1146">
        <v>197966249</v>
      </c>
      <c r="I22" s="1139"/>
      <c r="J22" s="1139"/>
      <c r="K22" s="1139"/>
      <c r="L22" s="1153">
        <v>95592685</v>
      </c>
      <c r="M22" s="1133">
        <v>14</v>
      </c>
    </row>
    <row r="23" spans="1:13" ht="17.649999999999999" customHeight="1">
      <c r="A23" s="1133">
        <v>15</v>
      </c>
      <c r="B23" s="1119" t="s">
        <v>94</v>
      </c>
      <c r="C23" s="1118"/>
      <c r="D23" s="1140">
        <f>SUM(E23:L23)</f>
        <v>1383404741</v>
      </c>
      <c r="E23" s="1141">
        <f>E21-E22</f>
        <v>827966631</v>
      </c>
      <c r="F23" s="1148"/>
      <c r="G23" s="1148"/>
      <c r="H23" s="1195">
        <f>H21-H22</f>
        <v>438667733</v>
      </c>
      <c r="I23" s="1139"/>
      <c r="J23" s="1139"/>
      <c r="K23" s="1139"/>
      <c r="L23" s="1140">
        <f>L21-L22</f>
        <v>116770377</v>
      </c>
      <c r="M23" s="1133">
        <v>15</v>
      </c>
    </row>
    <row r="24" spans="1:13" ht="17.649999999999999" customHeight="1">
      <c r="A24" s="1191"/>
      <c r="B24" s="1192" t="s">
        <v>95</v>
      </c>
      <c r="C24" s="1192"/>
      <c r="D24" s="1144"/>
      <c r="E24" s="1139"/>
      <c r="F24" s="1148"/>
      <c r="G24" s="1148"/>
      <c r="H24" s="1146"/>
      <c r="I24" s="1139"/>
      <c r="J24" s="1139"/>
      <c r="K24" s="1139"/>
      <c r="L24" s="1190"/>
      <c r="M24" s="1133"/>
    </row>
    <row r="25" spans="1:13" ht="17.649999999999999" customHeight="1">
      <c r="A25" s="1133">
        <v>16</v>
      </c>
      <c r="B25" s="1124" t="s">
        <v>1316</v>
      </c>
      <c r="C25" s="1125"/>
      <c r="D25" s="1144"/>
      <c r="E25" s="1139"/>
      <c r="F25" s="1148"/>
      <c r="G25" s="1148"/>
      <c r="H25" s="1146"/>
      <c r="I25" s="1139"/>
      <c r="J25" s="1139"/>
      <c r="K25" s="1139"/>
      <c r="L25" s="1119"/>
      <c r="M25" s="1133">
        <v>16</v>
      </c>
    </row>
    <row r="26" spans="1:13" ht="17.649999999999999" customHeight="1">
      <c r="A26" s="1133">
        <v>17</v>
      </c>
      <c r="B26" s="1147" t="s">
        <v>96</v>
      </c>
      <c r="C26" s="1118"/>
      <c r="D26" s="1144"/>
      <c r="E26" s="1139"/>
      <c r="F26" s="1148"/>
      <c r="G26" s="1148"/>
      <c r="H26" s="1146"/>
      <c r="I26" s="1139"/>
      <c r="J26" s="1139"/>
      <c r="K26" s="1139"/>
      <c r="L26" s="1150"/>
      <c r="M26" s="1133">
        <v>17</v>
      </c>
    </row>
    <row r="27" spans="1:13" ht="17.649999999999999" customHeight="1">
      <c r="A27" s="1133">
        <v>18</v>
      </c>
      <c r="B27" s="1154" t="s">
        <v>97</v>
      </c>
      <c r="C27" s="1118"/>
      <c r="D27" s="1140">
        <f>SUM(E27:L27)</f>
        <v>590165952</v>
      </c>
      <c r="E27" s="1140">
        <v>364800999</v>
      </c>
      <c r="F27" s="1148"/>
      <c r="G27" s="1148"/>
      <c r="H27" s="1155">
        <v>188929397</v>
      </c>
      <c r="I27" s="1139"/>
      <c r="J27" s="1139"/>
      <c r="K27" s="1139"/>
      <c r="L27" s="1143">
        <v>36435556</v>
      </c>
      <c r="M27" s="1133">
        <v>18</v>
      </c>
    </row>
    <row r="28" spans="1:13" ht="17.649999999999999" customHeight="1">
      <c r="A28" s="1133">
        <v>19</v>
      </c>
      <c r="B28" s="1147" t="s">
        <v>98</v>
      </c>
      <c r="C28" s="1118"/>
      <c r="D28" s="1144" t="s">
        <v>5090</v>
      </c>
      <c r="E28" s="1139"/>
      <c r="F28" s="1148"/>
      <c r="G28" s="1148"/>
      <c r="H28" s="1190" t="s">
        <v>5091</v>
      </c>
      <c r="I28" s="1139"/>
      <c r="J28" s="1139"/>
      <c r="K28" s="1139"/>
      <c r="L28" s="1153"/>
      <c r="M28" s="1133">
        <v>19</v>
      </c>
    </row>
    <row r="29" spans="1:13" ht="17.649999999999999" customHeight="1">
      <c r="A29" s="1133">
        <v>20</v>
      </c>
      <c r="B29" s="1147" t="s">
        <v>99</v>
      </c>
      <c r="C29" s="1118"/>
      <c r="D29" s="1144"/>
      <c r="E29" s="1139"/>
      <c r="F29" s="1148"/>
      <c r="G29" s="1148"/>
      <c r="H29" s="1146"/>
      <c r="I29" s="1139"/>
      <c r="J29" s="1139"/>
      <c r="K29" s="1139"/>
      <c r="L29" s="1153"/>
      <c r="M29" s="1133">
        <v>20</v>
      </c>
    </row>
    <row r="30" spans="1:13" ht="17.649999999999999" customHeight="1">
      <c r="A30" s="1133">
        <v>21</v>
      </c>
      <c r="B30" s="1147" t="s">
        <v>100</v>
      </c>
      <c r="C30" s="1118"/>
      <c r="D30" s="1140">
        <f>SUM(E30:L30)</f>
        <v>69444254</v>
      </c>
      <c r="E30" s="1139">
        <v>1230273</v>
      </c>
      <c r="F30" s="1148"/>
      <c r="G30" s="1148"/>
      <c r="H30" s="1146">
        <v>9056852</v>
      </c>
      <c r="I30" s="1139"/>
      <c r="J30" s="1139"/>
      <c r="K30" s="1139"/>
      <c r="L30" s="1153">
        <v>59157129</v>
      </c>
      <c r="M30" s="1133">
        <v>21</v>
      </c>
    </row>
    <row r="31" spans="1:13" ht="17.649999999999999" customHeight="1">
      <c r="A31" s="1133">
        <v>22</v>
      </c>
      <c r="B31" s="1119" t="s">
        <v>101</v>
      </c>
      <c r="C31" s="1118"/>
      <c r="D31" s="1140">
        <f>SUM(E31:L31)</f>
        <v>659610206</v>
      </c>
      <c r="E31" s="1140">
        <f>+E27+E30</f>
        <v>366031272</v>
      </c>
      <c r="F31" s="1148"/>
      <c r="G31" s="1148"/>
      <c r="H31" s="1140">
        <f>+H27+H30</f>
        <v>197986249</v>
      </c>
      <c r="I31" s="1139"/>
      <c r="J31" s="1139"/>
      <c r="K31" s="1139"/>
      <c r="L31" s="1140">
        <f>+L27+L30</f>
        <v>95592685</v>
      </c>
      <c r="M31" s="1133">
        <v>22</v>
      </c>
    </row>
    <row r="32" spans="1:13" ht="17.649999999999999" customHeight="1">
      <c r="A32" s="1133">
        <v>23</v>
      </c>
      <c r="B32" s="1119" t="s">
        <v>358</v>
      </c>
      <c r="C32" s="1118"/>
      <c r="D32" s="1144"/>
      <c r="E32" s="1139"/>
      <c r="F32" s="1148"/>
      <c r="G32" s="1148"/>
      <c r="H32" s="1198"/>
      <c r="I32" s="1139"/>
      <c r="J32" s="1139"/>
      <c r="K32" s="1139"/>
      <c r="L32" s="1119"/>
      <c r="M32" s="1133">
        <v>23</v>
      </c>
    </row>
    <row r="33" spans="1:13" ht="17.649999999999999" customHeight="1">
      <c r="A33" s="1133">
        <v>24</v>
      </c>
      <c r="B33" s="1147" t="s">
        <v>307</v>
      </c>
      <c r="C33" s="1118"/>
      <c r="D33" s="1144"/>
      <c r="E33" s="1139"/>
      <c r="F33" s="1148"/>
      <c r="G33" s="1148"/>
      <c r="H33" s="1146"/>
      <c r="I33" s="1139"/>
      <c r="J33" s="1139"/>
      <c r="K33" s="1139"/>
      <c r="L33" s="1119"/>
      <c r="M33" s="1133">
        <v>24</v>
      </c>
    </row>
    <row r="34" spans="1:13" ht="17.649999999999999" customHeight="1">
      <c r="A34" s="1133">
        <v>25</v>
      </c>
      <c r="B34" s="1147" t="s">
        <v>1001</v>
      </c>
      <c r="C34" s="1118"/>
      <c r="D34" s="1144"/>
      <c r="E34" s="1139"/>
      <c r="F34" s="1148"/>
      <c r="G34" s="1148"/>
      <c r="H34" s="1146"/>
      <c r="I34" s="1139"/>
      <c r="J34" s="1139"/>
      <c r="K34" s="1139"/>
      <c r="L34" s="1119"/>
      <c r="M34" s="1133">
        <v>25</v>
      </c>
    </row>
    <row r="35" spans="1:13" ht="17.649999999999999" customHeight="1">
      <c r="A35" s="1133">
        <v>26</v>
      </c>
      <c r="B35" s="1119" t="s">
        <v>102</v>
      </c>
      <c r="C35" s="1118"/>
      <c r="D35" s="1144"/>
      <c r="E35" s="1139"/>
      <c r="F35" s="1148"/>
      <c r="G35" s="1148"/>
      <c r="H35" s="1146"/>
      <c r="I35" s="1139"/>
      <c r="J35" s="1139"/>
      <c r="K35" s="1139"/>
      <c r="L35" s="1119"/>
      <c r="M35" s="1133">
        <v>26</v>
      </c>
    </row>
    <row r="36" spans="1:13" ht="17.649999999999999" customHeight="1">
      <c r="A36" s="1133">
        <v>27</v>
      </c>
      <c r="B36" s="1119" t="s">
        <v>359</v>
      </c>
      <c r="C36" s="1118"/>
      <c r="D36" s="1144"/>
      <c r="E36" s="1139"/>
      <c r="F36" s="1148"/>
      <c r="G36" s="1148"/>
      <c r="H36" s="1146"/>
      <c r="I36" s="1139"/>
      <c r="J36" s="1139"/>
      <c r="K36" s="1139"/>
      <c r="L36" s="1119"/>
      <c r="M36" s="1133">
        <v>27</v>
      </c>
    </row>
    <row r="37" spans="1:13" ht="17.649999999999999" customHeight="1">
      <c r="A37" s="1133">
        <v>28</v>
      </c>
      <c r="B37" s="1147" t="s">
        <v>307</v>
      </c>
      <c r="C37" s="1118"/>
      <c r="D37" s="1144">
        <f>SUM(E37:L37)</f>
        <v>93658</v>
      </c>
      <c r="E37" s="1139">
        <v>93658</v>
      </c>
      <c r="F37" s="1148"/>
      <c r="G37" s="1148"/>
      <c r="H37" s="1146"/>
      <c r="I37" s="1139"/>
      <c r="J37" s="1139"/>
      <c r="K37" s="1139"/>
      <c r="L37" s="1151"/>
      <c r="M37" s="1133">
        <v>28</v>
      </c>
    </row>
    <row r="38" spans="1:13" ht="17.649999999999999" customHeight="1">
      <c r="A38" s="1133">
        <v>29</v>
      </c>
      <c r="B38" s="1147" t="s">
        <v>1001</v>
      </c>
      <c r="C38" s="1118"/>
      <c r="D38" s="1144"/>
      <c r="E38" s="1139"/>
      <c r="F38" s="1148"/>
      <c r="G38" s="1148"/>
      <c r="H38" s="1146"/>
      <c r="I38" s="1139"/>
      <c r="J38" s="1139"/>
      <c r="K38" s="1139"/>
      <c r="L38" s="1119"/>
      <c r="M38" s="1133">
        <v>29</v>
      </c>
    </row>
    <row r="39" spans="1:13" ht="17.649999999999999" customHeight="1">
      <c r="A39" s="1133">
        <v>30</v>
      </c>
      <c r="B39" s="1119" t="s">
        <v>103</v>
      </c>
      <c r="C39" s="1118"/>
      <c r="D39" s="1144">
        <f>SUM(E39:L39)</f>
        <v>93658</v>
      </c>
      <c r="E39" s="1139">
        <v>93658</v>
      </c>
      <c r="F39" s="1148"/>
      <c r="G39" s="1148"/>
      <c r="H39" s="1146">
        <v>0</v>
      </c>
      <c r="I39" s="1139"/>
      <c r="J39" s="1139"/>
      <c r="K39" s="1139"/>
      <c r="L39" s="1119">
        <v>0</v>
      </c>
      <c r="M39" s="1133">
        <v>30</v>
      </c>
    </row>
    <row r="40" spans="1:13" ht="17.649999999999999" customHeight="1">
      <c r="A40" s="1133">
        <v>31</v>
      </c>
      <c r="B40" s="1119" t="s">
        <v>1317</v>
      </c>
      <c r="C40" s="1118"/>
      <c r="D40" s="1144"/>
      <c r="E40" s="1139"/>
      <c r="F40" s="1148"/>
      <c r="G40" s="1148"/>
      <c r="H40" s="1146"/>
      <c r="I40" s="1139"/>
      <c r="J40" s="1139"/>
      <c r="K40" s="1139"/>
      <c r="L40" s="1119"/>
      <c r="M40" s="1133">
        <v>31</v>
      </c>
    </row>
    <row r="41" spans="1:13" ht="17.649999999999999" customHeight="1">
      <c r="A41" s="1133">
        <v>32</v>
      </c>
      <c r="B41" s="1119" t="s">
        <v>104</v>
      </c>
      <c r="C41" s="1118"/>
      <c r="D41" s="1144"/>
      <c r="E41" s="1139"/>
      <c r="F41" s="1148"/>
      <c r="G41" s="1148"/>
      <c r="H41" s="1198"/>
      <c r="I41" s="1139"/>
      <c r="J41" s="1139"/>
      <c r="K41" s="1139"/>
      <c r="L41" s="1119"/>
      <c r="M41" s="1133">
        <v>32</v>
      </c>
    </row>
    <row r="42" spans="1:13" ht="17.649999999999999" customHeight="1">
      <c r="A42" s="1226"/>
      <c r="B42" s="1227" t="s">
        <v>105</v>
      </c>
      <c r="C42" s="1228"/>
      <c r="D42" s="1199"/>
      <c r="E42" s="1157"/>
      <c r="F42" s="1148"/>
      <c r="G42" s="1148"/>
      <c r="H42" s="1200"/>
      <c r="I42" s="1198"/>
      <c r="J42" s="1198"/>
      <c r="K42" s="1198"/>
      <c r="L42" s="1190"/>
      <c r="M42" s="1191"/>
    </row>
    <row r="43" spans="1:13" ht="17.649999999999999" customHeight="1">
      <c r="A43" s="1194">
        <v>33</v>
      </c>
      <c r="B43" s="1147" t="s">
        <v>106</v>
      </c>
      <c r="C43" s="1118"/>
      <c r="D43" s="1195">
        <f>SUM(D31:D38)</f>
        <v>659703864</v>
      </c>
      <c r="E43" s="1195">
        <f>SUM(E31:E38)</f>
        <v>366124930</v>
      </c>
      <c r="F43" s="1148"/>
      <c r="G43" s="1148"/>
      <c r="H43" s="1195">
        <f>SUM(H31:H38)</f>
        <v>197986249</v>
      </c>
      <c r="I43" s="1197"/>
      <c r="J43" s="1197"/>
      <c r="K43" s="1197"/>
      <c r="L43" s="1196">
        <f>SUM(L31:L38)</f>
        <v>95592685</v>
      </c>
      <c r="M43" s="1191">
        <v>33</v>
      </c>
    </row>
    <row r="44" spans="1:13" ht="17.649999999999999" customHeight="1">
      <c r="A44" s="3606" t="s">
        <v>3706</v>
      </c>
      <c r="B44" s="3606"/>
      <c r="C44" s="3606"/>
      <c r="D44" s="3606"/>
      <c r="E44" s="3606"/>
      <c r="F44" s="3606"/>
      <c r="G44" s="3606"/>
      <c r="H44" s="3606"/>
      <c r="I44" s="3606"/>
      <c r="J44" s="3606"/>
      <c r="K44" s="3606"/>
      <c r="L44" s="3606"/>
      <c r="M44" s="3606"/>
    </row>
    <row r="45" spans="1:13" ht="15.75">
      <c r="A45" s="3606" t="s">
        <v>5081</v>
      </c>
      <c r="B45" s="3606"/>
      <c r="C45" s="3606"/>
      <c r="D45" s="3606"/>
      <c r="E45" s="3606"/>
      <c r="F45" s="3606"/>
      <c r="G45" s="3606"/>
      <c r="H45" s="3606"/>
      <c r="I45" s="3606"/>
      <c r="J45" s="3606"/>
      <c r="K45" s="3606"/>
      <c r="L45" s="3606"/>
      <c r="M45" s="3606"/>
    </row>
    <row r="46" spans="1:13">
      <c r="A46" s="1158"/>
      <c r="B46" s="1156"/>
      <c r="C46" s="1156"/>
      <c r="D46" s="1159"/>
      <c r="E46" s="1159"/>
      <c r="F46" s="1148"/>
      <c r="G46" s="1148"/>
      <c r="H46" s="1159"/>
      <c r="I46" s="1159"/>
      <c r="J46" s="1159"/>
      <c r="K46" s="1159"/>
      <c r="L46" s="1156"/>
      <c r="M46" s="1156"/>
    </row>
    <row r="47" spans="1:13">
      <c r="A47" s="1158"/>
      <c r="B47" s="1156"/>
      <c r="C47" s="1156"/>
      <c r="D47" s="1159"/>
      <c r="E47" s="1159"/>
      <c r="F47" s="1148"/>
      <c r="G47" s="1148"/>
      <c r="H47" s="1159"/>
      <c r="I47" s="1159"/>
      <c r="J47" s="1159"/>
      <c r="K47" s="1159"/>
      <c r="L47" s="1156"/>
      <c r="M47" s="1156"/>
    </row>
    <row r="48" spans="1:13">
      <c r="A48" s="1158"/>
      <c r="B48" s="1156"/>
      <c r="C48" s="1156"/>
      <c r="D48" s="1159"/>
      <c r="E48" s="1159"/>
      <c r="F48" s="1148"/>
      <c r="G48" s="1148"/>
      <c r="H48" s="1159"/>
      <c r="I48" s="1159"/>
      <c r="J48" s="1159"/>
      <c r="K48" s="1159"/>
      <c r="L48" s="1160"/>
      <c r="M48" s="1156"/>
    </row>
    <row r="49" spans="1:13">
      <c r="A49" s="1158"/>
      <c r="B49" s="1156"/>
      <c r="C49" s="1156"/>
      <c r="D49" s="1159"/>
      <c r="E49" s="1159"/>
      <c r="F49" s="1148"/>
      <c r="G49" s="1148"/>
      <c r="H49" s="1159"/>
      <c r="I49" s="1159"/>
      <c r="J49" s="1159"/>
      <c r="K49" s="1159"/>
      <c r="L49" s="1156"/>
      <c r="M49" s="1156"/>
    </row>
    <row r="50" spans="1:13">
      <c r="A50" s="1158"/>
      <c r="B50" s="1156"/>
      <c r="C50" s="1156"/>
      <c r="D50" s="1159"/>
      <c r="E50" s="1159"/>
      <c r="F50" s="1148"/>
      <c r="G50" s="1148"/>
      <c r="H50" s="1159"/>
      <c r="I50" s="1159"/>
      <c r="J50" s="1159"/>
      <c r="K50" s="1159"/>
      <c r="L50" s="1156"/>
      <c r="M50" s="1156"/>
    </row>
    <row r="51" spans="1:13">
      <c r="D51" s="1148"/>
      <c r="E51" s="1148"/>
      <c r="F51" s="1148"/>
      <c r="G51" s="1148"/>
      <c r="H51" s="1148"/>
      <c r="I51" s="1148"/>
      <c r="J51" s="1148"/>
      <c r="K51" s="1148"/>
    </row>
    <row r="52" spans="1:13">
      <c r="D52" s="1148"/>
      <c r="E52" s="1148"/>
      <c r="F52" s="1148"/>
      <c r="G52" s="1148"/>
      <c r="H52" s="1148"/>
      <c r="I52" s="1148"/>
      <c r="J52" s="1148"/>
      <c r="K52" s="1148"/>
    </row>
    <row r="53" spans="1:13">
      <c r="D53" s="1148"/>
      <c r="E53" s="1148"/>
      <c r="F53" s="1148"/>
      <c r="G53" s="1148"/>
      <c r="H53" s="1148"/>
      <c r="I53" s="1148"/>
      <c r="J53" s="1148"/>
      <c r="K53" s="1148"/>
    </row>
    <row r="54" spans="1:13">
      <c r="D54" s="1148"/>
      <c r="E54" s="1148"/>
      <c r="F54" s="1148"/>
      <c r="G54" s="1148"/>
      <c r="H54" s="1148"/>
      <c r="I54" s="1148"/>
      <c r="J54" s="1148"/>
      <c r="K54" s="1148"/>
    </row>
    <row r="55" spans="1:13">
      <c r="D55" s="1148"/>
      <c r="E55" s="1148"/>
      <c r="F55" s="1148"/>
      <c r="G55" s="1148"/>
      <c r="H55" s="1148"/>
      <c r="I55" s="1148"/>
      <c r="J55" s="1148"/>
      <c r="K55" s="1148"/>
    </row>
    <row r="56" spans="1:13">
      <c r="D56" s="1148"/>
      <c r="E56" s="1148"/>
      <c r="F56" s="1148"/>
      <c r="G56" s="1148"/>
      <c r="H56" s="1148"/>
      <c r="I56" s="1148"/>
      <c r="J56" s="1148"/>
      <c r="K56" s="1148"/>
    </row>
    <row r="57" spans="1:13">
      <c r="D57" s="1148"/>
      <c r="E57" s="1148"/>
      <c r="F57" s="1148"/>
      <c r="G57" s="1148"/>
      <c r="H57" s="1148"/>
      <c r="I57" s="1148"/>
      <c r="J57" s="1148"/>
      <c r="K57" s="1148"/>
    </row>
    <row r="58" spans="1:13">
      <c r="D58" s="1148"/>
      <c r="E58" s="1148"/>
      <c r="F58" s="1148"/>
      <c r="G58" s="1148"/>
      <c r="H58" s="1148"/>
      <c r="I58" s="1148"/>
      <c r="J58" s="1148"/>
      <c r="K58" s="1148"/>
    </row>
    <row r="59" spans="1:13">
      <c r="D59" s="1148"/>
      <c r="E59" s="1148"/>
      <c r="F59" s="1148"/>
      <c r="G59" s="1148"/>
      <c r="H59" s="1148"/>
      <c r="I59" s="1148"/>
      <c r="J59" s="1148"/>
      <c r="K59" s="1148"/>
    </row>
    <row r="60" spans="1:13">
      <c r="D60" s="1148"/>
      <c r="E60" s="1148"/>
      <c r="F60" s="1148"/>
      <c r="G60" s="1148"/>
      <c r="H60" s="1148"/>
      <c r="I60" s="1148"/>
      <c r="J60" s="1148"/>
      <c r="K60" s="1148"/>
    </row>
    <row r="61" spans="1:13">
      <c r="D61" s="1148"/>
      <c r="E61" s="1148"/>
      <c r="F61" s="1148"/>
      <c r="G61" s="1148"/>
      <c r="H61" s="1148"/>
      <c r="I61" s="1148"/>
      <c r="J61" s="1148"/>
      <c r="K61" s="1148"/>
    </row>
    <row r="62" spans="1:13">
      <c r="D62" s="1148"/>
      <c r="E62" s="1148"/>
      <c r="F62" s="1148"/>
      <c r="G62" s="1148"/>
      <c r="H62" s="1148"/>
      <c r="I62" s="1148"/>
      <c r="J62" s="1148"/>
      <c r="K62" s="1148"/>
    </row>
  </sheetData>
  <mergeCells count="3">
    <mergeCell ref="A44:M44"/>
    <mergeCell ref="A4:E4"/>
    <mergeCell ref="A45:M45"/>
  </mergeCells>
  <phoneticPr fontId="0" type="noConversion"/>
  <printOptions horizontalCentered="1" verticalCentered="1"/>
  <pageMargins left="0.5" right="0.5" top="0.5" bottom="0.5" header="0.5" footer="0.5"/>
  <pageSetup scale="58" orientation="landscape" horizontalDpi="300" verticalDpi="300" r:id="rId1"/>
  <headerFooter alignWithMargins="0"/>
  <rowBreaks count="1" manualBreakCount="1">
    <brk id="22" max="16383" man="1"/>
  </rowBreaks>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
    <pageSetUpPr fitToPage="1"/>
  </sheetPr>
  <dimension ref="A1:IO70"/>
  <sheetViews>
    <sheetView defaultGridColor="0" view="pageBreakPreview" colorId="8" zoomScale="60" zoomScaleNormal="75" workbookViewId="0">
      <selection activeCell="C41" sqref="C41"/>
    </sheetView>
  </sheetViews>
  <sheetFormatPr defaultColWidth="9.6640625" defaultRowHeight="15"/>
  <cols>
    <col min="1" max="1" width="35.6640625" style="4" customWidth="1"/>
    <col min="2" max="2" width="3.6640625" style="4" customWidth="1"/>
    <col min="3" max="3" width="39.6640625" style="4" customWidth="1"/>
    <col min="4" max="4" width="2.6640625" style="4" customWidth="1"/>
    <col min="5" max="5" width="24.6640625" style="4" customWidth="1"/>
    <col min="6" max="8" width="9.6640625" style="4"/>
    <col min="9" max="9" width="19.5546875" style="4" bestFit="1" customWidth="1"/>
    <col min="10" max="16384" width="9.6640625" style="4"/>
  </cols>
  <sheetData>
    <row r="1" spans="1:9" ht="40.9" customHeight="1">
      <c r="A1" s="1628" t="s">
        <v>1874</v>
      </c>
      <c r="B1" s="1628"/>
      <c r="C1" s="1628"/>
      <c r="D1" s="1629"/>
      <c r="F1" s="1630"/>
      <c r="G1" s="1629"/>
      <c r="H1" s="1630"/>
      <c r="I1" s="1630"/>
    </row>
    <row r="2" spans="1:9" ht="43.15" customHeight="1">
      <c r="A2" s="1628" t="s">
        <v>1875</v>
      </c>
      <c r="B2" s="1628"/>
      <c r="C2" s="1628"/>
      <c r="D2" s="1629"/>
      <c r="F2" s="1630"/>
      <c r="G2" s="1629"/>
      <c r="H2" s="1630"/>
      <c r="I2" s="1630"/>
    </row>
    <row r="3" spans="1:9" ht="19.899999999999999" customHeight="1">
      <c r="A3" s="1631"/>
      <c r="B3" s="1631"/>
      <c r="C3" s="1629"/>
      <c r="D3" s="1629"/>
      <c r="F3" s="1630"/>
      <c r="G3" s="1630"/>
      <c r="H3" s="1630"/>
      <c r="I3" s="1630"/>
    </row>
    <row r="4" spans="1:9" ht="25.5" customHeight="1">
      <c r="A4" s="1632" t="s">
        <v>1876</v>
      </c>
      <c r="B4" s="1632"/>
      <c r="C4" s="1629"/>
      <c r="D4" s="1629"/>
      <c r="F4" s="1630"/>
      <c r="G4" s="1630"/>
      <c r="H4" s="1630"/>
      <c r="I4" s="1630"/>
    </row>
    <row r="5" spans="1:9" ht="28.9" customHeight="1">
      <c r="A5" s="1632" t="s">
        <v>1877</v>
      </c>
      <c r="B5" s="1632"/>
      <c r="C5" s="1629"/>
      <c r="D5" s="1629"/>
      <c r="F5" s="1630"/>
      <c r="G5" s="1630"/>
      <c r="H5" s="1630"/>
      <c r="I5" s="1630"/>
    </row>
    <row r="6" spans="1:9" ht="29.45" customHeight="1">
      <c r="A6" s="1633" t="str">
        <f>A46</f>
        <v>Year ended 12/31/2014</v>
      </c>
      <c r="B6" s="1633"/>
      <c r="C6" s="1629"/>
      <c r="D6" s="1629"/>
      <c r="F6" s="1630"/>
      <c r="G6" s="1630"/>
      <c r="H6" s="1630"/>
      <c r="I6" s="1630"/>
    </row>
    <row r="7" spans="1:9" ht="14.45" customHeight="1">
      <c r="A7" s="1630"/>
      <c r="B7" s="1630"/>
      <c r="C7" s="1630"/>
      <c r="D7" s="1630"/>
      <c r="F7" s="1630"/>
      <c r="G7" s="1630"/>
      <c r="H7" s="1630"/>
      <c r="I7" s="1630"/>
    </row>
    <row r="8" spans="1:9" ht="22.9" customHeight="1">
      <c r="A8" s="1634" t="s">
        <v>3178</v>
      </c>
      <c r="B8" s="1635"/>
      <c r="C8" s="1630"/>
      <c r="F8" s="1630"/>
      <c r="G8" s="1636"/>
      <c r="H8" s="1630"/>
      <c r="I8" s="1630"/>
    </row>
    <row r="9" spans="1:9" ht="18" customHeight="1">
      <c r="B9" s="451">
        <v>1</v>
      </c>
      <c r="C9" s="1637" t="s">
        <v>3179</v>
      </c>
      <c r="D9" s="1638"/>
      <c r="F9" s="1630"/>
      <c r="G9" s="1630"/>
      <c r="H9" s="1630"/>
      <c r="I9" s="1630"/>
    </row>
    <row r="10" spans="1:9" ht="18" customHeight="1">
      <c r="B10" s="451"/>
      <c r="C10" s="1639" t="s">
        <v>3180</v>
      </c>
      <c r="D10" s="1638"/>
      <c r="F10" s="1629"/>
      <c r="G10" s="1630"/>
      <c r="H10" s="1630"/>
      <c r="I10" s="1630"/>
    </row>
    <row r="11" spans="1:9" ht="18" customHeight="1">
      <c r="B11" s="451"/>
      <c r="C11" s="1640"/>
      <c r="D11" s="1630"/>
      <c r="F11" s="1630"/>
      <c r="G11" s="1630"/>
      <c r="H11" s="1630"/>
      <c r="I11" s="1630"/>
    </row>
    <row r="12" spans="1:9" ht="21.6" customHeight="1">
      <c r="B12" s="451">
        <v>2</v>
      </c>
      <c r="C12" s="1641" t="s">
        <v>609</v>
      </c>
      <c r="D12" s="1629"/>
      <c r="F12" s="1629"/>
      <c r="G12" s="1629"/>
      <c r="H12" s="1632"/>
      <c r="I12" s="1630"/>
    </row>
    <row r="13" spans="1:9" ht="18" customHeight="1">
      <c r="B13" s="451"/>
      <c r="C13" s="1637" t="s">
        <v>3751</v>
      </c>
      <c r="D13" s="1630"/>
      <c r="F13" s="1630"/>
      <c r="G13" s="1630"/>
      <c r="H13" s="1632"/>
      <c r="I13" s="1630"/>
    </row>
    <row r="14" spans="1:9" ht="18" customHeight="1">
      <c r="B14" s="451"/>
      <c r="C14" s="1637" t="s">
        <v>3752</v>
      </c>
      <c r="D14" s="1630"/>
      <c r="F14" s="1630"/>
      <c r="G14" s="1629"/>
      <c r="H14" s="1633"/>
      <c r="I14" s="1630"/>
    </row>
    <row r="15" spans="1:9" ht="13.15" customHeight="1">
      <c r="A15" s="1630"/>
      <c r="B15" s="1630"/>
      <c r="C15" s="1642"/>
      <c r="D15" s="1630"/>
      <c r="F15" s="1630"/>
      <c r="G15" s="1630"/>
      <c r="H15" s="1630"/>
      <c r="I15" s="1630"/>
    </row>
    <row r="16" spans="1:9" ht="23.45" customHeight="1">
      <c r="A16" s="1630"/>
      <c r="B16" s="1630"/>
      <c r="C16" s="1643" t="s">
        <v>3753</v>
      </c>
      <c r="D16" s="1644"/>
      <c r="F16" s="1630"/>
      <c r="G16" s="1630"/>
      <c r="H16" s="1630"/>
      <c r="I16" s="1630"/>
    </row>
    <row r="17" spans="1:249" ht="13.15" customHeight="1">
      <c r="A17" s="1645"/>
      <c r="B17" s="1645"/>
      <c r="C17" s="1646"/>
      <c r="F17" s="1630"/>
      <c r="G17" s="1630"/>
      <c r="H17" s="1630"/>
    </row>
    <row r="18" spans="1:249" ht="13.5" customHeight="1">
      <c r="A18" s="1630"/>
      <c r="B18" s="1630"/>
      <c r="C18" s="1642"/>
      <c r="D18" s="1630"/>
      <c r="F18" s="1630"/>
      <c r="G18" s="1630"/>
      <c r="H18" s="1630"/>
      <c r="I18" s="1630"/>
    </row>
    <row r="19" spans="1:249" ht="13.5" customHeight="1">
      <c r="A19" s="1630"/>
      <c r="B19" s="1630"/>
      <c r="C19" s="1642"/>
      <c r="D19" s="1630"/>
      <c r="F19" s="1630"/>
      <c r="G19" s="1630"/>
      <c r="H19" s="1630"/>
      <c r="I19" s="1630"/>
    </row>
    <row r="20" spans="1:249" ht="13.5" customHeight="1">
      <c r="A20" s="1630"/>
      <c r="B20" s="1630"/>
      <c r="C20" s="1642"/>
      <c r="D20" s="1630"/>
      <c r="F20" s="1630"/>
      <c r="G20" s="1630"/>
      <c r="H20" s="1630"/>
      <c r="I20" s="1630"/>
    </row>
    <row r="21" spans="1:249" ht="13.15" customHeight="1">
      <c r="A21" s="1630"/>
      <c r="B21" s="1630"/>
      <c r="C21" s="1642"/>
      <c r="D21" s="1630"/>
      <c r="F21" s="1630"/>
      <c r="G21" s="1630"/>
      <c r="H21" s="1630"/>
      <c r="I21" s="1630"/>
    </row>
    <row r="22" spans="1:249" ht="15" customHeight="1">
      <c r="A22" s="1647"/>
      <c r="B22" s="1647"/>
      <c r="C22" s="1648" t="s">
        <v>2949</v>
      </c>
      <c r="D22" s="1649"/>
      <c r="F22" s="1640"/>
      <c r="G22" s="1630"/>
      <c r="H22" s="1630"/>
      <c r="I22" s="1630"/>
    </row>
    <row r="23" spans="1:249" ht="15" customHeight="1">
      <c r="A23" s="1650"/>
      <c r="B23" s="1650"/>
      <c r="C23" s="1650"/>
      <c r="D23" s="1650"/>
      <c r="E23" s="1640"/>
      <c r="F23" s="1640"/>
      <c r="G23" s="1630"/>
      <c r="H23" s="1630"/>
      <c r="I23" s="1630"/>
    </row>
    <row r="24" spans="1:249" ht="15" customHeight="1">
      <c r="A24" s="1650"/>
      <c r="B24" s="1650"/>
      <c r="C24" s="1650"/>
      <c r="D24" s="1650"/>
      <c r="E24" s="1640"/>
      <c r="F24" s="1640"/>
      <c r="G24" s="1640"/>
      <c r="H24" s="1640"/>
      <c r="I24" s="1640"/>
      <c r="J24" s="451"/>
      <c r="K24" s="451"/>
      <c r="L24" s="451"/>
      <c r="M24" s="451"/>
      <c r="N24" s="451"/>
      <c r="O24" s="451"/>
      <c r="P24" s="451"/>
      <c r="Q24" s="451"/>
      <c r="R24" s="451"/>
      <c r="S24" s="451"/>
      <c r="T24" s="451"/>
      <c r="U24" s="451"/>
      <c r="V24" s="451"/>
      <c r="W24" s="451"/>
      <c r="X24" s="451"/>
      <c r="Y24" s="451"/>
      <c r="Z24" s="451"/>
      <c r="AA24" s="451"/>
      <c r="AB24" s="451"/>
      <c r="AC24" s="451"/>
      <c r="AD24" s="451"/>
      <c r="AE24" s="451"/>
      <c r="AF24" s="451"/>
      <c r="AG24" s="451"/>
      <c r="AH24" s="451"/>
      <c r="AI24" s="451"/>
      <c r="AJ24" s="451"/>
      <c r="AK24" s="451"/>
      <c r="AL24" s="451"/>
      <c r="AM24" s="451"/>
      <c r="AN24" s="451"/>
      <c r="AO24" s="451"/>
      <c r="AP24" s="451"/>
      <c r="AQ24" s="451"/>
      <c r="AR24" s="451"/>
      <c r="AS24" s="451"/>
      <c r="AT24" s="451"/>
      <c r="AU24" s="451"/>
      <c r="AV24" s="451"/>
      <c r="AW24" s="451"/>
      <c r="AX24" s="451"/>
      <c r="AY24" s="451"/>
      <c r="AZ24" s="451"/>
      <c r="BA24" s="451"/>
      <c r="BB24" s="451"/>
      <c r="BC24" s="451"/>
      <c r="BD24" s="451"/>
      <c r="BE24" s="451"/>
      <c r="BF24" s="451"/>
      <c r="BG24" s="451"/>
      <c r="BH24" s="451"/>
      <c r="BI24" s="451"/>
      <c r="BJ24" s="451"/>
      <c r="BK24" s="451"/>
      <c r="BL24" s="451"/>
      <c r="BM24" s="451"/>
      <c r="BN24" s="451"/>
      <c r="BO24" s="451"/>
      <c r="BP24" s="451"/>
      <c r="BQ24" s="451"/>
      <c r="BR24" s="451"/>
      <c r="BS24" s="451"/>
      <c r="BT24" s="451"/>
      <c r="BU24" s="451"/>
      <c r="BV24" s="451"/>
      <c r="BW24" s="451"/>
      <c r="BX24" s="451"/>
      <c r="BY24" s="451"/>
      <c r="BZ24" s="451"/>
      <c r="CA24" s="451"/>
      <c r="CB24" s="451"/>
      <c r="CC24" s="451"/>
      <c r="CD24" s="451"/>
      <c r="CE24" s="451"/>
      <c r="CF24" s="451"/>
      <c r="CG24" s="451"/>
      <c r="CH24" s="451"/>
      <c r="CI24" s="451"/>
      <c r="CJ24" s="451"/>
      <c r="CK24" s="451"/>
      <c r="CL24" s="451"/>
      <c r="CM24" s="451"/>
      <c r="CN24" s="451"/>
      <c r="CO24" s="451"/>
      <c r="CP24" s="451"/>
      <c r="CQ24" s="451"/>
      <c r="CR24" s="451"/>
      <c r="CS24" s="451"/>
      <c r="CT24" s="451"/>
      <c r="CU24" s="451"/>
      <c r="CV24" s="451"/>
      <c r="CW24" s="451"/>
      <c r="CX24" s="451"/>
      <c r="CY24" s="451"/>
      <c r="CZ24" s="451"/>
      <c r="DA24" s="451"/>
      <c r="DB24" s="451"/>
      <c r="DC24" s="451"/>
      <c r="DD24" s="451"/>
      <c r="DE24" s="451"/>
      <c r="DF24" s="451"/>
      <c r="DG24" s="451"/>
      <c r="DH24" s="451"/>
      <c r="DI24" s="451"/>
      <c r="DJ24" s="451"/>
      <c r="DK24" s="451"/>
      <c r="DL24" s="451"/>
      <c r="DM24" s="451"/>
      <c r="DN24" s="451"/>
      <c r="DO24" s="451"/>
      <c r="DP24" s="451"/>
      <c r="DQ24" s="451"/>
      <c r="DR24" s="451"/>
      <c r="DS24" s="451"/>
      <c r="DT24" s="451"/>
      <c r="DU24" s="451"/>
      <c r="DV24" s="451"/>
      <c r="DW24" s="451"/>
      <c r="DX24" s="451"/>
      <c r="DY24" s="451"/>
      <c r="DZ24" s="451"/>
      <c r="EA24" s="451"/>
      <c r="EB24" s="451"/>
      <c r="EC24" s="451"/>
      <c r="ED24" s="451"/>
      <c r="EE24" s="451"/>
      <c r="EF24" s="451"/>
      <c r="EG24" s="451"/>
      <c r="EH24" s="451"/>
      <c r="EI24" s="451"/>
      <c r="EJ24" s="451"/>
      <c r="EK24" s="451"/>
      <c r="EL24" s="451"/>
      <c r="EM24" s="451"/>
      <c r="EN24" s="451"/>
      <c r="EO24" s="451"/>
      <c r="EP24" s="451"/>
      <c r="EQ24" s="451"/>
      <c r="ER24" s="451"/>
      <c r="ES24" s="451"/>
      <c r="ET24" s="451"/>
      <c r="EU24" s="451"/>
      <c r="EV24" s="451"/>
      <c r="EW24" s="451"/>
      <c r="EX24" s="451"/>
      <c r="EY24" s="451"/>
      <c r="EZ24" s="451"/>
      <c r="FA24" s="451"/>
      <c r="FB24" s="451"/>
      <c r="FC24" s="451"/>
      <c r="FD24" s="451"/>
      <c r="FE24" s="451"/>
      <c r="FF24" s="451"/>
      <c r="FG24" s="451"/>
      <c r="FH24" s="451"/>
      <c r="FI24" s="451"/>
      <c r="FJ24" s="451"/>
      <c r="FK24" s="451"/>
      <c r="FL24" s="451"/>
      <c r="FM24" s="451"/>
      <c r="FN24" s="451"/>
      <c r="FO24" s="451"/>
      <c r="FP24" s="451"/>
      <c r="FQ24" s="451"/>
      <c r="FR24" s="451"/>
      <c r="FS24" s="451"/>
      <c r="FT24" s="451"/>
      <c r="FU24" s="451"/>
      <c r="FV24" s="451"/>
      <c r="FW24" s="451"/>
      <c r="FX24" s="451"/>
      <c r="FY24" s="451"/>
      <c r="FZ24" s="451"/>
      <c r="GA24" s="451"/>
      <c r="GB24" s="451"/>
      <c r="GC24" s="451"/>
      <c r="GD24" s="451"/>
      <c r="GE24" s="451"/>
      <c r="GF24" s="451"/>
      <c r="GG24" s="451"/>
      <c r="GH24" s="451"/>
      <c r="GI24" s="451"/>
      <c r="GJ24" s="451"/>
      <c r="GK24" s="451"/>
      <c r="GL24" s="451"/>
      <c r="GM24" s="451"/>
      <c r="GN24" s="451"/>
      <c r="GO24" s="451"/>
      <c r="GP24" s="451"/>
      <c r="GQ24" s="451"/>
      <c r="GR24" s="451"/>
      <c r="GS24" s="451"/>
      <c r="GT24" s="451"/>
      <c r="GU24" s="451"/>
      <c r="GV24" s="451"/>
      <c r="GW24" s="451"/>
      <c r="GX24" s="451"/>
      <c r="GY24" s="451"/>
      <c r="GZ24" s="451"/>
      <c r="HA24" s="451"/>
      <c r="HB24" s="451"/>
      <c r="HC24" s="451"/>
      <c r="HD24" s="451"/>
      <c r="HE24" s="451"/>
      <c r="HF24" s="451"/>
      <c r="HG24" s="451"/>
      <c r="HH24" s="451"/>
      <c r="HI24" s="451"/>
      <c r="HJ24" s="451"/>
      <c r="HK24" s="451"/>
      <c r="HL24" s="451"/>
      <c r="HM24" s="451"/>
      <c r="HN24" s="451"/>
      <c r="HO24" s="451"/>
      <c r="HP24" s="451"/>
      <c r="HQ24" s="451"/>
      <c r="HR24" s="451"/>
      <c r="HS24" s="451"/>
      <c r="HT24" s="451"/>
      <c r="HU24" s="451"/>
      <c r="HV24" s="451"/>
      <c r="HW24" s="451"/>
      <c r="HX24" s="451"/>
      <c r="HY24" s="451"/>
      <c r="HZ24" s="451"/>
      <c r="IA24" s="451"/>
      <c r="IB24" s="451"/>
      <c r="IC24" s="451"/>
      <c r="ID24" s="451"/>
      <c r="IE24" s="451"/>
      <c r="IF24" s="451"/>
      <c r="IG24" s="451"/>
      <c r="IH24" s="451"/>
      <c r="II24" s="451"/>
      <c r="IJ24" s="451"/>
      <c r="IK24" s="451"/>
      <c r="IL24" s="451"/>
      <c r="IM24" s="451"/>
      <c r="IN24" s="451"/>
      <c r="IO24" s="451"/>
    </row>
    <row r="25" spans="1:249" ht="18" customHeight="1">
      <c r="A25" s="1651" t="s">
        <v>2950</v>
      </c>
      <c r="B25" s="1651"/>
      <c r="C25" s="1649" t="s">
        <v>119</v>
      </c>
      <c r="D25" s="1652"/>
      <c r="E25" s="1640"/>
      <c r="F25" s="1640"/>
      <c r="G25" s="1640"/>
      <c r="H25" s="1640"/>
      <c r="I25" s="1640"/>
      <c r="J25" s="451"/>
      <c r="K25" s="451"/>
      <c r="L25" s="451"/>
      <c r="M25" s="451"/>
      <c r="N25" s="451"/>
      <c r="O25" s="451"/>
      <c r="P25" s="451"/>
      <c r="Q25" s="451"/>
      <c r="R25" s="451"/>
      <c r="S25" s="451"/>
      <c r="T25" s="451"/>
      <c r="U25" s="451"/>
      <c r="V25" s="451"/>
      <c r="W25" s="451"/>
      <c r="X25" s="451"/>
      <c r="Y25" s="451"/>
      <c r="Z25" s="451"/>
      <c r="AA25" s="451"/>
      <c r="AB25" s="451"/>
      <c r="AC25" s="451"/>
      <c r="AD25" s="451"/>
      <c r="AE25" s="451"/>
      <c r="AF25" s="451"/>
      <c r="AG25" s="451"/>
      <c r="AH25" s="451"/>
      <c r="AI25" s="451"/>
      <c r="AJ25" s="451"/>
      <c r="AK25" s="451"/>
      <c r="AL25" s="451"/>
      <c r="AM25" s="451"/>
      <c r="AN25" s="451"/>
      <c r="AO25" s="451"/>
      <c r="AP25" s="451"/>
      <c r="AQ25" s="451"/>
      <c r="AR25" s="451"/>
      <c r="AS25" s="451"/>
      <c r="AT25" s="451"/>
      <c r="AU25" s="451"/>
      <c r="AV25" s="451"/>
      <c r="AW25" s="451"/>
      <c r="AX25" s="451"/>
      <c r="AY25" s="451"/>
      <c r="AZ25" s="451"/>
      <c r="BA25" s="451"/>
      <c r="BB25" s="451"/>
      <c r="BC25" s="451"/>
      <c r="BD25" s="451"/>
      <c r="BE25" s="451"/>
      <c r="BF25" s="451"/>
      <c r="BG25" s="451"/>
      <c r="BH25" s="451"/>
      <c r="BI25" s="451"/>
      <c r="BJ25" s="451"/>
      <c r="BK25" s="451"/>
      <c r="BL25" s="451"/>
      <c r="BM25" s="451"/>
      <c r="BN25" s="451"/>
      <c r="BO25" s="451"/>
      <c r="BP25" s="451"/>
      <c r="BQ25" s="451"/>
      <c r="BR25" s="451"/>
      <c r="BS25" s="451"/>
      <c r="BT25" s="451"/>
      <c r="BU25" s="451"/>
      <c r="BV25" s="451"/>
      <c r="BW25" s="451"/>
      <c r="BX25" s="451"/>
      <c r="BY25" s="451"/>
      <c r="BZ25" s="451"/>
      <c r="CA25" s="451"/>
      <c r="CB25" s="451"/>
      <c r="CC25" s="451"/>
      <c r="CD25" s="451"/>
      <c r="CE25" s="451"/>
      <c r="CF25" s="451"/>
      <c r="CG25" s="451"/>
      <c r="CH25" s="451"/>
      <c r="CI25" s="451"/>
      <c r="CJ25" s="451"/>
      <c r="CK25" s="451"/>
      <c r="CL25" s="451"/>
      <c r="CM25" s="451"/>
      <c r="CN25" s="451"/>
      <c r="CO25" s="451"/>
      <c r="CP25" s="451"/>
      <c r="CQ25" s="451"/>
      <c r="CR25" s="451"/>
      <c r="CS25" s="451"/>
      <c r="CT25" s="451"/>
      <c r="CU25" s="451"/>
      <c r="CV25" s="451"/>
      <c r="CW25" s="451"/>
      <c r="CX25" s="451"/>
      <c r="CY25" s="451"/>
      <c r="CZ25" s="451"/>
      <c r="DA25" s="451"/>
      <c r="DB25" s="451"/>
      <c r="DC25" s="451"/>
      <c r="DD25" s="451"/>
      <c r="DE25" s="451"/>
      <c r="DF25" s="451"/>
      <c r="DG25" s="451"/>
      <c r="DH25" s="451"/>
      <c r="DI25" s="451"/>
      <c r="DJ25" s="451"/>
      <c r="DK25" s="451"/>
      <c r="DL25" s="451"/>
      <c r="DM25" s="451"/>
      <c r="DN25" s="451"/>
      <c r="DO25" s="451"/>
      <c r="DP25" s="451"/>
      <c r="DQ25" s="451"/>
      <c r="DR25" s="451"/>
      <c r="DS25" s="451"/>
      <c r="DT25" s="451"/>
      <c r="DU25" s="451"/>
      <c r="DV25" s="451"/>
      <c r="DW25" s="451"/>
      <c r="DX25" s="451"/>
      <c r="DY25" s="451"/>
      <c r="DZ25" s="451"/>
      <c r="EA25" s="451"/>
      <c r="EB25" s="451"/>
      <c r="EC25" s="451"/>
      <c r="ED25" s="451"/>
      <c r="EE25" s="451"/>
      <c r="EF25" s="451"/>
      <c r="EG25" s="451"/>
      <c r="EH25" s="451"/>
      <c r="EI25" s="451"/>
      <c r="EJ25" s="451"/>
      <c r="EK25" s="451"/>
      <c r="EL25" s="451"/>
      <c r="EM25" s="451"/>
      <c r="EN25" s="451"/>
      <c r="EO25" s="451"/>
      <c r="EP25" s="451"/>
      <c r="EQ25" s="451"/>
      <c r="ER25" s="451"/>
      <c r="ES25" s="451"/>
      <c r="ET25" s="451"/>
      <c r="EU25" s="451"/>
      <c r="EV25" s="451"/>
      <c r="EW25" s="451"/>
      <c r="EX25" s="451"/>
      <c r="EY25" s="451"/>
      <c r="EZ25" s="451"/>
      <c r="FA25" s="451"/>
      <c r="FB25" s="451"/>
      <c r="FC25" s="451"/>
      <c r="FD25" s="451"/>
      <c r="FE25" s="451"/>
      <c r="FF25" s="451"/>
      <c r="FG25" s="451"/>
      <c r="FH25" s="451"/>
      <c r="FI25" s="451"/>
      <c r="FJ25" s="451"/>
      <c r="FK25" s="451"/>
      <c r="FL25" s="451"/>
      <c r="FM25" s="451"/>
      <c r="FN25" s="451"/>
      <c r="FO25" s="451"/>
      <c r="FP25" s="451"/>
      <c r="FQ25" s="451"/>
      <c r="FR25" s="451"/>
      <c r="FS25" s="451"/>
      <c r="FT25" s="451"/>
      <c r="FU25" s="451"/>
      <c r="FV25" s="451"/>
      <c r="FW25" s="451"/>
      <c r="FX25" s="451"/>
      <c r="FY25" s="451"/>
      <c r="FZ25" s="451"/>
      <c r="GA25" s="451"/>
      <c r="GB25" s="451"/>
      <c r="GC25" s="451"/>
      <c r="GD25" s="451"/>
      <c r="GE25" s="451"/>
      <c r="GF25" s="451"/>
      <c r="GG25" s="451"/>
      <c r="GH25" s="451"/>
      <c r="GI25" s="451"/>
      <c r="GJ25" s="451"/>
      <c r="GK25" s="451"/>
      <c r="GL25" s="451"/>
      <c r="GM25" s="451"/>
      <c r="GN25" s="451"/>
      <c r="GO25" s="451"/>
      <c r="GP25" s="451"/>
      <c r="GQ25" s="451"/>
      <c r="GR25" s="451"/>
      <c r="GS25" s="451"/>
      <c r="GT25" s="451"/>
      <c r="GU25" s="451"/>
      <c r="GV25" s="451"/>
      <c r="GW25" s="451"/>
      <c r="GX25" s="451"/>
      <c r="GY25" s="451"/>
      <c r="GZ25" s="451"/>
      <c r="HA25" s="451"/>
      <c r="HB25" s="451"/>
      <c r="HC25" s="451"/>
      <c r="HD25" s="451"/>
      <c r="HE25" s="451"/>
      <c r="HF25" s="451"/>
      <c r="HG25" s="451"/>
      <c r="HH25" s="451"/>
      <c r="HI25" s="451"/>
      <c r="HJ25" s="451"/>
      <c r="HK25" s="451"/>
      <c r="HL25" s="451"/>
      <c r="HM25" s="451"/>
      <c r="HN25" s="451"/>
      <c r="HO25" s="451"/>
      <c r="HP25" s="451"/>
      <c r="HQ25" s="451"/>
      <c r="HR25" s="451"/>
      <c r="HS25" s="451"/>
      <c r="HT25" s="451"/>
      <c r="HU25" s="451"/>
      <c r="HV25" s="451"/>
      <c r="HW25" s="451"/>
      <c r="HX25" s="451"/>
      <c r="HY25" s="451"/>
      <c r="HZ25" s="451"/>
      <c r="IA25" s="451"/>
      <c r="IB25" s="451"/>
      <c r="IC25" s="451"/>
      <c r="ID25" s="451"/>
      <c r="IE25" s="451"/>
      <c r="IF25" s="451"/>
      <c r="IG25" s="451"/>
      <c r="IH25" s="451"/>
      <c r="II25" s="451"/>
      <c r="IJ25" s="451"/>
      <c r="IK25" s="451"/>
      <c r="IL25" s="451"/>
      <c r="IM25" s="451"/>
      <c r="IN25" s="451"/>
      <c r="IO25" s="451"/>
    </row>
    <row r="26" spans="1:249" ht="18" customHeight="1">
      <c r="A26" s="1651"/>
      <c r="B26" s="1651"/>
      <c r="C26" s="1651"/>
      <c r="D26" s="1652"/>
      <c r="E26" s="1640"/>
      <c r="F26" s="1640"/>
      <c r="G26" s="1640"/>
      <c r="H26" s="1640"/>
      <c r="I26" s="1640"/>
      <c r="J26" s="451"/>
      <c r="K26" s="451"/>
      <c r="L26" s="451"/>
      <c r="M26" s="451"/>
      <c r="N26" s="451"/>
      <c r="O26" s="451"/>
      <c r="P26" s="451"/>
      <c r="Q26" s="451"/>
      <c r="R26" s="451"/>
      <c r="S26" s="451"/>
      <c r="T26" s="451"/>
      <c r="U26" s="451"/>
      <c r="V26" s="451"/>
      <c r="W26" s="451"/>
      <c r="X26" s="451"/>
      <c r="Y26" s="451"/>
      <c r="Z26" s="451"/>
      <c r="AA26" s="451"/>
      <c r="AB26" s="451"/>
      <c r="AC26" s="451"/>
      <c r="AD26" s="451"/>
      <c r="AE26" s="451"/>
      <c r="AF26" s="451"/>
      <c r="AG26" s="451"/>
      <c r="AH26" s="451"/>
      <c r="AI26" s="451"/>
      <c r="AJ26" s="451"/>
      <c r="AK26" s="451"/>
      <c r="AL26" s="451"/>
      <c r="AM26" s="451"/>
      <c r="AN26" s="451"/>
      <c r="AO26" s="451"/>
      <c r="AP26" s="451"/>
      <c r="AQ26" s="451"/>
      <c r="AR26" s="451"/>
      <c r="AS26" s="451"/>
      <c r="AT26" s="451"/>
      <c r="AU26" s="451"/>
      <c r="AV26" s="451"/>
      <c r="AW26" s="451"/>
      <c r="AX26" s="451"/>
      <c r="AY26" s="451"/>
      <c r="AZ26" s="451"/>
      <c r="BA26" s="451"/>
      <c r="BB26" s="451"/>
      <c r="BC26" s="451"/>
      <c r="BD26" s="451"/>
      <c r="BE26" s="451"/>
      <c r="BF26" s="451"/>
      <c r="BG26" s="451"/>
      <c r="BH26" s="451"/>
      <c r="BI26" s="451"/>
      <c r="BJ26" s="451"/>
      <c r="BK26" s="451"/>
      <c r="BL26" s="451"/>
      <c r="BM26" s="451"/>
      <c r="BN26" s="451"/>
      <c r="BO26" s="451"/>
      <c r="BP26" s="451"/>
      <c r="BQ26" s="451"/>
      <c r="BR26" s="451"/>
      <c r="BS26" s="451"/>
      <c r="BT26" s="451"/>
      <c r="BU26" s="451"/>
      <c r="BV26" s="451"/>
      <c r="BW26" s="451"/>
      <c r="BX26" s="451"/>
      <c r="BY26" s="451"/>
      <c r="BZ26" s="451"/>
      <c r="CA26" s="451"/>
      <c r="CB26" s="451"/>
      <c r="CC26" s="451"/>
      <c r="CD26" s="451"/>
      <c r="CE26" s="451"/>
      <c r="CF26" s="451"/>
      <c r="CG26" s="451"/>
      <c r="CH26" s="451"/>
      <c r="CI26" s="451"/>
      <c r="CJ26" s="451"/>
      <c r="CK26" s="451"/>
      <c r="CL26" s="451"/>
      <c r="CM26" s="451"/>
      <c r="CN26" s="451"/>
      <c r="CO26" s="451"/>
      <c r="CP26" s="451"/>
      <c r="CQ26" s="451"/>
      <c r="CR26" s="451"/>
      <c r="CS26" s="451"/>
      <c r="CT26" s="451"/>
      <c r="CU26" s="451"/>
      <c r="CV26" s="451"/>
      <c r="CW26" s="451"/>
      <c r="CX26" s="451"/>
      <c r="CY26" s="451"/>
      <c r="CZ26" s="451"/>
      <c r="DA26" s="451"/>
      <c r="DB26" s="451"/>
      <c r="DC26" s="451"/>
      <c r="DD26" s="451"/>
      <c r="DE26" s="451"/>
      <c r="DF26" s="451"/>
      <c r="DG26" s="451"/>
      <c r="DH26" s="451"/>
      <c r="DI26" s="451"/>
      <c r="DJ26" s="451"/>
      <c r="DK26" s="451"/>
      <c r="DL26" s="451"/>
      <c r="DM26" s="451"/>
      <c r="DN26" s="451"/>
      <c r="DO26" s="451"/>
      <c r="DP26" s="451"/>
      <c r="DQ26" s="451"/>
      <c r="DR26" s="451"/>
      <c r="DS26" s="451"/>
      <c r="DT26" s="451"/>
      <c r="DU26" s="451"/>
      <c r="DV26" s="451"/>
      <c r="DW26" s="451"/>
      <c r="DX26" s="451"/>
      <c r="DY26" s="451"/>
      <c r="DZ26" s="451"/>
      <c r="EA26" s="451"/>
      <c r="EB26" s="451"/>
      <c r="EC26" s="451"/>
      <c r="ED26" s="451"/>
      <c r="EE26" s="451"/>
      <c r="EF26" s="451"/>
      <c r="EG26" s="451"/>
      <c r="EH26" s="451"/>
      <c r="EI26" s="451"/>
      <c r="EJ26" s="451"/>
      <c r="EK26" s="451"/>
      <c r="EL26" s="451"/>
      <c r="EM26" s="451"/>
      <c r="EN26" s="451"/>
      <c r="EO26" s="451"/>
      <c r="EP26" s="451"/>
      <c r="EQ26" s="451"/>
      <c r="ER26" s="451"/>
      <c r="ES26" s="451"/>
      <c r="ET26" s="451"/>
      <c r="EU26" s="451"/>
      <c r="EV26" s="451"/>
      <c r="EW26" s="451"/>
      <c r="EX26" s="451"/>
      <c r="EY26" s="451"/>
      <c r="EZ26" s="451"/>
      <c r="FA26" s="451"/>
      <c r="FB26" s="451"/>
      <c r="FC26" s="451"/>
      <c r="FD26" s="451"/>
      <c r="FE26" s="451"/>
      <c r="FF26" s="451"/>
      <c r="FG26" s="451"/>
      <c r="FH26" s="451"/>
      <c r="FI26" s="451"/>
      <c r="FJ26" s="451"/>
      <c r="FK26" s="451"/>
      <c r="FL26" s="451"/>
      <c r="FM26" s="451"/>
      <c r="FN26" s="451"/>
      <c r="FO26" s="451"/>
      <c r="FP26" s="451"/>
      <c r="FQ26" s="451"/>
      <c r="FR26" s="451"/>
      <c r="FS26" s="451"/>
      <c r="FT26" s="451"/>
      <c r="FU26" s="451"/>
      <c r="FV26" s="451"/>
      <c r="FW26" s="451"/>
      <c r="FX26" s="451"/>
      <c r="FY26" s="451"/>
      <c r="FZ26" s="451"/>
      <c r="GA26" s="451"/>
      <c r="GB26" s="451"/>
      <c r="GC26" s="451"/>
      <c r="GD26" s="451"/>
      <c r="GE26" s="451"/>
      <c r="GF26" s="451"/>
      <c r="GG26" s="451"/>
      <c r="GH26" s="451"/>
      <c r="GI26" s="451"/>
      <c r="GJ26" s="451"/>
      <c r="GK26" s="451"/>
      <c r="GL26" s="451"/>
      <c r="GM26" s="451"/>
      <c r="GN26" s="451"/>
      <c r="GO26" s="451"/>
      <c r="GP26" s="451"/>
      <c r="GQ26" s="451"/>
      <c r="GR26" s="451"/>
      <c r="GS26" s="451"/>
      <c r="GT26" s="451"/>
      <c r="GU26" s="451"/>
      <c r="GV26" s="451"/>
      <c r="GW26" s="451"/>
      <c r="GX26" s="451"/>
      <c r="GY26" s="451"/>
      <c r="GZ26" s="451"/>
      <c r="HA26" s="451"/>
      <c r="HB26" s="451"/>
      <c r="HC26" s="451"/>
      <c r="HD26" s="451"/>
      <c r="HE26" s="451"/>
      <c r="HF26" s="451"/>
      <c r="HG26" s="451"/>
      <c r="HH26" s="451"/>
      <c r="HI26" s="451"/>
      <c r="HJ26" s="451"/>
      <c r="HK26" s="451"/>
      <c r="HL26" s="451"/>
      <c r="HM26" s="451"/>
      <c r="HN26" s="451"/>
      <c r="HO26" s="451"/>
      <c r="HP26" s="451"/>
      <c r="HQ26" s="451"/>
      <c r="HR26" s="451"/>
      <c r="HS26" s="451"/>
      <c r="HT26" s="451"/>
      <c r="HU26" s="451"/>
      <c r="HV26" s="451"/>
      <c r="HW26" s="451"/>
      <c r="HX26" s="451"/>
      <c r="HY26" s="451"/>
      <c r="HZ26" s="451"/>
      <c r="IA26" s="451"/>
      <c r="IB26" s="451"/>
      <c r="IC26" s="451"/>
      <c r="ID26" s="451"/>
      <c r="IE26" s="451"/>
      <c r="IF26" s="451"/>
      <c r="IG26" s="451"/>
      <c r="IH26" s="451"/>
      <c r="II26" s="451"/>
      <c r="IJ26" s="451"/>
      <c r="IK26" s="451"/>
      <c r="IL26" s="451"/>
      <c r="IM26" s="451"/>
      <c r="IN26" s="451"/>
      <c r="IO26" s="451"/>
    </row>
    <row r="27" spans="1:249" ht="18" customHeight="1">
      <c r="A27" s="1651" t="s">
        <v>2952</v>
      </c>
      <c r="B27" s="1651"/>
      <c r="C27" s="1649" t="s">
        <v>3706</v>
      </c>
      <c r="D27" s="1652"/>
      <c r="E27" s="1640"/>
      <c r="F27" s="1640"/>
      <c r="G27" s="1640"/>
      <c r="H27" s="1640"/>
      <c r="I27" s="1640"/>
      <c r="J27" s="451"/>
      <c r="K27" s="451"/>
      <c r="L27" s="451"/>
      <c r="M27" s="451"/>
      <c r="N27" s="451"/>
      <c r="O27" s="451"/>
      <c r="P27" s="451"/>
      <c r="Q27" s="451"/>
      <c r="R27" s="451"/>
      <c r="S27" s="451"/>
      <c r="T27" s="451"/>
      <c r="U27" s="451"/>
      <c r="V27" s="451"/>
      <c r="W27" s="451"/>
      <c r="X27" s="451"/>
      <c r="Y27" s="451"/>
      <c r="Z27" s="451"/>
      <c r="AA27" s="451"/>
      <c r="AB27" s="451"/>
      <c r="AC27" s="451"/>
      <c r="AD27" s="451"/>
      <c r="AE27" s="451"/>
      <c r="AF27" s="451"/>
      <c r="AG27" s="451"/>
      <c r="AH27" s="451"/>
      <c r="AI27" s="451"/>
      <c r="AJ27" s="451"/>
      <c r="AK27" s="451"/>
      <c r="AL27" s="451"/>
      <c r="AM27" s="451"/>
      <c r="AN27" s="451"/>
      <c r="AO27" s="451"/>
      <c r="AP27" s="451"/>
      <c r="AQ27" s="451"/>
      <c r="AR27" s="451"/>
      <c r="AS27" s="451"/>
      <c r="AT27" s="451"/>
      <c r="AU27" s="451"/>
      <c r="AV27" s="451"/>
      <c r="AW27" s="451"/>
      <c r="AX27" s="451"/>
      <c r="AY27" s="451"/>
      <c r="AZ27" s="451"/>
      <c r="BA27" s="451"/>
      <c r="BB27" s="451"/>
      <c r="BC27" s="451"/>
      <c r="BD27" s="451"/>
      <c r="BE27" s="451"/>
      <c r="BF27" s="451"/>
      <c r="BG27" s="451"/>
      <c r="BH27" s="451"/>
      <c r="BI27" s="451"/>
      <c r="BJ27" s="451"/>
      <c r="BK27" s="451"/>
      <c r="BL27" s="451"/>
      <c r="BM27" s="451"/>
      <c r="BN27" s="451"/>
      <c r="BO27" s="451"/>
      <c r="BP27" s="451"/>
      <c r="BQ27" s="451"/>
      <c r="BR27" s="451"/>
      <c r="BS27" s="451"/>
      <c r="BT27" s="451"/>
      <c r="BU27" s="451"/>
      <c r="BV27" s="451"/>
      <c r="BW27" s="451"/>
      <c r="BX27" s="451"/>
      <c r="BY27" s="451"/>
      <c r="BZ27" s="451"/>
      <c r="CA27" s="451"/>
      <c r="CB27" s="451"/>
      <c r="CC27" s="451"/>
      <c r="CD27" s="451"/>
      <c r="CE27" s="451"/>
      <c r="CF27" s="451"/>
      <c r="CG27" s="451"/>
      <c r="CH27" s="451"/>
      <c r="CI27" s="451"/>
      <c r="CJ27" s="451"/>
      <c r="CK27" s="451"/>
      <c r="CL27" s="451"/>
      <c r="CM27" s="451"/>
      <c r="CN27" s="451"/>
      <c r="CO27" s="451"/>
      <c r="CP27" s="451"/>
      <c r="CQ27" s="451"/>
      <c r="CR27" s="451"/>
      <c r="CS27" s="451"/>
      <c r="CT27" s="451"/>
      <c r="CU27" s="451"/>
      <c r="CV27" s="451"/>
      <c r="CW27" s="451"/>
      <c r="CX27" s="451"/>
      <c r="CY27" s="451"/>
      <c r="CZ27" s="451"/>
      <c r="DA27" s="451"/>
      <c r="DB27" s="451"/>
      <c r="DC27" s="451"/>
      <c r="DD27" s="451"/>
      <c r="DE27" s="451"/>
      <c r="DF27" s="451"/>
      <c r="DG27" s="451"/>
      <c r="DH27" s="451"/>
      <c r="DI27" s="451"/>
      <c r="DJ27" s="451"/>
      <c r="DK27" s="451"/>
      <c r="DL27" s="451"/>
      <c r="DM27" s="451"/>
      <c r="DN27" s="451"/>
      <c r="DO27" s="451"/>
      <c r="DP27" s="451"/>
      <c r="DQ27" s="451"/>
      <c r="DR27" s="451"/>
      <c r="DS27" s="451"/>
      <c r="DT27" s="451"/>
      <c r="DU27" s="451"/>
      <c r="DV27" s="451"/>
      <c r="DW27" s="451"/>
      <c r="DX27" s="451"/>
      <c r="DY27" s="451"/>
      <c r="DZ27" s="451"/>
      <c r="EA27" s="451"/>
      <c r="EB27" s="451"/>
      <c r="EC27" s="451"/>
      <c r="ED27" s="451"/>
      <c r="EE27" s="451"/>
      <c r="EF27" s="451"/>
      <c r="EG27" s="451"/>
      <c r="EH27" s="451"/>
      <c r="EI27" s="451"/>
      <c r="EJ27" s="451"/>
      <c r="EK27" s="451"/>
      <c r="EL27" s="451"/>
      <c r="EM27" s="451"/>
      <c r="EN27" s="451"/>
      <c r="EO27" s="451"/>
      <c r="EP27" s="451"/>
      <c r="EQ27" s="451"/>
      <c r="ER27" s="451"/>
      <c r="ES27" s="451"/>
      <c r="ET27" s="451"/>
      <c r="EU27" s="451"/>
      <c r="EV27" s="451"/>
      <c r="EW27" s="451"/>
      <c r="EX27" s="451"/>
      <c r="EY27" s="451"/>
      <c r="EZ27" s="451"/>
      <c r="FA27" s="451"/>
      <c r="FB27" s="451"/>
      <c r="FC27" s="451"/>
      <c r="FD27" s="451"/>
      <c r="FE27" s="451"/>
      <c r="FF27" s="451"/>
      <c r="FG27" s="451"/>
      <c r="FH27" s="451"/>
      <c r="FI27" s="451"/>
      <c r="FJ27" s="451"/>
      <c r="FK27" s="451"/>
      <c r="FL27" s="451"/>
      <c r="FM27" s="451"/>
      <c r="FN27" s="451"/>
      <c r="FO27" s="451"/>
      <c r="FP27" s="451"/>
      <c r="FQ27" s="451"/>
      <c r="FR27" s="451"/>
      <c r="FS27" s="451"/>
      <c r="FT27" s="451"/>
      <c r="FU27" s="451"/>
      <c r="FV27" s="451"/>
      <c r="FW27" s="451"/>
      <c r="FX27" s="451"/>
      <c r="FY27" s="451"/>
      <c r="FZ27" s="451"/>
      <c r="GA27" s="451"/>
      <c r="GB27" s="451"/>
      <c r="GC27" s="451"/>
      <c r="GD27" s="451"/>
      <c r="GE27" s="451"/>
      <c r="GF27" s="451"/>
      <c r="GG27" s="451"/>
      <c r="GH27" s="451"/>
      <c r="GI27" s="451"/>
      <c r="GJ27" s="451"/>
      <c r="GK27" s="451"/>
      <c r="GL27" s="451"/>
      <c r="GM27" s="451"/>
      <c r="GN27" s="451"/>
      <c r="GO27" s="451"/>
      <c r="GP27" s="451"/>
      <c r="GQ27" s="451"/>
      <c r="GR27" s="451"/>
      <c r="GS27" s="451"/>
      <c r="GT27" s="451"/>
      <c r="GU27" s="451"/>
      <c r="GV27" s="451"/>
      <c r="GW27" s="451"/>
      <c r="GX27" s="451"/>
      <c r="GY27" s="451"/>
      <c r="GZ27" s="451"/>
      <c r="HA27" s="451"/>
      <c r="HB27" s="451"/>
      <c r="HC27" s="451"/>
      <c r="HD27" s="451"/>
      <c r="HE27" s="451"/>
      <c r="HF27" s="451"/>
      <c r="HG27" s="451"/>
      <c r="HH27" s="451"/>
      <c r="HI27" s="451"/>
      <c r="HJ27" s="451"/>
      <c r="HK27" s="451"/>
      <c r="HL27" s="451"/>
      <c r="HM27" s="451"/>
      <c r="HN27" s="451"/>
      <c r="HO27" s="451"/>
      <c r="HP27" s="451"/>
      <c r="HQ27" s="451"/>
      <c r="HR27" s="451"/>
      <c r="HS27" s="451"/>
      <c r="HT27" s="451"/>
      <c r="HU27" s="451"/>
      <c r="HV27" s="451"/>
      <c r="HW27" s="451"/>
      <c r="HX27" s="451"/>
      <c r="HY27" s="451"/>
      <c r="HZ27" s="451"/>
      <c r="IA27" s="451"/>
      <c r="IB27" s="451"/>
      <c r="IC27" s="451"/>
      <c r="ID27" s="451"/>
      <c r="IE27" s="451"/>
      <c r="IF27" s="451"/>
      <c r="IG27" s="451"/>
      <c r="IH27" s="451"/>
      <c r="II27" s="451"/>
      <c r="IJ27" s="451"/>
      <c r="IK27" s="451"/>
      <c r="IL27" s="451"/>
      <c r="IM27" s="451"/>
      <c r="IN27" s="451"/>
      <c r="IO27" s="451"/>
    </row>
    <row r="28" spans="1:249" ht="18" customHeight="1">
      <c r="A28" s="1651"/>
      <c r="B28" s="1651"/>
      <c r="C28" s="1651"/>
      <c r="D28" s="1652"/>
      <c r="E28" s="1640"/>
      <c r="F28" s="1640"/>
      <c r="G28" s="1640"/>
      <c r="H28" s="1640"/>
      <c r="I28" s="1640"/>
      <c r="J28" s="451"/>
      <c r="K28" s="451"/>
      <c r="L28" s="451"/>
      <c r="M28" s="451"/>
      <c r="N28" s="451"/>
      <c r="O28" s="451"/>
      <c r="P28" s="451"/>
      <c r="Q28" s="451"/>
      <c r="R28" s="451"/>
      <c r="S28" s="451"/>
      <c r="T28" s="451"/>
      <c r="U28" s="451"/>
      <c r="V28" s="451"/>
      <c r="W28" s="451"/>
      <c r="X28" s="451"/>
      <c r="Y28" s="451"/>
      <c r="Z28" s="451"/>
      <c r="AA28" s="451"/>
      <c r="AB28" s="451"/>
      <c r="AC28" s="451"/>
      <c r="AD28" s="451"/>
      <c r="AE28" s="451"/>
      <c r="AF28" s="451"/>
      <c r="AG28" s="451"/>
      <c r="AH28" s="451"/>
      <c r="AI28" s="451"/>
      <c r="AJ28" s="451"/>
      <c r="AK28" s="451"/>
      <c r="AL28" s="451"/>
      <c r="AM28" s="451"/>
      <c r="AN28" s="451"/>
      <c r="AO28" s="451"/>
      <c r="AP28" s="451"/>
      <c r="AQ28" s="451"/>
      <c r="AR28" s="451"/>
      <c r="AS28" s="451"/>
      <c r="AT28" s="451"/>
      <c r="AU28" s="451"/>
      <c r="AV28" s="451"/>
      <c r="AW28" s="451"/>
      <c r="AX28" s="451"/>
      <c r="AY28" s="451"/>
      <c r="AZ28" s="451"/>
      <c r="BA28" s="451"/>
      <c r="BB28" s="451"/>
      <c r="BC28" s="451"/>
      <c r="BD28" s="451"/>
      <c r="BE28" s="451"/>
      <c r="BF28" s="451"/>
      <c r="BG28" s="451"/>
      <c r="BH28" s="451"/>
      <c r="BI28" s="451"/>
      <c r="BJ28" s="451"/>
      <c r="BK28" s="451"/>
      <c r="BL28" s="451"/>
      <c r="BM28" s="451"/>
      <c r="BN28" s="451"/>
      <c r="BO28" s="451"/>
      <c r="BP28" s="451"/>
      <c r="BQ28" s="451"/>
      <c r="BR28" s="451"/>
      <c r="BS28" s="451"/>
      <c r="BT28" s="451"/>
      <c r="BU28" s="451"/>
      <c r="BV28" s="451"/>
      <c r="BW28" s="451"/>
      <c r="BX28" s="451"/>
      <c r="BY28" s="451"/>
      <c r="BZ28" s="451"/>
      <c r="CA28" s="451"/>
      <c r="CB28" s="451"/>
      <c r="CC28" s="451"/>
      <c r="CD28" s="451"/>
      <c r="CE28" s="451"/>
      <c r="CF28" s="451"/>
      <c r="CG28" s="451"/>
      <c r="CH28" s="451"/>
      <c r="CI28" s="451"/>
      <c r="CJ28" s="451"/>
      <c r="CK28" s="451"/>
      <c r="CL28" s="451"/>
      <c r="CM28" s="451"/>
      <c r="CN28" s="451"/>
      <c r="CO28" s="451"/>
      <c r="CP28" s="451"/>
      <c r="CQ28" s="451"/>
      <c r="CR28" s="451"/>
      <c r="CS28" s="451"/>
      <c r="CT28" s="451"/>
      <c r="CU28" s="451"/>
      <c r="CV28" s="451"/>
      <c r="CW28" s="451"/>
      <c r="CX28" s="451"/>
      <c r="CY28" s="451"/>
      <c r="CZ28" s="451"/>
      <c r="DA28" s="451"/>
      <c r="DB28" s="451"/>
      <c r="DC28" s="451"/>
      <c r="DD28" s="451"/>
      <c r="DE28" s="451"/>
      <c r="DF28" s="451"/>
      <c r="DG28" s="451"/>
      <c r="DH28" s="451"/>
      <c r="DI28" s="451"/>
      <c r="DJ28" s="451"/>
      <c r="DK28" s="451"/>
      <c r="DL28" s="451"/>
      <c r="DM28" s="451"/>
      <c r="DN28" s="451"/>
      <c r="DO28" s="451"/>
      <c r="DP28" s="451"/>
      <c r="DQ28" s="451"/>
      <c r="DR28" s="451"/>
      <c r="DS28" s="451"/>
      <c r="DT28" s="451"/>
      <c r="DU28" s="451"/>
      <c r="DV28" s="451"/>
      <c r="DW28" s="451"/>
      <c r="DX28" s="451"/>
      <c r="DY28" s="451"/>
      <c r="DZ28" s="451"/>
      <c r="EA28" s="451"/>
      <c r="EB28" s="451"/>
      <c r="EC28" s="451"/>
      <c r="ED28" s="451"/>
      <c r="EE28" s="451"/>
      <c r="EF28" s="451"/>
      <c r="EG28" s="451"/>
      <c r="EH28" s="451"/>
      <c r="EI28" s="451"/>
      <c r="EJ28" s="451"/>
      <c r="EK28" s="451"/>
      <c r="EL28" s="451"/>
      <c r="EM28" s="451"/>
      <c r="EN28" s="451"/>
      <c r="EO28" s="451"/>
      <c r="EP28" s="451"/>
      <c r="EQ28" s="451"/>
      <c r="ER28" s="451"/>
      <c r="ES28" s="451"/>
      <c r="ET28" s="451"/>
      <c r="EU28" s="451"/>
      <c r="EV28" s="451"/>
      <c r="EW28" s="451"/>
      <c r="EX28" s="451"/>
      <c r="EY28" s="451"/>
      <c r="EZ28" s="451"/>
      <c r="FA28" s="451"/>
      <c r="FB28" s="451"/>
      <c r="FC28" s="451"/>
      <c r="FD28" s="451"/>
      <c r="FE28" s="451"/>
      <c r="FF28" s="451"/>
      <c r="FG28" s="451"/>
      <c r="FH28" s="451"/>
      <c r="FI28" s="451"/>
      <c r="FJ28" s="451"/>
      <c r="FK28" s="451"/>
      <c r="FL28" s="451"/>
      <c r="FM28" s="451"/>
      <c r="FN28" s="451"/>
      <c r="FO28" s="451"/>
      <c r="FP28" s="451"/>
      <c r="FQ28" s="451"/>
      <c r="FR28" s="451"/>
      <c r="FS28" s="451"/>
      <c r="FT28" s="451"/>
      <c r="FU28" s="451"/>
      <c r="FV28" s="451"/>
      <c r="FW28" s="451"/>
      <c r="FX28" s="451"/>
      <c r="FY28" s="451"/>
      <c r="FZ28" s="451"/>
      <c r="GA28" s="451"/>
      <c r="GB28" s="451"/>
      <c r="GC28" s="451"/>
      <c r="GD28" s="451"/>
      <c r="GE28" s="451"/>
      <c r="GF28" s="451"/>
      <c r="GG28" s="451"/>
      <c r="GH28" s="451"/>
      <c r="GI28" s="451"/>
      <c r="GJ28" s="451"/>
      <c r="GK28" s="451"/>
      <c r="GL28" s="451"/>
      <c r="GM28" s="451"/>
      <c r="GN28" s="451"/>
      <c r="GO28" s="451"/>
      <c r="GP28" s="451"/>
      <c r="GQ28" s="451"/>
      <c r="GR28" s="451"/>
      <c r="GS28" s="451"/>
      <c r="GT28" s="451"/>
      <c r="GU28" s="451"/>
      <c r="GV28" s="451"/>
      <c r="GW28" s="451"/>
      <c r="GX28" s="451"/>
      <c r="GY28" s="451"/>
      <c r="GZ28" s="451"/>
      <c r="HA28" s="451"/>
      <c r="HB28" s="451"/>
      <c r="HC28" s="451"/>
      <c r="HD28" s="451"/>
      <c r="HE28" s="451"/>
      <c r="HF28" s="451"/>
      <c r="HG28" s="451"/>
      <c r="HH28" s="451"/>
      <c r="HI28" s="451"/>
      <c r="HJ28" s="451"/>
      <c r="HK28" s="451"/>
      <c r="HL28" s="451"/>
      <c r="HM28" s="451"/>
      <c r="HN28" s="451"/>
      <c r="HO28" s="451"/>
      <c r="HP28" s="451"/>
      <c r="HQ28" s="451"/>
      <c r="HR28" s="451"/>
      <c r="HS28" s="451"/>
      <c r="HT28" s="451"/>
      <c r="HU28" s="451"/>
      <c r="HV28" s="451"/>
      <c r="HW28" s="451"/>
      <c r="HX28" s="451"/>
      <c r="HY28" s="451"/>
      <c r="HZ28" s="451"/>
      <c r="IA28" s="451"/>
      <c r="IB28" s="451"/>
      <c r="IC28" s="451"/>
      <c r="ID28" s="451"/>
      <c r="IE28" s="451"/>
      <c r="IF28" s="451"/>
      <c r="IG28" s="451"/>
      <c r="IH28" s="451"/>
      <c r="II28" s="451"/>
      <c r="IJ28" s="451"/>
      <c r="IK28" s="451"/>
      <c r="IL28" s="451"/>
      <c r="IM28" s="451"/>
      <c r="IN28" s="451"/>
      <c r="IO28" s="451"/>
    </row>
    <row r="29" spans="1:249" ht="18" customHeight="1">
      <c r="A29" s="1651" t="s">
        <v>2953</v>
      </c>
      <c r="B29" s="1651"/>
      <c r="C29" s="1649" t="s">
        <v>3706</v>
      </c>
      <c r="D29" s="1652"/>
      <c r="E29" s="1640"/>
      <c r="F29" s="1640"/>
      <c r="G29" s="1640"/>
      <c r="H29" s="1640"/>
      <c r="I29" s="1640"/>
      <c r="J29" s="451"/>
      <c r="K29" s="451"/>
      <c r="L29" s="451"/>
      <c r="M29" s="451"/>
      <c r="N29" s="451"/>
      <c r="O29" s="451"/>
      <c r="P29" s="451"/>
      <c r="Q29" s="451"/>
      <c r="R29" s="451"/>
      <c r="S29" s="451"/>
      <c r="T29" s="451"/>
      <c r="U29" s="451"/>
      <c r="V29" s="451"/>
      <c r="W29" s="451"/>
      <c r="X29" s="451"/>
      <c r="Y29" s="451"/>
      <c r="Z29" s="451"/>
      <c r="AA29" s="451"/>
      <c r="AB29" s="451"/>
      <c r="AC29" s="451"/>
      <c r="AD29" s="451"/>
      <c r="AE29" s="451"/>
      <c r="AF29" s="451"/>
      <c r="AG29" s="451"/>
      <c r="AH29" s="451"/>
      <c r="AI29" s="451"/>
      <c r="AJ29" s="451"/>
      <c r="AK29" s="451"/>
      <c r="AL29" s="451"/>
      <c r="AM29" s="451"/>
      <c r="AN29" s="451"/>
      <c r="AO29" s="451"/>
      <c r="AP29" s="451"/>
      <c r="AQ29" s="451"/>
      <c r="AR29" s="451"/>
      <c r="AS29" s="451"/>
      <c r="AT29" s="451"/>
      <c r="AU29" s="451"/>
      <c r="AV29" s="451"/>
      <c r="AW29" s="451"/>
      <c r="AX29" s="451"/>
      <c r="AY29" s="451"/>
      <c r="AZ29" s="451"/>
      <c r="BA29" s="451"/>
      <c r="BB29" s="451"/>
      <c r="BC29" s="451"/>
      <c r="BD29" s="451"/>
      <c r="BE29" s="451"/>
      <c r="BF29" s="451"/>
      <c r="BG29" s="451"/>
      <c r="BH29" s="451"/>
      <c r="BI29" s="451"/>
      <c r="BJ29" s="451"/>
      <c r="BK29" s="451"/>
      <c r="BL29" s="451"/>
      <c r="BM29" s="451"/>
      <c r="BN29" s="451"/>
      <c r="BO29" s="451"/>
      <c r="BP29" s="451"/>
      <c r="BQ29" s="451"/>
      <c r="BR29" s="451"/>
      <c r="BS29" s="451"/>
      <c r="BT29" s="451"/>
      <c r="BU29" s="451"/>
      <c r="BV29" s="451"/>
      <c r="BW29" s="451"/>
      <c r="BX29" s="451"/>
      <c r="BY29" s="451"/>
      <c r="BZ29" s="451"/>
      <c r="CA29" s="451"/>
      <c r="CB29" s="451"/>
      <c r="CC29" s="451"/>
      <c r="CD29" s="451"/>
      <c r="CE29" s="451"/>
      <c r="CF29" s="451"/>
      <c r="CG29" s="451"/>
      <c r="CH29" s="451"/>
      <c r="CI29" s="451"/>
      <c r="CJ29" s="451"/>
      <c r="CK29" s="451"/>
      <c r="CL29" s="451"/>
      <c r="CM29" s="451"/>
      <c r="CN29" s="451"/>
      <c r="CO29" s="451"/>
      <c r="CP29" s="451"/>
      <c r="CQ29" s="451"/>
      <c r="CR29" s="451"/>
      <c r="CS29" s="451"/>
      <c r="CT29" s="451"/>
      <c r="CU29" s="451"/>
      <c r="CV29" s="451"/>
      <c r="CW29" s="451"/>
      <c r="CX29" s="451"/>
      <c r="CY29" s="451"/>
      <c r="CZ29" s="451"/>
      <c r="DA29" s="451"/>
      <c r="DB29" s="451"/>
      <c r="DC29" s="451"/>
      <c r="DD29" s="451"/>
      <c r="DE29" s="451"/>
      <c r="DF29" s="451"/>
      <c r="DG29" s="451"/>
      <c r="DH29" s="451"/>
      <c r="DI29" s="451"/>
      <c r="DJ29" s="451"/>
      <c r="DK29" s="451"/>
      <c r="DL29" s="451"/>
      <c r="DM29" s="451"/>
      <c r="DN29" s="451"/>
      <c r="DO29" s="451"/>
      <c r="DP29" s="451"/>
      <c r="DQ29" s="451"/>
      <c r="DR29" s="451"/>
      <c r="DS29" s="451"/>
      <c r="DT29" s="451"/>
      <c r="DU29" s="451"/>
      <c r="DV29" s="451"/>
      <c r="DW29" s="451"/>
      <c r="DX29" s="451"/>
      <c r="DY29" s="451"/>
      <c r="DZ29" s="451"/>
      <c r="EA29" s="451"/>
      <c r="EB29" s="451"/>
      <c r="EC29" s="451"/>
      <c r="ED29" s="451"/>
      <c r="EE29" s="451"/>
      <c r="EF29" s="451"/>
      <c r="EG29" s="451"/>
      <c r="EH29" s="451"/>
      <c r="EI29" s="451"/>
      <c r="EJ29" s="451"/>
      <c r="EK29" s="451"/>
      <c r="EL29" s="451"/>
      <c r="EM29" s="451"/>
      <c r="EN29" s="451"/>
      <c r="EO29" s="451"/>
      <c r="EP29" s="451"/>
      <c r="EQ29" s="451"/>
      <c r="ER29" s="451"/>
      <c r="ES29" s="451"/>
      <c r="ET29" s="451"/>
      <c r="EU29" s="451"/>
      <c r="EV29" s="451"/>
      <c r="EW29" s="451"/>
      <c r="EX29" s="451"/>
      <c r="EY29" s="451"/>
      <c r="EZ29" s="451"/>
      <c r="FA29" s="451"/>
      <c r="FB29" s="451"/>
      <c r="FC29" s="451"/>
      <c r="FD29" s="451"/>
      <c r="FE29" s="451"/>
      <c r="FF29" s="451"/>
      <c r="FG29" s="451"/>
      <c r="FH29" s="451"/>
      <c r="FI29" s="451"/>
      <c r="FJ29" s="451"/>
      <c r="FK29" s="451"/>
      <c r="FL29" s="451"/>
      <c r="FM29" s="451"/>
      <c r="FN29" s="451"/>
      <c r="FO29" s="451"/>
      <c r="FP29" s="451"/>
      <c r="FQ29" s="451"/>
      <c r="FR29" s="451"/>
      <c r="FS29" s="451"/>
      <c r="FT29" s="451"/>
      <c r="FU29" s="451"/>
      <c r="FV29" s="451"/>
      <c r="FW29" s="451"/>
      <c r="FX29" s="451"/>
      <c r="FY29" s="451"/>
      <c r="FZ29" s="451"/>
      <c r="GA29" s="451"/>
      <c r="GB29" s="451"/>
      <c r="GC29" s="451"/>
      <c r="GD29" s="451"/>
      <c r="GE29" s="451"/>
      <c r="GF29" s="451"/>
      <c r="GG29" s="451"/>
      <c r="GH29" s="451"/>
      <c r="GI29" s="451"/>
      <c r="GJ29" s="451"/>
      <c r="GK29" s="451"/>
      <c r="GL29" s="451"/>
      <c r="GM29" s="451"/>
      <c r="GN29" s="451"/>
      <c r="GO29" s="451"/>
      <c r="GP29" s="451"/>
      <c r="GQ29" s="451"/>
      <c r="GR29" s="451"/>
      <c r="GS29" s="451"/>
      <c r="GT29" s="451"/>
      <c r="GU29" s="451"/>
      <c r="GV29" s="451"/>
      <c r="GW29" s="451"/>
      <c r="GX29" s="451"/>
      <c r="GY29" s="451"/>
      <c r="GZ29" s="451"/>
      <c r="HA29" s="451"/>
      <c r="HB29" s="451"/>
      <c r="HC29" s="451"/>
      <c r="HD29" s="451"/>
      <c r="HE29" s="451"/>
      <c r="HF29" s="451"/>
      <c r="HG29" s="451"/>
      <c r="HH29" s="451"/>
      <c r="HI29" s="451"/>
      <c r="HJ29" s="451"/>
      <c r="HK29" s="451"/>
      <c r="HL29" s="451"/>
      <c r="HM29" s="451"/>
      <c r="HN29" s="451"/>
      <c r="HO29" s="451"/>
      <c r="HP29" s="451"/>
      <c r="HQ29" s="451"/>
      <c r="HR29" s="451"/>
      <c r="HS29" s="451"/>
      <c r="HT29" s="451"/>
      <c r="HU29" s="451"/>
      <c r="HV29" s="451"/>
      <c r="HW29" s="451"/>
      <c r="HX29" s="451"/>
      <c r="HY29" s="451"/>
      <c r="HZ29" s="451"/>
      <c r="IA29" s="451"/>
      <c r="IB29" s="451"/>
      <c r="IC29" s="451"/>
      <c r="ID29" s="451"/>
      <c r="IE29" s="451"/>
      <c r="IF29" s="451"/>
      <c r="IG29" s="451"/>
      <c r="IH29" s="451"/>
      <c r="II29" s="451"/>
      <c r="IJ29" s="451"/>
      <c r="IK29" s="451"/>
      <c r="IL29" s="451"/>
      <c r="IM29" s="451"/>
      <c r="IN29" s="451"/>
      <c r="IO29" s="451"/>
    </row>
    <row r="30" spans="1:249" ht="18" customHeight="1">
      <c r="A30" s="1650"/>
      <c r="B30" s="1650"/>
      <c r="C30" s="1650"/>
      <c r="D30" s="1650"/>
      <c r="E30" s="1640"/>
      <c r="F30" s="1640"/>
      <c r="G30" s="1640"/>
      <c r="H30" s="1640"/>
      <c r="I30" s="1640"/>
      <c r="J30" s="451"/>
      <c r="K30" s="451"/>
      <c r="L30" s="451"/>
      <c r="M30" s="451"/>
      <c r="N30" s="451"/>
      <c r="O30" s="451"/>
      <c r="P30" s="451"/>
      <c r="Q30" s="451"/>
      <c r="R30" s="451"/>
      <c r="S30" s="451"/>
      <c r="T30" s="451"/>
      <c r="U30" s="451"/>
      <c r="V30" s="451"/>
      <c r="W30" s="451"/>
      <c r="X30" s="451"/>
      <c r="Y30" s="451"/>
      <c r="Z30" s="451"/>
      <c r="AA30" s="451"/>
      <c r="AB30" s="451"/>
      <c r="AC30" s="451"/>
      <c r="AD30" s="451"/>
      <c r="AE30" s="451"/>
      <c r="AF30" s="451"/>
      <c r="AG30" s="451"/>
      <c r="AH30" s="451"/>
      <c r="AI30" s="451"/>
      <c r="AJ30" s="451"/>
      <c r="AK30" s="451"/>
      <c r="AL30" s="451"/>
      <c r="AM30" s="451"/>
      <c r="AN30" s="451"/>
      <c r="AO30" s="451"/>
      <c r="AP30" s="451"/>
      <c r="AQ30" s="451"/>
      <c r="AR30" s="451"/>
      <c r="AS30" s="451"/>
      <c r="AT30" s="451"/>
      <c r="AU30" s="451"/>
      <c r="AV30" s="451"/>
      <c r="AW30" s="451"/>
      <c r="AX30" s="451"/>
      <c r="AY30" s="451"/>
      <c r="AZ30" s="451"/>
      <c r="BA30" s="451"/>
      <c r="BB30" s="451"/>
      <c r="BC30" s="451"/>
      <c r="BD30" s="451"/>
      <c r="BE30" s="451"/>
      <c r="BF30" s="451"/>
      <c r="BG30" s="451"/>
      <c r="BH30" s="451"/>
      <c r="BI30" s="451"/>
      <c r="BJ30" s="451"/>
      <c r="BK30" s="451"/>
      <c r="BL30" s="451"/>
      <c r="BM30" s="451"/>
      <c r="BN30" s="451"/>
      <c r="BO30" s="451"/>
      <c r="BP30" s="451"/>
      <c r="BQ30" s="451"/>
      <c r="BR30" s="451"/>
      <c r="BS30" s="451"/>
      <c r="BT30" s="451"/>
      <c r="BU30" s="451"/>
      <c r="BV30" s="451"/>
      <c r="BW30" s="451"/>
      <c r="BX30" s="451"/>
      <c r="BY30" s="451"/>
      <c r="BZ30" s="451"/>
      <c r="CA30" s="451"/>
      <c r="CB30" s="451"/>
      <c r="CC30" s="451"/>
      <c r="CD30" s="451"/>
      <c r="CE30" s="451"/>
      <c r="CF30" s="451"/>
      <c r="CG30" s="451"/>
      <c r="CH30" s="451"/>
      <c r="CI30" s="451"/>
      <c r="CJ30" s="451"/>
      <c r="CK30" s="451"/>
      <c r="CL30" s="451"/>
      <c r="CM30" s="451"/>
      <c r="CN30" s="451"/>
      <c r="CO30" s="451"/>
      <c r="CP30" s="451"/>
      <c r="CQ30" s="451"/>
      <c r="CR30" s="451"/>
      <c r="CS30" s="451"/>
      <c r="CT30" s="451"/>
      <c r="CU30" s="451"/>
      <c r="CV30" s="451"/>
      <c r="CW30" s="451"/>
      <c r="CX30" s="451"/>
      <c r="CY30" s="451"/>
      <c r="CZ30" s="451"/>
      <c r="DA30" s="451"/>
      <c r="DB30" s="451"/>
      <c r="DC30" s="451"/>
      <c r="DD30" s="451"/>
      <c r="DE30" s="451"/>
      <c r="DF30" s="451"/>
      <c r="DG30" s="451"/>
      <c r="DH30" s="451"/>
      <c r="DI30" s="451"/>
      <c r="DJ30" s="451"/>
      <c r="DK30" s="451"/>
      <c r="DL30" s="451"/>
      <c r="DM30" s="451"/>
      <c r="DN30" s="451"/>
      <c r="DO30" s="451"/>
      <c r="DP30" s="451"/>
      <c r="DQ30" s="451"/>
      <c r="DR30" s="451"/>
      <c r="DS30" s="451"/>
      <c r="DT30" s="451"/>
      <c r="DU30" s="451"/>
      <c r="DV30" s="451"/>
      <c r="DW30" s="451"/>
      <c r="DX30" s="451"/>
      <c r="DY30" s="451"/>
      <c r="DZ30" s="451"/>
      <c r="EA30" s="451"/>
      <c r="EB30" s="451"/>
      <c r="EC30" s="451"/>
      <c r="ED30" s="451"/>
      <c r="EE30" s="451"/>
      <c r="EF30" s="451"/>
      <c r="EG30" s="451"/>
      <c r="EH30" s="451"/>
      <c r="EI30" s="451"/>
      <c r="EJ30" s="451"/>
      <c r="EK30" s="451"/>
      <c r="EL30" s="451"/>
      <c r="EM30" s="451"/>
      <c r="EN30" s="451"/>
      <c r="EO30" s="451"/>
      <c r="EP30" s="451"/>
      <c r="EQ30" s="451"/>
      <c r="ER30" s="451"/>
      <c r="ES30" s="451"/>
      <c r="ET30" s="451"/>
      <c r="EU30" s="451"/>
      <c r="EV30" s="451"/>
      <c r="EW30" s="451"/>
      <c r="EX30" s="451"/>
      <c r="EY30" s="451"/>
      <c r="EZ30" s="451"/>
      <c r="FA30" s="451"/>
      <c r="FB30" s="451"/>
      <c r="FC30" s="451"/>
      <c r="FD30" s="451"/>
      <c r="FE30" s="451"/>
      <c r="FF30" s="451"/>
      <c r="FG30" s="451"/>
      <c r="FH30" s="451"/>
      <c r="FI30" s="451"/>
      <c r="FJ30" s="451"/>
      <c r="FK30" s="451"/>
      <c r="FL30" s="451"/>
      <c r="FM30" s="451"/>
      <c r="FN30" s="451"/>
      <c r="FO30" s="451"/>
      <c r="FP30" s="451"/>
      <c r="FQ30" s="451"/>
      <c r="FR30" s="451"/>
      <c r="FS30" s="451"/>
      <c r="FT30" s="451"/>
      <c r="FU30" s="451"/>
      <c r="FV30" s="451"/>
      <c r="FW30" s="451"/>
      <c r="FX30" s="451"/>
      <c r="FY30" s="451"/>
      <c r="FZ30" s="451"/>
      <c r="GA30" s="451"/>
      <c r="GB30" s="451"/>
      <c r="GC30" s="451"/>
      <c r="GD30" s="451"/>
      <c r="GE30" s="451"/>
      <c r="GF30" s="451"/>
      <c r="GG30" s="451"/>
      <c r="GH30" s="451"/>
      <c r="GI30" s="451"/>
      <c r="GJ30" s="451"/>
      <c r="GK30" s="451"/>
      <c r="GL30" s="451"/>
      <c r="GM30" s="451"/>
      <c r="GN30" s="451"/>
      <c r="GO30" s="451"/>
      <c r="GP30" s="451"/>
      <c r="GQ30" s="451"/>
      <c r="GR30" s="451"/>
      <c r="GS30" s="451"/>
      <c r="GT30" s="451"/>
      <c r="GU30" s="451"/>
      <c r="GV30" s="451"/>
      <c r="GW30" s="451"/>
      <c r="GX30" s="451"/>
      <c r="GY30" s="451"/>
      <c r="GZ30" s="451"/>
      <c r="HA30" s="451"/>
      <c r="HB30" s="451"/>
      <c r="HC30" s="451"/>
      <c r="HD30" s="451"/>
      <c r="HE30" s="451"/>
      <c r="HF30" s="451"/>
      <c r="HG30" s="451"/>
      <c r="HH30" s="451"/>
      <c r="HI30" s="451"/>
      <c r="HJ30" s="451"/>
      <c r="HK30" s="451"/>
      <c r="HL30" s="451"/>
      <c r="HM30" s="451"/>
      <c r="HN30" s="451"/>
      <c r="HO30" s="451"/>
      <c r="HP30" s="451"/>
      <c r="HQ30" s="451"/>
      <c r="HR30" s="451"/>
      <c r="HS30" s="451"/>
      <c r="HT30" s="451"/>
      <c r="HU30" s="451"/>
      <c r="HV30" s="451"/>
      <c r="HW30" s="451"/>
      <c r="HX30" s="451"/>
      <c r="HY30" s="451"/>
      <c r="HZ30" s="451"/>
      <c r="IA30" s="451"/>
      <c r="IB30" s="451"/>
      <c r="IC30" s="451"/>
      <c r="ID30" s="451"/>
      <c r="IE30" s="451"/>
      <c r="IF30" s="451"/>
      <c r="IG30" s="451"/>
      <c r="IH30" s="451"/>
      <c r="II30" s="451"/>
      <c r="IJ30" s="451"/>
      <c r="IK30" s="451"/>
      <c r="IL30" s="451"/>
      <c r="IM30" s="451"/>
      <c r="IN30" s="451"/>
      <c r="IO30" s="451"/>
    </row>
    <row r="31" spans="1:249" ht="18" customHeight="1">
      <c r="A31" s="1653"/>
      <c r="B31" s="1653"/>
      <c r="C31" s="1653"/>
      <c r="D31" s="1654"/>
      <c r="E31" s="1655"/>
      <c r="F31" s="1655"/>
      <c r="G31" s="1640"/>
      <c r="H31" s="1640"/>
      <c r="I31" s="1640"/>
      <c r="J31" s="451"/>
      <c r="K31" s="451"/>
      <c r="L31" s="451"/>
      <c r="M31" s="451"/>
      <c r="N31" s="451"/>
      <c r="O31" s="451"/>
      <c r="P31" s="451"/>
      <c r="Q31" s="451"/>
      <c r="R31" s="451"/>
      <c r="S31" s="451"/>
      <c r="T31" s="451"/>
      <c r="U31" s="451"/>
      <c r="V31" s="451"/>
      <c r="W31" s="451"/>
      <c r="X31" s="451"/>
      <c r="Y31" s="451"/>
      <c r="Z31" s="451"/>
      <c r="AA31" s="451"/>
      <c r="AB31" s="451"/>
      <c r="AC31" s="451"/>
      <c r="AD31" s="451"/>
      <c r="AE31" s="451"/>
      <c r="AF31" s="451"/>
      <c r="AG31" s="451"/>
      <c r="AH31" s="451"/>
      <c r="AI31" s="451"/>
      <c r="AJ31" s="451"/>
      <c r="AK31" s="451"/>
      <c r="AL31" s="451"/>
      <c r="AM31" s="451"/>
      <c r="AN31" s="451"/>
      <c r="AO31" s="451"/>
      <c r="AP31" s="451"/>
      <c r="AQ31" s="451"/>
      <c r="AR31" s="451"/>
      <c r="AS31" s="451"/>
      <c r="AT31" s="451"/>
      <c r="AU31" s="451"/>
      <c r="AV31" s="451"/>
      <c r="AW31" s="451"/>
      <c r="AX31" s="451"/>
      <c r="AY31" s="451"/>
      <c r="AZ31" s="451"/>
      <c r="BA31" s="451"/>
      <c r="BB31" s="451"/>
      <c r="BC31" s="451"/>
      <c r="BD31" s="451"/>
      <c r="BE31" s="451"/>
      <c r="BF31" s="451"/>
      <c r="BG31" s="451"/>
      <c r="BH31" s="451"/>
      <c r="BI31" s="451"/>
      <c r="BJ31" s="451"/>
      <c r="BK31" s="451"/>
      <c r="BL31" s="451"/>
      <c r="BM31" s="451"/>
      <c r="BN31" s="451"/>
      <c r="BO31" s="451"/>
      <c r="BP31" s="451"/>
      <c r="BQ31" s="451"/>
      <c r="BR31" s="451"/>
      <c r="BS31" s="451"/>
      <c r="BT31" s="451"/>
      <c r="BU31" s="451"/>
      <c r="BV31" s="451"/>
      <c r="BW31" s="451"/>
      <c r="BX31" s="451"/>
      <c r="BY31" s="451"/>
      <c r="BZ31" s="451"/>
      <c r="CA31" s="451"/>
      <c r="CB31" s="451"/>
      <c r="CC31" s="451"/>
      <c r="CD31" s="451"/>
      <c r="CE31" s="451"/>
      <c r="CF31" s="451"/>
      <c r="CG31" s="451"/>
      <c r="CH31" s="451"/>
      <c r="CI31" s="451"/>
      <c r="CJ31" s="451"/>
      <c r="CK31" s="451"/>
      <c r="CL31" s="451"/>
      <c r="CM31" s="451"/>
      <c r="CN31" s="451"/>
      <c r="CO31" s="451"/>
      <c r="CP31" s="451"/>
      <c r="CQ31" s="451"/>
      <c r="CR31" s="451"/>
      <c r="CS31" s="451"/>
      <c r="CT31" s="451"/>
      <c r="CU31" s="451"/>
      <c r="CV31" s="451"/>
      <c r="CW31" s="451"/>
      <c r="CX31" s="451"/>
      <c r="CY31" s="451"/>
      <c r="CZ31" s="451"/>
      <c r="DA31" s="451"/>
      <c r="DB31" s="451"/>
      <c r="DC31" s="451"/>
      <c r="DD31" s="451"/>
      <c r="DE31" s="451"/>
      <c r="DF31" s="451"/>
      <c r="DG31" s="451"/>
      <c r="DH31" s="451"/>
      <c r="DI31" s="451"/>
      <c r="DJ31" s="451"/>
      <c r="DK31" s="451"/>
      <c r="DL31" s="451"/>
      <c r="DM31" s="451"/>
      <c r="DN31" s="451"/>
      <c r="DO31" s="451"/>
      <c r="DP31" s="451"/>
      <c r="DQ31" s="451"/>
      <c r="DR31" s="451"/>
      <c r="DS31" s="451"/>
      <c r="DT31" s="451"/>
      <c r="DU31" s="451"/>
      <c r="DV31" s="451"/>
      <c r="DW31" s="451"/>
      <c r="DX31" s="451"/>
      <c r="DY31" s="451"/>
      <c r="DZ31" s="451"/>
      <c r="EA31" s="451"/>
      <c r="EB31" s="451"/>
      <c r="EC31" s="451"/>
      <c r="ED31" s="451"/>
      <c r="EE31" s="451"/>
      <c r="EF31" s="451"/>
      <c r="EG31" s="451"/>
      <c r="EH31" s="451"/>
      <c r="EI31" s="451"/>
      <c r="EJ31" s="451"/>
      <c r="EK31" s="451"/>
      <c r="EL31" s="451"/>
      <c r="EM31" s="451"/>
      <c r="EN31" s="451"/>
      <c r="EO31" s="451"/>
      <c r="EP31" s="451"/>
      <c r="EQ31" s="451"/>
      <c r="ER31" s="451"/>
      <c r="ES31" s="451"/>
      <c r="ET31" s="451"/>
      <c r="EU31" s="451"/>
      <c r="EV31" s="451"/>
      <c r="EW31" s="451"/>
      <c r="EX31" s="451"/>
      <c r="EY31" s="451"/>
      <c r="EZ31" s="451"/>
      <c r="FA31" s="451"/>
      <c r="FB31" s="451"/>
      <c r="FC31" s="451"/>
      <c r="FD31" s="451"/>
      <c r="FE31" s="451"/>
      <c r="FF31" s="451"/>
      <c r="FG31" s="451"/>
      <c r="FH31" s="451"/>
      <c r="FI31" s="451"/>
      <c r="FJ31" s="451"/>
      <c r="FK31" s="451"/>
      <c r="FL31" s="451"/>
      <c r="FM31" s="451"/>
      <c r="FN31" s="451"/>
      <c r="FO31" s="451"/>
      <c r="FP31" s="451"/>
      <c r="FQ31" s="451"/>
      <c r="FR31" s="451"/>
      <c r="FS31" s="451"/>
      <c r="FT31" s="451"/>
      <c r="FU31" s="451"/>
      <c r="FV31" s="451"/>
      <c r="FW31" s="451"/>
      <c r="FX31" s="451"/>
      <c r="FY31" s="451"/>
      <c r="FZ31" s="451"/>
      <c r="GA31" s="451"/>
      <c r="GB31" s="451"/>
      <c r="GC31" s="451"/>
      <c r="GD31" s="451"/>
      <c r="GE31" s="451"/>
      <c r="GF31" s="451"/>
      <c r="GG31" s="451"/>
      <c r="GH31" s="451"/>
      <c r="GI31" s="451"/>
      <c r="GJ31" s="451"/>
      <c r="GK31" s="451"/>
      <c r="GL31" s="451"/>
      <c r="GM31" s="451"/>
      <c r="GN31" s="451"/>
      <c r="GO31" s="451"/>
      <c r="GP31" s="451"/>
      <c r="GQ31" s="451"/>
      <c r="GR31" s="451"/>
      <c r="GS31" s="451"/>
      <c r="GT31" s="451"/>
      <c r="GU31" s="451"/>
      <c r="GV31" s="451"/>
      <c r="GW31" s="451"/>
      <c r="GX31" s="451"/>
      <c r="GY31" s="451"/>
      <c r="GZ31" s="451"/>
      <c r="HA31" s="451"/>
      <c r="HB31" s="451"/>
      <c r="HC31" s="451"/>
      <c r="HD31" s="451"/>
      <c r="HE31" s="451"/>
      <c r="HF31" s="451"/>
      <c r="HG31" s="451"/>
      <c r="HH31" s="451"/>
      <c r="HI31" s="451"/>
      <c r="HJ31" s="451"/>
      <c r="HK31" s="451"/>
      <c r="HL31" s="451"/>
      <c r="HM31" s="451"/>
      <c r="HN31" s="451"/>
      <c r="HO31" s="451"/>
      <c r="HP31" s="451"/>
      <c r="HQ31" s="451"/>
      <c r="HR31" s="451"/>
      <c r="HS31" s="451"/>
      <c r="HT31" s="451"/>
      <c r="HU31" s="451"/>
      <c r="HV31" s="451"/>
      <c r="HW31" s="451"/>
      <c r="HX31" s="451"/>
      <c r="HY31" s="451"/>
      <c r="HZ31" s="451"/>
      <c r="IA31" s="451"/>
      <c r="IB31" s="451"/>
      <c r="IC31" s="451"/>
      <c r="ID31" s="451"/>
      <c r="IE31" s="451"/>
      <c r="IF31" s="451"/>
      <c r="IG31" s="451"/>
      <c r="IH31" s="451"/>
      <c r="II31" s="451"/>
      <c r="IJ31" s="451"/>
      <c r="IK31" s="451"/>
      <c r="IL31" s="451"/>
      <c r="IM31" s="451"/>
      <c r="IN31" s="451"/>
      <c r="IO31" s="451"/>
    </row>
    <row r="32" spans="1:249" ht="18" customHeight="1">
      <c r="A32" s="1653"/>
      <c r="B32" s="1653"/>
      <c r="C32" s="1653"/>
      <c r="D32" s="1654"/>
      <c r="E32" s="1655"/>
      <c r="F32" s="1655"/>
      <c r="G32" s="1640"/>
      <c r="H32" s="1640"/>
      <c r="I32" s="1640"/>
      <c r="J32" s="451"/>
      <c r="K32" s="451"/>
      <c r="L32" s="451"/>
      <c r="M32" s="451"/>
      <c r="N32" s="451"/>
      <c r="O32" s="451"/>
      <c r="P32" s="451"/>
      <c r="Q32" s="451"/>
      <c r="R32" s="451"/>
      <c r="S32" s="451"/>
      <c r="T32" s="451"/>
      <c r="U32" s="451"/>
      <c r="V32" s="451"/>
      <c r="W32" s="451"/>
      <c r="X32" s="451"/>
      <c r="Y32" s="451"/>
      <c r="Z32" s="451"/>
      <c r="AA32" s="451"/>
      <c r="AB32" s="451"/>
      <c r="AC32" s="451"/>
      <c r="AD32" s="451"/>
      <c r="AE32" s="451"/>
      <c r="AF32" s="451"/>
      <c r="AG32" s="451"/>
      <c r="AH32" s="451"/>
      <c r="AI32" s="451"/>
      <c r="AJ32" s="451"/>
      <c r="AK32" s="451"/>
      <c r="AL32" s="451"/>
      <c r="AM32" s="451"/>
      <c r="AN32" s="451"/>
      <c r="AO32" s="451"/>
      <c r="AP32" s="451"/>
      <c r="AQ32" s="451"/>
      <c r="AR32" s="451"/>
      <c r="AS32" s="451"/>
      <c r="AT32" s="451"/>
      <c r="AU32" s="451"/>
      <c r="AV32" s="451"/>
      <c r="AW32" s="451"/>
      <c r="AX32" s="451"/>
      <c r="AY32" s="451"/>
      <c r="AZ32" s="451"/>
      <c r="BA32" s="451"/>
      <c r="BB32" s="451"/>
      <c r="BC32" s="451"/>
      <c r="BD32" s="451"/>
      <c r="BE32" s="451"/>
      <c r="BF32" s="451"/>
      <c r="BG32" s="451"/>
      <c r="BH32" s="451"/>
      <c r="BI32" s="451"/>
      <c r="BJ32" s="451"/>
      <c r="BK32" s="451"/>
      <c r="BL32" s="451"/>
      <c r="BM32" s="451"/>
      <c r="BN32" s="451"/>
      <c r="BO32" s="451"/>
      <c r="BP32" s="451"/>
      <c r="BQ32" s="451"/>
      <c r="BR32" s="451"/>
      <c r="BS32" s="451"/>
      <c r="BT32" s="451"/>
      <c r="BU32" s="451"/>
      <c r="BV32" s="451"/>
      <c r="BW32" s="451"/>
      <c r="BX32" s="451"/>
      <c r="BY32" s="451"/>
      <c r="BZ32" s="451"/>
      <c r="CA32" s="451"/>
      <c r="CB32" s="451"/>
      <c r="CC32" s="451"/>
      <c r="CD32" s="451"/>
      <c r="CE32" s="451"/>
      <c r="CF32" s="451"/>
      <c r="CG32" s="451"/>
      <c r="CH32" s="451"/>
      <c r="CI32" s="451"/>
      <c r="CJ32" s="451"/>
      <c r="CK32" s="451"/>
      <c r="CL32" s="451"/>
      <c r="CM32" s="451"/>
      <c r="CN32" s="451"/>
      <c r="CO32" s="451"/>
      <c r="CP32" s="451"/>
      <c r="CQ32" s="451"/>
      <c r="CR32" s="451"/>
      <c r="CS32" s="451"/>
      <c r="CT32" s="451"/>
      <c r="CU32" s="451"/>
      <c r="CV32" s="451"/>
      <c r="CW32" s="451"/>
      <c r="CX32" s="451"/>
      <c r="CY32" s="451"/>
      <c r="CZ32" s="451"/>
      <c r="DA32" s="451"/>
      <c r="DB32" s="451"/>
      <c r="DC32" s="451"/>
      <c r="DD32" s="451"/>
      <c r="DE32" s="451"/>
      <c r="DF32" s="451"/>
      <c r="DG32" s="451"/>
      <c r="DH32" s="451"/>
      <c r="DI32" s="451"/>
      <c r="DJ32" s="451"/>
      <c r="DK32" s="451"/>
      <c r="DL32" s="451"/>
      <c r="DM32" s="451"/>
      <c r="DN32" s="451"/>
      <c r="DO32" s="451"/>
      <c r="DP32" s="451"/>
      <c r="DQ32" s="451"/>
      <c r="DR32" s="451"/>
      <c r="DS32" s="451"/>
      <c r="DT32" s="451"/>
      <c r="DU32" s="451"/>
      <c r="DV32" s="451"/>
      <c r="DW32" s="451"/>
      <c r="DX32" s="451"/>
      <c r="DY32" s="451"/>
      <c r="DZ32" s="451"/>
      <c r="EA32" s="451"/>
      <c r="EB32" s="451"/>
      <c r="EC32" s="451"/>
      <c r="ED32" s="451"/>
      <c r="EE32" s="451"/>
      <c r="EF32" s="451"/>
      <c r="EG32" s="451"/>
      <c r="EH32" s="451"/>
      <c r="EI32" s="451"/>
      <c r="EJ32" s="451"/>
      <c r="EK32" s="451"/>
      <c r="EL32" s="451"/>
      <c r="EM32" s="451"/>
      <c r="EN32" s="451"/>
      <c r="EO32" s="451"/>
      <c r="EP32" s="451"/>
      <c r="EQ32" s="451"/>
      <c r="ER32" s="451"/>
      <c r="ES32" s="451"/>
      <c r="ET32" s="451"/>
      <c r="EU32" s="451"/>
      <c r="EV32" s="451"/>
      <c r="EW32" s="451"/>
      <c r="EX32" s="451"/>
      <c r="EY32" s="451"/>
      <c r="EZ32" s="451"/>
      <c r="FA32" s="451"/>
      <c r="FB32" s="451"/>
      <c r="FC32" s="451"/>
      <c r="FD32" s="451"/>
      <c r="FE32" s="451"/>
      <c r="FF32" s="451"/>
      <c r="FG32" s="451"/>
      <c r="FH32" s="451"/>
      <c r="FI32" s="451"/>
      <c r="FJ32" s="451"/>
      <c r="FK32" s="451"/>
      <c r="FL32" s="451"/>
      <c r="FM32" s="451"/>
      <c r="FN32" s="451"/>
      <c r="FO32" s="451"/>
      <c r="FP32" s="451"/>
      <c r="FQ32" s="451"/>
      <c r="FR32" s="451"/>
      <c r="FS32" s="451"/>
      <c r="FT32" s="451"/>
      <c r="FU32" s="451"/>
      <c r="FV32" s="451"/>
      <c r="FW32" s="451"/>
      <c r="FX32" s="451"/>
      <c r="FY32" s="451"/>
      <c r="FZ32" s="451"/>
      <c r="GA32" s="451"/>
      <c r="GB32" s="451"/>
      <c r="GC32" s="451"/>
      <c r="GD32" s="451"/>
      <c r="GE32" s="451"/>
      <c r="GF32" s="451"/>
      <c r="GG32" s="451"/>
      <c r="GH32" s="451"/>
      <c r="GI32" s="451"/>
      <c r="GJ32" s="451"/>
      <c r="GK32" s="451"/>
      <c r="GL32" s="451"/>
      <c r="GM32" s="451"/>
      <c r="GN32" s="451"/>
      <c r="GO32" s="451"/>
      <c r="GP32" s="451"/>
      <c r="GQ32" s="451"/>
      <c r="GR32" s="451"/>
      <c r="GS32" s="451"/>
      <c r="GT32" s="451"/>
      <c r="GU32" s="451"/>
      <c r="GV32" s="451"/>
      <c r="GW32" s="451"/>
      <c r="GX32" s="451"/>
      <c r="GY32" s="451"/>
      <c r="GZ32" s="451"/>
      <c r="HA32" s="451"/>
      <c r="HB32" s="451"/>
      <c r="HC32" s="451"/>
      <c r="HD32" s="451"/>
      <c r="HE32" s="451"/>
      <c r="HF32" s="451"/>
      <c r="HG32" s="451"/>
      <c r="HH32" s="451"/>
      <c r="HI32" s="451"/>
      <c r="HJ32" s="451"/>
      <c r="HK32" s="451"/>
      <c r="HL32" s="451"/>
      <c r="HM32" s="451"/>
      <c r="HN32" s="451"/>
      <c r="HO32" s="451"/>
      <c r="HP32" s="451"/>
      <c r="HQ32" s="451"/>
      <c r="HR32" s="451"/>
      <c r="HS32" s="451"/>
      <c r="HT32" s="451"/>
      <c r="HU32" s="451"/>
      <c r="HV32" s="451"/>
      <c r="HW32" s="451"/>
      <c r="HX32" s="451"/>
      <c r="HY32" s="451"/>
      <c r="HZ32" s="451"/>
      <c r="IA32" s="451"/>
      <c r="IB32" s="451"/>
      <c r="IC32" s="451"/>
      <c r="ID32" s="451"/>
      <c r="IE32" s="451"/>
      <c r="IF32" s="451"/>
      <c r="IG32" s="451"/>
      <c r="IH32" s="451"/>
      <c r="II32" s="451"/>
      <c r="IJ32" s="451"/>
      <c r="IK32" s="451"/>
      <c r="IL32" s="451"/>
      <c r="IM32" s="451"/>
      <c r="IN32" s="451"/>
      <c r="IO32" s="451"/>
    </row>
    <row r="33" spans="1:249" ht="18" customHeight="1">
      <c r="A33" s="1653"/>
      <c r="B33" s="1653"/>
      <c r="C33" s="1653"/>
      <c r="D33" s="1656"/>
      <c r="E33" s="1630"/>
      <c r="F33" s="1630"/>
      <c r="G33" s="1655"/>
      <c r="H33" s="1655"/>
      <c r="I33" s="1655"/>
      <c r="J33" s="452"/>
      <c r="K33" s="452"/>
      <c r="L33" s="452"/>
      <c r="M33" s="452"/>
      <c r="N33" s="452"/>
      <c r="O33" s="452"/>
      <c r="P33" s="452"/>
      <c r="Q33" s="452"/>
      <c r="R33" s="452"/>
      <c r="S33" s="452"/>
      <c r="T33" s="452"/>
      <c r="U33" s="452"/>
      <c r="V33" s="452"/>
      <c r="W33" s="452"/>
      <c r="X33" s="452"/>
      <c r="Y33" s="452"/>
      <c r="Z33" s="452"/>
      <c r="AA33" s="452"/>
      <c r="AB33" s="452"/>
      <c r="AC33" s="452"/>
      <c r="AD33" s="452"/>
      <c r="AE33" s="452"/>
      <c r="AF33" s="452"/>
      <c r="AG33" s="452"/>
      <c r="AH33" s="452"/>
      <c r="AI33" s="452"/>
      <c r="AJ33" s="452"/>
      <c r="AK33" s="452"/>
      <c r="AL33" s="452"/>
      <c r="AM33" s="452"/>
      <c r="AN33" s="452"/>
      <c r="AO33" s="452"/>
      <c r="AP33" s="452"/>
      <c r="AQ33" s="452"/>
      <c r="AR33" s="452"/>
      <c r="AS33" s="452"/>
      <c r="AT33" s="452"/>
      <c r="AU33" s="452"/>
      <c r="AV33" s="452"/>
      <c r="AW33" s="452"/>
      <c r="AX33" s="452"/>
      <c r="AY33" s="452"/>
      <c r="AZ33" s="452"/>
      <c r="BA33" s="452"/>
      <c r="BB33" s="452"/>
      <c r="BC33" s="452"/>
      <c r="BD33" s="452"/>
      <c r="BE33" s="452"/>
      <c r="BF33" s="452"/>
      <c r="BG33" s="452"/>
      <c r="BH33" s="452"/>
      <c r="BI33" s="452"/>
      <c r="BJ33" s="452"/>
      <c r="BK33" s="452"/>
      <c r="BL33" s="452"/>
      <c r="BM33" s="452"/>
      <c r="BN33" s="452"/>
      <c r="BO33" s="452"/>
      <c r="BP33" s="452"/>
      <c r="BQ33" s="452"/>
      <c r="BR33" s="452"/>
      <c r="BS33" s="452"/>
      <c r="BT33" s="452"/>
      <c r="BU33" s="452"/>
      <c r="BV33" s="452"/>
      <c r="BW33" s="452"/>
      <c r="BX33" s="452"/>
      <c r="BY33" s="452"/>
      <c r="BZ33" s="452"/>
      <c r="CA33" s="452"/>
      <c r="CB33" s="452"/>
      <c r="CC33" s="452"/>
      <c r="CD33" s="452"/>
      <c r="CE33" s="452"/>
      <c r="CF33" s="452"/>
      <c r="CG33" s="452"/>
      <c r="CH33" s="452"/>
      <c r="CI33" s="452"/>
      <c r="CJ33" s="452"/>
      <c r="CK33" s="452"/>
      <c r="CL33" s="452"/>
      <c r="CM33" s="452"/>
      <c r="CN33" s="452"/>
      <c r="CO33" s="452"/>
      <c r="CP33" s="452"/>
      <c r="CQ33" s="452"/>
      <c r="CR33" s="452"/>
      <c r="CS33" s="452"/>
      <c r="CT33" s="452"/>
      <c r="CU33" s="452"/>
      <c r="CV33" s="452"/>
      <c r="CW33" s="452"/>
      <c r="CX33" s="452"/>
      <c r="CY33" s="452"/>
      <c r="CZ33" s="452"/>
      <c r="DA33" s="452"/>
      <c r="DB33" s="452"/>
      <c r="DC33" s="452"/>
      <c r="DD33" s="452"/>
      <c r="DE33" s="452"/>
      <c r="DF33" s="452"/>
      <c r="DG33" s="452"/>
      <c r="DH33" s="452"/>
      <c r="DI33" s="452"/>
      <c r="DJ33" s="452"/>
      <c r="DK33" s="452"/>
      <c r="DL33" s="452"/>
      <c r="DM33" s="452"/>
      <c r="DN33" s="452"/>
      <c r="DO33" s="452"/>
      <c r="DP33" s="452"/>
      <c r="DQ33" s="452"/>
      <c r="DR33" s="452"/>
      <c r="DS33" s="452"/>
      <c r="DT33" s="452"/>
      <c r="DU33" s="452"/>
      <c r="DV33" s="452"/>
      <c r="DW33" s="452"/>
      <c r="DX33" s="452"/>
      <c r="DY33" s="452"/>
      <c r="DZ33" s="452"/>
      <c r="EA33" s="452"/>
      <c r="EB33" s="452"/>
      <c r="EC33" s="452"/>
      <c r="ED33" s="452"/>
      <c r="EE33" s="452"/>
      <c r="EF33" s="452"/>
      <c r="EG33" s="452"/>
      <c r="EH33" s="452"/>
      <c r="EI33" s="452"/>
      <c r="EJ33" s="452"/>
      <c r="EK33" s="452"/>
      <c r="EL33" s="452"/>
      <c r="EM33" s="452"/>
      <c r="EN33" s="452"/>
      <c r="EO33" s="452"/>
      <c r="EP33" s="452"/>
      <c r="EQ33" s="452"/>
      <c r="ER33" s="452"/>
      <c r="ES33" s="452"/>
      <c r="ET33" s="452"/>
      <c r="EU33" s="452"/>
      <c r="EV33" s="452"/>
      <c r="EW33" s="452"/>
      <c r="EX33" s="452"/>
      <c r="EY33" s="452"/>
      <c r="EZ33" s="452"/>
      <c r="FA33" s="452"/>
      <c r="FB33" s="452"/>
      <c r="FC33" s="452"/>
      <c r="FD33" s="452"/>
      <c r="FE33" s="452"/>
      <c r="FF33" s="452"/>
      <c r="FG33" s="452"/>
      <c r="FH33" s="452"/>
      <c r="FI33" s="452"/>
      <c r="FJ33" s="452"/>
      <c r="FK33" s="452"/>
      <c r="FL33" s="452"/>
      <c r="FM33" s="452"/>
      <c r="FN33" s="452"/>
      <c r="FO33" s="452"/>
      <c r="FP33" s="452"/>
      <c r="FQ33" s="452"/>
      <c r="FR33" s="452"/>
      <c r="FS33" s="452"/>
      <c r="FT33" s="452"/>
      <c r="FU33" s="452"/>
      <c r="FV33" s="452"/>
      <c r="FW33" s="452"/>
      <c r="FX33" s="452"/>
      <c r="FY33" s="452"/>
      <c r="FZ33" s="452"/>
      <c r="GA33" s="452"/>
      <c r="GB33" s="452"/>
      <c r="GC33" s="452"/>
      <c r="GD33" s="452"/>
      <c r="GE33" s="452"/>
      <c r="GF33" s="452"/>
      <c r="GG33" s="452"/>
      <c r="GH33" s="452"/>
      <c r="GI33" s="452"/>
      <c r="GJ33" s="452"/>
      <c r="GK33" s="452"/>
      <c r="GL33" s="452"/>
      <c r="GM33" s="452"/>
      <c r="GN33" s="452"/>
      <c r="GO33" s="452"/>
      <c r="GP33" s="452"/>
      <c r="GQ33" s="452"/>
      <c r="GR33" s="452"/>
      <c r="GS33" s="452"/>
      <c r="GT33" s="452"/>
      <c r="GU33" s="452"/>
      <c r="GV33" s="452"/>
      <c r="GW33" s="452"/>
      <c r="GX33" s="452"/>
      <c r="GY33" s="452"/>
      <c r="GZ33" s="452"/>
      <c r="HA33" s="452"/>
      <c r="HB33" s="452"/>
      <c r="HC33" s="452"/>
      <c r="HD33" s="452"/>
      <c r="HE33" s="452"/>
      <c r="HF33" s="452"/>
      <c r="HG33" s="452"/>
      <c r="HH33" s="452"/>
      <c r="HI33" s="452"/>
      <c r="HJ33" s="452"/>
      <c r="HK33" s="452"/>
      <c r="HL33" s="452"/>
      <c r="HM33" s="452"/>
      <c r="HN33" s="452"/>
      <c r="HO33" s="452"/>
      <c r="HP33" s="452"/>
      <c r="HQ33" s="452"/>
      <c r="HR33" s="452"/>
      <c r="HS33" s="452"/>
      <c r="HT33" s="452"/>
      <c r="HU33" s="452"/>
      <c r="HV33" s="452"/>
      <c r="HW33" s="452"/>
      <c r="HX33" s="452"/>
      <c r="HY33" s="452"/>
      <c r="HZ33" s="452"/>
      <c r="IA33" s="452"/>
      <c r="IB33" s="452"/>
      <c r="IC33" s="452"/>
      <c r="ID33" s="452"/>
      <c r="IE33" s="452"/>
      <c r="IF33" s="452"/>
      <c r="IG33" s="452"/>
      <c r="IH33" s="452"/>
      <c r="II33" s="452"/>
      <c r="IJ33" s="452"/>
      <c r="IK33" s="452"/>
      <c r="IL33" s="452"/>
      <c r="IM33" s="452"/>
      <c r="IN33" s="452"/>
      <c r="IO33" s="452"/>
    </row>
    <row r="34" spans="1:249" ht="18" customHeight="1">
      <c r="A34" s="1653"/>
      <c r="B34" s="1653"/>
      <c r="C34" s="1653"/>
      <c r="D34" s="1656"/>
      <c r="E34" s="1630"/>
      <c r="F34" s="1630"/>
      <c r="G34" s="1655"/>
      <c r="H34" s="1655"/>
      <c r="I34" s="1655"/>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52"/>
      <c r="AL34" s="452"/>
      <c r="AM34" s="452"/>
      <c r="AN34" s="452"/>
      <c r="AO34" s="452"/>
      <c r="AP34" s="452"/>
      <c r="AQ34" s="452"/>
      <c r="AR34" s="452"/>
      <c r="AS34" s="452"/>
      <c r="AT34" s="452"/>
      <c r="AU34" s="452"/>
      <c r="AV34" s="452"/>
      <c r="AW34" s="452"/>
      <c r="AX34" s="452"/>
      <c r="AY34" s="452"/>
      <c r="AZ34" s="452"/>
      <c r="BA34" s="452"/>
      <c r="BB34" s="452"/>
      <c r="BC34" s="452"/>
      <c r="BD34" s="452"/>
      <c r="BE34" s="452"/>
      <c r="BF34" s="452"/>
      <c r="BG34" s="452"/>
      <c r="BH34" s="452"/>
      <c r="BI34" s="452"/>
      <c r="BJ34" s="452"/>
      <c r="BK34" s="452"/>
      <c r="BL34" s="452"/>
      <c r="BM34" s="452"/>
      <c r="BN34" s="452"/>
      <c r="BO34" s="452"/>
      <c r="BP34" s="452"/>
      <c r="BQ34" s="452"/>
      <c r="BR34" s="452"/>
      <c r="BS34" s="452"/>
      <c r="BT34" s="452"/>
      <c r="BU34" s="452"/>
      <c r="BV34" s="452"/>
      <c r="BW34" s="452"/>
      <c r="BX34" s="452"/>
      <c r="BY34" s="452"/>
      <c r="BZ34" s="452"/>
      <c r="CA34" s="452"/>
      <c r="CB34" s="452"/>
      <c r="CC34" s="452"/>
      <c r="CD34" s="452"/>
      <c r="CE34" s="452"/>
      <c r="CF34" s="452"/>
      <c r="CG34" s="452"/>
      <c r="CH34" s="452"/>
      <c r="CI34" s="452"/>
      <c r="CJ34" s="452"/>
      <c r="CK34" s="452"/>
      <c r="CL34" s="452"/>
      <c r="CM34" s="452"/>
      <c r="CN34" s="452"/>
      <c r="CO34" s="452"/>
      <c r="CP34" s="452"/>
      <c r="CQ34" s="452"/>
      <c r="CR34" s="452"/>
      <c r="CS34" s="452"/>
      <c r="CT34" s="452"/>
      <c r="CU34" s="452"/>
      <c r="CV34" s="452"/>
      <c r="CW34" s="452"/>
      <c r="CX34" s="452"/>
      <c r="CY34" s="452"/>
      <c r="CZ34" s="452"/>
      <c r="DA34" s="452"/>
      <c r="DB34" s="452"/>
      <c r="DC34" s="452"/>
      <c r="DD34" s="452"/>
      <c r="DE34" s="452"/>
      <c r="DF34" s="452"/>
      <c r="DG34" s="452"/>
      <c r="DH34" s="452"/>
      <c r="DI34" s="452"/>
      <c r="DJ34" s="452"/>
      <c r="DK34" s="452"/>
      <c r="DL34" s="452"/>
      <c r="DM34" s="452"/>
      <c r="DN34" s="452"/>
      <c r="DO34" s="452"/>
      <c r="DP34" s="452"/>
      <c r="DQ34" s="452"/>
      <c r="DR34" s="452"/>
      <c r="DS34" s="452"/>
      <c r="DT34" s="452"/>
      <c r="DU34" s="452"/>
      <c r="DV34" s="452"/>
      <c r="DW34" s="452"/>
      <c r="DX34" s="452"/>
      <c r="DY34" s="452"/>
      <c r="DZ34" s="452"/>
      <c r="EA34" s="452"/>
      <c r="EB34" s="452"/>
      <c r="EC34" s="452"/>
      <c r="ED34" s="452"/>
      <c r="EE34" s="452"/>
      <c r="EF34" s="452"/>
      <c r="EG34" s="452"/>
      <c r="EH34" s="452"/>
      <c r="EI34" s="452"/>
      <c r="EJ34" s="452"/>
      <c r="EK34" s="452"/>
      <c r="EL34" s="452"/>
      <c r="EM34" s="452"/>
      <c r="EN34" s="452"/>
      <c r="EO34" s="452"/>
      <c r="EP34" s="452"/>
      <c r="EQ34" s="452"/>
      <c r="ER34" s="452"/>
      <c r="ES34" s="452"/>
      <c r="ET34" s="452"/>
      <c r="EU34" s="452"/>
      <c r="EV34" s="452"/>
      <c r="EW34" s="452"/>
      <c r="EX34" s="452"/>
      <c r="EY34" s="452"/>
      <c r="EZ34" s="452"/>
      <c r="FA34" s="452"/>
      <c r="FB34" s="452"/>
      <c r="FC34" s="452"/>
      <c r="FD34" s="452"/>
      <c r="FE34" s="452"/>
      <c r="FF34" s="452"/>
      <c r="FG34" s="452"/>
      <c r="FH34" s="452"/>
      <c r="FI34" s="452"/>
      <c r="FJ34" s="452"/>
      <c r="FK34" s="452"/>
      <c r="FL34" s="452"/>
      <c r="FM34" s="452"/>
      <c r="FN34" s="452"/>
      <c r="FO34" s="452"/>
      <c r="FP34" s="452"/>
      <c r="FQ34" s="452"/>
      <c r="FR34" s="452"/>
      <c r="FS34" s="452"/>
      <c r="FT34" s="452"/>
      <c r="FU34" s="452"/>
      <c r="FV34" s="452"/>
      <c r="FW34" s="452"/>
      <c r="FX34" s="452"/>
      <c r="FY34" s="452"/>
      <c r="FZ34" s="452"/>
      <c r="GA34" s="452"/>
      <c r="GB34" s="452"/>
      <c r="GC34" s="452"/>
      <c r="GD34" s="452"/>
      <c r="GE34" s="452"/>
      <c r="GF34" s="452"/>
      <c r="GG34" s="452"/>
      <c r="GH34" s="452"/>
      <c r="GI34" s="452"/>
      <c r="GJ34" s="452"/>
      <c r="GK34" s="452"/>
      <c r="GL34" s="452"/>
      <c r="GM34" s="452"/>
      <c r="GN34" s="452"/>
      <c r="GO34" s="452"/>
      <c r="GP34" s="452"/>
      <c r="GQ34" s="452"/>
      <c r="GR34" s="452"/>
      <c r="GS34" s="452"/>
      <c r="GT34" s="452"/>
      <c r="GU34" s="452"/>
      <c r="GV34" s="452"/>
      <c r="GW34" s="452"/>
      <c r="GX34" s="452"/>
      <c r="GY34" s="452"/>
      <c r="GZ34" s="452"/>
      <c r="HA34" s="452"/>
      <c r="HB34" s="452"/>
      <c r="HC34" s="452"/>
      <c r="HD34" s="452"/>
      <c r="HE34" s="452"/>
      <c r="HF34" s="452"/>
      <c r="HG34" s="452"/>
      <c r="HH34" s="452"/>
      <c r="HI34" s="452"/>
      <c r="HJ34" s="452"/>
      <c r="HK34" s="452"/>
      <c r="HL34" s="452"/>
      <c r="HM34" s="452"/>
      <c r="HN34" s="452"/>
      <c r="HO34" s="452"/>
      <c r="HP34" s="452"/>
      <c r="HQ34" s="452"/>
      <c r="HR34" s="452"/>
      <c r="HS34" s="452"/>
      <c r="HT34" s="452"/>
      <c r="HU34" s="452"/>
      <c r="HV34" s="452"/>
      <c r="HW34" s="452"/>
      <c r="HX34" s="452"/>
      <c r="HY34" s="452"/>
      <c r="HZ34" s="452"/>
      <c r="IA34" s="452"/>
      <c r="IB34" s="452"/>
      <c r="IC34" s="452"/>
      <c r="ID34" s="452"/>
      <c r="IE34" s="452"/>
      <c r="IF34" s="452"/>
      <c r="IG34" s="452"/>
      <c r="IH34" s="452"/>
      <c r="II34" s="452"/>
      <c r="IJ34" s="452"/>
      <c r="IK34" s="452"/>
      <c r="IL34" s="452"/>
      <c r="IM34" s="452"/>
      <c r="IN34" s="452"/>
      <c r="IO34" s="452"/>
    </row>
    <row r="35" spans="1:249" ht="18" customHeight="1">
      <c r="A35" s="1656"/>
      <c r="B35" s="1656"/>
      <c r="C35" s="1656"/>
      <c r="D35" s="1656"/>
      <c r="E35" s="1640" t="s">
        <v>3187</v>
      </c>
      <c r="F35" s="1630"/>
      <c r="G35" s="1630"/>
      <c r="H35" s="1630"/>
      <c r="I35" s="1630"/>
    </row>
    <row r="36" spans="1:249" ht="18" customHeight="1">
      <c r="A36" s="1651" t="s">
        <v>2954</v>
      </c>
      <c r="B36" s="1651"/>
      <c r="C36" s="1657" t="s">
        <v>5207</v>
      </c>
      <c r="D36" s="1652"/>
      <c r="E36" s="1658" t="s">
        <v>3188</v>
      </c>
      <c r="F36" s="1630"/>
      <c r="G36" s="1630"/>
      <c r="H36" s="1630"/>
      <c r="I36" s="1630"/>
    </row>
    <row r="37" spans="1:249" ht="18" customHeight="1">
      <c r="A37" s="1659"/>
      <c r="B37" s="1659"/>
      <c r="C37" s="1659"/>
      <c r="D37" s="1652"/>
      <c r="E37" s="1658"/>
      <c r="F37" s="1630"/>
      <c r="G37" s="1630"/>
      <c r="H37" s="1630"/>
      <c r="I37" s="1630"/>
    </row>
    <row r="38" spans="1:249" ht="18" customHeight="1">
      <c r="A38" s="1651" t="s">
        <v>2955</v>
      </c>
      <c r="B38" s="1651"/>
      <c r="C38" s="1657" t="s">
        <v>5208</v>
      </c>
      <c r="D38" s="1652"/>
      <c r="E38" s="1658" t="s">
        <v>3189</v>
      </c>
      <c r="F38" s="1630"/>
      <c r="G38" s="1630"/>
      <c r="H38" s="1630"/>
      <c r="I38" s="1630"/>
    </row>
    <row r="39" spans="1:249" ht="18" customHeight="1">
      <c r="A39" s="1659"/>
      <c r="B39" s="1659"/>
      <c r="C39" s="1659" t="s">
        <v>3706</v>
      </c>
      <c r="D39" s="1652"/>
      <c r="E39" s="1658"/>
      <c r="F39" s="1630"/>
      <c r="G39" s="1630"/>
      <c r="H39" s="1630"/>
      <c r="I39" s="1630"/>
    </row>
    <row r="40" spans="1:249" ht="18" customHeight="1">
      <c r="A40" s="1651" t="s">
        <v>2956</v>
      </c>
      <c r="B40" s="1651"/>
      <c r="C40" s="1657" t="s">
        <v>5510</v>
      </c>
      <c r="D40" s="1652"/>
      <c r="E40" s="1658" t="s">
        <v>3190</v>
      </c>
      <c r="F40" s="1630"/>
      <c r="G40" s="1630"/>
      <c r="H40" s="1630"/>
      <c r="I40" s="1630"/>
    </row>
    <row r="41" spans="1:249" ht="18" customHeight="1">
      <c r="A41" s="1650"/>
      <c r="B41" s="1650"/>
      <c r="C41" s="1656"/>
      <c r="D41" s="1656"/>
      <c r="E41" s="1630"/>
      <c r="F41" s="1630"/>
      <c r="G41" s="1630"/>
      <c r="H41" s="1630"/>
      <c r="I41" s="1630"/>
    </row>
    <row r="42" spans="1:249" ht="18" customHeight="1">
      <c r="A42" s="1650"/>
      <c r="B42" s="1650"/>
      <c r="C42" s="1656"/>
      <c r="D42" s="1656"/>
      <c r="E42" s="1630"/>
      <c r="F42" s="1630"/>
      <c r="G42" s="1630"/>
      <c r="H42" s="1630"/>
      <c r="I42" s="1630"/>
    </row>
    <row r="43" spans="1:249" ht="18" customHeight="1">
      <c r="A43" s="1650"/>
      <c r="B43" s="1650"/>
      <c r="C43" s="1656"/>
      <c r="D43" s="1656"/>
      <c r="E43" s="1630"/>
      <c r="F43" s="1630"/>
      <c r="G43" s="1630"/>
      <c r="H43" s="1630"/>
      <c r="I43" s="1630"/>
    </row>
    <row r="44" spans="1:249" ht="18" customHeight="1">
      <c r="A44" s="1650"/>
      <c r="B44" s="1650"/>
      <c r="C44" s="1656"/>
      <c r="D44" s="1656"/>
      <c r="E44" s="1630"/>
      <c r="F44" s="1630"/>
      <c r="G44" s="1630"/>
      <c r="H44" s="1630"/>
      <c r="I44" s="1630"/>
    </row>
    <row r="45" spans="1:249" ht="18" customHeight="1">
      <c r="A45" s="1650"/>
      <c r="B45" s="1650"/>
      <c r="C45" s="1656"/>
      <c r="D45" s="1656"/>
      <c r="E45" s="1630"/>
      <c r="F45" s="1630"/>
      <c r="G45" s="1630"/>
      <c r="H45" s="1630"/>
      <c r="I45" s="1630"/>
    </row>
    <row r="46" spans="1:249" ht="18" customHeight="1">
      <c r="A46" s="1650" t="str">
        <f>"Year ended "&amp;C38</f>
        <v>Year ended 12/31/2014</v>
      </c>
      <c r="B46" s="1650"/>
      <c r="C46" s="1656"/>
      <c r="D46" s="1656"/>
      <c r="E46" s="1630"/>
      <c r="F46" s="1630"/>
      <c r="G46" s="1630"/>
      <c r="H46" s="1630"/>
      <c r="I46" s="1630"/>
    </row>
    <row r="47" spans="1:249" ht="18" customHeight="1">
      <c r="A47" s="1650"/>
      <c r="B47" s="1650"/>
      <c r="C47" s="1656"/>
      <c r="D47" s="1656"/>
      <c r="E47" s="1630"/>
      <c r="F47" s="1630"/>
      <c r="G47" s="1630"/>
      <c r="H47" s="1630"/>
      <c r="I47" s="1630"/>
    </row>
    <row r="48" spans="1:249" ht="18" customHeight="1">
      <c r="A48" s="1650"/>
      <c r="B48" s="1650"/>
      <c r="C48" s="1656"/>
      <c r="D48" s="1656"/>
      <c r="E48" s="1630"/>
      <c r="F48" s="1630"/>
      <c r="G48" s="1630"/>
      <c r="H48" s="1630"/>
      <c r="I48" s="1630"/>
    </row>
    <row r="49" spans="1:9" ht="13.5" customHeight="1">
      <c r="A49" s="1640"/>
      <c r="B49" s="1640"/>
      <c r="C49" s="1630"/>
      <c r="D49" s="1630"/>
      <c r="E49" s="1630"/>
      <c r="F49" s="1630"/>
      <c r="G49" s="1630"/>
      <c r="H49" s="1630"/>
      <c r="I49" s="1630"/>
    </row>
    <row r="50" spans="1:9" ht="15" customHeight="1">
      <c r="A50" s="1640" t="str">
        <f>"Annual Report of "&amp;C25</f>
        <v>Annual Report of Orange and Rockland Utilities, Inc</v>
      </c>
      <c r="B50" s="1640"/>
      <c r="C50" s="1630"/>
      <c r="D50" s="1630"/>
      <c r="E50" s="1630"/>
      <c r="F50" s="1630"/>
      <c r="G50" s="1630"/>
      <c r="H50" s="1630"/>
      <c r="I50" s="1630"/>
    </row>
    <row r="51" spans="1:9" ht="13.5" customHeight="1">
      <c r="A51" s="1640"/>
      <c r="B51" s="1640"/>
      <c r="C51" s="1630"/>
      <c r="D51" s="1630"/>
      <c r="E51" s="1630"/>
      <c r="F51" s="1630"/>
      <c r="G51" s="1630"/>
      <c r="H51" s="1630"/>
      <c r="I51" s="1630"/>
    </row>
    <row r="52" spans="1:9" ht="15.6" customHeight="1">
      <c r="A52" s="1640" t="str">
        <f>"Annual Report of "&amp;C25&amp;"                                                       "&amp;A6</f>
        <v>Annual Report of Orange and Rockland Utilities, Inc                                                       Year ended 12/31/2014</v>
      </c>
      <c r="B52" s="1640"/>
      <c r="C52" s="1630"/>
      <c r="D52" s="1630"/>
      <c r="E52" s="1630"/>
      <c r="F52" s="1630"/>
      <c r="G52" s="1630"/>
      <c r="H52" s="1630"/>
      <c r="I52" s="1630"/>
    </row>
    <row r="53" spans="1:9" ht="13.5" customHeight="1">
      <c r="A53" s="1640"/>
      <c r="B53" s="1640"/>
      <c r="C53" s="1630"/>
      <c r="D53" s="1630"/>
      <c r="E53" s="1630"/>
      <c r="F53" s="1630"/>
      <c r="G53" s="1630"/>
      <c r="H53" s="1630"/>
      <c r="I53" s="1630"/>
    </row>
    <row r="54" spans="1:9" ht="15" customHeight="1">
      <c r="A54" s="1640" t="str">
        <f>"Annual Report of "&amp;C25&amp;"                                                                           "&amp;A6</f>
        <v>Annual Report of Orange and Rockland Utilities, Inc                                                                           Year ended 12/31/2014</v>
      </c>
      <c r="B54" s="1640"/>
      <c r="C54" s="1630"/>
      <c r="D54" s="1630"/>
      <c r="E54" s="1630"/>
      <c r="F54" s="1630"/>
      <c r="G54" s="1630"/>
      <c r="H54" s="1630"/>
      <c r="I54" s="1630"/>
    </row>
    <row r="55" spans="1:9" ht="13.5" customHeight="1">
      <c r="A55" s="1640"/>
      <c r="B55" s="1640"/>
      <c r="C55" s="1630"/>
      <c r="D55" s="1630"/>
      <c r="E55" s="1630"/>
      <c r="F55" s="1630"/>
      <c r="G55" s="1630"/>
      <c r="H55" s="1630"/>
      <c r="I55" s="1630"/>
    </row>
    <row r="56" spans="1:9" ht="15" customHeight="1">
      <c r="A56" s="1640" t="str">
        <f>"Annual Report of "&amp;C25&amp;"                                                                                     "&amp;A6</f>
        <v>Annual Report of Orange and Rockland Utilities, Inc                                                                                     Year ended 12/31/2014</v>
      </c>
      <c r="B56" s="1640"/>
      <c r="C56" s="1630"/>
      <c r="D56" s="1630"/>
      <c r="E56" s="1630"/>
      <c r="F56" s="1630"/>
      <c r="G56" s="1630"/>
      <c r="H56" s="1630"/>
      <c r="I56" s="1630"/>
    </row>
    <row r="57" spans="1:9" ht="13.5" customHeight="1">
      <c r="A57" s="1640"/>
      <c r="B57" s="1640"/>
      <c r="C57" s="1630"/>
      <c r="D57" s="1630"/>
      <c r="E57" s="1630"/>
      <c r="F57" s="1630"/>
      <c r="G57" s="1630"/>
      <c r="H57" s="1630"/>
      <c r="I57" s="1630"/>
    </row>
    <row r="58" spans="1:9" ht="15" customHeight="1">
      <c r="A58" s="1640" t="str">
        <f>"Annual Report of "&amp;C25&amp;"                                                                                                 "&amp;A6</f>
        <v>Annual Report of Orange and Rockland Utilities, Inc                                                                                                 Year ended 12/31/2014</v>
      </c>
      <c r="B58" s="1640"/>
      <c r="C58" s="1630"/>
      <c r="D58" s="1630"/>
      <c r="E58" s="1630"/>
      <c r="F58" s="1630"/>
      <c r="G58" s="1630"/>
      <c r="H58" s="1630"/>
      <c r="I58" s="1630"/>
    </row>
    <row r="59" spans="1:9" ht="13.5" customHeight="1">
      <c r="A59" s="1640"/>
      <c r="B59" s="1640"/>
      <c r="C59" s="1630"/>
      <c r="D59" s="1630"/>
      <c r="E59" s="1630"/>
      <c r="F59" s="1630"/>
      <c r="G59" s="1630"/>
      <c r="H59" s="1630"/>
      <c r="I59" s="1630"/>
    </row>
    <row r="60" spans="1:9" ht="15" customHeight="1">
      <c r="A60" s="1640" t="str">
        <f>"Annual Report of "&amp;C25&amp;"                                                                                                              "&amp;A6</f>
        <v>Annual Report of Orange and Rockland Utilities, Inc                                                                                                              Year ended 12/31/2014</v>
      </c>
      <c r="B60" s="1640"/>
      <c r="C60" s="1630"/>
      <c r="D60" s="1630"/>
      <c r="E60" s="1630"/>
      <c r="F60" s="1630"/>
      <c r="G60" s="1630"/>
      <c r="H60" s="1630"/>
      <c r="I60" s="1630"/>
    </row>
    <row r="61" spans="1:9" ht="13.5" customHeight="1">
      <c r="A61" s="1640"/>
      <c r="B61" s="1640"/>
      <c r="C61" s="1630"/>
      <c r="D61" s="1630"/>
      <c r="E61" s="1630"/>
      <c r="F61" s="1630"/>
      <c r="G61" s="1630"/>
      <c r="H61" s="1630"/>
      <c r="I61" s="1630"/>
    </row>
    <row r="62" spans="1:9" ht="15" customHeight="1">
      <c r="A62" s="1640" t="str">
        <f>"Annual Report of "&amp;C25&amp;"                                                                                                                            "&amp;A6</f>
        <v>Annual Report of Orange and Rockland Utilities, Inc                                                                                                                            Year ended 12/31/2014</v>
      </c>
      <c r="B62" s="1640"/>
      <c r="C62" s="1630"/>
      <c r="D62" s="1630"/>
      <c r="E62" s="1630"/>
      <c r="F62" s="1630"/>
      <c r="G62" s="1630"/>
      <c r="H62" s="1630"/>
      <c r="I62" s="1630"/>
    </row>
    <row r="63" spans="1:9" ht="13.5" customHeight="1">
      <c r="A63" s="1640"/>
      <c r="B63" s="1640"/>
      <c r="C63" s="1630"/>
      <c r="D63" s="1630"/>
      <c r="E63" s="1630"/>
      <c r="F63" s="1630"/>
      <c r="G63" s="1630"/>
      <c r="H63" s="1630"/>
      <c r="I63" s="1630"/>
    </row>
    <row r="64" spans="1:9" ht="15.6" customHeight="1">
      <c r="A64" s="1640" t="str">
        <f>"Annual Report of "&amp;C25&amp;"                                                                                                                                       "&amp;A6</f>
        <v>Annual Report of Orange and Rockland Utilities, Inc                                                                                                                                       Year ended 12/31/2014</v>
      </c>
      <c r="B64" s="1640"/>
      <c r="C64" s="1630"/>
      <c r="D64" s="1630"/>
      <c r="E64" s="1630"/>
      <c r="F64" s="1630"/>
      <c r="G64" s="1630"/>
      <c r="H64" s="1630"/>
      <c r="I64" s="1630"/>
    </row>
    <row r="65" spans="1:9" ht="13.5" customHeight="1">
      <c r="A65" s="1640"/>
      <c r="B65" s="1640"/>
      <c r="C65" s="1630"/>
      <c r="D65" s="1630"/>
      <c r="E65" s="1630"/>
      <c r="F65" s="1630"/>
      <c r="G65" s="1630"/>
      <c r="H65" s="1630"/>
      <c r="I65" s="1630"/>
    </row>
    <row r="66" spans="1:9" ht="13.5" customHeight="1">
      <c r="A66" s="1640"/>
      <c r="B66" s="1640"/>
      <c r="C66" s="1630"/>
      <c r="D66" s="1630"/>
      <c r="E66" s="1630"/>
      <c r="F66" s="1630"/>
      <c r="G66" s="1630"/>
      <c r="H66" s="1630"/>
      <c r="I66" s="1630"/>
    </row>
    <row r="67" spans="1:9" ht="13.5" customHeight="1">
      <c r="A67" s="1640"/>
      <c r="B67" s="1640"/>
      <c r="C67" s="1630"/>
      <c r="D67" s="1630"/>
      <c r="E67" s="1630"/>
      <c r="F67" s="1630"/>
      <c r="G67" s="1630"/>
      <c r="H67" s="1630"/>
      <c r="I67" s="1630"/>
    </row>
    <row r="68" spans="1:9" ht="13.5" customHeight="1">
      <c r="A68" s="1640"/>
      <c r="B68" s="1640"/>
      <c r="C68" s="1630"/>
      <c r="D68" s="1630"/>
      <c r="E68" s="1630"/>
      <c r="F68" s="1630"/>
      <c r="G68" s="1630"/>
      <c r="H68" s="1630"/>
      <c r="I68" s="1630"/>
    </row>
    <row r="69" spans="1:9" ht="13.5" customHeight="1">
      <c r="A69" s="1630"/>
      <c r="B69" s="1630"/>
      <c r="C69" s="1630"/>
      <c r="D69" s="1630"/>
      <c r="E69" s="1630"/>
      <c r="F69" s="1630"/>
      <c r="G69" s="1630"/>
      <c r="H69" s="1630"/>
      <c r="I69" s="1630"/>
    </row>
    <row r="70" spans="1:9" ht="13.5" customHeight="1">
      <c r="A70" s="453"/>
      <c r="B70" s="453"/>
      <c r="C70" s="453"/>
      <c r="D70" s="453"/>
      <c r="E70" s="453"/>
    </row>
  </sheetData>
  <phoneticPr fontId="0" type="noConversion"/>
  <pageMargins left="0.5" right="0.5" top="0.5" bottom="0.5" header="0.5" footer="0.5"/>
  <pageSetup scale="63" orientation="portrait" horizontalDpi="300" verticalDpi="300" r:id="rId1"/>
  <headerFooter alignWithMargins="0"/>
  <colBreaks count="1" manualBreakCount="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0">
    <pageSetUpPr fitToPage="1"/>
  </sheetPr>
  <dimension ref="A1:I152"/>
  <sheetViews>
    <sheetView defaultGridColor="0" colorId="22" zoomScale="85" zoomScaleNormal="85" workbookViewId="0">
      <selection activeCell="D19" sqref="D19"/>
    </sheetView>
  </sheetViews>
  <sheetFormatPr defaultColWidth="9.6640625" defaultRowHeight="15"/>
  <cols>
    <col min="1" max="1" width="4.6640625" style="4" customWidth="1"/>
    <col min="2" max="2" width="36.6640625" style="4" customWidth="1"/>
    <col min="3" max="3" width="23.88671875" style="4" customWidth="1"/>
    <col min="4" max="5" width="18.6640625" style="4" customWidth="1"/>
    <col min="6" max="8" width="25.6640625" style="4" customWidth="1"/>
    <col min="9" max="9" width="15.6640625" style="4" customWidth="1"/>
    <col min="10" max="16384" width="9.6640625" style="4"/>
  </cols>
  <sheetData>
    <row r="1" spans="1:9" ht="17.649999999999999" customHeight="1">
      <c r="A1" s="26"/>
      <c r="B1" s="27" t="s">
        <v>2817</v>
      </c>
      <c r="C1" s="28" t="s">
        <v>3891</v>
      </c>
      <c r="D1" s="27" t="s">
        <v>4183</v>
      </c>
      <c r="E1" s="37" t="s">
        <v>4184</v>
      </c>
      <c r="F1" s="99" t="s">
        <v>2817</v>
      </c>
      <c r="G1" s="36" t="s">
        <v>3891</v>
      </c>
      <c r="H1" s="28" t="s">
        <v>2820</v>
      </c>
      <c r="I1" s="42" t="s">
        <v>2819</v>
      </c>
    </row>
    <row r="2" spans="1:9" ht="17.649999999999999" customHeight="1">
      <c r="A2" s="18"/>
      <c r="B2" s="56" t="str">
        <f>'Data Sheet'!$C$25</f>
        <v>Orange and Rockland Utilities, Inc</v>
      </c>
      <c r="C2" s="100" t="s">
        <v>2832</v>
      </c>
      <c r="D2" s="40" t="s">
        <v>2833</v>
      </c>
      <c r="E2" s="101"/>
      <c r="F2" s="55" t="str">
        <f>'Data Sheet'!$C$25</f>
        <v>Orange and Rockland Utilities, Inc</v>
      </c>
      <c r="G2" s="35" t="s">
        <v>2832</v>
      </c>
      <c r="H2" s="29" t="s">
        <v>1258</v>
      </c>
      <c r="I2" s="102"/>
    </row>
    <row r="3" spans="1:9" ht="17.649999999999999" customHeight="1">
      <c r="A3" s="20"/>
      <c r="B3" s="103"/>
      <c r="C3" s="104" t="s">
        <v>60</v>
      </c>
      <c r="D3" s="463" t="str">
        <f>'Data Sheet'!$C$40</f>
        <v>4/28/2015</v>
      </c>
      <c r="E3" s="84" t="str">
        <f>'Data Sheet'!$C$38</f>
        <v>12/31/2014</v>
      </c>
      <c r="F3" s="20"/>
      <c r="G3" s="76" t="s">
        <v>60</v>
      </c>
      <c r="H3" s="460" t="str">
        <f>'Data Sheet'!$C$40</f>
        <v>4/28/2015</v>
      </c>
      <c r="I3" s="71" t="str">
        <f>'Data Sheet'!$C$38</f>
        <v>12/31/2014</v>
      </c>
    </row>
    <row r="4" spans="1:9" ht="21" customHeight="1">
      <c r="A4" s="15" t="s">
        <v>1259</v>
      </c>
      <c r="B4" s="16"/>
      <c r="C4" s="16"/>
      <c r="D4" s="16"/>
      <c r="E4" s="17"/>
      <c r="F4" s="15" t="s">
        <v>410</v>
      </c>
      <c r="G4" s="16"/>
      <c r="H4" s="16"/>
      <c r="I4" s="330"/>
    </row>
    <row r="5" spans="1:9" ht="19.899999999999999" customHeight="1">
      <c r="A5" s="105"/>
      <c r="B5" s="79" t="s">
        <v>411</v>
      </c>
      <c r="C5" s="532" t="s">
        <v>1687</v>
      </c>
      <c r="D5" s="80"/>
      <c r="E5" s="82"/>
      <c r="F5" s="78"/>
      <c r="G5" s="19"/>
      <c r="H5" s="14"/>
      <c r="I5" s="48"/>
    </row>
    <row r="6" spans="1:9" ht="17.649999999999999" customHeight="1">
      <c r="A6" s="105"/>
      <c r="B6" s="79" t="s">
        <v>1688</v>
      </c>
      <c r="C6" s="532" t="s">
        <v>427</v>
      </c>
      <c r="D6" s="80"/>
      <c r="E6" s="82"/>
      <c r="F6" s="78"/>
      <c r="G6" s="19"/>
      <c r="H6" s="14"/>
      <c r="I6" s="48"/>
    </row>
    <row r="7" spans="1:9" ht="17.649999999999999" customHeight="1">
      <c r="A7" s="105"/>
      <c r="B7" s="79" t="s">
        <v>1682</v>
      </c>
      <c r="C7" s="532" t="s">
        <v>1683</v>
      </c>
      <c r="D7" s="80"/>
      <c r="E7" s="82"/>
      <c r="F7" s="78"/>
      <c r="G7" s="19"/>
      <c r="H7" s="14"/>
      <c r="I7" s="48"/>
    </row>
    <row r="8" spans="1:9" ht="17.649999999999999" customHeight="1">
      <c r="A8" s="106"/>
      <c r="B8" s="81" t="s">
        <v>1684</v>
      </c>
      <c r="C8" s="81" t="s">
        <v>1685</v>
      </c>
      <c r="D8" s="107"/>
      <c r="E8" s="83"/>
      <c r="F8" s="15"/>
      <c r="G8" s="108"/>
      <c r="H8" s="21"/>
      <c r="I8" s="48"/>
    </row>
    <row r="9" spans="1:9" ht="17.649999999999999" customHeight="1">
      <c r="A9" s="18"/>
      <c r="B9" s="32"/>
      <c r="C9" s="19"/>
      <c r="D9" s="38"/>
      <c r="E9" s="438" t="s">
        <v>1686</v>
      </c>
      <c r="F9" s="15" t="s">
        <v>1686</v>
      </c>
      <c r="G9" s="39"/>
      <c r="H9" s="109"/>
      <c r="I9" s="110"/>
    </row>
    <row r="10" spans="1:9" ht="17.649999999999999" customHeight="1">
      <c r="A10" s="31"/>
      <c r="B10" s="19"/>
      <c r="C10" s="19"/>
      <c r="D10" s="38"/>
      <c r="E10" s="22"/>
      <c r="F10" s="78"/>
      <c r="G10" s="38" t="s">
        <v>2578</v>
      </c>
      <c r="H10" s="436" t="s">
        <v>2579</v>
      </c>
      <c r="I10" s="94" t="s">
        <v>4190</v>
      </c>
    </row>
    <row r="11" spans="1:9" ht="17.649999999999999" customHeight="1">
      <c r="A11" s="91" t="s">
        <v>4190</v>
      </c>
      <c r="B11" s="19" t="s">
        <v>2580</v>
      </c>
      <c r="C11" s="19"/>
      <c r="D11" s="111" t="s">
        <v>2581</v>
      </c>
      <c r="E11" s="22"/>
      <c r="F11" s="439" t="s">
        <v>2582</v>
      </c>
      <c r="G11" s="111" t="s">
        <v>2583</v>
      </c>
      <c r="H11" s="436" t="s">
        <v>755</v>
      </c>
      <c r="I11" s="94" t="s">
        <v>4193</v>
      </c>
    </row>
    <row r="12" spans="1:9" ht="17.649999999999999" customHeight="1">
      <c r="A12" s="91" t="s">
        <v>4193</v>
      </c>
      <c r="B12" s="32"/>
      <c r="C12" s="19"/>
      <c r="D12" s="111" t="s">
        <v>2584</v>
      </c>
      <c r="E12" s="440" t="s">
        <v>2585</v>
      </c>
      <c r="F12" s="78"/>
      <c r="G12" s="111" t="s">
        <v>2586</v>
      </c>
      <c r="H12" s="40"/>
      <c r="I12" s="30"/>
    </row>
    <row r="13" spans="1:9" ht="17.649999999999999" customHeight="1">
      <c r="A13" s="18"/>
      <c r="B13" s="35"/>
      <c r="C13" s="14"/>
      <c r="D13" s="111"/>
      <c r="E13" s="22"/>
      <c r="F13" s="439" t="s">
        <v>2121</v>
      </c>
      <c r="G13" s="111"/>
      <c r="H13" s="40"/>
      <c r="I13" s="30"/>
    </row>
    <row r="14" spans="1:9" ht="17.649999999999999" customHeight="1">
      <c r="A14" s="20"/>
      <c r="B14" s="34" t="s">
        <v>65</v>
      </c>
      <c r="C14" s="16"/>
      <c r="D14" s="98" t="s">
        <v>2119</v>
      </c>
      <c r="E14" s="438" t="s">
        <v>2120</v>
      </c>
      <c r="F14" s="15"/>
      <c r="G14" s="98" t="s">
        <v>4029</v>
      </c>
      <c r="H14" s="437" t="s">
        <v>4030</v>
      </c>
      <c r="I14" s="85"/>
    </row>
    <row r="15" spans="1:9" ht="17.649999999999999" customHeight="1">
      <c r="A15" s="31"/>
      <c r="B15" s="717" t="s">
        <v>2587</v>
      </c>
      <c r="C15" s="14"/>
      <c r="D15" s="111"/>
      <c r="E15" s="22"/>
      <c r="F15" s="95"/>
      <c r="G15" s="726"/>
      <c r="H15" s="111"/>
      <c r="I15" s="30"/>
    </row>
    <row r="16" spans="1:9" ht="17.649999999999999" customHeight="1">
      <c r="A16" s="20">
        <v>1</v>
      </c>
      <c r="B16" s="718" t="s">
        <v>811</v>
      </c>
      <c r="C16" s="21"/>
      <c r="D16" s="112"/>
      <c r="E16" s="113"/>
      <c r="F16" s="114"/>
      <c r="G16" s="727"/>
      <c r="H16" s="531">
        <f>D16+E16-G16</f>
        <v>0</v>
      </c>
      <c r="I16" s="85">
        <v>1</v>
      </c>
    </row>
    <row r="17" spans="1:9" ht="17.649999999999999" customHeight="1">
      <c r="A17" s="33">
        <v>2</v>
      </c>
      <c r="B17" s="718" t="s">
        <v>812</v>
      </c>
      <c r="C17" s="21"/>
      <c r="D17" s="720"/>
      <c r="E17" s="721"/>
      <c r="F17" s="95"/>
      <c r="G17" s="727"/>
      <c r="H17" s="530">
        <f>D17+E17-G17</f>
        <v>0</v>
      </c>
      <c r="I17" s="85">
        <v>2</v>
      </c>
    </row>
    <row r="18" spans="1:9" ht="17.649999999999999" customHeight="1">
      <c r="A18" s="33">
        <v>3</v>
      </c>
      <c r="B18" s="592" t="s">
        <v>813</v>
      </c>
      <c r="C18" s="16"/>
      <c r="D18" s="115"/>
      <c r="E18" s="124"/>
      <c r="F18" s="116"/>
      <c r="G18" s="727"/>
      <c r="H18" s="530">
        <f>D18+E18-G18</f>
        <v>0</v>
      </c>
      <c r="I18" s="85">
        <v>3</v>
      </c>
    </row>
    <row r="19" spans="1:9" ht="17.649999999999999" customHeight="1">
      <c r="A19" s="33">
        <v>4</v>
      </c>
      <c r="B19" s="592" t="s">
        <v>814</v>
      </c>
      <c r="C19" s="16"/>
      <c r="D19" s="115"/>
      <c r="E19" s="124"/>
      <c r="F19" s="95"/>
      <c r="G19" s="727"/>
      <c r="H19" s="530">
        <f>D19+E19-G19</f>
        <v>0</v>
      </c>
      <c r="I19" s="85">
        <v>4</v>
      </c>
    </row>
    <row r="20" spans="1:9" ht="17.649999999999999" customHeight="1">
      <c r="A20" s="33">
        <v>5</v>
      </c>
      <c r="B20" s="592" t="s">
        <v>815</v>
      </c>
      <c r="C20" s="16"/>
      <c r="D20" s="115"/>
      <c r="E20" s="124"/>
      <c r="F20" s="116"/>
      <c r="G20" s="727"/>
      <c r="H20" s="530">
        <f>D20+E20-G20</f>
        <v>0</v>
      </c>
      <c r="I20" s="85">
        <v>5</v>
      </c>
    </row>
    <row r="21" spans="1:9" ht="17.649999999999999" customHeight="1">
      <c r="A21" s="33">
        <v>6</v>
      </c>
      <c r="B21" s="592" t="s">
        <v>816</v>
      </c>
      <c r="C21" s="16"/>
      <c r="D21" s="92">
        <f>SUM(D16:D20)</f>
        <v>0</v>
      </c>
      <c r="E21" s="117"/>
      <c r="F21" s="95"/>
      <c r="G21" s="118"/>
      <c r="H21" s="530">
        <f>SUM(H16:H20)</f>
        <v>0</v>
      </c>
      <c r="I21" s="85">
        <v>6</v>
      </c>
    </row>
    <row r="22" spans="1:9" ht="17.649999999999999" customHeight="1">
      <c r="A22" s="33">
        <v>7</v>
      </c>
      <c r="B22" s="592" t="s">
        <v>817</v>
      </c>
      <c r="C22" s="16"/>
      <c r="D22" s="119"/>
      <c r="E22" s="120"/>
      <c r="F22" s="96"/>
      <c r="G22" s="121"/>
      <c r="H22" s="97"/>
      <c r="I22" s="85">
        <v>7</v>
      </c>
    </row>
    <row r="23" spans="1:9" ht="17.649999999999999" customHeight="1">
      <c r="A23" s="33">
        <v>8</v>
      </c>
      <c r="B23" s="592" t="s">
        <v>818</v>
      </c>
      <c r="C23" s="16"/>
      <c r="D23" s="115"/>
      <c r="E23" s="722"/>
      <c r="F23" s="728"/>
      <c r="G23" s="115"/>
      <c r="H23" s="530">
        <f>D23+E23-F23-G23</f>
        <v>0</v>
      </c>
      <c r="I23" s="85">
        <v>8</v>
      </c>
    </row>
    <row r="24" spans="1:9" ht="17.649999999999999" customHeight="1">
      <c r="A24" s="33">
        <v>9</v>
      </c>
      <c r="B24" s="592" t="s">
        <v>819</v>
      </c>
      <c r="C24" s="16"/>
      <c r="D24" s="115"/>
      <c r="E24" s="722"/>
      <c r="F24" s="728"/>
      <c r="G24" s="115"/>
      <c r="H24" s="530">
        <f>D24+E24-F24-G24</f>
        <v>0</v>
      </c>
      <c r="I24" s="85">
        <v>9</v>
      </c>
    </row>
    <row r="25" spans="1:9" ht="17.649999999999999" customHeight="1">
      <c r="A25" s="33">
        <v>10</v>
      </c>
      <c r="B25" s="592" t="s">
        <v>820</v>
      </c>
      <c r="C25" s="16"/>
      <c r="D25" s="92">
        <f>D23+D24</f>
        <v>0</v>
      </c>
      <c r="E25" s="723"/>
      <c r="F25" s="122"/>
      <c r="G25" s="123"/>
      <c r="H25" s="530">
        <f>H23+H24</f>
        <v>0</v>
      </c>
      <c r="I25" s="85">
        <v>10</v>
      </c>
    </row>
    <row r="26" spans="1:9" ht="17.649999999999999" customHeight="1">
      <c r="A26" s="33">
        <v>11</v>
      </c>
      <c r="B26" s="592" t="s">
        <v>821</v>
      </c>
      <c r="C26" s="16"/>
      <c r="D26" s="115"/>
      <c r="E26" s="722"/>
      <c r="F26" s="728"/>
      <c r="G26" s="115"/>
      <c r="H26" s="530">
        <f>D26+E26-F26-G26</f>
        <v>0</v>
      </c>
      <c r="I26" s="85">
        <v>11</v>
      </c>
    </row>
    <row r="27" spans="1:9" ht="17.649999999999999" customHeight="1">
      <c r="A27" s="33">
        <v>12</v>
      </c>
      <c r="B27" s="592" t="s">
        <v>822</v>
      </c>
      <c r="C27" s="16"/>
      <c r="D27" s="115"/>
      <c r="E27" s="722"/>
      <c r="F27" s="728"/>
      <c r="G27" s="115"/>
      <c r="H27" s="530">
        <f>D27+E27-F27-G27</f>
        <v>0</v>
      </c>
      <c r="I27" s="85">
        <v>12</v>
      </c>
    </row>
    <row r="28" spans="1:9" ht="17.649999999999999" customHeight="1">
      <c r="A28" s="33">
        <v>13</v>
      </c>
      <c r="B28" s="592" t="s">
        <v>823</v>
      </c>
      <c r="C28" s="16"/>
      <c r="D28" s="115"/>
      <c r="E28" s="124"/>
      <c r="F28" s="729"/>
      <c r="G28" s="115"/>
      <c r="H28" s="530">
        <f>D28+E28-F28-G28</f>
        <v>0</v>
      </c>
      <c r="I28" s="85">
        <v>13</v>
      </c>
    </row>
    <row r="29" spans="1:9" ht="17.649999999999999" customHeight="1">
      <c r="A29" s="31">
        <v>14</v>
      </c>
      <c r="B29" s="719" t="s">
        <v>824</v>
      </c>
      <c r="C29" s="19"/>
      <c r="D29" s="125">
        <f>D21+D25+D26+D27-D28</f>
        <v>0</v>
      </c>
      <c r="E29" s="724"/>
      <c r="F29" s="126"/>
      <c r="G29" s="127"/>
      <c r="H29" s="730">
        <f>H21+H25+H26+H27-H28</f>
        <v>0</v>
      </c>
      <c r="I29" s="30">
        <v>14</v>
      </c>
    </row>
    <row r="30" spans="1:9" ht="17.649999999999999" customHeight="1">
      <c r="A30" s="86"/>
      <c r="B30" s="592" t="s">
        <v>825</v>
      </c>
      <c r="C30" s="16"/>
      <c r="D30" s="92"/>
      <c r="E30" s="724"/>
      <c r="F30" s="116"/>
      <c r="G30" s="118"/>
      <c r="H30" s="530"/>
      <c r="I30" s="71"/>
    </row>
    <row r="31" spans="1:9" ht="17.649999999999999" customHeight="1">
      <c r="A31" s="33">
        <v>15</v>
      </c>
      <c r="B31" s="592" t="s">
        <v>826</v>
      </c>
      <c r="C31" s="16"/>
      <c r="D31" s="115"/>
      <c r="E31" s="724"/>
      <c r="F31" s="116"/>
      <c r="G31" s="118"/>
      <c r="H31" s="727"/>
      <c r="I31" s="85">
        <v>15</v>
      </c>
    </row>
    <row r="32" spans="1:9" ht="17.649999999999999" customHeight="1">
      <c r="A32" s="33">
        <v>16</v>
      </c>
      <c r="B32" s="592" t="s">
        <v>827</v>
      </c>
      <c r="C32" s="16"/>
      <c r="D32" s="115"/>
      <c r="E32" s="724"/>
      <c r="F32" s="116"/>
      <c r="G32" s="118"/>
      <c r="H32" s="727"/>
      <c r="I32" s="85">
        <v>16</v>
      </c>
    </row>
    <row r="33" spans="1:9" ht="17.649999999999999" customHeight="1">
      <c r="A33" s="33">
        <v>17</v>
      </c>
      <c r="B33" s="592" t="s">
        <v>828</v>
      </c>
      <c r="C33" s="16"/>
      <c r="D33" s="115"/>
      <c r="E33" s="725"/>
      <c r="F33" s="96"/>
      <c r="G33" s="123"/>
      <c r="H33" s="731"/>
      <c r="I33" s="85">
        <v>17</v>
      </c>
    </row>
    <row r="34" spans="1:9" ht="17.649999999999999" customHeight="1">
      <c r="A34" s="33">
        <v>18</v>
      </c>
      <c r="B34" s="592" t="s">
        <v>829</v>
      </c>
      <c r="C34" s="16"/>
      <c r="D34" s="115"/>
      <c r="E34" s="722"/>
      <c r="F34" s="728"/>
      <c r="G34" s="115"/>
      <c r="H34" s="731">
        <f>D34+E34-F34-G34</f>
        <v>0</v>
      </c>
      <c r="I34" s="85">
        <v>18</v>
      </c>
    </row>
    <row r="35" spans="1:9" ht="17.649999999999999" customHeight="1">
      <c r="A35" s="33">
        <v>19</v>
      </c>
      <c r="B35" s="592" t="s">
        <v>830</v>
      </c>
      <c r="C35" s="16"/>
      <c r="D35" s="115"/>
      <c r="E35" s="722"/>
      <c r="F35" s="728"/>
      <c r="G35" s="115"/>
      <c r="H35" s="731">
        <f>D35+E35-F35-G35</f>
        <v>0</v>
      </c>
      <c r="I35" s="85">
        <v>19</v>
      </c>
    </row>
    <row r="36" spans="1:9" ht="17.649999999999999" customHeight="1">
      <c r="A36" s="33">
        <v>20</v>
      </c>
      <c r="B36" s="592" t="s">
        <v>831</v>
      </c>
      <c r="C36" s="16"/>
      <c r="D36" s="115"/>
      <c r="E36" s="722"/>
      <c r="F36" s="728"/>
      <c r="G36" s="115"/>
      <c r="H36" s="731">
        <f>D36+E36-F36-G36</f>
        <v>0</v>
      </c>
      <c r="I36" s="85">
        <v>20</v>
      </c>
    </row>
    <row r="37" spans="1:9" ht="17.649999999999999" customHeight="1">
      <c r="A37" s="33">
        <v>21</v>
      </c>
      <c r="B37" s="592" t="s">
        <v>3798</v>
      </c>
      <c r="C37" s="16"/>
      <c r="D37" s="115"/>
      <c r="E37" s="722"/>
      <c r="F37" s="728"/>
      <c r="G37" s="115"/>
      <c r="H37" s="731">
        <f>D37+E37-F37-G37</f>
        <v>0</v>
      </c>
      <c r="I37" s="85">
        <v>21</v>
      </c>
    </row>
    <row r="38" spans="1:9" ht="17.649999999999999" customHeight="1">
      <c r="A38" s="31">
        <v>22</v>
      </c>
      <c r="B38" s="719" t="s">
        <v>832</v>
      </c>
      <c r="C38" s="19"/>
      <c r="D38" s="125">
        <f>SUM(D35:D37)</f>
        <v>0</v>
      </c>
      <c r="E38" s="724"/>
      <c r="F38" s="126"/>
      <c r="G38" s="127"/>
      <c r="H38" s="732">
        <f>SUM(H35:H37)</f>
        <v>0</v>
      </c>
      <c r="I38" s="30">
        <v>22</v>
      </c>
    </row>
    <row r="39" spans="1:9" ht="17.649999999999999" customHeight="1">
      <c r="A39" s="86"/>
      <c r="B39" s="592" t="s">
        <v>833</v>
      </c>
      <c r="C39" s="16"/>
      <c r="D39" s="92"/>
      <c r="E39" s="725"/>
      <c r="F39" s="96"/>
      <c r="G39" s="123"/>
      <c r="H39" s="731"/>
      <c r="I39" s="71"/>
    </row>
    <row r="40" spans="1:9">
      <c r="A40" s="47"/>
      <c r="B40" s="19"/>
      <c r="C40" s="19"/>
      <c r="D40" s="87"/>
      <c r="E40" s="22"/>
      <c r="F40" s="78"/>
      <c r="G40" s="87"/>
      <c r="H40" s="14"/>
      <c r="I40" s="48"/>
    </row>
    <row r="41" spans="1:9">
      <c r="A41" s="47"/>
      <c r="B41" s="19"/>
      <c r="C41" s="19"/>
      <c r="D41" s="87"/>
      <c r="E41" s="22"/>
      <c r="F41" s="78"/>
      <c r="G41" s="87"/>
      <c r="H41" s="14"/>
      <c r="I41" s="48"/>
    </row>
    <row r="42" spans="1:9">
      <c r="A42" s="18"/>
      <c r="B42" s="19"/>
      <c r="C42" s="19"/>
      <c r="D42" s="87"/>
      <c r="E42" s="22"/>
      <c r="F42" s="78"/>
      <c r="G42" s="87"/>
      <c r="H42" s="14"/>
      <c r="I42" s="48"/>
    </row>
    <row r="43" spans="1:9">
      <c r="A43" s="18"/>
      <c r="B43" s="14"/>
      <c r="C43" s="19"/>
      <c r="D43" s="87"/>
      <c r="E43" s="22"/>
      <c r="F43" s="18"/>
      <c r="G43" s="87"/>
      <c r="H43" s="14"/>
      <c r="I43" s="48"/>
    </row>
    <row r="44" spans="1:9">
      <c r="A44" s="18"/>
      <c r="B44" s="19"/>
      <c r="C44" s="19"/>
      <c r="D44" s="87"/>
      <c r="E44" s="22"/>
      <c r="F44" s="18"/>
      <c r="G44" s="87"/>
      <c r="H44" s="14"/>
      <c r="I44" s="48"/>
    </row>
    <row r="45" spans="1:9">
      <c r="A45" s="18"/>
      <c r="B45" s="14"/>
      <c r="C45" s="19"/>
      <c r="D45" s="87"/>
      <c r="E45" s="22"/>
      <c r="F45" s="78"/>
      <c r="G45" s="87"/>
      <c r="H45" s="14"/>
      <c r="I45" s="48"/>
    </row>
    <row r="46" spans="1:9">
      <c r="A46" s="18"/>
      <c r="B46" s="14"/>
      <c r="C46" s="19"/>
      <c r="D46" s="87"/>
      <c r="E46" s="22"/>
      <c r="F46" s="18"/>
      <c r="G46" s="87"/>
      <c r="H46" s="14"/>
      <c r="I46" s="48"/>
    </row>
    <row r="47" spans="1:9">
      <c r="A47" s="18"/>
      <c r="B47" s="14"/>
      <c r="C47" s="19"/>
      <c r="D47" s="87"/>
      <c r="E47" s="22"/>
      <c r="F47" s="18"/>
      <c r="G47" s="87"/>
      <c r="H47" s="14"/>
      <c r="I47" s="48"/>
    </row>
    <row r="48" spans="1:9">
      <c r="A48" s="18"/>
      <c r="B48" s="14"/>
      <c r="C48" s="19"/>
      <c r="D48" s="87"/>
      <c r="E48" s="22"/>
      <c r="F48" s="18"/>
      <c r="G48" s="87"/>
      <c r="H48" s="14"/>
      <c r="I48" s="48"/>
    </row>
    <row r="49" spans="1:9">
      <c r="A49" s="18"/>
      <c r="B49" s="14"/>
      <c r="C49" s="19"/>
      <c r="D49" s="87"/>
      <c r="E49" s="22"/>
      <c r="F49" s="18"/>
      <c r="G49" s="87"/>
      <c r="H49" s="14"/>
      <c r="I49" s="48"/>
    </row>
    <row r="50" spans="1:9">
      <c r="A50" s="18"/>
      <c r="B50" s="14"/>
      <c r="C50" s="19"/>
      <c r="D50" s="87"/>
      <c r="E50" s="22"/>
      <c r="F50" s="18"/>
      <c r="G50" s="87"/>
      <c r="H50" s="14"/>
      <c r="I50" s="48"/>
    </row>
    <row r="51" spans="1:9">
      <c r="A51" s="18"/>
      <c r="B51" s="14"/>
      <c r="C51" s="19"/>
      <c r="D51" s="87"/>
      <c r="E51" s="22"/>
      <c r="F51" s="18"/>
      <c r="G51" s="87"/>
      <c r="H51" s="14"/>
      <c r="I51" s="48"/>
    </row>
    <row r="52" spans="1:9">
      <c r="A52" s="18"/>
      <c r="B52" s="14"/>
      <c r="C52" s="19"/>
      <c r="D52" s="87"/>
      <c r="E52" s="22"/>
      <c r="F52" s="18"/>
      <c r="G52" s="87"/>
      <c r="H52" s="14"/>
      <c r="I52" s="48"/>
    </row>
    <row r="53" spans="1:9">
      <c r="A53" s="18"/>
      <c r="B53" s="14"/>
      <c r="C53" s="19"/>
      <c r="D53" s="87"/>
      <c r="E53" s="22"/>
      <c r="F53" s="18"/>
      <c r="G53" s="87"/>
      <c r="H53" s="14"/>
      <c r="I53" s="48"/>
    </row>
    <row r="54" spans="1:9" ht="15.75" thickBot="1">
      <c r="A54" s="23"/>
      <c r="B54" s="24"/>
      <c r="C54" s="25"/>
      <c r="D54" s="88"/>
      <c r="E54" s="93"/>
      <c r="F54" s="23"/>
      <c r="G54" s="88"/>
      <c r="H54" s="24"/>
      <c r="I54" s="74"/>
    </row>
    <row r="55" spans="1:9">
      <c r="A55" s="14"/>
      <c r="B55" s="14"/>
      <c r="C55" s="19"/>
      <c r="D55" s="87"/>
      <c r="E55" s="14"/>
      <c r="F55" s="14"/>
      <c r="G55" s="87"/>
      <c r="H55" s="14"/>
    </row>
    <row r="56" spans="1:9">
      <c r="A56" s="11" t="s">
        <v>3494</v>
      </c>
      <c r="B56" s="14"/>
      <c r="C56" s="19"/>
      <c r="D56" s="87"/>
      <c r="E56" s="14"/>
      <c r="F56" s="11" t="s">
        <v>3494</v>
      </c>
      <c r="G56" s="87"/>
      <c r="H56" s="14"/>
    </row>
    <row r="57" spans="1:9">
      <c r="A57" s="19" t="s">
        <v>834</v>
      </c>
      <c r="B57" s="44"/>
      <c r="C57" s="44"/>
      <c r="D57" s="89"/>
      <c r="E57" s="19"/>
      <c r="F57" s="89" t="s">
        <v>835</v>
      </c>
      <c r="G57" s="44"/>
      <c r="H57" s="19"/>
      <c r="I57" s="44"/>
    </row>
    <row r="58" spans="1:9">
      <c r="A58" s="14"/>
      <c r="B58" s="14"/>
      <c r="C58" s="14"/>
      <c r="D58" s="87"/>
      <c r="E58" s="14"/>
      <c r="F58" s="14"/>
      <c r="G58" s="87"/>
      <c r="H58" s="14"/>
    </row>
    <row r="59" spans="1:9">
      <c r="A59" s="14"/>
      <c r="B59" s="14"/>
      <c r="C59" s="14"/>
      <c r="D59" s="87"/>
      <c r="E59" s="14"/>
      <c r="F59" s="14"/>
      <c r="G59" s="87"/>
      <c r="H59" s="14"/>
    </row>
    <row r="60" spans="1:9">
      <c r="A60" s="14"/>
      <c r="B60" s="14"/>
      <c r="C60" s="14"/>
      <c r="D60" s="87"/>
      <c r="E60" s="14"/>
      <c r="F60" s="14"/>
      <c r="G60" s="87"/>
      <c r="H60" s="14"/>
    </row>
    <row r="61" spans="1:9">
      <c r="A61" s="14"/>
      <c r="B61" s="14"/>
      <c r="C61" s="14"/>
      <c r="D61" s="87"/>
      <c r="E61" s="14"/>
      <c r="F61" s="14"/>
      <c r="G61" s="87"/>
      <c r="H61" s="14"/>
    </row>
    <row r="62" spans="1:9">
      <c r="A62" s="14"/>
      <c r="B62" s="14"/>
      <c r="C62" s="14"/>
      <c r="D62" s="87"/>
      <c r="E62" s="14"/>
      <c r="F62" s="14"/>
      <c r="G62" s="87"/>
      <c r="H62" s="14"/>
    </row>
    <row r="63" spans="1:9">
      <c r="A63" s="14"/>
      <c r="B63" s="14"/>
      <c r="C63" s="14"/>
      <c r="D63" s="87"/>
      <c r="E63" s="14"/>
      <c r="F63" s="14"/>
      <c r="G63" s="87"/>
      <c r="H63" s="14"/>
    </row>
    <row r="64" spans="1:9">
      <c r="A64" s="14"/>
      <c r="B64" s="14"/>
      <c r="C64" s="14"/>
      <c r="D64" s="87"/>
      <c r="E64" s="14"/>
      <c r="F64" s="14"/>
      <c r="G64" s="87"/>
      <c r="H64" s="14"/>
    </row>
    <row r="65" spans="1:8">
      <c r="A65" s="14"/>
      <c r="B65"/>
      <c r="C65" s="14"/>
      <c r="D65" s="87"/>
      <c r="E65" s="14"/>
      <c r="F65" s="14"/>
      <c r="G65" s="87"/>
      <c r="H65" s="14"/>
    </row>
    <row r="66" spans="1:8">
      <c r="A66" s="14"/>
      <c r="B66"/>
      <c r="C66" s="14"/>
      <c r="D66" s="87"/>
      <c r="E66" s="14"/>
      <c r="F66" s="14"/>
      <c r="G66" s="87"/>
      <c r="H66" s="14"/>
    </row>
    <row r="67" spans="1:8">
      <c r="A67" s="14"/>
      <c r="B67"/>
      <c r="C67" s="14"/>
      <c r="D67" s="87"/>
      <c r="E67" s="14"/>
      <c r="F67" s="14"/>
      <c r="G67" s="87"/>
      <c r="H67" s="14"/>
    </row>
    <row r="68" spans="1:8">
      <c r="A68" s="14"/>
      <c r="B68"/>
      <c r="C68" s="14"/>
      <c r="D68" s="87"/>
      <c r="E68" s="14"/>
      <c r="F68" s="14"/>
      <c r="G68" s="87"/>
      <c r="H68" s="14"/>
    </row>
    <row r="69" spans="1:8">
      <c r="A69" s="14"/>
      <c r="B69"/>
      <c r="C69" s="14"/>
      <c r="D69" s="87"/>
      <c r="E69" s="14"/>
      <c r="F69" s="14"/>
      <c r="G69" s="87"/>
      <c r="H69" s="14"/>
    </row>
    <row r="70" spans="1:8">
      <c r="A70" s="14"/>
      <c r="B70"/>
      <c r="C70" s="14"/>
      <c r="D70" s="14"/>
      <c r="E70" s="14"/>
      <c r="F70" s="14"/>
      <c r="G70" s="14"/>
      <c r="H70" s="14"/>
    </row>
    <row r="71" spans="1:8">
      <c r="A71" s="14"/>
      <c r="B71"/>
      <c r="C71" s="14"/>
      <c r="D71" s="14"/>
      <c r="E71" s="14"/>
      <c r="F71" s="14"/>
      <c r="G71" s="14"/>
      <c r="H71" s="14"/>
    </row>
    <row r="72" spans="1:8">
      <c r="A72" s="14"/>
      <c r="B72"/>
      <c r="C72" s="14"/>
      <c r="D72" s="14"/>
      <c r="E72" s="14"/>
      <c r="F72" s="14"/>
      <c r="G72" s="14"/>
      <c r="H72" s="14"/>
    </row>
    <row r="73" spans="1:8">
      <c r="A73" s="14"/>
      <c r="B73"/>
      <c r="C73" s="14"/>
      <c r="D73" s="14"/>
      <c r="E73" s="14"/>
      <c r="F73" s="14"/>
      <c r="G73" s="14"/>
      <c r="H73" s="14"/>
    </row>
    <row r="74" spans="1:8">
      <c r="A74" s="14"/>
      <c r="B74"/>
      <c r="C74" s="14"/>
      <c r="D74" s="14"/>
      <c r="E74" s="14"/>
      <c r="F74" s="14"/>
      <c r="G74" s="14"/>
      <c r="H74" s="14"/>
    </row>
    <row r="75" spans="1:8">
      <c r="B75"/>
    </row>
    <row r="152" spans="1:6">
      <c r="A152" s="11"/>
      <c r="B152" s="283"/>
      <c r="C152" s="11"/>
      <c r="D152" s="11"/>
      <c r="E152" s="11"/>
      <c r="F152" s="283"/>
    </row>
  </sheetData>
  <phoneticPr fontId="0" type="noConversion"/>
  <printOptions horizontalCentered="1" verticalCentered="1"/>
  <pageMargins left="0.5" right="0.5" top="0.5" bottom="0.5" header="0.5" footer="0.5"/>
  <pageSetup scale="73" fitToWidth="2" orientation="portrait" horizontalDpi="300" verticalDpi="300" r:id="rId1"/>
  <headerFooter alignWithMargins="0"/>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1">
    <tabColor rgb="FF00B050"/>
  </sheetPr>
  <dimension ref="A1:N173"/>
  <sheetViews>
    <sheetView defaultGridColor="0" view="pageBreakPreview" topLeftCell="A82" colorId="22" zoomScale="60" zoomScaleNormal="64" workbookViewId="0">
      <selection activeCell="I123" sqref="I123"/>
    </sheetView>
  </sheetViews>
  <sheetFormatPr defaultColWidth="9.6640625" defaultRowHeight="15.75"/>
  <cols>
    <col min="1" max="1" width="4.21875" style="1531" customWidth="1"/>
    <col min="2" max="2" width="6.6640625" style="1531" customWidth="1"/>
    <col min="3" max="3" width="25.6640625" style="1531" customWidth="1"/>
    <col min="4" max="4" width="28.33203125" style="1531" customWidth="1"/>
    <col min="5" max="5" width="17.44140625" style="1531" customWidth="1"/>
    <col min="6" max="6" width="16.6640625" style="1531" customWidth="1"/>
    <col min="7" max="7" width="0.77734375" style="1531" customWidth="1"/>
    <col min="8" max="8" width="2.77734375" style="1531" customWidth="1"/>
    <col min="9" max="9" width="21.21875" style="1531" customWidth="1"/>
    <col min="10" max="10" width="17.44140625" style="1531" customWidth="1"/>
    <col min="11" max="11" width="20.6640625" style="1531" customWidth="1"/>
    <col min="12" max="12" width="20.33203125" style="1531" customWidth="1"/>
    <col min="13" max="13" width="6.5546875" style="1531" customWidth="1"/>
    <col min="14" max="14" width="6.6640625" style="1531" customWidth="1"/>
    <col min="15" max="16384" width="9.6640625" style="4"/>
  </cols>
  <sheetData>
    <row r="1" spans="1:14" ht="15.2" customHeight="1">
      <c r="A1" s="1527" t="s">
        <v>2817</v>
      </c>
      <c r="B1" s="1528"/>
      <c r="C1" s="1529"/>
      <c r="D1" s="1529" t="s">
        <v>3891</v>
      </c>
      <c r="E1" s="1528" t="s">
        <v>4183</v>
      </c>
      <c r="F1" s="1530" t="s">
        <v>2820</v>
      </c>
      <c r="I1" s="1527" t="s">
        <v>2817</v>
      </c>
      <c r="J1" s="1529"/>
      <c r="K1" s="1529" t="s">
        <v>2726</v>
      </c>
      <c r="L1" s="1529" t="s">
        <v>4183</v>
      </c>
      <c r="M1" s="1532" t="s">
        <v>2820</v>
      </c>
      <c r="N1" s="1529"/>
    </row>
    <row r="2" spans="1:14" ht="15.2" customHeight="1">
      <c r="A2" s="1533" t="s">
        <v>4488</v>
      </c>
      <c r="B2" s="1534"/>
      <c r="C2" s="1535"/>
      <c r="D2" s="1536" t="s">
        <v>1166</v>
      </c>
      <c r="E2" s="1534"/>
      <c r="F2" s="1537"/>
      <c r="I2" s="1533" t="str">
        <f>A2</f>
        <v>Orange and Rockland Utilities, Inc.</v>
      </c>
      <c r="J2" s="1535"/>
      <c r="K2" s="1536" t="s">
        <v>1166</v>
      </c>
      <c r="L2" s="1535"/>
      <c r="M2" s="1534"/>
      <c r="N2" s="1535"/>
    </row>
    <row r="3" spans="1:14" ht="15.2" customHeight="1">
      <c r="A3" s="1538"/>
      <c r="B3" s="1539"/>
      <c r="C3" s="1540"/>
      <c r="D3" s="1541" t="s">
        <v>1167</v>
      </c>
      <c r="E3" s="1222" t="str">
        <f>'200201'!D3</f>
        <v>4/28/2015</v>
      </c>
      <c r="F3" s="1223" t="str">
        <f>'Data Sheet'!$C$38</f>
        <v>12/31/2014</v>
      </c>
      <c r="I3" s="1538"/>
      <c r="J3" s="1540"/>
      <c r="K3" s="1541" t="s">
        <v>1167</v>
      </c>
      <c r="L3" s="1542" t="str">
        <f>E3</f>
        <v>4/28/2015</v>
      </c>
      <c r="M3" s="3610" t="str">
        <f>F3</f>
        <v>12/31/2014</v>
      </c>
      <c r="N3" s="3611"/>
    </row>
    <row r="4" spans="1:14" ht="15.2" customHeight="1">
      <c r="A4" s="1538"/>
      <c r="B4" s="1539"/>
      <c r="C4" s="1539" t="s">
        <v>2276</v>
      </c>
      <c r="D4" s="1539"/>
      <c r="E4" s="1539"/>
      <c r="F4" s="1540"/>
      <c r="I4" s="1538" t="s">
        <v>948</v>
      </c>
      <c r="J4" s="1539"/>
      <c r="K4" s="1539"/>
      <c r="L4" s="1539"/>
      <c r="M4" s="1539"/>
      <c r="N4" s="1540"/>
    </row>
    <row r="5" spans="1:14" ht="15.2" customHeight="1">
      <c r="A5" s="1537"/>
      <c r="D5" s="1535"/>
      <c r="E5" s="1543" t="s">
        <v>3020</v>
      </c>
      <c r="F5" s="1535"/>
      <c r="I5" s="1544"/>
      <c r="J5" s="1529"/>
      <c r="K5" s="1529"/>
      <c r="L5" s="1545" t="s">
        <v>3020</v>
      </c>
      <c r="M5" s="1529"/>
      <c r="N5" s="1529"/>
    </row>
    <row r="6" spans="1:14" ht="15.2" customHeight="1">
      <c r="A6" s="1546" t="s">
        <v>4190</v>
      </c>
      <c r="C6" s="1547" t="s">
        <v>1733</v>
      </c>
      <c r="D6" s="1535"/>
      <c r="E6" s="834" t="s">
        <v>5361</v>
      </c>
      <c r="F6" s="1543" t="s">
        <v>2585</v>
      </c>
      <c r="I6" s="1546" t="s">
        <v>502</v>
      </c>
      <c r="J6" s="1543" t="s">
        <v>503</v>
      </c>
      <c r="K6" s="1543" t="s">
        <v>504</v>
      </c>
      <c r="L6" s="835" t="str">
        <f>+M3</f>
        <v>12/31/2014</v>
      </c>
      <c r="M6" s="1535"/>
      <c r="N6" s="1543" t="s">
        <v>4190</v>
      </c>
    </row>
    <row r="7" spans="1:14" ht="15.2" customHeight="1">
      <c r="A7" s="1548" t="s">
        <v>4193</v>
      </c>
      <c r="B7" s="1539"/>
      <c r="C7" s="1549" t="s">
        <v>65</v>
      </c>
      <c r="D7" s="1540"/>
      <c r="E7" s="1550" t="s">
        <v>2119</v>
      </c>
      <c r="F7" s="1550" t="s">
        <v>2120</v>
      </c>
      <c r="I7" s="1548" t="s">
        <v>2121</v>
      </c>
      <c r="J7" s="1550" t="s">
        <v>4029</v>
      </c>
      <c r="K7" s="1550" t="s">
        <v>4030</v>
      </c>
      <c r="L7" s="1550" t="s">
        <v>4031</v>
      </c>
      <c r="M7" s="1540"/>
      <c r="N7" s="1550" t="s">
        <v>4193</v>
      </c>
    </row>
    <row r="8" spans="1:14" ht="15.2" customHeight="1">
      <c r="A8" s="1548">
        <v>1</v>
      </c>
      <c r="B8" s="1549" t="s">
        <v>949</v>
      </c>
      <c r="C8" s="1549"/>
      <c r="D8" s="1550"/>
      <c r="E8" s="1552"/>
      <c r="F8" s="1552"/>
      <c r="I8" s="1553"/>
      <c r="J8" s="1552"/>
      <c r="K8" s="1552"/>
      <c r="L8" s="1552"/>
      <c r="M8" s="1540"/>
      <c r="N8" s="1548">
        <v>1</v>
      </c>
    </row>
    <row r="9" spans="1:14" ht="15.2" customHeight="1">
      <c r="A9" s="1548">
        <v>2</v>
      </c>
      <c r="B9" s="1539" t="s">
        <v>950</v>
      </c>
      <c r="C9" s="1539" t="s">
        <v>495</v>
      </c>
      <c r="D9" s="1540"/>
      <c r="E9" s="1554"/>
      <c r="F9" s="1554"/>
      <c r="I9" s="1555"/>
      <c r="J9" s="1554"/>
      <c r="K9" s="1554"/>
      <c r="L9" s="1556" t="s">
        <v>951</v>
      </c>
      <c r="M9" s="1539" t="s">
        <v>950</v>
      </c>
      <c r="N9" s="1548">
        <v>2</v>
      </c>
    </row>
    <row r="10" spans="1:14" ht="15.2" customHeight="1">
      <c r="A10" s="1548">
        <v>3</v>
      </c>
      <c r="B10" s="1539" t="s">
        <v>952</v>
      </c>
      <c r="C10" s="1539" t="s">
        <v>953</v>
      </c>
      <c r="D10" s="1540"/>
      <c r="E10" s="761">
        <v>20657</v>
      </c>
      <c r="F10" s="1556"/>
      <c r="I10" s="1557"/>
      <c r="J10" s="1556"/>
      <c r="K10" s="1556"/>
      <c r="L10" s="1556">
        <f>E10+F10-I10+J10+K10</f>
        <v>20657</v>
      </c>
      <c r="M10" s="1539" t="s">
        <v>952</v>
      </c>
      <c r="N10" s="1548">
        <v>3</v>
      </c>
    </row>
    <row r="11" spans="1:14" ht="15.2" customHeight="1">
      <c r="A11" s="1548">
        <v>4</v>
      </c>
      <c r="B11" s="1539" t="s">
        <v>954</v>
      </c>
      <c r="C11" s="1539" t="s">
        <v>1782</v>
      </c>
      <c r="D11" s="1540"/>
      <c r="E11" s="1556">
        <v>11115214</v>
      </c>
      <c r="F11" s="1556">
        <v>5757177</v>
      </c>
      <c r="I11" s="1557"/>
      <c r="J11" s="1556">
        <v>0</v>
      </c>
      <c r="K11" s="1556"/>
      <c r="L11" s="1556">
        <f>E11+F11-I11+J11+K11</f>
        <v>16872391</v>
      </c>
      <c r="M11" s="1539" t="s">
        <v>954</v>
      </c>
      <c r="N11" s="1548">
        <v>4</v>
      </c>
    </row>
    <row r="12" spans="1:14" ht="15.2" customHeight="1">
      <c r="A12" s="1548">
        <v>5</v>
      </c>
      <c r="B12" s="1539"/>
      <c r="C12" s="1539" t="s">
        <v>1819</v>
      </c>
      <c r="D12" s="1540"/>
      <c r="E12" s="1556">
        <f>SUM(E9:E11)</f>
        <v>11135871</v>
      </c>
      <c r="F12" s="1556">
        <f>SUM(F9:F11)</f>
        <v>5757177</v>
      </c>
      <c r="G12" s="1559">
        <f t="shared" ref="G12:K12" si="0">SUM(G10:G11)</f>
        <v>0</v>
      </c>
      <c r="H12" s="1559"/>
      <c r="I12" s="1558">
        <f t="shared" si="0"/>
        <v>0</v>
      </c>
      <c r="J12" s="1556">
        <f t="shared" si="0"/>
        <v>0</v>
      </c>
      <c r="K12" s="1556">
        <f t="shared" si="0"/>
        <v>0</v>
      </c>
      <c r="L12" s="1556">
        <f>SUM(L9:L11)</f>
        <v>16893048</v>
      </c>
      <c r="M12" s="1539"/>
      <c r="N12" s="1548">
        <v>5</v>
      </c>
    </row>
    <row r="13" spans="1:14" ht="15.2" customHeight="1">
      <c r="A13" s="1548">
        <v>6</v>
      </c>
      <c r="B13" s="1549" t="s">
        <v>955</v>
      </c>
      <c r="C13" s="1549"/>
      <c r="D13" s="1550"/>
      <c r="E13" s="1560"/>
      <c r="F13" s="1561"/>
      <c r="G13" s="1562"/>
      <c r="H13" s="1562"/>
      <c r="I13" s="1561"/>
      <c r="J13" s="1560"/>
      <c r="K13" s="1560"/>
      <c r="L13" s="1560"/>
      <c r="M13" s="1551"/>
      <c r="N13" s="1548">
        <v>6</v>
      </c>
    </row>
    <row r="14" spans="1:14" ht="15.2" customHeight="1">
      <c r="A14" s="1548">
        <v>7</v>
      </c>
      <c r="B14" s="1539"/>
      <c r="C14" s="1549" t="s">
        <v>956</v>
      </c>
      <c r="D14" s="1540"/>
      <c r="E14" s="1560"/>
      <c r="F14" s="1561"/>
      <c r="G14" s="1562"/>
      <c r="H14" s="1562"/>
      <c r="I14" s="1561"/>
      <c r="J14" s="1560"/>
      <c r="K14" s="1560"/>
      <c r="L14" s="1560"/>
      <c r="M14" s="1539"/>
      <c r="N14" s="1548">
        <v>7</v>
      </c>
    </row>
    <row r="15" spans="1:14" ht="15.2" customHeight="1">
      <c r="A15" s="1548">
        <v>8</v>
      </c>
      <c r="B15" s="1563" t="s">
        <v>957</v>
      </c>
      <c r="C15" s="1564" t="s">
        <v>958</v>
      </c>
      <c r="D15" s="1540"/>
      <c r="E15" s="1556">
        <v>0</v>
      </c>
      <c r="F15" s="1556"/>
      <c r="G15" s="1562"/>
      <c r="H15" s="1562"/>
      <c r="I15" s="1557"/>
      <c r="J15" s="1556"/>
      <c r="K15" s="1556"/>
      <c r="L15" s="1556">
        <f t="shared" ref="L15:L22" si="1">E15+F15-I15+J15+K15</f>
        <v>0</v>
      </c>
      <c r="M15" s="1563" t="s">
        <v>957</v>
      </c>
      <c r="N15" s="1548">
        <v>8</v>
      </c>
    </row>
    <row r="16" spans="1:14" ht="15.2" customHeight="1">
      <c r="A16" s="1548">
        <v>9</v>
      </c>
      <c r="B16" s="1563" t="s">
        <v>959</v>
      </c>
      <c r="C16" s="1564" t="s">
        <v>3826</v>
      </c>
      <c r="D16" s="1540"/>
      <c r="E16" s="1556">
        <v>0</v>
      </c>
      <c r="F16" s="1556"/>
      <c r="G16" s="1562"/>
      <c r="H16" s="1562"/>
      <c r="I16" s="1557"/>
      <c r="J16" s="1556"/>
      <c r="K16" s="1556"/>
      <c r="L16" s="1556">
        <f t="shared" si="1"/>
        <v>0</v>
      </c>
      <c r="M16" s="1563" t="s">
        <v>959</v>
      </c>
      <c r="N16" s="1548">
        <v>9</v>
      </c>
    </row>
    <row r="17" spans="1:14" ht="15.2" customHeight="1">
      <c r="A17" s="1548">
        <v>10</v>
      </c>
      <c r="B17" s="1563" t="s">
        <v>1820</v>
      </c>
      <c r="C17" s="1564" t="s">
        <v>960</v>
      </c>
      <c r="D17" s="1540"/>
      <c r="E17" s="1556">
        <v>0</v>
      </c>
      <c r="F17" s="1556"/>
      <c r="G17" s="1562"/>
      <c r="H17" s="1562"/>
      <c r="I17" s="1557"/>
      <c r="J17" s="1556"/>
      <c r="K17" s="1556"/>
      <c r="L17" s="1556">
        <f t="shared" si="1"/>
        <v>0</v>
      </c>
      <c r="M17" s="1563" t="s">
        <v>1820</v>
      </c>
      <c r="N17" s="1548">
        <v>10</v>
      </c>
    </row>
    <row r="18" spans="1:14" ht="15.2" customHeight="1">
      <c r="A18" s="1548">
        <v>11</v>
      </c>
      <c r="B18" s="1563" t="s">
        <v>1821</v>
      </c>
      <c r="C18" s="1564" t="s">
        <v>961</v>
      </c>
      <c r="D18" s="1540"/>
      <c r="E18" s="1556">
        <v>0</v>
      </c>
      <c r="F18" s="1556"/>
      <c r="G18" s="1562"/>
      <c r="H18" s="1562"/>
      <c r="I18" s="1557"/>
      <c r="J18" s="1556"/>
      <c r="K18" s="1556"/>
      <c r="L18" s="1556">
        <f t="shared" si="1"/>
        <v>0</v>
      </c>
      <c r="M18" s="1563" t="s">
        <v>1821</v>
      </c>
      <c r="N18" s="1548">
        <v>11</v>
      </c>
    </row>
    <row r="19" spans="1:14" ht="15.2" customHeight="1">
      <c r="A19" s="1548">
        <v>12</v>
      </c>
      <c r="B19" s="1563" t="s">
        <v>962</v>
      </c>
      <c r="C19" s="1564" t="s">
        <v>963</v>
      </c>
      <c r="D19" s="1540"/>
      <c r="E19" s="1556">
        <v>0</v>
      </c>
      <c r="F19" s="1556"/>
      <c r="G19" s="1562"/>
      <c r="H19" s="1562"/>
      <c r="I19" s="1557"/>
      <c r="J19" s="1556"/>
      <c r="K19" s="1556"/>
      <c r="L19" s="1556">
        <v>0</v>
      </c>
      <c r="M19" s="1563" t="s">
        <v>962</v>
      </c>
      <c r="N19" s="1548">
        <v>12</v>
      </c>
    </row>
    <row r="20" spans="1:14" ht="15.2" customHeight="1">
      <c r="A20" s="1548">
        <v>13</v>
      </c>
      <c r="B20" s="1563" t="s">
        <v>1822</v>
      </c>
      <c r="C20" s="1564" t="s">
        <v>187</v>
      </c>
      <c r="D20" s="1540"/>
      <c r="E20" s="1556">
        <v>0</v>
      </c>
      <c r="F20" s="1556"/>
      <c r="G20" s="1562"/>
      <c r="H20" s="1562"/>
      <c r="I20" s="1557"/>
      <c r="J20" s="1556"/>
      <c r="K20" s="1556"/>
      <c r="L20" s="1556">
        <f t="shared" si="1"/>
        <v>0</v>
      </c>
      <c r="M20" s="1563" t="s">
        <v>1822</v>
      </c>
      <c r="N20" s="1548">
        <v>13</v>
      </c>
    </row>
    <row r="21" spans="1:14" ht="15.2" customHeight="1">
      <c r="A21" s="1548">
        <v>14</v>
      </c>
      <c r="B21" s="1563" t="s">
        <v>1823</v>
      </c>
      <c r="C21" s="1564" t="s">
        <v>188</v>
      </c>
      <c r="D21" s="1540"/>
      <c r="E21" s="1556">
        <v>0</v>
      </c>
      <c r="F21" s="1556"/>
      <c r="G21" s="1562"/>
      <c r="H21" s="1562"/>
      <c r="I21" s="1557"/>
      <c r="J21" s="1556"/>
      <c r="K21" s="1556"/>
      <c r="L21" s="1556">
        <f t="shared" si="1"/>
        <v>0</v>
      </c>
      <c r="M21" s="1563" t="s">
        <v>1823</v>
      </c>
      <c r="N21" s="1548">
        <v>14</v>
      </c>
    </row>
    <row r="22" spans="1:14" ht="15.2" customHeight="1">
      <c r="A22" s="1548">
        <v>15</v>
      </c>
      <c r="B22" s="1539"/>
      <c r="C22" s="1539" t="s">
        <v>189</v>
      </c>
      <c r="D22" s="1540"/>
      <c r="E22" s="1556">
        <v>0</v>
      </c>
      <c r="F22" s="1556"/>
      <c r="G22" s="1562"/>
      <c r="H22" s="1562"/>
      <c r="I22" s="1565"/>
      <c r="J22" s="1556"/>
      <c r="K22" s="1556"/>
      <c r="L22" s="1556">
        <f t="shared" si="1"/>
        <v>0</v>
      </c>
      <c r="M22" s="1539"/>
      <c r="N22" s="1548">
        <v>15</v>
      </c>
    </row>
    <row r="23" spans="1:14" ht="15.2" customHeight="1">
      <c r="A23" s="1548">
        <v>16</v>
      </c>
      <c r="B23" s="1539"/>
      <c r="C23" s="1549" t="s">
        <v>190</v>
      </c>
      <c r="D23" s="1540"/>
      <c r="E23" s="1560"/>
      <c r="F23" s="1560"/>
      <c r="G23" s="1562"/>
      <c r="H23" s="1562"/>
      <c r="I23" s="1561"/>
      <c r="J23" s="1560"/>
      <c r="K23" s="1560"/>
      <c r="L23" s="1560"/>
      <c r="M23" s="1539"/>
      <c r="N23" s="1548">
        <v>16</v>
      </c>
    </row>
    <row r="24" spans="1:14" ht="15.2" customHeight="1">
      <c r="A24" s="1548">
        <v>17</v>
      </c>
      <c r="B24" s="1563" t="s">
        <v>191</v>
      </c>
      <c r="C24" s="1564" t="s">
        <v>958</v>
      </c>
      <c r="D24" s="1540"/>
      <c r="E24" s="1556">
        <v>0</v>
      </c>
      <c r="F24" s="1556"/>
      <c r="G24" s="1562"/>
      <c r="H24" s="1562"/>
      <c r="I24" s="1177"/>
      <c r="J24" s="1176"/>
      <c r="K24" s="1176"/>
      <c r="L24" s="1556">
        <f t="shared" ref="L24:L29" si="2">E24+F24-I24+J24+K24</f>
        <v>0</v>
      </c>
      <c r="M24" s="1563" t="s">
        <v>191</v>
      </c>
      <c r="N24" s="1548">
        <v>17</v>
      </c>
    </row>
    <row r="25" spans="1:14" ht="15.2" customHeight="1">
      <c r="A25" s="1548">
        <v>18</v>
      </c>
      <c r="B25" s="1563" t="s">
        <v>192</v>
      </c>
      <c r="C25" s="1564" t="s">
        <v>3826</v>
      </c>
      <c r="D25" s="1540"/>
      <c r="E25" s="1556">
        <v>0</v>
      </c>
      <c r="F25" s="1176"/>
      <c r="G25" s="1562"/>
      <c r="H25" s="1562"/>
      <c r="I25" s="1177"/>
      <c r="J25" s="1176"/>
      <c r="K25" s="1176"/>
      <c r="L25" s="1556">
        <f t="shared" si="2"/>
        <v>0</v>
      </c>
      <c r="M25" s="1563" t="s">
        <v>192</v>
      </c>
      <c r="N25" s="1548">
        <v>18</v>
      </c>
    </row>
    <row r="26" spans="1:14" ht="15.2" customHeight="1">
      <c r="A26" s="1548">
        <v>19</v>
      </c>
      <c r="B26" s="1563" t="s">
        <v>1824</v>
      </c>
      <c r="C26" s="1564" t="s">
        <v>3764</v>
      </c>
      <c r="D26" s="1540"/>
      <c r="E26" s="1556">
        <v>0</v>
      </c>
      <c r="F26" s="1176"/>
      <c r="G26" s="1562"/>
      <c r="H26" s="1562"/>
      <c r="I26" s="1177"/>
      <c r="J26" s="1176"/>
      <c r="K26" s="1176"/>
      <c r="L26" s="1556">
        <f t="shared" si="2"/>
        <v>0</v>
      </c>
      <c r="M26" s="1563" t="s">
        <v>1824</v>
      </c>
      <c r="N26" s="1548">
        <v>19</v>
      </c>
    </row>
    <row r="27" spans="1:14" ht="15.2" customHeight="1">
      <c r="A27" s="1548">
        <v>20</v>
      </c>
      <c r="B27" s="1563" t="s">
        <v>1825</v>
      </c>
      <c r="C27" s="1564" t="s">
        <v>963</v>
      </c>
      <c r="D27" s="1540"/>
      <c r="E27" s="1556">
        <v>0</v>
      </c>
      <c r="F27" s="1176"/>
      <c r="G27" s="1562"/>
      <c r="H27" s="1562"/>
      <c r="I27" s="1177"/>
      <c r="J27" s="1176"/>
      <c r="K27" s="1176"/>
      <c r="L27" s="1556">
        <f t="shared" si="2"/>
        <v>0</v>
      </c>
      <c r="M27" s="1563" t="s">
        <v>1825</v>
      </c>
      <c r="N27" s="1548">
        <v>20</v>
      </c>
    </row>
    <row r="28" spans="1:14" ht="15.2" customHeight="1">
      <c r="A28" s="1548">
        <v>21</v>
      </c>
      <c r="B28" s="1563" t="s">
        <v>3765</v>
      </c>
      <c r="C28" s="1564" t="s">
        <v>187</v>
      </c>
      <c r="D28" s="1540"/>
      <c r="E28" s="1556">
        <v>0</v>
      </c>
      <c r="F28" s="1176"/>
      <c r="G28" s="1562"/>
      <c r="H28" s="1562"/>
      <c r="I28" s="1177"/>
      <c r="J28" s="1176"/>
      <c r="K28" s="1176"/>
      <c r="L28" s="1556">
        <f t="shared" si="2"/>
        <v>0</v>
      </c>
      <c r="M28" s="1563" t="s">
        <v>3765</v>
      </c>
      <c r="N28" s="1548">
        <v>21</v>
      </c>
    </row>
    <row r="29" spans="1:14" ht="15.2" customHeight="1">
      <c r="A29" s="1548">
        <v>22</v>
      </c>
      <c r="B29" s="1563" t="s">
        <v>1826</v>
      </c>
      <c r="C29" s="1564" t="s">
        <v>188</v>
      </c>
      <c r="D29" s="1540"/>
      <c r="E29" s="1556">
        <v>0</v>
      </c>
      <c r="F29" s="1176"/>
      <c r="G29" s="1562"/>
      <c r="H29" s="1562"/>
      <c r="I29" s="1177"/>
      <c r="J29" s="1176"/>
      <c r="K29" s="1176"/>
      <c r="L29" s="1556">
        <f t="shared" si="2"/>
        <v>0</v>
      </c>
      <c r="M29" s="1563" t="s">
        <v>1826</v>
      </c>
      <c r="N29" s="1548">
        <v>22</v>
      </c>
    </row>
    <row r="30" spans="1:14" ht="15.2" customHeight="1">
      <c r="A30" s="1548">
        <v>23</v>
      </c>
      <c r="B30" s="1539"/>
      <c r="C30" s="1539" t="s">
        <v>3766</v>
      </c>
      <c r="D30" s="1540"/>
      <c r="E30" s="1556">
        <v>0</v>
      </c>
      <c r="F30" s="1176"/>
      <c r="G30" s="1562"/>
      <c r="H30" s="1562"/>
      <c r="I30" s="1566"/>
      <c r="J30" s="1176"/>
      <c r="K30" s="1176"/>
      <c r="L30" s="1176">
        <f>SUM(L24:L29)</f>
        <v>0</v>
      </c>
      <c r="M30" s="1539"/>
      <c r="N30" s="1548">
        <v>23</v>
      </c>
    </row>
    <row r="31" spans="1:14" ht="15.2" customHeight="1">
      <c r="A31" s="1548">
        <v>24</v>
      </c>
      <c r="B31" s="1539"/>
      <c r="C31" s="1549" t="s">
        <v>3767</v>
      </c>
      <c r="D31" s="1540"/>
      <c r="E31" s="1560"/>
      <c r="F31" s="1560"/>
      <c r="G31" s="1562"/>
      <c r="H31" s="1562"/>
      <c r="I31" s="1561"/>
      <c r="J31" s="1560"/>
      <c r="K31" s="1560"/>
      <c r="L31" s="1560"/>
      <c r="M31" s="1539"/>
      <c r="N31" s="1548">
        <v>24</v>
      </c>
    </row>
    <row r="32" spans="1:14" ht="15.2" customHeight="1">
      <c r="A32" s="1548">
        <v>25</v>
      </c>
      <c r="B32" s="1539" t="s">
        <v>3768</v>
      </c>
      <c r="C32" s="1564" t="s">
        <v>958</v>
      </c>
      <c r="D32" s="1540"/>
      <c r="E32" s="1556">
        <v>0</v>
      </c>
      <c r="F32" s="1176"/>
      <c r="G32" s="1562"/>
      <c r="H32" s="1562"/>
      <c r="I32" s="1177"/>
      <c r="J32" s="1176"/>
      <c r="K32" s="1176"/>
      <c r="L32" s="1556">
        <f t="shared" ref="L32:L38" si="3">E32+F32-I32+J32+K32</f>
        <v>0</v>
      </c>
      <c r="M32" s="1539" t="s">
        <v>3768</v>
      </c>
      <c r="N32" s="1548">
        <v>25</v>
      </c>
    </row>
    <row r="33" spans="1:14" ht="15.2" customHeight="1">
      <c r="A33" s="1548">
        <v>26</v>
      </c>
      <c r="B33" s="1539" t="s">
        <v>3769</v>
      </c>
      <c r="C33" s="1564" t="s">
        <v>3826</v>
      </c>
      <c r="D33" s="1540"/>
      <c r="E33" s="1556">
        <v>0</v>
      </c>
      <c r="F33" s="1176"/>
      <c r="G33" s="1562"/>
      <c r="H33" s="1562"/>
      <c r="I33" s="1177"/>
      <c r="J33" s="1176"/>
      <c r="K33" s="1176"/>
      <c r="L33" s="1556">
        <f t="shared" si="3"/>
        <v>0</v>
      </c>
      <c r="M33" s="1539" t="s">
        <v>3769</v>
      </c>
      <c r="N33" s="1548">
        <v>26</v>
      </c>
    </row>
    <row r="34" spans="1:14" ht="15.2" customHeight="1">
      <c r="A34" s="1548">
        <v>27</v>
      </c>
      <c r="B34" s="1539" t="s">
        <v>3770</v>
      </c>
      <c r="C34" s="1539" t="s">
        <v>3771</v>
      </c>
      <c r="D34" s="1540"/>
      <c r="E34" s="1556">
        <v>0</v>
      </c>
      <c r="F34" s="1176"/>
      <c r="G34" s="1562"/>
      <c r="H34" s="1562"/>
      <c r="I34" s="1177"/>
      <c r="J34" s="1176"/>
      <c r="K34" s="1176"/>
      <c r="L34" s="1556">
        <f t="shared" si="3"/>
        <v>0</v>
      </c>
      <c r="M34" s="1539" t="s">
        <v>3770</v>
      </c>
      <c r="N34" s="1548">
        <v>27</v>
      </c>
    </row>
    <row r="35" spans="1:14" ht="15.2" customHeight="1">
      <c r="A35" s="1548">
        <v>28</v>
      </c>
      <c r="B35" s="1539" t="s">
        <v>3772</v>
      </c>
      <c r="C35" s="1564" t="s">
        <v>3773</v>
      </c>
      <c r="D35" s="1540"/>
      <c r="E35" s="1556">
        <v>0</v>
      </c>
      <c r="F35" s="1176"/>
      <c r="G35" s="1562"/>
      <c r="H35" s="1562"/>
      <c r="I35" s="1177"/>
      <c r="J35" s="1176"/>
      <c r="K35" s="1176"/>
      <c r="L35" s="1556">
        <f t="shared" si="3"/>
        <v>0</v>
      </c>
      <c r="M35" s="1539" t="s">
        <v>3772</v>
      </c>
      <c r="N35" s="1548">
        <v>28</v>
      </c>
    </row>
    <row r="36" spans="1:14" ht="15.2" customHeight="1">
      <c r="A36" s="1548">
        <v>29</v>
      </c>
      <c r="B36" s="1539" t="s">
        <v>3774</v>
      </c>
      <c r="C36" s="1564" t="s">
        <v>187</v>
      </c>
      <c r="D36" s="1540"/>
      <c r="E36" s="1556">
        <v>0</v>
      </c>
      <c r="F36" s="1176"/>
      <c r="G36" s="1562"/>
      <c r="H36" s="1562"/>
      <c r="I36" s="1177"/>
      <c r="J36" s="1176"/>
      <c r="K36" s="1176"/>
      <c r="L36" s="1556">
        <f t="shared" si="3"/>
        <v>0</v>
      </c>
      <c r="M36" s="1539" t="s">
        <v>3774</v>
      </c>
      <c r="N36" s="1548">
        <v>29</v>
      </c>
    </row>
    <row r="37" spans="1:14" ht="15.2" customHeight="1">
      <c r="A37" s="1548">
        <v>30</v>
      </c>
      <c r="B37" s="1539" t="s">
        <v>3775</v>
      </c>
      <c r="C37" s="1564" t="s">
        <v>188</v>
      </c>
      <c r="D37" s="1540"/>
      <c r="E37" s="1556">
        <v>0</v>
      </c>
      <c r="F37" s="1176"/>
      <c r="G37" s="1562"/>
      <c r="H37" s="1562"/>
      <c r="I37" s="1177"/>
      <c r="J37" s="1176"/>
      <c r="K37" s="1176"/>
      <c r="L37" s="1556">
        <f t="shared" si="3"/>
        <v>0</v>
      </c>
      <c r="M37" s="1539" t="s">
        <v>3775</v>
      </c>
      <c r="N37" s="1548">
        <v>30</v>
      </c>
    </row>
    <row r="38" spans="1:14" ht="15.2" customHeight="1">
      <c r="A38" s="1548">
        <v>31</v>
      </c>
      <c r="B38" s="1539" t="s">
        <v>3776</v>
      </c>
      <c r="C38" s="1539" t="s">
        <v>3777</v>
      </c>
      <c r="D38" s="1540"/>
      <c r="E38" s="1556">
        <v>0</v>
      </c>
      <c r="F38" s="1176"/>
      <c r="G38" s="1562"/>
      <c r="H38" s="1562"/>
      <c r="I38" s="1177"/>
      <c r="J38" s="1176"/>
      <c r="K38" s="1176"/>
      <c r="L38" s="1556">
        <f t="shared" si="3"/>
        <v>0</v>
      </c>
      <c r="M38" s="1539" t="s">
        <v>3776</v>
      </c>
      <c r="N38" s="1548">
        <v>31</v>
      </c>
    </row>
    <row r="39" spans="1:14" ht="15.2" customHeight="1">
      <c r="A39" s="1548">
        <v>32</v>
      </c>
      <c r="B39" s="1539"/>
      <c r="C39" s="1539" t="s">
        <v>2024</v>
      </c>
      <c r="D39" s="1540"/>
      <c r="E39" s="1556">
        <v>0</v>
      </c>
      <c r="F39" s="1176"/>
      <c r="G39" s="1562"/>
      <c r="H39" s="1562"/>
      <c r="I39" s="1566"/>
      <c r="J39" s="1176"/>
      <c r="K39" s="1176"/>
      <c r="L39" s="1176">
        <f>SUM(L32:L38)</f>
        <v>0</v>
      </c>
      <c r="M39" s="1539"/>
      <c r="N39" s="1548">
        <v>32</v>
      </c>
    </row>
    <row r="40" spans="1:14" ht="15.2" customHeight="1">
      <c r="A40" s="1548">
        <v>33</v>
      </c>
      <c r="B40" s="1539"/>
      <c r="C40" s="1549" t="s">
        <v>3778</v>
      </c>
      <c r="D40" s="1540"/>
      <c r="E40" s="1567"/>
      <c r="F40" s="1567"/>
      <c r="G40" s="1562"/>
      <c r="H40" s="1562"/>
      <c r="I40" s="1567"/>
      <c r="J40" s="1567"/>
      <c r="K40" s="1567"/>
      <c r="L40" s="1567"/>
      <c r="M40" s="1539"/>
      <c r="N40" s="1548">
        <v>33</v>
      </c>
    </row>
    <row r="41" spans="1:14" ht="15.2" customHeight="1">
      <c r="A41" s="1548">
        <v>34</v>
      </c>
      <c r="B41" s="1539" t="s">
        <v>3779</v>
      </c>
      <c r="C41" s="1539" t="s">
        <v>958</v>
      </c>
      <c r="D41" s="1540"/>
      <c r="E41" s="1556">
        <v>0</v>
      </c>
      <c r="F41" s="1176"/>
      <c r="G41" s="1562"/>
      <c r="H41" s="1562"/>
      <c r="I41" s="1177"/>
      <c r="J41" s="1176"/>
      <c r="K41" s="1176"/>
      <c r="L41" s="1556">
        <f t="shared" ref="L41:L46" si="4">E41+F41-I41+J41+K41</f>
        <v>0</v>
      </c>
      <c r="M41" s="1539" t="s">
        <v>3779</v>
      </c>
      <c r="N41" s="1548">
        <v>34</v>
      </c>
    </row>
    <row r="42" spans="1:14" ht="15.2" customHeight="1">
      <c r="A42" s="1548">
        <v>35</v>
      </c>
      <c r="B42" s="1539" t="s">
        <v>3780</v>
      </c>
      <c r="C42" s="1539" t="s">
        <v>3826</v>
      </c>
      <c r="D42" s="1540"/>
      <c r="E42" s="1556">
        <v>0</v>
      </c>
      <c r="F42" s="1176"/>
      <c r="G42" s="1562"/>
      <c r="H42" s="1562"/>
      <c r="I42" s="1177"/>
      <c r="J42" s="1176"/>
      <c r="K42" s="1176"/>
      <c r="L42" s="1556">
        <f t="shared" si="4"/>
        <v>0</v>
      </c>
      <c r="M42" s="1539" t="s">
        <v>3780</v>
      </c>
      <c r="N42" s="1548">
        <v>35</v>
      </c>
    </row>
    <row r="43" spans="1:14" ht="15.2" customHeight="1">
      <c r="A43" s="1548">
        <v>36</v>
      </c>
      <c r="B43" s="1539" t="s">
        <v>3781</v>
      </c>
      <c r="C43" s="1539" t="s">
        <v>3782</v>
      </c>
      <c r="D43" s="1540"/>
      <c r="E43" s="1556">
        <v>0</v>
      </c>
      <c r="F43" s="1176"/>
      <c r="G43" s="1562"/>
      <c r="H43" s="1562"/>
      <c r="I43" s="1177"/>
      <c r="J43" s="1176"/>
      <c r="K43" s="1176"/>
      <c r="L43" s="1556">
        <f t="shared" si="4"/>
        <v>0</v>
      </c>
      <c r="M43" s="1539" t="s">
        <v>3781</v>
      </c>
      <c r="N43" s="1548">
        <v>36</v>
      </c>
    </row>
    <row r="44" spans="1:14" ht="15.2" customHeight="1">
      <c r="A44" s="1548">
        <v>37</v>
      </c>
      <c r="B44" s="1539" t="s">
        <v>3783</v>
      </c>
      <c r="C44" s="1539" t="s">
        <v>3784</v>
      </c>
      <c r="D44" s="1540"/>
      <c r="E44" s="1556">
        <v>0</v>
      </c>
      <c r="F44" s="1176"/>
      <c r="G44" s="1562"/>
      <c r="H44" s="1562"/>
      <c r="I44" s="1177"/>
      <c r="J44" s="1176"/>
      <c r="K44" s="1176"/>
      <c r="L44" s="1556">
        <f t="shared" si="4"/>
        <v>0</v>
      </c>
      <c r="M44" s="1539" t="s">
        <v>3783</v>
      </c>
      <c r="N44" s="1548">
        <v>37</v>
      </c>
    </row>
    <row r="45" spans="1:14" ht="15.2" customHeight="1">
      <c r="A45" s="1548">
        <v>38</v>
      </c>
      <c r="B45" s="1539" t="s">
        <v>3785</v>
      </c>
      <c r="C45" s="1539" t="s">
        <v>3786</v>
      </c>
      <c r="D45" s="1540"/>
      <c r="E45" s="1556">
        <v>0</v>
      </c>
      <c r="F45" s="1176"/>
      <c r="G45" s="1562"/>
      <c r="H45" s="1562"/>
      <c r="I45" s="1177"/>
      <c r="J45" s="1176"/>
      <c r="K45" s="1176"/>
      <c r="L45" s="1556">
        <f t="shared" si="4"/>
        <v>0</v>
      </c>
      <c r="M45" s="1539" t="s">
        <v>3785</v>
      </c>
      <c r="N45" s="1548">
        <v>38</v>
      </c>
    </row>
    <row r="46" spans="1:14" ht="15.2" customHeight="1">
      <c r="A46" s="1548">
        <v>39</v>
      </c>
      <c r="B46" s="1539" t="s">
        <v>3787</v>
      </c>
      <c r="C46" s="1539" t="s">
        <v>187</v>
      </c>
      <c r="D46" s="1540"/>
      <c r="E46" s="1556">
        <v>0</v>
      </c>
      <c r="F46" s="1176"/>
      <c r="G46" s="1562"/>
      <c r="H46" s="1562"/>
      <c r="I46" s="1177"/>
      <c r="J46" s="1176"/>
      <c r="K46" s="1176"/>
      <c r="L46" s="1556">
        <f t="shared" si="4"/>
        <v>0</v>
      </c>
      <c r="M46" s="1539" t="s">
        <v>3787</v>
      </c>
      <c r="N46" s="1548">
        <v>39</v>
      </c>
    </row>
    <row r="47" spans="1:14" ht="15.2" customHeight="1">
      <c r="A47" s="1568"/>
      <c r="B47" s="1534"/>
      <c r="C47" s="1534"/>
      <c r="D47" s="1534"/>
      <c r="E47" s="1569"/>
      <c r="F47" s="1569"/>
      <c r="G47" s="1562"/>
      <c r="H47" s="1562"/>
      <c r="I47" s="1569"/>
      <c r="J47" s="1569"/>
      <c r="K47" s="1569"/>
      <c r="L47" s="1559"/>
      <c r="M47" s="1534"/>
      <c r="N47" s="1568"/>
    </row>
    <row r="48" spans="1:14" ht="15.2" customHeight="1">
      <c r="A48" s="1568"/>
      <c r="B48" s="1534"/>
      <c r="C48" s="1531" t="s">
        <v>347</v>
      </c>
      <c r="D48" s="1534"/>
      <c r="E48" s="1569"/>
      <c r="F48" s="1569"/>
      <c r="G48" s="1562"/>
      <c r="H48" s="1562"/>
      <c r="I48" s="1569"/>
      <c r="J48" s="1562" t="s">
        <v>348</v>
      </c>
      <c r="K48" s="1569"/>
      <c r="L48" s="1559"/>
      <c r="M48" s="1534"/>
      <c r="N48" s="1534"/>
    </row>
    <row r="49" spans="1:14" ht="15.2" customHeight="1">
      <c r="A49" s="1568"/>
      <c r="B49" s="1534"/>
      <c r="C49" s="1534"/>
      <c r="D49" s="1534"/>
      <c r="E49" s="1569"/>
      <c r="F49" s="1569"/>
      <c r="G49" s="1562"/>
      <c r="H49" s="1562"/>
      <c r="I49" s="1569"/>
      <c r="J49" s="1569"/>
      <c r="K49" s="1569"/>
      <c r="L49" s="1559"/>
      <c r="M49" s="1534"/>
      <c r="N49" s="1534"/>
    </row>
    <row r="50" spans="1:14" ht="15.2" customHeight="1">
      <c r="A50" s="1568"/>
      <c r="B50" s="1534"/>
      <c r="C50" s="1534"/>
      <c r="D50" s="1534"/>
      <c r="E50" s="1569"/>
      <c r="F50" s="1569"/>
      <c r="G50" s="1562"/>
      <c r="H50" s="1562"/>
      <c r="I50" s="1569"/>
      <c r="J50" s="1569"/>
      <c r="K50" s="1569"/>
      <c r="L50" s="1559"/>
      <c r="M50" s="1534"/>
      <c r="N50" s="1534"/>
    </row>
    <row r="51" spans="1:14" ht="15.2" customHeight="1">
      <c r="A51" s="1568"/>
      <c r="B51" s="1534"/>
      <c r="C51" s="1534"/>
      <c r="D51" s="1534"/>
      <c r="E51" s="1569"/>
      <c r="F51" s="1569"/>
      <c r="G51" s="1562"/>
      <c r="H51" s="1562"/>
      <c r="I51" s="1569"/>
      <c r="J51" s="1569"/>
      <c r="K51" s="1569"/>
      <c r="L51" s="1559"/>
      <c r="M51" s="1534"/>
      <c r="N51" s="1534"/>
    </row>
    <row r="52" spans="1:14" ht="15.2" customHeight="1">
      <c r="A52" s="1568"/>
      <c r="B52" s="1534"/>
      <c r="C52" s="1534"/>
      <c r="D52" s="1534"/>
      <c r="E52" s="1569"/>
      <c r="F52" s="1569"/>
      <c r="G52" s="1562"/>
      <c r="H52" s="1562"/>
      <c r="I52" s="1569"/>
      <c r="J52" s="1569"/>
      <c r="K52" s="1569"/>
      <c r="L52" s="1559"/>
      <c r="M52" s="1534"/>
      <c r="N52" s="1534"/>
    </row>
    <row r="53" spans="1:14" ht="15.2" customHeight="1">
      <c r="A53" s="1568"/>
      <c r="B53" s="1534"/>
      <c r="C53" s="1534"/>
      <c r="D53" s="1534"/>
      <c r="E53" s="1569"/>
      <c r="F53" s="1569"/>
      <c r="G53" s="1562"/>
      <c r="H53" s="1562"/>
      <c r="I53" s="1569"/>
      <c r="J53" s="1569"/>
      <c r="K53" s="1569"/>
      <c r="L53" s="1559"/>
      <c r="M53" s="1534"/>
      <c r="N53" s="1534"/>
    </row>
    <row r="54" spans="1:14" ht="15.2" customHeight="1">
      <c r="A54" s="1568"/>
      <c r="B54" s="1534"/>
      <c r="C54" s="1534"/>
      <c r="D54" s="1534"/>
      <c r="E54" s="1569"/>
      <c r="F54" s="1569"/>
      <c r="G54" s="1562"/>
      <c r="H54" s="1562"/>
      <c r="I54" s="1569"/>
      <c r="J54" s="1569"/>
      <c r="K54" s="1569"/>
      <c r="L54" s="1559"/>
      <c r="M54" s="1534"/>
      <c r="N54" s="1534"/>
    </row>
    <row r="55" spans="1:14" ht="15.2" customHeight="1">
      <c r="A55" s="1568"/>
      <c r="B55" s="1534"/>
      <c r="C55" s="1534"/>
      <c r="D55" s="1534"/>
      <c r="E55" s="1569"/>
      <c r="F55" s="1569"/>
      <c r="G55" s="1562"/>
      <c r="H55" s="1562"/>
      <c r="I55" s="1569"/>
      <c r="J55" s="1569"/>
      <c r="K55" s="1569"/>
      <c r="L55" s="1559"/>
      <c r="M55" s="1534"/>
      <c r="N55" s="1534"/>
    </row>
    <row r="56" spans="1:14" ht="15.2" customHeight="1">
      <c r="A56" s="1568"/>
      <c r="B56" s="1534"/>
      <c r="C56" s="1534"/>
      <c r="D56" s="1534"/>
      <c r="E56" s="1569"/>
      <c r="F56" s="1569"/>
      <c r="G56" s="1562"/>
      <c r="H56" s="1562"/>
      <c r="I56" s="1569"/>
      <c r="J56" s="1569"/>
      <c r="K56" s="1569"/>
      <c r="L56" s="1559"/>
      <c r="M56" s="1534"/>
      <c r="N56" s="1534"/>
    </row>
    <row r="57" spans="1:14" ht="15.2" customHeight="1">
      <c r="A57" s="1568"/>
      <c r="B57" s="1534"/>
      <c r="C57" s="1534"/>
      <c r="D57" s="1534"/>
      <c r="E57" s="1569"/>
      <c r="F57" s="1569"/>
      <c r="G57" s="1562"/>
      <c r="H57" s="1562"/>
      <c r="I57" s="1569"/>
      <c r="J57" s="1569"/>
      <c r="K57" s="1569"/>
      <c r="L57" s="1559"/>
      <c r="M57" s="1534"/>
      <c r="N57" s="1534"/>
    </row>
    <row r="58" spans="1:14" ht="15.2" customHeight="1">
      <c r="A58" s="1568"/>
      <c r="B58" s="1534"/>
      <c r="C58" s="1534"/>
      <c r="D58" s="1534"/>
      <c r="E58" s="1569"/>
      <c r="F58" s="1569"/>
      <c r="G58" s="1562"/>
      <c r="H58" s="1562"/>
      <c r="I58" s="1569"/>
      <c r="J58" s="1569"/>
      <c r="K58" s="1569"/>
      <c r="L58" s="1559"/>
      <c r="M58" s="1534"/>
      <c r="N58" s="1534"/>
    </row>
    <row r="59" spans="1:14" ht="15.2" customHeight="1">
      <c r="A59" s="1568"/>
      <c r="B59" s="1534"/>
      <c r="C59" s="1534"/>
      <c r="D59" s="1534"/>
      <c r="E59" s="1569"/>
      <c r="F59" s="1569"/>
      <c r="G59" s="1562"/>
      <c r="H59" s="1562"/>
      <c r="I59" s="1569"/>
      <c r="J59" s="1569"/>
      <c r="K59" s="1569"/>
      <c r="L59" s="1559"/>
      <c r="M59" s="1534"/>
      <c r="N59" s="1534"/>
    </row>
    <row r="60" spans="1:14" ht="15.2" customHeight="1">
      <c r="A60" s="1568"/>
      <c r="B60" s="1534"/>
      <c r="C60" s="1534"/>
      <c r="D60" s="1534"/>
      <c r="E60" s="1569"/>
      <c r="F60" s="1569"/>
      <c r="G60" s="1562"/>
      <c r="H60" s="1562"/>
      <c r="I60" s="1569"/>
      <c r="J60" s="1569"/>
      <c r="K60" s="1569"/>
      <c r="L60" s="1559"/>
      <c r="M60" s="1534"/>
      <c r="N60" s="1534"/>
    </row>
    <row r="61" spans="1:14" ht="15.2" customHeight="1">
      <c r="A61" s="1568"/>
      <c r="B61" s="1534"/>
      <c r="C61" s="1534"/>
      <c r="D61" s="1534"/>
      <c r="E61" s="1569"/>
      <c r="F61" s="1569"/>
      <c r="G61" s="1562"/>
      <c r="H61" s="1562"/>
      <c r="I61" s="1569"/>
      <c r="J61" s="1569"/>
      <c r="K61" s="1569"/>
      <c r="L61" s="1559"/>
      <c r="M61" s="1534"/>
      <c r="N61" s="1534"/>
    </row>
    <row r="62" spans="1:14" ht="15.2" customHeight="1">
      <c r="A62" s="1568"/>
      <c r="B62" s="1534"/>
      <c r="C62" s="1534"/>
      <c r="D62" s="1534"/>
      <c r="E62" s="1569"/>
      <c r="F62" s="1569"/>
      <c r="G62" s="1562"/>
      <c r="H62" s="1562"/>
      <c r="I62" s="1569"/>
      <c r="J62" s="1569"/>
      <c r="K62" s="1569"/>
      <c r="L62" s="1559"/>
      <c r="M62" s="1534"/>
      <c r="N62" s="1534"/>
    </row>
    <row r="63" spans="1:14" ht="15.2" customHeight="1">
      <c r="A63" s="1568"/>
      <c r="B63" s="1534"/>
      <c r="C63" s="1534"/>
      <c r="D63" s="1534"/>
      <c r="E63" s="1569"/>
      <c r="F63" s="1569"/>
      <c r="G63" s="1562"/>
      <c r="H63" s="1562"/>
      <c r="I63" s="1569"/>
      <c r="J63" s="1569"/>
      <c r="K63" s="1569"/>
      <c r="L63" s="1559"/>
      <c r="M63" s="1534"/>
      <c r="N63" s="1534"/>
    </row>
    <row r="64" spans="1:14" ht="15.2" customHeight="1">
      <c r="A64" s="1568"/>
      <c r="B64" s="1534"/>
      <c r="C64" s="1534"/>
      <c r="D64" s="1534"/>
      <c r="E64" s="1569"/>
      <c r="F64" s="1569"/>
      <c r="G64" s="1562"/>
      <c r="H64" s="1562"/>
      <c r="I64" s="1569"/>
      <c r="J64" s="1569"/>
      <c r="K64" s="1569"/>
      <c r="L64" s="1559"/>
      <c r="M64" s="1534"/>
      <c r="N64" s="1534"/>
    </row>
    <row r="65" spans="1:14" ht="15.2" customHeight="1">
      <c r="E65" s="1562"/>
      <c r="F65" s="1562"/>
      <c r="G65" s="1562"/>
      <c r="H65" s="1562"/>
      <c r="J65" s="1562"/>
      <c r="K65" s="1562"/>
      <c r="L65" s="1562"/>
    </row>
    <row r="66" spans="1:14" ht="15.2" customHeight="1">
      <c r="E66" s="1562"/>
      <c r="F66" s="1562"/>
      <c r="G66" s="1562"/>
      <c r="H66" s="1562"/>
      <c r="I66" s="1562"/>
      <c r="L66" s="1562"/>
    </row>
    <row r="67" spans="1:14" ht="15.2" customHeight="1">
      <c r="A67" s="1527" t="s">
        <v>2817</v>
      </c>
      <c r="B67" s="1528"/>
      <c r="C67" s="1529"/>
      <c r="D67" s="1529" t="s">
        <v>3891</v>
      </c>
      <c r="E67" s="1528" t="s">
        <v>4183</v>
      </c>
      <c r="F67" s="1544" t="s">
        <v>2820</v>
      </c>
      <c r="I67" s="1527" t="s">
        <v>2817</v>
      </c>
      <c r="J67" s="1529"/>
      <c r="K67" s="1529" t="s">
        <v>2726</v>
      </c>
      <c r="L67" s="1529" t="s">
        <v>4183</v>
      </c>
      <c r="M67" s="1528" t="s">
        <v>2820</v>
      </c>
      <c r="N67" s="1529"/>
    </row>
    <row r="68" spans="1:14" ht="15.2" customHeight="1">
      <c r="A68" s="1538" t="s">
        <v>4488</v>
      </c>
      <c r="B68" s="1539"/>
      <c r="C68" s="1540"/>
      <c r="D68" s="1541" t="s">
        <v>1166</v>
      </c>
      <c r="E68" s="1570" t="str">
        <f>E3</f>
        <v>4/28/2015</v>
      </c>
      <c r="F68" s="1571" t="str">
        <f>F3</f>
        <v>12/31/2014</v>
      </c>
      <c r="I68" s="1538" t="s">
        <v>4488</v>
      </c>
      <c r="J68" s="1540"/>
      <c r="K68" s="1541" t="s">
        <v>1166</v>
      </c>
      <c r="L68" s="1542" t="str">
        <f>E68</f>
        <v>4/28/2015</v>
      </c>
      <c r="M68" s="3610" t="str">
        <f>F68</f>
        <v>12/31/2014</v>
      </c>
      <c r="N68" s="3611"/>
    </row>
    <row r="69" spans="1:14" ht="15.6" customHeight="1">
      <c r="A69" s="1538"/>
      <c r="B69" s="1539"/>
      <c r="C69" s="1539" t="s">
        <v>2276</v>
      </c>
      <c r="D69" s="1539"/>
      <c r="E69" s="1539"/>
      <c r="F69" s="1540"/>
      <c r="I69" s="1538" t="s">
        <v>349</v>
      </c>
      <c r="J69" s="1539"/>
      <c r="K69" s="1539"/>
      <c r="L69" s="1539"/>
      <c r="M69" s="1539"/>
      <c r="N69" s="1540"/>
    </row>
    <row r="70" spans="1:14" ht="15.6" customHeight="1">
      <c r="A70" s="1544"/>
      <c r="B70" s="1528"/>
      <c r="C70" s="1528"/>
      <c r="D70" s="1529"/>
      <c r="E70" s="1572" t="s">
        <v>3020</v>
      </c>
      <c r="F70" s="1573"/>
      <c r="G70" s="1562"/>
      <c r="H70" s="1562"/>
      <c r="I70" s="1574"/>
      <c r="J70" s="1573"/>
      <c r="K70" s="1573"/>
      <c r="L70" s="1572" t="s">
        <v>3020</v>
      </c>
      <c r="M70" s="1529"/>
      <c r="N70" s="1529"/>
    </row>
    <row r="71" spans="1:14" ht="15.6" customHeight="1">
      <c r="A71" s="1546" t="s">
        <v>4190</v>
      </c>
      <c r="C71" s="1547" t="s">
        <v>1733</v>
      </c>
      <c r="D71" s="1535"/>
      <c r="E71" s="834" t="str">
        <f>E6</f>
        <v>January 1, 2014</v>
      </c>
      <c r="F71" s="1575" t="s">
        <v>2585</v>
      </c>
      <c r="G71" s="1562"/>
      <c r="H71" s="1562"/>
      <c r="I71" s="1576" t="s">
        <v>502</v>
      </c>
      <c r="J71" s="1575" t="s">
        <v>503</v>
      </c>
      <c r="K71" s="1575" t="s">
        <v>504</v>
      </c>
      <c r="L71" s="835" t="str">
        <f>M68</f>
        <v>12/31/2014</v>
      </c>
      <c r="M71" s="1535"/>
      <c r="N71" s="1543" t="s">
        <v>4190</v>
      </c>
    </row>
    <row r="72" spans="1:14" ht="15.6" customHeight="1">
      <c r="A72" s="1548" t="s">
        <v>4193</v>
      </c>
      <c r="B72" s="1539"/>
      <c r="C72" s="1549" t="s">
        <v>65</v>
      </c>
      <c r="D72" s="1540"/>
      <c r="E72" s="1577" t="s">
        <v>2119</v>
      </c>
      <c r="F72" s="1577" t="s">
        <v>2120</v>
      </c>
      <c r="G72" s="1562"/>
      <c r="H72" s="1562"/>
      <c r="I72" s="1578" t="s">
        <v>2121</v>
      </c>
      <c r="J72" s="1577" t="s">
        <v>4029</v>
      </c>
      <c r="K72" s="1577" t="s">
        <v>4030</v>
      </c>
      <c r="L72" s="1577" t="s">
        <v>4031</v>
      </c>
      <c r="M72" s="1540"/>
      <c r="N72" s="1550" t="s">
        <v>4193</v>
      </c>
    </row>
    <row r="73" spans="1:14" ht="15.6" customHeight="1">
      <c r="A73" s="1548">
        <v>40</v>
      </c>
      <c r="B73" s="1563" t="s">
        <v>350</v>
      </c>
      <c r="C73" s="1564" t="s">
        <v>188</v>
      </c>
      <c r="D73" s="1540"/>
      <c r="E73" s="836">
        <v>0</v>
      </c>
      <c r="F73" s="1577"/>
      <c r="G73" s="1562"/>
      <c r="H73" s="1562"/>
      <c r="I73" s="2937"/>
      <c r="J73" s="1577"/>
      <c r="K73" s="1577"/>
      <c r="L73" s="1556">
        <f>E73+F73-I73+J73+K73</f>
        <v>0</v>
      </c>
      <c r="M73" s="1563" t="s">
        <v>350</v>
      </c>
      <c r="N73" s="1548">
        <v>40</v>
      </c>
    </row>
    <row r="74" spans="1:14" ht="15.6" customHeight="1">
      <c r="A74" s="1548">
        <v>41</v>
      </c>
      <c r="B74" s="1539"/>
      <c r="C74" s="1564" t="s">
        <v>351</v>
      </c>
      <c r="D74" s="1540"/>
      <c r="E74" s="836">
        <v>0.16999999999097781</v>
      </c>
      <c r="F74" s="836"/>
      <c r="G74" s="1562"/>
      <c r="H74" s="1562"/>
      <c r="I74" s="2938">
        <v>0</v>
      </c>
      <c r="J74" s="836"/>
      <c r="K74" s="836"/>
      <c r="L74" s="836">
        <f>SUM(L41:L46)+L73</f>
        <v>0</v>
      </c>
      <c r="M74" s="1539"/>
      <c r="N74" s="1548">
        <v>41</v>
      </c>
    </row>
    <row r="75" spans="1:14" ht="15.6" customHeight="1">
      <c r="A75" s="1548">
        <v>42</v>
      </c>
      <c r="B75" s="1539"/>
      <c r="C75" s="1564" t="s">
        <v>352</v>
      </c>
      <c r="D75" s="1540"/>
      <c r="E75" s="836">
        <v>0.11000000207423</v>
      </c>
      <c r="F75" s="836"/>
      <c r="G75" s="1562"/>
      <c r="H75" s="1562"/>
      <c r="I75" s="2938">
        <v>0</v>
      </c>
      <c r="J75" s="836"/>
      <c r="K75" s="836"/>
      <c r="L75" s="836">
        <f>L22+L30+L39+L74</f>
        <v>0</v>
      </c>
      <c r="M75" s="1539"/>
      <c r="N75" s="1548">
        <v>42</v>
      </c>
    </row>
    <row r="76" spans="1:14" ht="15.6" customHeight="1">
      <c r="A76" s="1548">
        <v>43</v>
      </c>
      <c r="B76" s="2924" t="s">
        <v>1103</v>
      </c>
      <c r="C76" s="2924"/>
      <c r="D76" s="1550"/>
      <c r="E76" s="1580"/>
      <c r="F76" s="1580"/>
      <c r="G76" s="1562"/>
      <c r="H76" s="1562"/>
      <c r="I76" s="2939"/>
      <c r="J76" s="1580"/>
      <c r="K76" s="1580"/>
      <c r="L76" s="1580"/>
      <c r="M76" s="1579"/>
      <c r="N76" s="1548">
        <v>43</v>
      </c>
    </row>
    <row r="77" spans="1:14" ht="15.6" customHeight="1">
      <c r="A77" s="1548">
        <v>44</v>
      </c>
      <c r="B77" s="1563" t="s">
        <v>1104</v>
      </c>
      <c r="C77" s="1539" t="s">
        <v>958</v>
      </c>
      <c r="D77" s="1540"/>
      <c r="E77" s="2926">
        <v>9070238</v>
      </c>
      <c r="F77" s="2932">
        <v>0</v>
      </c>
      <c r="G77" s="2925"/>
      <c r="H77" s="2934"/>
      <c r="I77" s="2938"/>
      <c r="J77" s="836"/>
      <c r="K77" s="836"/>
      <c r="L77" s="2926">
        <f>+E77+F77-I77+J77+K77</f>
        <v>9070238</v>
      </c>
      <c r="M77" s="1563" t="s">
        <v>1104</v>
      </c>
      <c r="N77" s="1548">
        <v>44</v>
      </c>
    </row>
    <row r="78" spans="1:14" ht="15.6" customHeight="1">
      <c r="A78" s="1548">
        <v>45</v>
      </c>
      <c r="B78" s="1563" t="s">
        <v>2460</v>
      </c>
      <c r="C78" s="1539" t="s">
        <v>3826</v>
      </c>
      <c r="D78" s="1540"/>
      <c r="E78" s="2926">
        <v>9204074</v>
      </c>
      <c r="F78" s="2932">
        <v>-1172</v>
      </c>
      <c r="G78" s="2925">
        <v>15376.26</v>
      </c>
      <c r="H78" s="2934"/>
      <c r="I78" s="2938">
        <v>15376</v>
      </c>
      <c r="J78" s="836"/>
      <c r="K78" s="836"/>
      <c r="L78" s="2926">
        <f t="shared" ref="L78:L85" si="5">+E78+F78-I78+J78+K78</f>
        <v>9187526</v>
      </c>
      <c r="M78" s="1563" t="s">
        <v>2460</v>
      </c>
      <c r="N78" s="1548">
        <v>45</v>
      </c>
    </row>
    <row r="79" spans="1:14" ht="15.6" customHeight="1">
      <c r="A79" s="1548">
        <v>46</v>
      </c>
      <c r="B79" s="1563" t="s">
        <v>2461</v>
      </c>
      <c r="C79" s="1539" t="s">
        <v>2462</v>
      </c>
      <c r="D79" s="1540"/>
      <c r="E79" s="2926">
        <v>82173438</v>
      </c>
      <c r="F79" s="2932">
        <v>908051</v>
      </c>
      <c r="G79" s="2925">
        <v>363390.06</v>
      </c>
      <c r="H79" s="2934"/>
      <c r="I79" s="2938">
        <v>363390</v>
      </c>
      <c r="J79" s="836"/>
      <c r="K79" s="836"/>
      <c r="L79" s="2926">
        <f t="shared" si="5"/>
        <v>82718099</v>
      </c>
      <c r="M79" s="1563" t="s">
        <v>2461</v>
      </c>
      <c r="N79" s="1548">
        <v>46</v>
      </c>
    </row>
    <row r="80" spans="1:14" ht="15.6" customHeight="1">
      <c r="A80" s="1548">
        <v>47</v>
      </c>
      <c r="B80" s="1563" t="s">
        <v>2463</v>
      </c>
      <c r="C80" s="1539" t="s">
        <v>2464</v>
      </c>
      <c r="D80" s="1540"/>
      <c r="E80" s="2926">
        <v>4633446</v>
      </c>
      <c r="F80" s="2932">
        <v>4667017</v>
      </c>
      <c r="G80" s="2925"/>
      <c r="H80" s="2934"/>
      <c r="I80" s="2938"/>
      <c r="J80" s="836"/>
      <c r="K80" s="836"/>
      <c r="L80" s="2926">
        <f t="shared" si="5"/>
        <v>9300463</v>
      </c>
      <c r="M80" s="1563" t="s">
        <v>2463</v>
      </c>
      <c r="N80" s="1548">
        <v>47</v>
      </c>
    </row>
    <row r="81" spans="1:14" ht="15.6" customHeight="1">
      <c r="A81" s="1548">
        <v>48</v>
      </c>
      <c r="B81" s="1563" t="s">
        <v>2465</v>
      </c>
      <c r="C81" s="1539" t="s">
        <v>2466</v>
      </c>
      <c r="D81" s="1540"/>
      <c r="E81" s="2926">
        <v>59035324</v>
      </c>
      <c r="F81" s="2932">
        <v>19145713</v>
      </c>
      <c r="G81" s="2925"/>
      <c r="H81" s="2934"/>
      <c r="I81" s="2938"/>
      <c r="J81" s="836"/>
      <c r="K81" s="836"/>
      <c r="L81" s="2926">
        <f t="shared" si="5"/>
        <v>78181037</v>
      </c>
      <c r="M81" s="1563" t="s">
        <v>2465</v>
      </c>
      <c r="N81" s="1548">
        <v>48</v>
      </c>
    </row>
    <row r="82" spans="1:14" ht="15.6" customHeight="1">
      <c r="A82" s="1548">
        <v>49</v>
      </c>
      <c r="B82" s="1563" t="s">
        <v>2467</v>
      </c>
      <c r="C82" s="1539" t="s">
        <v>2468</v>
      </c>
      <c r="D82" s="1540"/>
      <c r="E82" s="2926">
        <v>34713127</v>
      </c>
      <c r="F82" s="2932">
        <v>11125969</v>
      </c>
      <c r="G82" s="2925"/>
      <c r="H82" s="2934"/>
      <c r="I82" s="2938"/>
      <c r="J82" s="836"/>
      <c r="K82" s="836"/>
      <c r="L82" s="2926">
        <f t="shared" si="5"/>
        <v>45839096</v>
      </c>
      <c r="M82" s="1563" t="s">
        <v>2467</v>
      </c>
      <c r="N82" s="1548">
        <v>49</v>
      </c>
    </row>
    <row r="83" spans="1:14" ht="15.6" customHeight="1">
      <c r="A83" s="1548">
        <v>50</v>
      </c>
      <c r="B83" s="1563" t="s">
        <v>2469</v>
      </c>
      <c r="C83" s="1539" t="s">
        <v>2470</v>
      </c>
      <c r="D83" s="1540"/>
      <c r="E83" s="2926">
        <v>5374512</v>
      </c>
      <c r="F83" s="2932">
        <v>0</v>
      </c>
      <c r="G83" s="2925"/>
      <c r="H83" s="2934"/>
      <c r="I83" s="2938"/>
      <c r="J83" s="836"/>
      <c r="K83" s="836"/>
      <c r="L83" s="2926">
        <f t="shared" si="5"/>
        <v>5374512</v>
      </c>
      <c r="M83" s="1563" t="s">
        <v>2469</v>
      </c>
      <c r="N83" s="1548">
        <v>50</v>
      </c>
    </row>
    <row r="84" spans="1:14" ht="15.6" customHeight="1">
      <c r="A84" s="1548">
        <v>51</v>
      </c>
      <c r="B84" s="1563" t="s">
        <v>2471</v>
      </c>
      <c r="C84" s="1539" t="s">
        <v>2472</v>
      </c>
      <c r="D84" s="1540"/>
      <c r="E84" s="2926">
        <v>15368405</v>
      </c>
      <c r="F84" s="2932">
        <v>0</v>
      </c>
      <c r="G84" s="2925"/>
      <c r="H84" s="2934"/>
      <c r="I84" s="2938"/>
      <c r="J84" s="836"/>
      <c r="K84" s="836"/>
      <c r="L84" s="2926">
        <f t="shared" si="5"/>
        <v>15368405</v>
      </c>
      <c r="M84" s="1563" t="s">
        <v>2471</v>
      </c>
      <c r="N84" s="1548">
        <v>51</v>
      </c>
    </row>
    <row r="85" spans="1:14" ht="15.6" customHeight="1">
      <c r="A85" s="1548">
        <v>52</v>
      </c>
      <c r="B85" s="1563" t="s">
        <v>2473</v>
      </c>
      <c r="C85" s="1564" t="s">
        <v>249</v>
      </c>
      <c r="D85" s="1540"/>
      <c r="E85" s="2926">
        <v>1194971</v>
      </c>
      <c r="F85" s="2932">
        <v>0</v>
      </c>
      <c r="G85" s="2925"/>
      <c r="H85" s="2934"/>
      <c r="I85" s="2938"/>
      <c r="J85" s="836"/>
      <c r="K85" s="836"/>
      <c r="L85" s="2926">
        <f t="shared" si="5"/>
        <v>1194971</v>
      </c>
      <c r="M85" s="1563" t="s">
        <v>2473</v>
      </c>
      <c r="N85" s="1548">
        <v>52</v>
      </c>
    </row>
    <row r="86" spans="1:14" ht="15.6" customHeight="1">
      <c r="A86" s="1548">
        <v>53</v>
      </c>
      <c r="B86" s="1539"/>
      <c r="C86" s="1564" t="s">
        <v>250</v>
      </c>
      <c r="D86" s="1540"/>
      <c r="E86" s="2938">
        <f>+SUM(E77:E85)</f>
        <v>220767535</v>
      </c>
      <c r="F86" s="2938">
        <f>+SUM(F77:F85)</f>
        <v>35845578</v>
      </c>
      <c r="G86" s="2925">
        <v>378766.32</v>
      </c>
      <c r="H86" s="2934" t="s">
        <v>3706</v>
      </c>
      <c r="I86" s="2938">
        <f>+SUM(I77:I85)</f>
        <v>378766</v>
      </c>
      <c r="J86" s="1581">
        <f t="shared" ref="J86:K86" si="6">SUM(J77:J85)</f>
        <v>0</v>
      </c>
      <c r="K86" s="1581">
        <f t="shared" si="6"/>
        <v>0</v>
      </c>
      <c r="L86" s="2938">
        <f>+SUM(L77:L85)</f>
        <v>256234347</v>
      </c>
      <c r="M86" s="1539"/>
      <c r="N86" s="1548">
        <v>53</v>
      </c>
    </row>
    <row r="87" spans="1:14" ht="15.6" customHeight="1">
      <c r="A87" s="1548">
        <v>54</v>
      </c>
      <c r="B87" s="2924" t="s">
        <v>251</v>
      </c>
      <c r="C87" s="1549"/>
      <c r="D87" s="1550"/>
      <c r="E87" s="2927"/>
      <c r="F87" s="2928"/>
      <c r="G87" s="2929"/>
      <c r="H87" s="2930"/>
      <c r="I87" s="2939"/>
      <c r="J87" s="1567"/>
      <c r="K87" s="1567"/>
      <c r="L87" s="2931"/>
      <c r="M87" s="1579"/>
      <c r="N87" s="1548">
        <v>54</v>
      </c>
    </row>
    <row r="88" spans="1:14" ht="15.6" customHeight="1">
      <c r="A88" s="1548">
        <v>55</v>
      </c>
      <c r="B88" s="1563" t="s">
        <v>252</v>
      </c>
      <c r="C88" s="1539" t="s">
        <v>958</v>
      </c>
      <c r="D88" s="1540"/>
      <c r="E88" s="2926">
        <v>4526895</v>
      </c>
      <c r="F88" s="2932">
        <v>330221</v>
      </c>
      <c r="G88" s="2925">
        <v>1766.15</v>
      </c>
      <c r="H88" s="2934" t="s">
        <v>3706</v>
      </c>
      <c r="I88" s="2938">
        <v>1766</v>
      </c>
      <c r="J88" s="1176">
        <v>0</v>
      </c>
      <c r="K88" s="1176">
        <v>0</v>
      </c>
      <c r="L88" s="2926">
        <f t="shared" ref="L88:L101" si="7">+E88+F88-I88+J88+K88</f>
        <v>4855350</v>
      </c>
      <c r="M88" s="1563" t="s">
        <v>252</v>
      </c>
      <c r="N88" s="1548">
        <v>55</v>
      </c>
    </row>
    <row r="89" spans="1:14" ht="15.6" customHeight="1">
      <c r="A89" s="1548">
        <v>56</v>
      </c>
      <c r="B89" s="1563" t="s">
        <v>253</v>
      </c>
      <c r="C89" s="1539" t="s">
        <v>3826</v>
      </c>
      <c r="D89" s="1540"/>
      <c r="E89" s="2926">
        <v>14425557</v>
      </c>
      <c r="F89" s="2932">
        <v>-1069361</v>
      </c>
      <c r="G89" s="2925">
        <v>26073.26</v>
      </c>
      <c r="H89" s="2934"/>
      <c r="I89" s="2938">
        <v>26073</v>
      </c>
      <c r="J89" s="1176"/>
      <c r="K89" s="1176"/>
      <c r="L89" s="2926">
        <f t="shared" si="7"/>
        <v>13330123</v>
      </c>
      <c r="M89" s="1563" t="s">
        <v>253</v>
      </c>
      <c r="N89" s="1548">
        <v>56</v>
      </c>
    </row>
    <row r="90" spans="1:14" ht="15.6" customHeight="1">
      <c r="A90" s="1548">
        <v>57</v>
      </c>
      <c r="B90" s="1563" t="s">
        <v>254</v>
      </c>
      <c r="C90" s="1539" t="s">
        <v>2462</v>
      </c>
      <c r="D90" s="1540"/>
      <c r="E90" s="2926">
        <v>128788340</v>
      </c>
      <c r="F90" s="2932">
        <v>23461802</v>
      </c>
      <c r="G90" s="2925">
        <v>1117673.1100000001</v>
      </c>
      <c r="H90" s="2934"/>
      <c r="I90" s="2938">
        <v>1117673</v>
      </c>
      <c r="J90" s="1176"/>
      <c r="K90" s="1176"/>
      <c r="L90" s="2926">
        <f t="shared" si="7"/>
        <v>151132469</v>
      </c>
      <c r="M90" s="1563" t="s">
        <v>254</v>
      </c>
      <c r="N90" s="1548">
        <v>57</v>
      </c>
    </row>
    <row r="91" spans="1:14" ht="15.6" customHeight="1">
      <c r="A91" s="1548">
        <v>58</v>
      </c>
      <c r="B91" s="1563" t="s">
        <v>1909</v>
      </c>
      <c r="C91" s="1539" t="s">
        <v>1910</v>
      </c>
      <c r="D91" s="1540"/>
      <c r="E91" s="2926">
        <v>0</v>
      </c>
      <c r="F91" s="2932"/>
      <c r="G91" s="2925"/>
      <c r="H91" s="2934"/>
      <c r="I91" s="2938"/>
      <c r="J91" s="1176"/>
      <c r="K91" s="1176"/>
      <c r="L91" s="2926">
        <f t="shared" si="7"/>
        <v>0</v>
      </c>
      <c r="M91" s="1563" t="s">
        <v>1909</v>
      </c>
      <c r="N91" s="1548">
        <v>58</v>
      </c>
    </row>
    <row r="92" spans="1:14" ht="15.6" customHeight="1">
      <c r="A92" s="1548">
        <v>59</v>
      </c>
      <c r="B92" s="1563" t="s">
        <v>1911</v>
      </c>
      <c r="C92" s="1539" t="s">
        <v>1912</v>
      </c>
      <c r="D92" s="1540"/>
      <c r="E92" s="2926">
        <v>136819985</v>
      </c>
      <c r="F92" s="2932">
        <v>6344762</v>
      </c>
      <c r="G92" s="2925">
        <v>622114.76</v>
      </c>
      <c r="H92" s="2934"/>
      <c r="I92" s="2938">
        <v>622115</v>
      </c>
      <c r="J92" s="1176"/>
      <c r="K92" s="1176"/>
      <c r="L92" s="2926">
        <f t="shared" si="7"/>
        <v>142542632</v>
      </c>
      <c r="M92" s="1563" t="s">
        <v>1911</v>
      </c>
      <c r="N92" s="1548">
        <v>59</v>
      </c>
    </row>
    <row r="93" spans="1:14" ht="15.6" customHeight="1">
      <c r="A93" s="1548">
        <v>60</v>
      </c>
      <c r="B93" s="1563" t="s">
        <v>1913</v>
      </c>
      <c r="C93" s="1539" t="s">
        <v>2468</v>
      </c>
      <c r="D93" s="1540"/>
      <c r="E93" s="2926">
        <v>153543590</v>
      </c>
      <c r="F93" s="2932">
        <v>8081732</v>
      </c>
      <c r="G93" s="2925">
        <v>474312.31999999995</v>
      </c>
      <c r="H93" s="2934"/>
      <c r="I93" s="2938">
        <v>474312</v>
      </c>
      <c r="J93" s="1176"/>
      <c r="K93" s="1176"/>
      <c r="L93" s="2926">
        <f t="shared" si="7"/>
        <v>161151010</v>
      </c>
      <c r="M93" s="1563" t="s">
        <v>1913</v>
      </c>
      <c r="N93" s="1548">
        <v>60</v>
      </c>
    </row>
    <row r="94" spans="1:14" ht="15.6" customHeight="1">
      <c r="A94" s="1548">
        <v>61</v>
      </c>
      <c r="B94" s="1563" t="s">
        <v>1914</v>
      </c>
      <c r="C94" s="1539" t="s">
        <v>2470</v>
      </c>
      <c r="D94" s="1540"/>
      <c r="E94" s="2926">
        <v>21886310</v>
      </c>
      <c r="F94" s="2932">
        <v>2992134</v>
      </c>
      <c r="G94" s="2925">
        <v>1964.51</v>
      </c>
      <c r="H94" s="2934"/>
      <c r="I94" s="2938">
        <v>1965</v>
      </c>
      <c r="J94" s="1176"/>
      <c r="K94" s="1176"/>
      <c r="L94" s="2926">
        <f t="shared" si="7"/>
        <v>24876479</v>
      </c>
      <c r="M94" s="1563" t="s">
        <v>1914</v>
      </c>
      <c r="N94" s="1548">
        <v>61</v>
      </c>
    </row>
    <row r="95" spans="1:14" ht="15.6" customHeight="1">
      <c r="A95" s="1548">
        <v>62</v>
      </c>
      <c r="B95" s="1563" t="s">
        <v>1915</v>
      </c>
      <c r="C95" s="1539" t="s">
        <v>2472</v>
      </c>
      <c r="D95" s="1540"/>
      <c r="E95" s="2926">
        <v>111329103.15000001</v>
      </c>
      <c r="F95" s="2932">
        <v>9053639</v>
      </c>
      <c r="G95" s="2925">
        <v>86914.29</v>
      </c>
      <c r="H95" s="2934"/>
      <c r="I95" s="2938">
        <v>86914</v>
      </c>
      <c r="J95" s="1176"/>
      <c r="K95" s="1176"/>
      <c r="L95" s="2926">
        <f t="shared" si="7"/>
        <v>120295828.15000001</v>
      </c>
      <c r="M95" s="1563" t="s">
        <v>1915</v>
      </c>
      <c r="N95" s="1548">
        <v>62</v>
      </c>
    </row>
    <row r="96" spans="1:14" ht="15.6" customHeight="1">
      <c r="A96" s="1548">
        <v>63</v>
      </c>
      <c r="B96" s="1563" t="s">
        <v>1916</v>
      </c>
      <c r="C96" s="1539" t="s">
        <v>1917</v>
      </c>
      <c r="D96" s="1540"/>
      <c r="E96" s="2926">
        <v>109839544</v>
      </c>
      <c r="F96" s="2932">
        <v>7599051</v>
      </c>
      <c r="G96" s="2925">
        <v>791700.52000000014</v>
      </c>
      <c r="H96" s="2934"/>
      <c r="I96" s="2938">
        <v>791701</v>
      </c>
      <c r="J96" s="1176">
        <v>0</v>
      </c>
      <c r="K96" s="2933">
        <v>-398490</v>
      </c>
      <c r="L96" s="2926">
        <f t="shared" si="7"/>
        <v>116248404</v>
      </c>
      <c r="M96" s="1563" t="s">
        <v>1916</v>
      </c>
      <c r="N96" s="1548">
        <v>63</v>
      </c>
    </row>
    <row r="97" spans="1:14" ht="15.6" customHeight="1">
      <c r="A97" s="1548">
        <v>64</v>
      </c>
      <c r="B97" s="1563" t="s">
        <v>1918</v>
      </c>
      <c r="C97" s="1539" t="s">
        <v>1919</v>
      </c>
      <c r="D97" s="1540"/>
      <c r="E97" s="2926">
        <v>37308450</v>
      </c>
      <c r="F97" s="2932">
        <v>743131</v>
      </c>
      <c r="G97" s="2925">
        <v>29311.7</v>
      </c>
      <c r="H97" s="2934"/>
      <c r="I97" s="2938">
        <v>29312</v>
      </c>
      <c r="J97" s="1176"/>
      <c r="K97" s="1176"/>
      <c r="L97" s="2926">
        <f t="shared" si="7"/>
        <v>38022269</v>
      </c>
      <c r="M97" s="1563" t="s">
        <v>1918</v>
      </c>
      <c r="N97" s="1548">
        <v>64</v>
      </c>
    </row>
    <row r="98" spans="1:14" ht="15.6" customHeight="1">
      <c r="A98" s="1548">
        <v>65</v>
      </c>
      <c r="B98" s="1563" t="s">
        <v>1920</v>
      </c>
      <c r="C98" s="1539" t="s">
        <v>1460</v>
      </c>
      <c r="D98" s="1540"/>
      <c r="E98" s="2926">
        <v>30249791</v>
      </c>
      <c r="F98" s="2932">
        <v>1804319</v>
      </c>
      <c r="G98" s="2925">
        <v>348261.17000000004</v>
      </c>
      <c r="H98" s="2934"/>
      <c r="I98" s="2938">
        <v>348261</v>
      </c>
      <c r="J98" s="1176"/>
      <c r="K98" s="1176"/>
      <c r="L98" s="2926">
        <f t="shared" si="7"/>
        <v>31705849</v>
      </c>
      <c r="M98" s="1563" t="s">
        <v>1920</v>
      </c>
      <c r="N98" s="1548">
        <v>65</v>
      </c>
    </row>
    <row r="99" spans="1:14" ht="15.6" customHeight="1">
      <c r="A99" s="1548">
        <v>66</v>
      </c>
      <c r="B99" s="1563" t="s">
        <v>1921</v>
      </c>
      <c r="C99" s="1539" t="s">
        <v>1922</v>
      </c>
      <c r="D99" s="1540"/>
      <c r="E99" s="2926">
        <v>518730</v>
      </c>
      <c r="F99" s="2932"/>
      <c r="G99" s="2925"/>
      <c r="H99" s="2934"/>
      <c r="I99" s="2938"/>
      <c r="J99" s="1176"/>
      <c r="K99" s="1176"/>
      <c r="L99" s="2926">
        <f t="shared" si="7"/>
        <v>518730</v>
      </c>
      <c r="M99" s="1563" t="s">
        <v>1921</v>
      </c>
      <c r="N99" s="1548">
        <v>66</v>
      </c>
    </row>
    <row r="100" spans="1:14" ht="15.6" customHeight="1">
      <c r="A100" s="1548">
        <v>67</v>
      </c>
      <c r="B100" s="1563" t="s">
        <v>1923</v>
      </c>
      <c r="C100" s="1539" t="s">
        <v>1924</v>
      </c>
      <c r="D100" s="1540"/>
      <c r="E100" s="2935">
        <v>0</v>
      </c>
      <c r="F100" s="2932"/>
      <c r="G100" s="2925"/>
      <c r="H100" s="2934"/>
      <c r="I100" s="2938"/>
      <c r="J100" s="1176"/>
      <c r="K100" s="1176"/>
      <c r="L100" s="2926">
        <f t="shared" si="7"/>
        <v>0</v>
      </c>
      <c r="M100" s="1563" t="s">
        <v>1923</v>
      </c>
      <c r="N100" s="1548">
        <v>67</v>
      </c>
    </row>
    <row r="101" spans="1:14" ht="15.6" customHeight="1">
      <c r="A101" s="1548">
        <v>68</v>
      </c>
      <c r="B101" s="1563" t="s">
        <v>1925</v>
      </c>
      <c r="C101" s="1539" t="s">
        <v>1926</v>
      </c>
      <c r="D101" s="1540"/>
      <c r="E101" s="2926">
        <v>14606081</v>
      </c>
      <c r="F101" s="2932">
        <v>609058</v>
      </c>
      <c r="G101" s="2925">
        <v>254274.93</v>
      </c>
      <c r="H101" s="2934"/>
      <c r="I101" s="2938">
        <v>254275</v>
      </c>
      <c r="J101" s="1176"/>
      <c r="K101" s="1176"/>
      <c r="L101" s="2926">
        <f t="shared" si="7"/>
        <v>14960864</v>
      </c>
      <c r="M101" s="1563" t="s">
        <v>1925</v>
      </c>
      <c r="N101" s="1548">
        <v>68</v>
      </c>
    </row>
    <row r="102" spans="1:14" ht="15.6" customHeight="1">
      <c r="A102" s="1548">
        <v>69</v>
      </c>
      <c r="B102" s="1539"/>
      <c r="C102" s="1539" t="s">
        <v>1372</v>
      </c>
      <c r="D102" s="1539"/>
      <c r="E102" s="2926">
        <f>+SUM(E88:E101)</f>
        <v>763842376.14999998</v>
      </c>
      <c r="F102" s="2926">
        <f>+SUM(F88:F101)</f>
        <v>59950488</v>
      </c>
      <c r="G102" s="2925">
        <v>3754366.72</v>
      </c>
      <c r="H102" s="2934" t="s">
        <v>3706</v>
      </c>
      <c r="I102" s="2926">
        <f>+SUM(I88:I101)</f>
        <v>3754367</v>
      </c>
      <c r="J102" s="2926">
        <f>+SUM(J88:J101)</f>
        <v>0</v>
      </c>
      <c r="K102" s="1583">
        <f>SUM(K87:K101)</f>
        <v>-398490</v>
      </c>
      <c r="L102" s="2926">
        <f>+SUM(L88:L101)</f>
        <v>819640007.14999998</v>
      </c>
      <c r="M102" s="1539"/>
      <c r="N102" s="1548">
        <v>69</v>
      </c>
    </row>
    <row r="103" spans="1:14" ht="15.6" customHeight="1">
      <c r="A103" s="1548">
        <v>70</v>
      </c>
      <c r="B103" s="2924" t="s">
        <v>1927</v>
      </c>
      <c r="C103" s="2924"/>
      <c r="D103" s="1550"/>
      <c r="E103" s="2927"/>
      <c r="F103" s="2928"/>
      <c r="G103" s="2929"/>
      <c r="H103" s="2930"/>
      <c r="I103" s="2939"/>
      <c r="J103" s="1567"/>
      <c r="K103" s="1567"/>
      <c r="L103" s="2931"/>
      <c r="M103" s="1579"/>
      <c r="N103" s="1548">
        <v>70</v>
      </c>
    </row>
    <row r="104" spans="1:14" ht="15.6" customHeight="1">
      <c r="A104" s="1548">
        <v>71</v>
      </c>
      <c r="B104" s="1539" t="s">
        <v>1928</v>
      </c>
      <c r="C104" s="1539" t="s">
        <v>958</v>
      </c>
      <c r="D104" s="1540"/>
      <c r="E104" s="2926">
        <v>15416</v>
      </c>
      <c r="F104" s="2932">
        <v>0</v>
      </c>
      <c r="G104" s="2925">
        <v>0</v>
      </c>
      <c r="H104" s="2934" t="s">
        <v>3706</v>
      </c>
      <c r="I104" s="2938">
        <v>0</v>
      </c>
      <c r="J104" s="1176"/>
      <c r="K104" s="2942"/>
      <c r="L104" s="2926">
        <f t="shared" ref="L104:L112" si="8">+E104+F104-I104+J104+K104</f>
        <v>15416</v>
      </c>
      <c r="M104" s="1539" t="s">
        <v>1928</v>
      </c>
      <c r="N104" s="1548">
        <v>71</v>
      </c>
    </row>
    <row r="105" spans="1:14" ht="15.6" customHeight="1">
      <c r="A105" s="1548">
        <v>72</v>
      </c>
      <c r="B105" s="1539" t="s">
        <v>1929</v>
      </c>
      <c r="C105" s="1539" t="s">
        <v>3826</v>
      </c>
      <c r="D105" s="1540"/>
      <c r="E105" s="2926">
        <v>5818049</v>
      </c>
      <c r="F105" s="2932">
        <v>6977276</v>
      </c>
      <c r="G105" s="2925">
        <v>249124.61</v>
      </c>
      <c r="H105" s="2934" t="s">
        <v>3706</v>
      </c>
      <c r="I105" s="2938">
        <v>249125</v>
      </c>
      <c r="J105" s="1176"/>
      <c r="K105" s="2942">
        <v>-4567639</v>
      </c>
      <c r="L105" s="2926">
        <f>+E105+F105-I105+J105+K105</f>
        <v>7978561</v>
      </c>
      <c r="M105" s="1539" t="s">
        <v>1929</v>
      </c>
      <c r="N105" s="1548">
        <v>72</v>
      </c>
    </row>
    <row r="106" spans="1:14" ht="15.6" customHeight="1">
      <c r="A106" s="1548">
        <v>73</v>
      </c>
      <c r="B106" s="1539" t="s">
        <v>1930</v>
      </c>
      <c r="C106" s="1539" t="s">
        <v>1931</v>
      </c>
      <c r="D106" s="1540"/>
      <c r="E106" s="2926">
        <v>12537894</v>
      </c>
      <c r="F106" s="2932">
        <v>3733226</v>
      </c>
      <c r="G106" s="2925">
        <v>90267.42</v>
      </c>
      <c r="H106" s="2934"/>
      <c r="I106" s="2938">
        <v>90267</v>
      </c>
      <c r="J106" s="1176"/>
      <c r="K106" s="2942">
        <v>-1958044</v>
      </c>
      <c r="L106" s="2926">
        <f t="shared" si="8"/>
        <v>14222809</v>
      </c>
      <c r="M106" s="1539" t="s">
        <v>1930</v>
      </c>
      <c r="N106" s="1548">
        <v>73</v>
      </c>
    </row>
    <row r="107" spans="1:14" ht="15.6" customHeight="1">
      <c r="A107" s="1548">
        <v>74</v>
      </c>
      <c r="B107" s="1539" t="s">
        <v>1932</v>
      </c>
      <c r="C107" s="1539" t="s">
        <v>2594</v>
      </c>
      <c r="D107" s="1540"/>
      <c r="E107" s="2926">
        <v>20037093</v>
      </c>
      <c r="F107" s="2932">
        <v>1439756</v>
      </c>
      <c r="G107" s="2925">
        <v>317395.17</v>
      </c>
      <c r="H107" s="2934"/>
      <c r="I107" s="2938">
        <v>317395</v>
      </c>
      <c r="J107" s="1176"/>
      <c r="K107" s="2942"/>
      <c r="L107" s="2926">
        <f t="shared" si="8"/>
        <v>21159454</v>
      </c>
      <c r="M107" s="1539" t="s">
        <v>1932</v>
      </c>
      <c r="N107" s="1548">
        <v>74</v>
      </c>
    </row>
    <row r="108" spans="1:14" ht="15.6" customHeight="1">
      <c r="A108" s="1548">
        <v>75</v>
      </c>
      <c r="B108" s="1539" t="s">
        <v>1933</v>
      </c>
      <c r="C108" s="1539" t="s">
        <v>3341</v>
      </c>
      <c r="D108" s="1540"/>
      <c r="E108" s="2926">
        <v>35052</v>
      </c>
      <c r="F108" s="2932"/>
      <c r="G108" s="2925"/>
      <c r="H108" s="2934"/>
      <c r="I108" s="2938"/>
      <c r="J108" s="1176"/>
      <c r="K108" s="2942"/>
      <c r="L108" s="2926">
        <f t="shared" si="8"/>
        <v>35052</v>
      </c>
      <c r="M108" s="1539" t="s">
        <v>1933</v>
      </c>
      <c r="N108" s="1548">
        <v>75</v>
      </c>
    </row>
    <row r="109" spans="1:14" ht="15.6" customHeight="1">
      <c r="A109" s="1548">
        <v>76</v>
      </c>
      <c r="B109" s="1539" t="s">
        <v>1934</v>
      </c>
      <c r="C109" s="1539" t="s">
        <v>1935</v>
      </c>
      <c r="D109" s="1540"/>
      <c r="E109" s="2926">
        <v>2987389</v>
      </c>
      <c r="F109" s="2932">
        <v>629184</v>
      </c>
      <c r="G109" s="2925">
        <v>8894.69</v>
      </c>
      <c r="H109" s="2934"/>
      <c r="I109" s="2938">
        <v>8895</v>
      </c>
      <c r="J109" s="1176"/>
      <c r="K109" s="2942"/>
      <c r="L109" s="2926">
        <f t="shared" si="8"/>
        <v>3607678</v>
      </c>
      <c r="M109" s="1539" t="s">
        <v>1934</v>
      </c>
      <c r="N109" s="1548">
        <v>76</v>
      </c>
    </row>
    <row r="110" spans="1:14" ht="15.6" customHeight="1">
      <c r="A110" s="1548">
        <v>77</v>
      </c>
      <c r="B110" s="1539" t="s">
        <v>1936</v>
      </c>
      <c r="C110" s="1539" t="s">
        <v>1937</v>
      </c>
      <c r="D110" s="1540"/>
      <c r="E110" s="2926">
        <v>5115455</v>
      </c>
      <c r="F110" s="2932">
        <v>408459</v>
      </c>
      <c r="G110" s="2925">
        <v>27611.56</v>
      </c>
      <c r="H110" s="2934"/>
      <c r="I110" s="2938">
        <v>27612</v>
      </c>
      <c r="J110" s="1176"/>
      <c r="K110" s="2942"/>
      <c r="L110" s="2926">
        <f t="shared" si="8"/>
        <v>5496302</v>
      </c>
      <c r="M110" s="1539" t="s">
        <v>1936</v>
      </c>
      <c r="N110" s="1548">
        <v>77</v>
      </c>
    </row>
    <row r="111" spans="1:14" ht="15.6" customHeight="1">
      <c r="A111" s="1548">
        <v>78</v>
      </c>
      <c r="B111" s="1539" t="s">
        <v>1938</v>
      </c>
      <c r="C111" s="1539" t="s">
        <v>491</v>
      </c>
      <c r="D111" s="1540"/>
      <c r="E111" s="2926">
        <v>952021</v>
      </c>
      <c r="F111" s="2932"/>
      <c r="G111" s="2925"/>
      <c r="H111" s="2934"/>
      <c r="I111" s="2938"/>
      <c r="J111" s="1176"/>
      <c r="K111" s="2942"/>
      <c r="L111" s="2926">
        <f t="shared" si="8"/>
        <v>952021</v>
      </c>
      <c r="M111" s="1539" t="s">
        <v>1938</v>
      </c>
      <c r="N111" s="1548">
        <v>78</v>
      </c>
    </row>
    <row r="112" spans="1:14" ht="15.6" customHeight="1">
      <c r="A112" s="1548">
        <v>79</v>
      </c>
      <c r="B112" s="1539" t="s">
        <v>1939</v>
      </c>
      <c r="C112" s="1539" t="s">
        <v>1371</v>
      </c>
      <c r="D112" s="1540"/>
      <c r="E112" s="2926">
        <v>4963052</v>
      </c>
      <c r="F112" s="2932">
        <v>24083</v>
      </c>
      <c r="G112" s="2925">
        <v>24701.9</v>
      </c>
      <c r="H112" s="2934" t="s">
        <v>3706</v>
      </c>
      <c r="I112" s="2938">
        <v>24702</v>
      </c>
      <c r="J112" s="1176"/>
      <c r="K112" s="2942"/>
      <c r="L112" s="2926">
        <f t="shared" si="8"/>
        <v>4962433</v>
      </c>
      <c r="M112" s="1539" t="s">
        <v>1939</v>
      </c>
      <c r="N112" s="1548">
        <v>79</v>
      </c>
    </row>
    <row r="113" spans="1:14" ht="15.6" customHeight="1">
      <c r="A113" s="1548">
        <v>80</v>
      </c>
      <c r="B113" s="1539" t="s">
        <v>1940</v>
      </c>
      <c r="C113" s="1539" t="s">
        <v>1941</v>
      </c>
      <c r="D113" s="1540"/>
      <c r="E113" s="2926">
        <v>737541</v>
      </c>
      <c r="F113" s="2932">
        <v>177038</v>
      </c>
      <c r="G113" s="2925"/>
      <c r="H113" s="2934"/>
      <c r="I113" s="2938"/>
      <c r="J113" s="1176"/>
      <c r="K113" s="2942"/>
      <c r="L113" s="2926">
        <f>+E113+F113-I113+J113+K113</f>
        <v>914579</v>
      </c>
      <c r="M113" s="1539" t="s">
        <v>1940</v>
      </c>
      <c r="N113" s="1548">
        <v>80</v>
      </c>
    </row>
    <row r="114" spans="1:14" ht="15.6" customHeight="1">
      <c r="A114" s="1548">
        <v>81</v>
      </c>
      <c r="B114" s="1539"/>
      <c r="C114" s="1539" t="s">
        <v>1885</v>
      </c>
      <c r="D114" s="1540"/>
      <c r="E114" s="2926">
        <f>+SUM(E104:E113)</f>
        <v>53198962</v>
      </c>
      <c r="F114" s="2926">
        <f>+SUM(F104:F113)</f>
        <v>13389022</v>
      </c>
      <c r="G114" s="2925">
        <v>717995.35</v>
      </c>
      <c r="H114" s="2934" t="s">
        <v>3706</v>
      </c>
      <c r="I114" s="2926">
        <f>+SUM(I104:I113)</f>
        <v>717996</v>
      </c>
      <c r="J114" s="2926">
        <f>+SUM(J104:J113)</f>
        <v>0</v>
      </c>
      <c r="K114" s="2926">
        <f>+SUM(K104:K113)</f>
        <v>-6525683</v>
      </c>
      <c r="L114" s="2926">
        <f>+SUM(L104:L113)</f>
        <v>59344305</v>
      </c>
      <c r="M114" s="1539"/>
      <c r="N114" s="1548">
        <v>81</v>
      </c>
    </row>
    <row r="115" spans="1:14" ht="15.6" customHeight="1">
      <c r="A115" s="1548">
        <v>82</v>
      </c>
      <c r="B115" s="1539" t="s">
        <v>1899</v>
      </c>
      <c r="C115" s="1539" t="s">
        <v>4044</v>
      </c>
      <c r="D115" s="1540"/>
      <c r="E115" s="2926"/>
      <c r="F115" s="2932"/>
      <c r="G115" s="2925"/>
      <c r="H115" s="2934"/>
      <c r="I115" s="2938"/>
      <c r="J115" s="1176"/>
      <c r="K115" s="2942" t="s">
        <v>3706</v>
      </c>
      <c r="L115" s="2926">
        <v>0</v>
      </c>
      <c r="M115" s="1539" t="s">
        <v>1899</v>
      </c>
      <c r="N115" s="1548">
        <v>82</v>
      </c>
    </row>
    <row r="116" spans="1:14" ht="15.6" customHeight="1">
      <c r="A116" s="1548">
        <v>83</v>
      </c>
      <c r="B116" s="1539"/>
      <c r="C116" s="1539" t="s">
        <v>1942</v>
      </c>
      <c r="D116" s="1540"/>
      <c r="E116" s="2926">
        <f>+E114+E115</f>
        <v>53198962</v>
      </c>
      <c r="F116" s="2926">
        <f>+F114+F115</f>
        <v>13389022</v>
      </c>
      <c r="G116" s="2925">
        <v>717995.35</v>
      </c>
      <c r="H116" s="2934" t="s">
        <v>3706</v>
      </c>
      <c r="I116" s="2926">
        <f>+I114+I115</f>
        <v>717996</v>
      </c>
      <c r="J116" s="2926">
        <f>+J114+J115</f>
        <v>0</v>
      </c>
      <c r="K116" s="2926">
        <f>+K114+K115</f>
        <v>-6525683</v>
      </c>
      <c r="L116" s="2926">
        <f>+L114+L115</f>
        <v>59344305</v>
      </c>
      <c r="M116" s="1539"/>
      <c r="N116" s="1548">
        <v>83</v>
      </c>
    </row>
    <row r="117" spans="1:14" ht="15.6" customHeight="1">
      <c r="A117" s="1548">
        <v>84</v>
      </c>
      <c r="B117" s="1539"/>
      <c r="C117" s="1539" t="s">
        <v>1943</v>
      </c>
      <c r="D117" s="1540"/>
      <c r="E117" s="2926">
        <f>+E116+E102+E86+E75+E39+E30+E22+E12</f>
        <v>1048944744.26</v>
      </c>
      <c r="F117" s="2926">
        <f>+F116+F102+F86+F75+F39+F30+F22+F12</f>
        <v>114942265</v>
      </c>
      <c r="G117" s="2925">
        <v>4851128.3899999997</v>
      </c>
      <c r="H117" s="2934" t="s">
        <v>3706</v>
      </c>
      <c r="I117" s="2926">
        <f>+I116+I102+I86+I75+I39+I30+I22+I12</f>
        <v>4851129</v>
      </c>
      <c r="J117" s="2926">
        <f>+J116+J102+J86+J75+J39+J30+J22+J12</f>
        <v>0</v>
      </c>
      <c r="K117" s="2926">
        <f>+K116+K102+K86+K75+K39+K30+K22+K12</f>
        <v>-6924173</v>
      </c>
      <c r="L117" s="2926">
        <f>+L116+L102+L86+L75+L39+L30+L22+L12</f>
        <v>1152111707.1500001</v>
      </c>
      <c r="M117" s="1540"/>
      <c r="N117" s="1548">
        <v>84</v>
      </c>
    </row>
    <row r="118" spans="1:14" ht="15.6" customHeight="1">
      <c r="A118" s="1548">
        <v>85</v>
      </c>
      <c r="B118" s="1539"/>
      <c r="C118" s="1563" t="s">
        <v>1900</v>
      </c>
      <c r="D118" s="1540"/>
      <c r="E118" s="2926"/>
      <c r="F118" s="2932"/>
      <c r="G118" s="2936"/>
      <c r="H118" s="2934"/>
      <c r="I118" s="2941"/>
      <c r="J118" s="1540"/>
      <c r="K118" s="2942"/>
      <c r="L118" s="2926"/>
      <c r="M118" s="1584" t="s">
        <v>1901</v>
      </c>
      <c r="N118" s="1548">
        <v>85</v>
      </c>
    </row>
    <row r="119" spans="1:14" ht="15.6" customHeight="1">
      <c r="A119" s="1548">
        <v>86</v>
      </c>
      <c r="B119" s="1539"/>
      <c r="C119" s="1563" t="s">
        <v>1902</v>
      </c>
      <c r="D119" s="1540"/>
      <c r="E119" s="1176" t="s">
        <v>3706</v>
      </c>
      <c r="F119" s="1560"/>
      <c r="G119" s="1562"/>
      <c r="H119" s="1562"/>
      <c r="I119" s="2938"/>
      <c r="J119" s="1176"/>
      <c r="K119" s="2942"/>
      <c r="L119" s="1176"/>
      <c r="M119" s="1540"/>
      <c r="N119" s="1548">
        <v>86</v>
      </c>
    </row>
    <row r="120" spans="1:14" ht="15.6" customHeight="1">
      <c r="A120" s="1548">
        <v>87</v>
      </c>
      <c r="B120" s="1539"/>
      <c r="C120" s="1563" t="s">
        <v>1944</v>
      </c>
      <c r="D120" s="1540"/>
      <c r="E120" s="1176">
        <v>0</v>
      </c>
      <c r="F120" s="1176"/>
      <c r="G120" s="1562"/>
      <c r="H120" s="1562"/>
      <c r="I120" s="2938"/>
      <c r="J120" s="1176"/>
      <c r="K120" s="2942"/>
      <c r="L120" s="1176"/>
      <c r="M120" s="1584" t="s">
        <v>673</v>
      </c>
      <c r="N120" s="1548">
        <v>87</v>
      </c>
    </row>
    <row r="121" spans="1:14" ht="15.6" customHeight="1" thickBot="1">
      <c r="A121" s="1548">
        <v>88</v>
      </c>
      <c r="B121" s="1539"/>
      <c r="C121" s="1539" t="s">
        <v>1945</v>
      </c>
      <c r="D121" s="1540"/>
      <c r="E121" s="1583">
        <f>+E117</f>
        <v>1048944744.26</v>
      </c>
      <c r="F121" s="1583">
        <f>SUM(F117:F120)</f>
        <v>114942265</v>
      </c>
      <c r="G121" s="1582"/>
      <c r="H121" s="1582"/>
      <c r="I121" s="2940">
        <f>+I117-I119</f>
        <v>4851129</v>
      </c>
      <c r="J121" s="1583">
        <f>J117+J118-J119+J120</f>
        <v>0</v>
      </c>
      <c r="K121" s="1583">
        <f>K117+K118-K119+K120</f>
        <v>-6924173</v>
      </c>
      <c r="L121" s="1583">
        <f>L117+L118-L119+L120</f>
        <v>1152111707.1500001</v>
      </c>
      <c r="M121" s="1540"/>
      <c r="N121" s="1548">
        <v>88</v>
      </c>
    </row>
    <row r="122" spans="1:14" ht="15.6" customHeight="1">
      <c r="E122" s="1562"/>
      <c r="F122" s="1562"/>
      <c r="G122" s="1562"/>
      <c r="H122" s="1562"/>
      <c r="J122" s="1562"/>
      <c r="K122" s="1562"/>
      <c r="L122" s="1562"/>
    </row>
    <row r="123" spans="1:14" ht="15.6" customHeight="1">
      <c r="E123" s="1562"/>
      <c r="F123" s="1562"/>
      <c r="G123" s="1562"/>
      <c r="H123" s="1562"/>
      <c r="I123" s="1562"/>
      <c r="J123" s="1562"/>
      <c r="K123" s="1562"/>
      <c r="L123" s="1562" t="s">
        <v>3706</v>
      </c>
    </row>
    <row r="124" spans="1:14" ht="15.6" customHeight="1">
      <c r="E124" s="1562"/>
      <c r="F124" s="1562"/>
      <c r="G124" s="1562"/>
      <c r="H124" s="1562"/>
      <c r="I124" s="1562"/>
      <c r="J124" s="1562"/>
      <c r="K124" s="1562"/>
      <c r="L124" s="1562"/>
    </row>
    <row r="125" spans="1:14" ht="15.6" customHeight="1">
      <c r="C125" s="1531" t="s">
        <v>1946</v>
      </c>
      <c r="E125" s="1562"/>
      <c r="F125" s="1562"/>
      <c r="G125" s="1562"/>
      <c r="H125" s="1562"/>
      <c r="I125" s="1562"/>
      <c r="J125" s="1562" t="s">
        <v>1947</v>
      </c>
      <c r="K125" s="1562"/>
    </row>
    <row r="126" spans="1:14" ht="15.6" customHeight="1">
      <c r="E126" s="1562"/>
      <c r="F126" s="1562"/>
      <c r="G126" s="1562"/>
      <c r="H126" s="1562"/>
      <c r="I126" s="1562"/>
      <c r="J126" s="1562"/>
      <c r="K126" s="1562"/>
      <c r="L126" s="1562"/>
    </row>
    <row r="127" spans="1:14" ht="15.6" customHeight="1">
      <c r="E127" s="1562"/>
      <c r="F127" s="1562"/>
      <c r="G127" s="1562"/>
      <c r="H127" s="1562"/>
      <c r="I127" s="1562"/>
      <c r="J127" s="1562"/>
      <c r="K127" s="1562"/>
      <c r="L127" s="1562"/>
    </row>
    <row r="128" spans="1:14" ht="15.6" customHeight="1">
      <c r="E128" s="1562"/>
      <c r="F128" s="1562"/>
      <c r="G128" s="1562"/>
      <c r="H128" s="1562"/>
      <c r="I128" s="1562"/>
      <c r="J128" s="1562"/>
      <c r="K128" s="1562"/>
      <c r="L128" s="1562"/>
    </row>
    <row r="129" spans="5:12">
      <c r="E129" s="1562"/>
      <c r="F129" s="1562"/>
      <c r="G129" s="1562"/>
      <c r="H129" s="1562"/>
      <c r="I129" s="1562"/>
      <c r="J129" s="1562"/>
      <c r="K129" s="1562"/>
      <c r="L129" s="1562"/>
    </row>
    <row r="130" spans="5:12">
      <c r="E130" s="1562"/>
      <c r="F130" s="1562"/>
      <c r="G130" s="1562"/>
      <c r="H130" s="1562"/>
      <c r="I130" s="1562"/>
      <c r="J130" s="1562"/>
      <c r="K130" s="1562"/>
      <c r="L130" s="1562"/>
    </row>
    <row r="131" spans="5:12">
      <c r="E131" s="1562"/>
      <c r="F131" s="1562"/>
      <c r="G131" s="1562"/>
      <c r="H131" s="1562"/>
      <c r="I131" s="1562"/>
      <c r="J131" s="1562"/>
      <c r="K131" s="1562"/>
      <c r="L131" s="1562"/>
    </row>
    <row r="132" spans="5:12">
      <c r="E132" s="1562"/>
      <c r="F132" s="1562"/>
      <c r="G132" s="1562"/>
      <c r="H132" s="1562"/>
      <c r="I132" s="1562"/>
      <c r="J132" s="1562"/>
      <c r="K132" s="1562"/>
      <c r="L132" s="1562"/>
    </row>
    <row r="133" spans="5:12">
      <c r="E133" s="1562"/>
      <c r="F133" s="1562"/>
      <c r="G133" s="1562"/>
      <c r="H133" s="1562"/>
      <c r="I133" s="1562"/>
      <c r="J133" s="1562"/>
      <c r="K133" s="1562"/>
      <c r="L133" s="1562"/>
    </row>
    <row r="134" spans="5:12">
      <c r="E134" s="1562"/>
      <c r="F134" s="1562"/>
      <c r="G134" s="1562"/>
      <c r="H134" s="1562"/>
      <c r="I134" s="1562"/>
      <c r="J134" s="1562"/>
      <c r="K134" s="1562"/>
      <c r="L134" s="1562"/>
    </row>
    <row r="135" spans="5:12">
      <c r="E135" s="1562"/>
      <c r="F135" s="1562"/>
      <c r="G135" s="1562"/>
      <c r="H135" s="1562"/>
      <c r="I135" s="1562"/>
      <c r="J135" s="1562"/>
      <c r="K135" s="1562"/>
      <c r="L135" s="1562"/>
    </row>
    <row r="136" spans="5:12">
      <c r="E136" s="1562"/>
      <c r="F136" s="1562"/>
      <c r="G136" s="1562"/>
      <c r="H136" s="1562"/>
      <c r="I136" s="1562"/>
      <c r="J136" s="1562"/>
      <c r="K136" s="1562"/>
      <c r="L136" s="1562"/>
    </row>
    <row r="137" spans="5:12">
      <c r="E137" s="1562"/>
      <c r="F137" s="1562"/>
      <c r="G137" s="1562"/>
      <c r="H137" s="1562"/>
      <c r="I137" s="1562"/>
      <c r="J137" s="1562"/>
      <c r="K137" s="1562"/>
      <c r="L137" s="1562"/>
    </row>
    <row r="138" spans="5:12">
      <c r="E138" s="1562"/>
      <c r="F138" s="1562"/>
      <c r="G138" s="1562"/>
      <c r="H138" s="1562"/>
      <c r="I138" s="1562"/>
      <c r="J138" s="1562"/>
      <c r="K138" s="1562"/>
      <c r="L138" s="1562"/>
    </row>
    <row r="139" spans="5:12">
      <c r="E139" s="1562"/>
      <c r="F139" s="1562"/>
      <c r="G139" s="1562"/>
      <c r="H139" s="1562"/>
      <c r="I139" s="1562"/>
      <c r="J139" s="1562"/>
      <c r="K139" s="1562"/>
      <c r="L139" s="1562"/>
    </row>
    <row r="140" spans="5:12">
      <c r="E140" s="1562"/>
      <c r="F140" s="1562"/>
      <c r="G140" s="1562"/>
      <c r="H140" s="1562"/>
      <c r="I140" s="1562"/>
      <c r="J140" s="1562"/>
      <c r="K140" s="1562"/>
      <c r="L140" s="1562"/>
    </row>
    <row r="141" spans="5:12">
      <c r="E141" s="1562"/>
      <c r="F141" s="1562"/>
      <c r="G141" s="1562"/>
      <c r="H141" s="1562"/>
      <c r="I141" s="1562"/>
      <c r="J141" s="1562"/>
      <c r="K141" s="1562"/>
      <c r="L141" s="1562"/>
    </row>
    <row r="142" spans="5:12">
      <c r="E142" s="1562"/>
      <c r="F142" s="1562"/>
      <c r="G142" s="1562"/>
      <c r="H142" s="1562"/>
      <c r="I142" s="1562"/>
      <c r="J142" s="1562"/>
      <c r="K142" s="1562"/>
      <c r="L142" s="1562"/>
    </row>
    <row r="143" spans="5:12">
      <c r="E143" s="1562"/>
      <c r="F143" s="1562"/>
      <c r="G143" s="1562"/>
      <c r="H143" s="1562"/>
      <c r="I143" s="1562"/>
      <c r="J143" s="1562"/>
      <c r="K143" s="1562"/>
      <c r="L143" s="1562"/>
    </row>
    <row r="144" spans="5:12">
      <c r="E144" s="1562"/>
      <c r="F144" s="1562"/>
      <c r="G144" s="1562"/>
      <c r="H144" s="1562"/>
      <c r="I144" s="1562"/>
      <c r="J144" s="1562"/>
      <c r="K144" s="1562"/>
      <c r="L144" s="1562"/>
    </row>
    <row r="145" spans="5:12">
      <c r="E145" s="1562"/>
      <c r="F145" s="1562"/>
      <c r="G145" s="1562"/>
      <c r="H145" s="1562"/>
      <c r="I145" s="1562"/>
      <c r="J145" s="1562"/>
      <c r="K145" s="1562"/>
      <c r="L145" s="1562"/>
    </row>
    <row r="146" spans="5:12">
      <c r="E146" s="1562"/>
      <c r="F146" s="1562"/>
      <c r="G146" s="1562"/>
      <c r="H146" s="1562"/>
      <c r="I146" s="1562"/>
      <c r="J146" s="1562"/>
      <c r="K146" s="1562"/>
      <c r="L146" s="1562"/>
    </row>
    <row r="147" spans="5:12">
      <c r="E147" s="1562"/>
      <c r="F147" s="1562"/>
      <c r="G147" s="1562"/>
      <c r="H147" s="1562"/>
      <c r="I147" s="1562"/>
      <c r="J147" s="1562"/>
      <c r="K147" s="1562"/>
      <c r="L147" s="1562"/>
    </row>
    <row r="148" spans="5:12">
      <c r="E148" s="1562"/>
      <c r="F148" s="1562"/>
      <c r="G148" s="1562"/>
      <c r="H148" s="1562"/>
      <c r="I148" s="1562"/>
      <c r="J148" s="1562"/>
      <c r="K148" s="1562"/>
      <c r="L148" s="1562"/>
    </row>
    <row r="149" spans="5:12">
      <c r="E149" s="1562"/>
      <c r="F149" s="1562"/>
      <c r="G149" s="1562"/>
      <c r="H149" s="1562"/>
      <c r="I149" s="1562"/>
      <c r="J149" s="1562"/>
      <c r="K149" s="1562"/>
      <c r="L149" s="1562"/>
    </row>
    <row r="150" spans="5:12">
      <c r="E150" s="1562"/>
      <c r="F150" s="1562"/>
      <c r="G150" s="1562"/>
      <c r="H150" s="1562"/>
      <c r="I150" s="1562"/>
      <c r="J150" s="1562"/>
      <c r="K150" s="1562"/>
      <c r="L150" s="1562"/>
    </row>
    <row r="151" spans="5:12">
      <c r="E151" s="1562"/>
      <c r="F151" s="1562"/>
      <c r="G151" s="1562"/>
      <c r="H151" s="1562"/>
      <c r="I151" s="1562"/>
      <c r="J151" s="1562"/>
      <c r="K151" s="1562"/>
      <c r="L151" s="1562"/>
    </row>
    <row r="152" spans="5:12">
      <c r="E152" s="1562"/>
      <c r="F152" s="1562"/>
      <c r="G152" s="1562"/>
      <c r="H152" s="1562"/>
      <c r="I152" s="1562"/>
      <c r="J152" s="1562"/>
      <c r="K152" s="1562"/>
      <c r="L152" s="1562"/>
    </row>
    <row r="153" spans="5:12">
      <c r="E153" s="1562"/>
      <c r="F153" s="1562"/>
      <c r="G153" s="1562"/>
      <c r="H153" s="1562"/>
      <c r="I153" s="1562"/>
      <c r="J153" s="1562"/>
      <c r="K153" s="1562"/>
      <c r="L153" s="1562"/>
    </row>
    <row r="154" spans="5:12">
      <c r="E154" s="1562"/>
      <c r="F154" s="1562"/>
      <c r="G154" s="1562"/>
      <c r="H154" s="1562"/>
      <c r="I154" s="1562"/>
      <c r="J154" s="1562"/>
      <c r="K154" s="1562"/>
      <c r="L154" s="1562"/>
    </row>
    <row r="155" spans="5:12">
      <c r="E155" s="1562"/>
      <c r="F155" s="1562"/>
      <c r="G155" s="1562"/>
      <c r="H155" s="1562"/>
      <c r="I155" s="1562"/>
      <c r="J155" s="1562"/>
      <c r="K155" s="1562"/>
      <c r="L155" s="1562"/>
    </row>
    <row r="156" spans="5:12">
      <c r="E156" s="1562"/>
      <c r="F156" s="1562"/>
      <c r="G156" s="1562"/>
      <c r="H156" s="1562"/>
      <c r="I156" s="1562"/>
      <c r="J156" s="1562"/>
      <c r="K156" s="1562"/>
      <c r="L156" s="1562"/>
    </row>
    <row r="157" spans="5:12">
      <c r="E157" s="1562"/>
      <c r="F157" s="1562"/>
      <c r="G157" s="1562"/>
      <c r="H157" s="1562"/>
      <c r="I157" s="1562"/>
      <c r="J157" s="1562"/>
      <c r="K157" s="1562"/>
      <c r="L157" s="1562"/>
    </row>
    <row r="158" spans="5:12">
      <c r="E158" s="1562"/>
      <c r="F158" s="1562"/>
      <c r="G158" s="1562"/>
      <c r="H158" s="1562"/>
      <c r="I158" s="1562"/>
      <c r="J158" s="1562"/>
      <c r="K158" s="1562"/>
      <c r="L158" s="1562"/>
    </row>
    <row r="159" spans="5:12">
      <c r="E159" s="1562"/>
      <c r="F159" s="1562"/>
      <c r="G159" s="1562"/>
      <c r="H159" s="1562"/>
      <c r="I159" s="1562"/>
      <c r="J159" s="1562"/>
      <c r="K159" s="1562"/>
      <c r="L159" s="1562"/>
    </row>
    <row r="160" spans="5:12">
      <c r="E160" s="1562"/>
      <c r="F160" s="1562"/>
      <c r="G160" s="1562"/>
      <c r="H160" s="1562"/>
      <c r="I160" s="1562"/>
      <c r="J160" s="1562"/>
      <c r="K160" s="1562"/>
      <c r="L160" s="1562"/>
    </row>
    <row r="161" spans="5:12">
      <c r="E161" s="1562"/>
      <c r="F161" s="1562"/>
      <c r="G161" s="1562"/>
      <c r="H161" s="1562"/>
      <c r="I161" s="1562"/>
      <c r="J161" s="1562"/>
      <c r="K161" s="1562"/>
      <c r="L161" s="1562"/>
    </row>
    <row r="162" spans="5:12">
      <c r="E162" s="1562"/>
      <c r="F162" s="1562"/>
      <c r="G162" s="1562"/>
      <c r="H162" s="1562"/>
      <c r="I162" s="1562"/>
      <c r="J162" s="1562"/>
      <c r="K162" s="1562"/>
      <c r="L162" s="1562"/>
    </row>
    <row r="163" spans="5:12">
      <c r="E163" s="1562"/>
      <c r="F163" s="1562"/>
      <c r="G163" s="1562"/>
      <c r="H163" s="1562"/>
      <c r="I163" s="1562"/>
      <c r="J163" s="1562"/>
      <c r="K163" s="1562"/>
      <c r="L163" s="1562"/>
    </row>
    <row r="164" spans="5:12">
      <c r="E164" s="1562"/>
      <c r="F164" s="1562"/>
      <c r="G164" s="1562"/>
      <c r="H164" s="1562"/>
      <c r="I164" s="1562"/>
      <c r="J164" s="1562"/>
      <c r="K164" s="1562"/>
      <c r="L164" s="1562"/>
    </row>
    <row r="165" spans="5:12">
      <c r="E165" s="1562"/>
      <c r="F165" s="1562"/>
      <c r="G165" s="1562"/>
      <c r="H165" s="1562"/>
      <c r="I165" s="1562"/>
      <c r="J165" s="1562"/>
      <c r="K165" s="1562"/>
      <c r="L165" s="1562"/>
    </row>
    <row r="166" spans="5:12">
      <c r="E166" s="1562"/>
      <c r="F166" s="1562"/>
      <c r="G166" s="1562"/>
      <c r="H166" s="1562"/>
      <c r="I166" s="1562"/>
      <c r="J166" s="1562"/>
      <c r="K166" s="1562"/>
      <c r="L166" s="1562"/>
    </row>
    <row r="167" spans="5:12">
      <c r="E167" s="1562"/>
      <c r="F167" s="1562"/>
      <c r="G167" s="1562"/>
      <c r="H167" s="1562"/>
      <c r="I167" s="1562"/>
      <c r="J167" s="1562"/>
      <c r="K167" s="1562"/>
      <c r="L167" s="1562"/>
    </row>
    <row r="168" spans="5:12">
      <c r="E168" s="1562"/>
      <c r="F168" s="1562"/>
      <c r="G168" s="1562"/>
      <c r="H168" s="1562"/>
      <c r="I168" s="1562"/>
      <c r="J168" s="1562"/>
      <c r="K168" s="1562"/>
      <c r="L168" s="1562"/>
    </row>
    <row r="169" spans="5:12">
      <c r="E169" s="1562"/>
      <c r="F169" s="1562"/>
      <c r="G169" s="1562"/>
      <c r="H169" s="1562"/>
      <c r="I169" s="1562"/>
      <c r="J169" s="1562"/>
      <c r="K169" s="1562"/>
      <c r="L169" s="1562"/>
    </row>
    <row r="170" spans="5:12">
      <c r="E170" s="1562"/>
      <c r="F170" s="1562"/>
      <c r="G170" s="1562"/>
      <c r="H170" s="1562"/>
      <c r="I170" s="1562"/>
      <c r="J170" s="1562"/>
      <c r="K170" s="1562"/>
      <c r="L170" s="1562"/>
    </row>
    <row r="171" spans="5:12">
      <c r="E171" s="1562"/>
      <c r="F171" s="1562"/>
      <c r="G171" s="1562"/>
      <c r="H171" s="1562"/>
      <c r="I171" s="1562"/>
      <c r="J171" s="1562"/>
      <c r="K171" s="1562"/>
      <c r="L171" s="1562"/>
    </row>
    <row r="172" spans="5:12">
      <c r="E172" s="1562"/>
      <c r="F172" s="1562"/>
      <c r="G172" s="1562"/>
      <c r="H172" s="1562"/>
      <c r="I172" s="1562"/>
      <c r="J172" s="1562"/>
      <c r="K172" s="1562"/>
      <c r="L172" s="1562"/>
    </row>
    <row r="173" spans="5:12">
      <c r="E173" s="1562"/>
      <c r="F173" s="1562"/>
      <c r="G173" s="1562"/>
      <c r="H173" s="1562"/>
      <c r="I173" s="1562"/>
      <c r="J173" s="1562"/>
      <c r="K173" s="1562"/>
      <c r="L173" s="1562"/>
    </row>
  </sheetData>
  <mergeCells count="2">
    <mergeCell ref="M3:N3"/>
    <mergeCell ref="M68:N68"/>
  </mergeCells>
  <phoneticPr fontId="0" type="noConversion"/>
  <printOptions horizontalCentered="1" verticalCentered="1"/>
  <pageMargins left="0.5" right="0.5" top="0.5" bottom="0.5" header="0.5" footer="0.5"/>
  <pageSetup scale="53" fitToWidth="2" fitToHeight="2" pageOrder="overThenDown" orientation="landscape" horizontalDpi="300" verticalDpi="300" r:id="rId1"/>
  <headerFooter alignWithMargins="0"/>
  <rowBreaks count="1" manualBreakCount="1">
    <brk id="6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2">
    <pageSetUpPr fitToPage="1"/>
  </sheetPr>
  <dimension ref="A1:F77"/>
  <sheetViews>
    <sheetView defaultGridColor="0" topLeftCell="A13" colorId="22" zoomScale="85" workbookViewId="0">
      <selection activeCell="F35" sqref="F35"/>
    </sheetView>
  </sheetViews>
  <sheetFormatPr defaultColWidth="9.6640625" defaultRowHeight="15"/>
  <cols>
    <col min="1" max="1" width="4.6640625" style="4" customWidth="1"/>
    <col min="2" max="3" width="25.6640625" style="4" customWidth="1"/>
    <col min="4" max="4" width="10.6640625" style="4" customWidth="1"/>
    <col min="5" max="5" width="9.6640625" style="4"/>
    <col min="6" max="6" width="18.6640625" style="4" customWidth="1"/>
    <col min="7" max="16384" width="9.6640625" style="4"/>
  </cols>
  <sheetData>
    <row r="1" spans="1:6">
      <c r="A1" s="13" t="s">
        <v>2817</v>
      </c>
      <c r="B1" s="128"/>
      <c r="C1" s="129" t="s">
        <v>2726</v>
      </c>
      <c r="D1" s="130" t="s">
        <v>2819</v>
      </c>
      <c r="E1" s="128"/>
      <c r="F1" s="158" t="s">
        <v>2820</v>
      </c>
    </row>
    <row r="2" spans="1:6">
      <c r="A2" s="47" t="str">
        <f>'Data Sheet'!$C$25</f>
        <v>Orange and Rockland Utilities, Inc</v>
      </c>
      <c r="B2" s="56"/>
      <c r="C2" s="53" t="s">
        <v>674</v>
      </c>
      <c r="D2" s="66" t="s">
        <v>2688</v>
      </c>
      <c r="E2" s="56"/>
      <c r="F2" s="58"/>
    </row>
    <row r="3" spans="1:6" ht="14.45" customHeight="1">
      <c r="A3" s="49"/>
      <c r="B3" s="77"/>
      <c r="C3" s="61" t="s">
        <v>292</v>
      </c>
      <c r="D3" s="456" t="str">
        <f>'Data Sheet'!$C$40</f>
        <v>4/28/2015</v>
      </c>
      <c r="E3" s="207"/>
      <c r="F3" s="71" t="str">
        <f>'Data Sheet'!$C$38</f>
        <v>12/31/2014</v>
      </c>
    </row>
    <row r="4" spans="1:6" ht="15" customHeight="1">
      <c r="A4" s="131" t="s">
        <v>293</v>
      </c>
      <c r="B4" s="132"/>
      <c r="C4" s="132"/>
      <c r="D4" s="132"/>
      <c r="E4" s="132"/>
      <c r="F4" s="133"/>
    </row>
    <row r="5" spans="1:6">
      <c r="A5" s="62"/>
      <c r="B5" s="63" t="s">
        <v>294</v>
      </c>
      <c r="C5" s="63"/>
      <c r="D5" s="63"/>
      <c r="E5" s="63"/>
      <c r="F5" s="60"/>
    </row>
    <row r="6" spans="1:6">
      <c r="A6" s="47"/>
      <c r="B6" s="11"/>
      <c r="C6" s="11"/>
      <c r="D6" s="11"/>
      <c r="E6" s="11"/>
      <c r="F6" s="48"/>
    </row>
    <row r="7" spans="1:6">
      <c r="A7" s="49"/>
      <c r="B7" s="52" t="s">
        <v>4116</v>
      </c>
      <c r="C7" s="52"/>
      <c r="D7" s="52"/>
      <c r="E7" s="52"/>
      <c r="F7" s="51"/>
    </row>
    <row r="8" spans="1:6">
      <c r="A8" s="62"/>
      <c r="B8" s="434" t="s">
        <v>4117</v>
      </c>
      <c r="C8" s="59"/>
      <c r="D8" s="59"/>
      <c r="E8" s="59"/>
      <c r="F8" s="65"/>
    </row>
    <row r="9" spans="1:6">
      <c r="A9" s="47"/>
      <c r="B9" s="53" t="s">
        <v>4118</v>
      </c>
      <c r="C9" s="53"/>
      <c r="D9" s="53"/>
      <c r="E9" s="435" t="s">
        <v>4119</v>
      </c>
      <c r="F9" s="58"/>
    </row>
    <row r="10" spans="1:6">
      <c r="A10" s="47"/>
      <c r="B10" s="53" t="s">
        <v>4120</v>
      </c>
      <c r="C10" s="435" t="s">
        <v>4121</v>
      </c>
      <c r="D10" s="53" t="s">
        <v>4122</v>
      </c>
      <c r="E10" s="435" t="s">
        <v>4123</v>
      </c>
      <c r="F10" s="137" t="s">
        <v>4124</v>
      </c>
    </row>
    <row r="11" spans="1:6">
      <c r="A11" s="47" t="s">
        <v>4190</v>
      </c>
      <c r="B11" s="53" t="s">
        <v>4280</v>
      </c>
      <c r="C11" s="435" t="s">
        <v>4281</v>
      </c>
      <c r="D11" s="53" t="s">
        <v>4282</v>
      </c>
      <c r="E11" s="435" t="s">
        <v>4283</v>
      </c>
      <c r="F11" s="137" t="s">
        <v>755</v>
      </c>
    </row>
    <row r="12" spans="1:6">
      <c r="A12" s="49" t="s">
        <v>4193</v>
      </c>
      <c r="B12" s="441" t="s">
        <v>65</v>
      </c>
      <c r="C12" s="441" t="s">
        <v>2119</v>
      </c>
      <c r="D12" s="441" t="s">
        <v>2120</v>
      </c>
      <c r="E12" s="441" t="s">
        <v>2121</v>
      </c>
      <c r="F12" s="71"/>
    </row>
    <row r="13" spans="1:6">
      <c r="A13" s="230" t="s">
        <v>4148</v>
      </c>
      <c r="B13" s="59"/>
      <c r="C13" s="11"/>
      <c r="D13" s="59"/>
      <c r="E13" s="11"/>
      <c r="F13" s="198"/>
    </row>
    <row r="14" spans="1:6">
      <c r="A14" s="175" t="s">
        <v>4149</v>
      </c>
      <c r="B14" s="53"/>
      <c r="C14" s="11"/>
      <c r="D14" s="53"/>
      <c r="E14" s="11"/>
      <c r="F14" s="178"/>
    </row>
    <row r="15" spans="1:6">
      <c r="A15" s="175" t="s">
        <v>4150</v>
      </c>
      <c r="B15" s="53"/>
      <c r="C15" s="11"/>
      <c r="D15" s="53"/>
      <c r="E15" s="11"/>
      <c r="F15" s="178"/>
    </row>
    <row r="16" spans="1:6">
      <c r="A16" s="175" t="s">
        <v>4151</v>
      </c>
      <c r="B16" s="53"/>
      <c r="C16" s="11"/>
      <c r="D16" s="53"/>
      <c r="E16" s="11"/>
      <c r="F16" s="178"/>
    </row>
    <row r="17" spans="1:6">
      <c r="A17" s="175" t="s">
        <v>4152</v>
      </c>
      <c r="B17" s="53"/>
      <c r="C17" s="11"/>
      <c r="D17" s="53"/>
      <c r="E17" s="11"/>
      <c r="F17" s="178"/>
    </row>
    <row r="18" spans="1:6">
      <c r="A18" s="175" t="s">
        <v>4153</v>
      </c>
      <c r="B18" s="53"/>
      <c r="C18" s="11"/>
      <c r="D18" s="53"/>
      <c r="E18" s="11"/>
      <c r="F18" s="178"/>
    </row>
    <row r="19" spans="1:6">
      <c r="A19" s="175" t="s">
        <v>4154</v>
      </c>
      <c r="B19" s="53"/>
      <c r="C19" s="11"/>
      <c r="D19" s="53"/>
      <c r="E19" s="11"/>
      <c r="F19" s="178"/>
    </row>
    <row r="20" spans="1:6">
      <c r="A20" s="175" t="s">
        <v>4155</v>
      </c>
      <c r="B20" s="53"/>
      <c r="C20" s="11"/>
      <c r="D20" s="53"/>
      <c r="E20" s="11"/>
      <c r="F20" s="178"/>
    </row>
    <row r="21" spans="1:6">
      <c r="A21" s="175" t="s">
        <v>4156</v>
      </c>
      <c r="B21" s="53"/>
      <c r="C21" s="11"/>
      <c r="D21" s="53"/>
      <c r="E21" s="11"/>
      <c r="F21" s="178"/>
    </row>
    <row r="22" spans="1:6">
      <c r="A22" s="175" t="s">
        <v>4157</v>
      </c>
      <c r="B22" s="53"/>
      <c r="C22" s="11"/>
      <c r="D22" s="53"/>
      <c r="E22" s="11"/>
      <c r="F22" s="178"/>
    </row>
    <row r="23" spans="1:6">
      <c r="A23" s="175" t="s">
        <v>4158</v>
      </c>
      <c r="B23" s="53"/>
      <c r="C23" s="11"/>
      <c r="D23" s="53"/>
      <c r="E23" s="11"/>
      <c r="F23" s="178"/>
    </row>
    <row r="24" spans="1:6">
      <c r="A24" s="175" t="s">
        <v>4159</v>
      </c>
      <c r="B24" s="53"/>
      <c r="C24" s="11"/>
      <c r="D24" s="53"/>
      <c r="E24" s="11"/>
      <c r="F24" s="178"/>
    </row>
    <row r="25" spans="1:6">
      <c r="A25" s="175" t="s">
        <v>4160</v>
      </c>
      <c r="B25" s="53"/>
      <c r="C25" s="11"/>
      <c r="D25" s="53"/>
      <c r="E25" s="11"/>
      <c r="F25" s="178"/>
    </row>
    <row r="26" spans="1:6">
      <c r="A26" s="175" t="s">
        <v>4161</v>
      </c>
      <c r="B26" s="53"/>
      <c r="C26" s="11"/>
      <c r="D26" s="53"/>
      <c r="E26" s="11"/>
      <c r="F26" s="178"/>
    </row>
    <row r="27" spans="1:6">
      <c r="A27" s="175" t="s">
        <v>4175</v>
      </c>
      <c r="B27" s="53"/>
      <c r="C27" s="11"/>
      <c r="D27" s="53"/>
      <c r="E27" s="11"/>
      <c r="F27" s="178"/>
    </row>
    <row r="28" spans="1:6">
      <c r="A28" s="175" t="s">
        <v>4176</v>
      </c>
      <c r="B28" s="53"/>
      <c r="C28" s="11"/>
      <c r="D28" s="53"/>
      <c r="E28" s="11"/>
      <c r="F28" s="178"/>
    </row>
    <row r="29" spans="1:6">
      <c r="A29" s="175" t="s">
        <v>4177</v>
      </c>
      <c r="B29" s="53"/>
      <c r="C29" s="11"/>
      <c r="D29" s="53"/>
      <c r="E29" s="11"/>
      <c r="F29" s="178"/>
    </row>
    <row r="30" spans="1:6">
      <c r="A30" s="175" t="s">
        <v>4178</v>
      </c>
      <c r="B30" s="53"/>
      <c r="C30" s="11"/>
      <c r="D30" s="53"/>
      <c r="E30" s="11"/>
      <c r="F30" s="178"/>
    </row>
    <row r="31" spans="1:6">
      <c r="A31" s="175" t="s">
        <v>4179</v>
      </c>
      <c r="B31" s="53"/>
      <c r="C31" s="11"/>
      <c r="D31" s="53"/>
      <c r="E31" s="11"/>
      <c r="F31" s="178"/>
    </row>
    <row r="32" spans="1:6">
      <c r="A32" s="175" t="s">
        <v>4162</v>
      </c>
      <c r="B32" s="53"/>
      <c r="C32" s="11"/>
      <c r="D32" s="53"/>
      <c r="E32" s="11"/>
      <c r="F32" s="178"/>
    </row>
    <row r="33" spans="1:6">
      <c r="A33" s="175" t="s">
        <v>2842</v>
      </c>
      <c r="B33" s="53"/>
      <c r="C33" s="11"/>
      <c r="D33" s="53"/>
      <c r="E33" s="11"/>
      <c r="F33" s="178"/>
    </row>
    <row r="34" spans="1:6">
      <c r="A34" s="175" t="s">
        <v>2843</v>
      </c>
      <c r="B34" s="53"/>
      <c r="C34" s="11"/>
      <c r="D34" s="53"/>
      <c r="E34" s="11"/>
      <c r="F34" s="178"/>
    </row>
    <row r="35" spans="1:6">
      <c r="A35" s="175" t="s">
        <v>2844</v>
      </c>
      <c r="B35" s="53"/>
      <c r="C35" s="11"/>
      <c r="D35" s="53"/>
      <c r="E35" s="11"/>
      <c r="F35" s="178"/>
    </row>
    <row r="36" spans="1:6">
      <c r="A36" s="175" t="s">
        <v>2845</v>
      </c>
      <c r="B36" s="53"/>
      <c r="C36" s="11"/>
      <c r="D36" s="53"/>
      <c r="E36" s="11"/>
      <c r="F36" s="178"/>
    </row>
    <row r="37" spans="1:6">
      <c r="A37" s="175" t="s">
        <v>2846</v>
      </c>
      <c r="B37" s="53"/>
      <c r="C37" s="11"/>
      <c r="D37" s="53"/>
      <c r="E37" s="11"/>
      <c r="F37" s="178"/>
    </row>
    <row r="38" spans="1:6">
      <c r="A38" s="175" t="s">
        <v>2847</v>
      </c>
      <c r="B38" s="53"/>
      <c r="C38" s="11"/>
      <c r="D38" s="53"/>
      <c r="E38" s="11"/>
      <c r="F38" s="178"/>
    </row>
    <row r="39" spans="1:6">
      <c r="A39" s="175" t="s">
        <v>2848</v>
      </c>
      <c r="B39" s="53"/>
      <c r="C39" s="11"/>
      <c r="D39" s="53"/>
      <c r="E39" s="11"/>
      <c r="F39" s="178"/>
    </row>
    <row r="40" spans="1:6">
      <c r="A40" s="175" t="s">
        <v>2763</v>
      </c>
      <c r="B40" s="53"/>
      <c r="C40" s="11"/>
      <c r="D40" s="53"/>
      <c r="E40" s="11"/>
      <c r="F40" s="178"/>
    </row>
    <row r="41" spans="1:6">
      <c r="A41" s="175" t="s">
        <v>2764</v>
      </c>
      <c r="B41" s="53"/>
      <c r="C41" s="11"/>
      <c r="D41" s="53"/>
      <c r="E41" s="11"/>
      <c r="F41" s="178"/>
    </row>
    <row r="42" spans="1:6">
      <c r="A42" s="175" t="s">
        <v>2765</v>
      </c>
      <c r="B42" s="53"/>
      <c r="C42" s="11"/>
      <c r="D42" s="53"/>
      <c r="E42" s="11"/>
      <c r="F42" s="178"/>
    </row>
    <row r="43" spans="1:6">
      <c r="A43" s="175" t="s">
        <v>2766</v>
      </c>
      <c r="B43" s="53"/>
      <c r="C43" s="11"/>
      <c r="D43" s="53"/>
      <c r="E43" s="11"/>
      <c r="F43" s="178"/>
    </row>
    <row r="44" spans="1:6">
      <c r="A44" s="175" t="s">
        <v>2767</v>
      </c>
      <c r="B44" s="53"/>
      <c r="C44" s="11"/>
      <c r="D44" s="53"/>
      <c r="E44" s="11"/>
      <c r="F44" s="178"/>
    </row>
    <row r="45" spans="1:6">
      <c r="A45" s="175" t="s">
        <v>2768</v>
      </c>
      <c r="B45" s="53"/>
      <c r="C45" s="11"/>
      <c r="D45" s="53"/>
      <c r="E45" s="11"/>
      <c r="F45" s="178"/>
    </row>
    <row r="46" spans="1:6">
      <c r="A46" s="175" t="s">
        <v>2769</v>
      </c>
      <c r="B46" s="53"/>
      <c r="C46" s="11"/>
      <c r="D46" s="53"/>
      <c r="E46" s="11"/>
      <c r="F46" s="178"/>
    </row>
    <row r="47" spans="1:6">
      <c r="A47" s="175" t="s">
        <v>2770</v>
      </c>
      <c r="B47" s="53"/>
      <c r="C47" s="11"/>
      <c r="D47" s="53"/>
      <c r="E47" s="11"/>
      <c r="F47" s="178"/>
    </row>
    <row r="48" spans="1:6">
      <c r="A48" s="175" t="s">
        <v>2771</v>
      </c>
      <c r="B48" s="53"/>
      <c r="C48" s="11"/>
      <c r="D48" s="53"/>
      <c r="E48" s="11"/>
      <c r="F48" s="178"/>
    </row>
    <row r="49" spans="1:6">
      <c r="A49" s="175" t="s">
        <v>2772</v>
      </c>
      <c r="B49" s="53"/>
      <c r="C49" s="11"/>
      <c r="D49" s="53"/>
      <c r="E49" s="11"/>
      <c r="F49" s="178"/>
    </row>
    <row r="50" spans="1:6">
      <c r="A50" s="175" t="s">
        <v>2773</v>
      </c>
      <c r="B50" s="53"/>
      <c r="C50" s="11"/>
      <c r="D50" s="53"/>
      <c r="E50" s="11"/>
      <c r="F50" s="178"/>
    </row>
    <row r="51" spans="1:6">
      <c r="A51" s="175" t="s">
        <v>2774</v>
      </c>
      <c r="B51" s="53"/>
      <c r="C51" s="11"/>
      <c r="D51" s="53"/>
      <c r="E51" s="11"/>
      <c r="F51" s="178"/>
    </row>
    <row r="52" spans="1:6">
      <c r="A52" s="175" t="s">
        <v>2775</v>
      </c>
      <c r="B52" s="53"/>
      <c r="C52" s="11"/>
      <c r="D52" s="53"/>
      <c r="E52" s="11"/>
      <c r="F52" s="178"/>
    </row>
    <row r="53" spans="1:6">
      <c r="A53" s="175" t="s">
        <v>2776</v>
      </c>
      <c r="B53" s="53"/>
      <c r="C53" s="11"/>
      <c r="D53" s="53"/>
      <c r="E53" s="11"/>
      <c r="F53" s="178"/>
    </row>
    <row r="54" spans="1:6">
      <c r="A54" s="175" t="s">
        <v>2777</v>
      </c>
      <c r="B54" s="56"/>
      <c r="C54" s="11"/>
      <c r="D54" s="53"/>
      <c r="E54" s="11"/>
      <c r="F54" s="178"/>
    </row>
    <row r="55" spans="1:6">
      <c r="A55" s="175" t="s">
        <v>2778</v>
      </c>
      <c r="B55" s="53"/>
      <c r="C55" s="11"/>
      <c r="D55" s="53"/>
      <c r="E55" s="11"/>
      <c r="F55" s="178"/>
    </row>
    <row r="56" spans="1:6">
      <c r="A56" s="175" t="s">
        <v>1444</v>
      </c>
      <c r="B56" s="53"/>
      <c r="C56" s="11"/>
      <c r="D56" s="53"/>
      <c r="E56" s="11"/>
      <c r="F56" s="178"/>
    </row>
    <row r="57" spans="1:6">
      <c r="A57" s="175" t="s">
        <v>1445</v>
      </c>
      <c r="B57" s="53"/>
      <c r="C57" s="11"/>
      <c r="D57" s="53"/>
      <c r="E57" s="11"/>
      <c r="F57" s="178"/>
    </row>
    <row r="58" spans="1:6">
      <c r="A58" s="176" t="s">
        <v>1446</v>
      </c>
      <c r="B58" s="61"/>
      <c r="C58" s="11"/>
      <c r="D58" s="53"/>
      <c r="E58" s="11"/>
      <c r="F58" s="179"/>
    </row>
    <row r="59" spans="1:6" ht="15.75" thickBot="1">
      <c r="A59" s="180" t="s">
        <v>1447</v>
      </c>
      <c r="B59" s="308" t="s">
        <v>1730</v>
      </c>
      <c r="C59" s="227"/>
      <c r="D59" s="227"/>
      <c r="E59" s="227"/>
      <c r="F59" s="183">
        <f>SUM(F13:F58)</f>
        <v>0</v>
      </c>
    </row>
    <row r="61" spans="1:6">
      <c r="A61" s="4" t="s">
        <v>1671</v>
      </c>
    </row>
    <row r="62" spans="1:6">
      <c r="A62" s="44" t="s">
        <v>1672</v>
      </c>
      <c r="B62" s="44"/>
      <c r="C62" s="44"/>
      <c r="D62" s="44"/>
      <c r="E62" s="44"/>
      <c r="F62" s="44"/>
    </row>
    <row r="69" spans="2:2">
      <c r="B69"/>
    </row>
    <row r="70" spans="2:2">
      <c r="B70"/>
    </row>
    <row r="71" spans="2:2">
      <c r="B71"/>
    </row>
    <row r="72" spans="2:2">
      <c r="B72"/>
    </row>
    <row r="73" spans="2:2">
      <c r="B73"/>
    </row>
    <row r="74" spans="2:2">
      <c r="B74"/>
    </row>
    <row r="75" spans="2:2">
      <c r="B75"/>
    </row>
    <row r="76" spans="2:2">
      <c r="B76"/>
    </row>
    <row r="77" spans="2:2">
      <c r="B77"/>
    </row>
  </sheetData>
  <phoneticPr fontId="0" type="noConversion"/>
  <printOptions horizontalCentered="1" verticalCentered="1"/>
  <pageMargins left="0.5" right="0.5" top="0.5" bottom="0.5" header="0.5" footer="0.5"/>
  <pageSetup scale="76"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3">
    <tabColor rgb="FF00B050"/>
  </sheetPr>
  <dimension ref="A1:P166"/>
  <sheetViews>
    <sheetView defaultGridColor="0" view="pageBreakPreview" colorId="22" zoomScale="60" zoomScaleNormal="85" workbookViewId="0">
      <selection activeCell="E33" sqref="E33"/>
    </sheetView>
  </sheetViews>
  <sheetFormatPr defaultColWidth="9.6640625" defaultRowHeight="15"/>
  <cols>
    <col min="1" max="1" width="4.44140625" style="832" customWidth="1"/>
    <col min="2" max="2" width="55.33203125" style="832" customWidth="1"/>
    <col min="3" max="3" width="19.88671875" style="832" bestFit="1" customWidth="1"/>
    <col min="4" max="4" width="18.6640625" style="832" customWidth="1"/>
    <col min="5" max="5" width="19.33203125" style="832" customWidth="1"/>
    <col min="6" max="16384" width="9.6640625" style="4"/>
  </cols>
  <sheetData>
    <row r="1" spans="1:13" ht="15.6" customHeight="1">
      <c r="A1" s="798" t="s">
        <v>2817</v>
      </c>
      <c r="B1" s="799"/>
      <c r="C1" s="800" t="s">
        <v>2726</v>
      </c>
      <c r="D1" s="801" t="s">
        <v>2819</v>
      </c>
      <c r="E1" s="802" t="s">
        <v>1673</v>
      </c>
      <c r="F1" s="11"/>
      <c r="G1" s="11"/>
      <c r="H1" s="11"/>
      <c r="I1" s="11"/>
      <c r="J1" s="11"/>
      <c r="K1" s="11"/>
      <c r="L1" s="11"/>
    </row>
    <row r="2" spans="1:13" ht="15.6" customHeight="1">
      <c r="A2" s="803" t="str">
        <f>'Data Sheet'!C25</f>
        <v>Orange and Rockland Utilities, Inc</v>
      </c>
      <c r="B2" s="804"/>
      <c r="C2" s="763" t="s">
        <v>2600</v>
      </c>
      <c r="D2" s="805" t="s">
        <v>2688</v>
      </c>
      <c r="E2" s="806"/>
      <c r="F2" s="11"/>
      <c r="G2" s="11"/>
      <c r="H2" s="11"/>
      <c r="I2" s="11"/>
      <c r="J2" s="11"/>
      <c r="K2" s="11"/>
      <c r="L2" s="11"/>
    </row>
    <row r="3" spans="1:13" ht="15.6" customHeight="1">
      <c r="A3" s="807"/>
      <c r="B3" s="808"/>
      <c r="C3" s="809" t="s">
        <v>1675</v>
      </c>
      <c r="D3" s="962" t="str">
        <f>'204207'!L3</f>
        <v>4/28/2015</v>
      </c>
      <c r="E3" s="2181" t="str">
        <f>'204207'!F3</f>
        <v>12/31/2014</v>
      </c>
      <c r="F3" s="11"/>
      <c r="G3" s="11"/>
      <c r="H3" s="11"/>
      <c r="I3" s="11"/>
      <c r="J3" s="11"/>
      <c r="K3" s="11"/>
      <c r="L3" s="11"/>
    </row>
    <row r="4" spans="1:13" ht="18" customHeight="1">
      <c r="A4" s="810"/>
      <c r="B4" s="811" t="s">
        <v>1676</v>
      </c>
      <c r="C4" s="811"/>
      <c r="D4" s="811"/>
      <c r="E4" s="812"/>
      <c r="F4" s="11"/>
      <c r="G4" s="11"/>
      <c r="H4" s="11"/>
      <c r="I4" s="11"/>
      <c r="J4" s="11"/>
      <c r="K4" s="11"/>
      <c r="L4" s="11"/>
    </row>
    <row r="5" spans="1:13" ht="15.6" customHeight="1">
      <c r="A5" s="803"/>
      <c r="B5" s="763" t="s">
        <v>2973</v>
      </c>
      <c r="C5" s="763"/>
      <c r="D5" s="763"/>
      <c r="E5" s="806"/>
      <c r="F5" s="11"/>
      <c r="G5" s="11"/>
      <c r="H5" s="11"/>
      <c r="I5" s="11"/>
      <c r="J5" s="11"/>
      <c r="K5" s="11"/>
      <c r="L5" s="11"/>
    </row>
    <row r="6" spans="1:13" ht="15.6" customHeight="1">
      <c r="A6" s="803"/>
      <c r="B6" s="763" t="s">
        <v>2974</v>
      </c>
      <c r="C6" s="763"/>
      <c r="D6" s="763"/>
      <c r="E6" s="806"/>
      <c r="F6" s="11"/>
      <c r="G6" s="11"/>
      <c r="H6" s="11"/>
      <c r="I6" s="11"/>
      <c r="J6" s="11"/>
      <c r="K6" s="11"/>
      <c r="L6" s="11"/>
    </row>
    <row r="7" spans="1:13" ht="15.6" customHeight="1">
      <c r="A7" s="803"/>
      <c r="B7" s="763" t="s">
        <v>2975</v>
      </c>
      <c r="C7" s="763"/>
      <c r="D7" s="763"/>
      <c r="E7" s="806"/>
      <c r="F7" s="11"/>
      <c r="G7" s="11"/>
      <c r="H7" s="11"/>
      <c r="I7" s="11"/>
      <c r="J7" s="11"/>
      <c r="K7" s="11"/>
      <c r="L7" s="11"/>
    </row>
    <row r="8" spans="1:13" ht="15.6" customHeight="1">
      <c r="A8" s="803"/>
      <c r="B8" s="763" t="s">
        <v>2976</v>
      </c>
      <c r="C8" s="763"/>
      <c r="D8" s="763"/>
      <c r="E8" s="806"/>
      <c r="F8" s="11"/>
      <c r="G8" s="11"/>
      <c r="H8" s="11"/>
      <c r="I8" s="11"/>
      <c r="J8" s="11"/>
      <c r="K8" s="11"/>
      <c r="L8" s="11"/>
    </row>
    <row r="9" spans="1:13" ht="15.6" customHeight="1">
      <c r="A9" s="803"/>
      <c r="B9" s="763" t="s">
        <v>2977</v>
      </c>
      <c r="C9" s="763"/>
      <c r="D9" s="763"/>
      <c r="E9" s="806"/>
      <c r="F9" s="11"/>
      <c r="G9" s="11"/>
      <c r="H9" s="11"/>
      <c r="I9" s="11"/>
      <c r="J9" s="11"/>
      <c r="K9" s="11"/>
      <c r="L9" s="11"/>
    </row>
    <row r="10" spans="1:13">
      <c r="A10" s="803"/>
      <c r="B10" s="763"/>
      <c r="C10" s="763"/>
      <c r="D10" s="763"/>
      <c r="E10" s="806"/>
      <c r="F10" s="11"/>
      <c r="G10" s="11"/>
      <c r="H10" s="11"/>
      <c r="I10" s="11"/>
      <c r="J10" s="11"/>
      <c r="K10" s="11"/>
      <c r="L10" s="11"/>
    </row>
    <row r="11" spans="1:13">
      <c r="A11" s="807"/>
      <c r="B11" s="809"/>
      <c r="C11" s="809"/>
      <c r="D11" s="809"/>
      <c r="E11" s="813"/>
      <c r="F11" s="11"/>
      <c r="G11" s="11"/>
      <c r="H11" s="11"/>
      <c r="I11" s="11"/>
      <c r="J11" s="11"/>
      <c r="K11" s="11"/>
      <c r="L11" s="11"/>
    </row>
    <row r="12" spans="1:13">
      <c r="A12" s="814"/>
      <c r="B12" s="763"/>
      <c r="C12" s="767" t="s">
        <v>2978</v>
      </c>
      <c r="D12" s="767" t="s">
        <v>2979</v>
      </c>
      <c r="E12" s="815" t="s">
        <v>3020</v>
      </c>
      <c r="F12" s="11"/>
      <c r="G12" s="11"/>
      <c r="H12" s="11"/>
      <c r="I12" s="11"/>
      <c r="J12" s="11"/>
      <c r="K12" s="11"/>
      <c r="L12" s="11"/>
    </row>
    <row r="13" spans="1:13">
      <c r="A13" s="814"/>
      <c r="B13" s="816" t="s">
        <v>1318</v>
      </c>
      <c r="C13" s="767" t="s">
        <v>1319</v>
      </c>
      <c r="D13" s="767" t="s">
        <v>1320</v>
      </c>
      <c r="E13" s="815" t="s">
        <v>1321</v>
      </c>
      <c r="F13" s="11"/>
      <c r="G13" s="11"/>
      <c r="H13" s="11"/>
      <c r="I13" s="11"/>
      <c r="J13" s="11"/>
      <c r="K13" s="11"/>
      <c r="L13" s="11"/>
    </row>
    <row r="14" spans="1:13">
      <c r="A14" s="817" t="s">
        <v>4190</v>
      </c>
      <c r="B14" s="816" t="s">
        <v>1322</v>
      </c>
      <c r="C14" s="767" t="s">
        <v>1323</v>
      </c>
      <c r="D14" s="767" t="s">
        <v>1324</v>
      </c>
      <c r="E14" s="815" t="s">
        <v>4019</v>
      </c>
      <c r="F14" s="11"/>
      <c r="G14" s="11"/>
      <c r="H14" s="11"/>
      <c r="I14" s="11"/>
      <c r="J14" s="11"/>
      <c r="K14" s="11"/>
      <c r="L14" s="11"/>
    </row>
    <row r="15" spans="1:13">
      <c r="A15" s="818" t="s">
        <v>4193</v>
      </c>
      <c r="B15" s="819" t="s">
        <v>65</v>
      </c>
      <c r="C15" s="820" t="s">
        <v>2119</v>
      </c>
      <c r="D15" s="820" t="s">
        <v>2120</v>
      </c>
      <c r="E15" s="821" t="s">
        <v>2121</v>
      </c>
      <c r="F15" s="11"/>
      <c r="G15" s="11"/>
      <c r="H15" s="11"/>
      <c r="I15" s="11"/>
      <c r="J15" s="11"/>
      <c r="K15" s="11"/>
      <c r="L15" s="11"/>
    </row>
    <row r="16" spans="1:13">
      <c r="A16" s="817">
        <v>1</v>
      </c>
      <c r="B16" s="763" t="s">
        <v>1325</v>
      </c>
      <c r="C16" s="822"/>
      <c r="D16" s="823"/>
      <c r="E16" s="824"/>
      <c r="F16" s="11"/>
      <c r="G16" s="11"/>
      <c r="H16" s="11"/>
      <c r="I16" s="11"/>
      <c r="J16" s="11"/>
      <c r="K16" s="11"/>
      <c r="L16" s="11"/>
      <c r="M16" s="11"/>
    </row>
    <row r="17" spans="1:16">
      <c r="A17" s="817">
        <f>A16+1</f>
        <v>2</v>
      </c>
      <c r="B17" s="762" t="s">
        <v>2575</v>
      </c>
      <c r="C17" s="963">
        <v>1967</v>
      </c>
      <c r="D17" s="964">
        <v>2019</v>
      </c>
      <c r="E17" s="1232">
        <f>89724+2977</f>
        <v>92701</v>
      </c>
      <c r="F17" s="11"/>
      <c r="G17" s="11"/>
      <c r="H17" s="11"/>
      <c r="I17" s="11"/>
      <c r="J17" s="11"/>
      <c r="K17" s="11"/>
      <c r="L17" s="11"/>
      <c r="M17" s="11"/>
    </row>
    <row r="18" spans="1:16">
      <c r="A18" s="817">
        <f>A17+1</f>
        <v>3</v>
      </c>
      <c r="B18" s="4" t="s">
        <v>1629</v>
      </c>
      <c r="C18" s="963">
        <v>1974</v>
      </c>
      <c r="D18" s="964">
        <v>2024</v>
      </c>
      <c r="E18" s="1232">
        <f>58059+3797</f>
        <v>61856</v>
      </c>
      <c r="F18" s="11"/>
      <c r="G18" s="11"/>
      <c r="H18" s="11"/>
      <c r="I18" s="11"/>
      <c r="J18" s="11"/>
      <c r="K18" s="11"/>
      <c r="L18" s="11"/>
      <c r="M18" s="11"/>
    </row>
    <row r="19" spans="1:16">
      <c r="A19" s="817">
        <f>A18+1</f>
        <v>4</v>
      </c>
      <c r="B19" s="762"/>
      <c r="C19" s="963"/>
      <c r="D19" s="964" t="s">
        <v>3706</v>
      </c>
      <c r="E19" s="1232"/>
      <c r="F19" s="11"/>
      <c r="G19" s="11"/>
      <c r="H19" s="11"/>
      <c r="I19" s="11"/>
      <c r="J19" s="11"/>
      <c r="K19" s="11"/>
      <c r="L19" s="11"/>
      <c r="M19" s="11"/>
    </row>
    <row r="20" spans="1:16">
      <c r="A20" s="817">
        <v>5</v>
      </c>
      <c r="B20" s="762"/>
      <c r="C20" s="963"/>
      <c r="D20" s="964"/>
      <c r="E20" s="1232"/>
      <c r="F20" s="11"/>
      <c r="G20" s="11"/>
      <c r="H20" s="11"/>
      <c r="I20" s="11"/>
      <c r="J20" s="11"/>
      <c r="K20" s="11"/>
      <c r="L20" s="11"/>
      <c r="M20" s="11"/>
    </row>
    <row r="21" spans="1:16">
      <c r="A21" s="817">
        <v>6</v>
      </c>
      <c r="B21" s="762" t="s">
        <v>1972</v>
      </c>
      <c r="C21" s="963">
        <v>2006</v>
      </c>
      <c r="D21" s="964">
        <v>2022</v>
      </c>
      <c r="E21" s="1232">
        <v>1285781</v>
      </c>
      <c r="F21" s="11"/>
      <c r="G21" s="11"/>
      <c r="H21" s="11"/>
      <c r="I21" s="11"/>
      <c r="J21" s="11"/>
      <c r="K21" s="11"/>
      <c r="L21" s="11"/>
      <c r="M21" s="11"/>
    </row>
    <row r="22" spans="1:16">
      <c r="A22" s="817">
        <v>7</v>
      </c>
      <c r="B22" s="825" t="s">
        <v>1973</v>
      </c>
      <c r="C22" s="963">
        <v>2006</v>
      </c>
      <c r="D22" s="964">
        <v>2014</v>
      </c>
      <c r="E22" s="965">
        <v>688401</v>
      </c>
      <c r="F22" s="11"/>
      <c r="G22" s="11"/>
      <c r="H22" s="11"/>
      <c r="I22" s="11"/>
      <c r="J22" s="11"/>
      <c r="K22" s="11"/>
      <c r="L22" s="11"/>
      <c r="M22" s="11"/>
    </row>
    <row r="23" spans="1:16">
      <c r="A23" s="817">
        <v>8</v>
      </c>
      <c r="B23" s="825" t="s">
        <v>1974</v>
      </c>
      <c r="C23" s="963">
        <v>2008</v>
      </c>
      <c r="D23" s="964">
        <v>2018</v>
      </c>
      <c r="E23" s="965">
        <v>593530</v>
      </c>
      <c r="F23" s="11"/>
      <c r="G23" s="11"/>
      <c r="H23" s="11"/>
      <c r="I23" s="11"/>
      <c r="J23" s="11"/>
      <c r="K23" s="11"/>
      <c r="L23" s="11"/>
      <c r="M23" s="11"/>
    </row>
    <row r="24" spans="1:16">
      <c r="A24" s="817">
        <v>9</v>
      </c>
      <c r="B24" s="763" t="s">
        <v>1975</v>
      </c>
      <c r="C24" s="963">
        <v>2008</v>
      </c>
      <c r="D24" s="964">
        <v>2021</v>
      </c>
      <c r="E24" s="965">
        <v>874438</v>
      </c>
      <c r="F24" s="11"/>
      <c r="G24" s="11"/>
      <c r="H24" s="11"/>
      <c r="I24" s="11"/>
      <c r="J24" s="11"/>
      <c r="K24" s="11"/>
      <c r="L24" s="11"/>
      <c r="M24" s="11"/>
    </row>
    <row r="25" spans="1:16">
      <c r="A25" s="817">
        <v>10</v>
      </c>
      <c r="B25" s="763" t="s">
        <v>1976</v>
      </c>
      <c r="C25" s="963">
        <v>2008</v>
      </c>
      <c r="D25" s="964">
        <v>2019</v>
      </c>
      <c r="E25" s="965">
        <v>1938324</v>
      </c>
      <c r="F25" s="11"/>
      <c r="G25" s="11"/>
      <c r="H25" s="11"/>
      <c r="I25" s="11"/>
      <c r="J25" s="11"/>
      <c r="K25" s="11"/>
      <c r="L25" s="11"/>
      <c r="M25" s="11"/>
    </row>
    <row r="26" spans="1:16">
      <c r="A26" s="817">
        <v>11</v>
      </c>
      <c r="B26" s="762" t="s">
        <v>452</v>
      </c>
      <c r="C26" s="963">
        <v>2009</v>
      </c>
      <c r="D26" s="964">
        <v>2023</v>
      </c>
      <c r="E26" s="965">
        <v>719216</v>
      </c>
      <c r="F26" s="11"/>
      <c r="G26" s="11"/>
      <c r="H26" s="11"/>
      <c r="I26" s="11"/>
      <c r="J26" s="11"/>
      <c r="K26" s="11"/>
      <c r="L26" s="11"/>
      <c r="M26" s="11"/>
    </row>
    <row r="27" spans="1:16">
      <c r="A27" s="817">
        <v>12</v>
      </c>
      <c r="B27" s="762" t="s">
        <v>453</v>
      </c>
      <c r="C27" s="820">
        <v>2009</v>
      </c>
      <c r="D27" s="767">
        <v>2030</v>
      </c>
      <c r="E27" s="965">
        <v>1837130</v>
      </c>
      <c r="F27" s="11"/>
      <c r="G27" s="11"/>
      <c r="H27" s="11"/>
      <c r="I27" s="11"/>
      <c r="J27" s="11"/>
      <c r="K27" s="11"/>
      <c r="L27" s="11"/>
      <c r="M27" s="11"/>
    </row>
    <row r="28" spans="1:16">
      <c r="A28" s="817">
        <v>13</v>
      </c>
      <c r="B28" s="763" t="s">
        <v>1326</v>
      </c>
      <c r="C28" s="764"/>
      <c r="D28" s="765"/>
      <c r="E28" s="766"/>
      <c r="F28" s="11"/>
      <c r="G28" s="11"/>
      <c r="H28" s="11"/>
      <c r="I28" s="11"/>
      <c r="J28" s="11"/>
      <c r="K28" s="11"/>
      <c r="L28" s="11"/>
      <c r="M28" s="11"/>
    </row>
    <row r="29" spans="1:16">
      <c r="A29" s="817">
        <f t="shared" ref="A29:A35" si="0">A28+1</f>
        <v>14</v>
      </c>
      <c r="B29" s="2186" t="s">
        <v>3706</v>
      </c>
      <c r="C29" s="966" t="s">
        <v>3706</v>
      </c>
      <c r="D29" s="964" t="s">
        <v>3706</v>
      </c>
      <c r="E29" s="1232" t="s">
        <v>3706</v>
      </c>
      <c r="F29" s="44"/>
      <c r="G29" s="44"/>
      <c r="H29" s="44"/>
      <c r="I29" s="44"/>
      <c r="J29" s="44"/>
      <c r="K29" s="44"/>
      <c r="L29" s="44"/>
      <c r="M29" s="44"/>
      <c r="N29" s="44"/>
      <c r="O29" s="44"/>
      <c r="P29" s="44"/>
    </row>
    <row r="30" spans="1:16" ht="15.75">
      <c r="A30" s="817">
        <f t="shared" si="0"/>
        <v>15</v>
      </c>
      <c r="B30" s="4"/>
      <c r="C30" s="2187"/>
      <c r="D30" s="583"/>
      <c r="E30" s="2188"/>
      <c r="F30" s="44"/>
      <c r="G30" s="44"/>
      <c r="H30" s="44"/>
      <c r="I30" s="44"/>
      <c r="J30" s="44"/>
      <c r="K30" s="44"/>
      <c r="L30" s="44"/>
      <c r="M30" s="44"/>
      <c r="N30" s="44"/>
      <c r="O30" s="44"/>
      <c r="P30" s="44"/>
    </row>
    <row r="31" spans="1:16">
      <c r="A31" s="817">
        <f t="shared" si="0"/>
        <v>16</v>
      </c>
      <c r="B31" s="763"/>
      <c r="C31" s="2189"/>
      <c r="D31" s="2189"/>
      <c r="E31" s="2508"/>
      <c r="F31" s="44"/>
      <c r="G31" s="44"/>
      <c r="H31" s="44"/>
      <c r="I31" s="44"/>
      <c r="J31" s="44"/>
      <c r="K31" s="44"/>
      <c r="L31" s="44"/>
      <c r="M31" s="44"/>
      <c r="N31" s="44"/>
      <c r="O31" s="44"/>
      <c r="P31" s="44"/>
    </row>
    <row r="32" spans="1:16">
      <c r="A32" s="817">
        <f t="shared" si="0"/>
        <v>17</v>
      </c>
      <c r="B32" s="763"/>
      <c r="C32" s="2189"/>
      <c r="D32" s="2189"/>
      <c r="E32" s="2508"/>
      <c r="F32" s="11"/>
      <c r="G32" s="11"/>
      <c r="H32" s="11"/>
      <c r="I32" s="11"/>
      <c r="J32" s="11"/>
      <c r="K32" s="11"/>
      <c r="L32" s="11"/>
      <c r="M32" s="11"/>
    </row>
    <row r="33" spans="1:13">
      <c r="A33" s="817">
        <f t="shared" si="0"/>
        <v>18</v>
      </c>
      <c r="B33" s="763" t="s">
        <v>5128</v>
      </c>
      <c r="C33" s="2189"/>
      <c r="D33" s="2189"/>
      <c r="E33" s="2508"/>
      <c r="F33" s="11"/>
      <c r="G33" s="11"/>
      <c r="H33" s="11"/>
      <c r="I33" s="11"/>
      <c r="J33" s="11"/>
      <c r="K33" s="11"/>
      <c r="L33" s="11"/>
      <c r="M33" s="11"/>
    </row>
    <row r="34" spans="1:13">
      <c r="A34" s="817">
        <f t="shared" si="0"/>
        <v>19</v>
      </c>
      <c r="B34" s="2186" t="s">
        <v>1630</v>
      </c>
      <c r="C34" s="2190">
        <v>1991</v>
      </c>
      <c r="D34" s="2190">
        <v>2019</v>
      </c>
      <c r="E34" s="2508">
        <v>307449</v>
      </c>
      <c r="F34" s="11"/>
      <c r="G34" s="11"/>
      <c r="H34" s="11"/>
      <c r="I34" s="11"/>
      <c r="J34" s="11"/>
      <c r="K34" s="11"/>
      <c r="L34" s="11"/>
      <c r="M34" s="11"/>
    </row>
    <row r="35" spans="1:13" ht="15.75" thickBot="1">
      <c r="A35" s="1231">
        <f t="shared" si="0"/>
        <v>20</v>
      </c>
      <c r="B35" s="826" t="s">
        <v>1730</v>
      </c>
      <c r="C35" s="827"/>
      <c r="D35" s="828"/>
      <c r="E35" s="829">
        <f>SUM(E17:E34)</f>
        <v>8398826</v>
      </c>
      <c r="F35" s="11"/>
      <c r="G35" s="11"/>
      <c r="H35" s="11"/>
      <c r="I35" s="11"/>
      <c r="J35" s="11"/>
      <c r="K35" s="11"/>
      <c r="L35" s="11"/>
      <c r="M35" s="11"/>
    </row>
    <row r="36" spans="1:13">
      <c r="A36" s="967"/>
      <c r="B36" s="967"/>
      <c r="C36" s="969"/>
      <c r="D36" s="969"/>
      <c r="E36" s="968"/>
      <c r="F36" s="11"/>
      <c r="G36" s="11"/>
      <c r="H36" s="11"/>
      <c r="I36" s="11"/>
      <c r="J36" s="11"/>
      <c r="K36" s="11"/>
      <c r="L36" s="11"/>
      <c r="M36" s="11"/>
    </row>
    <row r="37" spans="1:13">
      <c r="A37" s="967"/>
      <c r="B37" s="967"/>
      <c r="C37" s="969"/>
      <c r="D37" s="969"/>
      <c r="E37" s="968"/>
      <c r="F37" s="11"/>
      <c r="G37" s="11"/>
      <c r="H37" s="11"/>
      <c r="I37" s="11"/>
      <c r="J37" s="11"/>
      <c r="K37" s="11"/>
      <c r="L37" s="11"/>
      <c r="M37" s="11"/>
    </row>
    <row r="38" spans="1:13">
      <c r="A38" s="967"/>
      <c r="B38" s="967"/>
      <c r="C38" s="969"/>
      <c r="D38" s="969"/>
      <c r="E38" s="968"/>
      <c r="F38" s="11"/>
      <c r="G38" s="11"/>
      <c r="H38" s="11"/>
      <c r="I38" s="11"/>
      <c r="J38" s="11"/>
      <c r="K38" s="11"/>
      <c r="L38" s="11"/>
      <c r="M38" s="11"/>
    </row>
    <row r="39" spans="1:13">
      <c r="A39" s="967"/>
      <c r="B39" s="967"/>
      <c r="C39" s="969"/>
      <c r="D39" s="969"/>
      <c r="E39" s="968"/>
      <c r="F39" s="11"/>
      <c r="G39" s="11"/>
      <c r="H39" s="11"/>
      <c r="I39" s="11"/>
      <c r="J39" s="11"/>
      <c r="K39" s="11"/>
      <c r="L39" s="11"/>
      <c r="M39" s="11"/>
    </row>
    <row r="40" spans="1:13">
      <c r="A40" s="967"/>
      <c r="B40" s="967"/>
      <c r="C40" s="969"/>
      <c r="D40" s="969"/>
      <c r="E40" s="968"/>
      <c r="F40" s="11"/>
      <c r="G40" s="11"/>
      <c r="H40" s="11"/>
      <c r="I40" s="11"/>
      <c r="J40" s="11"/>
      <c r="K40" s="11"/>
      <c r="L40" s="11"/>
      <c r="M40" s="11"/>
    </row>
    <row r="41" spans="1:13">
      <c r="A41" s="967"/>
      <c r="B41" s="967"/>
      <c r="C41" s="969"/>
      <c r="D41" s="969"/>
      <c r="E41" s="968"/>
      <c r="F41" s="11"/>
      <c r="G41" s="11"/>
      <c r="H41" s="11"/>
      <c r="I41" s="11"/>
      <c r="J41" s="11"/>
      <c r="K41" s="11"/>
      <c r="L41" s="11"/>
      <c r="M41" s="11"/>
    </row>
    <row r="42" spans="1:13">
      <c r="A42" s="967"/>
      <c r="B42" s="967"/>
      <c r="C42" s="969"/>
      <c r="D42" s="969"/>
      <c r="E42" s="968"/>
      <c r="F42" s="11"/>
      <c r="G42" s="11"/>
      <c r="H42" s="11"/>
      <c r="I42" s="11"/>
      <c r="J42" s="11"/>
      <c r="K42" s="11"/>
      <c r="L42" s="11"/>
      <c r="M42" s="11"/>
    </row>
    <row r="43" spans="1:13">
      <c r="A43" s="967"/>
      <c r="B43" s="967"/>
      <c r="C43" s="969"/>
      <c r="D43" s="969"/>
      <c r="E43" s="968"/>
      <c r="F43" s="11"/>
      <c r="G43" s="11"/>
      <c r="H43" s="11"/>
      <c r="I43" s="11"/>
      <c r="J43" s="11"/>
      <c r="K43" s="11"/>
      <c r="L43" s="11"/>
      <c r="M43" s="11"/>
    </row>
    <row r="44" spans="1:13">
      <c r="A44" s="967"/>
      <c r="B44" s="967"/>
      <c r="C44" s="969"/>
      <c r="D44" s="969"/>
      <c r="E44" s="968"/>
      <c r="F44" s="11"/>
      <c r="G44" s="11"/>
      <c r="H44" s="11"/>
      <c r="I44" s="11"/>
      <c r="J44" s="11"/>
      <c r="K44" s="11"/>
      <c r="L44" s="11"/>
      <c r="M44" s="11"/>
    </row>
    <row r="45" spans="1:13">
      <c r="A45" s="967"/>
      <c r="B45" s="967"/>
      <c r="C45" s="969"/>
      <c r="D45" s="969"/>
      <c r="E45" s="968"/>
      <c r="F45" s="11"/>
      <c r="G45" s="11"/>
      <c r="H45" s="11"/>
      <c r="I45" s="11"/>
      <c r="J45" s="11"/>
      <c r="K45" s="11"/>
      <c r="L45" s="11"/>
      <c r="M45" s="11"/>
    </row>
    <row r="46" spans="1:13">
      <c r="A46" s="967"/>
      <c r="B46" s="967"/>
      <c r="C46" s="969"/>
      <c r="D46" s="969"/>
      <c r="E46" s="968"/>
      <c r="F46" s="11"/>
      <c r="G46" s="11"/>
      <c r="H46" s="11"/>
      <c r="I46" s="11"/>
      <c r="J46" s="11"/>
      <c r="K46" s="11"/>
      <c r="L46" s="11"/>
      <c r="M46" s="11"/>
    </row>
    <row r="47" spans="1:13">
      <c r="A47" s="967"/>
      <c r="B47" s="967"/>
      <c r="C47" s="969"/>
      <c r="D47" s="969"/>
      <c r="E47" s="968"/>
      <c r="F47" s="11"/>
      <c r="G47" s="11"/>
      <c r="H47" s="11"/>
      <c r="I47" s="11"/>
      <c r="J47" s="11"/>
      <c r="K47" s="11"/>
      <c r="L47" s="11"/>
      <c r="M47" s="11"/>
    </row>
    <row r="48" spans="1:13">
      <c r="A48" s="967"/>
      <c r="B48" s="967"/>
      <c r="C48" s="969"/>
      <c r="D48" s="969"/>
      <c r="E48" s="968"/>
      <c r="F48" s="11"/>
      <c r="G48" s="11"/>
      <c r="H48" s="11"/>
      <c r="I48" s="11"/>
      <c r="J48" s="11"/>
      <c r="K48" s="11"/>
      <c r="L48" s="11"/>
      <c r="M48" s="11"/>
    </row>
    <row r="49" spans="1:13">
      <c r="A49" s="967"/>
      <c r="B49" s="967"/>
      <c r="C49" s="969"/>
      <c r="D49" s="969"/>
      <c r="E49" s="968"/>
      <c r="F49" s="11"/>
      <c r="G49" s="11"/>
      <c r="H49" s="11"/>
      <c r="I49" s="11"/>
      <c r="J49" s="11"/>
      <c r="K49" s="11"/>
      <c r="L49" s="11"/>
      <c r="M49" s="11"/>
    </row>
    <row r="50" spans="1:13">
      <c r="A50" s="967"/>
      <c r="B50" s="967"/>
      <c r="C50" s="969"/>
      <c r="D50" s="969"/>
      <c r="E50" s="968"/>
      <c r="F50" s="11"/>
      <c r="G50" s="11"/>
      <c r="H50" s="11"/>
      <c r="I50" s="11"/>
      <c r="J50" s="11"/>
      <c r="K50" s="11"/>
      <c r="L50" s="11"/>
      <c r="M50" s="11"/>
    </row>
    <row r="51" spans="1:13">
      <c r="A51" s="967"/>
      <c r="B51" s="967"/>
      <c r="C51" s="969"/>
      <c r="D51" s="969"/>
      <c r="E51" s="968"/>
      <c r="F51" s="11"/>
      <c r="G51" s="11"/>
      <c r="H51" s="11"/>
      <c r="I51" s="11"/>
      <c r="J51" s="11"/>
      <c r="K51" s="11"/>
      <c r="L51" s="11"/>
      <c r="M51" s="11"/>
    </row>
    <row r="52" spans="1:13">
      <c r="A52" s="967"/>
      <c r="B52" s="967"/>
      <c r="C52" s="969"/>
      <c r="D52" s="969"/>
      <c r="E52" s="968"/>
      <c r="F52" s="11"/>
      <c r="G52" s="11"/>
      <c r="H52" s="11"/>
      <c r="I52" s="11"/>
      <c r="J52" s="11"/>
      <c r="K52" s="11"/>
      <c r="L52" s="11"/>
      <c r="M52" s="11"/>
    </row>
    <row r="53" spans="1:13">
      <c r="A53" s="967"/>
      <c r="B53" s="967"/>
      <c r="C53" s="969"/>
      <c r="D53" s="969"/>
      <c r="E53" s="968"/>
      <c r="F53" s="11"/>
      <c r="G53" s="11"/>
      <c r="H53" s="11"/>
      <c r="I53" s="11"/>
      <c r="J53" s="11"/>
      <c r="K53" s="11"/>
      <c r="L53" s="11"/>
      <c r="M53" s="11"/>
    </row>
    <row r="54" spans="1:13">
      <c r="A54" s="967"/>
      <c r="B54" s="967"/>
      <c r="C54" s="969"/>
      <c r="D54" s="969"/>
      <c r="E54" s="968"/>
      <c r="F54" s="11"/>
      <c r="G54" s="11"/>
      <c r="H54" s="11"/>
      <c r="I54" s="11"/>
      <c r="J54" s="11"/>
      <c r="K54" s="11"/>
      <c r="L54" s="11"/>
      <c r="M54" s="11"/>
    </row>
    <row r="55" spans="1:13">
      <c r="A55" s="967"/>
      <c r="B55" s="967"/>
      <c r="C55" s="969"/>
      <c r="D55" s="969"/>
      <c r="E55" s="968"/>
      <c r="F55" s="11"/>
      <c r="G55" s="11"/>
      <c r="H55" s="11"/>
      <c r="I55" s="11"/>
      <c r="J55" s="11"/>
      <c r="K55" s="11"/>
      <c r="L55" s="11"/>
      <c r="M55" s="11"/>
    </row>
    <row r="56" spans="1:13">
      <c r="A56" s="967"/>
      <c r="B56" s="967"/>
      <c r="C56" s="969"/>
      <c r="D56" s="969"/>
      <c r="E56" s="968"/>
      <c r="F56" s="11"/>
      <c r="G56" s="11"/>
      <c r="H56" s="11"/>
      <c r="I56" s="11"/>
      <c r="J56" s="11"/>
      <c r="K56" s="11"/>
      <c r="L56" s="11"/>
      <c r="M56" s="11"/>
    </row>
    <row r="57" spans="1:13">
      <c r="A57" s="967"/>
      <c r="B57" s="967"/>
      <c r="C57" s="969"/>
      <c r="D57" s="969"/>
      <c r="E57" s="968"/>
      <c r="F57" s="11"/>
      <c r="G57" s="11"/>
      <c r="H57" s="11"/>
      <c r="I57" s="11"/>
      <c r="J57" s="11"/>
      <c r="K57" s="11"/>
      <c r="L57" s="11"/>
      <c r="M57" s="11"/>
    </row>
    <row r="58" spans="1:13">
      <c r="A58" s="967"/>
      <c r="B58" s="967"/>
      <c r="C58" s="969"/>
      <c r="D58" s="969"/>
      <c r="E58" s="968"/>
      <c r="F58" s="11"/>
      <c r="G58" s="11"/>
      <c r="H58" s="11"/>
      <c r="I58" s="11"/>
      <c r="J58" s="11"/>
      <c r="K58" s="11"/>
      <c r="L58" s="11"/>
      <c r="M58" s="11"/>
    </row>
    <row r="59" spans="1:13">
      <c r="A59" s="763"/>
      <c r="B59" s="763"/>
      <c r="C59" s="970"/>
      <c r="D59" s="970"/>
      <c r="E59" s="763"/>
      <c r="F59" s="11"/>
      <c r="G59" s="11"/>
      <c r="H59" s="11"/>
      <c r="I59" s="11"/>
      <c r="J59" s="11"/>
      <c r="K59" s="11"/>
      <c r="L59" s="11"/>
      <c r="M59" s="11"/>
    </row>
    <row r="60" spans="1:13">
      <c r="A60" s="763" t="s">
        <v>772</v>
      </c>
      <c r="B60" s="763"/>
      <c r="C60" s="763"/>
      <c r="D60" s="763"/>
      <c r="E60" s="830" t="s">
        <v>773</v>
      </c>
      <c r="F60" s="11"/>
      <c r="G60" s="11"/>
      <c r="H60" s="11"/>
      <c r="I60" s="11"/>
      <c r="J60" s="11"/>
      <c r="K60" s="11"/>
      <c r="L60" s="11"/>
      <c r="M60" s="11"/>
    </row>
    <row r="61" spans="1:13">
      <c r="A61" s="831" t="s">
        <v>774</v>
      </c>
      <c r="B61" s="831"/>
      <c r="C61" s="831"/>
      <c r="D61" s="831"/>
      <c r="E61" s="831"/>
      <c r="F61" s="11"/>
      <c r="G61" s="11"/>
      <c r="H61" s="11"/>
      <c r="I61" s="11"/>
      <c r="J61" s="11"/>
      <c r="K61" s="11"/>
      <c r="L61" s="11"/>
      <c r="M61" s="11"/>
    </row>
    <row r="62" spans="1:13">
      <c r="A62" s="763"/>
      <c r="B62" s="763"/>
      <c r="C62" s="763"/>
      <c r="D62" s="763"/>
      <c r="E62" s="763"/>
      <c r="F62" s="11"/>
      <c r="G62" s="11"/>
      <c r="H62" s="11"/>
      <c r="I62" s="11"/>
      <c r="J62" s="11"/>
      <c r="K62" s="11"/>
      <c r="L62" s="11"/>
      <c r="M62" s="11"/>
    </row>
    <row r="63" spans="1:13">
      <c r="A63" s="763"/>
      <c r="B63" s="763"/>
      <c r="C63" s="763"/>
      <c r="D63" s="763"/>
      <c r="E63" s="763"/>
      <c r="F63" s="11"/>
      <c r="G63" s="11"/>
      <c r="H63" s="11"/>
      <c r="I63" s="11"/>
      <c r="J63" s="11"/>
      <c r="K63" s="11"/>
      <c r="L63" s="11"/>
      <c r="M63" s="11"/>
    </row>
    <row r="64" spans="1:13">
      <c r="A64" s="763"/>
      <c r="B64" s="763"/>
      <c r="C64" s="763"/>
      <c r="D64" s="763"/>
      <c r="E64" s="763"/>
      <c r="F64" s="11"/>
      <c r="G64" s="11"/>
      <c r="H64" s="11"/>
      <c r="I64" s="11"/>
      <c r="J64" s="11"/>
      <c r="K64" s="11"/>
      <c r="L64" s="11"/>
      <c r="M64" s="11"/>
    </row>
    <row r="65" spans="1:13">
      <c r="A65" s="763"/>
      <c r="B65" s="763"/>
      <c r="C65" s="763"/>
      <c r="D65" s="763"/>
      <c r="E65" s="763"/>
      <c r="F65" s="11"/>
      <c r="G65" s="11"/>
      <c r="H65" s="11"/>
      <c r="I65" s="11"/>
      <c r="J65" s="11"/>
      <c r="K65" s="11"/>
      <c r="L65" s="11"/>
      <c r="M65" s="11"/>
    </row>
    <row r="66" spans="1:13">
      <c r="A66" s="763"/>
      <c r="B66" s="763"/>
      <c r="C66" s="763"/>
      <c r="D66" s="763"/>
      <c r="E66" s="763"/>
      <c r="F66" s="11"/>
      <c r="G66" s="11"/>
      <c r="H66" s="11"/>
      <c r="I66" s="11"/>
      <c r="J66" s="11"/>
      <c r="K66" s="11"/>
      <c r="L66" s="11"/>
      <c r="M66" s="11"/>
    </row>
    <row r="67" spans="1:13">
      <c r="A67" s="763"/>
      <c r="B67" s="763"/>
      <c r="C67" s="763"/>
      <c r="D67" s="763"/>
      <c r="E67" s="763"/>
      <c r="F67" s="11"/>
      <c r="G67" s="11"/>
      <c r="H67" s="11"/>
      <c r="I67" s="11"/>
      <c r="J67" s="11"/>
      <c r="K67" s="11"/>
      <c r="L67" s="11"/>
      <c r="M67" s="11"/>
    </row>
    <row r="68" spans="1:13">
      <c r="A68" s="763"/>
      <c r="C68" s="763"/>
      <c r="D68" s="763"/>
      <c r="E68" s="763"/>
      <c r="F68" s="11"/>
      <c r="G68" s="11"/>
      <c r="H68" s="11"/>
      <c r="I68" s="11"/>
      <c r="J68" s="11"/>
      <c r="K68" s="11"/>
      <c r="L68" s="11"/>
      <c r="M68" s="11"/>
    </row>
    <row r="69" spans="1:13">
      <c r="A69" s="763"/>
      <c r="C69" s="763"/>
      <c r="D69" s="763"/>
      <c r="E69" s="763"/>
      <c r="F69" s="11"/>
      <c r="G69" s="11"/>
      <c r="H69" s="11"/>
      <c r="I69" s="11"/>
      <c r="J69" s="11"/>
      <c r="K69" s="11"/>
      <c r="L69" s="11"/>
      <c r="M69" s="11"/>
    </row>
    <row r="70" spans="1:13">
      <c r="A70" s="763"/>
      <c r="C70" s="763"/>
      <c r="D70" s="763"/>
      <c r="E70" s="763"/>
      <c r="F70" s="11"/>
      <c r="G70" s="11"/>
      <c r="H70" s="11"/>
      <c r="I70" s="11"/>
      <c r="J70" s="11"/>
      <c r="K70" s="11"/>
      <c r="L70" s="11"/>
      <c r="M70" s="11"/>
    </row>
    <row r="71" spans="1:13">
      <c r="A71" s="763"/>
      <c r="C71" s="763"/>
      <c r="D71" s="763"/>
      <c r="E71" s="763"/>
      <c r="F71" s="11"/>
      <c r="G71" s="11"/>
      <c r="H71" s="11"/>
      <c r="I71" s="11"/>
      <c r="J71" s="11"/>
      <c r="K71" s="11"/>
      <c r="L71" s="11"/>
      <c r="M71" s="11"/>
    </row>
    <row r="72" spans="1:13">
      <c r="A72" s="763"/>
      <c r="C72" s="763"/>
      <c r="D72" s="763"/>
      <c r="E72" s="763"/>
      <c r="F72" s="11"/>
      <c r="G72" s="11"/>
      <c r="H72" s="11"/>
      <c r="I72" s="11"/>
      <c r="J72" s="11"/>
      <c r="K72" s="11"/>
      <c r="L72" s="11"/>
      <c r="M72" s="11"/>
    </row>
    <row r="73" spans="1:13">
      <c r="A73" s="763"/>
      <c r="C73" s="763"/>
      <c r="D73" s="763"/>
      <c r="E73" s="763"/>
      <c r="F73" s="11"/>
      <c r="G73" s="11"/>
      <c r="H73" s="11"/>
      <c r="I73" s="11"/>
      <c r="J73" s="11"/>
      <c r="K73" s="11"/>
      <c r="L73" s="11"/>
      <c r="M73" s="11"/>
    </row>
    <row r="74" spans="1:13">
      <c r="A74" s="763"/>
      <c r="C74" s="763"/>
      <c r="D74" s="763"/>
      <c r="E74" s="763"/>
      <c r="F74" s="11"/>
      <c r="G74" s="11"/>
      <c r="H74" s="11"/>
      <c r="I74" s="11"/>
      <c r="J74" s="11"/>
      <c r="K74" s="11"/>
      <c r="L74" s="11"/>
      <c r="M74" s="11"/>
    </row>
    <row r="75" spans="1:13">
      <c r="A75" s="763"/>
      <c r="C75" s="763"/>
      <c r="D75" s="763"/>
      <c r="E75" s="763"/>
      <c r="F75" s="11"/>
      <c r="G75" s="11"/>
      <c r="H75" s="11"/>
      <c r="I75" s="11"/>
      <c r="J75" s="11"/>
      <c r="K75" s="11"/>
      <c r="L75" s="11"/>
      <c r="M75" s="11"/>
    </row>
    <row r="76" spans="1:13">
      <c r="A76" s="763"/>
      <c r="C76" s="763"/>
      <c r="D76" s="763"/>
      <c r="E76" s="763"/>
      <c r="F76" s="11"/>
      <c r="G76" s="11"/>
      <c r="H76" s="11"/>
      <c r="I76" s="11"/>
      <c r="J76" s="11"/>
      <c r="K76" s="11"/>
      <c r="L76" s="11"/>
      <c r="M76" s="11"/>
    </row>
    <row r="77" spans="1:13">
      <c r="A77" s="763"/>
      <c r="B77" s="763"/>
      <c r="C77" s="763"/>
      <c r="D77" s="763"/>
      <c r="E77" s="763"/>
      <c r="F77" s="11"/>
      <c r="G77" s="11"/>
      <c r="H77" s="11"/>
      <c r="I77" s="11"/>
      <c r="J77" s="11"/>
      <c r="K77" s="11"/>
      <c r="L77" s="11"/>
      <c r="M77" s="11"/>
    </row>
    <row r="78" spans="1:13">
      <c r="A78" s="763"/>
      <c r="B78" s="763"/>
      <c r="C78" s="763"/>
      <c r="D78" s="763"/>
      <c r="E78" s="763"/>
      <c r="F78" s="11"/>
      <c r="G78" s="11"/>
      <c r="H78" s="11"/>
      <c r="I78" s="11"/>
      <c r="J78" s="11"/>
      <c r="K78" s="11"/>
      <c r="L78" s="11"/>
      <c r="M78" s="11"/>
    </row>
    <row r="79" spans="1:13">
      <c r="A79" s="763"/>
      <c r="B79" s="763"/>
      <c r="C79" s="763"/>
      <c r="D79" s="763"/>
      <c r="E79" s="763"/>
      <c r="F79" s="11"/>
      <c r="G79" s="11"/>
      <c r="H79" s="11"/>
      <c r="I79" s="11"/>
      <c r="J79" s="11"/>
      <c r="K79" s="11"/>
      <c r="L79" s="11"/>
      <c r="M79" s="11"/>
    </row>
    <row r="80" spans="1:13">
      <c r="A80" s="763"/>
      <c r="B80" s="763"/>
      <c r="C80" s="763"/>
      <c r="D80" s="763"/>
      <c r="E80" s="763"/>
      <c r="F80" s="11"/>
      <c r="G80" s="11"/>
      <c r="H80" s="11"/>
      <c r="I80" s="11"/>
      <c r="J80" s="11"/>
      <c r="K80" s="11"/>
      <c r="L80" s="11"/>
      <c r="M80" s="11"/>
    </row>
    <row r="81" spans="1:13">
      <c r="A81" s="763"/>
      <c r="B81" s="763"/>
      <c r="C81" s="763"/>
      <c r="D81" s="763"/>
      <c r="E81" s="763"/>
      <c r="F81" s="11"/>
      <c r="G81" s="11"/>
      <c r="H81" s="11"/>
      <c r="I81" s="11"/>
      <c r="J81" s="11"/>
      <c r="K81" s="11"/>
      <c r="L81" s="11"/>
      <c r="M81" s="11"/>
    </row>
    <row r="82" spans="1:13">
      <c r="A82" s="763"/>
      <c r="B82" s="763"/>
      <c r="C82" s="763"/>
      <c r="D82" s="763"/>
      <c r="E82" s="763"/>
      <c r="F82" s="11"/>
      <c r="G82" s="11"/>
      <c r="H82" s="11"/>
      <c r="I82" s="11"/>
      <c r="J82" s="11"/>
      <c r="K82" s="11"/>
      <c r="L82" s="11"/>
      <c r="M82" s="11"/>
    </row>
    <row r="83" spans="1:13">
      <c r="A83" s="763"/>
      <c r="B83" s="763"/>
      <c r="C83" s="763"/>
      <c r="D83" s="763"/>
      <c r="E83" s="763"/>
      <c r="F83" s="11"/>
      <c r="G83" s="11"/>
      <c r="H83" s="11"/>
      <c r="I83" s="11"/>
      <c r="J83" s="11"/>
      <c r="K83" s="11"/>
      <c r="L83" s="11"/>
      <c r="M83" s="11"/>
    </row>
    <row r="84" spans="1:13">
      <c r="A84" s="763"/>
      <c r="B84" s="763"/>
      <c r="C84" s="763"/>
      <c r="D84" s="763"/>
      <c r="E84" s="763"/>
      <c r="F84" s="11"/>
      <c r="G84" s="11"/>
      <c r="H84" s="11"/>
      <c r="I84" s="11"/>
      <c r="J84" s="11"/>
      <c r="K84" s="11"/>
      <c r="L84" s="11"/>
      <c r="M84" s="11"/>
    </row>
    <row r="85" spans="1:13">
      <c r="A85" s="763"/>
      <c r="B85" s="763"/>
      <c r="C85" s="763"/>
      <c r="D85" s="763"/>
      <c r="E85" s="763"/>
      <c r="F85" s="11"/>
      <c r="G85" s="11"/>
      <c r="H85" s="11"/>
      <c r="I85" s="11"/>
      <c r="J85" s="11"/>
      <c r="K85" s="11"/>
      <c r="L85" s="11"/>
      <c r="M85" s="11"/>
    </row>
    <row r="86" spans="1:13">
      <c r="A86" s="763"/>
      <c r="B86" s="763"/>
      <c r="C86" s="763"/>
      <c r="D86" s="763"/>
      <c r="E86" s="763"/>
      <c r="F86" s="11"/>
      <c r="G86" s="11"/>
      <c r="H86" s="11"/>
      <c r="I86" s="11"/>
      <c r="J86" s="11"/>
      <c r="K86" s="11"/>
      <c r="L86" s="11"/>
      <c r="M86" s="11"/>
    </row>
    <row r="87" spans="1:13">
      <c r="A87" s="763"/>
      <c r="B87" s="763"/>
      <c r="C87" s="763"/>
      <c r="D87" s="763"/>
      <c r="E87" s="763"/>
      <c r="F87" s="11"/>
      <c r="G87" s="11"/>
      <c r="H87" s="11"/>
      <c r="I87" s="11"/>
      <c r="J87" s="11"/>
      <c r="K87" s="11"/>
      <c r="L87" s="11"/>
      <c r="M87" s="11"/>
    </row>
    <row r="88" spans="1:13">
      <c r="A88" s="763"/>
      <c r="B88" s="763"/>
      <c r="C88" s="763"/>
      <c r="D88" s="763"/>
      <c r="E88" s="763"/>
      <c r="F88" s="11"/>
      <c r="G88" s="11"/>
      <c r="H88" s="11"/>
      <c r="I88" s="11"/>
      <c r="J88" s="11"/>
      <c r="K88" s="11"/>
      <c r="L88" s="11"/>
      <c r="M88" s="11"/>
    </row>
    <row r="89" spans="1:13">
      <c r="A89" s="763"/>
      <c r="B89" s="763"/>
      <c r="C89" s="763"/>
      <c r="D89" s="763"/>
      <c r="E89" s="763"/>
      <c r="F89" s="11"/>
      <c r="G89" s="11"/>
      <c r="H89" s="11"/>
      <c r="I89" s="11"/>
      <c r="J89" s="11"/>
      <c r="K89" s="11"/>
      <c r="L89" s="11"/>
      <c r="M89" s="11"/>
    </row>
    <row r="90" spans="1:13">
      <c r="A90" s="763"/>
      <c r="B90" s="763"/>
      <c r="C90" s="763"/>
      <c r="D90" s="763"/>
      <c r="E90" s="763"/>
      <c r="F90" s="11"/>
      <c r="G90" s="11"/>
      <c r="H90" s="11"/>
      <c r="I90" s="11"/>
      <c r="J90" s="11"/>
      <c r="K90" s="11"/>
      <c r="L90" s="11"/>
      <c r="M90" s="11"/>
    </row>
    <row r="91" spans="1:13">
      <c r="A91" s="763"/>
      <c r="B91" s="763"/>
      <c r="C91" s="763"/>
      <c r="D91" s="763"/>
      <c r="E91" s="763"/>
      <c r="F91" s="11"/>
      <c r="G91" s="11"/>
      <c r="H91" s="11"/>
      <c r="I91" s="11"/>
      <c r="J91" s="11"/>
      <c r="K91" s="11"/>
      <c r="L91" s="11"/>
      <c r="M91" s="11"/>
    </row>
    <row r="92" spans="1:13">
      <c r="A92" s="763"/>
      <c r="B92" s="763"/>
      <c r="C92" s="763"/>
      <c r="D92" s="763"/>
      <c r="E92" s="763"/>
      <c r="F92" s="11"/>
      <c r="G92" s="11"/>
      <c r="H92" s="11"/>
      <c r="I92" s="11"/>
      <c r="J92" s="11"/>
      <c r="K92" s="11"/>
      <c r="L92" s="11"/>
      <c r="M92" s="11"/>
    </row>
    <row r="93" spans="1:13">
      <c r="A93" s="763"/>
      <c r="B93" s="763"/>
      <c r="C93" s="763"/>
      <c r="D93" s="763"/>
      <c r="E93" s="763"/>
      <c r="F93" s="11"/>
      <c r="G93" s="11"/>
      <c r="H93" s="11"/>
      <c r="I93" s="11"/>
      <c r="J93" s="11"/>
      <c r="K93" s="11"/>
      <c r="L93" s="11"/>
      <c r="M93" s="11"/>
    </row>
    <row r="94" spans="1:13">
      <c r="A94" s="763"/>
      <c r="B94" s="763"/>
      <c r="C94" s="763"/>
      <c r="D94" s="763"/>
      <c r="E94" s="763"/>
      <c r="F94" s="11"/>
      <c r="G94" s="11"/>
      <c r="H94" s="11"/>
      <c r="I94" s="11"/>
      <c r="J94" s="11"/>
      <c r="K94" s="11"/>
      <c r="L94" s="11"/>
      <c r="M94" s="11"/>
    </row>
    <row r="95" spans="1:13">
      <c r="A95" s="763"/>
      <c r="B95" s="763"/>
      <c r="C95" s="763"/>
      <c r="D95" s="763"/>
      <c r="E95" s="763"/>
      <c r="F95" s="11"/>
      <c r="G95" s="11"/>
      <c r="H95" s="11"/>
      <c r="I95" s="11"/>
      <c r="J95" s="11"/>
      <c r="K95" s="11"/>
      <c r="L95" s="11"/>
      <c r="M95" s="11"/>
    </row>
    <row r="96" spans="1:13">
      <c r="A96" s="763"/>
      <c r="B96" s="763"/>
      <c r="C96" s="763"/>
      <c r="D96" s="763"/>
      <c r="E96" s="763"/>
      <c r="F96" s="11"/>
      <c r="G96" s="11"/>
      <c r="H96" s="11"/>
      <c r="I96" s="11"/>
      <c r="J96" s="11"/>
      <c r="K96" s="11"/>
      <c r="L96" s="11"/>
      <c r="M96" s="11"/>
    </row>
    <row r="97" spans="1:13">
      <c r="A97" s="763"/>
      <c r="B97" s="763"/>
      <c r="C97" s="763"/>
      <c r="D97" s="763"/>
      <c r="E97" s="763"/>
      <c r="F97" s="11"/>
      <c r="G97" s="11"/>
      <c r="H97" s="11"/>
      <c r="I97" s="11"/>
      <c r="J97" s="11"/>
      <c r="K97" s="11"/>
      <c r="L97" s="11"/>
      <c r="M97" s="11"/>
    </row>
    <row r="98" spans="1:13">
      <c r="A98" s="763"/>
      <c r="B98" s="763"/>
      <c r="C98" s="763"/>
      <c r="D98" s="763"/>
      <c r="E98" s="763"/>
      <c r="F98" s="11"/>
      <c r="G98" s="11"/>
      <c r="H98" s="11"/>
      <c r="I98" s="11"/>
      <c r="J98" s="11"/>
      <c r="K98" s="11"/>
      <c r="L98" s="11"/>
      <c r="M98" s="11"/>
    </row>
    <row r="99" spans="1:13">
      <c r="A99" s="763"/>
      <c r="B99" s="763"/>
      <c r="C99" s="763"/>
      <c r="D99" s="763"/>
      <c r="E99" s="763"/>
      <c r="F99" s="11"/>
      <c r="G99" s="11"/>
      <c r="H99" s="11"/>
      <c r="I99" s="11"/>
      <c r="J99" s="11"/>
      <c r="K99" s="11"/>
      <c r="L99" s="11"/>
      <c r="M99" s="11"/>
    </row>
    <row r="100" spans="1:13">
      <c r="A100" s="763"/>
      <c r="B100" s="763"/>
      <c r="C100" s="763"/>
      <c r="D100" s="763"/>
      <c r="E100" s="763"/>
      <c r="F100" s="11"/>
      <c r="G100" s="11"/>
      <c r="H100" s="11"/>
      <c r="I100" s="11"/>
      <c r="J100" s="11"/>
      <c r="K100" s="11"/>
      <c r="L100" s="11"/>
      <c r="M100" s="11"/>
    </row>
    <row r="101" spans="1:13">
      <c r="A101" s="763"/>
      <c r="B101" s="763"/>
      <c r="C101" s="763"/>
      <c r="D101" s="763"/>
      <c r="E101" s="763"/>
      <c r="F101" s="11"/>
      <c r="G101" s="11"/>
      <c r="H101" s="11"/>
      <c r="I101" s="11"/>
      <c r="J101" s="11"/>
      <c r="K101" s="11"/>
      <c r="L101" s="11"/>
      <c r="M101" s="11"/>
    </row>
    <row r="102" spans="1:13">
      <c r="A102" s="763"/>
      <c r="B102" s="763"/>
      <c r="C102" s="763"/>
      <c r="D102" s="763"/>
      <c r="E102" s="763"/>
      <c r="F102" s="11"/>
      <c r="G102" s="11"/>
      <c r="H102" s="11"/>
      <c r="I102" s="11"/>
      <c r="J102" s="11"/>
      <c r="K102" s="11"/>
      <c r="L102" s="11"/>
      <c r="M102" s="11"/>
    </row>
    <row r="103" spans="1:13">
      <c r="A103" s="763"/>
      <c r="B103" s="763"/>
      <c r="C103" s="763"/>
      <c r="D103" s="763"/>
      <c r="E103" s="763"/>
      <c r="F103" s="11"/>
      <c r="G103" s="11"/>
      <c r="H103" s="11"/>
      <c r="I103" s="11"/>
      <c r="J103" s="11"/>
      <c r="K103" s="11"/>
      <c r="L103" s="11"/>
      <c r="M103" s="11"/>
    </row>
    <row r="104" spans="1:13">
      <c r="A104" s="763"/>
      <c r="B104" s="763"/>
      <c r="C104" s="763"/>
      <c r="D104" s="763"/>
      <c r="E104" s="763"/>
      <c r="F104" s="11"/>
      <c r="G104" s="11"/>
      <c r="H104" s="11"/>
      <c r="I104" s="11"/>
      <c r="J104" s="11"/>
      <c r="K104" s="11"/>
      <c r="L104" s="11"/>
      <c r="M104" s="11"/>
    </row>
    <row r="105" spans="1:13">
      <c r="A105" s="763"/>
      <c r="B105" s="763"/>
      <c r="C105" s="763"/>
      <c r="D105" s="763"/>
      <c r="E105" s="763"/>
      <c r="F105" s="11"/>
      <c r="G105" s="11"/>
      <c r="H105" s="11"/>
      <c r="I105" s="11"/>
      <c r="J105" s="11"/>
      <c r="K105" s="11"/>
      <c r="L105" s="11"/>
      <c r="M105" s="11"/>
    </row>
    <row r="106" spans="1:13">
      <c r="A106" s="763"/>
      <c r="B106" s="763"/>
      <c r="C106" s="763"/>
      <c r="D106" s="763"/>
      <c r="E106" s="763"/>
      <c r="F106" s="11"/>
      <c r="G106" s="11"/>
      <c r="H106" s="11"/>
      <c r="I106" s="11"/>
      <c r="J106" s="11"/>
      <c r="K106" s="11"/>
      <c r="L106" s="11"/>
      <c r="M106" s="11"/>
    </row>
    <row r="107" spans="1:13">
      <c r="A107" s="763"/>
      <c r="B107" s="763"/>
      <c r="C107" s="763"/>
      <c r="D107" s="763"/>
      <c r="E107" s="763"/>
      <c r="F107" s="11"/>
      <c r="G107" s="11"/>
      <c r="H107" s="11"/>
      <c r="I107" s="11"/>
      <c r="J107" s="11"/>
      <c r="K107" s="11"/>
      <c r="L107" s="11"/>
      <c r="M107" s="11"/>
    </row>
    <row r="108" spans="1:13">
      <c r="A108" s="763"/>
      <c r="B108" s="763"/>
      <c r="C108" s="763"/>
      <c r="D108" s="763"/>
      <c r="E108" s="763"/>
      <c r="F108" s="11"/>
      <c r="G108" s="11"/>
      <c r="H108" s="11"/>
      <c r="I108" s="11"/>
      <c r="J108" s="11"/>
      <c r="K108" s="11"/>
      <c r="L108" s="11"/>
      <c r="M108" s="11"/>
    </row>
    <row r="109" spans="1:13">
      <c r="A109" s="763"/>
      <c r="B109" s="763"/>
      <c r="C109" s="763"/>
      <c r="D109" s="763"/>
      <c r="E109" s="763"/>
      <c r="F109" s="11"/>
      <c r="G109" s="11"/>
      <c r="H109" s="11"/>
      <c r="I109" s="11"/>
      <c r="J109" s="11"/>
      <c r="K109" s="11"/>
      <c r="L109" s="11"/>
      <c r="M109" s="11"/>
    </row>
    <row r="110" spans="1:13">
      <c r="A110" s="763"/>
      <c r="B110" s="763"/>
      <c r="C110" s="763"/>
      <c r="D110" s="763"/>
      <c r="E110" s="763"/>
      <c r="F110" s="11"/>
      <c r="G110" s="11"/>
      <c r="H110" s="11"/>
      <c r="I110" s="11"/>
      <c r="J110" s="11"/>
      <c r="K110" s="11"/>
      <c r="L110" s="11"/>
      <c r="M110" s="11"/>
    </row>
    <row r="111" spans="1:13">
      <c r="A111" s="763"/>
      <c r="B111" s="763"/>
      <c r="C111" s="763"/>
      <c r="D111" s="763"/>
      <c r="E111" s="763"/>
      <c r="F111" s="11"/>
      <c r="G111" s="11"/>
      <c r="H111" s="11"/>
      <c r="I111" s="11"/>
      <c r="J111" s="11"/>
      <c r="K111" s="11"/>
      <c r="L111" s="11"/>
      <c r="M111" s="11"/>
    </row>
    <row r="112" spans="1:13">
      <c r="A112" s="763"/>
      <c r="B112" s="763"/>
      <c r="C112" s="763"/>
      <c r="D112" s="763"/>
      <c r="E112" s="763"/>
      <c r="F112" s="11"/>
      <c r="G112" s="11"/>
      <c r="H112" s="11"/>
      <c r="I112" s="11"/>
      <c r="J112" s="11"/>
      <c r="K112" s="11"/>
      <c r="L112" s="11"/>
      <c r="M112" s="11"/>
    </row>
    <row r="113" spans="1:12">
      <c r="A113" s="763"/>
      <c r="B113" s="763"/>
      <c r="C113" s="763"/>
      <c r="D113" s="763"/>
      <c r="E113" s="763"/>
      <c r="F113" s="11"/>
      <c r="G113" s="11"/>
      <c r="H113" s="11"/>
      <c r="I113" s="11"/>
      <c r="J113" s="11"/>
      <c r="K113" s="11"/>
      <c r="L113" s="11"/>
    </row>
    <row r="114" spans="1:12">
      <c r="A114" s="763"/>
      <c r="B114" s="763"/>
      <c r="C114" s="763"/>
      <c r="D114" s="763"/>
      <c r="E114" s="763"/>
      <c r="F114" s="11"/>
      <c r="G114" s="11"/>
      <c r="H114" s="11"/>
      <c r="I114" s="11"/>
      <c r="J114" s="11"/>
      <c r="K114" s="11"/>
      <c r="L114" s="11"/>
    </row>
    <row r="115" spans="1:12">
      <c r="A115" s="763"/>
      <c r="B115" s="763"/>
      <c r="C115" s="763"/>
      <c r="D115" s="763"/>
      <c r="E115" s="763"/>
      <c r="F115" s="11"/>
      <c r="G115" s="11"/>
      <c r="H115" s="11"/>
      <c r="I115" s="11"/>
      <c r="J115" s="11"/>
      <c r="K115" s="11"/>
      <c r="L115" s="11"/>
    </row>
    <row r="116" spans="1:12">
      <c r="A116" s="763"/>
      <c r="B116" s="763"/>
      <c r="C116" s="763"/>
      <c r="D116" s="763"/>
      <c r="E116" s="763"/>
      <c r="F116" s="11"/>
      <c r="G116" s="11"/>
      <c r="H116" s="11"/>
      <c r="I116" s="11"/>
      <c r="J116" s="11"/>
      <c r="K116" s="11"/>
      <c r="L116" s="11"/>
    </row>
    <row r="117" spans="1:12">
      <c r="A117" s="763"/>
      <c r="B117" s="763"/>
      <c r="C117" s="763"/>
      <c r="D117" s="763"/>
      <c r="E117" s="763"/>
      <c r="F117" s="11"/>
      <c r="G117" s="11"/>
      <c r="H117" s="11"/>
      <c r="I117" s="11"/>
      <c r="J117" s="11"/>
      <c r="K117" s="11"/>
      <c r="L117" s="11"/>
    </row>
    <row r="118" spans="1:12">
      <c r="A118" s="763"/>
      <c r="B118" s="763"/>
      <c r="C118" s="763"/>
      <c r="D118" s="763"/>
      <c r="E118" s="763"/>
      <c r="F118" s="11"/>
      <c r="G118" s="11"/>
      <c r="H118" s="11"/>
      <c r="I118" s="11"/>
      <c r="J118" s="11"/>
      <c r="K118" s="11"/>
      <c r="L118" s="11"/>
    </row>
    <row r="119" spans="1:12">
      <c r="A119" s="763"/>
      <c r="B119" s="763"/>
      <c r="C119" s="763"/>
      <c r="D119" s="763"/>
      <c r="E119" s="763"/>
      <c r="F119" s="11"/>
      <c r="G119" s="11"/>
      <c r="H119" s="11"/>
      <c r="I119" s="11"/>
      <c r="J119" s="11"/>
      <c r="K119" s="11"/>
      <c r="L119" s="11"/>
    </row>
    <row r="120" spans="1:12">
      <c r="A120" s="763"/>
      <c r="B120" s="763"/>
      <c r="C120" s="763"/>
      <c r="D120" s="763"/>
      <c r="E120" s="763"/>
      <c r="F120" s="11"/>
      <c r="G120" s="11"/>
      <c r="H120" s="11"/>
      <c r="I120" s="11"/>
      <c r="J120" s="11"/>
      <c r="K120" s="11"/>
      <c r="L120" s="11"/>
    </row>
    <row r="121" spans="1:12">
      <c r="A121" s="763"/>
      <c r="B121" s="763"/>
      <c r="C121" s="763"/>
      <c r="D121" s="763"/>
      <c r="E121" s="763"/>
      <c r="F121" s="11"/>
      <c r="G121" s="11"/>
      <c r="H121" s="11"/>
      <c r="I121" s="11"/>
      <c r="J121" s="11"/>
      <c r="K121" s="11"/>
      <c r="L121" s="11"/>
    </row>
    <row r="122" spans="1:12">
      <c r="A122" s="763"/>
      <c r="B122" s="763"/>
      <c r="C122" s="763"/>
      <c r="D122" s="763"/>
      <c r="E122" s="763"/>
      <c r="F122" s="11"/>
      <c r="G122" s="11"/>
      <c r="H122" s="11"/>
      <c r="I122" s="11"/>
      <c r="J122" s="11"/>
      <c r="K122" s="11"/>
      <c r="L122" s="11"/>
    </row>
    <row r="123" spans="1:12">
      <c r="A123" s="763"/>
      <c r="B123" s="763"/>
      <c r="C123" s="763"/>
      <c r="D123" s="763"/>
      <c r="E123" s="763"/>
      <c r="F123" s="11"/>
      <c r="G123" s="11"/>
      <c r="H123" s="11"/>
      <c r="I123" s="11"/>
      <c r="J123" s="11"/>
      <c r="K123" s="11"/>
      <c r="L123" s="11"/>
    </row>
    <row r="124" spans="1:12">
      <c r="A124" s="763"/>
      <c r="B124" s="763"/>
      <c r="C124" s="763"/>
      <c r="D124" s="763"/>
      <c r="E124" s="763"/>
      <c r="F124" s="11"/>
      <c r="G124" s="11"/>
      <c r="H124" s="11"/>
      <c r="I124" s="11"/>
      <c r="J124" s="11"/>
      <c r="K124" s="11"/>
      <c r="L124" s="11"/>
    </row>
    <row r="125" spans="1:12">
      <c r="A125" s="763"/>
      <c r="B125" s="763"/>
      <c r="C125" s="763"/>
      <c r="D125" s="763"/>
      <c r="E125" s="763"/>
      <c r="F125" s="11"/>
      <c r="G125" s="11"/>
      <c r="H125" s="11"/>
      <c r="I125" s="11"/>
      <c r="J125" s="11"/>
      <c r="K125" s="11"/>
      <c r="L125" s="11"/>
    </row>
    <row r="126" spans="1:12">
      <c r="A126" s="763"/>
      <c r="B126" s="763"/>
      <c r="C126" s="763"/>
      <c r="D126" s="763"/>
      <c r="E126" s="763"/>
      <c r="F126" s="11"/>
      <c r="G126" s="11"/>
      <c r="H126" s="11"/>
      <c r="I126" s="11"/>
      <c r="J126" s="11"/>
      <c r="K126" s="11"/>
      <c r="L126" s="11"/>
    </row>
    <row r="127" spans="1:12">
      <c r="A127" s="763"/>
      <c r="B127" s="763"/>
      <c r="C127" s="763"/>
      <c r="D127" s="763"/>
      <c r="E127" s="763"/>
      <c r="F127" s="11"/>
      <c r="G127" s="11"/>
      <c r="H127" s="11"/>
      <c r="I127" s="11"/>
      <c r="J127" s="11"/>
      <c r="K127" s="11"/>
      <c r="L127" s="11"/>
    </row>
    <row r="128" spans="1:12">
      <c r="A128" s="763"/>
      <c r="B128" s="763"/>
      <c r="C128" s="763"/>
      <c r="D128" s="763"/>
      <c r="E128" s="763"/>
      <c r="F128" s="11"/>
      <c r="G128" s="11"/>
      <c r="H128" s="11"/>
      <c r="I128" s="11"/>
      <c r="J128" s="11"/>
      <c r="K128" s="11"/>
      <c r="L128" s="11"/>
    </row>
    <row r="129" spans="1:12">
      <c r="A129" s="763"/>
      <c r="B129" s="763"/>
      <c r="C129" s="763"/>
      <c r="D129" s="763"/>
      <c r="E129" s="763"/>
      <c r="F129" s="11"/>
      <c r="G129" s="11"/>
      <c r="H129" s="11"/>
      <c r="I129" s="11"/>
      <c r="J129" s="11"/>
      <c r="K129" s="11"/>
      <c r="L129" s="11"/>
    </row>
    <row r="130" spans="1:12">
      <c r="A130" s="763"/>
      <c r="B130" s="763"/>
      <c r="C130" s="763"/>
      <c r="D130" s="763"/>
      <c r="E130" s="763"/>
      <c r="F130" s="11"/>
      <c r="G130" s="11"/>
      <c r="H130" s="11"/>
      <c r="I130" s="11"/>
      <c r="J130" s="11"/>
      <c r="K130" s="11"/>
      <c r="L130" s="11"/>
    </row>
    <row r="131" spans="1:12">
      <c r="A131" s="763"/>
      <c r="B131" s="763"/>
      <c r="C131" s="763"/>
      <c r="D131" s="763"/>
      <c r="E131" s="763"/>
      <c r="F131" s="11"/>
      <c r="G131" s="11"/>
      <c r="H131" s="11"/>
      <c r="I131" s="11"/>
      <c r="J131" s="11"/>
      <c r="K131" s="11"/>
      <c r="L131" s="11"/>
    </row>
    <row r="132" spans="1:12">
      <c r="A132" s="763"/>
      <c r="B132" s="763"/>
      <c r="C132" s="763"/>
      <c r="D132" s="763"/>
      <c r="E132" s="763"/>
      <c r="F132" s="11"/>
      <c r="G132" s="11"/>
      <c r="H132" s="11"/>
      <c r="I132" s="11"/>
      <c r="J132" s="11"/>
      <c r="K132" s="11"/>
      <c r="L132" s="11"/>
    </row>
    <row r="133" spans="1:12">
      <c r="A133" s="763"/>
      <c r="B133" s="763"/>
      <c r="C133" s="763"/>
      <c r="D133" s="763"/>
      <c r="E133" s="763"/>
      <c r="F133" s="11"/>
      <c r="G133" s="11"/>
      <c r="H133" s="11"/>
      <c r="I133" s="11"/>
      <c r="J133" s="11"/>
      <c r="K133" s="11"/>
      <c r="L133" s="11"/>
    </row>
    <row r="134" spans="1:12">
      <c r="A134" s="763"/>
      <c r="B134" s="763"/>
      <c r="C134" s="763"/>
      <c r="D134" s="763"/>
      <c r="E134" s="763"/>
      <c r="F134" s="11"/>
      <c r="G134" s="11"/>
      <c r="H134" s="11"/>
      <c r="I134" s="11"/>
      <c r="J134" s="11"/>
      <c r="K134" s="11"/>
      <c r="L134" s="11"/>
    </row>
    <row r="135" spans="1:12">
      <c r="A135" s="763"/>
      <c r="B135" s="763"/>
      <c r="C135" s="763"/>
      <c r="D135" s="763"/>
      <c r="E135" s="763"/>
      <c r="F135" s="11"/>
      <c r="G135" s="11"/>
      <c r="H135" s="11"/>
      <c r="I135" s="11"/>
      <c r="J135" s="11"/>
      <c r="K135" s="11"/>
      <c r="L135" s="11"/>
    </row>
    <row r="136" spans="1:12">
      <c r="A136" s="763"/>
      <c r="B136" s="763"/>
      <c r="C136" s="763"/>
      <c r="D136" s="763"/>
      <c r="E136" s="763"/>
      <c r="F136" s="11"/>
      <c r="G136" s="11"/>
      <c r="H136" s="11"/>
      <c r="I136" s="11"/>
      <c r="J136" s="11"/>
      <c r="K136" s="11"/>
      <c r="L136" s="11"/>
    </row>
    <row r="137" spans="1:12">
      <c r="A137" s="763"/>
      <c r="B137" s="763"/>
      <c r="C137" s="763"/>
      <c r="D137" s="763"/>
      <c r="E137" s="763"/>
      <c r="F137" s="11"/>
      <c r="G137" s="11"/>
      <c r="H137" s="11"/>
      <c r="I137" s="11"/>
      <c r="J137" s="11"/>
      <c r="K137" s="11"/>
      <c r="L137" s="11"/>
    </row>
    <row r="138" spans="1:12">
      <c r="A138" s="763"/>
      <c r="B138" s="763"/>
      <c r="C138" s="763"/>
      <c r="D138" s="763"/>
      <c r="E138" s="763"/>
      <c r="F138" s="11"/>
      <c r="G138" s="11"/>
      <c r="H138" s="11"/>
      <c r="I138" s="11"/>
      <c r="J138" s="11"/>
      <c r="K138" s="11"/>
      <c r="L138" s="11"/>
    </row>
    <row r="139" spans="1:12">
      <c r="A139" s="763"/>
      <c r="B139" s="763"/>
      <c r="C139" s="763"/>
      <c r="D139" s="763"/>
      <c r="E139" s="763"/>
      <c r="F139" s="11"/>
      <c r="G139" s="11"/>
      <c r="H139" s="11"/>
      <c r="I139" s="11"/>
      <c r="J139" s="11"/>
      <c r="K139" s="11"/>
      <c r="L139" s="11"/>
    </row>
    <row r="140" spans="1:12">
      <c r="A140" s="763"/>
      <c r="B140" s="763"/>
      <c r="C140" s="763"/>
      <c r="D140" s="763"/>
      <c r="E140" s="763"/>
      <c r="F140" s="11"/>
      <c r="G140" s="11"/>
      <c r="H140" s="11"/>
      <c r="I140" s="11"/>
      <c r="J140" s="11"/>
      <c r="K140" s="11"/>
      <c r="L140" s="11"/>
    </row>
    <row r="141" spans="1:12">
      <c r="F141" s="11"/>
      <c r="G141" s="11"/>
      <c r="H141" s="11"/>
      <c r="I141" s="11"/>
      <c r="J141" s="11"/>
      <c r="K141" s="11"/>
      <c r="L141" s="11"/>
    </row>
    <row r="142" spans="1:12">
      <c r="F142" s="11"/>
      <c r="G142" s="11"/>
      <c r="H142" s="11"/>
      <c r="I142" s="11"/>
      <c r="J142" s="11"/>
      <c r="K142" s="11"/>
      <c r="L142" s="11"/>
    </row>
    <row r="143" spans="1:12">
      <c r="F143" s="11"/>
      <c r="G143" s="11"/>
      <c r="H143" s="11"/>
      <c r="I143" s="11"/>
      <c r="J143" s="11"/>
      <c r="K143" s="11"/>
      <c r="L143" s="11"/>
    </row>
    <row r="144" spans="1:12">
      <c r="F144" s="11"/>
      <c r="G144" s="11"/>
      <c r="H144" s="11"/>
      <c r="I144" s="11"/>
      <c r="J144" s="11"/>
      <c r="K144" s="11"/>
      <c r="L144" s="11"/>
    </row>
    <row r="145" spans="6:12">
      <c r="F145" s="11"/>
      <c r="G145" s="11"/>
      <c r="H145" s="11"/>
      <c r="I145" s="11"/>
      <c r="J145" s="11"/>
      <c r="K145" s="11"/>
      <c r="L145" s="11"/>
    </row>
    <row r="146" spans="6:12">
      <c r="F146" s="11"/>
      <c r="G146" s="11"/>
      <c r="H146" s="11"/>
      <c r="I146" s="11"/>
      <c r="J146" s="11"/>
      <c r="K146" s="11"/>
      <c r="L146" s="11"/>
    </row>
    <row r="147" spans="6:12">
      <c r="F147" s="11"/>
      <c r="G147" s="11"/>
      <c r="H147" s="11"/>
      <c r="I147" s="11"/>
      <c r="J147" s="11"/>
      <c r="K147" s="11"/>
      <c r="L147" s="11"/>
    </row>
    <row r="148" spans="6:12">
      <c r="F148" s="11"/>
      <c r="G148" s="11"/>
      <c r="H148" s="11"/>
      <c r="I148" s="11"/>
      <c r="J148" s="11"/>
      <c r="K148" s="11"/>
      <c r="L148" s="11"/>
    </row>
    <row r="149" spans="6:12">
      <c r="F149" s="11"/>
      <c r="G149" s="11"/>
      <c r="H149" s="11"/>
      <c r="I149" s="11"/>
      <c r="J149" s="11"/>
      <c r="K149" s="11"/>
      <c r="L149" s="11"/>
    </row>
    <row r="150" spans="6:12">
      <c r="F150" s="11"/>
      <c r="G150" s="11"/>
      <c r="H150" s="11"/>
      <c r="I150" s="11"/>
      <c r="J150" s="11"/>
      <c r="K150" s="11"/>
      <c r="L150" s="11"/>
    </row>
    <row r="151" spans="6:12">
      <c r="F151" s="11"/>
      <c r="G151" s="11"/>
      <c r="H151" s="11"/>
      <c r="I151" s="11"/>
      <c r="J151" s="11"/>
      <c r="K151" s="11"/>
      <c r="L151" s="11"/>
    </row>
    <row r="152" spans="6:12">
      <c r="F152" s="11"/>
      <c r="G152" s="11"/>
      <c r="H152" s="11"/>
      <c r="I152" s="11"/>
      <c r="J152" s="11"/>
      <c r="K152" s="11"/>
      <c r="L152" s="11"/>
    </row>
    <row r="153" spans="6:12">
      <c r="F153" s="11"/>
      <c r="G153" s="11"/>
      <c r="H153" s="11"/>
      <c r="I153" s="11"/>
      <c r="J153" s="11"/>
      <c r="K153" s="11"/>
      <c r="L153" s="11"/>
    </row>
    <row r="154" spans="6:12">
      <c r="F154" s="11"/>
      <c r="G154" s="11"/>
      <c r="H154" s="11"/>
      <c r="I154" s="11"/>
      <c r="J154" s="11"/>
      <c r="K154" s="11"/>
      <c r="L154" s="11"/>
    </row>
    <row r="155" spans="6:12">
      <c r="F155" s="11"/>
      <c r="G155" s="11"/>
      <c r="H155" s="11"/>
      <c r="I155" s="11"/>
      <c r="J155" s="11"/>
      <c r="K155" s="11"/>
      <c r="L155" s="11"/>
    </row>
    <row r="156" spans="6:12">
      <c r="F156" s="11"/>
      <c r="G156" s="11"/>
      <c r="H156" s="11"/>
      <c r="I156" s="11"/>
      <c r="J156" s="11"/>
      <c r="K156" s="11"/>
      <c r="L156" s="11"/>
    </row>
    <row r="157" spans="6:12">
      <c r="F157" s="11"/>
      <c r="G157" s="11"/>
      <c r="H157" s="11"/>
      <c r="I157" s="11"/>
      <c r="J157" s="11"/>
      <c r="K157" s="11"/>
      <c r="L157" s="11"/>
    </row>
    <row r="158" spans="6:12">
      <c r="F158" s="11"/>
      <c r="G158" s="11"/>
      <c r="H158" s="11"/>
      <c r="I158" s="11"/>
      <c r="J158" s="11"/>
      <c r="K158" s="11"/>
      <c r="L158" s="11"/>
    </row>
    <row r="159" spans="6:12">
      <c r="F159" s="11"/>
      <c r="G159" s="11"/>
      <c r="H159" s="11"/>
      <c r="I159" s="11"/>
      <c r="J159" s="11"/>
      <c r="K159" s="11"/>
      <c r="L159" s="11"/>
    </row>
    <row r="160" spans="6:12">
      <c r="F160" s="11"/>
      <c r="G160" s="11"/>
      <c r="H160" s="11"/>
      <c r="I160" s="11"/>
      <c r="J160" s="11"/>
      <c r="K160" s="11"/>
      <c r="L160" s="11"/>
    </row>
    <row r="161" spans="6:12">
      <c r="F161" s="11"/>
      <c r="G161" s="11"/>
      <c r="H161" s="11"/>
      <c r="I161" s="11"/>
      <c r="J161" s="11"/>
      <c r="K161" s="11"/>
      <c r="L161" s="11"/>
    </row>
    <row r="162" spans="6:12">
      <c r="F162" s="11"/>
      <c r="G162" s="11"/>
      <c r="H162" s="11"/>
      <c r="I162" s="11"/>
      <c r="J162" s="11"/>
      <c r="K162" s="11"/>
      <c r="L162" s="11"/>
    </row>
    <row r="163" spans="6:12">
      <c r="F163" s="11"/>
      <c r="G163" s="11"/>
      <c r="H163" s="11"/>
      <c r="I163" s="11"/>
      <c r="J163" s="11"/>
      <c r="K163" s="11"/>
      <c r="L163" s="11"/>
    </row>
    <row r="164" spans="6:12">
      <c r="F164" s="11"/>
      <c r="G164" s="11"/>
      <c r="H164" s="11"/>
      <c r="I164" s="11"/>
      <c r="J164" s="11"/>
      <c r="K164" s="11"/>
      <c r="L164" s="11"/>
    </row>
    <row r="165" spans="6:12">
      <c r="F165" s="11"/>
      <c r="G165" s="11"/>
      <c r="H165" s="11"/>
      <c r="I165" s="11"/>
      <c r="J165" s="11"/>
      <c r="K165" s="11"/>
      <c r="L165" s="11"/>
    </row>
    <row r="166" spans="6:12">
      <c r="F166" s="11"/>
      <c r="G166" s="11"/>
      <c r="H166" s="11"/>
      <c r="I166" s="11"/>
      <c r="J166" s="11"/>
      <c r="K166" s="11"/>
      <c r="L166" s="11"/>
    </row>
  </sheetData>
  <phoneticPr fontId="0" type="noConversion"/>
  <printOptions horizontalCentered="1" verticalCentered="1"/>
  <pageMargins left="0.5" right="0.5" top="0.5" bottom="0.5" header="0.5" footer="0.5"/>
  <pageSetup scale="68"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4">
    <tabColor rgb="FF00B050"/>
  </sheetPr>
  <dimension ref="A1:AA291"/>
  <sheetViews>
    <sheetView defaultGridColor="0" view="pageBreakPreview" topLeftCell="A190" colorId="22" zoomScale="70" zoomScaleNormal="85" zoomScaleSheetLayoutView="70" workbookViewId="0">
      <selection activeCell="E216" sqref="E216"/>
    </sheetView>
  </sheetViews>
  <sheetFormatPr defaultColWidth="9.6640625" defaultRowHeight="15"/>
  <cols>
    <col min="1" max="1" width="2.6640625" style="4" customWidth="1"/>
    <col min="2" max="2" width="4.6640625" style="4" customWidth="1"/>
    <col min="3" max="3" width="34.77734375" style="4" customWidth="1"/>
    <col min="4" max="4" width="40.88671875" style="4" customWidth="1"/>
    <col min="5" max="5" width="21.88671875" style="4" bestFit="1" customWidth="1"/>
    <col min="6" max="6" width="16.88671875" style="4" customWidth="1"/>
    <col min="7" max="7" width="30.5546875" style="4" customWidth="1"/>
    <col min="8" max="16384" width="9.6640625" style="4"/>
  </cols>
  <sheetData>
    <row r="1" spans="1:27" ht="15.6" customHeight="1">
      <c r="A1" s="2075"/>
      <c r="B1" s="2494" t="s">
        <v>775</v>
      </c>
      <c r="C1" s="2078"/>
      <c r="D1" s="2493"/>
      <c r="E1" s="2078" t="s">
        <v>2726</v>
      </c>
      <c r="F1" s="2494" t="s">
        <v>2819</v>
      </c>
      <c r="G1" s="2080" t="s">
        <v>2820</v>
      </c>
      <c r="H1" s="11"/>
      <c r="I1" s="11"/>
      <c r="J1" s="11"/>
      <c r="K1" s="11"/>
      <c r="L1" s="11"/>
      <c r="M1" s="11"/>
      <c r="N1" s="11"/>
      <c r="O1" s="11"/>
      <c r="P1" s="11"/>
      <c r="Q1" s="11"/>
      <c r="R1" s="11"/>
      <c r="S1" s="11"/>
      <c r="T1" s="11"/>
      <c r="U1" s="11"/>
      <c r="V1" s="11"/>
      <c r="W1" s="11"/>
      <c r="X1" s="11"/>
      <c r="Y1" s="11"/>
      <c r="Z1" s="11"/>
      <c r="AA1" s="11"/>
    </row>
    <row r="2" spans="1:27" ht="15.6" customHeight="1">
      <c r="A2" s="2081"/>
      <c r="B2" s="66" t="str">
        <f>'Data Sheet'!$C$25</f>
        <v>Orange and Rockland Utilities, Inc</v>
      </c>
      <c r="C2" s="533"/>
      <c r="D2" s="56"/>
      <c r="E2" s="533" t="s">
        <v>3868</v>
      </c>
      <c r="F2" s="66" t="s">
        <v>2688</v>
      </c>
      <c r="G2" s="2758"/>
      <c r="H2" s="11"/>
      <c r="I2" s="11"/>
      <c r="J2" s="11"/>
      <c r="K2" s="11"/>
      <c r="L2" s="11"/>
      <c r="M2" s="11"/>
      <c r="N2" s="11"/>
      <c r="O2" s="11"/>
      <c r="P2" s="11"/>
      <c r="Q2" s="11"/>
      <c r="R2" s="11"/>
      <c r="S2" s="11"/>
      <c r="T2" s="11"/>
      <c r="U2" s="11"/>
      <c r="V2" s="11"/>
      <c r="W2" s="11"/>
      <c r="X2" s="11"/>
      <c r="Y2" s="11"/>
      <c r="Z2" s="11"/>
      <c r="AA2" s="11"/>
    </row>
    <row r="3" spans="1:27" ht="15.6" customHeight="1">
      <c r="A3" s="2081"/>
      <c r="B3" s="66"/>
      <c r="C3" s="533"/>
      <c r="D3" s="56"/>
      <c r="E3" s="533" t="s">
        <v>776</v>
      </c>
      <c r="F3" s="462" t="str">
        <f>'Data Sheet'!$C$40</f>
        <v>4/28/2015</v>
      </c>
      <c r="G3" s="2759" t="str">
        <f>'Data Sheet'!$C$38</f>
        <v>12/31/2014</v>
      </c>
      <c r="H3" s="11"/>
      <c r="I3" s="11"/>
      <c r="J3" s="11"/>
      <c r="K3" s="11"/>
      <c r="L3" s="11"/>
      <c r="M3" s="11"/>
      <c r="N3" s="11"/>
      <c r="O3" s="11"/>
      <c r="P3" s="11"/>
      <c r="Q3" s="11"/>
      <c r="R3" s="11"/>
      <c r="S3" s="11"/>
      <c r="T3" s="11"/>
      <c r="U3" s="11"/>
      <c r="V3" s="11"/>
      <c r="W3" s="11"/>
      <c r="X3" s="11"/>
      <c r="Y3" s="11"/>
      <c r="Z3" s="11"/>
      <c r="AA3" s="11"/>
    </row>
    <row r="4" spans="1:27" ht="15.6" customHeight="1">
      <c r="A4" s="2760"/>
      <c r="B4" s="222" t="s">
        <v>777</v>
      </c>
      <c r="C4" s="132"/>
      <c r="D4" s="132"/>
      <c r="E4" s="132"/>
      <c r="F4" s="132"/>
      <c r="G4" s="2761"/>
      <c r="H4" s="11"/>
      <c r="I4" s="11"/>
      <c r="J4" s="11"/>
      <c r="K4" s="11"/>
      <c r="L4" s="11"/>
      <c r="M4" s="11"/>
      <c r="N4" s="11"/>
      <c r="O4" s="11"/>
      <c r="P4" s="11"/>
      <c r="Q4" s="11"/>
      <c r="R4" s="11"/>
      <c r="S4" s="11"/>
      <c r="T4" s="11"/>
      <c r="U4" s="11"/>
      <c r="V4" s="11"/>
      <c r="W4" s="11"/>
      <c r="X4" s="11"/>
      <c r="Y4" s="11"/>
      <c r="Z4" s="11"/>
      <c r="AA4" s="11"/>
    </row>
    <row r="5" spans="1:27" ht="15.6" customHeight="1">
      <c r="A5" s="2081"/>
      <c r="B5" s="533"/>
      <c r="C5" s="533"/>
      <c r="D5" s="533"/>
      <c r="E5" s="533"/>
      <c r="F5" s="533"/>
      <c r="G5" s="2424"/>
      <c r="H5" s="11"/>
      <c r="I5" s="11"/>
      <c r="J5" s="11"/>
      <c r="K5" s="11"/>
      <c r="L5" s="11"/>
      <c r="M5" s="11"/>
      <c r="N5" s="11"/>
      <c r="O5" s="11"/>
      <c r="P5" s="11"/>
      <c r="Q5" s="11"/>
      <c r="R5" s="11"/>
      <c r="S5" s="11"/>
      <c r="T5" s="11"/>
      <c r="U5" s="11"/>
      <c r="V5" s="11"/>
      <c r="W5" s="11"/>
      <c r="X5" s="11"/>
      <c r="Y5" s="11"/>
      <c r="Z5" s="11"/>
      <c r="AA5" s="11"/>
    </row>
    <row r="6" spans="1:27" ht="15.6" customHeight="1">
      <c r="A6" s="2081"/>
      <c r="B6" s="533" t="s">
        <v>778</v>
      </c>
      <c r="C6" s="533"/>
      <c r="D6" s="533"/>
      <c r="E6" s="533"/>
      <c r="F6" s="533"/>
      <c r="G6" s="2424"/>
      <c r="H6" s="11"/>
      <c r="I6" s="11"/>
      <c r="J6" s="11"/>
      <c r="K6" s="11"/>
      <c r="L6" s="11"/>
      <c r="M6" s="11"/>
      <c r="N6" s="11"/>
      <c r="O6" s="11"/>
      <c r="P6" s="11"/>
      <c r="Q6" s="11"/>
      <c r="R6" s="11"/>
      <c r="S6" s="11"/>
      <c r="T6" s="11"/>
      <c r="U6" s="11"/>
      <c r="V6" s="11"/>
      <c r="W6" s="11"/>
      <c r="X6" s="11"/>
      <c r="Y6" s="11"/>
      <c r="Z6" s="11"/>
      <c r="AA6" s="11"/>
    </row>
    <row r="7" spans="1:27" ht="15.6" customHeight="1">
      <c r="A7" s="2081"/>
      <c r="B7" s="533" t="s">
        <v>2803</v>
      </c>
      <c r="C7" s="533"/>
      <c r="D7" s="533"/>
      <c r="E7" s="533"/>
      <c r="F7" s="533"/>
      <c r="G7" s="2424"/>
      <c r="H7" s="11"/>
      <c r="I7" s="11"/>
      <c r="J7" s="11"/>
      <c r="K7" s="11"/>
      <c r="L7" s="11"/>
      <c r="M7" s="11"/>
      <c r="N7" s="11"/>
      <c r="O7" s="11"/>
      <c r="P7" s="11"/>
      <c r="Q7" s="11"/>
      <c r="R7" s="11"/>
      <c r="S7" s="11"/>
      <c r="T7" s="11"/>
      <c r="U7" s="11"/>
      <c r="V7" s="11"/>
      <c r="W7" s="11"/>
      <c r="X7" s="11"/>
      <c r="Y7" s="11"/>
      <c r="Z7" s="11"/>
      <c r="AA7" s="11"/>
    </row>
    <row r="8" spans="1:27" ht="15.6" customHeight="1">
      <c r="A8" s="2081"/>
      <c r="B8" s="533" t="s">
        <v>4508</v>
      </c>
      <c r="C8" s="533"/>
      <c r="D8" s="533"/>
      <c r="E8" s="533"/>
      <c r="F8" s="533"/>
      <c r="G8" s="2424"/>
      <c r="H8" s="11"/>
      <c r="I8" s="11"/>
      <c r="J8" s="11"/>
      <c r="K8" s="11"/>
      <c r="L8" s="11"/>
      <c r="M8" s="11"/>
      <c r="N8" s="11"/>
      <c r="O8" s="11"/>
      <c r="P8" s="11"/>
      <c r="Q8" s="11"/>
      <c r="R8" s="11"/>
      <c r="S8" s="11"/>
      <c r="T8" s="11"/>
      <c r="U8" s="11"/>
      <c r="V8" s="11"/>
      <c r="W8" s="11"/>
      <c r="X8" s="11"/>
      <c r="Y8" s="11"/>
      <c r="Z8" s="11"/>
      <c r="AA8" s="11"/>
    </row>
    <row r="9" spans="1:27" ht="15.6" customHeight="1">
      <c r="A9" s="2081"/>
      <c r="B9" s="533" t="s">
        <v>4509</v>
      </c>
      <c r="C9" s="533"/>
      <c r="D9" s="533"/>
      <c r="E9" s="533"/>
      <c r="F9" s="533"/>
      <c r="G9" s="2424"/>
      <c r="H9" s="11"/>
      <c r="I9" s="11"/>
      <c r="J9" s="11"/>
      <c r="K9" s="11"/>
      <c r="L9" s="11"/>
      <c r="M9" s="11"/>
      <c r="N9" s="11"/>
      <c r="O9" s="11"/>
      <c r="P9" s="11"/>
      <c r="Q9" s="11"/>
      <c r="R9" s="11"/>
      <c r="S9" s="11"/>
      <c r="T9" s="11"/>
      <c r="U9" s="11"/>
      <c r="V9" s="11"/>
      <c r="W9" s="11"/>
      <c r="X9" s="11"/>
      <c r="Y9" s="11"/>
      <c r="Z9" s="11"/>
      <c r="AA9" s="11"/>
    </row>
    <row r="10" spans="1:27" ht="15.6" customHeight="1">
      <c r="A10" s="2081"/>
      <c r="B10" s="533" t="s">
        <v>1487</v>
      </c>
      <c r="C10" s="533"/>
      <c r="D10" s="533"/>
      <c r="E10" s="533"/>
      <c r="F10" s="533"/>
      <c r="G10" s="2424"/>
      <c r="H10" s="11"/>
      <c r="I10" s="11"/>
      <c r="J10" s="11"/>
      <c r="K10" s="11"/>
      <c r="L10" s="11"/>
      <c r="M10" s="11"/>
      <c r="N10" s="11"/>
      <c r="O10" s="11"/>
      <c r="P10" s="11"/>
      <c r="Q10" s="11"/>
      <c r="R10" s="11"/>
      <c r="S10" s="11"/>
      <c r="T10" s="11"/>
      <c r="U10" s="11"/>
      <c r="V10" s="11"/>
      <c r="W10" s="11"/>
      <c r="X10" s="11"/>
      <c r="Y10" s="11"/>
      <c r="Z10" s="11"/>
      <c r="AA10" s="11"/>
    </row>
    <row r="11" spans="1:27" ht="15.6" customHeight="1">
      <c r="A11" s="2762"/>
      <c r="B11" s="52"/>
      <c r="C11" s="52"/>
      <c r="D11" s="52"/>
      <c r="E11" s="52"/>
      <c r="F11" s="52"/>
      <c r="G11" s="2763"/>
      <c r="H11" s="11"/>
      <c r="I11" s="11"/>
      <c r="J11" s="11"/>
      <c r="K11" s="11"/>
      <c r="L11" s="11"/>
      <c r="M11" s="11"/>
      <c r="N11" s="11"/>
      <c r="O11" s="11"/>
      <c r="P11" s="11"/>
      <c r="Q11" s="11"/>
      <c r="R11" s="11"/>
      <c r="S11" s="11"/>
      <c r="T11" s="11"/>
      <c r="U11" s="11"/>
      <c r="V11" s="11"/>
      <c r="W11" s="11"/>
      <c r="X11" s="11"/>
      <c r="Y11" s="11"/>
      <c r="Z11" s="11"/>
      <c r="AA11" s="11"/>
    </row>
    <row r="12" spans="1:27">
      <c r="A12" s="2081"/>
      <c r="B12" s="59"/>
      <c r="C12" s="64"/>
      <c r="D12" s="63"/>
      <c r="E12" s="63"/>
      <c r="F12" s="57"/>
      <c r="G12" s="2764" t="s">
        <v>1488</v>
      </c>
      <c r="H12" s="11"/>
      <c r="I12" s="11"/>
      <c r="J12" s="11"/>
      <c r="K12" s="11"/>
      <c r="L12" s="11"/>
      <c r="M12" s="11"/>
      <c r="N12" s="11"/>
      <c r="O12" s="11"/>
      <c r="P12" s="11"/>
      <c r="Q12" s="11"/>
      <c r="R12" s="11"/>
      <c r="S12" s="11"/>
      <c r="T12" s="11"/>
      <c r="U12" s="11"/>
      <c r="V12" s="11"/>
      <c r="W12" s="11"/>
      <c r="X12" s="11"/>
      <c r="Y12" s="11"/>
      <c r="Z12" s="11"/>
      <c r="AA12" s="11"/>
    </row>
    <row r="13" spans="1:27" ht="18" customHeight="1">
      <c r="A13" s="2081"/>
      <c r="B13" s="435" t="s">
        <v>4190</v>
      </c>
      <c r="C13" s="2756"/>
      <c r="D13" s="3612" t="s">
        <v>1489</v>
      </c>
      <c r="E13" s="3612"/>
      <c r="F13" s="3613"/>
      <c r="G13" s="2764" t="s">
        <v>1490</v>
      </c>
      <c r="H13" s="11"/>
      <c r="I13" s="11"/>
      <c r="J13" s="11"/>
      <c r="K13" s="11"/>
      <c r="L13" s="11"/>
      <c r="M13" s="11"/>
      <c r="N13" s="11"/>
      <c r="O13" s="11"/>
      <c r="P13" s="11"/>
      <c r="Q13" s="11"/>
      <c r="R13" s="11"/>
      <c r="S13" s="11"/>
      <c r="T13" s="11"/>
      <c r="U13" s="11"/>
      <c r="V13" s="11"/>
      <c r="W13" s="11"/>
      <c r="X13" s="11"/>
      <c r="Y13" s="11"/>
      <c r="Z13" s="11"/>
      <c r="AA13" s="11"/>
    </row>
    <row r="14" spans="1:27">
      <c r="A14" s="2081"/>
      <c r="B14" s="435" t="s">
        <v>4193</v>
      </c>
      <c r="C14" s="66"/>
      <c r="D14" s="533" t="s">
        <v>1491</v>
      </c>
      <c r="E14" s="533"/>
      <c r="F14" s="56"/>
      <c r="G14" s="2764" t="s">
        <v>2119</v>
      </c>
      <c r="H14" s="11"/>
      <c r="I14" s="11"/>
      <c r="J14" s="11"/>
      <c r="K14" s="11"/>
      <c r="L14" s="11"/>
      <c r="M14" s="11"/>
      <c r="N14" s="11"/>
      <c r="O14" s="11"/>
      <c r="P14" s="11"/>
      <c r="Q14" s="11"/>
      <c r="R14" s="11"/>
      <c r="S14" s="11"/>
      <c r="T14" s="11"/>
      <c r="U14" s="11"/>
      <c r="V14" s="11"/>
      <c r="W14" s="11"/>
      <c r="X14" s="11"/>
      <c r="Y14" s="11"/>
      <c r="Z14" s="11"/>
      <c r="AA14" s="11"/>
    </row>
    <row r="15" spans="1:27">
      <c r="A15" s="2765"/>
      <c r="B15" s="2696">
        <v>1</v>
      </c>
      <c r="C15" s="2697"/>
      <c r="D15" s="2698" t="s">
        <v>355</v>
      </c>
      <c r="E15" s="2699"/>
      <c r="F15" s="2699"/>
      <c r="G15" s="2766" t="s">
        <v>3706</v>
      </c>
      <c r="H15" s="11"/>
      <c r="I15" s="11"/>
      <c r="J15" s="11"/>
      <c r="K15" s="11"/>
      <c r="L15" s="11"/>
      <c r="M15" s="11"/>
      <c r="N15" s="11"/>
      <c r="O15" s="11"/>
      <c r="P15" s="11"/>
      <c r="Q15" s="11"/>
      <c r="R15" s="11"/>
      <c r="S15" s="11"/>
      <c r="T15" s="11"/>
      <c r="U15" s="11"/>
      <c r="V15" s="11"/>
      <c r="W15" s="11"/>
      <c r="X15" s="11"/>
      <c r="Y15" s="11"/>
      <c r="Z15" s="11"/>
      <c r="AA15" s="11"/>
    </row>
    <row r="16" spans="1:27">
      <c r="A16" s="2081"/>
      <c r="B16" s="53">
        <v>2</v>
      </c>
      <c r="C16" s="66"/>
      <c r="D16" s="533"/>
      <c r="E16" s="533"/>
      <c r="F16" s="533"/>
      <c r="G16" s="2767"/>
      <c r="H16" s="11"/>
      <c r="I16" s="11"/>
      <c r="J16" s="11"/>
      <c r="K16" s="11"/>
      <c r="L16" s="11"/>
      <c r="M16" s="11"/>
      <c r="N16" s="11"/>
      <c r="O16" s="11"/>
      <c r="P16" s="11"/>
      <c r="Q16" s="11"/>
      <c r="R16" s="11"/>
      <c r="S16" s="11"/>
      <c r="T16" s="11"/>
      <c r="U16" s="11"/>
      <c r="V16" s="11"/>
      <c r="W16" s="11"/>
      <c r="X16" s="11"/>
      <c r="Y16" s="11"/>
      <c r="Z16" s="11"/>
      <c r="AA16" s="11"/>
    </row>
    <row r="17" spans="1:27" ht="15.75" customHeight="1">
      <c r="A17" s="2081"/>
      <c r="B17" s="53">
        <v>3</v>
      </c>
      <c r="C17" s="66"/>
      <c r="D17" s="2701" t="s">
        <v>1492</v>
      </c>
      <c r="E17" s="533"/>
      <c r="F17" s="533"/>
      <c r="G17" s="2767">
        <v>33581029</v>
      </c>
      <c r="H17" s="11"/>
      <c r="I17" s="11"/>
      <c r="J17" s="11"/>
      <c r="K17" s="11"/>
      <c r="L17" s="11"/>
      <c r="M17" s="11"/>
      <c r="N17" s="11"/>
      <c r="O17" s="11"/>
      <c r="P17" s="11"/>
      <c r="Q17" s="11"/>
      <c r="R17" s="11"/>
      <c r="S17" s="11"/>
      <c r="T17" s="11"/>
      <c r="U17" s="11"/>
      <c r="V17" s="11"/>
      <c r="W17" s="11"/>
      <c r="X17" s="11"/>
      <c r="Y17" s="11"/>
      <c r="Z17" s="11"/>
      <c r="AA17" s="11"/>
    </row>
    <row r="18" spans="1:27">
      <c r="A18" s="2081"/>
      <c r="B18" s="53">
        <v>4</v>
      </c>
      <c r="C18" s="66"/>
      <c r="D18" s="533"/>
      <c r="E18" s="533"/>
      <c r="F18" s="533"/>
      <c r="G18" s="2096"/>
      <c r="H18" s="11"/>
      <c r="I18" s="11"/>
      <c r="J18" s="11"/>
      <c r="K18" s="11"/>
      <c r="L18" s="11"/>
      <c r="M18" s="11"/>
      <c r="N18" s="11"/>
      <c r="O18" s="11"/>
      <c r="P18" s="11"/>
      <c r="Q18" s="11"/>
      <c r="R18" s="11"/>
      <c r="S18" s="11"/>
      <c r="T18" s="11"/>
      <c r="U18" s="11"/>
      <c r="V18" s="11"/>
      <c r="W18" s="11"/>
      <c r="X18" s="11"/>
      <c r="Y18" s="11"/>
      <c r="Z18" s="11"/>
      <c r="AA18" s="11"/>
    </row>
    <row r="19" spans="1:27">
      <c r="A19" s="2081"/>
      <c r="B19" s="53">
        <v>5</v>
      </c>
      <c r="C19" s="66"/>
      <c r="D19" s="533"/>
      <c r="E19" s="533"/>
      <c r="F19" s="533"/>
      <c r="G19" s="2096"/>
      <c r="H19" s="11"/>
      <c r="I19" s="11"/>
      <c r="J19" s="11"/>
      <c r="K19" s="11"/>
      <c r="L19" s="11"/>
      <c r="M19" s="11"/>
      <c r="N19" s="11"/>
      <c r="O19" s="11"/>
      <c r="P19" s="11"/>
      <c r="Q19" s="11"/>
      <c r="R19" s="11"/>
      <c r="S19" s="11"/>
      <c r="T19" s="11"/>
      <c r="U19" s="11"/>
      <c r="V19" s="11"/>
      <c r="W19" s="11"/>
      <c r="X19" s="11"/>
      <c r="Y19" s="11"/>
      <c r="Z19" s="11"/>
      <c r="AA19" s="11"/>
    </row>
    <row r="20" spans="1:27">
      <c r="A20" s="2081"/>
      <c r="B20" s="53">
        <v>6</v>
      </c>
      <c r="C20" s="66"/>
      <c r="D20" s="533"/>
      <c r="E20" s="533"/>
      <c r="F20" s="533"/>
      <c r="G20" s="2096"/>
      <c r="H20" s="11"/>
      <c r="I20" s="11"/>
      <c r="J20" s="11"/>
      <c r="K20" s="11"/>
      <c r="L20" s="11"/>
      <c r="M20" s="11"/>
      <c r="N20" s="11"/>
      <c r="O20" s="11"/>
      <c r="P20" s="11"/>
      <c r="Q20" s="11"/>
      <c r="R20" s="11"/>
      <c r="S20" s="11"/>
      <c r="T20" s="11"/>
      <c r="U20" s="11"/>
      <c r="V20" s="11"/>
      <c r="W20" s="11"/>
      <c r="X20" s="11"/>
      <c r="Y20" s="11"/>
      <c r="Z20" s="11"/>
      <c r="AA20" s="11"/>
    </row>
    <row r="21" spans="1:27">
      <c r="A21" s="2081"/>
      <c r="B21" s="53">
        <v>7</v>
      </c>
      <c r="C21" s="66"/>
      <c r="D21" s="533"/>
      <c r="E21" s="533"/>
      <c r="F21" s="533"/>
      <c r="G21" s="2096"/>
      <c r="H21" s="11"/>
      <c r="I21" s="11"/>
      <c r="J21" s="11"/>
      <c r="K21" s="11"/>
      <c r="L21" s="11"/>
      <c r="M21" s="11"/>
      <c r="N21" s="11"/>
      <c r="O21" s="11"/>
      <c r="P21" s="11"/>
      <c r="Q21" s="11"/>
      <c r="R21" s="11"/>
      <c r="S21" s="11"/>
      <c r="T21" s="11"/>
      <c r="U21" s="11"/>
      <c r="V21" s="11"/>
      <c r="W21" s="11"/>
      <c r="X21" s="11"/>
      <c r="Y21" s="11"/>
      <c r="Z21" s="11"/>
      <c r="AA21" s="11"/>
    </row>
    <row r="22" spans="1:27">
      <c r="A22" s="2081"/>
      <c r="B22" s="53">
        <v>8</v>
      </c>
      <c r="C22" s="66"/>
      <c r="D22" s="533"/>
      <c r="E22" s="533"/>
      <c r="F22" s="533"/>
      <c r="G22" s="2096"/>
      <c r="H22" s="11"/>
      <c r="I22" s="11"/>
      <c r="J22" s="11"/>
      <c r="K22" s="11"/>
      <c r="L22" s="11"/>
      <c r="M22" s="11"/>
      <c r="N22" s="11"/>
      <c r="O22" s="11"/>
      <c r="P22" s="11"/>
      <c r="Q22" s="11"/>
      <c r="R22" s="11"/>
      <c r="S22" s="11"/>
      <c r="T22" s="11"/>
      <c r="U22" s="11"/>
      <c r="V22" s="11"/>
      <c r="W22" s="11"/>
      <c r="X22" s="11"/>
      <c r="Y22" s="11"/>
      <c r="Z22" s="11"/>
      <c r="AA22" s="11"/>
    </row>
    <row r="23" spans="1:27">
      <c r="A23" s="2081"/>
      <c r="B23" s="53">
        <v>9</v>
      </c>
      <c r="C23" s="66"/>
      <c r="D23" s="533"/>
      <c r="E23" s="533"/>
      <c r="F23" s="533"/>
      <c r="G23" s="2096"/>
      <c r="H23" s="11"/>
      <c r="I23" s="11"/>
      <c r="J23" s="11"/>
      <c r="K23" s="11"/>
      <c r="L23" s="11"/>
      <c r="M23" s="11"/>
      <c r="N23" s="11"/>
      <c r="O23" s="11"/>
      <c r="P23" s="11"/>
      <c r="Q23" s="11"/>
      <c r="R23" s="11"/>
      <c r="S23" s="11"/>
      <c r="T23" s="11"/>
      <c r="U23" s="11"/>
      <c r="V23" s="11"/>
      <c r="W23" s="11"/>
      <c r="X23" s="11"/>
      <c r="Y23" s="11"/>
      <c r="Z23" s="11"/>
      <c r="AA23" s="11"/>
    </row>
    <row r="24" spans="1:27">
      <c r="A24" s="2081"/>
      <c r="B24" s="53">
        <v>10</v>
      </c>
      <c r="C24" s="66"/>
      <c r="D24" s="533"/>
      <c r="E24" s="533"/>
      <c r="F24" s="533"/>
      <c r="G24" s="2096"/>
      <c r="H24" s="11"/>
      <c r="I24" s="11"/>
      <c r="J24" s="11"/>
      <c r="K24" s="11"/>
      <c r="L24" s="11"/>
      <c r="M24" s="11"/>
      <c r="N24" s="11"/>
      <c r="O24" s="11"/>
      <c r="P24" s="11"/>
      <c r="Q24" s="11"/>
      <c r="R24" s="11"/>
      <c r="S24" s="11"/>
      <c r="T24" s="11"/>
      <c r="U24" s="11"/>
      <c r="V24" s="11"/>
      <c r="W24" s="11"/>
      <c r="X24" s="11"/>
      <c r="Y24" s="11"/>
      <c r="Z24" s="11"/>
      <c r="AA24" s="11"/>
    </row>
    <row r="25" spans="1:27">
      <c r="A25" s="2081"/>
      <c r="B25" s="53">
        <v>11</v>
      </c>
      <c r="C25" s="66"/>
      <c r="D25" s="533"/>
      <c r="E25" s="533"/>
      <c r="F25" s="533"/>
      <c r="G25" s="2096"/>
      <c r="H25" s="11"/>
      <c r="I25" s="11"/>
      <c r="J25" s="11"/>
      <c r="K25" s="11"/>
      <c r="L25" s="11"/>
      <c r="M25" s="11"/>
      <c r="N25" s="11"/>
      <c r="O25" s="11"/>
      <c r="P25" s="11"/>
      <c r="Q25" s="11"/>
      <c r="R25" s="11"/>
      <c r="S25" s="11"/>
      <c r="T25" s="11"/>
      <c r="U25" s="11"/>
      <c r="V25" s="11"/>
      <c r="W25" s="11"/>
      <c r="X25" s="11"/>
      <c r="Y25" s="11"/>
      <c r="Z25" s="11"/>
      <c r="AA25" s="11"/>
    </row>
    <row r="26" spans="1:27">
      <c r="A26" s="2081"/>
      <c r="B26" s="53">
        <v>12</v>
      </c>
      <c r="C26" s="66"/>
      <c r="D26" s="533"/>
      <c r="E26" s="533"/>
      <c r="F26" s="533"/>
      <c r="G26" s="2096"/>
      <c r="H26" s="11"/>
      <c r="I26" s="11"/>
      <c r="J26" s="11"/>
      <c r="K26" s="11"/>
      <c r="L26" s="11"/>
      <c r="M26" s="11"/>
      <c r="N26" s="11"/>
      <c r="O26" s="11"/>
      <c r="P26" s="11"/>
      <c r="Q26" s="11"/>
      <c r="R26" s="11"/>
      <c r="S26" s="11"/>
      <c r="T26" s="11"/>
      <c r="U26" s="11"/>
      <c r="V26" s="11"/>
      <c r="W26" s="11"/>
      <c r="X26" s="11"/>
      <c r="Y26" s="11"/>
      <c r="Z26" s="11"/>
      <c r="AA26" s="11"/>
    </row>
    <row r="27" spans="1:27">
      <c r="A27" s="2081"/>
      <c r="B27" s="53">
        <v>13</v>
      </c>
      <c r="C27" s="66"/>
      <c r="D27" s="533"/>
      <c r="E27" s="533"/>
      <c r="F27" s="533"/>
      <c r="G27" s="2096"/>
      <c r="H27" s="11"/>
      <c r="I27" s="11"/>
      <c r="J27" s="11"/>
      <c r="K27" s="11"/>
      <c r="L27" s="11"/>
      <c r="M27" s="11"/>
      <c r="N27" s="11"/>
      <c r="O27" s="11"/>
      <c r="P27" s="11"/>
      <c r="Q27" s="11"/>
      <c r="R27" s="11"/>
      <c r="S27" s="11"/>
      <c r="T27" s="11"/>
      <c r="U27" s="11"/>
      <c r="V27" s="11"/>
      <c r="W27" s="11"/>
      <c r="X27" s="11"/>
      <c r="Y27" s="11"/>
      <c r="Z27" s="11"/>
      <c r="AA27" s="11"/>
    </row>
    <row r="28" spans="1:27">
      <c r="A28" s="2081"/>
      <c r="B28" s="53">
        <v>14</v>
      </c>
      <c r="C28" s="66"/>
      <c r="D28" s="533"/>
      <c r="E28" s="533"/>
      <c r="F28" s="533"/>
      <c r="G28" s="2096"/>
      <c r="H28" s="11"/>
      <c r="I28" s="11"/>
      <c r="J28" s="11"/>
      <c r="K28" s="11"/>
      <c r="L28" s="11"/>
      <c r="M28" s="11"/>
      <c r="N28" s="11"/>
      <c r="O28" s="11"/>
      <c r="P28" s="11"/>
      <c r="Q28" s="11"/>
      <c r="R28" s="11"/>
      <c r="S28" s="11"/>
      <c r="T28" s="11"/>
      <c r="U28" s="11"/>
      <c r="V28" s="11"/>
      <c r="W28" s="11"/>
      <c r="X28" s="11"/>
      <c r="Y28" s="11"/>
      <c r="Z28" s="11"/>
      <c r="AA28" s="11"/>
    </row>
    <row r="29" spans="1:27">
      <c r="A29" s="2081"/>
      <c r="B29" s="53">
        <v>15</v>
      </c>
      <c r="C29" s="66"/>
      <c r="D29" s="533"/>
      <c r="E29" s="533"/>
      <c r="F29" s="533"/>
      <c r="G29" s="2096"/>
      <c r="H29" s="11"/>
      <c r="I29" s="11"/>
      <c r="J29" s="11"/>
      <c r="K29" s="11"/>
      <c r="L29" s="11"/>
      <c r="M29" s="11"/>
      <c r="N29" s="11"/>
      <c r="O29" s="11"/>
      <c r="P29" s="11"/>
      <c r="Q29" s="11"/>
      <c r="R29" s="11"/>
      <c r="S29" s="11"/>
      <c r="T29" s="11"/>
      <c r="U29" s="11"/>
      <c r="V29" s="11"/>
      <c r="W29" s="11"/>
      <c r="X29" s="11"/>
      <c r="Y29" s="11"/>
      <c r="Z29" s="11"/>
      <c r="AA29" s="11"/>
    </row>
    <row r="30" spans="1:27">
      <c r="A30" s="2081"/>
      <c r="B30" s="53">
        <v>16</v>
      </c>
      <c r="C30" s="66"/>
      <c r="D30" s="533"/>
      <c r="E30" s="533"/>
      <c r="F30" s="533"/>
      <c r="G30" s="2096"/>
      <c r="H30" s="11"/>
      <c r="I30" s="11"/>
      <c r="J30" s="11"/>
      <c r="K30" s="11"/>
      <c r="L30" s="11"/>
      <c r="M30" s="11"/>
      <c r="N30" s="11"/>
      <c r="O30" s="11"/>
      <c r="P30" s="11"/>
      <c r="Q30" s="11"/>
      <c r="R30" s="11"/>
      <c r="S30" s="11"/>
      <c r="T30" s="11"/>
      <c r="U30" s="11"/>
      <c r="V30" s="11"/>
      <c r="W30" s="11"/>
      <c r="X30" s="11"/>
      <c r="Y30" s="11"/>
      <c r="Z30" s="11"/>
      <c r="AA30" s="11"/>
    </row>
    <row r="31" spans="1:27">
      <c r="A31" s="2081"/>
      <c r="B31" s="53">
        <v>17</v>
      </c>
      <c r="C31" s="66"/>
      <c r="D31" s="533"/>
      <c r="E31" s="533"/>
      <c r="F31" s="533"/>
      <c r="G31" s="2096"/>
      <c r="H31" s="11"/>
      <c r="I31" s="11"/>
      <c r="J31" s="11"/>
      <c r="K31" s="11"/>
      <c r="L31" s="11"/>
      <c r="M31" s="11"/>
      <c r="N31" s="11"/>
      <c r="O31" s="11"/>
      <c r="P31" s="11"/>
      <c r="Q31" s="11"/>
      <c r="R31" s="11"/>
      <c r="S31" s="11"/>
      <c r="T31" s="11"/>
      <c r="U31" s="11"/>
      <c r="V31" s="11"/>
      <c r="W31" s="11"/>
      <c r="X31" s="11"/>
      <c r="Y31" s="11"/>
      <c r="Z31" s="11"/>
      <c r="AA31" s="11"/>
    </row>
    <row r="32" spans="1:27">
      <c r="A32" s="2081"/>
      <c r="B32" s="53">
        <v>18</v>
      </c>
      <c r="C32" s="66"/>
      <c r="D32" s="533"/>
      <c r="E32" s="533"/>
      <c r="F32" s="533"/>
      <c r="G32" s="2096"/>
      <c r="H32" s="11"/>
      <c r="I32" s="11"/>
      <c r="J32" s="11"/>
      <c r="K32" s="11"/>
      <c r="L32" s="11"/>
      <c r="M32" s="11"/>
      <c r="N32" s="11"/>
      <c r="O32" s="11"/>
      <c r="P32" s="11"/>
      <c r="Q32" s="11"/>
      <c r="R32" s="11"/>
      <c r="S32" s="11"/>
      <c r="T32" s="11"/>
      <c r="U32" s="11"/>
      <c r="V32" s="11"/>
      <c r="W32" s="11"/>
      <c r="X32" s="11"/>
      <c r="Y32" s="11"/>
      <c r="Z32" s="11"/>
      <c r="AA32" s="11"/>
    </row>
    <row r="33" spans="1:27">
      <c r="A33" s="2081"/>
      <c r="B33" s="53">
        <v>19</v>
      </c>
      <c r="C33" s="66"/>
      <c r="D33" s="533"/>
      <c r="E33" s="533" t="s">
        <v>1493</v>
      </c>
      <c r="F33" s="533"/>
      <c r="G33" s="2768">
        <f>SUM(G17:G32)</f>
        <v>33581029</v>
      </c>
      <c r="H33" s="11"/>
      <c r="I33" s="11"/>
      <c r="J33" s="11"/>
      <c r="K33" s="11"/>
      <c r="L33" s="11"/>
      <c r="M33" s="11"/>
      <c r="N33" s="11"/>
      <c r="O33" s="11"/>
      <c r="P33" s="11"/>
      <c r="Q33" s="11"/>
      <c r="R33" s="11"/>
      <c r="S33" s="11"/>
      <c r="T33" s="11"/>
      <c r="U33" s="11"/>
      <c r="V33" s="11"/>
      <c r="W33" s="11"/>
      <c r="X33" s="11"/>
      <c r="Y33" s="11"/>
      <c r="Z33" s="11"/>
      <c r="AA33" s="11"/>
    </row>
    <row r="34" spans="1:27">
      <c r="A34" s="2081"/>
      <c r="B34" s="53">
        <v>20</v>
      </c>
      <c r="C34" s="66"/>
      <c r="D34" s="533"/>
      <c r="E34" s="533"/>
      <c r="F34" s="533"/>
      <c r="G34" s="2767"/>
      <c r="H34" s="11"/>
      <c r="I34" s="11"/>
      <c r="J34" s="11"/>
      <c r="K34" s="11"/>
      <c r="L34" s="11"/>
      <c r="M34" s="11"/>
      <c r="N34" s="11"/>
      <c r="O34" s="11"/>
      <c r="P34" s="11"/>
      <c r="Q34" s="11"/>
      <c r="R34" s="11"/>
      <c r="S34" s="11"/>
      <c r="T34" s="11"/>
      <c r="U34" s="11"/>
      <c r="V34" s="11"/>
      <c r="W34" s="11"/>
      <c r="X34" s="11"/>
      <c r="Y34" s="11"/>
      <c r="Z34" s="11"/>
      <c r="AA34" s="11"/>
    </row>
    <row r="35" spans="1:27">
      <c r="A35" s="2081"/>
      <c r="B35" s="53">
        <v>21</v>
      </c>
      <c r="C35" s="66"/>
      <c r="D35" s="1592" t="s">
        <v>356</v>
      </c>
      <c r="E35" s="533"/>
      <c r="F35" s="533"/>
      <c r="G35" s="2096"/>
      <c r="H35" s="11"/>
      <c r="I35" s="11"/>
      <c r="J35" s="11"/>
      <c r="K35" s="11"/>
      <c r="L35" s="11"/>
      <c r="M35" s="11"/>
      <c r="N35" s="11"/>
      <c r="O35" s="11"/>
      <c r="P35" s="11"/>
      <c r="Q35" s="11"/>
      <c r="R35" s="11"/>
      <c r="S35" s="11"/>
      <c r="T35" s="11"/>
      <c r="U35" s="11"/>
      <c r="V35" s="11"/>
      <c r="W35" s="11"/>
      <c r="X35" s="11"/>
      <c r="Y35" s="11"/>
      <c r="Z35" s="11"/>
      <c r="AA35" s="11"/>
    </row>
    <row r="36" spans="1:27">
      <c r="A36" s="2081"/>
      <c r="B36" s="53">
        <v>22</v>
      </c>
      <c r="C36" s="66"/>
      <c r="D36" s="533"/>
      <c r="E36" s="533"/>
      <c r="F36" s="533"/>
      <c r="G36" s="2767"/>
      <c r="H36" s="11"/>
      <c r="I36" s="11"/>
      <c r="J36" s="11"/>
      <c r="K36" s="11"/>
      <c r="L36" s="11"/>
      <c r="M36" s="11"/>
      <c r="N36" s="11"/>
      <c r="O36" s="11"/>
      <c r="P36" s="11"/>
      <c r="Q36" s="11"/>
      <c r="R36" s="11"/>
      <c r="S36" s="11"/>
      <c r="T36" s="11"/>
      <c r="U36" s="11"/>
      <c r="V36" s="11"/>
      <c r="W36" s="11"/>
      <c r="X36" s="11"/>
      <c r="Y36" s="11"/>
      <c r="Z36" s="11"/>
      <c r="AA36" s="11"/>
    </row>
    <row r="37" spans="1:27">
      <c r="A37" s="2081"/>
      <c r="B37" s="53">
        <v>23</v>
      </c>
      <c r="C37" s="66"/>
      <c r="D37" s="2701" t="s">
        <v>1492</v>
      </c>
      <c r="E37" s="533"/>
      <c r="F37" s="533"/>
      <c r="G37" s="2096">
        <v>6682370</v>
      </c>
      <c r="H37" s="11"/>
      <c r="I37" s="11"/>
      <c r="J37" s="11"/>
      <c r="K37" s="11"/>
      <c r="L37" s="11"/>
      <c r="M37" s="11"/>
      <c r="N37" s="11"/>
      <c r="O37" s="11"/>
      <c r="P37" s="11"/>
      <c r="Q37" s="11"/>
      <c r="R37" s="11"/>
      <c r="S37" s="11"/>
      <c r="T37" s="11"/>
      <c r="U37" s="11"/>
      <c r="V37" s="11"/>
      <c r="W37" s="11"/>
      <c r="X37" s="11"/>
      <c r="Y37" s="11"/>
      <c r="Z37" s="11"/>
      <c r="AA37" s="11"/>
    </row>
    <row r="38" spans="1:27">
      <c r="A38" s="2081"/>
      <c r="B38" s="53">
        <v>24</v>
      </c>
      <c r="C38" s="66"/>
      <c r="D38" s="533"/>
      <c r="E38" s="533"/>
      <c r="F38" s="533"/>
      <c r="G38" s="2096"/>
      <c r="H38" s="11"/>
      <c r="I38" s="11"/>
      <c r="J38" s="11"/>
      <c r="K38" s="11"/>
      <c r="L38" s="11"/>
      <c r="M38" s="11"/>
      <c r="N38" s="11"/>
      <c r="O38" s="11"/>
      <c r="P38" s="11"/>
      <c r="Q38" s="11"/>
      <c r="R38" s="11"/>
      <c r="S38" s="11"/>
      <c r="T38" s="11"/>
      <c r="U38" s="11"/>
      <c r="V38" s="11"/>
      <c r="W38" s="11"/>
      <c r="X38" s="11"/>
      <c r="Y38" s="11"/>
      <c r="Z38" s="11"/>
      <c r="AA38" s="11"/>
    </row>
    <row r="39" spans="1:27">
      <c r="A39" s="2081"/>
      <c r="B39" s="53">
        <v>25</v>
      </c>
      <c r="C39" s="66"/>
      <c r="D39" s="533"/>
      <c r="E39" s="533"/>
      <c r="F39" s="533"/>
      <c r="G39" s="2096"/>
      <c r="H39" s="11"/>
      <c r="I39" s="11"/>
      <c r="J39" s="11"/>
      <c r="K39" s="11"/>
      <c r="L39" s="11"/>
      <c r="M39" s="11"/>
      <c r="N39" s="11"/>
      <c r="O39" s="11"/>
      <c r="P39" s="11"/>
      <c r="Q39" s="11"/>
      <c r="R39" s="11"/>
      <c r="S39" s="11"/>
      <c r="T39" s="11"/>
      <c r="U39" s="11"/>
      <c r="V39" s="11"/>
      <c r="W39" s="11"/>
      <c r="X39" s="11"/>
      <c r="Y39" s="11"/>
      <c r="Z39" s="11"/>
      <c r="AA39" s="11"/>
    </row>
    <row r="40" spans="1:27">
      <c r="A40" s="2081"/>
      <c r="B40" s="53">
        <v>26</v>
      </c>
      <c r="C40" s="66"/>
      <c r="D40" s="533"/>
      <c r="E40" s="533"/>
      <c r="F40" s="533"/>
      <c r="G40" s="2096"/>
      <c r="H40" s="11"/>
      <c r="I40" s="11"/>
      <c r="J40" s="11"/>
      <c r="K40" s="11"/>
      <c r="L40" s="11"/>
      <c r="M40" s="11"/>
      <c r="N40" s="11"/>
      <c r="O40" s="11"/>
      <c r="P40" s="11"/>
      <c r="Q40" s="11"/>
      <c r="R40" s="11"/>
      <c r="S40" s="11"/>
      <c r="T40" s="11"/>
      <c r="U40" s="11"/>
      <c r="V40" s="11"/>
      <c r="W40" s="11"/>
      <c r="X40" s="11"/>
      <c r="Y40" s="11"/>
      <c r="Z40" s="11"/>
      <c r="AA40" s="11"/>
    </row>
    <row r="41" spans="1:27">
      <c r="A41" s="2081"/>
      <c r="B41" s="53">
        <v>27</v>
      </c>
      <c r="C41" s="66"/>
      <c r="D41" s="533"/>
      <c r="E41" s="533"/>
      <c r="F41" s="533"/>
      <c r="G41" s="2096"/>
      <c r="H41" s="11"/>
      <c r="I41" s="11"/>
      <c r="J41" s="11"/>
      <c r="K41" s="11"/>
      <c r="L41" s="11"/>
      <c r="M41" s="11"/>
      <c r="N41" s="11"/>
      <c r="O41" s="11"/>
      <c r="P41" s="11"/>
      <c r="Q41" s="11"/>
      <c r="R41" s="11"/>
      <c r="S41" s="11"/>
      <c r="T41" s="11"/>
      <c r="U41" s="11"/>
      <c r="V41" s="11"/>
      <c r="W41" s="11"/>
      <c r="X41" s="11"/>
      <c r="Y41" s="11"/>
      <c r="Z41" s="11"/>
      <c r="AA41" s="11"/>
    </row>
    <row r="42" spans="1:27">
      <c r="A42" s="2081"/>
      <c r="B42" s="53">
        <v>28</v>
      </c>
      <c r="C42" s="66"/>
      <c r="D42" s="533"/>
      <c r="E42" s="533"/>
      <c r="F42" s="533"/>
      <c r="G42" s="2096"/>
      <c r="H42" s="11"/>
      <c r="I42" s="11"/>
      <c r="J42" s="11"/>
      <c r="K42" s="11"/>
      <c r="L42" s="11"/>
      <c r="M42" s="11"/>
      <c r="N42" s="11"/>
      <c r="O42" s="11"/>
      <c r="P42" s="11"/>
      <c r="Q42" s="11"/>
      <c r="R42" s="11"/>
      <c r="S42" s="11"/>
      <c r="T42" s="11"/>
      <c r="U42" s="11"/>
      <c r="V42" s="11"/>
      <c r="W42" s="11"/>
      <c r="X42" s="11"/>
      <c r="Y42" s="11"/>
      <c r="Z42" s="11"/>
      <c r="AA42" s="11"/>
    </row>
    <row r="43" spans="1:27">
      <c r="A43" s="2081"/>
      <c r="B43" s="53">
        <v>29</v>
      </c>
      <c r="C43" s="66"/>
      <c r="D43" s="533"/>
      <c r="E43" s="533"/>
      <c r="F43" s="533"/>
      <c r="G43" s="2096"/>
      <c r="H43" s="11"/>
      <c r="I43" s="11"/>
      <c r="J43" s="11"/>
      <c r="K43" s="11"/>
      <c r="L43" s="11"/>
      <c r="M43" s="11"/>
      <c r="N43" s="11"/>
      <c r="O43" s="11"/>
      <c r="P43" s="11"/>
      <c r="Q43" s="11"/>
      <c r="R43" s="11"/>
      <c r="S43" s="11"/>
      <c r="T43" s="11"/>
      <c r="U43" s="11"/>
      <c r="V43" s="11"/>
      <c r="W43" s="11"/>
      <c r="X43" s="11"/>
      <c r="Y43" s="11"/>
      <c r="Z43" s="11"/>
      <c r="AA43" s="11"/>
    </row>
    <row r="44" spans="1:27">
      <c r="A44" s="2081"/>
      <c r="B44" s="53">
        <v>30</v>
      </c>
      <c r="C44" s="66"/>
      <c r="D44" s="533"/>
      <c r="E44" s="533"/>
      <c r="F44" s="533"/>
      <c r="G44" s="2096"/>
      <c r="H44" s="11"/>
      <c r="I44" s="11"/>
      <c r="J44" s="11"/>
      <c r="K44" s="11"/>
      <c r="L44" s="11"/>
      <c r="M44" s="11"/>
      <c r="N44" s="11"/>
      <c r="O44" s="11"/>
      <c r="P44" s="11"/>
      <c r="Q44" s="11"/>
      <c r="R44" s="11"/>
      <c r="S44" s="11"/>
      <c r="T44" s="11"/>
      <c r="U44" s="11"/>
      <c r="V44" s="11"/>
      <c r="W44" s="11"/>
      <c r="X44" s="11"/>
      <c r="Y44" s="11"/>
      <c r="Z44" s="11"/>
      <c r="AA44" s="11"/>
    </row>
    <row r="45" spans="1:27">
      <c r="A45" s="2081"/>
      <c r="B45" s="53">
        <v>31</v>
      </c>
      <c r="C45" s="66"/>
      <c r="D45" s="533"/>
      <c r="E45" s="533" t="s">
        <v>1493</v>
      </c>
      <c r="F45" s="533"/>
      <c r="G45" s="2768">
        <f>SUM(G37:G44)</f>
        <v>6682370</v>
      </c>
      <c r="H45" s="11"/>
      <c r="I45" s="11"/>
      <c r="J45" s="11"/>
      <c r="K45" s="11"/>
      <c r="L45" s="11"/>
      <c r="M45" s="11"/>
      <c r="N45" s="11"/>
      <c r="O45" s="11"/>
      <c r="P45" s="11"/>
      <c r="Q45" s="11"/>
      <c r="R45" s="11"/>
      <c r="S45" s="11"/>
      <c r="T45" s="11"/>
      <c r="U45" s="11"/>
      <c r="V45" s="11"/>
      <c r="W45" s="11"/>
      <c r="X45" s="11"/>
      <c r="Y45" s="11"/>
      <c r="Z45" s="11"/>
      <c r="AA45" s="11"/>
    </row>
    <row r="46" spans="1:27">
      <c r="A46" s="2081"/>
      <c r="B46" s="53">
        <v>32</v>
      </c>
      <c r="C46" s="66"/>
      <c r="D46" s="533"/>
      <c r="E46" s="533"/>
      <c r="F46" s="533"/>
      <c r="G46" s="2767"/>
      <c r="H46" s="11"/>
      <c r="I46" s="11"/>
      <c r="J46" s="11"/>
      <c r="K46" s="11"/>
      <c r="L46" s="11"/>
      <c r="M46" s="11"/>
      <c r="N46" s="11"/>
      <c r="O46" s="11"/>
      <c r="P46" s="11"/>
      <c r="Q46" s="11"/>
      <c r="R46" s="11"/>
      <c r="S46" s="11"/>
      <c r="T46" s="11"/>
      <c r="U46" s="11"/>
      <c r="V46" s="11"/>
      <c r="W46" s="11"/>
      <c r="X46" s="11"/>
      <c r="Y46" s="11"/>
      <c r="Z46" s="11"/>
      <c r="AA46" s="11"/>
    </row>
    <row r="47" spans="1:27">
      <c r="A47" s="2081"/>
      <c r="B47" s="53">
        <v>33</v>
      </c>
      <c r="C47" s="66"/>
      <c r="D47" s="1592" t="s">
        <v>1410</v>
      </c>
      <c r="E47" s="533"/>
      <c r="F47" s="533"/>
      <c r="G47" s="2096"/>
      <c r="H47" s="11"/>
      <c r="I47" s="11"/>
      <c r="J47" s="11"/>
      <c r="K47" s="11"/>
      <c r="L47" s="11"/>
      <c r="M47" s="11"/>
      <c r="N47" s="11"/>
      <c r="O47" s="11"/>
      <c r="P47" s="11"/>
      <c r="Q47" s="11"/>
      <c r="R47" s="11"/>
      <c r="S47" s="11"/>
      <c r="T47" s="11"/>
      <c r="U47" s="11"/>
      <c r="V47" s="11"/>
      <c r="W47" s="11"/>
      <c r="X47" s="11"/>
      <c r="Y47" s="11"/>
      <c r="Z47" s="11"/>
      <c r="AA47" s="11"/>
    </row>
    <row r="48" spans="1:27">
      <c r="A48" s="2081"/>
      <c r="B48" s="53">
        <v>34</v>
      </c>
      <c r="C48" s="66"/>
      <c r="D48" s="533"/>
      <c r="E48" s="533"/>
      <c r="F48" s="533"/>
      <c r="G48" s="2767"/>
      <c r="H48" s="11"/>
      <c r="I48" s="11"/>
      <c r="J48" s="11"/>
      <c r="K48" s="11"/>
      <c r="L48" s="11"/>
      <c r="M48" s="11"/>
      <c r="N48" s="11"/>
      <c r="O48" s="11"/>
      <c r="P48" s="11"/>
      <c r="Q48" s="11"/>
      <c r="R48" s="11"/>
      <c r="S48" s="11"/>
      <c r="T48" s="11"/>
      <c r="U48" s="11"/>
      <c r="V48" s="11"/>
      <c r="W48" s="11"/>
      <c r="X48" s="11"/>
      <c r="Y48" s="11"/>
      <c r="Z48" s="11"/>
      <c r="AA48" s="11"/>
    </row>
    <row r="49" spans="1:27">
      <c r="A49" s="2081"/>
      <c r="B49" s="53">
        <v>35</v>
      </c>
      <c r="C49" s="66"/>
      <c r="D49" s="2701" t="s">
        <v>1492</v>
      </c>
      <c r="E49" s="533"/>
      <c r="F49" s="533"/>
      <c r="G49" s="2769">
        <v>12632786</v>
      </c>
      <c r="H49" s="11"/>
      <c r="I49" s="11"/>
      <c r="J49" s="11"/>
      <c r="K49" s="11"/>
      <c r="L49" s="11"/>
      <c r="M49" s="11"/>
      <c r="N49" s="11"/>
      <c r="O49" s="11"/>
      <c r="P49" s="11"/>
      <c r="Q49" s="11"/>
      <c r="R49" s="11"/>
      <c r="S49" s="11"/>
      <c r="T49" s="11"/>
      <c r="U49" s="11"/>
      <c r="V49" s="11"/>
      <c r="W49" s="11"/>
      <c r="X49" s="11"/>
      <c r="Y49" s="11"/>
      <c r="Z49" s="11"/>
      <c r="AA49" s="11"/>
    </row>
    <row r="50" spans="1:27">
      <c r="A50" s="2081"/>
      <c r="B50" s="53">
        <v>36</v>
      </c>
      <c r="C50" s="66"/>
      <c r="D50" s="533"/>
      <c r="E50" s="533"/>
      <c r="F50" s="533"/>
      <c r="G50" s="2096"/>
      <c r="H50" s="11"/>
      <c r="I50" s="11"/>
      <c r="J50" s="11"/>
      <c r="K50" s="11"/>
      <c r="L50" s="11"/>
      <c r="M50" s="11"/>
      <c r="N50" s="11"/>
      <c r="O50" s="11"/>
      <c r="P50" s="11"/>
      <c r="Q50" s="11"/>
      <c r="R50" s="11"/>
      <c r="S50" s="11"/>
      <c r="T50" s="11"/>
      <c r="U50" s="11"/>
      <c r="V50" s="11"/>
      <c r="W50" s="11"/>
      <c r="X50" s="11"/>
      <c r="Y50" s="11"/>
      <c r="Z50" s="11"/>
      <c r="AA50" s="11"/>
    </row>
    <row r="51" spans="1:27">
      <c r="A51" s="2081"/>
      <c r="B51" s="53">
        <v>37</v>
      </c>
      <c r="C51" s="66"/>
      <c r="D51" s="533"/>
      <c r="E51" s="533"/>
      <c r="F51" s="533"/>
      <c r="G51" s="2096"/>
      <c r="H51" s="11"/>
      <c r="I51" s="11"/>
      <c r="J51" s="11"/>
      <c r="K51" s="11"/>
      <c r="L51" s="11"/>
      <c r="M51" s="11"/>
      <c r="N51" s="11"/>
      <c r="O51" s="11"/>
      <c r="P51" s="11"/>
      <c r="Q51" s="11"/>
      <c r="R51" s="11"/>
      <c r="S51" s="11"/>
      <c r="T51" s="11"/>
      <c r="U51" s="11"/>
      <c r="V51" s="11"/>
      <c r="W51" s="11"/>
      <c r="X51" s="11"/>
      <c r="Y51" s="11"/>
      <c r="Z51" s="11"/>
      <c r="AA51" s="11"/>
    </row>
    <row r="52" spans="1:27">
      <c r="A52" s="2081"/>
      <c r="B52" s="53">
        <v>38</v>
      </c>
      <c r="C52" s="66"/>
      <c r="D52" s="533"/>
      <c r="E52" s="533"/>
      <c r="F52" s="533"/>
      <c r="G52" s="2096"/>
      <c r="H52" s="11"/>
      <c r="I52" s="11"/>
      <c r="J52" s="11"/>
      <c r="K52" s="11"/>
      <c r="L52" s="11"/>
      <c r="M52" s="11"/>
      <c r="N52" s="11"/>
      <c r="O52" s="11"/>
      <c r="P52" s="11"/>
      <c r="Q52" s="11"/>
      <c r="R52" s="11"/>
      <c r="S52" s="11"/>
      <c r="T52" s="11"/>
      <c r="U52" s="11"/>
      <c r="V52" s="11"/>
      <c r="W52" s="11"/>
      <c r="X52" s="11"/>
      <c r="Y52" s="11"/>
      <c r="Z52" s="11"/>
      <c r="AA52" s="11"/>
    </row>
    <row r="53" spans="1:27">
      <c r="A53" s="2081"/>
      <c r="B53" s="53">
        <v>39</v>
      </c>
      <c r="C53" s="66"/>
      <c r="D53" s="533"/>
      <c r="E53" s="533" t="s">
        <v>1493</v>
      </c>
      <c r="F53" s="533"/>
      <c r="G53" s="2770">
        <f>SUM(G49:G52)</f>
        <v>12632786</v>
      </c>
      <c r="H53" s="11"/>
      <c r="I53" s="11"/>
      <c r="J53" s="11"/>
      <c r="K53" s="11"/>
      <c r="L53" s="11"/>
      <c r="M53" s="11"/>
      <c r="N53" s="11"/>
      <c r="O53" s="11"/>
      <c r="P53" s="11"/>
      <c r="Q53" s="11"/>
      <c r="R53" s="11"/>
      <c r="S53" s="11"/>
      <c r="T53" s="11"/>
      <c r="U53" s="11"/>
      <c r="V53" s="11"/>
      <c r="W53" s="11"/>
      <c r="X53" s="11"/>
      <c r="Y53" s="11"/>
      <c r="Z53" s="11"/>
      <c r="AA53" s="11"/>
    </row>
    <row r="54" spans="1:27">
      <c r="A54" s="2081"/>
      <c r="B54" s="53">
        <v>40</v>
      </c>
      <c r="C54" s="66"/>
      <c r="D54" s="533"/>
      <c r="E54" s="533"/>
      <c r="F54" s="533"/>
      <c r="G54" s="2096"/>
      <c r="H54" s="11"/>
      <c r="I54" s="11"/>
      <c r="J54" s="11"/>
      <c r="K54" s="11"/>
      <c r="L54" s="11"/>
      <c r="M54" s="11"/>
      <c r="N54" s="11"/>
      <c r="O54" s="11"/>
      <c r="P54" s="11"/>
      <c r="Q54" s="11"/>
      <c r="R54" s="11"/>
      <c r="S54" s="11"/>
      <c r="T54" s="11"/>
      <c r="U54" s="11"/>
      <c r="V54" s="11"/>
      <c r="W54" s="11"/>
      <c r="X54" s="11"/>
      <c r="Y54" s="11"/>
      <c r="Z54" s="11"/>
      <c r="AA54" s="11"/>
    </row>
    <row r="55" spans="1:27">
      <c r="A55" s="2081"/>
      <c r="B55" s="53">
        <v>41</v>
      </c>
      <c r="C55" s="66"/>
      <c r="D55" s="533"/>
      <c r="E55" s="533"/>
      <c r="F55" s="533"/>
      <c r="G55" s="2096"/>
      <c r="H55" s="11"/>
      <c r="I55" s="11"/>
      <c r="J55" s="11"/>
      <c r="K55" s="11"/>
      <c r="L55" s="11"/>
      <c r="M55" s="11"/>
      <c r="N55" s="11"/>
      <c r="O55" s="11"/>
      <c r="P55" s="11"/>
      <c r="Q55" s="11"/>
      <c r="R55" s="11"/>
      <c r="S55" s="11"/>
      <c r="T55" s="11"/>
      <c r="U55" s="11"/>
      <c r="V55" s="11"/>
      <c r="W55" s="11"/>
      <c r="X55" s="11"/>
      <c r="Y55" s="11"/>
      <c r="Z55" s="11"/>
      <c r="AA55" s="11"/>
    </row>
    <row r="56" spans="1:27" ht="15.75" thickBot="1">
      <c r="A56" s="2081"/>
      <c r="B56" s="53">
        <v>42</v>
      </c>
      <c r="C56" s="66"/>
      <c r="D56" s="1984" t="s">
        <v>1730</v>
      </c>
      <c r="E56" s="533" t="s">
        <v>3706</v>
      </c>
      <c r="F56" s="533"/>
      <c r="G56" s="2771">
        <f>G33+G45+G53</f>
        <v>52896185</v>
      </c>
      <c r="H56" s="11"/>
      <c r="I56" s="11"/>
      <c r="J56" s="11"/>
      <c r="K56" s="11"/>
      <c r="L56" s="11"/>
      <c r="M56" s="11"/>
      <c r="N56" s="11"/>
      <c r="O56" s="11"/>
      <c r="P56" s="11"/>
      <c r="Q56" s="11"/>
      <c r="R56" s="11"/>
      <c r="S56" s="11"/>
      <c r="T56" s="11"/>
      <c r="U56" s="11"/>
      <c r="V56" s="11"/>
      <c r="W56" s="11"/>
      <c r="X56" s="11"/>
      <c r="Y56" s="11"/>
      <c r="Z56" s="11"/>
      <c r="AA56" s="11"/>
    </row>
    <row r="57" spans="1:27" ht="15.75" thickBot="1">
      <c r="A57" s="2503"/>
      <c r="B57" s="2517">
        <v>43</v>
      </c>
      <c r="C57" s="2772"/>
      <c r="D57" s="2773" t="s">
        <v>3706</v>
      </c>
      <c r="E57" s="2773"/>
      <c r="F57" s="2425"/>
      <c r="G57" s="2774" t="s">
        <v>3706</v>
      </c>
      <c r="H57" s="11"/>
      <c r="I57" s="11"/>
      <c r="J57" s="11"/>
      <c r="K57" s="11"/>
      <c r="L57" s="11"/>
      <c r="M57" s="11"/>
      <c r="N57" s="11"/>
      <c r="O57" s="11"/>
      <c r="P57" s="11"/>
      <c r="Q57" s="11"/>
      <c r="R57" s="11"/>
      <c r="S57" s="11"/>
      <c r="T57" s="11"/>
      <c r="U57" s="11"/>
      <c r="V57" s="11"/>
      <c r="W57" s="11"/>
      <c r="X57" s="11"/>
      <c r="Y57" s="11"/>
      <c r="Z57" s="11"/>
      <c r="AA57" s="11"/>
    </row>
    <row r="58" spans="1:27">
      <c r="A58" s="2700"/>
      <c r="B58" s="533"/>
      <c r="C58" s="533"/>
      <c r="D58" s="533"/>
      <c r="E58" s="533"/>
      <c r="F58" s="533"/>
      <c r="G58" s="2702"/>
      <c r="H58" s="11"/>
      <c r="I58" s="11"/>
      <c r="J58" s="11"/>
      <c r="K58" s="11"/>
      <c r="L58" s="11"/>
      <c r="M58" s="11"/>
      <c r="N58" s="11"/>
      <c r="O58" s="11"/>
      <c r="P58" s="11"/>
      <c r="Q58" s="11"/>
      <c r="R58" s="11"/>
      <c r="S58" s="11"/>
      <c r="T58" s="11"/>
      <c r="U58" s="11"/>
      <c r="V58" s="11"/>
      <c r="W58" s="11"/>
      <c r="X58" s="11"/>
      <c r="Y58" s="11"/>
      <c r="Z58" s="11"/>
      <c r="AA58" s="11"/>
    </row>
    <row r="59" spans="1:27" ht="15.75">
      <c r="A59" s="2703" t="s">
        <v>1494</v>
      </c>
      <c r="B59" s="2704"/>
      <c r="C59" s="2704"/>
      <c r="D59" s="2704"/>
      <c r="E59" s="2705"/>
      <c r="F59" s="533"/>
      <c r="G59" s="2702"/>
      <c r="H59" s="11"/>
      <c r="I59" s="11"/>
      <c r="J59" s="11"/>
      <c r="K59" s="11"/>
      <c r="L59" s="11"/>
      <c r="M59" s="11"/>
      <c r="N59" s="11"/>
      <c r="O59" s="11"/>
      <c r="P59" s="11"/>
      <c r="Q59" s="11"/>
      <c r="R59" s="11"/>
      <c r="S59" s="11"/>
      <c r="T59" s="11"/>
      <c r="U59" s="11"/>
      <c r="V59" s="11"/>
      <c r="W59" s="11"/>
      <c r="X59" s="11"/>
      <c r="Y59" s="11"/>
      <c r="Z59" s="11"/>
      <c r="AA59" s="11"/>
    </row>
    <row r="60" spans="1:27" ht="15.75">
      <c r="A60" s="2703"/>
      <c r="B60" s="2704"/>
      <c r="C60" s="2704"/>
      <c r="D60" s="2694" t="s">
        <v>1495</v>
      </c>
      <c r="E60" s="2705"/>
      <c r="F60" s="533"/>
      <c r="G60" s="2702"/>
      <c r="H60" s="11"/>
      <c r="I60" s="11"/>
      <c r="J60" s="11"/>
      <c r="K60" s="11"/>
      <c r="L60" s="11"/>
      <c r="M60" s="11"/>
      <c r="N60" s="11"/>
      <c r="O60" s="11"/>
      <c r="P60" s="11"/>
      <c r="Q60" s="11"/>
      <c r="R60" s="11"/>
      <c r="S60" s="11"/>
      <c r="T60" s="11"/>
      <c r="U60" s="11"/>
      <c r="V60" s="11"/>
      <c r="W60" s="11"/>
      <c r="X60" s="11"/>
      <c r="Y60" s="11"/>
      <c r="Z60" s="11"/>
      <c r="AA60" s="11"/>
    </row>
    <row r="61" spans="1:27" ht="16.5" thickBot="1">
      <c r="A61" s="2703"/>
      <c r="B61" s="2704"/>
      <c r="C61" s="2704"/>
      <c r="D61" s="2704" t="s">
        <v>4581</v>
      </c>
      <c r="E61" s="2705"/>
      <c r="F61" s="533"/>
      <c r="G61" s="2702"/>
      <c r="H61" s="11"/>
      <c r="I61" s="11"/>
      <c r="J61" s="11"/>
      <c r="K61" s="11"/>
      <c r="L61" s="11"/>
      <c r="M61" s="11"/>
      <c r="N61" s="11"/>
      <c r="O61" s="11"/>
      <c r="P61" s="11"/>
      <c r="Q61" s="11"/>
      <c r="R61" s="11"/>
      <c r="S61" s="11"/>
      <c r="T61" s="11"/>
      <c r="U61" s="11"/>
      <c r="V61" s="11"/>
      <c r="W61" s="11"/>
      <c r="X61" s="11"/>
      <c r="Y61" s="11"/>
      <c r="Z61" s="11"/>
      <c r="AA61" s="11"/>
    </row>
    <row r="62" spans="1:27" ht="15.75">
      <c r="A62" s="2706"/>
      <c r="B62" s="2509"/>
      <c r="C62" s="2509"/>
      <c r="D62" s="2509"/>
      <c r="E62" s="2510"/>
      <c r="F62" s="2078"/>
      <c r="G62" s="2707"/>
      <c r="H62" s="11"/>
      <c r="I62" s="11"/>
      <c r="J62" s="11"/>
      <c r="K62" s="11"/>
      <c r="L62" s="11"/>
      <c r="M62" s="11"/>
      <c r="N62" s="11"/>
      <c r="O62" s="11"/>
      <c r="P62" s="11"/>
      <c r="Q62" s="11"/>
      <c r="R62" s="11"/>
      <c r="S62" s="11"/>
      <c r="T62" s="11"/>
      <c r="U62" s="11"/>
      <c r="V62" s="11"/>
      <c r="W62" s="11"/>
      <c r="X62" s="11"/>
      <c r="Y62" s="11"/>
      <c r="Z62" s="11"/>
      <c r="AA62" s="11"/>
    </row>
    <row r="63" spans="1:27">
      <c r="A63" s="2708"/>
      <c r="B63" s="2426">
        <v>1</v>
      </c>
      <c r="C63" s="2857" t="s">
        <v>355</v>
      </c>
      <c r="D63" s="2919" t="s">
        <v>5252</v>
      </c>
      <c r="E63" s="3041">
        <v>4655172</v>
      </c>
      <c r="F63" s="561"/>
      <c r="G63" s="2709"/>
      <c r="H63" s="11"/>
      <c r="I63" s="11"/>
      <c r="J63" s="11"/>
      <c r="K63" s="11"/>
      <c r="L63" s="11"/>
      <c r="M63" s="11"/>
      <c r="N63" s="11"/>
      <c r="O63" s="11"/>
      <c r="P63" s="11"/>
      <c r="Q63" s="11"/>
      <c r="R63" s="11"/>
      <c r="S63" s="11"/>
      <c r="T63" s="11"/>
      <c r="U63" s="11"/>
      <c r="V63" s="11"/>
      <c r="W63" s="11"/>
      <c r="X63" s="11"/>
      <c r="Y63" s="11"/>
      <c r="Z63" s="11"/>
      <c r="AA63" s="11"/>
    </row>
    <row r="64" spans="1:27">
      <c r="A64" s="2708"/>
      <c r="B64" s="2426">
        <f>+B63+1</f>
        <v>2</v>
      </c>
      <c r="C64" s="2857" t="s">
        <v>355</v>
      </c>
      <c r="D64" s="2919" t="s">
        <v>5253</v>
      </c>
      <c r="E64" s="3041">
        <v>2989245</v>
      </c>
      <c r="F64" s="561"/>
      <c r="G64" s="2709"/>
      <c r="H64" s="11"/>
      <c r="I64" s="11"/>
      <c r="J64" s="11"/>
      <c r="K64" s="11"/>
      <c r="L64" s="11"/>
      <c r="M64" s="11"/>
      <c r="N64" s="11"/>
      <c r="O64" s="11"/>
      <c r="P64" s="11"/>
      <c r="Q64" s="11"/>
      <c r="R64" s="11"/>
      <c r="S64" s="11"/>
      <c r="T64" s="11"/>
      <c r="U64" s="11"/>
      <c r="V64" s="11"/>
      <c r="W64" s="11"/>
      <c r="X64" s="11"/>
      <c r="Y64" s="11"/>
      <c r="Z64" s="11"/>
      <c r="AA64" s="11"/>
    </row>
    <row r="65" spans="1:27" s="2609" customFormat="1">
      <c r="A65" s="2708"/>
      <c r="B65" s="2426">
        <f t="shared" ref="B65:B126" si="0">+B64+1</f>
        <v>3</v>
      </c>
      <c r="C65" s="2857" t="s">
        <v>355</v>
      </c>
      <c r="D65" s="2919" t="s">
        <v>5254</v>
      </c>
      <c r="E65" s="3041">
        <v>2054087</v>
      </c>
      <c r="F65" s="561"/>
      <c r="G65" s="2709"/>
      <c r="H65" s="11"/>
      <c r="I65" s="11"/>
      <c r="J65" s="11"/>
      <c r="K65" s="11"/>
      <c r="L65" s="11"/>
      <c r="M65" s="11"/>
      <c r="N65" s="11"/>
      <c r="O65" s="11"/>
      <c r="P65" s="11"/>
      <c r="Q65" s="11"/>
      <c r="R65" s="11"/>
      <c r="S65" s="11"/>
      <c r="T65" s="11"/>
      <c r="U65" s="11"/>
      <c r="V65" s="11"/>
      <c r="W65" s="11"/>
      <c r="X65" s="11"/>
      <c r="Y65" s="11"/>
      <c r="Z65" s="11"/>
      <c r="AA65" s="11"/>
    </row>
    <row r="66" spans="1:27">
      <c r="A66" s="2710"/>
      <c r="B66" s="2426">
        <f t="shared" si="0"/>
        <v>4</v>
      </c>
      <c r="C66" s="2857" t="s">
        <v>355</v>
      </c>
      <c r="D66" s="2919" t="s">
        <v>5255</v>
      </c>
      <c r="E66" s="3041">
        <v>1212856</v>
      </c>
      <c r="F66" s="533" t="s">
        <v>3706</v>
      </c>
      <c r="G66" s="2702"/>
      <c r="H66" s="11"/>
      <c r="I66" s="11"/>
      <c r="J66" s="11"/>
      <c r="K66" s="11"/>
      <c r="L66" s="11"/>
      <c r="M66" s="11"/>
      <c r="N66" s="11"/>
      <c r="O66" s="11"/>
      <c r="P66" s="11"/>
      <c r="Q66" s="11"/>
      <c r="R66" s="11"/>
      <c r="S66" s="11"/>
      <c r="T66" s="11"/>
      <c r="U66" s="11"/>
      <c r="V66" s="11"/>
      <c r="W66" s="11"/>
      <c r="X66" s="11"/>
      <c r="Y66" s="11"/>
      <c r="Z66" s="11"/>
      <c r="AA66" s="11"/>
    </row>
    <row r="67" spans="1:27">
      <c r="A67" s="2700"/>
      <c r="B67" s="2426">
        <f t="shared" si="0"/>
        <v>5</v>
      </c>
      <c r="C67" s="2857" t="s">
        <v>355</v>
      </c>
      <c r="D67" s="2919" t="s">
        <v>5256</v>
      </c>
      <c r="E67" s="3041">
        <v>1174428</v>
      </c>
      <c r="F67" s="533"/>
      <c r="G67" s="2702"/>
      <c r="H67" s="11"/>
      <c r="I67" s="11"/>
      <c r="J67" s="11"/>
      <c r="K67" s="11"/>
      <c r="L67" s="11"/>
      <c r="M67" s="11"/>
      <c r="N67" s="11"/>
      <c r="O67" s="11"/>
      <c r="P67" s="11"/>
      <c r="Q67" s="11"/>
      <c r="R67" s="11"/>
      <c r="S67" s="11"/>
      <c r="T67" s="11"/>
      <c r="U67" s="11"/>
      <c r="V67" s="11"/>
      <c r="W67" s="11"/>
      <c r="X67" s="11"/>
      <c r="Y67" s="11"/>
      <c r="Z67" s="11"/>
      <c r="AA67" s="11"/>
    </row>
    <row r="68" spans="1:27" ht="15.75">
      <c r="A68" s="2703"/>
      <c r="B68" s="2426">
        <f t="shared" si="0"/>
        <v>6</v>
      </c>
      <c r="C68" s="2857" t="s">
        <v>355</v>
      </c>
      <c r="D68" s="2919" t="s">
        <v>5257</v>
      </c>
      <c r="E68" s="3041">
        <v>1145508</v>
      </c>
      <c r="F68" s="561"/>
      <c r="G68" s="2709"/>
      <c r="H68" s="11"/>
      <c r="I68" s="11"/>
      <c r="J68" s="11"/>
      <c r="K68" s="11"/>
      <c r="L68" s="11"/>
      <c r="M68" s="11"/>
      <c r="N68" s="11"/>
      <c r="O68" s="11"/>
      <c r="P68" s="11"/>
      <c r="Q68" s="11"/>
      <c r="R68" s="11"/>
      <c r="S68" s="11"/>
      <c r="T68" s="11"/>
      <c r="U68" s="11"/>
      <c r="V68" s="11"/>
      <c r="W68" s="11"/>
      <c r="X68" s="11"/>
      <c r="Y68" s="11"/>
      <c r="Z68" s="11"/>
      <c r="AA68" s="11"/>
    </row>
    <row r="69" spans="1:27">
      <c r="A69" s="2700"/>
      <c r="B69" s="2426">
        <f t="shared" si="0"/>
        <v>7</v>
      </c>
      <c r="C69" s="2857" t="s">
        <v>355</v>
      </c>
      <c r="D69" s="2919" t="s">
        <v>5258</v>
      </c>
      <c r="E69" s="3041">
        <v>962895</v>
      </c>
      <c r="F69" s="533"/>
      <c r="G69" s="2702"/>
      <c r="H69" s="11"/>
      <c r="I69" s="11"/>
      <c r="J69" s="11"/>
      <c r="K69" s="11"/>
      <c r="L69" s="11"/>
      <c r="M69" s="11"/>
      <c r="N69" s="11"/>
      <c r="O69" s="11"/>
      <c r="P69" s="11"/>
      <c r="Q69" s="11"/>
      <c r="R69" s="11"/>
      <c r="S69" s="11"/>
      <c r="T69" s="11"/>
      <c r="U69" s="11"/>
      <c r="V69" s="11"/>
      <c r="W69" s="11"/>
      <c r="X69" s="11"/>
      <c r="Y69" s="11"/>
      <c r="Z69" s="11"/>
      <c r="AA69" s="11"/>
    </row>
    <row r="70" spans="1:27">
      <c r="A70" s="2708"/>
      <c r="B70" s="2426">
        <f t="shared" si="0"/>
        <v>8</v>
      </c>
      <c r="C70" s="2857" t="s">
        <v>355</v>
      </c>
      <c r="D70" s="2919" t="s">
        <v>5259</v>
      </c>
      <c r="E70" s="3041">
        <v>933858</v>
      </c>
      <c r="F70" s="533"/>
      <c r="G70" s="796"/>
      <c r="H70" s="11"/>
      <c r="I70" s="11"/>
      <c r="J70" s="11"/>
      <c r="K70" s="11"/>
      <c r="L70" s="11"/>
      <c r="M70" s="11"/>
      <c r="N70" s="11"/>
      <c r="O70" s="11"/>
      <c r="P70" s="11"/>
      <c r="Q70" s="11"/>
      <c r="R70" s="11"/>
      <c r="S70" s="11"/>
      <c r="T70" s="11"/>
      <c r="U70" s="11"/>
      <c r="V70" s="11"/>
      <c r="W70" s="11"/>
      <c r="X70" s="11"/>
      <c r="Y70" s="11"/>
      <c r="Z70" s="11"/>
      <c r="AA70" s="11"/>
    </row>
    <row r="71" spans="1:27">
      <c r="A71" s="2708"/>
      <c r="B71" s="2426">
        <f t="shared" si="0"/>
        <v>9</v>
      </c>
      <c r="C71" s="2857" t="s">
        <v>355</v>
      </c>
      <c r="D71" s="2919" t="s">
        <v>5260</v>
      </c>
      <c r="E71" s="3041">
        <v>830846</v>
      </c>
      <c r="F71" s="533"/>
      <c r="G71" s="796"/>
      <c r="H71" s="11"/>
      <c r="I71" s="11"/>
      <c r="J71" s="11"/>
      <c r="K71" s="11"/>
      <c r="L71" s="11"/>
      <c r="M71" s="11"/>
      <c r="N71" s="11"/>
      <c r="O71" s="11"/>
      <c r="P71" s="11"/>
      <c r="Q71" s="11"/>
      <c r="R71" s="11"/>
      <c r="S71" s="11"/>
      <c r="T71" s="11"/>
      <c r="U71" s="11"/>
      <c r="V71" s="11"/>
      <c r="W71" s="11"/>
      <c r="X71" s="11"/>
      <c r="Y71" s="11"/>
      <c r="Z71" s="11"/>
      <c r="AA71" s="11"/>
    </row>
    <row r="72" spans="1:27">
      <c r="A72" s="2708"/>
      <c r="B72" s="2426">
        <f t="shared" si="0"/>
        <v>10</v>
      </c>
      <c r="C72" s="2857" t="s">
        <v>355</v>
      </c>
      <c r="D72" s="2919" t="s">
        <v>5261</v>
      </c>
      <c r="E72" s="3041">
        <v>777971</v>
      </c>
      <c r="F72" s="533"/>
      <c r="G72" s="796"/>
      <c r="H72" s="11"/>
      <c r="I72" s="11"/>
      <c r="J72" s="11"/>
      <c r="K72" s="11"/>
      <c r="L72" s="11"/>
      <c r="M72" s="11"/>
      <c r="N72" s="11"/>
      <c r="O72" s="11"/>
      <c r="P72" s="11"/>
      <c r="Q72" s="11"/>
      <c r="R72" s="11"/>
      <c r="S72" s="11"/>
      <c r="T72" s="11"/>
      <c r="U72" s="11"/>
      <c r="V72" s="11"/>
      <c r="W72" s="11"/>
      <c r="X72" s="11"/>
      <c r="Y72" s="11"/>
      <c r="Z72" s="11"/>
      <c r="AA72" s="11"/>
    </row>
    <row r="73" spans="1:27">
      <c r="A73" s="2708"/>
      <c r="B73" s="2426">
        <f t="shared" si="0"/>
        <v>11</v>
      </c>
      <c r="C73" s="2857" t="s">
        <v>355</v>
      </c>
      <c r="D73" s="2919" t="s">
        <v>5262</v>
      </c>
      <c r="E73" s="3041">
        <v>771874</v>
      </c>
      <c r="F73" s="533"/>
      <c r="G73" s="796"/>
      <c r="H73" s="11"/>
      <c r="I73" s="11"/>
      <c r="J73" s="11"/>
      <c r="K73" s="11"/>
      <c r="L73" s="11"/>
      <c r="M73" s="11"/>
      <c r="N73" s="11"/>
      <c r="O73" s="11"/>
      <c r="P73" s="11"/>
      <c r="Q73" s="11"/>
      <c r="R73" s="11"/>
      <c r="S73" s="11"/>
      <c r="T73" s="11"/>
      <c r="U73" s="11"/>
      <c r="V73" s="11"/>
      <c r="W73" s="11"/>
      <c r="X73" s="11"/>
      <c r="Y73" s="11"/>
      <c r="Z73" s="11"/>
      <c r="AA73" s="11"/>
    </row>
    <row r="74" spans="1:27">
      <c r="A74" s="2708"/>
      <c r="B74" s="2426">
        <f t="shared" si="0"/>
        <v>12</v>
      </c>
      <c r="C74" s="2857" t="s">
        <v>355</v>
      </c>
      <c r="D74" s="2919" t="s">
        <v>5263</v>
      </c>
      <c r="E74" s="3041">
        <v>678082</v>
      </c>
      <c r="F74" s="533"/>
      <c r="G74" s="796"/>
      <c r="H74" s="11"/>
      <c r="I74" s="11"/>
      <c r="J74" s="11"/>
      <c r="K74" s="11"/>
      <c r="L74" s="11"/>
      <c r="M74" s="11"/>
      <c r="N74" s="11"/>
      <c r="O74" s="11"/>
      <c r="P74" s="11"/>
      <c r="Q74" s="11"/>
      <c r="R74" s="11"/>
      <c r="S74" s="11"/>
      <c r="T74" s="11"/>
      <c r="U74" s="11"/>
      <c r="V74" s="11"/>
      <c r="W74" s="11"/>
      <c r="X74" s="11"/>
      <c r="Y74" s="11"/>
      <c r="Z74" s="11"/>
      <c r="AA74" s="11"/>
    </row>
    <row r="75" spans="1:27">
      <c r="A75" s="2708"/>
      <c r="B75" s="2426">
        <f t="shared" si="0"/>
        <v>13</v>
      </c>
      <c r="C75" s="2857" t="s">
        <v>355</v>
      </c>
      <c r="D75" s="2919" t="s">
        <v>5264</v>
      </c>
      <c r="E75" s="3041">
        <v>559562</v>
      </c>
      <c r="F75" s="533"/>
      <c r="G75" s="796"/>
      <c r="H75" s="11"/>
      <c r="I75" s="11"/>
      <c r="J75" s="11"/>
      <c r="K75" s="11"/>
      <c r="L75" s="11"/>
      <c r="M75" s="11"/>
      <c r="N75" s="11"/>
      <c r="O75" s="11"/>
      <c r="P75" s="11"/>
      <c r="Q75" s="11"/>
      <c r="R75" s="11"/>
      <c r="S75" s="11"/>
      <c r="T75" s="11"/>
      <c r="U75" s="11"/>
      <c r="V75" s="11"/>
      <c r="W75" s="11"/>
      <c r="X75" s="11"/>
      <c r="Y75" s="11"/>
      <c r="Z75" s="11"/>
      <c r="AA75" s="11"/>
    </row>
    <row r="76" spans="1:27">
      <c r="A76" s="2708"/>
      <c r="B76" s="2426">
        <f t="shared" si="0"/>
        <v>14</v>
      </c>
      <c r="C76" s="2857" t="s">
        <v>355</v>
      </c>
      <c r="D76" s="2919" t="s">
        <v>5265</v>
      </c>
      <c r="E76" s="3041">
        <v>540950</v>
      </c>
      <c r="F76" s="533"/>
      <c r="G76" s="796"/>
      <c r="H76" s="11"/>
      <c r="I76" s="11"/>
      <c r="J76" s="11"/>
      <c r="K76" s="11"/>
      <c r="L76" s="11"/>
      <c r="M76" s="11"/>
      <c r="N76" s="11"/>
      <c r="O76" s="11"/>
      <c r="P76" s="11"/>
      <c r="Q76" s="11"/>
      <c r="R76" s="11"/>
      <c r="S76" s="11"/>
      <c r="T76" s="11"/>
      <c r="U76" s="11"/>
      <c r="V76" s="11"/>
      <c r="W76" s="11"/>
      <c r="X76" s="11"/>
      <c r="Y76" s="11"/>
      <c r="Z76" s="11"/>
      <c r="AA76" s="11"/>
    </row>
    <row r="77" spans="1:27">
      <c r="A77" s="2708"/>
      <c r="B77" s="2426">
        <f t="shared" si="0"/>
        <v>15</v>
      </c>
      <c r="C77" s="2857" t="s">
        <v>355</v>
      </c>
      <c r="D77" s="2919" t="s">
        <v>5266</v>
      </c>
      <c r="E77" s="3041">
        <v>539600</v>
      </c>
      <c r="F77" s="533"/>
      <c r="G77" s="796"/>
      <c r="H77" s="11"/>
      <c r="I77" s="11"/>
      <c r="J77" s="11"/>
      <c r="K77" s="11"/>
      <c r="L77" s="11"/>
      <c r="M77" s="11"/>
      <c r="N77" s="11"/>
      <c r="O77" s="11"/>
      <c r="P77" s="11"/>
      <c r="Q77" s="11"/>
      <c r="R77" s="11"/>
      <c r="S77" s="11"/>
      <c r="T77" s="11"/>
      <c r="U77" s="11"/>
      <c r="V77" s="11"/>
      <c r="W77" s="11"/>
      <c r="X77" s="11"/>
      <c r="Y77" s="11"/>
      <c r="Z77" s="11"/>
      <c r="AA77" s="11"/>
    </row>
    <row r="78" spans="1:27">
      <c r="A78" s="2708"/>
      <c r="B78" s="2426">
        <f t="shared" si="0"/>
        <v>16</v>
      </c>
      <c r="C78" s="2857" t="s">
        <v>355</v>
      </c>
      <c r="D78" s="2919" t="s">
        <v>5267</v>
      </c>
      <c r="E78" s="3041">
        <v>534183</v>
      </c>
      <c r="F78" s="533"/>
      <c r="G78" s="796"/>
      <c r="H78" s="11"/>
      <c r="I78" s="11"/>
      <c r="J78" s="11"/>
      <c r="K78" s="11"/>
      <c r="L78" s="11"/>
      <c r="M78" s="11"/>
      <c r="N78" s="11"/>
      <c r="O78" s="11"/>
      <c r="P78" s="11"/>
      <c r="Q78" s="11"/>
      <c r="R78" s="11"/>
      <c r="S78" s="11"/>
      <c r="T78" s="11"/>
      <c r="U78" s="11"/>
      <c r="V78" s="11"/>
      <c r="W78" s="11"/>
      <c r="X78" s="11"/>
      <c r="Y78" s="11"/>
      <c r="Z78" s="11"/>
      <c r="AA78" s="11"/>
    </row>
    <row r="79" spans="1:27">
      <c r="A79" s="2708"/>
      <c r="B79" s="2426">
        <f t="shared" si="0"/>
        <v>17</v>
      </c>
      <c r="C79" s="2857" t="s">
        <v>355</v>
      </c>
      <c r="D79" s="2919" t="s">
        <v>5268</v>
      </c>
      <c r="E79" s="3041">
        <v>525300</v>
      </c>
      <c r="F79" s="2695"/>
      <c r="G79" s="796"/>
      <c r="H79" s="11"/>
      <c r="I79" s="11"/>
      <c r="J79" s="11"/>
      <c r="K79" s="11"/>
      <c r="L79" s="11"/>
      <c r="M79" s="11"/>
      <c r="N79" s="11"/>
      <c r="O79" s="11"/>
      <c r="P79" s="11"/>
      <c r="Q79" s="11"/>
      <c r="R79" s="11"/>
      <c r="S79" s="11"/>
      <c r="T79" s="11"/>
      <c r="U79" s="11"/>
      <c r="V79" s="11"/>
      <c r="W79" s="11"/>
      <c r="X79" s="11"/>
      <c r="Y79" s="11"/>
      <c r="Z79" s="11"/>
      <c r="AA79" s="11"/>
    </row>
    <row r="80" spans="1:27">
      <c r="A80" s="2708"/>
      <c r="B80" s="2426">
        <f t="shared" si="0"/>
        <v>18</v>
      </c>
      <c r="C80" s="2857" t="s">
        <v>355</v>
      </c>
      <c r="D80" s="2919" t="s">
        <v>5269</v>
      </c>
      <c r="E80" s="3041">
        <v>513909</v>
      </c>
      <c r="F80" s="533"/>
      <c r="G80" s="796"/>
      <c r="H80" s="11"/>
      <c r="I80" s="11"/>
      <c r="J80" s="11"/>
      <c r="K80" s="11"/>
      <c r="L80" s="11"/>
      <c r="M80" s="11"/>
      <c r="N80" s="11"/>
      <c r="O80" s="11"/>
      <c r="P80" s="11"/>
      <c r="Q80" s="11"/>
      <c r="R80" s="11"/>
      <c r="S80" s="11"/>
      <c r="T80" s="11"/>
      <c r="U80" s="11"/>
      <c r="V80" s="11"/>
      <c r="W80" s="11"/>
      <c r="X80" s="11"/>
      <c r="Y80" s="11"/>
      <c r="Z80" s="11"/>
      <c r="AA80" s="11"/>
    </row>
    <row r="81" spans="1:27">
      <c r="A81" s="2708"/>
      <c r="B81" s="2426">
        <f t="shared" si="0"/>
        <v>19</v>
      </c>
      <c r="C81" s="2857" t="s">
        <v>355</v>
      </c>
      <c r="D81" s="2919" t="s">
        <v>5270</v>
      </c>
      <c r="E81" s="3041">
        <v>502403</v>
      </c>
      <c r="F81" s="533"/>
      <c r="G81" s="796"/>
      <c r="H81" s="11"/>
      <c r="I81" s="11"/>
      <c r="J81" s="11"/>
      <c r="K81" s="11"/>
      <c r="L81" s="11"/>
      <c r="M81" s="11"/>
      <c r="N81" s="11"/>
      <c r="O81" s="11"/>
      <c r="P81" s="11"/>
      <c r="Q81" s="11"/>
      <c r="R81" s="11"/>
      <c r="S81" s="11"/>
      <c r="T81" s="11"/>
      <c r="U81" s="11"/>
      <c r="V81" s="11"/>
      <c r="W81" s="11"/>
      <c r="X81" s="11"/>
      <c r="Y81" s="11"/>
      <c r="Z81" s="11"/>
      <c r="AA81" s="11"/>
    </row>
    <row r="82" spans="1:27">
      <c r="A82" s="2708"/>
      <c r="B82" s="2426">
        <f t="shared" si="0"/>
        <v>20</v>
      </c>
      <c r="C82" s="2857" t="s">
        <v>355</v>
      </c>
      <c r="D82" s="2919" t="s">
        <v>5271</v>
      </c>
      <c r="E82" s="3041">
        <v>496375</v>
      </c>
      <c r="F82" s="533"/>
      <c r="G82" s="796"/>
      <c r="H82" s="11"/>
      <c r="I82" s="11"/>
      <c r="J82" s="11"/>
      <c r="K82" s="11"/>
      <c r="L82" s="11"/>
      <c r="M82" s="11"/>
      <c r="N82" s="11"/>
      <c r="O82" s="11"/>
      <c r="P82" s="11"/>
      <c r="Q82" s="11"/>
      <c r="R82" s="11"/>
      <c r="S82" s="11"/>
      <c r="T82" s="11"/>
      <c r="U82" s="11"/>
      <c r="V82" s="11"/>
      <c r="W82" s="11"/>
      <c r="X82" s="11"/>
      <c r="Y82" s="11"/>
      <c r="Z82" s="11"/>
      <c r="AA82" s="11"/>
    </row>
    <row r="83" spans="1:27">
      <c r="A83" s="2708"/>
      <c r="B83" s="2426">
        <f t="shared" si="0"/>
        <v>21</v>
      </c>
      <c r="C83" s="2857" t="s">
        <v>355</v>
      </c>
      <c r="D83" s="2919" t="s">
        <v>5272</v>
      </c>
      <c r="E83" s="3041">
        <v>488512</v>
      </c>
      <c r="F83" s="533"/>
      <c r="G83" s="796"/>
      <c r="H83" s="11"/>
      <c r="I83" s="11"/>
      <c r="J83" s="11"/>
      <c r="K83" s="11"/>
      <c r="L83" s="11"/>
      <c r="M83" s="11"/>
      <c r="N83" s="11"/>
      <c r="O83" s="11"/>
      <c r="P83" s="11"/>
      <c r="Q83" s="11"/>
      <c r="R83" s="11"/>
      <c r="S83" s="11"/>
      <c r="T83" s="11"/>
      <c r="U83" s="11"/>
      <c r="V83" s="11"/>
      <c r="W83" s="11"/>
      <c r="X83" s="11"/>
      <c r="Y83" s="11"/>
      <c r="Z83" s="11"/>
      <c r="AA83" s="11"/>
    </row>
    <row r="84" spans="1:27">
      <c r="A84" s="2708"/>
      <c r="B84" s="2426">
        <f t="shared" si="0"/>
        <v>22</v>
      </c>
      <c r="C84" s="2857" t="s">
        <v>355</v>
      </c>
      <c r="D84" s="2919" t="s">
        <v>5273</v>
      </c>
      <c r="E84" s="3041">
        <v>459964</v>
      </c>
      <c r="F84" s="533"/>
      <c r="G84" s="796"/>
      <c r="H84" s="11"/>
      <c r="I84" s="11"/>
      <c r="J84" s="11"/>
      <c r="K84" s="11"/>
      <c r="L84" s="11"/>
      <c r="M84" s="11"/>
      <c r="N84" s="11"/>
      <c r="O84" s="11"/>
      <c r="P84" s="11"/>
      <c r="Q84" s="11"/>
      <c r="R84" s="11"/>
      <c r="S84" s="11"/>
      <c r="T84" s="11"/>
      <c r="U84" s="11"/>
      <c r="V84" s="11"/>
      <c r="W84" s="11"/>
      <c r="X84" s="11"/>
      <c r="Y84" s="11"/>
      <c r="Z84" s="11"/>
      <c r="AA84" s="11"/>
    </row>
    <row r="85" spans="1:27">
      <c r="A85" s="2708"/>
      <c r="B85" s="2426">
        <f t="shared" si="0"/>
        <v>23</v>
      </c>
      <c r="C85" s="2857" t="s">
        <v>355</v>
      </c>
      <c r="D85" s="2919" t="s">
        <v>5274</v>
      </c>
      <c r="E85" s="3041">
        <v>427737</v>
      </c>
      <c r="F85" s="533"/>
      <c r="G85" s="796"/>
      <c r="H85" s="11"/>
      <c r="I85" s="11"/>
      <c r="J85" s="11"/>
      <c r="K85" s="11"/>
      <c r="L85" s="11"/>
      <c r="M85" s="11"/>
      <c r="N85" s="11"/>
      <c r="O85" s="11"/>
      <c r="P85" s="11"/>
      <c r="Q85" s="11"/>
      <c r="R85" s="11"/>
      <c r="S85" s="11"/>
      <c r="T85" s="11"/>
      <c r="U85" s="11"/>
      <c r="V85" s="11"/>
      <c r="W85" s="11"/>
      <c r="X85" s="11"/>
      <c r="Y85" s="11"/>
      <c r="Z85" s="11"/>
      <c r="AA85" s="11"/>
    </row>
    <row r="86" spans="1:27">
      <c r="A86" s="2708"/>
      <c r="B86" s="2426">
        <f t="shared" si="0"/>
        <v>24</v>
      </c>
      <c r="C86" s="2857" t="s">
        <v>355</v>
      </c>
      <c r="D86" s="2919" t="s">
        <v>5275</v>
      </c>
      <c r="E86" s="3041">
        <v>424024</v>
      </c>
      <c r="F86" s="533"/>
      <c r="G86" s="796"/>
      <c r="H86" s="11"/>
      <c r="I86" s="11"/>
      <c r="J86" s="11"/>
      <c r="K86" s="11"/>
      <c r="L86" s="11"/>
      <c r="M86" s="11"/>
      <c r="N86" s="11"/>
      <c r="O86" s="11"/>
      <c r="P86" s="11"/>
      <c r="Q86" s="11"/>
      <c r="R86" s="11"/>
      <c r="S86" s="11"/>
      <c r="T86" s="11"/>
      <c r="U86" s="11"/>
      <c r="V86" s="11"/>
      <c r="W86" s="11"/>
      <c r="X86" s="11"/>
      <c r="Y86" s="11"/>
      <c r="Z86" s="11"/>
      <c r="AA86" s="11"/>
    </row>
    <row r="87" spans="1:27">
      <c r="A87" s="2708"/>
      <c r="B87" s="2426">
        <f t="shared" si="0"/>
        <v>25</v>
      </c>
      <c r="C87" s="2857" t="s">
        <v>355</v>
      </c>
      <c r="D87" s="2919" t="s">
        <v>5276</v>
      </c>
      <c r="E87" s="3041">
        <v>423234</v>
      </c>
      <c r="F87" s="533"/>
      <c r="G87" s="796"/>
      <c r="H87" s="11"/>
      <c r="I87" s="11"/>
      <c r="J87" s="11"/>
      <c r="K87" s="11"/>
      <c r="L87" s="11"/>
      <c r="M87" s="11"/>
      <c r="N87" s="11"/>
      <c r="O87" s="11"/>
      <c r="P87" s="11"/>
      <c r="Q87" s="11"/>
      <c r="R87" s="11"/>
      <c r="S87" s="11"/>
      <c r="T87" s="11"/>
      <c r="U87" s="11"/>
      <c r="V87" s="11"/>
      <c r="W87" s="11"/>
      <c r="X87" s="11"/>
      <c r="Y87" s="11"/>
      <c r="Z87" s="11"/>
      <c r="AA87" s="11"/>
    </row>
    <row r="88" spans="1:27">
      <c r="A88" s="2708"/>
      <c r="B88" s="2426">
        <f t="shared" si="0"/>
        <v>26</v>
      </c>
      <c r="C88" s="2857" t="s">
        <v>355</v>
      </c>
      <c r="D88" s="2919" t="s">
        <v>5277</v>
      </c>
      <c r="E88" s="3041">
        <v>417291</v>
      </c>
      <c r="F88" s="533"/>
      <c r="G88" s="796"/>
      <c r="H88" s="11"/>
      <c r="I88" s="11"/>
      <c r="J88" s="11"/>
      <c r="K88" s="11"/>
      <c r="L88" s="11"/>
      <c r="M88" s="11"/>
      <c r="N88" s="11"/>
      <c r="O88" s="11"/>
      <c r="P88" s="11"/>
      <c r="Q88" s="11"/>
      <c r="R88" s="11"/>
      <c r="S88" s="11"/>
      <c r="T88" s="11"/>
      <c r="U88" s="11"/>
      <c r="V88" s="11"/>
      <c r="W88" s="11"/>
      <c r="X88" s="11"/>
      <c r="Y88" s="11"/>
      <c r="Z88" s="11"/>
      <c r="AA88" s="11"/>
    </row>
    <row r="89" spans="1:27">
      <c r="A89" s="2708"/>
      <c r="B89" s="2426">
        <f t="shared" si="0"/>
        <v>27</v>
      </c>
      <c r="C89" s="2857" t="s">
        <v>355</v>
      </c>
      <c r="D89" s="2919" t="s">
        <v>5278</v>
      </c>
      <c r="E89" s="3041">
        <v>396934</v>
      </c>
      <c r="F89" s="533"/>
      <c r="G89" s="796"/>
      <c r="H89" s="11"/>
      <c r="I89" s="11"/>
      <c r="J89" s="11"/>
      <c r="K89" s="11"/>
      <c r="L89" s="11"/>
      <c r="M89" s="11"/>
      <c r="N89" s="11"/>
      <c r="O89" s="11"/>
      <c r="P89" s="11"/>
      <c r="Q89" s="11"/>
      <c r="R89" s="11"/>
      <c r="S89" s="11"/>
      <c r="T89" s="11"/>
      <c r="U89" s="11"/>
      <c r="V89" s="11"/>
      <c r="W89" s="11"/>
      <c r="X89" s="11"/>
      <c r="Y89" s="11"/>
      <c r="Z89" s="11"/>
      <c r="AA89" s="11"/>
    </row>
    <row r="90" spans="1:27">
      <c r="A90" s="2708"/>
      <c r="B90" s="2426">
        <f t="shared" si="0"/>
        <v>28</v>
      </c>
      <c r="C90" s="2857" t="s">
        <v>355</v>
      </c>
      <c r="D90" s="2919" t="s">
        <v>5279</v>
      </c>
      <c r="E90" s="3041">
        <v>368955</v>
      </c>
      <c r="F90" s="533"/>
      <c r="G90" s="796"/>
      <c r="H90" s="11"/>
      <c r="I90" s="11"/>
      <c r="J90" s="11"/>
      <c r="K90" s="11"/>
      <c r="L90" s="11"/>
      <c r="M90" s="11"/>
      <c r="N90" s="11"/>
      <c r="O90" s="11"/>
      <c r="P90" s="11"/>
      <c r="Q90" s="11"/>
      <c r="R90" s="11"/>
      <c r="S90" s="11"/>
      <c r="T90" s="11"/>
      <c r="U90" s="11"/>
      <c r="V90" s="11"/>
      <c r="W90" s="11"/>
      <c r="X90" s="11"/>
      <c r="Y90" s="11"/>
      <c r="Z90" s="11"/>
      <c r="AA90" s="11"/>
    </row>
    <row r="91" spans="1:27">
      <c r="A91" s="2708"/>
      <c r="B91" s="2426">
        <f t="shared" si="0"/>
        <v>29</v>
      </c>
      <c r="C91" s="2857" t="s">
        <v>355</v>
      </c>
      <c r="D91" s="2919" t="s">
        <v>5280</v>
      </c>
      <c r="E91" s="3041">
        <v>358748</v>
      </c>
      <c r="F91" s="533"/>
      <c r="G91" s="796"/>
      <c r="H91" s="11"/>
      <c r="I91" s="11"/>
      <c r="J91" s="11"/>
      <c r="K91" s="11"/>
      <c r="L91" s="11"/>
      <c r="M91" s="11"/>
      <c r="N91" s="11"/>
      <c r="O91" s="11"/>
      <c r="P91" s="11"/>
      <c r="Q91" s="11"/>
      <c r="R91" s="11"/>
      <c r="S91" s="11"/>
      <c r="T91" s="11"/>
      <c r="U91" s="11"/>
      <c r="V91" s="11"/>
      <c r="W91" s="11"/>
      <c r="X91" s="11"/>
      <c r="Y91" s="11"/>
      <c r="Z91" s="11"/>
      <c r="AA91" s="11"/>
    </row>
    <row r="92" spans="1:27">
      <c r="A92" s="2708"/>
      <c r="B92" s="2426">
        <f t="shared" si="0"/>
        <v>30</v>
      </c>
      <c r="C92" s="2857" t="s">
        <v>355</v>
      </c>
      <c r="D92" s="2919" t="s">
        <v>5281</v>
      </c>
      <c r="E92" s="3041">
        <v>338221</v>
      </c>
      <c r="F92" s="533"/>
      <c r="G92" s="796"/>
      <c r="H92" s="11"/>
      <c r="I92" s="11"/>
      <c r="J92" s="11"/>
      <c r="K92" s="11"/>
      <c r="L92" s="11"/>
      <c r="M92" s="11"/>
      <c r="N92" s="11"/>
      <c r="O92" s="11"/>
      <c r="P92" s="11"/>
      <c r="Q92" s="11"/>
      <c r="R92" s="11"/>
      <c r="S92" s="11"/>
      <c r="T92" s="11"/>
      <c r="U92" s="11"/>
      <c r="V92" s="11"/>
      <c r="W92" s="11"/>
      <c r="X92" s="11"/>
      <c r="Y92" s="11"/>
      <c r="Z92" s="11"/>
      <c r="AA92" s="11"/>
    </row>
    <row r="93" spans="1:27">
      <c r="A93" s="2708"/>
      <c r="B93" s="2426">
        <f t="shared" si="0"/>
        <v>31</v>
      </c>
      <c r="C93" s="2857" t="s">
        <v>355</v>
      </c>
      <c r="D93" s="2919" t="s">
        <v>5282</v>
      </c>
      <c r="E93" s="3041">
        <v>324350</v>
      </c>
      <c r="F93" s="533"/>
      <c r="G93" s="796"/>
      <c r="H93" s="11"/>
      <c r="I93" s="11"/>
      <c r="J93" s="11"/>
      <c r="K93" s="11"/>
      <c r="L93" s="11"/>
      <c r="M93" s="11"/>
      <c r="N93" s="11"/>
      <c r="O93" s="11"/>
      <c r="P93" s="11"/>
      <c r="Q93" s="11"/>
      <c r="R93" s="11"/>
      <c r="S93" s="11"/>
      <c r="T93" s="11"/>
      <c r="U93" s="11"/>
      <c r="V93" s="11"/>
      <c r="W93" s="11"/>
      <c r="X93" s="11"/>
      <c r="Y93" s="11"/>
      <c r="Z93" s="11"/>
      <c r="AA93" s="11"/>
    </row>
    <row r="94" spans="1:27">
      <c r="A94" s="2708"/>
      <c r="B94" s="2426">
        <f t="shared" si="0"/>
        <v>32</v>
      </c>
      <c r="C94" s="2857" t="s">
        <v>355</v>
      </c>
      <c r="D94" s="2919" t="s">
        <v>5283</v>
      </c>
      <c r="E94" s="3041">
        <v>294479</v>
      </c>
      <c r="F94" s="533"/>
      <c r="G94" s="796"/>
      <c r="H94" s="11"/>
      <c r="I94" s="11"/>
      <c r="J94" s="11"/>
      <c r="K94" s="11"/>
      <c r="L94" s="11"/>
      <c r="M94" s="11"/>
      <c r="N94" s="11"/>
      <c r="O94" s="11"/>
      <c r="P94" s="11"/>
      <c r="Q94" s="11"/>
      <c r="R94" s="11"/>
      <c r="S94" s="11"/>
      <c r="T94" s="11"/>
      <c r="U94" s="11"/>
      <c r="V94" s="11"/>
      <c r="W94" s="11"/>
      <c r="X94" s="11"/>
      <c r="Y94" s="11"/>
      <c r="Z94" s="11"/>
      <c r="AA94" s="11"/>
    </row>
    <row r="95" spans="1:27">
      <c r="A95" s="2708"/>
      <c r="B95" s="2426">
        <f t="shared" si="0"/>
        <v>33</v>
      </c>
      <c r="C95" s="2857" t="s">
        <v>355</v>
      </c>
      <c r="D95" s="2919" t="s">
        <v>5284</v>
      </c>
      <c r="E95" s="3041">
        <v>273176</v>
      </c>
      <c r="F95" s="533"/>
      <c r="G95" s="796"/>
      <c r="H95" s="11"/>
      <c r="I95" s="11"/>
      <c r="J95" s="11"/>
      <c r="K95" s="11"/>
      <c r="L95" s="11"/>
      <c r="M95" s="11"/>
      <c r="N95" s="11"/>
      <c r="O95" s="11"/>
      <c r="P95" s="11"/>
      <c r="Q95" s="11"/>
      <c r="R95" s="11"/>
      <c r="S95" s="11"/>
      <c r="T95" s="11"/>
      <c r="U95" s="11"/>
      <c r="V95" s="11"/>
      <c r="W95" s="11"/>
      <c r="X95" s="11"/>
      <c r="Y95" s="11"/>
      <c r="Z95" s="11"/>
      <c r="AA95" s="11"/>
    </row>
    <row r="96" spans="1:27">
      <c r="A96" s="2708"/>
      <c r="B96" s="2426">
        <f t="shared" si="0"/>
        <v>34</v>
      </c>
      <c r="C96" s="2857" t="s">
        <v>355</v>
      </c>
      <c r="D96" s="2919" t="s">
        <v>5285</v>
      </c>
      <c r="E96" s="3041">
        <v>273043</v>
      </c>
      <c r="F96" s="533"/>
      <c r="G96" s="796"/>
      <c r="H96" s="11"/>
      <c r="I96" s="11"/>
      <c r="J96" s="11"/>
      <c r="K96" s="11"/>
      <c r="L96" s="11"/>
      <c r="M96" s="11"/>
      <c r="N96" s="11"/>
      <c r="O96" s="11"/>
      <c r="P96" s="11"/>
      <c r="Q96" s="11"/>
      <c r="R96" s="11"/>
      <c r="S96" s="11"/>
      <c r="T96" s="11"/>
      <c r="U96" s="11"/>
      <c r="V96" s="11"/>
      <c r="W96" s="11"/>
      <c r="X96" s="11"/>
      <c r="Y96" s="11"/>
      <c r="Z96" s="11"/>
      <c r="AA96" s="11"/>
    </row>
    <row r="97" spans="1:27">
      <c r="A97" s="2708"/>
      <c r="B97" s="2426">
        <f t="shared" si="0"/>
        <v>35</v>
      </c>
      <c r="C97" s="2857" t="s">
        <v>355</v>
      </c>
      <c r="D97" s="2919" t="s">
        <v>5286</v>
      </c>
      <c r="E97" s="3041">
        <v>246215</v>
      </c>
      <c r="F97" s="533"/>
      <c r="G97" s="796"/>
      <c r="H97" s="11"/>
      <c r="I97" s="11"/>
      <c r="J97" s="11"/>
      <c r="K97" s="11"/>
      <c r="L97" s="11"/>
      <c r="M97" s="11"/>
      <c r="N97" s="11"/>
      <c r="O97" s="11"/>
      <c r="P97" s="11"/>
      <c r="Q97" s="11"/>
      <c r="R97" s="11"/>
      <c r="S97" s="11"/>
      <c r="T97" s="11"/>
      <c r="U97" s="11"/>
      <c r="V97" s="11"/>
      <c r="W97" s="11"/>
      <c r="X97" s="11"/>
      <c r="Y97" s="11"/>
      <c r="Z97" s="11"/>
      <c r="AA97" s="11"/>
    </row>
    <row r="98" spans="1:27">
      <c r="A98" s="2708"/>
      <c r="B98" s="2426">
        <f t="shared" si="0"/>
        <v>36</v>
      </c>
      <c r="C98" s="2857" t="s">
        <v>355</v>
      </c>
      <c r="D98" s="2919" t="s">
        <v>5287</v>
      </c>
      <c r="E98" s="3041">
        <v>242126</v>
      </c>
      <c r="F98" s="533"/>
      <c r="G98" s="796"/>
      <c r="H98" s="11"/>
      <c r="I98" s="11"/>
      <c r="J98" s="11"/>
      <c r="K98" s="11"/>
      <c r="L98" s="11"/>
      <c r="M98" s="11"/>
      <c r="N98" s="11"/>
      <c r="O98" s="11"/>
      <c r="P98" s="11"/>
      <c r="Q98" s="11"/>
      <c r="R98" s="11"/>
      <c r="S98" s="11"/>
      <c r="T98" s="11"/>
      <c r="U98" s="11"/>
      <c r="V98" s="11"/>
      <c r="W98" s="11"/>
      <c r="X98" s="11"/>
      <c r="Y98" s="11"/>
      <c r="Z98" s="11"/>
      <c r="AA98" s="11"/>
    </row>
    <row r="99" spans="1:27">
      <c r="A99" s="2708"/>
      <c r="B99" s="2426">
        <f t="shared" si="0"/>
        <v>37</v>
      </c>
      <c r="C99" s="2857" t="s">
        <v>355</v>
      </c>
      <c r="D99" s="2919" t="s">
        <v>5288</v>
      </c>
      <c r="E99" s="3041">
        <v>237087</v>
      </c>
      <c r="F99" s="533"/>
      <c r="G99" s="796"/>
      <c r="H99" s="11"/>
      <c r="I99" s="11"/>
      <c r="J99" s="11"/>
      <c r="K99" s="11"/>
      <c r="L99" s="11"/>
      <c r="M99" s="11"/>
      <c r="N99" s="11"/>
      <c r="O99" s="11"/>
      <c r="P99" s="11"/>
      <c r="Q99" s="11"/>
      <c r="R99" s="11"/>
      <c r="S99" s="11"/>
      <c r="T99" s="11"/>
      <c r="U99" s="11"/>
      <c r="V99" s="11"/>
      <c r="W99" s="11"/>
      <c r="X99" s="11"/>
      <c r="Y99" s="11"/>
      <c r="Z99" s="11"/>
      <c r="AA99" s="11"/>
    </row>
    <row r="100" spans="1:27">
      <c r="A100" s="2708"/>
      <c r="B100" s="2426">
        <f t="shared" si="0"/>
        <v>38</v>
      </c>
      <c r="C100" s="2857" t="s">
        <v>355</v>
      </c>
      <c r="D100" s="2919" t="s">
        <v>5289</v>
      </c>
      <c r="E100" s="3041">
        <v>229780</v>
      </c>
      <c r="F100" s="533"/>
      <c r="G100" s="796"/>
      <c r="H100" s="11"/>
      <c r="I100" s="11"/>
      <c r="J100" s="11"/>
      <c r="K100" s="11"/>
      <c r="L100" s="11"/>
      <c r="M100" s="11"/>
      <c r="N100" s="11"/>
      <c r="O100" s="11"/>
      <c r="P100" s="11"/>
      <c r="Q100" s="11"/>
      <c r="R100" s="11"/>
      <c r="S100" s="11"/>
      <c r="T100" s="11"/>
      <c r="U100" s="11"/>
      <c r="V100" s="11"/>
      <c r="W100" s="11"/>
      <c r="X100" s="11"/>
      <c r="Y100" s="11"/>
      <c r="Z100" s="11"/>
      <c r="AA100" s="11"/>
    </row>
    <row r="101" spans="1:27">
      <c r="A101" s="2708"/>
      <c r="B101" s="2426">
        <f t="shared" si="0"/>
        <v>39</v>
      </c>
      <c r="C101" s="2857" t="s">
        <v>355</v>
      </c>
      <c r="D101" s="2919" t="s">
        <v>5290</v>
      </c>
      <c r="E101" s="3041">
        <v>217815</v>
      </c>
      <c r="F101" s="533"/>
      <c r="G101" s="796"/>
      <c r="H101" s="11"/>
      <c r="I101" s="11"/>
      <c r="J101" s="11"/>
      <c r="K101" s="11"/>
      <c r="L101" s="11"/>
      <c r="M101" s="11"/>
      <c r="N101" s="11"/>
      <c r="O101" s="11"/>
      <c r="P101" s="11"/>
      <c r="Q101" s="11"/>
      <c r="R101" s="11"/>
      <c r="S101" s="11"/>
      <c r="T101" s="11"/>
      <c r="U101" s="11"/>
      <c r="V101" s="11"/>
      <c r="W101" s="11"/>
      <c r="X101" s="11"/>
      <c r="Y101" s="11"/>
      <c r="Z101" s="11"/>
      <c r="AA101" s="11"/>
    </row>
    <row r="102" spans="1:27">
      <c r="A102" s="2708"/>
      <c r="B102" s="2426">
        <f t="shared" si="0"/>
        <v>40</v>
      </c>
      <c r="C102" s="2857" t="s">
        <v>355</v>
      </c>
      <c r="D102" s="2919" t="s">
        <v>5291</v>
      </c>
      <c r="E102" s="3041">
        <v>214258</v>
      </c>
      <c r="F102" s="533"/>
      <c r="G102" s="796"/>
      <c r="H102" s="11"/>
      <c r="I102" s="11"/>
      <c r="J102" s="11"/>
      <c r="K102" s="11"/>
      <c r="L102" s="11"/>
      <c r="M102" s="11"/>
      <c r="N102" s="11"/>
      <c r="O102" s="11"/>
      <c r="P102" s="11"/>
      <c r="Q102" s="11"/>
      <c r="R102" s="11"/>
      <c r="S102" s="11"/>
      <c r="T102" s="11"/>
      <c r="U102" s="11"/>
      <c r="V102" s="11"/>
      <c r="W102" s="11"/>
      <c r="X102" s="11"/>
      <c r="Y102" s="11"/>
      <c r="Z102" s="11"/>
      <c r="AA102" s="11"/>
    </row>
    <row r="103" spans="1:27">
      <c r="A103" s="2708"/>
      <c r="B103" s="2426">
        <f t="shared" si="0"/>
        <v>41</v>
      </c>
      <c r="C103" s="2857" t="s">
        <v>355</v>
      </c>
      <c r="D103" s="2919" t="s">
        <v>5292</v>
      </c>
      <c r="E103" s="3041">
        <v>211596</v>
      </c>
      <c r="F103" s="533"/>
      <c r="G103" s="796"/>
      <c r="H103" s="11"/>
      <c r="I103" s="11"/>
      <c r="J103" s="11"/>
      <c r="K103" s="11"/>
      <c r="L103" s="11"/>
      <c r="M103" s="11"/>
      <c r="N103" s="11"/>
      <c r="O103" s="11"/>
      <c r="P103" s="11"/>
      <c r="Q103" s="11"/>
      <c r="R103" s="11"/>
      <c r="S103" s="11"/>
      <c r="T103" s="11"/>
      <c r="U103" s="11"/>
      <c r="V103" s="11"/>
      <c r="W103" s="11"/>
      <c r="X103" s="11"/>
      <c r="Y103" s="11"/>
      <c r="Z103" s="11"/>
      <c r="AA103" s="11"/>
    </row>
    <row r="104" spans="1:27">
      <c r="A104" s="2708"/>
      <c r="B104" s="2426">
        <f t="shared" si="0"/>
        <v>42</v>
      </c>
      <c r="C104" s="2857" t="s">
        <v>355</v>
      </c>
      <c r="D104" s="2919" t="s">
        <v>5293</v>
      </c>
      <c r="E104" s="3041">
        <v>211340</v>
      </c>
      <c r="F104" s="533"/>
      <c r="G104" s="796"/>
      <c r="H104" s="11"/>
      <c r="I104" s="11"/>
      <c r="J104" s="11"/>
      <c r="K104" s="11"/>
      <c r="L104" s="11"/>
      <c r="M104" s="11"/>
      <c r="N104" s="11"/>
      <c r="O104" s="11"/>
      <c r="P104" s="11"/>
      <c r="Q104" s="11"/>
      <c r="R104" s="11"/>
      <c r="S104" s="11"/>
      <c r="T104" s="11"/>
      <c r="U104" s="11"/>
      <c r="V104" s="11"/>
      <c r="W104" s="11"/>
      <c r="X104" s="11"/>
      <c r="Y104" s="11"/>
      <c r="Z104" s="11"/>
      <c r="AA104" s="11"/>
    </row>
    <row r="105" spans="1:27">
      <c r="A105" s="2708"/>
      <c r="B105" s="2426">
        <f t="shared" si="0"/>
        <v>43</v>
      </c>
      <c r="C105" s="2857" t="s">
        <v>355</v>
      </c>
      <c r="D105" s="2919" t="s">
        <v>5294</v>
      </c>
      <c r="E105" s="3041">
        <v>201617</v>
      </c>
      <c r="F105" s="533"/>
      <c r="G105" s="796"/>
      <c r="H105" s="11"/>
      <c r="I105" s="11"/>
      <c r="J105" s="11"/>
      <c r="K105" s="11"/>
      <c r="L105" s="11"/>
      <c r="M105" s="11"/>
      <c r="N105" s="11"/>
      <c r="O105" s="11"/>
      <c r="P105" s="11"/>
      <c r="Q105" s="11"/>
      <c r="R105" s="11"/>
      <c r="S105" s="11"/>
      <c r="T105" s="11"/>
      <c r="U105" s="11"/>
      <c r="V105" s="11"/>
      <c r="W105" s="11"/>
      <c r="X105" s="11"/>
      <c r="Y105" s="11"/>
      <c r="Z105" s="11"/>
      <c r="AA105" s="11"/>
    </row>
    <row r="106" spans="1:27">
      <c r="A106" s="2708"/>
      <c r="B106" s="2426">
        <f t="shared" si="0"/>
        <v>44</v>
      </c>
      <c r="C106" s="2857" t="s">
        <v>355</v>
      </c>
      <c r="D106" s="2919" t="s">
        <v>5295</v>
      </c>
      <c r="E106" s="3041">
        <v>171423</v>
      </c>
      <c r="F106" s="533"/>
      <c r="G106" s="796"/>
      <c r="H106" s="11"/>
      <c r="I106" s="11"/>
      <c r="J106" s="11"/>
      <c r="K106" s="11"/>
      <c r="L106" s="11"/>
      <c r="M106" s="11"/>
      <c r="N106" s="11"/>
      <c r="O106" s="11"/>
      <c r="P106" s="11"/>
      <c r="Q106" s="11"/>
      <c r="R106" s="11"/>
      <c r="S106" s="11"/>
      <c r="T106" s="11"/>
      <c r="U106" s="11"/>
      <c r="V106" s="11"/>
      <c r="W106" s="11"/>
      <c r="X106" s="11"/>
      <c r="Y106" s="11"/>
      <c r="Z106" s="11"/>
      <c r="AA106" s="11"/>
    </row>
    <row r="107" spans="1:27">
      <c r="A107" s="2708"/>
      <c r="B107" s="2426">
        <f t="shared" si="0"/>
        <v>45</v>
      </c>
      <c r="C107" s="2857" t="s">
        <v>355</v>
      </c>
      <c r="D107" s="2919" t="s">
        <v>5296</v>
      </c>
      <c r="E107" s="3041">
        <v>168339</v>
      </c>
      <c r="F107" s="533"/>
      <c r="G107" s="796"/>
      <c r="H107" s="11"/>
      <c r="I107" s="11"/>
      <c r="J107" s="11"/>
      <c r="K107" s="11"/>
      <c r="L107" s="11"/>
      <c r="M107" s="11"/>
      <c r="N107" s="11"/>
      <c r="O107" s="11"/>
      <c r="P107" s="11"/>
      <c r="Q107" s="11"/>
      <c r="R107" s="11"/>
      <c r="S107" s="11"/>
      <c r="T107" s="11"/>
      <c r="U107" s="11"/>
      <c r="V107" s="11"/>
      <c r="W107" s="11"/>
      <c r="X107" s="11"/>
      <c r="Y107" s="11"/>
      <c r="Z107" s="11"/>
      <c r="AA107" s="11"/>
    </row>
    <row r="108" spans="1:27">
      <c r="A108" s="2708"/>
      <c r="B108" s="2426">
        <f t="shared" si="0"/>
        <v>46</v>
      </c>
      <c r="C108" s="2857" t="s">
        <v>355</v>
      </c>
      <c r="D108" s="2919" t="s">
        <v>5297</v>
      </c>
      <c r="E108" s="3041">
        <v>166082</v>
      </c>
      <c r="F108" s="533"/>
      <c r="G108" s="796"/>
      <c r="H108" s="11"/>
      <c r="I108" s="11"/>
      <c r="J108" s="11"/>
      <c r="K108" s="11"/>
      <c r="L108" s="11"/>
      <c r="M108" s="11"/>
      <c r="N108" s="11"/>
      <c r="O108" s="11"/>
      <c r="P108" s="11"/>
      <c r="Q108" s="11"/>
      <c r="R108" s="11"/>
      <c r="S108" s="11"/>
      <c r="T108" s="11"/>
      <c r="U108" s="11"/>
      <c r="V108" s="11"/>
      <c r="W108" s="11"/>
      <c r="X108" s="11"/>
      <c r="Y108" s="11"/>
      <c r="Z108" s="11"/>
      <c r="AA108" s="11"/>
    </row>
    <row r="109" spans="1:27">
      <c r="A109" s="2708"/>
      <c r="B109" s="2426">
        <f t="shared" si="0"/>
        <v>47</v>
      </c>
      <c r="C109" s="2857" t="s">
        <v>355</v>
      </c>
      <c r="D109" s="2919" t="s">
        <v>5298</v>
      </c>
      <c r="E109" s="3041">
        <v>160407</v>
      </c>
      <c r="F109" s="533"/>
      <c r="G109" s="796"/>
      <c r="H109" s="11"/>
      <c r="I109" s="11"/>
      <c r="J109" s="11"/>
      <c r="K109" s="11"/>
      <c r="L109" s="11"/>
      <c r="M109" s="11"/>
      <c r="N109" s="11"/>
      <c r="O109" s="11"/>
      <c r="P109" s="11"/>
      <c r="Q109" s="11"/>
      <c r="R109" s="11"/>
      <c r="S109" s="11"/>
      <c r="T109" s="11"/>
      <c r="U109" s="11"/>
      <c r="V109" s="11"/>
      <c r="W109" s="11"/>
      <c r="X109" s="11"/>
      <c r="Y109" s="11"/>
      <c r="Z109" s="11"/>
      <c r="AA109" s="11"/>
    </row>
    <row r="110" spans="1:27">
      <c r="A110" s="2708"/>
      <c r="B110" s="2426">
        <f t="shared" si="0"/>
        <v>48</v>
      </c>
      <c r="C110" s="2857" t="s">
        <v>355</v>
      </c>
      <c r="D110" s="2919" t="s">
        <v>5299</v>
      </c>
      <c r="E110" s="3041">
        <v>151890</v>
      </c>
      <c r="F110" s="533"/>
      <c r="G110" s="796"/>
      <c r="H110" s="11"/>
      <c r="I110" s="11"/>
      <c r="J110" s="11"/>
      <c r="K110" s="11"/>
      <c r="L110" s="11"/>
      <c r="M110" s="11"/>
      <c r="N110" s="11"/>
      <c r="O110" s="11"/>
      <c r="P110" s="11"/>
      <c r="Q110" s="11"/>
      <c r="R110" s="11"/>
      <c r="S110" s="11"/>
      <c r="T110" s="11"/>
      <c r="U110" s="11"/>
      <c r="V110" s="11"/>
      <c r="W110" s="11"/>
      <c r="X110" s="11"/>
      <c r="Y110" s="11"/>
      <c r="Z110" s="11"/>
      <c r="AA110" s="11"/>
    </row>
    <row r="111" spans="1:27">
      <c r="A111" s="2708"/>
      <c r="B111" s="2426">
        <f t="shared" si="0"/>
        <v>49</v>
      </c>
      <c r="C111" s="2857" t="s">
        <v>355</v>
      </c>
      <c r="D111" s="2919" t="s">
        <v>5300</v>
      </c>
      <c r="E111" s="3041">
        <v>144662</v>
      </c>
      <c r="F111" s="533"/>
      <c r="G111" s="796"/>
      <c r="H111" s="11"/>
      <c r="I111" s="11"/>
      <c r="J111" s="11"/>
      <c r="K111" s="11"/>
      <c r="L111" s="11"/>
      <c r="M111" s="11"/>
      <c r="N111" s="11"/>
      <c r="O111" s="11"/>
      <c r="P111" s="11"/>
      <c r="Q111" s="11"/>
      <c r="R111" s="11"/>
      <c r="S111" s="11"/>
      <c r="T111" s="11"/>
      <c r="U111" s="11"/>
      <c r="V111" s="11"/>
      <c r="W111" s="11"/>
      <c r="X111" s="11"/>
      <c r="Y111" s="11"/>
      <c r="Z111" s="11"/>
      <c r="AA111" s="11"/>
    </row>
    <row r="112" spans="1:27">
      <c r="A112" s="2708"/>
      <c r="B112" s="2426">
        <f t="shared" si="0"/>
        <v>50</v>
      </c>
      <c r="C112" s="2857" t="s">
        <v>355</v>
      </c>
      <c r="D112" s="2919" t="s">
        <v>5301</v>
      </c>
      <c r="E112" s="3041">
        <v>135190</v>
      </c>
      <c r="F112" s="533"/>
      <c r="G112" s="796"/>
      <c r="H112" s="11"/>
      <c r="I112" s="11"/>
      <c r="J112" s="11"/>
      <c r="K112" s="11"/>
      <c r="L112" s="11"/>
      <c r="M112" s="11"/>
      <c r="N112" s="11"/>
      <c r="O112" s="11"/>
      <c r="P112" s="11"/>
      <c r="Q112" s="11"/>
      <c r="R112" s="11"/>
      <c r="S112" s="11"/>
      <c r="T112" s="11"/>
      <c r="U112" s="11"/>
      <c r="V112" s="11"/>
      <c r="W112" s="11"/>
      <c r="X112" s="11"/>
      <c r="Y112" s="11"/>
      <c r="Z112" s="11"/>
      <c r="AA112" s="11"/>
    </row>
    <row r="113" spans="1:27">
      <c r="A113" s="2708"/>
      <c r="B113" s="2426">
        <f t="shared" si="0"/>
        <v>51</v>
      </c>
      <c r="C113" s="2857" t="s">
        <v>355</v>
      </c>
      <c r="D113" s="2919" t="s">
        <v>5302</v>
      </c>
      <c r="E113" s="3041">
        <v>127987</v>
      </c>
      <c r="F113" s="533"/>
      <c r="G113" s="796"/>
      <c r="H113" s="11"/>
      <c r="I113" s="11"/>
      <c r="J113" s="11"/>
      <c r="K113" s="11"/>
      <c r="L113" s="11"/>
      <c r="M113" s="11"/>
      <c r="N113" s="11"/>
      <c r="O113" s="11"/>
      <c r="P113" s="11"/>
      <c r="Q113" s="11"/>
      <c r="R113" s="11"/>
      <c r="S113" s="11"/>
      <c r="T113" s="11"/>
      <c r="U113" s="11"/>
      <c r="V113" s="11"/>
      <c r="W113" s="11"/>
      <c r="X113" s="11"/>
      <c r="Y113" s="11"/>
      <c r="Z113" s="11"/>
      <c r="AA113" s="11"/>
    </row>
    <row r="114" spans="1:27">
      <c r="A114" s="2708"/>
      <c r="B114" s="2426">
        <f t="shared" si="0"/>
        <v>52</v>
      </c>
      <c r="C114" s="2857" t="s">
        <v>355</v>
      </c>
      <c r="D114" s="2919" t="s">
        <v>5303</v>
      </c>
      <c r="E114" s="3041">
        <v>122235</v>
      </c>
      <c r="F114" s="533"/>
      <c r="G114" s="796"/>
      <c r="H114" s="11"/>
      <c r="I114" s="11"/>
      <c r="J114" s="11"/>
      <c r="K114" s="11"/>
      <c r="L114" s="11"/>
      <c r="M114" s="11"/>
      <c r="N114" s="11"/>
      <c r="O114" s="11"/>
      <c r="P114" s="11"/>
      <c r="Q114" s="11"/>
      <c r="R114" s="11"/>
      <c r="S114" s="11"/>
      <c r="T114" s="11"/>
      <c r="U114" s="11"/>
      <c r="V114" s="11"/>
      <c r="W114" s="11"/>
      <c r="X114" s="11"/>
      <c r="Y114" s="11"/>
      <c r="Z114" s="11"/>
      <c r="AA114" s="11"/>
    </row>
    <row r="115" spans="1:27">
      <c r="A115" s="2708"/>
      <c r="B115" s="2426">
        <f t="shared" si="0"/>
        <v>53</v>
      </c>
      <c r="C115" s="2857" t="s">
        <v>355</v>
      </c>
      <c r="D115" s="2919" t="s">
        <v>5304</v>
      </c>
      <c r="E115" s="3041">
        <v>120502</v>
      </c>
      <c r="F115" s="533"/>
      <c r="G115" s="796"/>
      <c r="H115" s="11"/>
      <c r="I115" s="11"/>
      <c r="J115" s="11"/>
      <c r="K115" s="11"/>
      <c r="L115" s="11"/>
      <c r="M115" s="11"/>
      <c r="N115" s="11"/>
      <c r="O115" s="11"/>
      <c r="P115" s="11"/>
      <c r="Q115" s="11"/>
      <c r="R115" s="11"/>
      <c r="S115" s="11"/>
      <c r="T115" s="11"/>
      <c r="U115" s="11"/>
      <c r="V115" s="11"/>
      <c r="W115" s="11"/>
      <c r="X115" s="11"/>
      <c r="Y115" s="11"/>
      <c r="Z115" s="11"/>
      <c r="AA115" s="11"/>
    </row>
    <row r="116" spans="1:27">
      <c r="A116" s="2708"/>
      <c r="B116" s="2426">
        <f t="shared" si="0"/>
        <v>54</v>
      </c>
      <c r="C116" s="2857" t="s">
        <v>355</v>
      </c>
      <c r="D116" s="2919" t="s">
        <v>5305</v>
      </c>
      <c r="E116" s="3041">
        <v>118742</v>
      </c>
      <c r="F116" s="533"/>
      <c r="G116" s="796"/>
      <c r="H116" s="11"/>
      <c r="I116" s="11"/>
      <c r="J116" s="11"/>
      <c r="K116" s="11"/>
      <c r="L116" s="11"/>
      <c r="M116" s="11"/>
      <c r="N116" s="11"/>
      <c r="O116" s="11"/>
      <c r="P116" s="11"/>
      <c r="Q116" s="11"/>
      <c r="R116" s="11"/>
      <c r="S116" s="11"/>
      <c r="T116" s="11"/>
      <c r="U116" s="11"/>
      <c r="V116" s="11"/>
      <c r="W116" s="11"/>
      <c r="X116" s="11"/>
      <c r="Y116" s="11"/>
      <c r="Z116" s="11"/>
      <c r="AA116" s="11"/>
    </row>
    <row r="117" spans="1:27">
      <c r="A117" s="2708"/>
      <c r="B117" s="2426">
        <f t="shared" si="0"/>
        <v>55</v>
      </c>
      <c r="C117" s="2857" t="s">
        <v>355</v>
      </c>
      <c r="D117" s="2919" t="s">
        <v>5306</v>
      </c>
      <c r="E117" s="3041">
        <v>115915</v>
      </c>
      <c r="F117" s="533"/>
      <c r="G117" s="796"/>
      <c r="H117" s="11"/>
      <c r="I117" s="11"/>
      <c r="J117" s="11"/>
      <c r="K117" s="11"/>
      <c r="L117" s="11"/>
      <c r="M117" s="11"/>
      <c r="N117" s="11"/>
      <c r="O117" s="11"/>
      <c r="P117" s="11"/>
      <c r="Q117" s="11"/>
      <c r="R117" s="11"/>
      <c r="S117" s="11"/>
      <c r="T117" s="11"/>
      <c r="U117" s="11"/>
      <c r="V117" s="11"/>
      <c r="W117" s="11"/>
      <c r="X117" s="11"/>
      <c r="Y117" s="11"/>
      <c r="Z117" s="11"/>
      <c r="AA117" s="11"/>
    </row>
    <row r="118" spans="1:27">
      <c r="A118" s="2708"/>
      <c r="B118" s="2426">
        <f t="shared" si="0"/>
        <v>56</v>
      </c>
      <c r="C118" s="2857" t="s">
        <v>355</v>
      </c>
      <c r="D118" s="2919" t="s">
        <v>5307</v>
      </c>
      <c r="E118" s="3041">
        <v>115820</v>
      </c>
      <c r="F118" s="533"/>
      <c r="G118" s="796"/>
      <c r="H118" s="11"/>
      <c r="I118" s="11"/>
      <c r="J118" s="11"/>
      <c r="K118" s="11"/>
      <c r="L118" s="11"/>
      <c r="M118" s="11"/>
      <c r="N118" s="11"/>
      <c r="O118" s="11"/>
      <c r="P118" s="11"/>
      <c r="Q118" s="11"/>
      <c r="R118" s="11"/>
      <c r="S118" s="11"/>
      <c r="T118" s="11"/>
      <c r="U118" s="11"/>
      <c r="V118" s="11"/>
      <c r="W118" s="11"/>
      <c r="X118" s="11"/>
      <c r="Y118" s="11"/>
      <c r="Z118" s="11"/>
      <c r="AA118" s="11"/>
    </row>
    <row r="119" spans="1:27">
      <c r="A119" s="2708"/>
      <c r="B119" s="2426">
        <f t="shared" si="0"/>
        <v>57</v>
      </c>
      <c r="C119" s="2857" t="s">
        <v>355</v>
      </c>
      <c r="D119" s="2919" t="s">
        <v>5308</v>
      </c>
      <c r="E119" s="3041">
        <v>112834</v>
      </c>
      <c r="F119" s="533"/>
      <c r="G119" s="796"/>
      <c r="H119" s="11"/>
      <c r="I119" s="11"/>
      <c r="J119" s="11"/>
      <c r="K119" s="11"/>
      <c r="L119" s="11"/>
      <c r="M119" s="11"/>
      <c r="N119" s="11"/>
      <c r="O119" s="11"/>
      <c r="P119" s="11"/>
      <c r="Q119" s="11"/>
      <c r="R119" s="11"/>
      <c r="S119" s="11"/>
      <c r="T119" s="11"/>
      <c r="U119" s="11"/>
      <c r="V119" s="11"/>
      <c r="W119" s="11"/>
      <c r="X119" s="11"/>
      <c r="Y119" s="11"/>
      <c r="Z119" s="11"/>
      <c r="AA119" s="11"/>
    </row>
    <row r="120" spans="1:27">
      <c r="A120" s="2708"/>
      <c r="B120" s="2426">
        <f t="shared" si="0"/>
        <v>58</v>
      </c>
      <c r="C120" s="2857" t="s">
        <v>355</v>
      </c>
      <c r="D120" s="2919" t="s">
        <v>5309</v>
      </c>
      <c r="E120" s="3041">
        <v>111830</v>
      </c>
      <c r="F120" s="533"/>
      <c r="G120" s="796"/>
      <c r="H120" s="11"/>
      <c r="I120" s="11"/>
      <c r="J120" s="11"/>
      <c r="K120" s="11"/>
      <c r="L120" s="11"/>
      <c r="M120" s="11"/>
      <c r="N120" s="11"/>
      <c r="O120" s="11"/>
      <c r="P120" s="11"/>
      <c r="Q120" s="11"/>
      <c r="R120" s="11"/>
      <c r="S120" s="11"/>
      <c r="T120" s="11"/>
      <c r="U120" s="11"/>
      <c r="V120" s="11"/>
      <c r="W120" s="11"/>
      <c r="X120" s="11"/>
      <c r="Y120" s="11"/>
      <c r="Z120" s="11"/>
      <c r="AA120" s="11"/>
    </row>
    <row r="121" spans="1:27">
      <c r="A121" s="2708"/>
      <c r="B121" s="2426">
        <f t="shared" si="0"/>
        <v>59</v>
      </c>
      <c r="C121" s="2857" t="s">
        <v>355</v>
      </c>
      <c r="D121" s="2919" t="s">
        <v>5310</v>
      </c>
      <c r="E121" s="3041">
        <v>107156</v>
      </c>
      <c r="F121" s="533"/>
      <c r="G121" s="796" t="s">
        <v>3706</v>
      </c>
      <c r="H121" s="11"/>
      <c r="I121" s="11"/>
      <c r="J121" s="11"/>
      <c r="K121" s="11"/>
      <c r="L121" s="11"/>
      <c r="M121" s="11"/>
      <c r="N121" s="11"/>
      <c r="O121" s="11"/>
      <c r="P121" s="11"/>
      <c r="Q121" s="11"/>
      <c r="R121" s="11"/>
      <c r="S121" s="11"/>
      <c r="T121" s="11"/>
      <c r="U121" s="11"/>
      <c r="V121" s="11"/>
      <c r="W121" s="11"/>
      <c r="X121" s="11"/>
      <c r="Y121" s="11"/>
      <c r="Z121" s="11"/>
      <c r="AA121" s="11"/>
    </row>
    <row r="122" spans="1:27">
      <c r="A122" s="2708"/>
      <c r="B122" s="2426">
        <f t="shared" si="0"/>
        <v>60</v>
      </c>
      <c r="C122" s="2857"/>
      <c r="D122" s="2920" t="s">
        <v>1493</v>
      </c>
      <c r="E122" s="3041">
        <f>SUM(E63:E121)</f>
        <v>31830620</v>
      </c>
      <c r="F122" s="533"/>
      <c r="G122" s="796"/>
      <c r="H122" s="11"/>
      <c r="I122" s="11"/>
      <c r="J122" s="11"/>
      <c r="K122" s="11"/>
      <c r="L122" s="11"/>
      <c r="M122" s="11"/>
      <c r="N122" s="11"/>
      <c r="O122" s="11"/>
      <c r="P122" s="11"/>
      <c r="Q122" s="11"/>
      <c r="R122" s="11"/>
      <c r="S122" s="11"/>
      <c r="T122" s="11"/>
      <c r="U122" s="11"/>
      <c r="V122" s="11"/>
      <c r="W122" s="11"/>
      <c r="X122" s="11"/>
      <c r="Y122" s="11"/>
      <c r="Z122" s="11"/>
      <c r="AA122" s="11"/>
    </row>
    <row r="123" spans="1:27">
      <c r="A123" s="2708"/>
      <c r="B123" s="2426">
        <f t="shared" si="0"/>
        <v>61</v>
      </c>
      <c r="C123" s="2857"/>
      <c r="D123" s="2857"/>
      <c r="E123" s="2857"/>
      <c r="F123" s="533"/>
      <c r="G123" s="796"/>
      <c r="H123" s="11"/>
      <c r="I123" s="11"/>
      <c r="J123" s="11"/>
      <c r="K123" s="11"/>
      <c r="L123" s="11"/>
      <c r="M123" s="11"/>
      <c r="N123" s="11"/>
      <c r="O123" s="11"/>
      <c r="P123" s="11"/>
      <c r="Q123" s="11"/>
      <c r="R123" s="11"/>
      <c r="S123" s="11"/>
      <c r="T123" s="11"/>
      <c r="U123" s="11"/>
      <c r="V123" s="11"/>
      <c r="W123" s="11"/>
      <c r="X123" s="11"/>
      <c r="Y123" s="11"/>
      <c r="Z123" s="11"/>
      <c r="AA123" s="11"/>
    </row>
    <row r="124" spans="1:27">
      <c r="A124" s="2708"/>
      <c r="B124" s="2426">
        <f t="shared" si="0"/>
        <v>62</v>
      </c>
      <c r="C124" s="2857" t="s">
        <v>355</v>
      </c>
      <c r="D124" s="2919" t="s">
        <v>5123</v>
      </c>
      <c r="E124" s="3041">
        <v>1750409</v>
      </c>
      <c r="F124" s="561"/>
      <c r="G124" s="796"/>
      <c r="H124" s="11"/>
      <c r="I124" s="11"/>
      <c r="J124" s="11"/>
      <c r="K124" s="11"/>
      <c r="L124" s="11"/>
      <c r="M124" s="11"/>
      <c r="N124" s="11"/>
      <c r="O124" s="11"/>
      <c r="P124" s="11"/>
      <c r="Q124" s="11"/>
      <c r="R124" s="11"/>
      <c r="S124" s="11"/>
      <c r="T124" s="11"/>
      <c r="U124" s="11"/>
      <c r="V124" s="11"/>
      <c r="W124" s="11"/>
      <c r="X124" s="11"/>
      <c r="Y124" s="11"/>
      <c r="Z124" s="11"/>
      <c r="AA124" s="11"/>
    </row>
    <row r="125" spans="1:27">
      <c r="A125" s="2708"/>
      <c r="B125" s="2426">
        <f t="shared" si="0"/>
        <v>63</v>
      </c>
      <c r="C125" s="2857"/>
      <c r="D125" s="2857"/>
      <c r="E125" s="2857"/>
      <c r="F125" s="2693"/>
      <c r="G125" s="796"/>
      <c r="H125" s="11"/>
      <c r="I125" s="11"/>
      <c r="J125" s="11"/>
      <c r="K125" s="11"/>
      <c r="L125" s="11"/>
      <c r="M125" s="11"/>
      <c r="N125" s="11"/>
      <c r="O125" s="11"/>
      <c r="P125" s="11"/>
      <c r="Q125" s="11"/>
      <c r="R125" s="11"/>
      <c r="S125" s="11"/>
      <c r="T125" s="11"/>
      <c r="U125" s="11"/>
      <c r="V125" s="11"/>
      <c r="W125" s="11"/>
      <c r="X125" s="11"/>
      <c r="Y125" s="11"/>
      <c r="Z125" s="11"/>
      <c r="AA125" s="11"/>
    </row>
    <row r="126" spans="1:27" ht="15.75">
      <c r="A126" s="2708"/>
      <c r="B126" s="2426">
        <f t="shared" si="0"/>
        <v>64</v>
      </c>
      <c r="C126" s="2921" t="s">
        <v>355</v>
      </c>
      <c r="D126" s="2922" t="s">
        <v>4014</v>
      </c>
      <c r="E126" s="3042">
        <f>E124+E122</f>
        <v>33581029</v>
      </c>
      <c r="F126" s="2693"/>
      <c r="G126" s="796"/>
      <c r="H126" s="11"/>
      <c r="I126" s="11"/>
      <c r="J126" s="11"/>
      <c r="K126" s="11"/>
      <c r="L126" s="11"/>
      <c r="M126" s="11"/>
      <c r="N126" s="11"/>
      <c r="O126" s="11"/>
      <c r="P126" s="11"/>
      <c r="Q126" s="11"/>
      <c r="R126" s="11"/>
      <c r="S126" s="11"/>
      <c r="T126" s="11"/>
      <c r="U126" s="11"/>
      <c r="V126" s="11"/>
      <c r="W126" s="11"/>
      <c r="X126" s="11"/>
      <c r="Y126" s="11"/>
      <c r="Z126" s="11"/>
      <c r="AA126" s="11"/>
    </row>
    <row r="127" spans="1:27">
      <c r="A127" s="2708"/>
      <c r="B127" s="2426"/>
      <c r="C127" s="2426"/>
      <c r="D127" s="2711"/>
      <c r="E127" s="2027"/>
      <c r="F127" s="2693"/>
      <c r="G127" s="796"/>
      <c r="H127" s="11"/>
      <c r="I127" s="11"/>
      <c r="J127" s="11"/>
      <c r="K127" s="11"/>
      <c r="L127" s="11"/>
      <c r="M127" s="11"/>
      <c r="N127" s="11"/>
      <c r="O127" s="11"/>
      <c r="P127" s="11"/>
      <c r="Q127" s="11"/>
      <c r="R127" s="11"/>
      <c r="S127" s="11"/>
      <c r="T127" s="11"/>
      <c r="U127" s="11"/>
      <c r="V127" s="11"/>
      <c r="W127" s="11"/>
      <c r="X127" s="11"/>
      <c r="Y127" s="11"/>
      <c r="Z127" s="11"/>
      <c r="AA127" s="11"/>
    </row>
    <row r="128" spans="1:27">
      <c r="A128" s="2708"/>
      <c r="B128" s="2426"/>
      <c r="C128" s="2426"/>
      <c r="D128" s="2711"/>
      <c r="E128" s="2027"/>
      <c r="F128" s="533"/>
      <c r="G128" s="796"/>
      <c r="H128" s="11"/>
      <c r="I128" s="11"/>
      <c r="J128" s="11"/>
      <c r="K128" s="11"/>
      <c r="L128" s="11"/>
      <c r="M128" s="11"/>
      <c r="N128" s="11"/>
      <c r="O128" s="11"/>
      <c r="P128" s="11"/>
      <c r="Q128" s="11"/>
      <c r="R128" s="11"/>
      <c r="S128" s="11"/>
      <c r="T128" s="11"/>
      <c r="U128" s="11"/>
      <c r="V128" s="11"/>
      <c r="W128" s="11"/>
      <c r="X128" s="11"/>
      <c r="Y128" s="11"/>
      <c r="Z128" s="11"/>
      <c r="AA128" s="11"/>
    </row>
    <row r="129" spans="1:27">
      <c r="A129" s="2708"/>
      <c r="B129" s="2426"/>
      <c r="C129" s="2426"/>
      <c r="D129" s="2711"/>
      <c r="E129" s="2027"/>
      <c r="F129" s="533"/>
      <c r="G129" s="796"/>
      <c r="H129" s="11"/>
      <c r="I129" s="11"/>
      <c r="J129" s="11"/>
      <c r="K129" s="11"/>
      <c r="L129" s="11"/>
      <c r="M129" s="11"/>
      <c r="N129" s="11"/>
      <c r="O129" s="11"/>
      <c r="P129" s="11"/>
      <c r="Q129" s="11"/>
      <c r="R129" s="11"/>
      <c r="S129" s="11"/>
      <c r="T129" s="11"/>
      <c r="U129" s="11"/>
      <c r="V129" s="11"/>
      <c r="W129" s="11"/>
      <c r="X129" s="11"/>
      <c r="Y129" s="11"/>
      <c r="Z129" s="11"/>
      <c r="AA129" s="11"/>
    </row>
    <row r="130" spans="1:27">
      <c r="A130" s="2700"/>
      <c r="B130" s="2426"/>
      <c r="C130" s="2426"/>
      <c r="D130" s="2711"/>
      <c r="E130" s="2027"/>
      <c r="F130" s="533"/>
      <c r="G130" s="796"/>
      <c r="H130" s="11"/>
      <c r="I130" s="11"/>
      <c r="J130" s="11"/>
      <c r="K130" s="11"/>
      <c r="L130" s="11"/>
      <c r="M130" s="11"/>
      <c r="N130" s="11"/>
      <c r="O130" s="11"/>
      <c r="P130" s="11"/>
      <c r="Q130" s="11"/>
      <c r="R130" s="11"/>
      <c r="S130" s="11"/>
      <c r="T130" s="11"/>
      <c r="U130" s="11"/>
      <c r="V130" s="11"/>
      <c r="W130" s="11"/>
      <c r="X130" s="11"/>
      <c r="Y130" s="11"/>
      <c r="Z130" s="11"/>
      <c r="AA130" s="11"/>
    </row>
    <row r="131" spans="1:27">
      <c r="A131" s="2700"/>
      <c r="B131" s="2426"/>
      <c r="C131" s="2426"/>
      <c r="D131" s="2711"/>
      <c r="E131" s="2027"/>
      <c r="F131" s="533"/>
      <c r="G131" s="796"/>
      <c r="H131" s="11"/>
      <c r="I131" s="11"/>
      <c r="J131" s="11"/>
      <c r="K131" s="11"/>
      <c r="L131" s="11"/>
      <c r="M131" s="11"/>
      <c r="N131" s="11"/>
      <c r="O131" s="11"/>
      <c r="P131" s="11"/>
      <c r="Q131" s="11"/>
      <c r="R131" s="11"/>
      <c r="S131" s="11"/>
      <c r="T131" s="11"/>
      <c r="U131" s="11"/>
      <c r="V131" s="11"/>
      <c r="W131" s="11"/>
      <c r="X131" s="11"/>
      <c r="Y131" s="11"/>
      <c r="Z131" s="11"/>
      <c r="AA131" s="11"/>
    </row>
    <row r="132" spans="1:27">
      <c r="A132" s="2700"/>
      <c r="B132" s="2426"/>
      <c r="C132" s="2426"/>
      <c r="D132" s="2711"/>
      <c r="E132" s="2027"/>
      <c r="F132" s="533"/>
      <c r="G132" s="796"/>
      <c r="H132" s="11"/>
      <c r="I132" s="11"/>
      <c r="J132" s="11"/>
      <c r="K132" s="11"/>
      <c r="L132" s="11"/>
      <c r="M132" s="11"/>
      <c r="N132" s="11"/>
      <c r="O132" s="11"/>
      <c r="P132" s="11"/>
      <c r="Q132" s="11"/>
      <c r="R132" s="11"/>
      <c r="S132" s="11"/>
      <c r="T132" s="11"/>
      <c r="U132" s="11"/>
      <c r="V132" s="11"/>
      <c r="W132" s="11"/>
      <c r="X132" s="11"/>
      <c r="Y132" s="11"/>
      <c r="Z132" s="11"/>
      <c r="AA132" s="11"/>
    </row>
    <row r="133" spans="1:27">
      <c r="A133" s="2700"/>
      <c r="B133" s="2426"/>
      <c r="C133" s="2426"/>
      <c r="D133" s="2711"/>
      <c r="E133" s="2027"/>
      <c r="F133" s="533"/>
      <c r="G133" s="796"/>
      <c r="H133" s="11"/>
      <c r="I133" s="11"/>
      <c r="J133" s="11"/>
      <c r="K133" s="11"/>
      <c r="L133" s="11"/>
      <c r="M133" s="11"/>
      <c r="N133" s="11"/>
      <c r="O133" s="11"/>
      <c r="P133" s="11"/>
      <c r="Q133" s="11"/>
      <c r="R133" s="11"/>
      <c r="S133" s="11"/>
      <c r="T133" s="11"/>
      <c r="U133" s="11"/>
      <c r="V133" s="11"/>
      <c r="W133" s="11"/>
      <c r="X133" s="11"/>
      <c r="Y133" s="11"/>
      <c r="Z133" s="11"/>
      <c r="AA133" s="11"/>
    </row>
    <row r="134" spans="1:27">
      <c r="A134" s="2700"/>
      <c r="B134" s="2426"/>
      <c r="C134" s="2426"/>
      <c r="D134" s="2711"/>
      <c r="E134" s="2027"/>
      <c r="F134" s="533"/>
      <c r="G134" s="796"/>
      <c r="H134" s="11"/>
      <c r="I134" s="11"/>
      <c r="J134" s="11"/>
      <c r="K134" s="11"/>
      <c r="L134" s="11"/>
      <c r="M134" s="11"/>
      <c r="N134" s="11"/>
      <c r="O134" s="11"/>
      <c r="P134" s="11"/>
      <c r="Q134" s="11"/>
      <c r="R134" s="11"/>
      <c r="S134" s="11"/>
      <c r="T134" s="11"/>
      <c r="U134" s="11"/>
      <c r="V134" s="11"/>
      <c r="W134" s="11"/>
      <c r="X134" s="11"/>
      <c r="Y134" s="11"/>
      <c r="Z134" s="11"/>
      <c r="AA134" s="11"/>
    </row>
    <row r="135" spans="1:27">
      <c r="A135" s="2700"/>
      <c r="B135" s="2426"/>
      <c r="C135" s="2426"/>
      <c r="D135" s="2711"/>
      <c r="E135" s="2027"/>
      <c r="F135" s="533"/>
      <c r="G135" s="796"/>
      <c r="H135" s="11"/>
      <c r="I135" s="11"/>
      <c r="J135" s="11"/>
      <c r="K135" s="11"/>
      <c r="L135" s="11"/>
      <c r="M135" s="11"/>
      <c r="N135" s="11"/>
      <c r="O135" s="11"/>
      <c r="P135" s="11"/>
      <c r="Q135" s="11"/>
      <c r="R135" s="11"/>
      <c r="S135" s="11"/>
      <c r="T135" s="11"/>
      <c r="U135" s="11"/>
      <c r="V135" s="11"/>
      <c r="W135" s="11"/>
      <c r="X135" s="11"/>
      <c r="Y135" s="11"/>
      <c r="Z135" s="11"/>
      <c r="AA135" s="11"/>
    </row>
    <row r="136" spans="1:27">
      <c r="A136" s="2700"/>
      <c r="B136" s="2426">
        <f t="shared" ref="B136" si="1">+B135+1</f>
        <v>1</v>
      </c>
      <c r="C136" s="2712"/>
      <c r="D136" s="2711"/>
      <c r="E136" s="2027"/>
      <c r="F136" s="533"/>
      <c r="G136" s="796"/>
      <c r="H136" s="11"/>
      <c r="I136" s="11"/>
      <c r="J136" s="11"/>
      <c r="K136" s="11"/>
      <c r="L136" s="11"/>
      <c r="M136" s="11"/>
      <c r="N136" s="11"/>
      <c r="O136" s="11"/>
      <c r="P136" s="11"/>
      <c r="Q136" s="11"/>
      <c r="R136" s="11"/>
      <c r="S136" s="11"/>
      <c r="T136" s="11"/>
      <c r="U136" s="11"/>
      <c r="V136" s="11"/>
      <c r="W136" s="11"/>
      <c r="X136" s="11"/>
      <c r="Y136" s="11"/>
      <c r="Z136" s="11"/>
      <c r="AA136" s="11"/>
    </row>
    <row r="137" spans="1:27">
      <c r="A137" s="2700"/>
      <c r="C137" s="2426"/>
      <c r="D137" s="2426"/>
      <c r="E137" s="2027"/>
      <c r="F137" s="533"/>
      <c r="G137" s="796"/>
      <c r="H137" s="11"/>
      <c r="I137" s="11"/>
      <c r="J137" s="11"/>
      <c r="K137" s="11"/>
      <c r="L137" s="11"/>
      <c r="M137" s="11"/>
      <c r="N137" s="11"/>
      <c r="O137" s="11"/>
      <c r="P137" s="11"/>
      <c r="Q137" s="11"/>
      <c r="R137" s="11"/>
      <c r="S137" s="11"/>
      <c r="T137" s="11"/>
      <c r="U137" s="11"/>
      <c r="V137" s="11"/>
      <c r="W137" s="11"/>
      <c r="X137" s="11"/>
      <c r="Y137" s="11"/>
      <c r="Z137" s="11"/>
      <c r="AA137" s="11"/>
    </row>
    <row r="138" spans="1:27">
      <c r="A138" s="2700"/>
      <c r="C138" s="2026"/>
      <c r="D138" s="2711"/>
      <c r="E138" s="2028"/>
      <c r="F138" s="2695"/>
      <c r="G138" s="796"/>
      <c r="H138" s="11"/>
      <c r="I138" s="11"/>
      <c r="J138" s="11"/>
      <c r="K138" s="11"/>
      <c r="L138" s="11"/>
      <c r="M138" s="11"/>
      <c r="N138" s="11"/>
      <c r="O138" s="11"/>
      <c r="P138" s="11"/>
      <c r="Q138" s="11"/>
      <c r="R138" s="11"/>
      <c r="S138" s="11"/>
      <c r="T138" s="11"/>
      <c r="U138" s="11"/>
      <c r="V138" s="11"/>
      <c r="W138" s="11"/>
      <c r="X138" s="11"/>
      <c r="Y138" s="11"/>
      <c r="Z138" s="11"/>
      <c r="AA138" s="11"/>
    </row>
    <row r="139" spans="1:27">
      <c r="A139" s="2700"/>
      <c r="C139" s="2426"/>
      <c r="D139" s="2426"/>
      <c r="E139" s="2028"/>
      <c r="F139" s="533"/>
      <c r="G139" s="796"/>
      <c r="H139" s="11"/>
      <c r="I139" s="11"/>
      <c r="J139" s="11"/>
      <c r="K139" s="11"/>
      <c r="L139" s="11"/>
      <c r="M139" s="11"/>
      <c r="N139" s="11"/>
      <c r="O139" s="11"/>
      <c r="P139" s="11"/>
      <c r="Q139" s="11"/>
      <c r="R139" s="11"/>
      <c r="S139" s="11"/>
      <c r="T139" s="11"/>
      <c r="U139" s="11"/>
      <c r="V139" s="11"/>
      <c r="W139" s="11"/>
      <c r="X139" s="11"/>
      <c r="Y139" s="11"/>
      <c r="Z139" s="11"/>
      <c r="AA139" s="11"/>
    </row>
    <row r="140" spans="1:27">
      <c r="A140" s="2700"/>
      <c r="B140" s="2426"/>
      <c r="C140" s="2713"/>
      <c r="D140" s="2714"/>
      <c r="E140" s="2511"/>
      <c r="F140" s="533"/>
      <c r="G140" s="796"/>
      <c r="H140" s="11"/>
      <c r="I140" s="11"/>
      <c r="J140" s="11"/>
      <c r="K140" s="11"/>
      <c r="L140" s="11"/>
      <c r="M140" s="11"/>
      <c r="N140" s="11"/>
      <c r="O140" s="11"/>
      <c r="P140" s="11"/>
      <c r="Q140" s="11"/>
      <c r="R140" s="11"/>
      <c r="S140" s="11"/>
      <c r="T140" s="11"/>
      <c r="U140" s="11"/>
      <c r="V140" s="11"/>
      <c r="W140" s="11"/>
      <c r="X140" s="11"/>
      <c r="Y140" s="11"/>
      <c r="Z140" s="11"/>
      <c r="AA140" s="11"/>
    </row>
    <row r="141" spans="1:27">
      <c r="A141" s="2700"/>
      <c r="B141" s="2426"/>
      <c r="C141" s="2693"/>
      <c r="D141" s="2693"/>
      <c r="E141" s="2693"/>
      <c r="F141" s="533"/>
      <c r="G141" s="796"/>
      <c r="H141" s="11"/>
      <c r="I141" s="11"/>
      <c r="J141" s="11"/>
      <c r="K141" s="11"/>
      <c r="L141" s="11"/>
      <c r="M141" s="11"/>
      <c r="N141" s="11"/>
      <c r="O141" s="11"/>
      <c r="P141" s="11"/>
      <c r="Q141" s="11"/>
      <c r="R141" s="11"/>
      <c r="S141" s="11"/>
      <c r="T141" s="11"/>
      <c r="U141" s="11"/>
      <c r="V141" s="11"/>
      <c r="W141" s="11"/>
      <c r="X141" s="11"/>
      <c r="Y141" s="11"/>
      <c r="Z141" s="11"/>
      <c r="AA141" s="11"/>
    </row>
    <row r="142" spans="1:27">
      <c r="A142" s="2700"/>
      <c r="B142" s="2426"/>
      <c r="C142" s="2426"/>
      <c r="D142" s="2426"/>
      <c r="E142" s="2693"/>
      <c r="F142" s="533"/>
      <c r="G142" s="796"/>
      <c r="H142" s="11"/>
      <c r="I142" s="11"/>
      <c r="J142" s="11"/>
      <c r="K142" s="11"/>
      <c r="L142" s="11"/>
      <c r="M142" s="11"/>
      <c r="N142" s="11"/>
      <c r="O142" s="11"/>
      <c r="P142" s="11"/>
      <c r="Q142" s="11"/>
      <c r="R142" s="11"/>
      <c r="S142" s="11"/>
      <c r="T142" s="11"/>
      <c r="U142" s="11"/>
      <c r="V142" s="11"/>
      <c r="W142" s="11"/>
      <c r="X142" s="11"/>
      <c r="Y142" s="11"/>
      <c r="Z142" s="11"/>
      <c r="AA142" s="11"/>
    </row>
    <row r="143" spans="1:27">
      <c r="A143" s="2700"/>
      <c r="B143" s="2426"/>
      <c r="C143" s="2713"/>
      <c r="D143" s="2714"/>
      <c r="E143" s="2693"/>
      <c r="F143" s="533"/>
      <c r="G143" s="796"/>
      <c r="H143" s="11"/>
      <c r="I143" s="11"/>
      <c r="J143" s="11"/>
      <c r="K143" s="11"/>
      <c r="L143" s="11"/>
      <c r="M143" s="11"/>
      <c r="N143" s="11"/>
      <c r="O143" s="11"/>
      <c r="P143" s="11"/>
      <c r="Q143" s="11"/>
      <c r="R143" s="11"/>
      <c r="S143" s="11"/>
      <c r="T143" s="11"/>
      <c r="U143" s="11"/>
      <c r="V143" s="11"/>
      <c r="W143" s="11"/>
      <c r="X143" s="11"/>
      <c r="Y143" s="11"/>
      <c r="Z143" s="11"/>
      <c r="AA143" s="11"/>
    </row>
    <row r="144" spans="1:27" ht="15.75">
      <c r="A144" s="2715"/>
      <c r="B144" s="833"/>
      <c r="C144" s="44"/>
      <c r="D144" s="44" t="s">
        <v>5351</v>
      </c>
      <c r="E144" s="2716"/>
      <c r="F144" s="833"/>
      <c r="G144" s="2717"/>
      <c r="H144" s="11"/>
      <c r="I144" s="11"/>
      <c r="J144" s="11"/>
      <c r="K144" s="11"/>
      <c r="L144" s="11"/>
      <c r="M144" s="11"/>
      <c r="N144" s="11"/>
      <c r="O144" s="11"/>
      <c r="P144" s="11"/>
      <c r="Q144" s="11"/>
      <c r="R144" s="11"/>
      <c r="S144" s="11"/>
      <c r="T144" s="11"/>
      <c r="U144" s="11"/>
      <c r="V144" s="11"/>
      <c r="W144" s="11"/>
      <c r="X144" s="11"/>
      <c r="Y144" s="11"/>
      <c r="Z144" s="11"/>
      <c r="AA144" s="11"/>
    </row>
    <row r="145" spans="1:27" ht="15.75" thickBot="1">
      <c r="A145" s="47"/>
      <c r="B145" s="11"/>
      <c r="C145" s="11"/>
      <c r="D145" s="11"/>
      <c r="E145" s="11"/>
      <c r="F145" s="11"/>
      <c r="G145" s="562"/>
      <c r="H145" s="11"/>
      <c r="I145" s="11"/>
      <c r="J145" s="11"/>
      <c r="K145" s="11"/>
      <c r="L145" s="11"/>
      <c r="M145" s="11"/>
      <c r="N145" s="11"/>
      <c r="O145" s="11"/>
      <c r="P145" s="11"/>
      <c r="Q145" s="11"/>
      <c r="R145" s="11"/>
      <c r="S145" s="11"/>
      <c r="T145" s="11"/>
      <c r="U145" s="11"/>
      <c r="V145" s="11"/>
      <c r="W145" s="11"/>
      <c r="X145" s="11"/>
      <c r="Y145" s="11"/>
      <c r="Z145" s="11"/>
      <c r="AA145" s="11"/>
    </row>
    <row r="146" spans="1:27" ht="15.75">
      <c r="A146" s="2706"/>
      <c r="B146" s="2509"/>
      <c r="C146" s="2509"/>
      <c r="D146" s="2509"/>
      <c r="E146" s="2510"/>
      <c r="F146" s="2078"/>
      <c r="G146" s="2707"/>
      <c r="H146" s="11"/>
      <c r="I146" s="11"/>
      <c r="J146" s="11"/>
      <c r="K146" s="11"/>
      <c r="L146" s="11"/>
      <c r="M146" s="11"/>
      <c r="N146" s="11"/>
      <c r="O146" s="11"/>
      <c r="P146" s="11"/>
      <c r="Q146" s="11"/>
      <c r="R146" s="11"/>
      <c r="S146" s="11"/>
      <c r="T146" s="11"/>
      <c r="U146" s="11"/>
      <c r="V146" s="11"/>
      <c r="W146" s="11"/>
      <c r="X146" s="11"/>
      <c r="Y146" s="11"/>
      <c r="Z146" s="11"/>
      <c r="AA146" s="11"/>
    </row>
    <row r="147" spans="1:27">
      <c r="A147" s="2708"/>
      <c r="B147" s="2426">
        <v>1</v>
      </c>
      <c r="C147" s="3037" t="s">
        <v>356</v>
      </c>
      <c r="D147" s="2919" t="s">
        <v>5311</v>
      </c>
      <c r="E147" s="3041">
        <v>990247</v>
      </c>
      <c r="F147" s="561"/>
      <c r="G147" s="2709"/>
      <c r="H147" s="11"/>
      <c r="I147" s="11"/>
      <c r="J147" s="11"/>
      <c r="K147" s="11"/>
      <c r="L147" s="11"/>
      <c r="M147" s="11"/>
      <c r="N147" s="11"/>
      <c r="O147" s="11"/>
      <c r="P147" s="11"/>
      <c r="Q147" s="11"/>
      <c r="R147" s="11"/>
      <c r="S147" s="11"/>
      <c r="T147" s="11"/>
      <c r="U147" s="11"/>
      <c r="V147" s="11"/>
      <c r="W147" s="11"/>
      <c r="X147" s="11"/>
      <c r="Y147" s="11"/>
      <c r="Z147" s="11"/>
      <c r="AA147" s="11"/>
    </row>
    <row r="148" spans="1:27">
      <c r="A148" s="2708"/>
      <c r="B148" s="2426">
        <f>+B147+1</f>
        <v>2</v>
      </c>
      <c r="C148" s="3037" t="s">
        <v>356</v>
      </c>
      <c r="D148" s="2919" t="s">
        <v>5312</v>
      </c>
      <c r="E148" s="3041">
        <v>592936</v>
      </c>
      <c r="F148" s="561"/>
      <c r="G148" s="2709"/>
      <c r="H148" s="11"/>
      <c r="I148" s="11"/>
      <c r="J148" s="11"/>
      <c r="K148" s="11"/>
      <c r="L148" s="11"/>
      <c r="M148" s="11"/>
      <c r="N148" s="11"/>
      <c r="O148" s="11"/>
      <c r="P148" s="11"/>
      <c r="Q148" s="11"/>
      <c r="R148" s="11"/>
      <c r="S148" s="11"/>
      <c r="T148" s="11"/>
      <c r="U148" s="11"/>
      <c r="V148" s="11"/>
      <c r="W148" s="11"/>
      <c r="X148" s="11"/>
      <c r="Y148" s="11"/>
      <c r="Z148" s="11"/>
      <c r="AA148" s="11"/>
    </row>
    <row r="149" spans="1:27">
      <c r="A149" s="2708"/>
      <c r="B149" s="2426">
        <f t="shared" ref="B149:B210" si="2">+B148+1</f>
        <v>3</v>
      </c>
      <c r="C149" s="3037" t="s">
        <v>356</v>
      </c>
      <c r="D149" s="2919" t="s">
        <v>5313</v>
      </c>
      <c r="E149" s="3041">
        <v>485398</v>
      </c>
      <c r="F149" s="561"/>
      <c r="G149" s="2709"/>
      <c r="H149" s="11"/>
      <c r="I149" s="11"/>
      <c r="J149" s="11"/>
      <c r="K149" s="11"/>
      <c r="L149" s="11"/>
      <c r="M149" s="11"/>
      <c r="N149" s="11"/>
      <c r="O149" s="11"/>
      <c r="P149" s="11"/>
      <c r="Q149" s="11"/>
      <c r="R149" s="11"/>
      <c r="S149" s="11"/>
      <c r="T149" s="11"/>
      <c r="U149" s="11"/>
      <c r="V149" s="11"/>
      <c r="W149" s="11"/>
      <c r="X149" s="11"/>
      <c r="Y149" s="11"/>
      <c r="Z149" s="11"/>
      <c r="AA149" s="11"/>
    </row>
    <row r="150" spans="1:27">
      <c r="A150" s="2710"/>
      <c r="B150" s="2426">
        <f t="shared" si="2"/>
        <v>4</v>
      </c>
      <c r="C150" s="3037" t="s">
        <v>356</v>
      </c>
      <c r="D150" s="2919" t="s">
        <v>5314</v>
      </c>
      <c r="E150" s="3041">
        <v>436365</v>
      </c>
      <c r="F150" s="533" t="s">
        <v>3706</v>
      </c>
      <c r="G150" s="2702"/>
      <c r="H150" s="11"/>
      <c r="I150" s="11"/>
      <c r="J150" s="11"/>
      <c r="K150" s="11"/>
      <c r="L150" s="11"/>
      <c r="M150" s="11"/>
      <c r="N150" s="11"/>
      <c r="O150" s="11"/>
      <c r="P150" s="11"/>
      <c r="Q150" s="11"/>
      <c r="R150" s="11"/>
      <c r="S150" s="11"/>
      <c r="T150" s="11"/>
      <c r="U150" s="11"/>
      <c r="V150" s="11"/>
      <c r="W150" s="11"/>
      <c r="X150" s="11"/>
      <c r="Y150" s="11"/>
      <c r="Z150" s="11"/>
      <c r="AA150" s="11"/>
    </row>
    <row r="151" spans="1:27">
      <c r="A151" s="2700"/>
      <c r="B151" s="2426">
        <f t="shared" si="2"/>
        <v>5</v>
      </c>
      <c r="C151" s="3037" t="s">
        <v>356</v>
      </c>
      <c r="D151" s="2919" t="s">
        <v>5315</v>
      </c>
      <c r="E151" s="3041">
        <v>396459</v>
      </c>
      <c r="F151" s="533"/>
      <c r="G151" s="2702"/>
      <c r="H151" s="11"/>
      <c r="I151" s="11"/>
      <c r="J151" s="11"/>
      <c r="K151" s="11"/>
      <c r="L151" s="11"/>
      <c r="M151" s="11"/>
      <c r="N151" s="11"/>
      <c r="O151" s="11"/>
      <c r="P151" s="11"/>
      <c r="Q151" s="11"/>
      <c r="R151" s="11"/>
      <c r="S151" s="11"/>
      <c r="T151" s="11"/>
      <c r="U151" s="11"/>
      <c r="V151" s="11"/>
      <c r="W151" s="11"/>
      <c r="X151" s="11"/>
      <c r="Y151" s="11"/>
      <c r="Z151" s="11"/>
      <c r="AA151" s="11"/>
    </row>
    <row r="152" spans="1:27" ht="15.75">
      <c r="A152" s="2703"/>
      <c r="B152" s="2426">
        <f t="shared" si="2"/>
        <v>6</v>
      </c>
      <c r="C152" s="3037" t="s">
        <v>356</v>
      </c>
      <c r="D152" s="2919" t="s">
        <v>5316</v>
      </c>
      <c r="E152" s="3041">
        <v>379578</v>
      </c>
      <c r="F152" s="561"/>
      <c r="G152" s="2709"/>
      <c r="H152" s="11"/>
      <c r="I152" s="11"/>
      <c r="J152" s="11"/>
      <c r="K152" s="11"/>
      <c r="L152" s="11"/>
      <c r="M152" s="11"/>
      <c r="N152" s="11"/>
      <c r="O152" s="11"/>
      <c r="P152" s="11"/>
      <c r="Q152" s="11"/>
      <c r="R152" s="11"/>
      <c r="S152" s="11"/>
      <c r="T152" s="11"/>
      <c r="U152" s="11"/>
      <c r="V152" s="11"/>
      <c r="W152" s="11"/>
      <c r="X152" s="11"/>
      <c r="Y152" s="11"/>
      <c r="Z152" s="11"/>
      <c r="AA152" s="11"/>
    </row>
    <row r="153" spans="1:27">
      <c r="A153" s="2700"/>
      <c r="B153" s="2426">
        <f t="shared" si="2"/>
        <v>7</v>
      </c>
      <c r="C153" s="3037" t="s">
        <v>356</v>
      </c>
      <c r="D153" s="2919" t="s">
        <v>5317</v>
      </c>
      <c r="E153" s="3041">
        <v>361525</v>
      </c>
      <c r="F153" s="533"/>
      <c r="G153" s="2702"/>
      <c r="H153" s="11"/>
      <c r="I153" s="11"/>
      <c r="J153" s="11"/>
      <c r="K153" s="11"/>
      <c r="L153" s="11"/>
      <c r="M153" s="11"/>
      <c r="N153" s="11"/>
      <c r="O153" s="11"/>
      <c r="P153" s="11"/>
      <c r="Q153" s="11"/>
      <c r="R153" s="11"/>
      <c r="S153" s="11"/>
      <c r="T153" s="11"/>
      <c r="U153" s="11"/>
      <c r="V153" s="11"/>
      <c r="W153" s="11"/>
      <c r="X153" s="11"/>
      <c r="Y153" s="11"/>
      <c r="Z153" s="11"/>
      <c r="AA153" s="11"/>
    </row>
    <row r="154" spans="1:27">
      <c r="A154" s="2708"/>
      <c r="B154" s="2426">
        <f t="shared" si="2"/>
        <v>8</v>
      </c>
      <c r="C154" s="3037" t="s">
        <v>356</v>
      </c>
      <c r="D154" s="2919" t="s">
        <v>5318</v>
      </c>
      <c r="E154" s="3041">
        <v>312143</v>
      </c>
      <c r="F154" s="533"/>
      <c r="G154" s="796"/>
      <c r="H154" s="11"/>
      <c r="I154" s="11"/>
      <c r="J154" s="11"/>
      <c r="K154" s="11"/>
      <c r="L154" s="11"/>
      <c r="M154" s="11"/>
      <c r="N154" s="11"/>
      <c r="O154" s="11"/>
      <c r="P154" s="11"/>
      <c r="Q154" s="11"/>
      <c r="R154" s="11"/>
      <c r="S154" s="11"/>
      <c r="T154" s="11"/>
      <c r="U154" s="11"/>
      <c r="V154" s="11"/>
      <c r="W154" s="11"/>
      <c r="X154" s="11"/>
      <c r="Y154" s="11"/>
      <c r="Z154" s="11"/>
      <c r="AA154" s="11"/>
    </row>
    <row r="155" spans="1:27">
      <c r="A155" s="2708"/>
      <c r="B155" s="2426">
        <f t="shared" si="2"/>
        <v>9</v>
      </c>
      <c r="C155" s="3037" t="s">
        <v>356</v>
      </c>
      <c r="D155" s="2919" t="s">
        <v>5319</v>
      </c>
      <c r="E155" s="3041">
        <v>293148</v>
      </c>
      <c r="F155" s="533"/>
      <c r="G155" s="796"/>
      <c r="H155" s="11"/>
      <c r="I155" s="11"/>
      <c r="J155" s="11"/>
      <c r="K155" s="11"/>
      <c r="L155" s="11"/>
      <c r="M155" s="11"/>
      <c r="N155" s="11"/>
      <c r="O155" s="11"/>
      <c r="P155" s="11"/>
      <c r="Q155" s="11"/>
      <c r="R155" s="11"/>
      <c r="S155" s="11"/>
      <c r="T155" s="11"/>
      <c r="U155" s="11"/>
      <c r="V155" s="11"/>
      <c r="W155" s="11"/>
      <c r="X155" s="11"/>
      <c r="Y155" s="11"/>
      <c r="Z155" s="11"/>
      <c r="AA155" s="11"/>
    </row>
    <row r="156" spans="1:27">
      <c r="A156" s="2708"/>
      <c r="B156" s="2426">
        <f t="shared" si="2"/>
        <v>10</v>
      </c>
      <c r="C156" s="3037" t="s">
        <v>356</v>
      </c>
      <c r="D156" s="2919" t="s">
        <v>5320</v>
      </c>
      <c r="E156" s="3041">
        <v>228720</v>
      </c>
      <c r="F156" s="533"/>
      <c r="G156" s="796"/>
      <c r="H156" s="11"/>
      <c r="I156" s="11"/>
      <c r="J156" s="11"/>
      <c r="K156" s="11"/>
      <c r="L156" s="11"/>
      <c r="M156" s="11"/>
      <c r="N156" s="11"/>
      <c r="O156" s="11"/>
      <c r="P156" s="11"/>
      <c r="Q156" s="11"/>
      <c r="R156" s="11"/>
      <c r="S156" s="11"/>
      <c r="T156" s="11"/>
      <c r="U156" s="11"/>
      <c r="V156" s="11"/>
      <c r="W156" s="11"/>
      <c r="X156" s="11"/>
      <c r="Y156" s="11"/>
      <c r="Z156" s="11"/>
      <c r="AA156" s="11"/>
    </row>
    <row r="157" spans="1:27">
      <c r="A157" s="2708"/>
      <c r="B157" s="2426">
        <f t="shared" si="2"/>
        <v>11</v>
      </c>
      <c r="C157" s="3037" t="s">
        <v>356</v>
      </c>
      <c r="D157" s="2919" t="s">
        <v>5321</v>
      </c>
      <c r="E157" s="3041">
        <v>227696</v>
      </c>
      <c r="F157" s="533"/>
      <c r="G157" s="796"/>
      <c r="H157" s="11"/>
      <c r="I157" s="11"/>
      <c r="J157" s="11"/>
      <c r="K157" s="11"/>
      <c r="L157" s="11"/>
      <c r="M157" s="11"/>
      <c r="N157" s="11"/>
      <c r="O157" s="11"/>
      <c r="P157" s="11"/>
      <c r="Q157" s="11"/>
      <c r="R157" s="11"/>
      <c r="S157" s="11"/>
      <c r="T157" s="11"/>
      <c r="U157" s="11"/>
      <c r="V157" s="11"/>
      <c r="W157" s="11"/>
      <c r="X157" s="11"/>
      <c r="Y157" s="11"/>
      <c r="Z157" s="11"/>
      <c r="AA157" s="11"/>
    </row>
    <row r="158" spans="1:27">
      <c r="A158" s="2708"/>
      <c r="B158" s="2426">
        <f t="shared" si="2"/>
        <v>12</v>
      </c>
      <c r="C158" s="3037" t="s">
        <v>356</v>
      </c>
      <c r="D158" s="2919" t="s">
        <v>5322</v>
      </c>
      <c r="E158" s="3041">
        <v>216184</v>
      </c>
      <c r="F158" s="533"/>
      <c r="G158" s="796"/>
      <c r="H158" s="11"/>
      <c r="I158" s="11"/>
      <c r="J158" s="11"/>
      <c r="K158" s="11"/>
      <c r="L158" s="11"/>
      <c r="M158" s="11"/>
      <c r="N158" s="11"/>
      <c r="O158" s="11"/>
      <c r="P158" s="11"/>
      <c r="Q158" s="11"/>
      <c r="R158" s="11"/>
      <c r="S158" s="11"/>
      <c r="T158" s="11"/>
      <c r="U158" s="11"/>
      <c r="V158" s="11"/>
      <c r="W158" s="11"/>
      <c r="X158" s="11"/>
      <c r="Y158" s="11"/>
      <c r="Z158" s="11"/>
      <c r="AA158" s="11"/>
    </row>
    <row r="159" spans="1:27">
      <c r="A159" s="2708"/>
      <c r="B159" s="2426">
        <f t="shared" si="2"/>
        <v>13</v>
      </c>
      <c r="C159" s="3037" t="s">
        <v>356</v>
      </c>
      <c r="D159" s="2919" t="s">
        <v>5323</v>
      </c>
      <c r="E159" s="3041">
        <v>168514</v>
      </c>
      <c r="F159" s="533"/>
      <c r="G159" s="796"/>
      <c r="H159" s="11"/>
      <c r="I159" s="11"/>
      <c r="J159" s="11"/>
      <c r="K159" s="11"/>
      <c r="L159" s="11"/>
      <c r="M159" s="11"/>
      <c r="N159" s="11"/>
      <c r="O159" s="11"/>
      <c r="P159" s="11"/>
      <c r="Q159" s="11"/>
      <c r="R159" s="11"/>
      <c r="S159" s="11"/>
      <c r="T159" s="11"/>
      <c r="U159" s="11"/>
      <c r="V159" s="11"/>
      <c r="W159" s="11"/>
      <c r="X159" s="11"/>
      <c r="Y159" s="11"/>
      <c r="Z159" s="11"/>
      <c r="AA159" s="11"/>
    </row>
    <row r="160" spans="1:27">
      <c r="A160" s="2708"/>
      <c r="B160" s="2426">
        <f t="shared" si="2"/>
        <v>14</v>
      </c>
      <c r="C160" s="3037" t="s">
        <v>356</v>
      </c>
      <c r="D160" s="2919" t="s">
        <v>4740</v>
      </c>
      <c r="E160" s="3041">
        <v>159004</v>
      </c>
      <c r="F160" s="533"/>
      <c r="G160" s="796"/>
      <c r="H160" s="11"/>
      <c r="I160" s="11"/>
      <c r="J160" s="11"/>
      <c r="K160" s="11"/>
      <c r="L160" s="11"/>
      <c r="M160" s="11"/>
      <c r="N160" s="11"/>
      <c r="O160" s="11"/>
      <c r="P160" s="11"/>
      <c r="Q160" s="11"/>
      <c r="R160" s="11"/>
      <c r="S160" s="11"/>
      <c r="T160" s="11"/>
      <c r="U160" s="11"/>
      <c r="V160" s="11"/>
      <c r="W160" s="11"/>
      <c r="X160" s="11"/>
      <c r="Y160" s="11"/>
      <c r="Z160" s="11"/>
      <c r="AA160" s="11"/>
    </row>
    <row r="161" spans="1:27">
      <c r="A161" s="2708"/>
      <c r="B161" s="2426">
        <f t="shared" si="2"/>
        <v>15</v>
      </c>
      <c r="C161" s="3037" t="s">
        <v>356</v>
      </c>
      <c r="D161" s="2919" t="s">
        <v>5324</v>
      </c>
      <c r="E161" s="3041">
        <v>144278</v>
      </c>
      <c r="F161" s="533"/>
      <c r="G161" s="796"/>
      <c r="H161" s="11"/>
      <c r="I161" s="11"/>
      <c r="J161" s="11"/>
      <c r="K161" s="11"/>
      <c r="L161" s="11"/>
      <c r="M161" s="11"/>
      <c r="N161" s="11"/>
      <c r="O161" s="11"/>
      <c r="P161" s="11"/>
      <c r="Q161" s="11"/>
      <c r="R161" s="11"/>
      <c r="S161" s="11"/>
      <c r="T161" s="11"/>
      <c r="U161" s="11"/>
      <c r="V161" s="11"/>
      <c r="W161" s="11"/>
      <c r="X161" s="11"/>
      <c r="Y161" s="11"/>
      <c r="Z161" s="11"/>
      <c r="AA161" s="11"/>
    </row>
    <row r="162" spans="1:27">
      <c r="A162" s="2708"/>
      <c r="B162" s="2426">
        <f t="shared" si="2"/>
        <v>16</v>
      </c>
      <c r="C162" s="3037" t="s">
        <v>356</v>
      </c>
      <c r="D162" s="2919" t="s">
        <v>5325</v>
      </c>
      <c r="E162" s="3041">
        <v>142711</v>
      </c>
      <c r="F162" s="533"/>
      <c r="G162" s="796"/>
      <c r="H162" s="11"/>
      <c r="I162" s="11"/>
      <c r="J162" s="11"/>
      <c r="K162" s="11"/>
      <c r="L162" s="11"/>
      <c r="M162" s="11"/>
      <c r="N162" s="11"/>
      <c r="O162" s="11"/>
      <c r="P162" s="11"/>
      <c r="Q162" s="11"/>
      <c r="R162" s="11"/>
      <c r="S162" s="11"/>
      <c r="T162" s="11"/>
      <c r="U162" s="11"/>
      <c r="V162" s="11"/>
      <c r="W162" s="11"/>
      <c r="X162" s="11"/>
      <c r="Y162" s="11"/>
      <c r="Z162" s="11"/>
      <c r="AA162" s="11"/>
    </row>
    <row r="163" spans="1:27">
      <c r="A163" s="2708"/>
      <c r="B163" s="2426">
        <f t="shared" si="2"/>
        <v>17</v>
      </c>
      <c r="C163" s="3037" t="s">
        <v>356</v>
      </c>
      <c r="D163" s="2919" t="s">
        <v>5326</v>
      </c>
      <c r="E163" s="3041">
        <v>137918</v>
      </c>
      <c r="F163" s="3040"/>
      <c r="G163" s="796"/>
      <c r="H163" s="11"/>
      <c r="I163" s="11"/>
      <c r="J163" s="11"/>
      <c r="K163" s="11"/>
      <c r="L163" s="11"/>
      <c r="M163" s="11"/>
      <c r="N163" s="11"/>
      <c r="O163" s="11"/>
      <c r="P163" s="11"/>
      <c r="Q163" s="11"/>
      <c r="R163" s="11"/>
      <c r="S163" s="11"/>
      <c r="T163" s="11"/>
      <c r="U163" s="11"/>
      <c r="V163" s="11"/>
      <c r="W163" s="11"/>
      <c r="X163" s="11"/>
      <c r="Y163" s="11"/>
      <c r="Z163" s="11"/>
      <c r="AA163" s="11"/>
    </row>
    <row r="164" spans="1:27">
      <c r="A164" s="2708"/>
      <c r="B164" s="2426">
        <f t="shared" si="2"/>
        <v>18</v>
      </c>
      <c r="C164" s="3037" t="s">
        <v>356</v>
      </c>
      <c r="D164" s="2919" t="s">
        <v>5327</v>
      </c>
      <c r="E164" s="3041">
        <v>132265</v>
      </c>
      <c r="F164" s="533"/>
      <c r="G164" s="796"/>
      <c r="H164" s="11"/>
      <c r="I164" s="11"/>
      <c r="J164" s="11"/>
      <c r="K164" s="11"/>
      <c r="L164" s="11"/>
      <c r="M164" s="11"/>
      <c r="N164" s="11"/>
      <c r="O164" s="11"/>
      <c r="P164" s="11"/>
      <c r="Q164" s="11"/>
      <c r="R164" s="11"/>
      <c r="S164" s="11"/>
      <c r="T164" s="11"/>
      <c r="U164" s="11"/>
      <c r="V164" s="11"/>
      <c r="W164" s="11"/>
      <c r="X164" s="11"/>
      <c r="Y164" s="11"/>
      <c r="Z164" s="11"/>
      <c r="AA164" s="11"/>
    </row>
    <row r="165" spans="1:27">
      <c r="A165" s="2708"/>
      <c r="B165" s="2426">
        <f t="shared" si="2"/>
        <v>19</v>
      </c>
      <c r="C165" s="3037" t="s">
        <v>356</v>
      </c>
      <c r="D165" s="2919" t="s">
        <v>5328</v>
      </c>
      <c r="E165" s="3041">
        <v>113399</v>
      </c>
      <c r="F165" s="533"/>
      <c r="G165" s="796"/>
      <c r="H165" s="11"/>
      <c r="I165" s="11"/>
      <c r="J165" s="11"/>
      <c r="K165" s="11"/>
      <c r="L165" s="11"/>
      <c r="M165" s="11"/>
      <c r="N165" s="11"/>
      <c r="O165" s="11"/>
      <c r="P165" s="11"/>
      <c r="Q165" s="11"/>
      <c r="R165" s="11"/>
      <c r="S165" s="11"/>
      <c r="T165" s="11"/>
      <c r="U165" s="11"/>
      <c r="V165" s="11"/>
      <c r="W165" s="11"/>
      <c r="X165" s="11"/>
      <c r="Y165" s="11"/>
      <c r="Z165" s="11"/>
      <c r="AA165" s="11"/>
    </row>
    <row r="166" spans="1:27">
      <c r="A166" s="2708"/>
      <c r="B166" s="2426">
        <f t="shared" si="2"/>
        <v>20</v>
      </c>
      <c r="C166" s="3037" t="s">
        <v>356</v>
      </c>
      <c r="D166" s="2919" t="s">
        <v>5329</v>
      </c>
      <c r="E166" s="3041">
        <v>109494</v>
      </c>
      <c r="F166" s="533"/>
      <c r="G166" s="796"/>
      <c r="H166" s="11"/>
      <c r="I166" s="11"/>
      <c r="J166" s="11"/>
      <c r="K166" s="11"/>
      <c r="L166" s="11"/>
      <c r="M166" s="11"/>
      <c r="N166" s="11"/>
      <c r="O166" s="11"/>
      <c r="P166" s="11"/>
      <c r="Q166" s="11"/>
      <c r="R166" s="11"/>
      <c r="S166" s="11"/>
      <c r="T166" s="11"/>
      <c r="U166" s="11"/>
      <c r="V166" s="11"/>
      <c r="W166" s="11"/>
      <c r="X166" s="11"/>
      <c r="Y166" s="11"/>
      <c r="Z166" s="11"/>
      <c r="AA166" s="11"/>
    </row>
    <row r="167" spans="1:27">
      <c r="A167" s="2708"/>
      <c r="B167" s="2426">
        <f t="shared" si="2"/>
        <v>21</v>
      </c>
      <c r="C167" s="3037" t="s">
        <v>356</v>
      </c>
      <c r="D167" s="2919" t="s">
        <v>5330</v>
      </c>
      <c r="E167" s="3041">
        <v>109190</v>
      </c>
      <c r="F167" s="533"/>
      <c r="G167" s="796"/>
      <c r="H167" s="11"/>
      <c r="I167" s="11"/>
      <c r="J167" s="11"/>
      <c r="K167" s="11"/>
      <c r="L167" s="11"/>
      <c r="M167" s="11"/>
      <c r="N167" s="11"/>
      <c r="O167" s="11"/>
      <c r="P167" s="11"/>
      <c r="Q167" s="11"/>
      <c r="R167" s="11"/>
      <c r="S167" s="11"/>
      <c r="T167" s="11"/>
      <c r="U167" s="11"/>
      <c r="V167" s="11"/>
      <c r="W167" s="11"/>
      <c r="X167" s="11"/>
      <c r="Y167" s="11"/>
      <c r="Z167" s="11"/>
      <c r="AA167" s="11"/>
    </row>
    <row r="168" spans="1:27">
      <c r="A168" s="2708"/>
      <c r="B168" s="2426">
        <f t="shared" si="2"/>
        <v>22</v>
      </c>
      <c r="C168" s="3037"/>
      <c r="D168" s="2919" t="s">
        <v>1493</v>
      </c>
      <c r="E168" s="3041">
        <f>+SUM(E147:E167)</f>
        <v>6137172</v>
      </c>
      <c r="F168" s="533"/>
      <c r="G168" s="796"/>
      <c r="H168" s="11"/>
      <c r="I168" s="11"/>
      <c r="J168" s="11"/>
      <c r="K168" s="11"/>
      <c r="L168" s="11"/>
      <c r="M168" s="11"/>
      <c r="N168" s="11"/>
      <c r="O168" s="11"/>
      <c r="P168" s="11"/>
      <c r="Q168" s="11"/>
      <c r="R168" s="11"/>
      <c r="S168" s="11"/>
      <c r="T168" s="11"/>
      <c r="U168" s="11"/>
      <c r="V168" s="11"/>
      <c r="W168" s="11"/>
      <c r="X168" s="11"/>
      <c r="Y168" s="11"/>
      <c r="Z168" s="11"/>
      <c r="AA168" s="11"/>
    </row>
    <row r="169" spans="1:27">
      <c r="A169" s="2708"/>
      <c r="B169" s="2426">
        <f t="shared" si="2"/>
        <v>23</v>
      </c>
      <c r="C169" s="3037"/>
      <c r="D169" s="2919"/>
      <c r="E169" s="3041"/>
      <c r="F169" s="533"/>
      <c r="G169" s="796"/>
      <c r="H169" s="11"/>
      <c r="I169" s="11"/>
      <c r="J169" s="11"/>
      <c r="K169" s="11"/>
      <c r="L169" s="11"/>
      <c r="M169" s="11"/>
      <c r="N169" s="11"/>
      <c r="O169" s="11"/>
      <c r="P169" s="11"/>
      <c r="Q169" s="11"/>
      <c r="R169" s="11"/>
      <c r="S169" s="11"/>
      <c r="T169" s="11"/>
      <c r="U169" s="11"/>
      <c r="V169" s="11"/>
      <c r="W169" s="11"/>
      <c r="X169" s="11"/>
      <c r="Y169" s="11"/>
      <c r="Z169" s="11"/>
      <c r="AA169" s="11"/>
    </row>
    <row r="170" spans="1:27">
      <c r="A170" s="2708"/>
      <c r="B170" s="2426">
        <f t="shared" si="2"/>
        <v>24</v>
      </c>
      <c r="C170" s="3037" t="s">
        <v>5331</v>
      </c>
      <c r="D170" s="2919" t="s">
        <v>5123</v>
      </c>
      <c r="E170" s="3041">
        <v>545198</v>
      </c>
      <c r="F170" s="533"/>
      <c r="G170" s="796"/>
      <c r="H170" s="11"/>
      <c r="I170" s="11"/>
      <c r="J170" s="11"/>
      <c r="K170" s="11"/>
      <c r="L170" s="11"/>
      <c r="M170" s="11"/>
      <c r="N170" s="11"/>
      <c r="O170" s="11"/>
      <c r="P170" s="11"/>
      <c r="Q170" s="11"/>
      <c r="R170" s="11"/>
      <c r="S170" s="11"/>
      <c r="T170" s="11"/>
      <c r="U170" s="11"/>
      <c r="V170" s="11"/>
      <c r="W170" s="11"/>
      <c r="X170" s="11"/>
      <c r="Y170" s="11"/>
      <c r="Z170" s="11"/>
      <c r="AA170" s="11"/>
    </row>
    <row r="171" spans="1:27">
      <c r="A171" s="2708"/>
      <c r="B171" s="2426">
        <f t="shared" si="2"/>
        <v>25</v>
      </c>
      <c r="C171" s="3037"/>
      <c r="D171" s="2919"/>
      <c r="E171" s="3041"/>
      <c r="F171" s="533"/>
      <c r="G171" s="796"/>
      <c r="H171" s="11"/>
      <c r="I171" s="11"/>
      <c r="J171" s="11"/>
      <c r="K171" s="11"/>
      <c r="L171" s="11"/>
      <c r="M171" s="11"/>
      <c r="N171" s="11"/>
      <c r="O171" s="11"/>
      <c r="P171" s="11"/>
      <c r="Q171" s="11"/>
      <c r="R171" s="11"/>
      <c r="S171" s="11"/>
      <c r="T171" s="11"/>
      <c r="U171" s="11"/>
      <c r="V171" s="11"/>
      <c r="W171" s="11"/>
      <c r="X171" s="11"/>
      <c r="Y171" s="11"/>
      <c r="Z171" s="11"/>
      <c r="AA171" s="11"/>
    </row>
    <row r="172" spans="1:27" ht="15.75">
      <c r="A172" s="2708"/>
      <c r="B172" s="2426">
        <f t="shared" si="2"/>
        <v>26</v>
      </c>
      <c r="C172" s="590" t="s">
        <v>356</v>
      </c>
      <c r="D172" s="3043" t="s">
        <v>4014</v>
      </c>
      <c r="E172" s="3044">
        <f>+E168+E170</f>
        <v>6682370</v>
      </c>
      <c r="F172" s="533"/>
      <c r="G172" s="796"/>
      <c r="H172" s="11"/>
      <c r="I172" s="11"/>
      <c r="J172" s="11"/>
      <c r="K172" s="11"/>
      <c r="L172" s="11"/>
      <c r="M172" s="11"/>
      <c r="N172" s="11"/>
      <c r="O172" s="11"/>
      <c r="P172" s="11"/>
      <c r="Q172" s="11"/>
      <c r="R172" s="11"/>
      <c r="S172" s="11"/>
      <c r="T172" s="11"/>
      <c r="U172" s="11"/>
      <c r="V172" s="11"/>
      <c r="W172" s="11"/>
      <c r="X172" s="11"/>
      <c r="Y172" s="11"/>
      <c r="Z172" s="11"/>
      <c r="AA172" s="11"/>
    </row>
    <row r="173" spans="1:27">
      <c r="A173" s="2708"/>
      <c r="B173" s="2426">
        <f t="shared" si="2"/>
        <v>27</v>
      </c>
      <c r="C173" s="3037"/>
      <c r="D173" s="2919"/>
      <c r="E173" s="3041"/>
      <c r="F173" s="533"/>
      <c r="G173" s="796"/>
      <c r="H173" s="11"/>
      <c r="I173" s="11"/>
      <c r="J173" s="11"/>
      <c r="K173" s="11"/>
      <c r="L173" s="11"/>
      <c r="M173" s="11"/>
      <c r="N173" s="11"/>
      <c r="O173" s="11"/>
      <c r="P173" s="11"/>
      <c r="Q173" s="11"/>
      <c r="R173" s="11"/>
      <c r="S173" s="11"/>
      <c r="T173" s="11"/>
      <c r="U173" s="11"/>
      <c r="V173" s="11"/>
      <c r="W173" s="11"/>
      <c r="X173" s="11"/>
      <c r="Y173" s="11"/>
      <c r="Z173" s="11"/>
      <c r="AA173" s="11"/>
    </row>
    <row r="174" spans="1:27">
      <c r="A174" s="2708"/>
      <c r="B174" s="2426">
        <f t="shared" si="2"/>
        <v>28</v>
      </c>
      <c r="C174" s="3037"/>
      <c r="D174" s="2919"/>
      <c r="E174" s="3041"/>
      <c r="F174" s="533"/>
      <c r="G174" s="796"/>
      <c r="H174" s="11"/>
      <c r="I174" s="11"/>
      <c r="J174" s="11"/>
      <c r="K174" s="11"/>
      <c r="L174" s="11"/>
      <c r="M174" s="11"/>
      <c r="N174" s="11"/>
      <c r="O174" s="11"/>
      <c r="P174" s="11"/>
      <c r="Q174" s="11"/>
      <c r="R174" s="11"/>
      <c r="S174" s="11"/>
      <c r="T174" s="11"/>
      <c r="U174" s="11"/>
      <c r="V174" s="11"/>
      <c r="W174" s="11"/>
      <c r="X174" s="11"/>
      <c r="Y174" s="11"/>
      <c r="Z174" s="11"/>
      <c r="AA174" s="11"/>
    </row>
    <row r="175" spans="1:27">
      <c r="A175" s="2708"/>
      <c r="B175" s="2426">
        <f t="shared" si="2"/>
        <v>29</v>
      </c>
      <c r="C175" s="3037" t="s">
        <v>1410</v>
      </c>
      <c r="D175" s="2919" t="s">
        <v>5332</v>
      </c>
      <c r="E175" s="3041">
        <v>2884302</v>
      </c>
      <c r="F175" s="533"/>
      <c r="G175" s="796"/>
      <c r="H175" s="11"/>
      <c r="I175" s="11"/>
      <c r="J175" s="11"/>
      <c r="K175" s="11"/>
      <c r="L175" s="11"/>
      <c r="M175" s="11"/>
      <c r="N175" s="11"/>
      <c r="O175" s="11"/>
      <c r="P175" s="11"/>
      <c r="Q175" s="11"/>
      <c r="R175" s="11"/>
      <c r="S175" s="11"/>
      <c r="T175" s="11"/>
      <c r="U175" s="11"/>
      <c r="V175" s="11"/>
      <c r="W175" s="11"/>
      <c r="X175" s="11"/>
      <c r="Y175" s="11"/>
      <c r="Z175" s="11"/>
      <c r="AA175" s="11"/>
    </row>
    <row r="176" spans="1:27">
      <c r="A176" s="2708"/>
      <c r="B176" s="2426">
        <f t="shared" si="2"/>
        <v>30</v>
      </c>
      <c r="C176" s="3037" t="s">
        <v>1410</v>
      </c>
      <c r="D176" s="2919" t="s">
        <v>5333</v>
      </c>
      <c r="E176" s="3041">
        <v>1020984</v>
      </c>
      <c r="F176" s="533"/>
      <c r="G176" s="796"/>
      <c r="H176" s="11"/>
      <c r="I176" s="11"/>
      <c r="J176" s="11"/>
      <c r="K176" s="11"/>
      <c r="L176" s="11"/>
      <c r="M176" s="11"/>
      <c r="N176" s="11"/>
      <c r="O176" s="11"/>
      <c r="P176" s="11"/>
      <c r="Q176" s="11"/>
      <c r="R176" s="11"/>
      <c r="S176" s="11"/>
      <c r="T176" s="11"/>
      <c r="U176" s="11"/>
      <c r="V176" s="11"/>
      <c r="W176" s="11"/>
      <c r="X176" s="11"/>
      <c r="Y176" s="11"/>
      <c r="Z176" s="11"/>
      <c r="AA176" s="11"/>
    </row>
    <row r="177" spans="1:25">
      <c r="A177" s="2708"/>
      <c r="B177" s="2426">
        <f t="shared" si="2"/>
        <v>31</v>
      </c>
      <c r="C177" s="3037" t="s">
        <v>1410</v>
      </c>
      <c r="D177" s="2919" t="s">
        <v>5124</v>
      </c>
      <c r="E177" s="3041">
        <v>768106</v>
      </c>
      <c r="F177" s="533"/>
      <c r="G177" s="796"/>
      <c r="H177" s="11"/>
      <c r="I177" s="11"/>
      <c r="J177" s="11"/>
      <c r="K177" s="11"/>
      <c r="L177" s="11"/>
      <c r="M177" s="11"/>
      <c r="N177" s="11"/>
      <c r="O177" s="11"/>
      <c r="P177" s="11"/>
      <c r="Q177" s="11"/>
      <c r="R177" s="11"/>
      <c r="S177" s="11"/>
      <c r="T177" s="11"/>
      <c r="U177" s="11"/>
      <c r="V177" s="11"/>
      <c r="W177" s="11"/>
      <c r="X177" s="11"/>
      <c r="Y177" s="11"/>
    </row>
    <row r="178" spans="1:25">
      <c r="A178" s="2708"/>
      <c r="B178" s="2426">
        <f t="shared" si="2"/>
        <v>32</v>
      </c>
      <c r="C178" s="3037" t="s">
        <v>1410</v>
      </c>
      <c r="D178" s="2919" t="s">
        <v>5125</v>
      </c>
      <c r="E178" s="3041">
        <v>710253</v>
      </c>
      <c r="F178" s="533"/>
      <c r="G178" s="796"/>
      <c r="H178" s="11"/>
      <c r="I178" s="11"/>
      <c r="J178" s="11"/>
      <c r="K178" s="11"/>
      <c r="L178" s="11"/>
      <c r="M178" s="11"/>
      <c r="N178" s="11"/>
      <c r="O178" s="11"/>
      <c r="P178" s="11"/>
      <c r="Q178" s="11"/>
      <c r="R178" s="11"/>
      <c r="S178" s="11"/>
      <c r="T178" s="11"/>
      <c r="U178" s="11"/>
      <c r="V178" s="11"/>
      <c r="W178" s="11"/>
      <c r="X178" s="11"/>
      <c r="Y178" s="11"/>
    </row>
    <row r="179" spans="1:25">
      <c r="A179" s="2708"/>
      <c r="B179" s="2426">
        <f t="shared" si="2"/>
        <v>33</v>
      </c>
      <c r="C179" s="3037" t="s">
        <v>1410</v>
      </c>
      <c r="D179" s="2919" t="s">
        <v>5334</v>
      </c>
      <c r="E179" s="3041">
        <v>626631</v>
      </c>
      <c r="F179" s="533"/>
      <c r="G179" s="796"/>
      <c r="H179" s="11"/>
      <c r="I179" s="11"/>
      <c r="J179" s="11"/>
      <c r="K179" s="11"/>
      <c r="L179" s="11"/>
      <c r="M179" s="11"/>
      <c r="N179" s="11"/>
      <c r="O179" s="11"/>
      <c r="P179" s="11"/>
      <c r="Q179" s="11"/>
      <c r="R179" s="11"/>
      <c r="S179" s="11"/>
      <c r="T179" s="11"/>
      <c r="U179" s="11"/>
      <c r="V179" s="11"/>
      <c r="W179" s="11"/>
      <c r="X179" s="11"/>
      <c r="Y179" s="11"/>
    </row>
    <row r="180" spans="1:25">
      <c r="A180" s="2708"/>
      <c r="B180" s="2426">
        <f t="shared" si="2"/>
        <v>34</v>
      </c>
      <c r="C180" s="3037" t="s">
        <v>1410</v>
      </c>
      <c r="D180" s="2919" t="s">
        <v>5127</v>
      </c>
      <c r="E180" s="3041">
        <v>435600</v>
      </c>
      <c r="F180" s="533"/>
      <c r="G180" s="796"/>
      <c r="H180" s="11"/>
      <c r="I180" s="11"/>
      <c r="J180" s="11"/>
      <c r="K180" s="11"/>
      <c r="L180" s="11"/>
      <c r="M180" s="11"/>
      <c r="N180" s="11"/>
      <c r="O180" s="11"/>
      <c r="P180" s="11"/>
      <c r="Q180" s="11"/>
      <c r="R180" s="11"/>
      <c r="S180" s="11"/>
      <c r="T180" s="11"/>
      <c r="U180" s="11"/>
      <c r="V180" s="11"/>
      <c r="W180" s="11"/>
      <c r="X180" s="11"/>
      <c r="Y180" s="11"/>
    </row>
    <row r="181" spans="1:25">
      <c r="A181" s="2708"/>
      <c r="B181" s="2426">
        <f t="shared" si="2"/>
        <v>35</v>
      </c>
      <c r="C181" s="3037" t="s">
        <v>1410</v>
      </c>
      <c r="D181" s="2919" t="s">
        <v>5335</v>
      </c>
      <c r="E181" s="3041">
        <v>393290</v>
      </c>
      <c r="F181" s="533"/>
      <c r="G181" s="796"/>
      <c r="H181" s="11"/>
      <c r="I181" s="11"/>
      <c r="J181" s="11"/>
      <c r="K181" s="11"/>
      <c r="L181" s="11"/>
      <c r="M181" s="11"/>
      <c r="N181" s="11"/>
      <c r="O181" s="11"/>
      <c r="P181" s="11"/>
      <c r="Q181" s="11"/>
      <c r="R181" s="11"/>
      <c r="S181" s="11"/>
      <c r="T181" s="11"/>
      <c r="U181" s="11"/>
      <c r="V181" s="11"/>
      <c r="W181" s="11"/>
      <c r="X181" s="11"/>
      <c r="Y181" s="11"/>
    </row>
    <row r="182" spans="1:25">
      <c r="A182" s="2708"/>
      <c r="B182" s="2426">
        <f t="shared" si="2"/>
        <v>36</v>
      </c>
      <c r="C182" s="3037" t="s">
        <v>1410</v>
      </c>
      <c r="D182" s="2919" t="s">
        <v>5336</v>
      </c>
      <c r="E182" s="3041">
        <v>381649</v>
      </c>
      <c r="F182" s="533"/>
      <c r="G182" s="796"/>
      <c r="H182" s="11"/>
      <c r="I182" s="11"/>
      <c r="J182" s="11"/>
      <c r="K182" s="11"/>
      <c r="L182" s="11"/>
      <c r="M182" s="11"/>
      <c r="N182" s="11"/>
      <c r="O182" s="11"/>
      <c r="P182" s="11"/>
      <c r="Q182" s="11"/>
      <c r="R182" s="11"/>
      <c r="S182" s="11"/>
      <c r="T182" s="11"/>
      <c r="U182" s="11"/>
      <c r="V182" s="11"/>
      <c r="W182" s="11"/>
      <c r="X182" s="11"/>
      <c r="Y182" s="11"/>
    </row>
    <row r="183" spans="1:25">
      <c r="A183" s="2708"/>
      <c r="B183" s="2426">
        <f t="shared" si="2"/>
        <v>37</v>
      </c>
      <c r="C183" s="3037" t="s">
        <v>1410</v>
      </c>
      <c r="D183" s="2919" t="s">
        <v>5337</v>
      </c>
      <c r="E183" s="3041">
        <v>362170</v>
      </c>
      <c r="F183" s="533"/>
      <c r="G183" s="796"/>
      <c r="H183" s="11"/>
      <c r="I183" s="11"/>
      <c r="J183" s="11"/>
      <c r="K183" s="11"/>
      <c r="L183" s="11"/>
      <c r="M183" s="11"/>
      <c r="N183" s="11"/>
      <c r="O183" s="11"/>
      <c r="P183" s="11"/>
      <c r="Q183" s="11"/>
      <c r="R183" s="11"/>
      <c r="S183" s="11"/>
      <c r="T183" s="11"/>
      <c r="U183" s="11"/>
      <c r="V183" s="11"/>
      <c r="W183" s="11"/>
      <c r="X183" s="11"/>
      <c r="Y183" s="11"/>
    </row>
    <row r="184" spans="1:25">
      <c r="A184" s="2708"/>
      <c r="B184" s="2426">
        <f t="shared" si="2"/>
        <v>38</v>
      </c>
      <c r="C184" s="3037" t="s">
        <v>1410</v>
      </c>
      <c r="D184" s="2919" t="s">
        <v>5338</v>
      </c>
      <c r="E184" s="3041">
        <v>343740</v>
      </c>
      <c r="F184" s="533"/>
      <c r="G184" s="796"/>
      <c r="H184" s="11"/>
      <c r="I184" s="11"/>
      <c r="J184" s="11"/>
      <c r="K184" s="11"/>
      <c r="L184" s="11"/>
      <c r="M184" s="11"/>
      <c r="N184" s="11"/>
      <c r="O184" s="11"/>
      <c r="P184" s="11"/>
      <c r="Q184" s="11"/>
      <c r="R184" s="11"/>
      <c r="S184" s="11"/>
      <c r="T184" s="11"/>
      <c r="U184" s="11"/>
      <c r="V184" s="11"/>
      <c r="W184" s="11"/>
      <c r="X184" s="11"/>
      <c r="Y184" s="11"/>
    </row>
    <row r="185" spans="1:25">
      <c r="A185" s="2708"/>
      <c r="B185" s="2426">
        <f t="shared" si="2"/>
        <v>39</v>
      </c>
      <c r="C185" s="3037" t="s">
        <v>1410</v>
      </c>
      <c r="D185" s="2919" t="s">
        <v>5339</v>
      </c>
      <c r="E185" s="3041">
        <v>336263</v>
      </c>
      <c r="F185" s="533"/>
      <c r="G185" s="796"/>
      <c r="H185" s="11"/>
      <c r="I185" s="11"/>
      <c r="J185" s="11"/>
      <c r="K185" s="11"/>
      <c r="L185" s="11"/>
      <c r="M185" s="11"/>
      <c r="N185" s="11"/>
      <c r="O185" s="11"/>
      <c r="P185" s="11"/>
      <c r="Q185" s="11"/>
      <c r="R185" s="11"/>
      <c r="S185" s="11"/>
      <c r="T185" s="11"/>
      <c r="U185" s="11"/>
      <c r="V185" s="11"/>
      <c r="W185" s="11"/>
      <c r="X185" s="11"/>
      <c r="Y185" s="11"/>
    </row>
    <row r="186" spans="1:25">
      <c r="A186" s="2708"/>
      <c r="B186" s="2426">
        <f t="shared" si="2"/>
        <v>40</v>
      </c>
      <c r="C186" s="3037" t="s">
        <v>1410</v>
      </c>
      <c r="D186" s="2919" t="s">
        <v>5340</v>
      </c>
      <c r="E186" s="3041">
        <v>283713</v>
      </c>
      <c r="F186" s="533"/>
      <c r="G186" s="796"/>
      <c r="H186" s="11"/>
      <c r="I186" s="11"/>
      <c r="J186" s="11"/>
      <c r="K186" s="11"/>
      <c r="L186" s="11"/>
      <c r="M186" s="11"/>
      <c r="N186" s="11"/>
      <c r="O186" s="11"/>
      <c r="P186" s="11"/>
      <c r="Q186" s="11"/>
      <c r="R186" s="11"/>
      <c r="S186" s="11"/>
      <c r="T186" s="11"/>
      <c r="U186" s="11"/>
      <c r="V186" s="11"/>
      <c r="W186" s="11"/>
      <c r="X186" s="11"/>
      <c r="Y186" s="11"/>
    </row>
    <row r="187" spans="1:25">
      <c r="A187" s="2708"/>
      <c r="B187" s="2426">
        <f t="shared" si="2"/>
        <v>41</v>
      </c>
      <c r="C187" s="3037" t="s">
        <v>1410</v>
      </c>
      <c r="D187" s="2919" t="s">
        <v>5341</v>
      </c>
      <c r="E187" s="3041">
        <v>255582</v>
      </c>
      <c r="F187" s="533"/>
      <c r="G187" s="796"/>
      <c r="H187" s="11"/>
      <c r="I187" s="11"/>
      <c r="J187" s="11"/>
      <c r="K187" s="11"/>
      <c r="L187" s="11"/>
      <c r="M187" s="11"/>
      <c r="N187" s="11"/>
      <c r="O187" s="11"/>
      <c r="P187" s="11"/>
      <c r="Q187" s="11"/>
      <c r="R187" s="11"/>
      <c r="S187" s="11"/>
      <c r="T187" s="11"/>
      <c r="U187" s="11"/>
      <c r="V187" s="11"/>
      <c r="W187" s="11"/>
      <c r="X187" s="11"/>
      <c r="Y187" s="11"/>
    </row>
    <row r="188" spans="1:25">
      <c r="A188" s="2708"/>
      <c r="B188" s="2426">
        <f t="shared" si="2"/>
        <v>42</v>
      </c>
      <c r="C188" s="3037" t="s">
        <v>1410</v>
      </c>
      <c r="D188" s="2919" t="s">
        <v>5342</v>
      </c>
      <c r="E188" s="3041">
        <v>255119</v>
      </c>
      <c r="F188" s="533"/>
      <c r="G188" s="796"/>
      <c r="H188" s="11"/>
      <c r="I188" s="11"/>
      <c r="J188" s="11"/>
      <c r="K188" s="11"/>
      <c r="L188" s="11"/>
      <c r="M188" s="11"/>
      <c r="N188" s="11"/>
      <c r="O188" s="11"/>
      <c r="P188" s="11"/>
      <c r="Q188" s="11"/>
      <c r="R188" s="11"/>
      <c r="S188" s="11"/>
      <c r="T188" s="11"/>
      <c r="U188" s="11"/>
      <c r="V188" s="11"/>
      <c r="W188" s="11"/>
      <c r="X188" s="11"/>
      <c r="Y188" s="11"/>
    </row>
    <row r="189" spans="1:25">
      <c r="A189" s="2708"/>
      <c r="B189" s="2426">
        <f t="shared" si="2"/>
        <v>43</v>
      </c>
      <c r="C189" s="3037" t="s">
        <v>1410</v>
      </c>
      <c r="D189" s="2919" t="s">
        <v>5126</v>
      </c>
      <c r="E189" s="3041">
        <v>253660</v>
      </c>
      <c r="F189" s="533"/>
      <c r="G189" s="796"/>
      <c r="H189" s="11"/>
      <c r="I189" s="11"/>
      <c r="J189" s="11"/>
      <c r="K189" s="11"/>
      <c r="L189" s="11"/>
      <c r="M189" s="11"/>
      <c r="N189" s="11"/>
      <c r="O189" s="11"/>
      <c r="P189" s="11"/>
      <c r="Q189" s="11"/>
      <c r="R189" s="11"/>
      <c r="S189" s="11"/>
      <c r="T189" s="11"/>
      <c r="U189" s="11"/>
      <c r="V189" s="11"/>
      <c r="W189" s="11"/>
      <c r="X189" s="11"/>
      <c r="Y189" s="11"/>
    </row>
    <row r="190" spans="1:25">
      <c r="A190" s="2708"/>
      <c r="B190" s="2426">
        <f t="shared" si="2"/>
        <v>44</v>
      </c>
      <c r="C190" s="3037" t="s">
        <v>1410</v>
      </c>
      <c r="D190" s="2919" t="s">
        <v>5343</v>
      </c>
      <c r="E190" s="3041">
        <v>252461</v>
      </c>
      <c r="F190" s="533"/>
      <c r="G190" s="796"/>
      <c r="H190" s="11"/>
      <c r="I190" s="11"/>
      <c r="J190" s="11"/>
      <c r="K190" s="11"/>
      <c r="L190" s="11"/>
      <c r="M190" s="11"/>
      <c r="N190" s="11"/>
      <c r="O190" s="11"/>
      <c r="P190" s="11"/>
      <c r="Q190" s="11"/>
      <c r="R190" s="11"/>
      <c r="S190" s="11"/>
      <c r="T190" s="11"/>
      <c r="U190" s="11"/>
      <c r="V190" s="11"/>
      <c r="W190" s="11"/>
      <c r="X190" s="11"/>
      <c r="Y190" s="11"/>
    </row>
    <row r="191" spans="1:25">
      <c r="A191" s="2708"/>
      <c r="B191" s="2426">
        <f t="shared" si="2"/>
        <v>45</v>
      </c>
      <c r="C191" s="3037" t="s">
        <v>1410</v>
      </c>
      <c r="D191" s="2919" t="s">
        <v>5344</v>
      </c>
      <c r="E191" s="3041">
        <v>199863</v>
      </c>
      <c r="F191" s="533"/>
      <c r="G191" s="796"/>
      <c r="H191" s="11"/>
      <c r="I191" s="11"/>
      <c r="J191" s="11"/>
      <c r="K191" s="11"/>
      <c r="L191" s="11"/>
      <c r="M191" s="11"/>
      <c r="N191" s="11"/>
      <c r="O191" s="11"/>
      <c r="P191" s="11"/>
      <c r="Q191" s="11"/>
      <c r="R191" s="11"/>
      <c r="S191" s="11"/>
      <c r="T191" s="11"/>
      <c r="U191" s="11"/>
      <c r="V191" s="11"/>
      <c r="W191" s="11"/>
      <c r="X191" s="11"/>
      <c r="Y191" s="11"/>
    </row>
    <row r="192" spans="1:25">
      <c r="A192" s="2708"/>
      <c r="B192" s="2426">
        <f t="shared" si="2"/>
        <v>46</v>
      </c>
      <c r="C192" s="3037" t="s">
        <v>1410</v>
      </c>
      <c r="D192" s="2919" t="s">
        <v>5345</v>
      </c>
      <c r="E192" s="3041">
        <v>199636</v>
      </c>
      <c r="F192" s="533"/>
      <c r="G192" s="796"/>
      <c r="H192" s="11"/>
      <c r="I192" s="11"/>
      <c r="J192" s="11"/>
      <c r="K192" s="11"/>
      <c r="L192" s="11"/>
      <c r="M192" s="11"/>
      <c r="N192" s="11"/>
      <c r="O192" s="11"/>
      <c r="P192" s="11"/>
      <c r="Q192" s="11"/>
      <c r="R192" s="11"/>
      <c r="S192" s="11"/>
      <c r="T192" s="11"/>
      <c r="U192" s="11"/>
      <c r="V192" s="11"/>
      <c r="W192" s="11"/>
      <c r="X192" s="11"/>
      <c r="Y192" s="11"/>
    </row>
    <row r="193" spans="1:25">
      <c r="A193" s="2708"/>
      <c r="B193" s="2426">
        <f t="shared" si="2"/>
        <v>47</v>
      </c>
      <c r="C193" s="3037" t="s">
        <v>1410</v>
      </c>
      <c r="D193" s="2919" t="s">
        <v>5346</v>
      </c>
      <c r="E193" s="3041">
        <v>194367</v>
      </c>
      <c r="F193" s="533"/>
      <c r="G193" s="796"/>
      <c r="H193" s="11"/>
      <c r="I193" s="11"/>
      <c r="J193" s="11"/>
      <c r="K193" s="11"/>
      <c r="L193" s="11"/>
      <c r="M193" s="11"/>
      <c r="N193" s="11"/>
      <c r="O193" s="11"/>
      <c r="P193" s="11"/>
      <c r="Q193" s="11"/>
      <c r="R193" s="11"/>
      <c r="S193" s="11"/>
      <c r="T193" s="11"/>
      <c r="U193" s="11"/>
      <c r="V193" s="11"/>
      <c r="W193" s="11"/>
      <c r="X193" s="11"/>
      <c r="Y193" s="11"/>
    </row>
    <row r="194" spans="1:25">
      <c r="A194" s="2708"/>
      <c r="B194" s="2426">
        <f t="shared" si="2"/>
        <v>48</v>
      </c>
      <c r="C194" s="3037" t="s">
        <v>1410</v>
      </c>
      <c r="D194" s="2919" t="s">
        <v>5347</v>
      </c>
      <c r="E194" s="3041">
        <v>157850</v>
      </c>
      <c r="F194" s="533"/>
      <c r="G194" s="796"/>
      <c r="H194" s="11"/>
      <c r="I194" s="11"/>
      <c r="J194" s="11"/>
      <c r="K194" s="11"/>
      <c r="L194" s="11"/>
      <c r="M194" s="11"/>
      <c r="N194" s="11"/>
      <c r="O194" s="11"/>
      <c r="P194" s="11"/>
      <c r="Q194" s="11"/>
      <c r="R194" s="11"/>
      <c r="S194" s="11"/>
      <c r="T194" s="11"/>
      <c r="U194" s="11"/>
      <c r="V194" s="11"/>
      <c r="W194" s="11"/>
      <c r="X194" s="11"/>
      <c r="Y194" s="11"/>
    </row>
    <row r="195" spans="1:25">
      <c r="A195" s="2708"/>
      <c r="B195" s="2426">
        <f t="shared" si="2"/>
        <v>49</v>
      </c>
      <c r="C195" s="3037" t="s">
        <v>1410</v>
      </c>
      <c r="D195" s="2919" t="s">
        <v>5348</v>
      </c>
      <c r="E195" s="3041">
        <v>134693</v>
      </c>
      <c r="F195" s="533"/>
      <c r="G195" s="796"/>
      <c r="H195" s="11"/>
      <c r="I195" s="11"/>
      <c r="J195" s="11"/>
      <c r="K195" s="11"/>
      <c r="L195" s="11"/>
      <c r="M195" s="11"/>
      <c r="N195" s="11"/>
      <c r="O195" s="11"/>
      <c r="P195" s="11"/>
      <c r="Q195" s="11"/>
      <c r="R195" s="11"/>
      <c r="S195" s="11"/>
      <c r="T195" s="11"/>
      <c r="U195" s="11"/>
      <c r="V195" s="11"/>
      <c r="W195" s="11"/>
      <c r="X195" s="11"/>
      <c r="Y195" s="11"/>
    </row>
    <row r="196" spans="1:25">
      <c r="A196" s="2708"/>
      <c r="B196" s="2426">
        <f t="shared" si="2"/>
        <v>50</v>
      </c>
      <c r="C196" s="3037" t="s">
        <v>1410</v>
      </c>
      <c r="D196" s="2919" t="s">
        <v>5349</v>
      </c>
      <c r="E196" s="3041">
        <v>115530</v>
      </c>
      <c r="F196" s="533"/>
      <c r="G196" s="796"/>
      <c r="H196" s="11"/>
      <c r="I196" s="11"/>
      <c r="J196" s="11"/>
      <c r="K196" s="11"/>
      <c r="L196" s="11"/>
      <c r="M196" s="11"/>
      <c r="N196" s="11"/>
      <c r="O196" s="11"/>
      <c r="P196" s="11"/>
      <c r="Q196" s="11"/>
      <c r="R196" s="11"/>
      <c r="S196" s="11"/>
      <c r="T196" s="11"/>
      <c r="U196" s="11"/>
      <c r="V196" s="11"/>
      <c r="W196" s="11"/>
      <c r="X196" s="11"/>
      <c r="Y196" s="11"/>
    </row>
    <row r="197" spans="1:25">
      <c r="A197" s="2708"/>
      <c r="B197" s="2426">
        <f t="shared" si="2"/>
        <v>51</v>
      </c>
      <c r="C197" s="3037"/>
      <c r="D197" s="2919" t="s">
        <v>1493</v>
      </c>
      <c r="E197" s="3041">
        <f>+SUM(E175:E196)</f>
        <v>10565462</v>
      </c>
      <c r="F197" s="533"/>
      <c r="G197" s="796"/>
      <c r="H197" s="11"/>
      <c r="I197" s="11"/>
      <c r="J197" s="11"/>
      <c r="K197" s="11"/>
      <c r="L197" s="11"/>
      <c r="M197" s="11"/>
      <c r="N197" s="11"/>
      <c r="O197" s="11"/>
      <c r="P197" s="11"/>
      <c r="Q197" s="11"/>
      <c r="R197" s="11"/>
      <c r="S197" s="11"/>
      <c r="T197" s="11"/>
      <c r="U197" s="11"/>
      <c r="V197" s="11"/>
      <c r="W197" s="11"/>
      <c r="X197" s="11"/>
      <c r="Y197" s="11"/>
    </row>
    <row r="198" spans="1:25">
      <c r="A198" s="2708"/>
      <c r="B198" s="2426">
        <f t="shared" si="2"/>
        <v>52</v>
      </c>
      <c r="C198" s="3037"/>
      <c r="D198" s="2919"/>
      <c r="E198" s="3041"/>
      <c r="F198" s="533"/>
      <c r="G198" s="796"/>
      <c r="H198" s="11"/>
      <c r="I198" s="11"/>
      <c r="J198" s="11"/>
      <c r="K198" s="11"/>
      <c r="L198" s="11"/>
      <c r="M198" s="11"/>
      <c r="N198" s="11"/>
      <c r="O198" s="11"/>
      <c r="P198" s="11"/>
      <c r="Q198" s="11"/>
      <c r="R198" s="11"/>
      <c r="S198" s="11"/>
      <c r="T198" s="11"/>
      <c r="U198" s="11"/>
      <c r="V198" s="11"/>
      <c r="W198" s="11"/>
      <c r="X198" s="11"/>
      <c r="Y198" s="11"/>
    </row>
    <row r="199" spans="1:25">
      <c r="A199" s="2708"/>
      <c r="B199" s="2426">
        <f t="shared" si="2"/>
        <v>53</v>
      </c>
      <c r="C199" s="3037" t="s">
        <v>1410</v>
      </c>
      <c r="D199" s="2919" t="s">
        <v>5123</v>
      </c>
      <c r="E199" s="3041">
        <v>2067324</v>
      </c>
      <c r="F199" s="533"/>
      <c r="G199" s="796"/>
      <c r="H199" s="11"/>
      <c r="I199" s="11"/>
      <c r="J199" s="11"/>
      <c r="K199" s="11"/>
      <c r="L199" s="11"/>
      <c r="M199" s="11"/>
      <c r="N199" s="11"/>
      <c r="O199" s="11"/>
      <c r="P199" s="11"/>
      <c r="Q199" s="11"/>
      <c r="R199" s="11"/>
      <c r="S199" s="11"/>
      <c r="T199" s="11"/>
      <c r="U199" s="11"/>
      <c r="V199" s="11"/>
      <c r="W199" s="11"/>
      <c r="X199" s="11"/>
      <c r="Y199" s="11"/>
    </row>
    <row r="200" spans="1:25">
      <c r="A200" s="2708"/>
      <c r="B200" s="2426">
        <f t="shared" si="2"/>
        <v>54</v>
      </c>
      <c r="C200" s="3037"/>
      <c r="D200" s="2919"/>
      <c r="E200" s="3041"/>
      <c r="F200" s="533"/>
      <c r="G200" s="796"/>
      <c r="H200" s="11"/>
      <c r="I200" s="11"/>
      <c r="J200" s="11"/>
      <c r="K200" s="11"/>
      <c r="L200" s="11"/>
      <c r="M200" s="11"/>
      <c r="N200" s="11"/>
      <c r="O200" s="11"/>
      <c r="P200" s="11"/>
      <c r="Q200" s="11"/>
      <c r="R200" s="11"/>
      <c r="S200" s="11"/>
      <c r="T200" s="11"/>
      <c r="U200" s="11"/>
      <c r="V200" s="11"/>
      <c r="W200" s="11"/>
      <c r="X200" s="11"/>
      <c r="Y200" s="11"/>
    </row>
    <row r="201" spans="1:25" ht="15.75">
      <c r="A201" s="2708"/>
      <c r="B201" s="2426">
        <f t="shared" si="2"/>
        <v>55</v>
      </c>
      <c r="C201" s="3037" t="s">
        <v>1410</v>
      </c>
      <c r="D201" s="3043" t="s">
        <v>4014</v>
      </c>
      <c r="E201" s="3044">
        <f>+E197+E199</f>
        <v>12632786</v>
      </c>
      <c r="F201" s="533"/>
      <c r="G201" s="796"/>
      <c r="H201" s="11"/>
      <c r="I201" s="11"/>
      <c r="J201" s="11"/>
      <c r="K201" s="11"/>
      <c r="L201" s="11"/>
      <c r="M201" s="11"/>
      <c r="N201" s="11"/>
      <c r="O201" s="11"/>
      <c r="P201" s="11"/>
      <c r="Q201" s="11"/>
      <c r="R201" s="11"/>
      <c r="S201" s="11"/>
      <c r="T201" s="11"/>
      <c r="U201" s="11"/>
      <c r="V201" s="11"/>
      <c r="W201" s="11"/>
      <c r="X201" s="11"/>
      <c r="Y201" s="11"/>
    </row>
    <row r="202" spans="1:25">
      <c r="A202" s="2708"/>
      <c r="B202" s="2426">
        <f t="shared" si="2"/>
        <v>56</v>
      </c>
      <c r="C202" s="3037"/>
      <c r="D202" s="2919"/>
      <c r="E202" s="3041"/>
      <c r="F202" s="533"/>
      <c r="G202" s="796"/>
      <c r="H202" s="11"/>
      <c r="I202" s="11"/>
      <c r="J202" s="11"/>
      <c r="K202" s="11"/>
      <c r="L202" s="11"/>
      <c r="M202" s="11"/>
      <c r="N202" s="11"/>
      <c r="O202" s="11"/>
      <c r="P202" s="11"/>
      <c r="Q202" s="11"/>
      <c r="R202" s="11"/>
      <c r="S202" s="11"/>
      <c r="T202" s="11"/>
      <c r="U202" s="11"/>
      <c r="V202" s="11"/>
      <c r="W202" s="11"/>
      <c r="X202" s="11"/>
      <c r="Y202" s="11"/>
    </row>
    <row r="203" spans="1:25" ht="15.75">
      <c r="A203" s="2708"/>
      <c r="B203" s="2426">
        <f t="shared" si="2"/>
        <v>57</v>
      </c>
      <c r="C203" s="3037"/>
      <c r="D203" s="3043" t="s">
        <v>5363</v>
      </c>
      <c r="E203" s="3044">
        <f>+E201+E172+E126</f>
        <v>52896185</v>
      </c>
      <c r="F203" s="533"/>
      <c r="G203" s="796"/>
      <c r="H203" s="11"/>
      <c r="I203" s="11"/>
      <c r="J203" s="11"/>
      <c r="K203" s="11"/>
      <c r="L203" s="11"/>
      <c r="M203" s="11"/>
      <c r="N203" s="11"/>
      <c r="O203" s="11"/>
      <c r="P203" s="11"/>
      <c r="Q203" s="11"/>
      <c r="R203" s="11"/>
      <c r="S203" s="11"/>
      <c r="T203" s="11"/>
      <c r="U203" s="11"/>
      <c r="V203" s="11"/>
      <c r="W203" s="11"/>
      <c r="X203" s="11"/>
      <c r="Y203" s="11"/>
    </row>
    <row r="204" spans="1:25">
      <c r="A204" s="2708"/>
      <c r="B204" s="2426">
        <f t="shared" si="2"/>
        <v>58</v>
      </c>
      <c r="C204" s="3037"/>
      <c r="D204" s="2919"/>
      <c r="E204" s="3041"/>
      <c r="F204" s="533"/>
      <c r="G204" s="796"/>
      <c r="H204" s="11"/>
      <c r="I204" s="11"/>
      <c r="J204" s="11"/>
      <c r="K204" s="11"/>
      <c r="L204" s="11"/>
      <c r="M204" s="11"/>
      <c r="N204" s="11"/>
      <c r="O204" s="11"/>
      <c r="P204" s="11"/>
      <c r="Q204" s="11"/>
      <c r="R204" s="11"/>
      <c r="S204" s="11"/>
      <c r="T204" s="11"/>
      <c r="U204" s="11"/>
      <c r="V204" s="11"/>
      <c r="W204" s="11"/>
      <c r="X204" s="11"/>
      <c r="Y204" s="11"/>
    </row>
    <row r="205" spans="1:25">
      <c r="A205" s="2708"/>
      <c r="B205" s="2426">
        <f t="shared" si="2"/>
        <v>59</v>
      </c>
      <c r="C205" s="3037"/>
      <c r="D205" s="2919"/>
      <c r="E205" s="3041"/>
      <c r="F205" s="533"/>
      <c r="G205" s="796" t="s">
        <v>3706</v>
      </c>
      <c r="H205" s="11"/>
      <c r="I205" s="11"/>
      <c r="J205" s="11"/>
      <c r="K205" s="11"/>
      <c r="L205" s="11"/>
      <c r="M205" s="11"/>
      <c r="N205" s="11"/>
      <c r="O205" s="11"/>
      <c r="P205" s="11"/>
      <c r="Q205" s="11"/>
      <c r="R205" s="11"/>
      <c r="S205" s="11"/>
      <c r="T205" s="11"/>
      <c r="U205" s="11"/>
      <c r="V205" s="11"/>
      <c r="W205" s="11"/>
      <c r="X205" s="11"/>
      <c r="Y205" s="11"/>
    </row>
    <row r="206" spans="1:25">
      <c r="A206" s="2708"/>
      <c r="B206" s="2426">
        <f t="shared" si="2"/>
        <v>60</v>
      </c>
      <c r="C206" s="3037"/>
      <c r="D206" s="2920"/>
      <c r="E206" s="3041"/>
      <c r="F206" s="533"/>
      <c r="G206" s="796"/>
      <c r="H206" s="11"/>
      <c r="I206" s="11"/>
      <c r="J206" s="11"/>
      <c r="K206" s="11"/>
      <c r="L206" s="11"/>
      <c r="M206" s="11"/>
      <c r="N206" s="11"/>
      <c r="O206" s="11"/>
      <c r="P206" s="11"/>
      <c r="Q206" s="11"/>
      <c r="R206" s="11"/>
      <c r="S206" s="11"/>
      <c r="T206" s="11"/>
      <c r="U206" s="11"/>
      <c r="V206" s="11"/>
      <c r="W206" s="11"/>
      <c r="X206" s="11"/>
      <c r="Y206" s="11"/>
    </row>
    <row r="207" spans="1:25">
      <c r="A207" s="2708"/>
      <c r="B207" s="2426">
        <f t="shared" si="2"/>
        <v>61</v>
      </c>
      <c r="C207" s="3037"/>
      <c r="D207" s="3037"/>
      <c r="E207" s="3037"/>
      <c r="F207" s="533"/>
      <c r="G207" s="796"/>
      <c r="H207" s="11"/>
      <c r="I207" s="11"/>
      <c r="J207" s="11"/>
      <c r="K207" s="11"/>
      <c r="L207" s="11"/>
      <c r="M207" s="11"/>
      <c r="N207" s="11"/>
      <c r="O207" s="11"/>
      <c r="P207" s="11"/>
      <c r="Q207" s="11"/>
      <c r="R207" s="11"/>
      <c r="S207" s="11"/>
      <c r="T207" s="11"/>
      <c r="U207" s="11"/>
      <c r="V207" s="11"/>
      <c r="W207" s="11"/>
      <c r="X207" s="11"/>
      <c r="Y207" s="11"/>
    </row>
    <row r="208" spans="1:25">
      <c r="A208" s="2708"/>
      <c r="B208" s="2426">
        <f t="shared" si="2"/>
        <v>62</v>
      </c>
      <c r="C208" s="3037"/>
      <c r="D208" s="2919"/>
      <c r="E208" s="3041"/>
      <c r="F208" s="561"/>
      <c r="G208" s="796"/>
      <c r="H208" s="11"/>
      <c r="I208" s="11"/>
      <c r="J208" s="11"/>
      <c r="K208" s="11"/>
      <c r="L208" s="11"/>
      <c r="M208" s="11"/>
      <c r="N208" s="11"/>
      <c r="O208" s="11"/>
      <c r="P208" s="11"/>
      <c r="Q208" s="11"/>
      <c r="R208" s="11"/>
      <c r="S208" s="11"/>
      <c r="T208" s="11"/>
      <c r="U208" s="11"/>
      <c r="V208" s="11"/>
      <c r="W208" s="11"/>
      <c r="X208" s="11"/>
      <c r="Y208" s="11"/>
    </row>
    <row r="209" spans="1:7">
      <c r="A209" s="2708"/>
      <c r="B209" s="2426">
        <f t="shared" si="2"/>
        <v>63</v>
      </c>
      <c r="C209" s="3037"/>
      <c r="D209" s="3037"/>
      <c r="E209" s="3037"/>
      <c r="F209" s="3038"/>
      <c r="G209" s="796"/>
    </row>
    <row r="210" spans="1:7" ht="15.75">
      <c r="A210" s="2708"/>
      <c r="B210" s="2426">
        <f t="shared" si="2"/>
        <v>64</v>
      </c>
      <c r="C210" s="2921"/>
      <c r="D210" s="2922"/>
      <c r="E210" s="3042"/>
      <c r="F210" s="3038"/>
      <c r="G210" s="796"/>
    </row>
    <row r="211" spans="1:7">
      <c r="A211" s="2708"/>
      <c r="B211" s="2426"/>
      <c r="C211" s="2426"/>
      <c r="D211" s="2711"/>
      <c r="E211" s="2027"/>
      <c r="F211" s="3038"/>
      <c r="G211" s="796"/>
    </row>
    <row r="212" spans="1:7">
      <c r="A212" s="2708"/>
      <c r="B212" s="2426"/>
      <c r="C212" s="2426"/>
      <c r="D212" s="2711"/>
      <c r="E212" s="2027"/>
      <c r="F212" s="533"/>
      <c r="G212" s="796"/>
    </row>
    <row r="213" spans="1:7">
      <c r="A213" s="2708"/>
      <c r="B213" s="2426"/>
      <c r="C213" s="2426"/>
      <c r="D213" s="2711"/>
      <c r="E213" s="2027"/>
      <c r="F213" s="533"/>
      <c r="G213" s="796"/>
    </row>
    <row r="214" spans="1:7">
      <c r="A214" s="2700"/>
      <c r="B214" s="2426"/>
      <c r="C214" s="2426"/>
      <c r="D214" s="2711"/>
      <c r="E214" s="2027"/>
      <c r="F214" s="533"/>
      <c r="G214" s="796"/>
    </row>
    <row r="215" spans="1:7">
      <c r="A215" s="2700"/>
      <c r="B215" s="2426"/>
      <c r="C215" s="2426"/>
      <c r="D215" s="2711"/>
      <c r="E215" s="2027"/>
      <c r="F215" s="533"/>
      <c r="G215" s="796"/>
    </row>
    <row r="216" spans="1:7">
      <c r="A216" s="2700"/>
      <c r="B216" s="2426"/>
      <c r="C216" s="2426"/>
      <c r="D216" s="2711"/>
      <c r="E216" s="2027"/>
      <c r="F216" s="533"/>
      <c r="G216" s="796"/>
    </row>
    <row r="217" spans="1:7">
      <c r="A217" s="2700"/>
      <c r="B217" s="2426"/>
      <c r="C217" s="2426"/>
      <c r="D217" s="2711"/>
      <c r="E217" s="2027"/>
      <c r="F217" s="533"/>
      <c r="G217" s="796"/>
    </row>
    <row r="218" spans="1:7">
      <c r="A218" s="2700"/>
      <c r="B218" s="2426"/>
      <c r="C218" s="2426"/>
      <c r="D218" s="2711"/>
      <c r="E218" s="2027"/>
      <c r="F218" s="533"/>
      <c r="G218" s="796"/>
    </row>
    <row r="219" spans="1:7">
      <c r="A219" s="2700"/>
      <c r="B219" s="2426"/>
      <c r="C219" s="2426"/>
      <c r="D219" s="2711"/>
      <c r="E219" s="2027"/>
      <c r="F219" s="533"/>
      <c r="G219" s="796"/>
    </row>
    <row r="220" spans="1:7">
      <c r="A220" s="2700"/>
      <c r="B220" s="2426">
        <f t="shared" ref="B220" si="3">+B219+1</f>
        <v>1</v>
      </c>
      <c r="C220" s="2712"/>
      <c r="D220" s="2711"/>
      <c r="E220" s="2027"/>
      <c r="F220" s="533"/>
      <c r="G220" s="796"/>
    </row>
    <row r="221" spans="1:7">
      <c r="A221" s="2700"/>
      <c r="B221" s="3036"/>
      <c r="C221" s="2426"/>
      <c r="D221" s="2426"/>
      <c r="E221" s="2027"/>
      <c r="F221" s="533"/>
      <c r="G221" s="796"/>
    </row>
    <row r="222" spans="1:7">
      <c r="A222" s="2700"/>
      <c r="B222" s="3036"/>
      <c r="C222" s="2026"/>
      <c r="D222" s="2711"/>
      <c r="E222" s="2028"/>
      <c r="F222" s="3040"/>
      <c r="G222" s="796"/>
    </row>
    <row r="223" spans="1:7">
      <c r="A223" s="2700"/>
      <c r="B223" s="3036"/>
      <c r="C223" s="2426"/>
      <c r="D223" s="2426"/>
      <c r="E223" s="2028"/>
      <c r="F223" s="533"/>
      <c r="G223" s="796"/>
    </row>
    <row r="224" spans="1:7">
      <c r="A224" s="2700"/>
      <c r="B224" s="2426"/>
      <c r="C224" s="2713"/>
      <c r="D224" s="2714"/>
      <c r="E224" s="2511"/>
      <c r="F224" s="533"/>
      <c r="G224" s="796"/>
    </row>
    <row r="225" spans="1:7" s="2856" customFormat="1">
      <c r="A225" s="2700"/>
      <c r="B225" s="2426"/>
      <c r="C225" s="3038"/>
      <c r="D225" s="3038"/>
      <c r="E225" s="3038"/>
      <c r="F225" s="533"/>
      <c r="G225" s="796"/>
    </row>
    <row r="226" spans="1:7">
      <c r="A226" s="2700"/>
      <c r="B226" s="2426"/>
      <c r="C226" s="2426"/>
      <c r="D226" s="2426"/>
      <c r="E226" s="3038"/>
      <c r="F226" s="533"/>
      <c r="G226" s="796"/>
    </row>
    <row r="227" spans="1:7" s="2856" customFormat="1">
      <c r="A227" s="2700"/>
      <c r="B227" s="2426"/>
      <c r="C227" s="2713"/>
      <c r="D227" s="2714"/>
      <c r="E227" s="3038"/>
      <c r="F227" s="533"/>
      <c r="G227" s="796"/>
    </row>
    <row r="228" spans="1:7" ht="15.75">
      <c r="A228" s="2715"/>
      <c r="B228" s="833"/>
      <c r="C228" s="44"/>
      <c r="D228" s="44" t="s">
        <v>5362</v>
      </c>
      <c r="E228" s="2716"/>
      <c r="F228" s="833"/>
      <c r="G228" s="2717"/>
    </row>
    <row r="229" spans="1:7">
      <c r="A229" s="47"/>
      <c r="B229" s="11"/>
      <c r="C229" s="11"/>
      <c r="D229" s="11"/>
      <c r="E229" s="11"/>
      <c r="F229" s="11"/>
      <c r="G229" s="562"/>
    </row>
    <row r="230" spans="1:7" ht="15.75">
      <c r="A230" s="44" t="s">
        <v>1497</v>
      </c>
      <c r="B230" s="2857"/>
      <c r="C230" s="2922" t="s">
        <v>5350</v>
      </c>
      <c r="D230" s="2923" t="s">
        <v>3706</v>
      </c>
      <c r="E230" s="44"/>
      <c r="F230" s="44"/>
      <c r="G230" s="44"/>
    </row>
    <row r="231" spans="1:7" ht="15.75" thickBot="1">
      <c r="A231" s="11"/>
      <c r="B231" s="2857"/>
      <c r="C231" s="2857"/>
      <c r="D231" s="2857"/>
      <c r="E231" s="11"/>
      <c r="F231" s="456" t="str">
        <f>'Data Sheet'!$C$40</f>
        <v>4/28/2015</v>
      </c>
      <c r="G231" s="4" t="str">
        <f>'Data Sheet'!$C$38</f>
        <v>12/31/2014</v>
      </c>
    </row>
    <row r="232" spans="1:7">
      <c r="A232" s="13"/>
      <c r="B232" s="41"/>
      <c r="C232" s="41"/>
      <c r="D232" s="41"/>
      <c r="E232" s="41"/>
      <c r="F232" s="41"/>
      <c r="G232" s="42"/>
    </row>
    <row r="233" spans="1:7" ht="15.75">
      <c r="A233" s="186"/>
      <c r="B233" s="44" t="s">
        <v>777</v>
      </c>
      <c r="C233" s="44"/>
      <c r="D233" s="44"/>
      <c r="E233" s="44"/>
      <c r="F233" s="44"/>
      <c r="G233" s="45"/>
    </row>
    <row r="234" spans="1:7">
      <c r="A234" s="47"/>
      <c r="B234" s="11"/>
      <c r="C234" s="11"/>
      <c r="D234" s="11"/>
      <c r="E234" s="11"/>
      <c r="F234" s="11"/>
      <c r="G234" s="48"/>
    </row>
    <row r="235" spans="1:7">
      <c r="A235" s="62"/>
      <c r="B235" s="63"/>
      <c r="C235" s="63"/>
      <c r="D235" s="63"/>
      <c r="E235" s="63"/>
      <c r="F235" s="63"/>
      <c r="G235" s="187"/>
    </row>
    <row r="236" spans="1:7">
      <c r="A236" s="47"/>
      <c r="B236" s="11"/>
      <c r="C236" s="11"/>
      <c r="D236" s="11"/>
      <c r="E236" s="11"/>
      <c r="F236" s="11"/>
      <c r="G236" s="178"/>
    </row>
    <row r="237" spans="1:7">
      <c r="A237" s="47"/>
      <c r="B237" s="11"/>
      <c r="C237" s="11"/>
      <c r="D237" s="11"/>
      <c r="E237" s="11"/>
      <c r="F237" s="11"/>
      <c r="G237" s="178"/>
    </row>
    <row r="238" spans="1:7">
      <c r="A238" s="47"/>
      <c r="B238" s="11"/>
      <c r="C238" s="11"/>
      <c r="D238" s="11"/>
      <c r="E238" s="11"/>
      <c r="F238" s="11"/>
      <c r="G238" s="178"/>
    </row>
    <row r="239" spans="1:7">
      <c r="A239" s="47"/>
      <c r="B239" s="11"/>
      <c r="C239" s="11"/>
      <c r="D239" s="11"/>
      <c r="E239" s="11"/>
      <c r="F239" s="11"/>
      <c r="G239" s="178"/>
    </row>
    <row r="240" spans="1:7">
      <c r="A240" s="47"/>
      <c r="B240" s="11"/>
      <c r="C240" s="11"/>
      <c r="D240" s="11"/>
      <c r="E240" s="11"/>
      <c r="F240" s="11"/>
      <c r="G240" s="178"/>
    </row>
    <row r="241" spans="1:7">
      <c r="A241" s="47"/>
      <c r="B241" s="11"/>
      <c r="C241" s="11"/>
      <c r="D241" s="11"/>
      <c r="E241" s="11"/>
      <c r="F241" s="11"/>
      <c r="G241" s="178"/>
    </row>
    <row r="242" spans="1:7">
      <c r="A242" s="47"/>
      <c r="B242" s="11"/>
      <c r="C242" s="11"/>
      <c r="D242" s="11"/>
      <c r="E242" s="11"/>
      <c r="F242" s="11"/>
      <c r="G242" s="178"/>
    </row>
    <row r="243" spans="1:7">
      <c r="A243" s="47"/>
      <c r="B243" s="11"/>
      <c r="C243" s="11"/>
      <c r="D243" s="11"/>
      <c r="E243" s="11"/>
      <c r="F243" s="11"/>
      <c r="G243" s="178"/>
    </row>
    <row r="244" spans="1:7">
      <c r="A244" s="47"/>
      <c r="B244" s="11"/>
      <c r="C244" s="1766"/>
      <c r="D244" s="11"/>
      <c r="E244" s="1766"/>
      <c r="F244" s="1766"/>
      <c r="G244" s="178"/>
    </row>
    <row r="245" spans="1:7">
      <c r="A245" s="47"/>
      <c r="B245" s="11"/>
      <c r="C245" s="11"/>
      <c r="D245" s="11"/>
      <c r="E245" s="11"/>
      <c r="F245" s="11"/>
      <c r="G245" s="178"/>
    </row>
    <row r="246" spans="1:7">
      <c r="A246" s="47"/>
      <c r="B246" s="11"/>
      <c r="C246" s="11"/>
      <c r="D246" s="11"/>
      <c r="E246" s="11"/>
      <c r="F246" s="11"/>
      <c r="G246" s="178"/>
    </row>
    <row r="247" spans="1:7">
      <c r="A247" s="47"/>
      <c r="B247" s="11"/>
      <c r="C247" s="11"/>
      <c r="D247" s="11"/>
      <c r="E247" s="11"/>
      <c r="F247" s="11"/>
      <c r="G247" s="178"/>
    </row>
    <row r="248" spans="1:7">
      <c r="A248" s="47"/>
      <c r="B248" s="11"/>
      <c r="C248" s="11"/>
      <c r="D248" s="11"/>
      <c r="E248" s="11"/>
      <c r="F248" s="11"/>
      <c r="G248" s="178"/>
    </row>
    <row r="249" spans="1:7">
      <c r="A249" s="47"/>
      <c r="B249" s="11"/>
      <c r="C249" s="11"/>
      <c r="D249" s="11"/>
      <c r="E249" s="11"/>
      <c r="F249" s="11"/>
      <c r="G249" s="178"/>
    </row>
    <row r="250" spans="1:7">
      <c r="A250" s="47"/>
      <c r="B250" s="11"/>
      <c r="C250" s="11"/>
      <c r="D250" s="11"/>
      <c r="E250" s="11"/>
      <c r="F250" s="11"/>
      <c r="G250" s="178"/>
    </row>
    <row r="251" spans="1:7">
      <c r="A251" s="47"/>
      <c r="B251" s="11"/>
      <c r="C251" s="11"/>
      <c r="D251" s="11"/>
      <c r="E251" s="11"/>
      <c r="F251" s="11"/>
      <c r="G251" s="178"/>
    </row>
    <row r="252" spans="1:7">
      <c r="A252" s="47"/>
      <c r="B252" s="11"/>
      <c r="C252" s="11"/>
      <c r="D252" s="11"/>
      <c r="E252" s="11"/>
      <c r="F252" s="11"/>
      <c r="G252" s="178"/>
    </row>
    <row r="253" spans="1:7">
      <c r="A253" s="47"/>
      <c r="B253" s="11"/>
      <c r="C253" s="11"/>
      <c r="D253" s="11"/>
      <c r="E253" s="11"/>
      <c r="F253" s="11"/>
      <c r="G253" s="178"/>
    </row>
    <row r="254" spans="1:7">
      <c r="A254" s="47"/>
      <c r="B254" s="11"/>
      <c r="C254" s="11"/>
      <c r="D254" s="11"/>
      <c r="E254" s="11"/>
      <c r="F254" s="11"/>
      <c r="G254" s="178"/>
    </row>
    <row r="255" spans="1:7">
      <c r="A255" s="47"/>
      <c r="B255" s="11"/>
      <c r="C255" s="11"/>
      <c r="D255" s="11"/>
      <c r="E255" s="11"/>
      <c r="F255" s="11"/>
      <c r="G255" s="178"/>
    </row>
    <row r="256" spans="1:7">
      <c r="A256" s="47"/>
      <c r="B256" s="11"/>
      <c r="C256" s="11"/>
      <c r="D256" s="11"/>
      <c r="E256" s="11"/>
      <c r="F256" s="11"/>
      <c r="G256" s="178"/>
    </row>
    <row r="257" spans="1:7">
      <c r="A257" s="47"/>
      <c r="B257" s="11"/>
      <c r="C257" s="11"/>
      <c r="D257" s="11"/>
      <c r="E257" s="11"/>
      <c r="F257" s="11"/>
      <c r="G257" s="178"/>
    </row>
    <row r="258" spans="1:7">
      <c r="A258" s="47"/>
      <c r="B258" s="11"/>
      <c r="C258" s="11"/>
      <c r="D258" s="11"/>
      <c r="E258" s="11"/>
      <c r="F258" s="11"/>
      <c r="G258" s="178"/>
    </row>
    <row r="259" spans="1:7">
      <c r="A259" s="47"/>
      <c r="B259" s="11"/>
      <c r="C259" s="11"/>
      <c r="D259" s="11"/>
      <c r="E259" s="11"/>
      <c r="F259" s="11"/>
      <c r="G259" s="178"/>
    </row>
    <row r="260" spans="1:7">
      <c r="A260" s="47"/>
      <c r="B260" s="11"/>
      <c r="C260" s="11"/>
      <c r="D260" s="11"/>
      <c r="E260" s="11"/>
      <c r="F260" s="11"/>
      <c r="G260" s="178"/>
    </row>
    <row r="261" spans="1:7">
      <c r="A261" s="47"/>
      <c r="B261" s="11"/>
      <c r="C261" s="11"/>
      <c r="D261" s="11"/>
      <c r="E261" s="11"/>
      <c r="F261" s="11"/>
      <c r="G261" s="178"/>
    </row>
    <row r="262" spans="1:7">
      <c r="A262" s="47"/>
      <c r="B262" s="11"/>
      <c r="C262" s="11"/>
      <c r="D262" s="11"/>
      <c r="E262" s="11"/>
      <c r="F262" s="11"/>
      <c r="G262" s="178"/>
    </row>
    <row r="263" spans="1:7">
      <c r="A263" s="47"/>
      <c r="B263" s="11"/>
      <c r="C263" s="11"/>
      <c r="D263" s="11"/>
      <c r="E263" s="11"/>
      <c r="F263" s="11"/>
      <c r="G263" s="178"/>
    </row>
    <row r="264" spans="1:7">
      <c r="A264" s="47"/>
      <c r="B264" s="11"/>
      <c r="C264" s="11"/>
      <c r="D264" s="11"/>
      <c r="E264" s="11"/>
      <c r="F264" s="11"/>
      <c r="G264" s="178"/>
    </row>
    <row r="265" spans="1:7">
      <c r="A265" s="47"/>
      <c r="B265" s="11"/>
      <c r="C265" s="11"/>
      <c r="D265" s="11"/>
      <c r="E265" s="11"/>
      <c r="F265" s="11"/>
      <c r="G265" s="178"/>
    </row>
    <row r="266" spans="1:7">
      <c r="A266" s="47"/>
      <c r="B266" s="11"/>
      <c r="C266" s="11"/>
      <c r="D266" s="11"/>
      <c r="E266" s="11"/>
      <c r="F266" s="11"/>
      <c r="G266" s="178"/>
    </row>
    <row r="267" spans="1:7">
      <c r="A267" s="47"/>
      <c r="B267" s="11"/>
      <c r="C267" s="11"/>
      <c r="D267" s="11"/>
      <c r="E267" s="11"/>
      <c r="F267" s="11"/>
      <c r="G267" s="178"/>
    </row>
    <row r="268" spans="1:7">
      <c r="A268" s="47"/>
      <c r="B268" s="11"/>
      <c r="C268" s="11"/>
      <c r="D268" s="11"/>
      <c r="E268" s="11"/>
      <c r="F268" s="11"/>
      <c r="G268" s="178"/>
    </row>
    <row r="269" spans="1:7">
      <c r="A269" s="47"/>
      <c r="B269" s="11"/>
      <c r="C269" s="11"/>
      <c r="D269" s="11"/>
      <c r="E269" s="11"/>
      <c r="F269" s="11"/>
      <c r="G269" s="178"/>
    </row>
    <row r="270" spans="1:7">
      <c r="A270" s="47"/>
      <c r="B270" s="11"/>
      <c r="C270" s="11"/>
      <c r="D270" s="11"/>
      <c r="E270" s="11"/>
      <c r="F270" s="11"/>
      <c r="G270" s="178"/>
    </row>
    <row r="271" spans="1:7">
      <c r="A271" s="47"/>
      <c r="B271" s="11"/>
      <c r="C271" s="11"/>
      <c r="D271" s="11"/>
      <c r="E271" s="11"/>
      <c r="F271" s="11"/>
      <c r="G271" s="178"/>
    </row>
    <row r="272" spans="1:7">
      <c r="A272" s="47"/>
      <c r="B272" s="11"/>
      <c r="C272" s="11"/>
      <c r="D272" s="11"/>
      <c r="E272" s="11"/>
      <c r="F272" s="11"/>
      <c r="G272" s="178"/>
    </row>
    <row r="273" spans="1:7">
      <c r="A273" s="47"/>
      <c r="B273" s="11"/>
      <c r="C273" s="11"/>
      <c r="D273" s="11"/>
      <c r="E273" s="11"/>
      <c r="F273" s="11"/>
      <c r="G273" s="178"/>
    </row>
    <row r="274" spans="1:7">
      <c r="A274" s="47"/>
      <c r="B274" s="11"/>
      <c r="C274" s="11"/>
      <c r="D274" s="11"/>
      <c r="E274" s="11"/>
      <c r="F274" s="11"/>
      <c r="G274" s="178"/>
    </row>
    <row r="275" spans="1:7">
      <c r="A275" s="47"/>
      <c r="B275" s="11"/>
      <c r="C275" s="11"/>
      <c r="D275" s="11"/>
      <c r="E275" s="11"/>
      <c r="F275" s="11"/>
      <c r="G275" s="178"/>
    </row>
    <row r="276" spans="1:7">
      <c r="A276" s="47"/>
      <c r="B276" s="11"/>
      <c r="C276" s="11"/>
      <c r="D276" s="11"/>
      <c r="E276" s="11"/>
      <c r="F276" s="11"/>
      <c r="G276" s="178"/>
    </row>
    <row r="277" spans="1:7">
      <c r="A277" s="47"/>
      <c r="B277" s="11"/>
      <c r="C277" s="11"/>
      <c r="D277" s="11"/>
      <c r="E277" s="11"/>
      <c r="F277" s="11"/>
      <c r="G277" s="178"/>
    </row>
    <row r="278" spans="1:7">
      <c r="A278" s="47"/>
      <c r="B278" s="11"/>
      <c r="C278" s="11"/>
      <c r="D278" s="11"/>
      <c r="E278" s="11"/>
      <c r="F278" s="11"/>
      <c r="G278" s="178"/>
    </row>
    <row r="279" spans="1:7">
      <c r="A279" s="47"/>
      <c r="B279" s="11"/>
      <c r="C279" s="11"/>
      <c r="D279" s="11"/>
      <c r="E279" s="11"/>
      <c r="F279" s="11"/>
      <c r="G279" s="178"/>
    </row>
    <row r="280" spans="1:7">
      <c r="A280" s="47"/>
      <c r="B280" s="11"/>
      <c r="C280" s="11"/>
      <c r="D280" s="11"/>
      <c r="E280" s="11"/>
      <c r="F280" s="11"/>
      <c r="G280" s="178"/>
    </row>
    <row r="281" spans="1:7">
      <c r="A281" s="47"/>
      <c r="B281" s="11"/>
      <c r="C281" s="11"/>
      <c r="D281" s="11"/>
      <c r="E281" s="11"/>
      <c r="F281" s="11"/>
      <c r="G281" s="178"/>
    </row>
    <row r="282" spans="1:7">
      <c r="A282" s="47"/>
      <c r="B282" s="11"/>
      <c r="C282" s="11"/>
      <c r="D282" s="11"/>
      <c r="E282" s="11"/>
      <c r="F282" s="11"/>
      <c r="G282" s="178"/>
    </row>
    <row r="283" spans="1:7">
      <c r="A283" s="47"/>
      <c r="B283" s="11"/>
      <c r="C283" s="11"/>
      <c r="D283" s="11"/>
      <c r="E283" s="11"/>
      <c r="F283" s="11"/>
      <c r="G283" s="178"/>
    </row>
    <row r="284" spans="1:7">
      <c r="A284" s="47"/>
      <c r="B284" s="11"/>
      <c r="C284" s="11"/>
      <c r="D284" s="11"/>
      <c r="E284" s="11"/>
      <c r="F284" s="11"/>
      <c r="G284" s="178"/>
    </row>
    <row r="285" spans="1:7">
      <c r="A285" s="47"/>
      <c r="B285" s="11"/>
      <c r="C285" s="11"/>
      <c r="D285" s="11"/>
      <c r="E285" s="11"/>
      <c r="F285" s="11"/>
      <c r="G285" s="178"/>
    </row>
    <row r="286" spans="1:7">
      <c r="A286" s="47"/>
      <c r="B286" s="11"/>
      <c r="C286" s="11"/>
      <c r="D286" s="11"/>
      <c r="E286" s="11"/>
      <c r="F286" s="11"/>
      <c r="G286" s="178"/>
    </row>
    <row r="287" spans="1:7">
      <c r="A287" s="47"/>
      <c r="B287" s="11"/>
      <c r="C287" s="11"/>
      <c r="D287" s="11"/>
      <c r="E287" s="11"/>
      <c r="F287" s="11"/>
      <c r="G287" s="178"/>
    </row>
    <row r="288" spans="1:7" ht="15.75" thickBot="1">
      <c r="A288" s="72"/>
      <c r="B288" s="73"/>
      <c r="C288" s="1984"/>
      <c r="D288" s="1984"/>
      <c r="E288" s="1984"/>
      <c r="F288" s="73"/>
      <c r="G288" s="188"/>
    </row>
    <row r="290" spans="1:7" ht="15.75">
      <c r="A290" s="75" t="s">
        <v>1494</v>
      </c>
      <c r="B290" s="11"/>
      <c r="C290" s="11"/>
      <c r="D290" s="11"/>
      <c r="E290" s="185"/>
      <c r="F290" s="11"/>
      <c r="G290" s="11"/>
    </row>
    <row r="291" spans="1:7">
      <c r="A291" s="44" t="s">
        <v>1498</v>
      </c>
      <c r="B291" s="44"/>
      <c r="C291" s="44"/>
      <c r="D291" s="44"/>
      <c r="E291" s="44"/>
      <c r="F291" s="44"/>
      <c r="G291" s="44"/>
    </row>
  </sheetData>
  <mergeCells count="1">
    <mergeCell ref="D13:F13"/>
  </mergeCells>
  <phoneticPr fontId="0" type="noConversion"/>
  <printOptions horizontalCentered="1"/>
  <pageMargins left="0.75" right="0.75" top="0" bottom="0" header="0.5" footer="0.5"/>
  <pageSetup scale="45" fitToHeight="3" orientation="portrait" horizontalDpi="300" verticalDpi="300" r:id="rId1"/>
  <headerFooter alignWithMargins="0"/>
  <rowBreaks count="2" manualBreakCount="2">
    <brk id="61" max="6" man="1"/>
    <brk id="145" max="6"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5"/>
  <dimension ref="A1:BD86"/>
  <sheetViews>
    <sheetView defaultGridColor="0" view="pageBreakPreview" colorId="22" zoomScale="60" zoomScaleNormal="85" workbookViewId="0">
      <selection activeCell="J32" sqref="J32"/>
    </sheetView>
  </sheetViews>
  <sheetFormatPr defaultColWidth="9.6640625" defaultRowHeight="15"/>
  <cols>
    <col min="1" max="1" width="4.6640625" style="4" customWidth="1"/>
    <col min="2" max="2" width="1.6640625" style="4" customWidth="1"/>
    <col min="3" max="3" width="30.6640625" style="4" customWidth="1"/>
    <col min="4" max="4" width="28.6640625" style="4" customWidth="1"/>
    <col min="5" max="5" width="14.5546875" style="4" customWidth="1"/>
    <col min="6" max="6" width="27.88671875" style="4" customWidth="1"/>
    <col min="7" max="7" width="9.88671875" style="4" customWidth="1"/>
    <col min="8" max="16384" width="9.6640625" style="4"/>
  </cols>
  <sheetData>
    <row r="1" spans="1:56" ht="15" customHeight="1">
      <c r="A1" s="13" t="s">
        <v>299</v>
      </c>
      <c r="B1" s="41"/>
      <c r="C1" s="41"/>
      <c r="D1" s="129" t="s">
        <v>2726</v>
      </c>
      <c r="E1" s="130" t="s">
        <v>2819</v>
      </c>
      <c r="F1" s="158" t="s">
        <v>2820</v>
      </c>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row>
    <row r="2" spans="1:56" ht="15" customHeight="1">
      <c r="A2" s="47" t="str">
        <f>'Data Sheet'!$C$25</f>
        <v>Orange and Rockland Utilities, Inc</v>
      </c>
      <c r="B2" s="11"/>
      <c r="C2" s="11"/>
      <c r="D2" s="53" t="s">
        <v>2832</v>
      </c>
      <c r="E2" s="66" t="s">
        <v>2688</v>
      </c>
      <c r="F2" s="58"/>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row>
    <row r="3" spans="1:56" ht="15" customHeight="1">
      <c r="A3" s="47"/>
      <c r="B3" s="11"/>
      <c r="C3" s="11"/>
      <c r="D3" s="53" t="s">
        <v>300</v>
      </c>
      <c r="E3" s="1802" t="str">
        <f>'Data Sheet'!$C$40</f>
        <v>4/28/2015</v>
      </c>
      <c r="F3" s="2410" t="str">
        <f>'Data Sheet'!$C$38</f>
        <v>12/31/2014</v>
      </c>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row>
    <row r="4" spans="1:56" ht="15" customHeight="1">
      <c r="A4" s="131" t="s">
        <v>2822</v>
      </c>
      <c r="B4" s="132"/>
      <c r="C4" s="132"/>
      <c r="D4" s="132"/>
      <c r="E4" s="132"/>
      <c r="F4" s="133"/>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row>
    <row r="5" spans="1:56" ht="15" customHeight="1">
      <c r="A5" s="47"/>
      <c r="B5" s="11"/>
      <c r="C5" s="11"/>
      <c r="D5" s="11"/>
      <c r="E5" s="11"/>
      <c r="F5" s="48"/>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row>
    <row r="6" spans="1:56" ht="15" customHeight="1">
      <c r="A6" s="134" t="s">
        <v>2823</v>
      </c>
      <c r="B6" s="135"/>
      <c r="C6" s="135"/>
      <c r="D6" s="135"/>
      <c r="E6" s="135"/>
      <c r="F6" s="136"/>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row>
    <row r="7" spans="1:56" ht="15" customHeight="1">
      <c r="A7" s="134" t="s">
        <v>1529</v>
      </c>
      <c r="B7" s="135"/>
      <c r="C7" s="135"/>
      <c r="D7" s="135"/>
      <c r="E7" s="135"/>
      <c r="F7" s="136"/>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row>
    <row r="8" spans="1:56" ht="15" customHeight="1">
      <c r="A8" s="134"/>
      <c r="B8" s="135"/>
      <c r="C8" s="135"/>
      <c r="D8" s="135"/>
      <c r="E8" s="135"/>
      <c r="F8" s="136"/>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row>
    <row r="9" spans="1:56" ht="15" customHeight="1">
      <c r="A9" s="134" t="s">
        <v>2214</v>
      </c>
      <c r="B9" s="135"/>
      <c r="C9" s="135"/>
      <c r="D9" s="135"/>
      <c r="E9" s="135"/>
      <c r="F9" s="136"/>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row>
    <row r="10" spans="1:56" ht="15" customHeight="1">
      <c r="A10" s="134"/>
      <c r="B10" s="135"/>
      <c r="C10" s="135"/>
      <c r="D10" s="135"/>
      <c r="E10" s="135"/>
      <c r="F10" s="136"/>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row>
    <row r="11" spans="1:56" ht="15" customHeight="1">
      <c r="A11" s="134" t="s">
        <v>2215</v>
      </c>
      <c r="B11" s="135"/>
      <c r="C11" s="135"/>
      <c r="D11" s="135"/>
      <c r="E11" s="135"/>
      <c r="F11" s="136"/>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row>
    <row r="12" spans="1:56" ht="15" customHeight="1">
      <c r="A12" s="134" t="s">
        <v>941</v>
      </c>
      <c r="B12" s="135"/>
      <c r="C12" s="135"/>
      <c r="D12" s="135"/>
      <c r="E12" s="135"/>
      <c r="F12" s="136"/>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row>
    <row r="13" spans="1:56" ht="15" customHeight="1">
      <c r="A13" s="134" t="s">
        <v>942</v>
      </c>
      <c r="B13" s="135"/>
      <c r="C13" s="135"/>
      <c r="D13" s="135"/>
      <c r="E13" s="135"/>
      <c r="F13" s="136"/>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row>
    <row r="14" spans="1:56" ht="15" customHeight="1">
      <c r="A14" s="134"/>
      <c r="B14" s="135"/>
      <c r="C14" s="135"/>
      <c r="D14" s="135"/>
      <c r="E14" s="135"/>
      <c r="F14" s="136"/>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row>
    <row r="15" spans="1:56" ht="15" customHeight="1">
      <c r="A15" s="134" t="s">
        <v>943</v>
      </c>
      <c r="B15" s="135"/>
      <c r="C15" s="135"/>
      <c r="D15" s="135"/>
      <c r="E15" s="135"/>
      <c r="F15" s="136"/>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row>
    <row r="16" spans="1:56" ht="15" customHeight="1">
      <c r="A16" s="134" t="s">
        <v>944</v>
      </c>
      <c r="B16" s="135"/>
      <c r="C16" s="135"/>
      <c r="D16" s="135"/>
      <c r="E16" s="135"/>
      <c r="F16" s="136"/>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row>
    <row r="17" spans="1:56" ht="15" customHeight="1">
      <c r="A17" s="49"/>
      <c r="B17" s="52"/>
      <c r="C17" s="52"/>
      <c r="D17" s="52"/>
      <c r="E17" s="52"/>
      <c r="F17" s="5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row>
    <row r="18" spans="1:56">
      <c r="A18" s="47"/>
      <c r="B18" s="66"/>
      <c r="C18" s="11"/>
      <c r="D18" s="11"/>
      <c r="E18" s="11"/>
      <c r="F18" s="137" t="s">
        <v>945</v>
      </c>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row>
    <row r="19" spans="1:56">
      <c r="A19" s="1787" t="s">
        <v>4190</v>
      </c>
      <c r="B19" s="66"/>
      <c r="C19" s="11" t="s">
        <v>946</v>
      </c>
      <c r="D19" s="11"/>
      <c r="E19" s="11"/>
      <c r="F19" s="1924" t="s">
        <v>947</v>
      </c>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row>
    <row r="20" spans="1:56">
      <c r="A20" s="1791" t="s">
        <v>4193</v>
      </c>
      <c r="B20" s="69"/>
      <c r="C20" s="52" t="s">
        <v>1837</v>
      </c>
      <c r="D20" s="52"/>
      <c r="E20" s="52"/>
      <c r="F20" s="1925" t="s">
        <v>2119</v>
      </c>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row>
    <row r="21" spans="1:56" ht="15.75">
      <c r="A21" s="47"/>
      <c r="B21" s="66"/>
      <c r="C21" s="11"/>
      <c r="D21" s="433" t="s">
        <v>1549</v>
      </c>
      <c r="E21" s="11"/>
      <c r="F21" s="177"/>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row>
    <row r="22" spans="1:56">
      <c r="A22" s="47">
        <v>1</v>
      </c>
      <c r="B22" s="189" t="s">
        <v>355</v>
      </c>
      <c r="C22" s="11"/>
      <c r="D22" s="11"/>
      <c r="E22" s="11"/>
      <c r="F22" s="58"/>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row>
    <row r="23" spans="1:56">
      <c r="A23" s="47">
        <v>2</v>
      </c>
      <c r="B23" s="66"/>
      <c r="C23" s="11"/>
      <c r="D23" s="11"/>
      <c r="E23" s="11"/>
      <c r="F23" s="177"/>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row>
    <row r="24" spans="1:56">
      <c r="A24" s="47">
        <v>3</v>
      </c>
      <c r="B24" s="66"/>
      <c r="C24" s="11"/>
      <c r="D24" s="11"/>
      <c r="E24" s="11"/>
      <c r="F24" s="178"/>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row>
    <row r="25" spans="1:56">
      <c r="A25" s="47">
        <v>4</v>
      </c>
      <c r="B25" s="66"/>
      <c r="C25" s="11"/>
      <c r="D25" s="11"/>
      <c r="E25" s="11"/>
      <c r="F25" s="178"/>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row>
    <row r="26" spans="1:56">
      <c r="A26" s="47">
        <v>5</v>
      </c>
      <c r="B26" s="66"/>
      <c r="C26" s="11"/>
      <c r="D26" s="11"/>
      <c r="E26" s="11"/>
      <c r="F26" s="178"/>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row>
    <row r="27" spans="1:56">
      <c r="A27" s="47">
        <v>6</v>
      </c>
      <c r="B27" s="66"/>
      <c r="C27" s="11"/>
      <c r="D27" s="11"/>
      <c r="E27" s="11"/>
      <c r="F27" s="178"/>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row>
    <row r="28" spans="1:56">
      <c r="A28" s="47">
        <v>7</v>
      </c>
      <c r="B28" s="66"/>
      <c r="C28" s="11"/>
      <c r="D28" s="11"/>
      <c r="E28" s="11"/>
      <c r="F28" s="178"/>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row>
    <row r="29" spans="1:56">
      <c r="A29" s="47">
        <v>8</v>
      </c>
      <c r="B29" s="66"/>
      <c r="C29" s="11"/>
      <c r="D29" s="11"/>
      <c r="E29" s="11"/>
      <c r="F29" s="178"/>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row>
    <row r="30" spans="1:56">
      <c r="A30" s="47">
        <v>9</v>
      </c>
      <c r="B30" s="66"/>
      <c r="C30" s="11"/>
      <c r="D30" s="11"/>
      <c r="E30" s="11"/>
      <c r="F30" s="178"/>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row>
    <row r="31" spans="1:56">
      <c r="A31" s="47">
        <v>10</v>
      </c>
      <c r="B31" s="66"/>
      <c r="C31" s="11"/>
      <c r="D31" s="11"/>
      <c r="E31" s="11"/>
      <c r="F31" s="178"/>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row>
    <row r="32" spans="1:56">
      <c r="A32" s="47">
        <v>11</v>
      </c>
      <c r="B32" s="66"/>
      <c r="C32" s="11"/>
      <c r="D32" s="11"/>
      <c r="E32" s="11"/>
      <c r="F32" s="178"/>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row>
    <row r="33" spans="1:56">
      <c r="A33" s="47">
        <v>12</v>
      </c>
      <c r="B33" s="66"/>
      <c r="C33" s="11"/>
      <c r="D33" s="11"/>
      <c r="E33" s="11"/>
      <c r="F33" s="178"/>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row>
    <row r="34" spans="1:56">
      <c r="A34" s="47">
        <v>13</v>
      </c>
      <c r="B34" s="66"/>
      <c r="C34" s="11"/>
      <c r="D34" s="11"/>
      <c r="E34" s="11"/>
      <c r="F34" s="178"/>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row>
    <row r="35" spans="1:56">
      <c r="A35" s="47">
        <v>14</v>
      </c>
      <c r="B35" s="66"/>
      <c r="C35" s="11"/>
      <c r="D35" s="11"/>
      <c r="E35" s="11"/>
      <c r="F35" s="178"/>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row>
    <row r="36" spans="1:56">
      <c r="A36" s="47">
        <v>15</v>
      </c>
      <c r="B36" s="66"/>
      <c r="C36" s="11"/>
      <c r="D36" s="11"/>
      <c r="E36" s="11"/>
      <c r="F36" s="178"/>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row>
    <row r="37" spans="1:56">
      <c r="A37" s="47">
        <v>16</v>
      </c>
      <c r="B37" s="66"/>
      <c r="C37" s="11"/>
      <c r="D37" s="11"/>
      <c r="E37" s="11"/>
      <c r="F37" s="178"/>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row>
    <row r="38" spans="1:56">
      <c r="A38" s="47">
        <v>17</v>
      </c>
      <c r="B38" s="66"/>
      <c r="C38" s="11"/>
      <c r="D38" s="11"/>
      <c r="E38" s="11"/>
      <c r="F38" s="178"/>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row>
    <row r="39" spans="1:56">
      <c r="A39" s="47">
        <v>18</v>
      </c>
      <c r="B39" s="66"/>
      <c r="C39" s="11" t="s">
        <v>1838</v>
      </c>
      <c r="D39" s="11"/>
      <c r="E39" s="11"/>
      <c r="F39" s="178"/>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row>
    <row r="40" spans="1:56">
      <c r="A40" s="47">
        <v>19</v>
      </c>
      <c r="B40" s="66"/>
      <c r="C40" s="11"/>
      <c r="D40" s="11" t="s">
        <v>1493</v>
      </c>
      <c r="E40" s="11"/>
      <c r="F40" s="162">
        <f>SUM(F21:F39)</f>
        <v>0</v>
      </c>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row>
    <row r="41" spans="1:56">
      <c r="A41" s="47">
        <v>20</v>
      </c>
      <c r="B41" s="189" t="s">
        <v>356</v>
      </c>
      <c r="C41" s="11"/>
      <c r="D41" s="11"/>
      <c r="E41" s="11"/>
      <c r="F41" s="177"/>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row>
    <row r="42" spans="1:56">
      <c r="A42" s="47">
        <v>21</v>
      </c>
      <c r="B42" s="66"/>
      <c r="C42" s="11"/>
      <c r="D42" s="11"/>
      <c r="E42" s="11"/>
      <c r="F42" s="177"/>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row>
    <row r="43" spans="1:56">
      <c r="A43" s="47">
        <v>22</v>
      </c>
      <c r="B43" s="66"/>
      <c r="C43" s="11"/>
      <c r="D43" s="11"/>
      <c r="E43" s="11"/>
      <c r="F43" s="178"/>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row>
    <row r="44" spans="1:56">
      <c r="A44" s="47">
        <v>23</v>
      </c>
      <c r="B44" s="66"/>
      <c r="C44" s="11"/>
      <c r="D44" s="11"/>
      <c r="E44" s="11"/>
      <c r="F44" s="178"/>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row>
    <row r="45" spans="1:56">
      <c r="A45" s="47">
        <v>24</v>
      </c>
      <c r="B45" s="66"/>
      <c r="C45" s="11"/>
      <c r="D45" s="11"/>
      <c r="E45" s="11"/>
      <c r="F45" s="178"/>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row>
    <row r="46" spans="1:56">
      <c r="A46" s="47">
        <v>25</v>
      </c>
      <c r="B46" s="66"/>
      <c r="C46" s="11"/>
      <c r="D46" s="11"/>
      <c r="E46" s="11"/>
      <c r="F46" s="178"/>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row>
    <row r="47" spans="1:56">
      <c r="A47" s="47">
        <v>26</v>
      </c>
      <c r="B47" s="66"/>
      <c r="C47" s="11"/>
      <c r="D47" s="11"/>
      <c r="E47" s="11"/>
      <c r="F47" s="178"/>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row>
    <row r="48" spans="1:56">
      <c r="A48" s="47">
        <v>27</v>
      </c>
      <c r="B48" s="66"/>
      <c r="C48" s="11"/>
      <c r="D48" s="11"/>
      <c r="E48" s="11"/>
      <c r="F48" s="178"/>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row>
    <row r="49" spans="1:56">
      <c r="A49" s="47">
        <v>28</v>
      </c>
      <c r="B49" s="66"/>
      <c r="C49" s="11"/>
      <c r="D49" s="11"/>
      <c r="E49" s="11"/>
      <c r="F49" s="178"/>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row>
    <row r="50" spans="1:56">
      <c r="A50" s="47">
        <v>29</v>
      </c>
      <c r="B50" s="66"/>
      <c r="C50" s="11"/>
      <c r="D50" s="11"/>
      <c r="E50" s="11"/>
      <c r="F50" s="178"/>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row>
    <row r="51" spans="1:56">
      <c r="A51" s="47">
        <v>30</v>
      </c>
      <c r="B51" s="66"/>
      <c r="C51" s="11"/>
      <c r="D51" s="11"/>
      <c r="E51" s="11"/>
      <c r="F51" s="178"/>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row>
    <row r="52" spans="1:56">
      <c r="A52" s="47">
        <v>31</v>
      </c>
      <c r="B52" s="66"/>
      <c r="C52" s="11" t="s">
        <v>1838</v>
      </c>
      <c r="D52" s="11"/>
      <c r="E52" s="11"/>
      <c r="F52" s="177"/>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row>
    <row r="53" spans="1:56">
      <c r="A53" s="47">
        <v>32</v>
      </c>
      <c r="B53" s="66"/>
      <c r="C53" s="11"/>
      <c r="D53" s="11" t="s">
        <v>1493</v>
      </c>
      <c r="E53" s="11"/>
      <c r="F53" s="162">
        <f>SUM(F41:F52)</f>
        <v>0</v>
      </c>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row>
    <row r="54" spans="1:56">
      <c r="A54" s="47">
        <v>33</v>
      </c>
      <c r="B54" s="189" t="s">
        <v>1410</v>
      </c>
      <c r="C54" s="11"/>
      <c r="D54" s="11"/>
      <c r="E54" s="11"/>
      <c r="F54" s="177"/>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row>
    <row r="55" spans="1:56">
      <c r="A55" s="47">
        <v>34</v>
      </c>
      <c r="B55" s="66"/>
      <c r="C55" s="11"/>
      <c r="D55" s="11"/>
      <c r="E55" s="11"/>
      <c r="F55" s="177"/>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row>
    <row r="56" spans="1:56">
      <c r="A56" s="47">
        <v>35</v>
      </c>
      <c r="B56" s="66"/>
      <c r="C56" s="11"/>
      <c r="D56" s="11"/>
      <c r="E56" s="11"/>
      <c r="F56" s="178"/>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row>
    <row r="57" spans="1:56">
      <c r="A57" s="47">
        <v>36</v>
      </c>
      <c r="B57" s="66"/>
      <c r="C57" s="11"/>
      <c r="D57" s="11"/>
      <c r="E57" s="11"/>
      <c r="F57" s="178"/>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row>
    <row r="58" spans="1:56">
      <c r="A58" s="47">
        <v>37</v>
      </c>
      <c r="B58" s="66"/>
      <c r="C58" s="11"/>
      <c r="D58" s="11"/>
      <c r="E58" s="11"/>
      <c r="F58" s="178"/>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row>
    <row r="59" spans="1:56">
      <c r="A59" s="47">
        <v>38</v>
      </c>
      <c r="B59" s="66"/>
      <c r="C59" s="11"/>
      <c r="D59" s="11"/>
      <c r="E59" s="11"/>
      <c r="F59" s="178"/>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row>
    <row r="60" spans="1:56">
      <c r="A60" s="47">
        <v>39</v>
      </c>
      <c r="B60" s="66"/>
      <c r="C60" s="11"/>
      <c r="D60" s="11"/>
      <c r="E60" s="11"/>
      <c r="F60" s="178"/>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row>
    <row r="61" spans="1:56">
      <c r="A61" s="47">
        <v>40</v>
      </c>
      <c r="B61" s="66"/>
      <c r="C61" s="11"/>
      <c r="D61" s="11"/>
      <c r="E61" s="11"/>
      <c r="F61" s="178"/>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row>
    <row r="62" spans="1:56">
      <c r="A62" s="47">
        <v>41</v>
      </c>
      <c r="B62" s="66"/>
      <c r="C62" s="11"/>
      <c r="D62" s="11"/>
      <c r="E62" s="11"/>
      <c r="F62" s="178"/>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row>
    <row r="63" spans="1:56">
      <c r="A63" s="47">
        <v>42</v>
      </c>
      <c r="B63" s="66"/>
      <c r="C63" s="11"/>
      <c r="D63" s="11"/>
      <c r="E63" s="11"/>
      <c r="F63" s="178"/>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row>
    <row r="64" spans="1:56">
      <c r="A64" s="47">
        <v>43</v>
      </c>
      <c r="B64" s="66"/>
      <c r="C64" s="11"/>
      <c r="D64" s="11"/>
      <c r="E64" s="11"/>
      <c r="F64" s="178"/>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row>
    <row r="65" spans="1:56">
      <c r="A65" s="47">
        <v>44</v>
      </c>
      <c r="B65" s="66"/>
      <c r="C65" s="11" t="s">
        <v>1838</v>
      </c>
      <c r="D65" s="11"/>
      <c r="E65" s="11"/>
      <c r="F65" s="178"/>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row>
    <row r="66" spans="1:56">
      <c r="A66" s="47">
        <v>45</v>
      </c>
      <c r="B66" s="66"/>
      <c r="C66" s="11"/>
      <c r="D66" s="11" t="s">
        <v>1493</v>
      </c>
      <c r="E66" s="11"/>
      <c r="F66" s="162">
        <f>SUM(F54:F65)</f>
        <v>0</v>
      </c>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row>
    <row r="67" spans="1:56" ht="15.75" thickBot="1">
      <c r="A67" s="190">
        <v>46</v>
      </c>
      <c r="B67" s="152"/>
      <c r="C67" s="172" t="s">
        <v>1730</v>
      </c>
      <c r="D67" s="172" t="s">
        <v>2951</v>
      </c>
      <c r="E67" s="172"/>
      <c r="F67" s="169">
        <f>SUM(F40+F53+F66)</f>
        <v>0</v>
      </c>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row>
    <row r="68" spans="1:56" ht="15.75">
      <c r="A68" s="75" t="s">
        <v>1839</v>
      </c>
      <c r="B68" s="11"/>
      <c r="C68" s="11"/>
      <c r="D68" s="75"/>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row>
    <row r="69" spans="1:56">
      <c r="A69" s="44" t="s">
        <v>1840</v>
      </c>
      <c r="B69" s="44"/>
      <c r="C69" s="44"/>
      <c r="D69" s="44"/>
      <c r="E69" s="44"/>
      <c r="F69" s="44"/>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row>
    <row r="70" spans="1:56">
      <c r="A70" s="11"/>
      <c r="B70" s="11"/>
      <c r="C70" s="11"/>
      <c r="D70" s="11"/>
      <c r="E70" s="11"/>
      <c r="F70" s="44"/>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row>
    <row r="71" spans="1:56">
      <c r="A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row>
    <row r="72" spans="1:56">
      <c r="A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row>
    <row r="73" spans="1:56">
      <c r="A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row>
    <row r="74" spans="1:56">
      <c r="A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row>
    <row r="75" spans="1:56">
      <c r="A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row>
    <row r="76" spans="1:56">
      <c r="A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row>
    <row r="77" spans="1:56">
      <c r="A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row>
    <row r="78" spans="1:56">
      <c r="A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row>
    <row r="79" spans="1:56">
      <c r="A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row>
    <row r="80" spans="1:56">
      <c r="A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row>
    <row r="81" spans="1:56">
      <c r="A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row>
    <row r="82" spans="1:56">
      <c r="A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row>
    <row r="83" spans="1:56">
      <c r="A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row>
    <row r="84" spans="1:56">
      <c r="A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row>
    <row r="85" spans="1:56">
      <c r="A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row>
    <row r="86" spans="1:56">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row>
  </sheetData>
  <phoneticPr fontId="0" type="noConversion"/>
  <printOptions horizontalCentered="1" verticalCentered="1"/>
  <pageMargins left="0.5" right="0.5" top="0.5" bottom="0.5" header="0.5" footer="0.5"/>
  <pageSetup scale="67"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6">
    <tabColor rgb="FF92D050"/>
  </sheetPr>
  <dimension ref="A1:G133"/>
  <sheetViews>
    <sheetView defaultGridColor="0" view="pageBreakPreview" topLeftCell="A37" colorId="22" zoomScaleNormal="85" zoomScaleSheetLayoutView="100" workbookViewId="0">
      <selection activeCell="E53" sqref="E53"/>
    </sheetView>
  </sheetViews>
  <sheetFormatPr defaultColWidth="9.6640625" defaultRowHeight="15"/>
  <cols>
    <col min="1" max="1" width="8.6640625" style="4" customWidth="1"/>
    <col min="2" max="2" width="4.6640625" style="4" customWidth="1"/>
    <col min="3" max="3" width="20.6640625" style="4" customWidth="1"/>
    <col min="4" max="4" width="3.6640625" style="4" customWidth="1"/>
    <col min="5" max="5" width="19" style="4" customWidth="1"/>
    <col min="6" max="6" width="22.6640625" style="4" customWidth="1"/>
    <col min="7" max="7" width="25.33203125" style="4" customWidth="1"/>
    <col min="8" max="16384" width="9.6640625" style="4"/>
  </cols>
  <sheetData>
    <row r="1" spans="1:7">
      <c r="A1" s="13" t="s">
        <v>2817</v>
      </c>
      <c r="B1" s="41"/>
      <c r="C1" s="128"/>
      <c r="D1" s="130" t="s">
        <v>2726</v>
      </c>
      <c r="E1" s="41"/>
      <c r="F1" s="130" t="s">
        <v>2819</v>
      </c>
      <c r="G1" s="287" t="s">
        <v>2820</v>
      </c>
    </row>
    <row r="2" spans="1:7">
      <c r="A2" s="47" t="str">
        <f>'Data Sheet'!$C$25</f>
        <v>Orange and Rockland Utilities, Inc</v>
      </c>
      <c r="B2" s="11"/>
      <c r="C2" s="56"/>
      <c r="D2" s="66" t="s">
        <v>2832</v>
      </c>
      <c r="E2" s="11"/>
      <c r="F2" s="66" t="s">
        <v>2688</v>
      </c>
      <c r="G2" s="58"/>
    </row>
    <row r="3" spans="1:7" ht="15" customHeight="1">
      <c r="A3" s="49"/>
      <c r="B3" s="52"/>
      <c r="C3" s="77"/>
      <c r="D3" s="69" t="s">
        <v>300</v>
      </c>
      <c r="E3" s="52"/>
      <c r="F3" s="462" t="str">
        <f>'Data Sheet'!$C$40</f>
        <v>4/28/2015</v>
      </c>
      <c r="G3" s="138" t="str">
        <f>'Data Sheet'!$C$38</f>
        <v>12/31/2014</v>
      </c>
    </row>
    <row r="4" spans="1:7" ht="15" customHeight="1">
      <c r="A4" s="90" t="s">
        <v>1841</v>
      </c>
      <c r="B4" s="50"/>
      <c r="C4" s="50"/>
      <c r="D4" s="50"/>
      <c r="E4" s="50"/>
      <c r="F4" s="50"/>
      <c r="G4" s="330"/>
    </row>
    <row r="5" spans="1:7">
      <c r="A5" s="3618" t="s">
        <v>867</v>
      </c>
      <c r="B5" s="3614"/>
      <c r="C5" s="3614"/>
      <c r="D5" s="3614"/>
      <c r="E5" s="3614"/>
      <c r="F5" s="3614" t="s">
        <v>3354</v>
      </c>
      <c r="G5" s="3615"/>
    </row>
    <row r="6" spans="1:7">
      <c r="A6" s="3619" t="s">
        <v>553</v>
      </c>
      <c r="B6" s="3620"/>
      <c r="C6" s="3620"/>
      <c r="D6" s="3620"/>
      <c r="E6" s="3620"/>
      <c r="F6" s="3616" t="s">
        <v>554</v>
      </c>
      <c r="G6" s="3617"/>
    </row>
    <row r="7" spans="1:7">
      <c r="A7" s="3619" t="s">
        <v>2091</v>
      </c>
      <c r="B7" s="3620"/>
      <c r="C7" s="3620"/>
      <c r="D7" s="3620"/>
      <c r="E7" s="3620"/>
      <c r="F7" s="3616" t="s">
        <v>810</v>
      </c>
      <c r="G7" s="3617"/>
    </row>
    <row r="8" spans="1:7">
      <c r="A8" s="3619" t="s">
        <v>2789</v>
      </c>
      <c r="B8" s="3620"/>
      <c r="C8" s="3620"/>
      <c r="D8" s="3620"/>
      <c r="E8" s="3620"/>
      <c r="F8" s="3616" t="s">
        <v>2790</v>
      </c>
      <c r="G8" s="3617"/>
    </row>
    <row r="9" spans="1:7">
      <c r="A9" s="3619" t="s">
        <v>2221</v>
      </c>
      <c r="B9" s="3620"/>
      <c r="C9" s="3620"/>
      <c r="D9" s="3620"/>
      <c r="E9" s="3620"/>
      <c r="F9" s="3616" t="s">
        <v>3355</v>
      </c>
      <c r="G9" s="3617"/>
    </row>
    <row r="10" spans="1:7">
      <c r="A10" s="3619" t="s">
        <v>2222</v>
      </c>
      <c r="B10" s="3620"/>
      <c r="C10" s="3620"/>
      <c r="D10" s="3620"/>
      <c r="E10" s="3620"/>
      <c r="F10" s="3616" t="s">
        <v>3937</v>
      </c>
      <c r="G10" s="3617"/>
    </row>
    <row r="11" spans="1:7">
      <c r="A11" s="3619" t="s">
        <v>1780</v>
      </c>
      <c r="B11" s="3620"/>
      <c r="C11" s="3620"/>
      <c r="D11" s="3620"/>
      <c r="E11" s="3620"/>
      <c r="F11" s="3616" t="s">
        <v>3076</v>
      </c>
      <c r="G11" s="3617"/>
    </row>
    <row r="12" spans="1:7" ht="15.6" customHeight="1">
      <c r="A12" s="3626" t="s">
        <v>3077</v>
      </c>
      <c r="B12" s="3624"/>
      <c r="C12" s="3624"/>
      <c r="D12" s="3624"/>
      <c r="E12" s="1769"/>
      <c r="F12" s="3624" t="s">
        <v>3078</v>
      </c>
      <c r="G12" s="3625"/>
    </row>
    <row r="13" spans="1:7" ht="17.45" customHeight="1">
      <c r="A13" s="3621" t="s">
        <v>3079</v>
      </c>
      <c r="B13" s="3622"/>
      <c r="C13" s="3622"/>
      <c r="D13" s="3622"/>
      <c r="E13" s="3622"/>
      <c r="F13" s="3622"/>
      <c r="G13" s="3623"/>
    </row>
    <row r="14" spans="1:7" ht="15.75">
      <c r="A14" s="47"/>
      <c r="B14" s="11"/>
      <c r="C14" s="11"/>
      <c r="D14" s="11"/>
      <c r="E14" s="433"/>
      <c r="F14" s="11"/>
      <c r="G14" s="48"/>
    </row>
    <row r="15" spans="1:7">
      <c r="A15" s="1807"/>
      <c r="B15" s="11"/>
      <c r="C15" s="11"/>
      <c r="D15" s="11"/>
      <c r="E15" s="11"/>
      <c r="F15" s="11"/>
      <c r="G15" s="48"/>
    </row>
    <row r="16" spans="1:7">
      <c r="A16" s="1807"/>
      <c r="B16" s="11"/>
      <c r="C16" s="11"/>
      <c r="D16" s="11"/>
      <c r="E16" s="11"/>
      <c r="F16" s="11"/>
      <c r="G16" s="48"/>
    </row>
    <row r="17" spans="1:7">
      <c r="A17" s="1807"/>
      <c r="B17" s="11"/>
      <c r="C17" s="11"/>
      <c r="D17" s="11"/>
      <c r="E17" s="11"/>
      <c r="F17" s="11"/>
      <c r="G17" s="48"/>
    </row>
    <row r="18" spans="1:7">
      <c r="A18" s="1807"/>
      <c r="B18" s="11"/>
      <c r="C18" s="11"/>
      <c r="D18" s="11"/>
      <c r="E18" s="11"/>
      <c r="F18" s="11"/>
      <c r="G18" s="48"/>
    </row>
    <row r="19" spans="1:7">
      <c r="A19" s="1807"/>
      <c r="B19" s="11"/>
      <c r="C19" s="11"/>
      <c r="D19" s="11"/>
      <c r="E19" s="11"/>
      <c r="F19" s="11"/>
      <c r="G19" s="48"/>
    </row>
    <row r="20" spans="1:7">
      <c r="A20" s="1807"/>
      <c r="B20" s="11"/>
      <c r="C20" s="11"/>
      <c r="D20" s="11"/>
      <c r="E20" s="11"/>
      <c r="F20" s="11"/>
      <c r="G20" s="48"/>
    </row>
    <row r="21" spans="1:7">
      <c r="A21" s="1807"/>
      <c r="B21" s="11"/>
      <c r="C21" s="11"/>
      <c r="D21" s="11"/>
      <c r="E21" s="11"/>
      <c r="F21" s="11"/>
      <c r="G21" s="48"/>
    </row>
    <row r="22" spans="1:7">
      <c r="A22" s="1807"/>
      <c r="B22" s="11"/>
      <c r="C22" s="11"/>
      <c r="D22" s="11"/>
      <c r="E22" s="11"/>
      <c r="F22" s="11"/>
      <c r="G22" s="48"/>
    </row>
    <row r="23" spans="1:7">
      <c r="A23" s="1807"/>
      <c r="B23" s="11"/>
      <c r="C23" s="11"/>
      <c r="D23" s="11"/>
      <c r="E23" s="11"/>
      <c r="F23" s="11"/>
      <c r="G23" s="48"/>
    </row>
    <row r="24" spans="1:7">
      <c r="A24" s="1807"/>
      <c r="B24" s="11"/>
      <c r="C24" s="11"/>
      <c r="D24" s="11"/>
      <c r="E24" s="11"/>
      <c r="F24" s="11"/>
      <c r="G24" s="48"/>
    </row>
    <row r="25" spans="1:7">
      <c r="A25" s="1807"/>
      <c r="B25" s="11"/>
      <c r="C25" s="11"/>
      <c r="D25" s="11"/>
      <c r="E25" s="11"/>
      <c r="F25" s="11"/>
      <c r="G25" s="48"/>
    </row>
    <row r="26" spans="1:7">
      <c r="A26" s="1807"/>
      <c r="B26" s="11"/>
      <c r="C26" s="11"/>
      <c r="D26" s="11"/>
      <c r="E26" s="11"/>
      <c r="F26" s="11"/>
      <c r="G26" s="48"/>
    </row>
    <row r="27" spans="1:7">
      <c r="A27" s="1807"/>
      <c r="B27" s="11"/>
      <c r="C27" s="11"/>
      <c r="D27" s="11"/>
      <c r="E27" s="11"/>
      <c r="F27" s="11"/>
      <c r="G27" s="48"/>
    </row>
    <row r="28" spans="1:7">
      <c r="A28" s="1807"/>
      <c r="B28" s="11"/>
      <c r="C28" s="11"/>
      <c r="D28" s="11"/>
      <c r="E28" s="11"/>
      <c r="F28" s="11"/>
      <c r="G28" s="48"/>
    </row>
    <row r="29" spans="1:7">
      <c r="A29" s="1807"/>
      <c r="B29" s="11"/>
      <c r="C29" s="11"/>
      <c r="D29" s="11"/>
      <c r="E29" s="11"/>
      <c r="F29" s="11"/>
      <c r="G29" s="48"/>
    </row>
    <row r="30" spans="1:7">
      <c r="A30" s="1807"/>
      <c r="B30" s="11"/>
      <c r="C30" s="11"/>
      <c r="D30" s="11"/>
      <c r="E30" s="11"/>
      <c r="F30" s="11"/>
      <c r="G30" s="48"/>
    </row>
    <row r="31" spans="1:7">
      <c r="A31" s="1807"/>
      <c r="B31" s="11"/>
      <c r="C31" s="11"/>
      <c r="D31" s="11"/>
      <c r="E31" s="11"/>
      <c r="F31" s="11"/>
      <c r="G31" s="48"/>
    </row>
    <row r="32" spans="1:7">
      <c r="A32" s="1807"/>
      <c r="B32" s="11"/>
      <c r="C32" s="11"/>
      <c r="D32" s="11"/>
      <c r="E32" s="11"/>
      <c r="F32" s="11"/>
      <c r="G32" s="48"/>
    </row>
    <row r="33" spans="1:7">
      <c r="A33" s="1807"/>
      <c r="B33" s="11"/>
      <c r="C33" s="11"/>
      <c r="D33" s="11"/>
      <c r="E33" s="11"/>
      <c r="F33" s="11"/>
      <c r="G33" s="48"/>
    </row>
    <row r="34" spans="1:7">
      <c r="A34" s="1807"/>
      <c r="B34" s="11"/>
      <c r="C34" s="11"/>
      <c r="D34" s="11"/>
      <c r="E34" s="11"/>
      <c r="F34" s="11"/>
      <c r="G34" s="48"/>
    </row>
    <row r="35" spans="1:7">
      <c r="A35" s="1807"/>
      <c r="B35" s="11"/>
      <c r="C35" s="11"/>
      <c r="D35" s="11"/>
      <c r="E35" s="11"/>
      <c r="F35" s="11"/>
      <c r="G35" s="48"/>
    </row>
    <row r="36" spans="1:7">
      <c r="A36" s="1807"/>
      <c r="B36" s="11"/>
      <c r="C36" s="11"/>
      <c r="D36" s="11"/>
      <c r="E36" s="11"/>
      <c r="F36" s="11"/>
      <c r="G36" s="48"/>
    </row>
    <row r="37" spans="1:7">
      <c r="A37" s="1807"/>
      <c r="B37" s="11"/>
      <c r="C37" s="11"/>
      <c r="D37" s="11"/>
      <c r="E37" s="11"/>
      <c r="F37" s="11"/>
      <c r="G37" s="48"/>
    </row>
    <row r="38" spans="1:7">
      <c r="A38" s="1807"/>
      <c r="B38" s="11"/>
      <c r="C38" s="11"/>
      <c r="D38" s="11"/>
      <c r="E38" s="11"/>
      <c r="F38" s="11"/>
      <c r="G38" s="48"/>
    </row>
    <row r="39" spans="1:7">
      <c r="A39" s="1807"/>
      <c r="B39" s="11"/>
      <c r="C39" s="11"/>
      <c r="D39" s="11"/>
      <c r="E39" s="11"/>
      <c r="F39" s="11"/>
      <c r="G39" s="48"/>
    </row>
    <row r="40" spans="1:7">
      <c r="A40" s="1807"/>
      <c r="B40" s="11"/>
      <c r="C40" s="11"/>
      <c r="D40" s="11"/>
      <c r="E40" s="11"/>
      <c r="F40" s="11"/>
      <c r="G40" s="48"/>
    </row>
    <row r="41" spans="1:7">
      <c r="A41" s="1807"/>
      <c r="B41" s="11"/>
      <c r="C41" s="11"/>
      <c r="D41" s="11"/>
      <c r="E41" s="11"/>
      <c r="F41" s="11"/>
      <c r="G41" s="48"/>
    </row>
    <row r="42" spans="1:7">
      <c r="A42" s="1807"/>
      <c r="B42" s="11"/>
      <c r="C42" s="11"/>
      <c r="D42" s="11"/>
      <c r="E42" s="11"/>
      <c r="F42" s="11"/>
      <c r="G42" s="48"/>
    </row>
    <row r="43" spans="1:7">
      <c r="A43" s="47"/>
      <c r="B43" s="52"/>
      <c r="C43" s="52"/>
      <c r="D43" s="52"/>
      <c r="E43" s="52"/>
      <c r="F43" s="52"/>
      <c r="G43" s="51"/>
    </row>
    <row r="44" spans="1:7">
      <c r="A44" s="131" t="s">
        <v>3080</v>
      </c>
      <c r="B44" s="50"/>
      <c r="C44" s="50"/>
      <c r="D44" s="50"/>
      <c r="E44" s="50"/>
      <c r="F44" s="50"/>
      <c r="G44" s="330"/>
    </row>
    <row r="45" spans="1:7">
      <c r="A45" s="47" t="s">
        <v>3012</v>
      </c>
      <c r="B45" s="11"/>
      <c r="C45" s="11"/>
      <c r="D45" s="11"/>
      <c r="E45" s="11"/>
      <c r="F45" s="11"/>
      <c r="G45" s="48"/>
    </row>
    <row r="46" spans="1:7">
      <c r="A46" s="47" t="s">
        <v>2147</v>
      </c>
      <c r="B46" s="11"/>
      <c r="C46" s="11"/>
      <c r="D46" s="11"/>
      <c r="E46" s="11"/>
      <c r="F46" s="11"/>
      <c r="G46" s="48"/>
    </row>
    <row r="47" spans="1:7">
      <c r="A47" s="62" t="s">
        <v>4164</v>
      </c>
      <c r="B47" s="63"/>
      <c r="C47" s="63"/>
      <c r="D47" s="63"/>
      <c r="E47" s="63"/>
      <c r="F47" s="63"/>
      <c r="G47" s="60"/>
    </row>
    <row r="48" spans="1:7">
      <c r="A48" s="47"/>
      <c r="B48" s="168"/>
      <c r="C48" s="168"/>
      <c r="D48" s="168"/>
      <c r="E48" s="168"/>
      <c r="F48" s="468" t="s">
        <v>4165</v>
      </c>
      <c r="G48" s="164" t="s">
        <v>4166</v>
      </c>
    </row>
    <row r="49" spans="1:7">
      <c r="A49" s="47"/>
      <c r="B49" s="468" t="s">
        <v>4190</v>
      </c>
      <c r="C49" s="468" t="s">
        <v>4167</v>
      </c>
      <c r="D49" s="168"/>
      <c r="E49" s="468" t="s">
        <v>3023</v>
      </c>
      <c r="F49" s="468" t="s">
        <v>4168</v>
      </c>
      <c r="G49" s="164" t="s">
        <v>4169</v>
      </c>
    </row>
    <row r="50" spans="1:7">
      <c r="A50" s="47"/>
      <c r="B50" s="468" t="s">
        <v>4193</v>
      </c>
      <c r="C50" s="468" t="s">
        <v>4170</v>
      </c>
      <c r="D50" s="168"/>
      <c r="E50" s="468" t="s">
        <v>2119</v>
      </c>
      <c r="F50" s="468" t="s">
        <v>2120</v>
      </c>
      <c r="G50" s="164" t="s">
        <v>2121</v>
      </c>
    </row>
    <row r="51" spans="1:7">
      <c r="A51" s="47"/>
      <c r="B51" s="168">
        <v>1</v>
      </c>
      <c r="C51" s="168" t="s">
        <v>4171</v>
      </c>
      <c r="D51" s="168"/>
      <c r="E51" s="2023">
        <v>48191467</v>
      </c>
      <c r="F51" s="224"/>
      <c r="G51" s="195"/>
    </row>
    <row r="52" spans="1:7">
      <c r="A52" s="47"/>
      <c r="B52" s="168">
        <v>2</v>
      </c>
      <c r="C52" s="168" t="s">
        <v>4172</v>
      </c>
      <c r="D52" s="168"/>
      <c r="E52" s="469"/>
      <c r="F52" s="224"/>
      <c r="G52" s="2024">
        <v>2.3999999999999998E-3</v>
      </c>
    </row>
    <row r="53" spans="1:7">
      <c r="A53" s="47"/>
      <c r="B53" s="168">
        <v>3</v>
      </c>
      <c r="C53" s="168" t="s">
        <v>577</v>
      </c>
      <c r="D53" s="168"/>
      <c r="E53" s="2025">
        <v>582200000</v>
      </c>
      <c r="F53" s="2024">
        <f>IF(ISERR(+E53/+E$56)," ",(E53/E$56))</f>
        <v>0.48560305871140824</v>
      </c>
      <c r="G53" s="2024">
        <v>4.99E-2</v>
      </c>
    </row>
    <row r="54" spans="1:7">
      <c r="A54" s="47"/>
      <c r="B54" s="168">
        <v>4</v>
      </c>
      <c r="C54" s="168" t="s">
        <v>4173</v>
      </c>
      <c r="D54" s="168"/>
      <c r="E54" s="2025"/>
      <c r="F54" s="2024">
        <f>IF(ISERR(+E54/+E$56)," ",(E54/E$56))</f>
        <v>0</v>
      </c>
      <c r="G54" s="2024">
        <v>0</v>
      </c>
    </row>
    <row r="55" spans="1:7">
      <c r="A55" s="47"/>
      <c r="B55" s="168">
        <v>5</v>
      </c>
      <c r="C55" s="168" t="s">
        <v>4174</v>
      </c>
      <c r="D55" s="168"/>
      <c r="E55" s="2025">
        <v>616721608</v>
      </c>
      <c r="F55" s="2024">
        <f>IF(ISERR(+E55/+E$56)," ",(E55/E$56))</f>
        <v>0.5143969412885917</v>
      </c>
      <c r="G55" s="2024">
        <v>9.6000000000000002E-2</v>
      </c>
    </row>
    <row r="56" spans="1:7">
      <c r="A56" s="47"/>
      <c r="B56" s="168">
        <v>6</v>
      </c>
      <c r="C56" s="168" t="s">
        <v>4566</v>
      </c>
      <c r="D56" s="168"/>
      <c r="E56" s="2025">
        <f>E53+E54+E55</f>
        <v>1198921608</v>
      </c>
      <c r="F56" s="2024">
        <f>F53+F54+F55</f>
        <v>1</v>
      </c>
      <c r="G56" s="195"/>
    </row>
    <row r="57" spans="1:7">
      <c r="A57" s="47"/>
      <c r="B57" s="59">
        <v>7</v>
      </c>
      <c r="C57" s="59" t="s">
        <v>4567</v>
      </c>
      <c r="D57" s="59"/>
      <c r="E57" s="2025">
        <v>72369866</v>
      </c>
      <c r="F57" s="470"/>
      <c r="G57" s="193"/>
    </row>
    <row r="58" spans="1:7">
      <c r="A58" s="47"/>
      <c r="B58" s="61"/>
      <c r="C58" s="61" t="s">
        <v>4568</v>
      </c>
      <c r="D58" s="61"/>
      <c r="E58" s="345"/>
      <c r="F58" s="214"/>
      <c r="G58" s="194"/>
    </row>
    <row r="59" spans="1:7">
      <c r="A59" s="47"/>
      <c r="B59" s="11"/>
      <c r="C59" s="11"/>
      <c r="D59" s="11"/>
      <c r="E59" s="11"/>
      <c r="F59" s="11"/>
      <c r="G59" s="48"/>
    </row>
    <row r="60" spans="1:7">
      <c r="A60" s="62" t="s">
        <v>4569</v>
      </c>
      <c r="B60" s="63"/>
      <c r="C60" s="63"/>
      <c r="D60" s="63"/>
      <c r="E60" s="63"/>
      <c r="F60" s="63"/>
      <c r="G60" s="60"/>
    </row>
    <row r="61" spans="1:7">
      <c r="A61" s="47"/>
      <c r="B61" s="11"/>
      <c r="C61" s="11"/>
      <c r="D61" s="11" t="s">
        <v>4570</v>
      </c>
      <c r="E61" s="2329">
        <v>0.01</v>
      </c>
      <c r="F61" s="455"/>
      <c r="G61" s="48"/>
    </row>
    <row r="62" spans="1:7">
      <c r="A62" s="47"/>
      <c r="B62" s="11"/>
      <c r="C62" s="11"/>
      <c r="D62" s="11"/>
      <c r="E62" s="2329"/>
      <c r="F62" s="11"/>
      <c r="G62" s="48"/>
    </row>
    <row r="63" spans="1:7">
      <c r="A63" s="62" t="s">
        <v>4540</v>
      </c>
      <c r="B63" s="63"/>
      <c r="C63" s="63"/>
      <c r="D63" s="63"/>
      <c r="E63" s="2330"/>
      <c r="F63" s="63"/>
      <c r="G63" s="60"/>
    </row>
    <row r="64" spans="1:7">
      <c r="A64" s="47"/>
      <c r="B64" s="11"/>
      <c r="C64" s="11"/>
      <c r="D64" s="11"/>
      <c r="E64" s="2329">
        <v>1.6E-2</v>
      </c>
      <c r="F64" s="455"/>
      <c r="G64" s="48"/>
    </row>
    <row r="65" spans="1:7">
      <c r="A65" s="47"/>
      <c r="B65" s="11"/>
      <c r="C65" s="11"/>
      <c r="D65" s="11"/>
      <c r="E65" s="2329"/>
      <c r="F65" s="11"/>
      <c r="G65" s="48"/>
    </row>
    <row r="66" spans="1:7">
      <c r="A66" s="62" t="s">
        <v>4541</v>
      </c>
      <c r="B66" s="63"/>
      <c r="C66" s="63"/>
      <c r="D66" s="63"/>
      <c r="E66" s="2330"/>
      <c r="F66" s="63"/>
      <c r="G66" s="60"/>
    </row>
    <row r="67" spans="1:7">
      <c r="A67" s="47" t="s">
        <v>4542</v>
      </c>
      <c r="B67" s="11"/>
      <c r="C67" s="11"/>
      <c r="D67" s="455" t="s">
        <v>4570</v>
      </c>
      <c r="E67" s="2329">
        <f>+E61</f>
        <v>0.01</v>
      </c>
      <c r="F67" s="11"/>
      <c r="G67" s="48"/>
    </row>
    <row r="68" spans="1:7" ht="15.75" thickBot="1">
      <c r="A68" s="72" t="s">
        <v>4543</v>
      </c>
      <c r="B68" s="73"/>
      <c r="C68" s="73"/>
      <c r="D68" s="471" t="s">
        <v>4570</v>
      </c>
      <c r="E68" s="2331">
        <f>+E64</f>
        <v>1.6E-2</v>
      </c>
      <c r="F68" s="73"/>
      <c r="G68" s="74"/>
    </row>
    <row r="69" spans="1:7" ht="15.75">
      <c r="A69" s="75" t="s">
        <v>4544</v>
      </c>
      <c r="B69" s="11"/>
      <c r="C69" s="75"/>
      <c r="D69" s="75" t="s">
        <v>4545</v>
      </c>
    </row>
    <row r="70" spans="1:7" ht="15.75">
      <c r="A70" s="75"/>
      <c r="B70" s="11"/>
      <c r="C70" s="75"/>
      <c r="D70" s="75"/>
    </row>
    <row r="71" spans="1:7">
      <c r="A71" s="44" t="s">
        <v>4546</v>
      </c>
      <c r="B71" s="44"/>
      <c r="C71" s="44"/>
      <c r="D71" s="44"/>
      <c r="E71" s="44"/>
      <c r="F71" s="44"/>
      <c r="G71" s="44"/>
    </row>
    <row r="72" spans="1:7" ht="15.75">
      <c r="A72" s="46" t="s">
        <v>1496</v>
      </c>
      <c r="B72" s="44"/>
      <c r="C72" s="44"/>
      <c r="D72" s="44"/>
      <c r="E72" s="44"/>
      <c r="F72" s="44"/>
      <c r="G72" s="44"/>
    </row>
    <row r="73" spans="1:7" ht="15.75" thickBot="1">
      <c r="A73" s="11" t="str">
        <f>'Data Sheet'!$C$25</f>
        <v>Orange and Rockland Utilities, Inc</v>
      </c>
      <c r="B73" s="11"/>
      <c r="C73" s="11"/>
      <c r="D73" s="11"/>
      <c r="E73" s="11"/>
      <c r="F73" s="456" t="str">
        <f>'Data Sheet'!$C$40</f>
        <v>4/28/2015</v>
      </c>
      <c r="G73" s="4" t="str">
        <f>'Data Sheet'!$C$38</f>
        <v>12/31/2014</v>
      </c>
    </row>
    <row r="74" spans="1:7">
      <c r="A74" s="13"/>
      <c r="B74" s="41"/>
      <c r="C74" s="41"/>
      <c r="D74" s="41"/>
      <c r="E74" s="41"/>
      <c r="F74" s="41"/>
      <c r="G74" s="42"/>
    </row>
    <row r="75" spans="1:7">
      <c r="A75" s="202" t="s">
        <v>1841</v>
      </c>
      <c r="B75" s="44"/>
      <c r="C75" s="44"/>
      <c r="D75" s="44"/>
      <c r="E75" s="44"/>
      <c r="F75" s="44"/>
      <c r="G75" s="45"/>
    </row>
    <row r="76" spans="1:7">
      <c r="A76" s="49"/>
      <c r="B76" s="52"/>
      <c r="C76" s="52"/>
      <c r="D76" s="52"/>
      <c r="E76" s="52"/>
      <c r="F76" s="52"/>
      <c r="G76" s="51"/>
    </row>
    <row r="77" spans="1:7">
      <c r="A77" s="62"/>
      <c r="B77" s="63"/>
      <c r="C77" s="63"/>
      <c r="D77" s="63"/>
      <c r="E77" s="63"/>
      <c r="F77" s="63"/>
      <c r="G77" s="48"/>
    </row>
    <row r="78" spans="1:7">
      <c r="A78" s="47"/>
      <c r="B78" s="11"/>
      <c r="C78" s="11"/>
      <c r="D78" s="11"/>
      <c r="E78" s="11"/>
      <c r="F78" s="11"/>
      <c r="G78" s="48"/>
    </row>
    <row r="79" spans="1:7">
      <c r="A79" s="47"/>
      <c r="B79" s="11"/>
      <c r="C79" s="11"/>
      <c r="D79" s="11"/>
      <c r="E79" s="11"/>
      <c r="F79" s="11"/>
      <c r="G79" s="48"/>
    </row>
    <row r="80" spans="1:7">
      <c r="A80" s="47"/>
      <c r="B80" s="11"/>
      <c r="C80" s="11"/>
      <c r="D80" s="11"/>
      <c r="E80" s="11"/>
      <c r="F80" s="11"/>
      <c r="G80" s="48"/>
    </row>
    <row r="81" spans="1:7">
      <c r="A81" s="47"/>
      <c r="B81" s="11"/>
      <c r="C81" s="11"/>
      <c r="D81" s="11"/>
      <c r="E81" s="11"/>
      <c r="F81" s="11"/>
      <c r="G81" s="48"/>
    </row>
    <row r="82" spans="1:7">
      <c r="A82" s="47"/>
      <c r="B82" s="11"/>
      <c r="C82" s="11"/>
      <c r="D82" s="11"/>
      <c r="E82" s="11"/>
      <c r="F82" s="11"/>
      <c r="G82" s="48"/>
    </row>
    <row r="83" spans="1:7">
      <c r="A83" s="47"/>
      <c r="B83" s="11"/>
      <c r="C83" s="11"/>
      <c r="D83" s="11"/>
      <c r="E83" s="11"/>
      <c r="F83" s="11"/>
      <c r="G83" s="48"/>
    </row>
    <row r="84" spans="1:7">
      <c r="A84" s="47"/>
      <c r="B84" s="11"/>
      <c r="C84" s="11"/>
      <c r="D84" s="11"/>
      <c r="E84" s="11"/>
      <c r="F84" s="11"/>
      <c r="G84" s="48"/>
    </row>
    <row r="85" spans="1:7">
      <c r="A85" s="47"/>
      <c r="B85" s="11"/>
      <c r="C85" s="11"/>
      <c r="D85" s="11"/>
      <c r="E85" s="11"/>
      <c r="F85" s="11"/>
      <c r="G85" s="48"/>
    </row>
    <row r="86" spans="1:7">
      <c r="A86" s="47"/>
      <c r="B86" s="11"/>
      <c r="C86" s="1766"/>
      <c r="D86" s="11"/>
      <c r="E86" s="1766"/>
      <c r="F86" s="1766"/>
      <c r="G86" s="48"/>
    </row>
    <row r="87" spans="1:7">
      <c r="A87" s="47"/>
      <c r="B87" s="11"/>
      <c r="C87" s="11"/>
      <c r="D87" s="11"/>
      <c r="E87" s="11"/>
      <c r="F87" s="11"/>
      <c r="G87" s="48"/>
    </row>
    <row r="88" spans="1:7">
      <c r="A88" s="47"/>
      <c r="B88" s="11"/>
      <c r="C88" s="11"/>
      <c r="D88" s="11"/>
      <c r="E88" s="11"/>
      <c r="F88" s="11"/>
      <c r="G88" s="48"/>
    </row>
    <row r="89" spans="1:7">
      <c r="A89" s="47"/>
      <c r="B89" s="11"/>
      <c r="C89" s="11"/>
      <c r="D89" s="11"/>
      <c r="E89" s="11"/>
      <c r="F89" s="11"/>
      <c r="G89" s="48"/>
    </row>
    <row r="90" spans="1:7">
      <c r="A90" s="47"/>
      <c r="B90" s="11"/>
      <c r="C90" s="11"/>
      <c r="D90" s="11"/>
      <c r="E90" s="11"/>
      <c r="F90" s="11"/>
      <c r="G90" s="48"/>
    </row>
    <row r="91" spans="1:7">
      <c r="A91" s="47"/>
      <c r="B91" s="11"/>
      <c r="C91" s="11"/>
      <c r="D91" s="11"/>
      <c r="E91" s="11"/>
      <c r="F91" s="11"/>
      <c r="G91" s="48"/>
    </row>
    <row r="92" spans="1:7">
      <c r="A92" s="47"/>
      <c r="B92" s="11"/>
      <c r="C92" s="11"/>
      <c r="D92" s="11"/>
      <c r="E92" s="11"/>
      <c r="F92" s="11"/>
      <c r="G92" s="48"/>
    </row>
    <row r="93" spans="1:7">
      <c r="A93" s="47"/>
      <c r="B93" s="11"/>
      <c r="C93" s="11"/>
      <c r="D93" s="11"/>
      <c r="E93" s="11"/>
      <c r="F93" s="11"/>
      <c r="G93" s="48"/>
    </row>
    <row r="94" spans="1:7">
      <c r="A94" s="47"/>
      <c r="B94" s="11"/>
      <c r="C94" s="11"/>
      <c r="D94" s="11"/>
      <c r="E94" s="11"/>
      <c r="F94" s="11"/>
      <c r="G94" s="48"/>
    </row>
    <row r="95" spans="1:7">
      <c r="A95" s="47"/>
      <c r="B95" s="11"/>
      <c r="C95" s="11"/>
      <c r="D95" s="11"/>
      <c r="E95" s="11"/>
      <c r="F95" s="11"/>
      <c r="G95" s="48"/>
    </row>
    <row r="96" spans="1:7">
      <c r="A96" s="47"/>
      <c r="B96" s="11"/>
      <c r="C96" s="11"/>
      <c r="D96" s="11"/>
      <c r="E96" s="11"/>
      <c r="F96" s="11"/>
      <c r="G96" s="48"/>
    </row>
    <row r="97" spans="1:7">
      <c r="A97" s="47"/>
      <c r="B97" s="11"/>
      <c r="C97" s="11"/>
      <c r="D97" s="11"/>
      <c r="E97" s="11"/>
      <c r="F97" s="11"/>
      <c r="G97" s="48"/>
    </row>
    <row r="98" spans="1:7">
      <c r="A98" s="47"/>
      <c r="B98" s="11"/>
      <c r="C98" s="11"/>
      <c r="D98" s="11"/>
      <c r="E98" s="11"/>
      <c r="F98" s="11"/>
      <c r="G98" s="48"/>
    </row>
    <row r="99" spans="1:7">
      <c r="A99" s="47"/>
      <c r="B99" s="11"/>
      <c r="C99" s="11"/>
      <c r="D99" s="11"/>
      <c r="E99" s="11"/>
      <c r="F99" s="11"/>
      <c r="G99" s="48"/>
    </row>
    <row r="100" spans="1:7">
      <c r="A100" s="47"/>
      <c r="B100" s="11"/>
      <c r="C100" s="11"/>
      <c r="D100" s="11"/>
      <c r="E100" s="11"/>
      <c r="F100" s="11"/>
      <c r="G100" s="48"/>
    </row>
    <row r="101" spans="1:7">
      <c r="A101" s="47"/>
      <c r="B101" s="11"/>
      <c r="C101" s="11"/>
      <c r="D101" s="11"/>
      <c r="E101" s="11"/>
      <c r="F101" s="11"/>
      <c r="G101" s="48"/>
    </row>
    <row r="102" spans="1:7">
      <c r="A102" s="47"/>
      <c r="B102" s="11"/>
      <c r="C102" s="11"/>
      <c r="D102" s="11"/>
      <c r="E102" s="11"/>
      <c r="F102" s="11"/>
      <c r="G102" s="48"/>
    </row>
    <row r="103" spans="1:7">
      <c r="A103" s="47"/>
      <c r="B103" s="11"/>
      <c r="C103" s="11"/>
      <c r="D103" s="11"/>
      <c r="E103" s="11"/>
      <c r="F103" s="11"/>
      <c r="G103" s="48"/>
    </row>
    <row r="104" spans="1:7">
      <c r="A104" s="47"/>
      <c r="B104" s="11"/>
      <c r="C104" s="11"/>
      <c r="D104" s="11"/>
      <c r="E104" s="11"/>
      <c r="F104" s="11"/>
      <c r="G104" s="48"/>
    </row>
    <row r="105" spans="1:7">
      <c r="A105" s="47"/>
      <c r="B105" s="11"/>
      <c r="C105" s="11"/>
      <c r="D105" s="11"/>
      <c r="E105" s="11"/>
      <c r="F105" s="11"/>
      <c r="G105" s="48"/>
    </row>
    <row r="106" spans="1:7">
      <c r="A106" s="47"/>
      <c r="B106" s="11"/>
      <c r="C106" s="11"/>
      <c r="D106" s="11"/>
      <c r="E106" s="11"/>
      <c r="F106" s="11"/>
      <c r="G106" s="48"/>
    </row>
    <row r="107" spans="1:7">
      <c r="A107" s="47"/>
      <c r="B107" s="11"/>
      <c r="C107" s="11"/>
      <c r="D107" s="11"/>
      <c r="E107" s="11"/>
      <c r="F107" s="11"/>
      <c r="G107" s="48"/>
    </row>
    <row r="108" spans="1:7">
      <c r="A108" s="47"/>
      <c r="B108" s="11"/>
      <c r="C108" s="11"/>
      <c r="D108" s="11"/>
      <c r="E108" s="11"/>
      <c r="F108" s="11"/>
      <c r="G108" s="48"/>
    </row>
    <row r="109" spans="1:7">
      <c r="A109" s="47"/>
      <c r="B109" s="11"/>
      <c r="C109" s="11"/>
      <c r="D109" s="11"/>
      <c r="E109" s="11"/>
      <c r="F109" s="11"/>
      <c r="G109" s="48"/>
    </row>
    <row r="110" spans="1:7">
      <c r="A110" s="47"/>
      <c r="B110" s="11"/>
      <c r="C110" s="11"/>
      <c r="D110" s="11"/>
      <c r="E110" s="11"/>
      <c r="F110" s="11"/>
      <c r="G110" s="48"/>
    </row>
    <row r="111" spans="1:7">
      <c r="A111" s="47"/>
      <c r="B111" s="11"/>
      <c r="C111" s="11"/>
      <c r="D111" s="11"/>
      <c r="E111" s="11"/>
      <c r="F111" s="11"/>
      <c r="G111" s="48"/>
    </row>
    <row r="112" spans="1:7">
      <c r="A112" s="47"/>
      <c r="B112" s="11"/>
      <c r="C112" s="11"/>
      <c r="D112" s="11"/>
      <c r="E112" s="11"/>
      <c r="F112" s="11"/>
      <c r="G112" s="48"/>
    </row>
    <row r="113" spans="1:7">
      <c r="A113" s="47"/>
      <c r="B113" s="11"/>
      <c r="C113" s="11"/>
      <c r="D113" s="11"/>
      <c r="E113" s="11"/>
      <c r="F113" s="11"/>
      <c r="G113" s="48"/>
    </row>
    <row r="114" spans="1:7">
      <c r="A114" s="47"/>
      <c r="B114" s="11"/>
      <c r="C114" s="11"/>
      <c r="D114" s="11"/>
      <c r="E114" s="11"/>
      <c r="F114" s="11"/>
      <c r="G114" s="48"/>
    </row>
    <row r="115" spans="1:7">
      <c r="A115" s="47"/>
      <c r="B115" s="11"/>
      <c r="C115" s="11"/>
      <c r="D115" s="11"/>
      <c r="E115" s="11"/>
      <c r="F115" s="11"/>
      <c r="G115" s="48"/>
    </row>
    <row r="116" spans="1:7">
      <c r="A116" s="47"/>
      <c r="B116" s="11"/>
      <c r="C116" s="11"/>
      <c r="D116" s="11"/>
      <c r="E116" s="11"/>
      <c r="F116" s="11"/>
      <c r="G116" s="48"/>
    </row>
    <row r="117" spans="1:7">
      <c r="A117" s="47"/>
      <c r="B117" s="11"/>
      <c r="C117" s="11"/>
      <c r="D117" s="11"/>
      <c r="E117" s="11"/>
      <c r="F117" s="11"/>
      <c r="G117" s="48"/>
    </row>
    <row r="118" spans="1:7">
      <c r="A118" s="47"/>
      <c r="B118" s="11"/>
      <c r="C118" s="11"/>
      <c r="D118" s="11"/>
      <c r="E118" s="11"/>
      <c r="F118" s="11"/>
      <c r="G118" s="48"/>
    </row>
    <row r="119" spans="1:7">
      <c r="A119" s="47"/>
      <c r="B119" s="11"/>
      <c r="C119" s="11"/>
      <c r="D119" s="11"/>
      <c r="E119" s="11"/>
      <c r="F119" s="11"/>
      <c r="G119" s="48"/>
    </row>
    <row r="120" spans="1:7">
      <c r="A120" s="47"/>
      <c r="B120" s="11"/>
      <c r="C120" s="11"/>
      <c r="D120" s="11"/>
      <c r="E120" s="11"/>
      <c r="F120" s="11"/>
      <c r="G120" s="48"/>
    </row>
    <row r="121" spans="1:7">
      <c r="A121" s="47"/>
      <c r="B121" s="11"/>
      <c r="C121" s="11"/>
      <c r="D121" s="11"/>
      <c r="E121" s="11"/>
      <c r="F121" s="11"/>
      <c r="G121" s="48"/>
    </row>
    <row r="122" spans="1:7">
      <c r="A122" s="47"/>
      <c r="B122" s="11"/>
      <c r="C122" s="11"/>
      <c r="D122" s="11"/>
      <c r="E122" s="11"/>
      <c r="F122" s="11"/>
      <c r="G122" s="48"/>
    </row>
    <row r="123" spans="1:7">
      <c r="A123" s="47"/>
      <c r="B123" s="11"/>
      <c r="C123" s="11"/>
      <c r="D123" s="11"/>
      <c r="E123" s="11"/>
      <c r="F123" s="11"/>
      <c r="G123" s="48"/>
    </row>
    <row r="124" spans="1:7">
      <c r="A124" s="47"/>
      <c r="B124" s="11"/>
      <c r="C124" s="11"/>
      <c r="D124" s="11"/>
      <c r="E124" s="11"/>
      <c r="F124" s="11"/>
      <c r="G124" s="48"/>
    </row>
    <row r="125" spans="1:7">
      <c r="A125" s="47"/>
      <c r="B125" s="11"/>
      <c r="C125" s="11"/>
      <c r="D125" s="11"/>
      <c r="E125" s="11"/>
      <c r="F125" s="11"/>
      <c r="G125" s="48"/>
    </row>
    <row r="126" spans="1:7">
      <c r="A126" s="47"/>
      <c r="B126" s="11"/>
      <c r="C126" s="11"/>
      <c r="D126" s="11"/>
      <c r="E126" s="11"/>
      <c r="F126" s="11"/>
      <c r="G126" s="48"/>
    </row>
    <row r="127" spans="1:7">
      <c r="A127" s="47"/>
      <c r="B127" s="11"/>
      <c r="C127" s="11"/>
      <c r="D127" s="11"/>
      <c r="E127" s="11"/>
      <c r="F127" s="11"/>
      <c r="G127" s="48"/>
    </row>
    <row r="128" spans="1:7">
      <c r="A128" s="47"/>
      <c r="B128" s="11"/>
      <c r="C128" s="11"/>
      <c r="D128" s="11"/>
      <c r="E128" s="11"/>
      <c r="F128" s="11"/>
      <c r="G128" s="48"/>
    </row>
    <row r="129" spans="1:7">
      <c r="A129" s="47"/>
      <c r="B129" s="11"/>
      <c r="C129" s="11"/>
      <c r="D129" s="11"/>
      <c r="E129" s="11"/>
      <c r="F129" s="11"/>
      <c r="G129" s="48"/>
    </row>
    <row r="130" spans="1:7" ht="15.75" thickBot="1">
      <c r="A130" s="72"/>
      <c r="B130" s="73"/>
      <c r="C130" s="1984"/>
      <c r="D130" s="1984"/>
      <c r="E130" s="1984"/>
      <c r="F130" s="73"/>
      <c r="G130" s="74"/>
    </row>
    <row r="131" spans="1:7" ht="15.75">
      <c r="A131" s="75" t="s">
        <v>4547</v>
      </c>
      <c r="B131" s="11"/>
      <c r="C131" s="11"/>
      <c r="D131" s="75" t="s">
        <v>4545</v>
      </c>
    </row>
    <row r="132" spans="1:7">
      <c r="A132" s="11"/>
      <c r="B132" s="11"/>
      <c r="C132" s="11"/>
      <c r="D132" s="11"/>
      <c r="E132" s="11"/>
      <c r="F132" s="11"/>
    </row>
    <row r="133" spans="1:7" ht="15.75">
      <c r="A133" s="44" t="s">
        <v>4548</v>
      </c>
      <c r="B133" s="44"/>
      <c r="C133" s="44"/>
      <c r="D133" s="46"/>
      <c r="E133" s="44"/>
      <c r="F133" s="44"/>
      <c r="G133" s="44"/>
    </row>
  </sheetData>
  <mergeCells count="17">
    <mergeCell ref="A13:G13"/>
    <mergeCell ref="F9:G9"/>
    <mergeCell ref="F10:G10"/>
    <mergeCell ref="F11:G11"/>
    <mergeCell ref="F12:G12"/>
    <mergeCell ref="A9:E9"/>
    <mergeCell ref="A10:E10"/>
    <mergeCell ref="A11:E11"/>
    <mergeCell ref="A12:D12"/>
    <mergeCell ref="F5:G5"/>
    <mergeCell ref="F6:G6"/>
    <mergeCell ref="F7:G7"/>
    <mergeCell ref="F8:G8"/>
    <mergeCell ref="A5:E5"/>
    <mergeCell ref="A6:E6"/>
    <mergeCell ref="A7:E7"/>
    <mergeCell ref="A8:E8"/>
  </mergeCells>
  <phoneticPr fontId="0" type="noConversion"/>
  <printOptions horizontalCentered="1" verticalCentered="1"/>
  <pageMargins left="0.5" right="0.5" top="0.5" bottom="0.5" header="0" footer="0"/>
  <pageSetup scale="65" fitToHeight="2" orientation="portrait" horizontalDpi="300" verticalDpi="300" r:id="rId1"/>
  <headerFooter alignWithMargins="0">
    <oddHeader>&amp;L&amp;A&amp;R&amp;D</oddHeader>
    <oddFooter>&amp;C&amp;Z&amp;F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7">
    <tabColor rgb="FF92D050"/>
  </sheetPr>
  <dimension ref="A1:BG193"/>
  <sheetViews>
    <sheetView defaultGridColor="0" view="pageBreakPreview" topLeftCell="A73" colorId="22" zoomScale="86" zoomScaleNormal="85" zoomScaleSheetLayoutView="86" workbookViewId="0">
      <selection activeCell="K56" sqref="K56"/>
    </sheetView>
  </sheetViews>
  <sheetFormatPr defaultColWidth="9.6640625" defaultRowHeight="15"/>
  <cols>
    <col min="1" max="1" width="2.6640625" style="1009" customWidth="1"/>
    <col min="2" max="2" width="3.6640625" style="1009" customWidth="1"/>
    <col min="3" max="3" width="1.6640625" style="1009" customWidth="1"/>
    <col min="4" max="4" width="38.109375" style="1009" customWidth="1"/>
    <col min="5" max="5" width="21.44140625" style="1009" customWidth="1"/>
    <col min="6" max="8" width="15.6640625" style="1009" customWidth="1"/>
    <col min="9" max="9" width="1.33203125" style="1009" customWidth="1"/>
    <col min="10" max="10" width="13.21875" style="1009" bestFit="1" customWidth="1"/>
    <col min="11" max="16384" width="9.6640625" style="4"/>
  </cols>
  <sheetData>
    <row r="1" spans="1:59" ht="17.45" customHeight="1">
      <c r="A1" s="1003"/>
      <c r="B1" s="1004" t="s">
        <v>2817</v>
      </c>
      <c r="C1" s="1004"/>
      <c r="D1" s="1005"/>
      <c r="E1" s="1004" t="s">
        <v>2726</v>
      </c>
      <c r="F1" s="1006" t="s">
        <v>2819</v>
      </c>
      <c r="G1" s="1161" t="s">
        <v>2820</v>
      </c>
      <c r="H1" s="1007"/>
      <c r="I1" s="1010"/>
      <c r="J1" s="1010"/>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row>
    <row r="2" spans="1:59" ht="13.5" customHeight="1">
      <c r="A2" s="1008"/>
      <c r="B2" s="1072" t="s">
        <v>4488</v>
      </c>
      <c r="C2" s="1010"/>
      <c r="D2" s="1011"/>
      <c r="E2" s="1012" t="s">
        <v>3125</v>
      </c>
      <c r="F2" s="1013" t="s">
        <v>2688</v>
      </c>
      <c r="G2" s="1014"/>
      <c r="H2" s="1015"/>
      <c r="I2" s="1010"/>
      <c r="J2" s="1010"/>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row>
    <row r="3" spans="1:59" ht="15" customHeight="1">
      <c r="A3" s="1008"/>
      <c r="B3" s="1016"/>
      <c r="C3" s="1016"/>
      <c r="D3" s="1017"/>
      <c r="E3" s="1018" t="s">
        <v>300</v>
      </c>
      <c r="F3" s="1204" t="str">
        <f>'218'!F3</f>
        <v>4/28/2015</v>
      </c>
      <c r="G3" s="1233" t="str">
        <f>'218'!G3</f>
        <v>12/31/2014</v>
      </c>
      <c r="H3" s="1019"/>
      <c r="I3" s="1010"/>
      <c r="J3" s="1010"/>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row>
    <row r="4" spans="1:59" ht="15" customHeight="1">
      <c r="A4" s="1020" t="s">
        <v>4549</v>
      </c>
      <c r="B4" s="1021"/>
      <c r="C4" s="1021"/>
      <c r="D4" s="1022"/>
      <c r="E4" s="1021"/>
      <c r="F4" s="1021"/>
      <c r="G4" s="1021"/>
      <c r="H4" s="1023"/>
      <c r="I4" s="1010"/>
      <c r="J4" s="1010"/>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row>
    <row r="5" spans="1:59" ht="13.5" customHeight="1">
      <c r="A5" s="1008"/>
      <c r="B5" s="1010"/>
      <c r="C5" s="1010"/>
      <c r="D5" s="1010"/>
      <c r="E5" s="1010"/>
      <c r="F5" s="1010"/>
      <c r="G5" s="1010"/>
      <c r="H5" s="1024"/>
      <c r="I5" s="1010"/>
      <c r="J5" s="1010"/>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row>
    <row r="6" spans="1:59" ht="13.5" customHeight="1">
      <c r="A6" s="1008"/>
      <c r="B6" s="1025" t="s">
        <v>4550</v>
      </c>
      <c r="C6" s="1025"/>
      <c r="D6" s="1025"/>
      <c r="E6" s="1025"/>
      <c r="F6" s="1025"/>
      <c r="G6" s="1025"/>
      <c r="H6" s="1026"/>
      <c r="I6" s="1010"/>
      <c r="J6" s="1010"/>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row>
    <row r="7" spans="1:59" ht="13.5" customHeight="1">
      <c r="A7" s="1008"/>
      <c r="B7" s="1025"/>
      <c r="C7" s="1025"/>
      <c r="D7" s="1025"/>
      <c r="E7" s="1025"/>
      <c r="F7" s="1025"/>
      <c r="G7" s="1025"/>
      <c r="H7" s="1026"/>
      <c r="I7" s="1010"/>
      <c r="J7" s="1010"/>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row>
    <row r="8" spans="1:59" ht="13.5" customHeight="1">
      <c r="A8" s="1008"/>
      <c r="B8" s="1025" t="s">
        <v>4551</v>
      </c>
      <c r="C8" s="1025"/>
      <c r="D8" s="1025"/>
      <c r="E8" s="1025"/>
      <c r="F8" s="1025"/>
      <c r="G8" s="1025"/>
      <c r="H8" s="1026"/>
      <c r="I8" s="1010"/>
      <c r="J8" s="1010"/>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row>
    <row r="9" spans="1:59" ht="13.5" customHeight="1">
      <c r="A9" s="1008"/>
      <c r="B9" s="1025" t="s">
        <v>4552</v>
      </c>
      <c r="C9" s="1025"/>
      <c r="D9" s="1025"/>
      <c r="E9" s="1025"/>
      <c r="F9" s="1025"/>
      <c r="G9" s="1025"/>
      <c r="H9" s="1026"/>
      <c r="I9" s="1010"/>
      <c r="J9" s="1010"/>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row>
    <row r="10" spans="1:59" ht="13.5" customHeight="1">
      <c r="A10" s="1008"/>
      <c r="B10" s="1025"/>
      <c r="C10" s="1025"/>
      <c r="D10" s="1025"/>
      <c r="E10" s="1025"/>
      <c r="F10" s="1025"/>
      <c r="G10" s="1025"/>
      <c r="H10" s="1026"/>
      <c r="I10" s="1010"/>
      <c r="J10" s="1010"/>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row>
    <row r="11" spans="1:59" ht="13.5" customHeight="1">
      <c r="A11" s="1008"/>
      <c r="B11" s="1025" t="s">
        <v>4553</v>
      </c>
      <c r="C11" s="1025"/>
      <c r="D11" s="1025"/>
      <c r="E11" s="1025"/>
      <c r="F11" s="1025"/>
      <c r="G11" s="1025"/>
      <c r="H11" s="1026"/>
      <c r="I11" s="1010"/>
      <c r="J11" s="2018"/>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row>
    <row r="12" spans="1:59" ht="13.5" customHeight="1">
      <c r="A12" s="1008"/>
      <c r="B12" s="1025" t="s">
        <v>1404</v>
      </c>
      <c r="C12" s="1025"/>
      <c r="D12" s="1025"/>
      <c r="E12" s="1025"/>
      <c r="F12" s="1025"/>
      <c r="G12" s="1025"/>
      <c r="H12" s="1026"/>
      <c r="I12" s="1010"/>
      <c r="J12" s="1010"/>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row>
    <row r="13" spans="1:59" ht="13.5" customHeight="1">
      <c r="A13" s="1008"/>
      <c r="B13" s="1025" t="s">
        <v>3566</v>
      </c>
      <c r="C13" s="1025"/>
      <c r="D13" s="1025"/>
      <c r="E13" s="1025"/>
      <c r="F13" s="1025"/>
      <c r="G13" s="1025"/>
      <c r="H13" s="1026"/>
      <c r="I13" s="1010"/>
      <c r="J13" s="1010"/>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row>
    <row r="14" spans="1:59" ht="13.5" customHeight="1">
      <c r="A14" s="1008"/>
      <c r="B14" s="1025" t="s">
        <v>3567</v>
      </c>
      <c r="C14" s="1025"/>
      <c r="D14" s="1025"/>
      <c r="E14" s="1025"/>
      <c r="F14" s="1025"/>
      <c r="G14" s="1025"/>
      <c r="H14" s="1026"/>
      <c r="I14" s="1010"/>
      <c r="J14" s="1010"/>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row>
    <row r="15" spans="1:59" ht="13.5" customHeight="1">
      <c r="A15" s="1008"/>
      <c r="B15" s="1025"/>
      <c r="C15" s="1025"/>
      <c r="D15" s="1025"/>
      <c r="E15" s="1025"/>
      <c r="F15" s="1025"/>
      <c r="G15" s="1025"/>
      <c r="H15" s="1026"/>
      <c r="I15" s="1010"/>
      <c r="J15" s="1010"/>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row>
    <row r="16" spans="1:59" ht="13.5" customHeight="1">
      <c r="A16" s="1008"/>
      <c r="B16" s="1025" t="s">
        <v>3568</v>
      </c>
      <c r="C16" s="1025"/>
      <c r="D16" s="1025"/>
      <c r="E16" s="1025"/>
      <c r="F16" s="1025"/>
      <c r="G16" s="1025"/>
      <c r="H16" s="1026"/>
      <c r="I16" s="1010"/>
      <c r="J16" s="1010"/>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row>
    <row r="17" spans="1:59" ht="13.5" customHeight="1">
      <c r="A17" s="1027"/>
      <c r="B17" s="1016"/>
      <c r="C17" s="1016"/>
      <c r="D17" s="1016"/>
      <c r="E17" s="1016"/>
      <c r="F17" s="1016"/>
      <c r="G17" s="1016"/>
      <c r="H17" s="1028"/>
      <c r="I17" s="1010"/>
      <c r="J17" s="1010"/>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row>
    <row r="18" spans="1:59" ht="13.5" customHeight="1">
      <c r="A18" s="1029"/>
      <c r="B18" s="1030"/>
      <c r="C18" s="1030"/>
      <c r="D18" s="1021" t="s">
        <v>4291</v>
      </c>
      <c r="E18" s="1021"/>
      <c r="F18" s="1021"/>
      <c r="G18" s="1021"/>
      <c r="H18" s="1023"/>
      <c r="I18" s="1010"/>
      <c r="J18" s="1010"/>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row>
    <row r="19" spans="1:59" ht="13.5" customHeight="1">
      <c r="A19" s="1008"/>
      <c r="B19" s="1010"/>
      <c r="C19" s="1013"/>
      <c r="D19" s="1010"/>
      <c r="E19" s="1031" t="s">
        <v>4014</v>
      </c>
      <c r="F19" s="1031" t="s">
        <v>4292</v>
      </c>
      <c r="G19" s="1031" t="s">
        <v>4293</v>
      </c>
      <c r="H19" s="1032" t="s">
        <v>4292</v>
      </c>
      <c r="I19" s="1010"/>
      <c r="J19" s="1010"/>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row>
    <row r="20" spans="1:59" ht="13.5" customHeight="1">
      <c r="A20" s="1008"/>
      <c r="B20" s="1033" t="s">
        <v>4190</v>
      </c>
      <c r="C20" s="1013"/>
      <c r="D20" s="1033" t="s">
        <v>3700</v>
      </c>
      <c r="E20" s="1031" t="s">
        <v>4294</v>
      </c>
      <c r="F20" s="1031" t="s">
        <v>4295</v>
      </c>
      <c r="G20" s="1031" t="s">
        <v>4296</v>
      </c>
      <c r="H20" s="1032" t="s">
        <v>358</v>
      </c>
      <c r="I20" s="1010"/>
      <c r="J20" s="1010"/>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row>
    <row r="21" spans="1:59" ht="13.5" customHeight="1">
      <c r="A21" s="1027"/>
      <c r="B21" s="1033" t="s">
        <v>4193</v>
      </c>
      <c r="C21" s="1034"/>
      <c r="D21" s="1035" t="s">
        <v>65</v>
      </c>
      <c r="E21" s="1036" t="s">
        <v>2119</v>
      </c>
      <c r="F21" s="1036" t="s">
        <v>2120</v>
      </c>
      <c r="G21" s="1036" t="s">
        <v>2121</v>
      </c>
      <c r="H21" s="1037" t="s">
        <v>4029</v>
      </c>
      <c r="I21" s="1010"/>
      <c r="J21" s="1010"/>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row>
    <row r="22" spans="1:59" ht="19.899999999999999" customHeight="1">
      <c r="A22" s="1027"/>
      <c r="B22" s="1030">
        <v>1</v>
      </c>
      <c r="C22" s="1038"/>
      <c r="D22" s="1030" t="s">
        <v>4297</v>
      </c>
      <c r="E22" s="1039">
        <f>F22+G22</f>
        <v>338947959.01999998</v>
      </c>
      <c r="F22" s="2793">
        <v>338857086.01999998</v>
      </c>
      <c r="G22" s="2793">
        <v>90873</v>
      </c>
      <c r="H22" s="1040"/>
      <c r="I22" s="1010"/>
      <c r="J22" s="2019"/>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row>
    <row r="23" spans="1:59" ht="19.899999999999999" customHeight="1">
      <c r="A23" s="1008"/>
      <c r="B23" s="1041">
        <v>2</v>
      </c>
      <c r="C23" s="1042"/>
      <c r="D23" s="1041" t="s">
        <v>4298</v>
      </c>
      <c r="E23" s="1043"/>
      <c r="F23" s="3371"/>
      <c r="G23" s="2802"/>
      <c r="H23" s="1044"/>
      <c r="I23" s="1010"/>
      <c r="J23" s="1010"/>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row>
    <row r="24" spans="1:59" ht="19.899999999999999" customHeight="1">
      <c r="A24" s="1027"/>
      <c r="B24" s="1016"/>
      <c r="C24" s="1034"/>
      <c r="D24" s="1016" t="s">
        <v>4299</v>
      </c>
      <c r="E24" s="1045"/>
      <c r="F24" s="3372"/>
      <c r="G24" s="2797"/>
      <c r="H24" s="1046"/>
      <c r="I24" s="1010"/>
      <c r="J24" s="1010"/>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row>
    <row r="25" spans="1:59" ht="19.899999999999999" customHeight="1">
      <c r="A25" s="1027"/>
      <c r="B25" s="1030">
        <v>3</v>
      </c>
      <c r="C25" s="1038"/>
      <c r="D25" s="1047" t="s">
        <v>3126</v>
      </c>
      <c r="E25" s="1048">
        <f>F25</f>
        <v>31567150</v>
      </c>
      <c r="F25" s="2794">
        <v>31567150</v>
      </c>
      <c r="G25" s="2794"/>
      <c r="H25" s="1049"/>
      <c r="I25" s="1010"/>
      <c r="J25" s="1010"/>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row>
    <row r="26" spans="1:59" ht="19.899999999999999" customHeight="1">
      <c r="A26" s="1050"/>
      <c r="B26" s="1051">
        <v>4</v>
      </c>
      <c r="C26" s="1052"/>
      <c r="D26" s="1053" t="s">
        <v>3127</v>
      </c>
      <c r="E26" s="1054"/>
      <c r="F26" s="2795"/>
      <c r="G26" s="2796"/>
      <c r="H26" s="1049"/>
      <c r="I26" s="1010"/>
      <c r="J26" s="1010"/>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row>
    <row r="27" spans="1:59" ht="19.899999999999999" customHeight="1">
      <c r="A27" s="1027"/>
      <c r="B27" s="1055"/>
      <c r="C27" s="1056"/>
      <c r="D27" s="1055" t="s">
        <v>3128</v>
      </c>
      <c r="E27" s="1057">
        <f>F27+G27</f>
        <v>0</v>
      </c>
      <c r="F27" s="2798"/>
      <c r="G27" s="2798"/>
      <c r="H27" s="1049"/>
      <c r="I27" s="1010"/>
      <c r="J27" s="1010"/>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row>
    <row r="28" spans="1:59" ht="19.899999999999999" customHeight="1">
      <c r="A28" s="1027"/>
      <c r="B28" s="1030">
        <v>5</v>
      </c>
      <c r="C28" s="1038"/>
      <c r="D28" s="1016" t="s">
        <v>4300</v>
      </c>
      <c r="E28" s="1058">
        <f>H28</f>
        <v>0</v>
      </c>
      <c r="F28" s="2797"/>
      <c r="G28" s="2800"/>
      <c r="H28" s="1059"/>
      <c r="I28" s="1010"/>
      <c r="J28" s="1010"/>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row>
    <row r="29" spans="1:59" ht="19.899999999999999" customHeight="1">
      <c r="A29" s="1027"/>
      <c r="B29" s="1030">
        <v>6</v>
      </c>
      <c r="C29" s="1038"/>
      <c r="D29" s="1030" t="s">
        <v>4301</v>
      </c>
      <c r="E29" s="1048">
        <f>F29</f>
        <v>1762374</v>
      </c>
      <c r="F29" s="3373">
        <v>1762374</v>
      </c>
      <c r="G29" s="2797"/>
      <c r="H29" s="1061"/>
      <c r="I29" s="1010"/>
      <c r="J29" s="1010"/>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row>
    <row r="30" spans="1:59" ht="19.899999999999999" customHeight="1">
      <c r="A30" s="1027"/>
      <c r="B30" s="1030">
        <v>7</v>
      </c>
      <c r="C30" s="1038"/>
      <c r="D30" s="1030" t="s">
        <v>3431</v>
      </c>
      <c r="E30" s="1048">
        <f>F30+G30+H30</f>
        <v>0</v>
      </c>
      <c r="F30" s="2794">
        <v>0</v>
      </c>
      <c r="G30" s="2794"/>
      <c r="H30" s="1059"/>
      <c r="I30" s="1010"/>
      <c r="J30" s="1010"/>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row>
    <row r="31" spans="1:59" ht="19.899999999999999" customHeight="1">
      <c r="A31" s="1027"/>
      <c r="B31" s="1030">
        <v>8</v>
      </c>
      <c r="C31" s="1038"/>
      <c r="D31" s="1062" t="s">
        <v>3129</v>
      </c>
      <c r="E31" s="1048">
        <f>F31+G31+H31</f>
        <v>0</v>
      </c>
      <c r="F31" s="2794"/>
      <c r="G31" s="2794"/>
      <c r="H31" s="1059"/>
      <c r="I31" s="1010"/>
      <c r="J31" s="1010"/>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row>
    <row r="32" spans="1:59" ht="19.899999999999999" customHeight="1">
      <c r="A32" s="1027"/>
      <c r="B32" s="1030">
        <v>9</v>
      </c>
      <c r="C32" s="1038"/>
      <c r="D32" s="1062" t="s">
        <v>3130</v>
      </c>
      <c r="E32" s="1048">
        <f>F32+G32+H32</f>
        <v>1653733</v>
      </c>
      <c r="F32" s="2801">
        <v>1650948</v>
      </c>
      <c r="G32" s="3374">
        <v>2785</v>
      </c>
      <c r="H32" s="1059"/>
      <c r="I32" s="1010"/>
      <c r="J32" s="1010"/>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row>
    <row r="33" spans="1:59" ht="19.899999999999999" customHeight="1">
      <c r="A33" s="1029"/>
      <c r="B33" s="1047">
        <v>10</v>
      </c>
      <c r="C33" s="1038"/>
      <c r="D33" s="1047" t="s">
        <v>3432</v>
      </c>
      <c r="E33" s="1060">
        <f>F33+G33+H33</f>
        <v>34983257</v>
      </c>
      <c r="F33" s="2802">
        <v>34980472</v>
      </c>
      <c r="G33" s="2802">
        <v>2785</v>
      </c>
      <c r="H33" s="1235">
        <f>H28+H30+H31+H32</f>
        <v>0</v>
      </c>
      <c r="I33" s="1074"/>
      <c r="J33" s="2020"/>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row>
    <row r="34" spans="1:59" ht="19.899999999999999" customHeight="1">
      <c r="A34" s="1027"/>
      <c r="B34" s="1016"/>
      <c r="C34" s="1034"/>
      <c r="D34" s="1016" t="s">
        <v>3131</v>
      </c>
      <c r="E34" s="1058"/>
      <c r="F34" s="2797"/>
      <c r="G34" s="2797"/>
      <c r="H34" s="1065"/>
      <c r="I34" s="1010"/>
      <c r="J34" s="1010"/>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row>
    <row r="35" spans="1:59" ht="19.899999999999999" customHeight="1">
      <c r="A35" s="1027"/>
      <c r="B35" s="1030">
        <v>11</v>
      </c>
      <c r="C35" s="1038"/>
      <c r="D35" s="1030" t="s">
        <v>3433</v>
      </c>
      <c r="E35" s="1066" t="s">
        <v>3706</v>
      </c>
      <c r="F35" s="3375"/>
      <c r="G35" s="3376"/>
      <c r="H35" s="1061"/>
      <c r="I35" s="1010"/>
      <c r="J35" s="1010"/>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row>
    <row r="36" spans="1:59" ht="19.899999999999999" customHeight="1">
      <c r="A36" s="1027"/>
      <c r="B36" s="1030">
        <v>12</v>
      </c>
      <c r="C36" s="1038"/>
      <c r="D36" s="1030" t="s">
        <v>3434</v>
      </c>
      <c r="E36" s="1060">
        <f>F36+G36+H36</f>
        <v>4863230</v>
      </c>
      <c r="F36" s="3377">
        <v>4863230</v>
      </c>
      <c r="G36" s="2794">
        <v>0</v>
      </c>
      <c r="H36" s="1059"/>
      <c r="I36" s="1010"/>
      <c r="J36" s="1010"/>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row>
    <row r="37" spans="1:59" ht="19.899999999999999" customHeight="1">
      <c r="A37" s="1027"/>
      <c r="B37" s="1030">
        <v>13</v>
      </c>
      <c r="C37" s="1038"/>
      <c r="D37" s="1030" t="s">
        <v>3435</v>
      </c>
      <c r="E37" s="1060">
        <f>F37+G37+H37</f>
        <v>4545364</v>
      </c>
      <c r="F37" s="3377">
        <v>4545364</v>
      </c>
      <c r="G37" s="2794"/>
      <c r="H37" s="1059"/>
      <c r="I37" s="1010"/>
      <c r="J37" s="1010"/>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row>
    <row r="38" spans="1:59" ht="19.899999999999999" customHeight="1">
      <c r="A38" s="1027"/>
      <c r="B38" s="1030">
        <v>14</v>
      </c>
      <c r="C38" s="1038"/>
      <c r="D38" s="1030" t="s">
        <v>3436</v>
      </c>
      <c r="E38" s="1060">
        <f>F38+G38+H38</f>
        <v>-417980</v>
      </c>
      <c r="F38" s="3377">
        <v>-417980</v>
      </c>
      <c r="G38" s="2794"/>
      <c r="H38" s="1059"/>
      <c r="I38" s="1089"/>
      <c r="J38" s="1089"/>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row>
    <row r="39" spans="1:59" ht="19.899999999999999" customHeight="1">
      <c r="A39" s="1029"/>
      <c r="B39" s="1030">
        <v>15</v>
      </c>
      <c r="C39" s="1042"/>
      <c r="D39" s="1041" t="s">
        <v>3437</v>
      </c>
      <c r="E39" s="1063">
        <f>F39+G39+H39</f>
        <v>8990614</v>
      </c>
      <c r="F39" s="2802">
        <v>8990614</v>
      </c>
      <c r="G39" s="2802">
        <v>0</v>
      </c>
      <c r="H39" s="1064">
        <f>H36+H37+H38</f>
        <v>0</v>
      </c>
      <c r="I39" s="1089"/>
      <c r="J39" s="1089"/>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row>
    <row r="40" spans="1:59" ht="19.899999999999999" customHeight="1">
      <c r="A40" s="1027"/>
      <c r="B40" s="1030">
        <v>16</v>
      </c>
      <c r="C40" s="1034"/>
      <c r="D40" s="1016" t="s">
        <v>3875</v>
      </c>
      <c r="E40" s="1057"/>
      <c r="F40" s="2797"/>
      <c r="G40" s="2797"/>
      <c r="H40" s="1065"/>
      <c r="I40" s="1089"/>
      <c r="J40" s="1089"/>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row>
    <row r="41" spans="1:59" ht="19.899999999999999" customHeight="1">
      <c r="A41" s="1027"/>
      <c r="B41" s="1030">
        <v>17</v>
      </c>
      <c r="C41" s="1038"/>
      <c r="D41" s="1067" t="s">
        <v>3132</v>
      </c>
      <c r="E41" s="1039">
        <f>F41+G41+H41</f>
        <v>-45945</v>
      </c>
      <c r="F41" s="3374">
        <v>-45945</v>
      </c>
      <c r="G41" s="2801">
        <v>0</v>
      </c>
      <c r="H41" s="1059"/>
      <c r="I41" s="1089"/>
      <c r="J41" s="1089"/>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row>
    <row r="42" spans="1:59" ht="19.899999999999999" customHeight="1">
      <c r="A42" s="1027"/>
      <c r="B42" s="1068">
        <v>18</v>
      </c>
      <c r="C42" s="1069" t="s">
        <v>3133</v>
      </c>
      <c r="D42" s="1070"/>
      <c r="E42" s="1060">
        <f>F42+G42+H42</f>
        <v>0</v>
      </c>
      <c r="F42" s="2799"/>
      <c r="G42" s="2794"/>
      <c r="H42" s="1071"/>
      <c r="I42" s="1089"/>
      <c r="J42" s="1089"/>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row>
    <row r="43" spans="1:59" ht="19.899999999999999" customHeight="1">
      <c r="A43" s="1029"/>
      <c r="B43" s="1047">
        <v>19</v>
      </c>
      <c r="C43" s="1038"/>
      <c r="D43" s="1030" t="s">
        <v>3876</v>
      </c>
      <c r="E43" s="1039">
        <f>F43+G43+H43</f>
        <v>364894657.01999998</v>
      </c>
      <c r="F43" s="3381">
        <v>364800999.01999998</v>
      </c>
      <c r="G43" s="3382">
        <v>93658</v>
      </c>
      <c r="H43" s="1234">
        <f>H22+H33+H39+H41+H42</f>
        <v>0</v>
      </c>
      <c r="I43" s="1090"/>
      <c r="J43" s="1090"/>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row>
    <row r="44" spans="1:59" ht="19.899999999999999" customHeight="1">
      <c r="A44" s="1027"/>
      <c r="B44" s="1073"/>
      <c r="C44" s="1034"/>
      <c r="D44" s="1016" t="s">
        <v>481</v>
      </c>
      <c r="E44" s="1058"/>
      <c r="F44" s="2797"/>
      <c r="G44" s="2797"/>
      <c r="H44" s="1065"/>
      <c r="I44" s="1090"/>
      <c r="J44" s="1090"/>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row>
    <row r="45" spans="1:59" ht="19.899999999999999" customHeight="1">
      <c r="A45" s="1027"/>
      <c r="B45" s="1030"/>
      <c r="C45" s="1038"/>
      <c r="D45" s="1010" t="s">
        <v>482</v>
      </c>
      <c r="E45" s="1074"/>
      <c r="F45" s="3378"/>
      <c r="G45" s="2800"/>
      <c r="H45" s="1075"/>
      <c r="I45" s="2021"/>
      <c r="J45" s="1090"/>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row>
    <row r="46" spans="1:59" ht="19.899999999999999" customHeight="1">
      <c r="A46" s="1027"/>
      <c r="B46" s="1030">
        <v>20</v>
      </c>
      <c r="C46" s="1038"/>
      <c r="D46" s="1030" t="s">
        <v>483</v>
      </c>
      <c r="E46" s="1076">
        <f t="shared" ref="E46:E55" si="0">F46+G46+H46</f>
        <v>0</v>
      </c>
      <c r="F46" s="2793"/>
      <c r="G46" s="2793" t="s">
        <v>3706</v>
      </c>
      <c r="H46" s="1040"/>
      <c r="I46" s="1089"/>
      <c r="J46" s="1089"/>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row>
    <row r="47" spans="1:59" ht="19.899999999999999" customHeight="1">
      <c r="A47" s="1027"/>
      <c r="B47" s="1030">
        <v>21</v>
      </c>
      <c r="C47" s="1038"/>
      <c r="D47" s="1030" t="s">
        <v>484</v>
      </c>
      <c r="E47" s="1048">
        <f t="shared" si="0"/>
        <v>0</v>
      </c>
      <c r="F47" s="2794"/>
      <c r="G47" s="2794"/>
      <c r="H47" s="1059"/>
      <c r="I47" s="1089"/>
      <c r="J47" s="1089"/>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row>
    <row r="48" spans="1:59" ht="19.899999999999999" customHeight="1">
      <c r="A48" s="1027"/>
      <c r="B48" s="1030">
        <v>22</v>
      </c>
      <c r="C48" s="1038"/>
      <c r="D48" s="1030" t="s">
        <v>485</v>
      </c>
      <c r="E48" s="1048">
        <f t="shared" si="0"/>
        <v>0</v>
      </c>
      <c r="F48" s="2794"/>
      <c r="G48" s="2794"/>
      <c r="H48" s="1059"/>
      <c r="I48" s="1089"/>
      <c r="J48" s="1089"/>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row>
    <row r="49" spans="1:59" ht="19.899999999999999" customHeight="1">
      <c r="A49" s="1027"/>
      <c r="B49" s="1030">
        <v>23</v>
      </c>
      <c r="C49" s="1038"/>
      <c r="D49" s="1030" t="s">
        <v>486</v>
      </c>
      <c r="E49" s="1048">
        <f t="shared" si="0"/>
        <v>0</v>
      </c>
      <c r="F49" s="2794"/>
      <c r="G49" s="2794"/>
      <c r="H49" s="1059"/>
      <c r="I49" s="1089"/>
      <c r="J49" s="1089"/>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row>
    <row r="50" spans="1:59" ht="19.899999999999999" customHeight="1">
      <c r="A50" s="1027"/>
      <c r="B50" s="1030">
        <v>24</v>
      </c>
      <c r="C50" s="1038"/>
      <c r="D50" s="1068" t="s">
        <v>2595</v>
      </c>
      <c r="E50" s="1048">
        <f t="shared" si="0"/>
        <v>0</v>
      </c>
      <c r="F50" s="2803">
        <v>0</v>
      </c>
      <c r="G50" s="2794"/>
      <c r="H50" s="1059"/>
      <c r="I50" s="1089"/>
      <c r="J50" s="1090"/>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row>
    <row r="51" spans="1:59" ht="19.899999999999999" customHeight="1">
      <c r="A51" s="1027"/>
      <c r="B51" s="1030">
        <v>25</v>
      </c>
      <c r="C51" s="1038"/>
      <c r="D51" s="1030" t="s">
        <v>487</v>
      </c>
      <c r="E51" s="1048">
        <f t="shared" si="0"/>
        <v>74989719</v>
      </c>
      <c r="F51" s="2794">
        <v>74946099</v>
      </c>
      <c r="G51" s="2794">
        <v>43620</v>
      </c>
      <c r="H51" s="1059"/>
      <c r="I51" s="1089"/>
      <c r="J51" s="1089"/>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row>
    <row r="52" spans="1:59" ht="19.899999999999999" customHeight="1">
      <c r="A52" s="1027"/>
      <c r="B52" s="1030">
        <v>26</v>
      </c>
      <c r="C52" s="1038"/>
      <c r="D52" s="1030" t="s">
        <v>488</v>
      </c>
      <c r="E52" s="1048">
        <f t="shared" si="0"/>
        <v>247033073</v>
      </c>
      <c r="F52" s="2803">
        <v>246983035</v>
      </c>
      <c r="G52" s="2794">
        <v>50038</v>
      </c>
      <c r="H52" s="1059"/>
      <c r="I52" s="1089"/>
      <c r="J52" s="1089"/>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row>
    <row r="53" spans="1:59">
      <c r="A53" s="1027"/>
      <c r="B53" s="1030">
        <v>27</v>
      </c>
      <c r="C53" s="1038"/>
      <c r="D53" s="1030" t="s">
        <v>2596</v>
      </c>
      <c r="E53" s="1048">
        <f t="shared" si="0"/>
        <v>0</v>
      </c>
      <c r="F53" s="2804">
        <v>0</v>
      </c>
      <c r="G53" s="2795"/>
      <c r="H53" s="1077"/>
      <c r="I53" s="1089"/>
      <c r="J53" s="1090"/>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row>
    <row r="54" spans="1:59">
      <c r="A54" s="1029"/>
      <c r="B54" s="1030">
        <v>28</v>
      </c>
      <c r="C54" s="1042"/>
      <c r="D54" s="1041" t="s">
        <v>489</v>
      </c>
      <c r="E54" s="1048">
        <f t="shared" si="0"/>
        <v>42871865</v>
      </c>
      <c r="F54" s="3379">
        <v>42871865</v>
      </c>
      <c r="G54" s="2794"/>
      <c r="H54" s="1059"/>
      <c r="I54" s="1089"/>
      <c r="J54" s="1090"/>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row>
    <row r="55" spans="1:59" ht="15.75" thickBot="1">
      <c r="A55" s="1029"/>
      <c r="B55" s="1030">
        <v>29</v>
      </c>
      <c r="C55" s="1078"/>
      <c r="D55" s="1079" t="s">
        <v>3031</v>
      </c>
      <c r="E55" s="1080">
        <f t="shared" si="0"/>
        <v>364894657</v>
      </c>
      <c r="F55" s="3380">
        <v>364800999</v>
      </c>
      <c r="G55" s="3380">
        <v>93658</v>
      </c>
      <c r="H55" s="1081">
        <f>SUM(H46:H54)</f>
        <v>0</v>
      </c>
      <c r="I55" s="1090"/>
      <c r="J55" s="1090"/>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row>
    <row r="56" spans="1:59">
      <c r="A56" s="1072"/>
      <c r="B56" s="1072"/>
      <c r="C56" s="1072"/>
      <c r="D56" s="1072"/>
      <c r="E56" s="1236"/>
      <c r="F56" s="1237"/>
      <c r="G56" s="1237"/>
      <c r="H56" s="1236"/>
      <c r="I56" s="1090"/>
      <c r="J56" s="1090"/>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row>
    <row r="57" spans="1:59">
      <c r="A57" s="1072"/>
      <c r="B57" s="1072"/>
      <c r="C57" s="1072"/>
      <c r="D57" s="1072"/>
      <c r="E57" s="1236"/>
      <c r="F57" s="1237"/>
      <c r="G57" s="1237"/>
      <c r="H57" s="1236"/>
      <c r="I57" s="1090"/>
      <c r="J57" s="1090"/>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row>
    <row r="58" spans="1:59" ht="15.75" thickBot="1">
      <c r="A58" s="1010"/>
      <c r="B58" s="1010" t="s">
        <v>3134</v>
      </c>
      <c r="C58" s="1010"/>
      <c r="D58" s="1010"/>
      <c r="E58" s="1010"/>
      <c r="F58" s="1010"/>
      <c r="G58" s="1010"/>
      <c r="H58" s="1082" t="s">
        <v>3135</v>
      </c>
      <c r="I58" s="1010"/>
      <c r="J58" s="2019"/>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row>
    <row r="59" spans="1:59">
      <c r="A59" s="1003"/>
      <c r="B59" s="1004" t="s">
        <v>2817</v>
      </c>
      <c r="C59" s="1004"/>
      <c r="D59" s="1005"/>
      <c r="E59" s="1004" t="s">
        <v>2726</v>
      </c>
      <c r="F59" s="1006" t="s">
        <v>2819</v>
      </c>
      <c r="G59" s="1239" t="s">
        <v>2820</v>
      </c>
      <c r="H59" s="1083"/>
      <c r="I59" s="1010"/>
      <c r="J59" s="1010"/>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row>
    <row r="60" spans="1:59" ht="17.25" customHeight="1">
      <c r="A60" s="1008"/>
      <c r="B60" s="1010" t="s">
        <v>4488</v>
      </c>
      <c r="C60" s="1010"/>
      <c r="D60" s="1011"/>
      <c r="E60" s="1012" t="s">
        <v>3125</v>
      </c>
      <c r="F60" s="1013" t="s">
        <v>2688</v>
      </c>
      <c r="G60" s="1084"/>
      <c r="H60" s="1024"/>
      <c r="I60" s="1010"/>
      <c r="J60" s="1010"/>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row>
    <row r="61" spans="1:59">
      <c r="A61" s="1008"/>
      <c r="B61" s="1010"/>
      <c r="C61" s="1016"/>
      <c r="D61" s="1017"/>
      <c r="E61" s="1018" t="s">
        <v>300</v>
      </c>
      <c r="F61" s="1204" t="str">
        <f>F3</f>
        <v>4/28/2015</v>
      </c>
      <c r="G61" s="1238" t="str">
        <f>G3</f>
        <v>12/31/2014</v>
      </c>
      <c r="H61" s="1028"/>
      <c r="I61" s="1010"/>
      <c r="J61" s="1010"/>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row>
    <row r="62" spans="1:59">
      <c r="A62" s="1020" t="s">
        <v>4549</v>
      </c>
      <c r="B62" s="1021"/>
      <c r="C62" s="1021"/>
      <c r="D62" s="1022"/>
      <c r="E62" s="1021"/>
      <c r="F62" s="1021"/>
      <c r="G62" s="1021"/>
      <c r="H62" s="1023"/>
      <c r="I62" s="1010"/>
      <c r="J62" s="1010"/>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row>
    <row r="63" spans="1:59">
      <c r="A63" s="1008"/>
      <c r="B63" s="1010"/>
      <c r="C63" s="1010"/>
      <c r="D63" s="1010"/>
      <c r="E63" s="1010"/>
      <c r="F63" s="1010"/>
      <c r="G63" s="1010"/>
      <c r="H63" s="1024"/>
      <c r="I63" s="1010"/>
      <c r="J63" s="1010"/>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row>
    <row r="64" spans="1:59" ht="15.75">
      <c r="A64" s="1085" t="s">
        <v>3033</v>
      </c>
      <c r="B64" s="1086"/>
      <c r="C64" s="1086"/>
      <c r="D64" s="1086"/>
      <c r="E64" s="1086"/>
      <c r="F64" s="1086"/>
      <c r="G64" s="1086"/>
      <c r="H64" s="1087"/>
      <c r="I64" s="1089"/>
      <c r="J64" s="1089"/>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row>
    <row r="65" spans="1:59">
      <c r="A65" s="1088"/>
      <c r="B65" s="1089"/>
      <c r="C65" s="1089"/>
      <c r="D65" s="1089"/>
      <c r="E65" s="1089"/>
      <c r="F65" s="1090"/>
      <c r="G65" s="1089"/>
      <c r="H65" s="1015"/>
      <c r="I65" s="1089"/>
      <c r="J65" s="1089"/>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row>
    <row r="66" spans="1:59">
      <c r="A66" s="1088"/>
      <c r="B66" s="1089"/>
      <c r="C66" s="1089"/>
      <c r="D66" s="1091"/>
      <c r="E66" s="1092"/>
      <c r="F66" s="1093"/>
      <c r="G66" s="1089"/>
      <c r="H66" s="1015"/>
      <c r="I66" s="1089"/>
      <c r="J66" s="1089"/>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row>
    <row r="67" spans="1:59">
      <c r="A67" s="1088"/>
      <c r="B67" s="1089"/>
      <c r="C67" s="1089"/>
      <c r="D67" s="1092"/>
      <c r="E67" s="1093"/>
      <c r="F67" s="1093"/>
      <c r="G67" s="1089"/>
      <c r="H67" s="1015"/>
      <c r="I67" s="1089"/>
      <c r="J67" s="1089"/>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row>
    <row r="68" spans="1:59">
      <c r="A68" s="1088"/>
      <c r="B68" s="1092" t="s">
        <v>2597</v>
      </c>
      <c r="C68" s="1092"/>
      <c r="D68" s="1092"/>
      <c r="E68" s="1092"/>
      <c r="F68" s="1092"/>
      <c r="G68" s="1089"/>
      <c r="H68" s="1015"/>
      <c r="I68" s="1089"/>
      <c r="J68" s="1089"/>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row>
    <row r="69" spans="1:59">
      <c r="A69" s="1088"/>
      <c r="B69" s="2022"/>
      <c r="C69" s="2022"/>
      <c r="D69" s="2022"/>
      <c r="E69" s="1092"/>
      <c r="F69" s="1093"/>
      <c r="G69" s="1089"/>
      <c r="H69" s="1015"/>
      <c r="I69" s="1089"/>
      <c r="J69" s="1089"/>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row>
    <row r="70" spans="1:59">
      <c r="A70" s="1088"/>
      <c r="B70" s="2022"/>
      <c r="C70" s="1094" t="s">
        <v>3136</v>
      </c>
      <c r="D70" s="2022"/>
      <c r="E70" s="1092"/>
      <c r="F70" s="2022"/>
      <c r="G70" s="1089"/>
      <c r="H70" s="1015"/>
      <c r="I70" s="1089"/>
      <c r="J70" s="1089"/>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row>
    <row r="71" spans="1:59">
      <c r="A71" s="1088"/>
      <c r="B71" s="2022"/>
      <c r="C71" s="2022"/>
      <c r="D71" s="2022"/>
      <c r="E71" s="1095"/>
      <c r="F71" s="2022"/>
      <c r="G71" s="1089"/>
      <c r="H71" s="1015"/>
      <c r="I71" s="1089"/>
      <c r="J71" s="1089"/>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row>
    <row r="72" spans="1:59">
      <c r="A72" s="1088"/>
      <c r="B72" s="1092"/>
      <c r="C72" s="1092"/>
      <c r="D72" s="1096" t="s">
        <v>3137</v>
      </c>
      <c r="E72" s="2022"/>
      <c r="F72" s="2603">
        <v>0</v>
      </c>
      <c r="G72" s="1089"/>
      <c r="H72" s="1015"/>
      <c r="I72" s="1089"/>
      <c r="J72" s="1089"/>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row>
    <row r="73" spans="1:59">
      <c r="A73" s="1088"/>
      <c r="B73" s="1092"/>
      <c r="C73" s="1092"/>
      <c r="D73" s="1096"/>
      <c r="E73" s="2022"/>
      <c r="F73" s="1097"/>
      <c r="G73" s="1089"/>
      <c r="H73" s="1015"/>
      <c r="I73" s="1089"/>
      <c r="J73" s="1089"/>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row>
    <row r="74" spans="1:59">
      <c r="A74" s="1088"/>
      <c r="B74" s="2022"/>
      <c r="C74" s="1094" t="s">
        <v>3138</v>
      </c>
      <c r="D74" s="2022"/>
      <c r="E74" s="1092"/>
      <c r="F74" s="2022"/>
      <c r="G74" s="1089"/>
      <c r="H74" s="1015"/>
      <c r="I74" s="1089"/>
      <c r="J74" s="1089"/>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row>
    <row r="75" spans="1:59">
      <c r="A75" s="1088"/>
      <c r="B75" s="2022"/>
      <c r="C75" s="2022"/>
      <c r="D75" s="2022"/>
      <c r="E75" s="1095"/>
      <c r="F75" s="2022"/>
      <c r="G75" s="1089"/>
      <c r="H75" s="1015"/>
      <c r="I75" s="1089"/>
      <c r="J75" s="1089"/>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row>
    <row r="76" spans="1:59">
      <c r="A76" s="1088"/>
      <c r="B76" s="1092"/>
      <c r="C76" s="2022"/>
      <c r="D76" s="2022"/>
      <c r="E76" s="2022"/>
      <c r="F76" s="2022"/>
      <c r="G76" s="1089"/>
      <c r="H76" s="1015"/>
      <c r="I76" s="1089"/>
      <c r="J76" s="1089"/>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row>
    <row r="77" spans="1:59">
      <c r="A77" s="1088"/>
      <c r="B77" s="1092"/>
      <c r="C77" s="1092"/>
      <c r="D77" s="1096" t="s">
        <v>3139</v>
      </c>
      <c r="E77" s="2022"/>
      <c r="F77" s="1097" t="s">
        <v>5092</v>
      </c>
      <c r="G77" s="1089"/>
      <c r="H77" s="1015"/>
      <c r="I77" s="1089"/>
      <c r="J77" s="1089"/>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row>
    <row r="78" spans="1:59">
      <c r="A78" s="1088"/>
      <c r="B78" s="1092"/>
      <c r="C78" s="1092"/>
      <c r="D78" s="1096"/>
      <c r="E78" s="2022"/>
      <c r="F78" s="1097"/>
      <c r="G78" s="1089"/>
      <c r="H78" s="1015"/>
      <c r="I78" s="1089"/>
      <c r="J78" s="1089"/>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row>
    <row r="79" spans="1:59">
      <c r="A79" s="1088"/>
      <c r="B79" s="1092"/>
      <c r="C79" s="1092"/>
      <c r="D79" s="1096"/>
      <c r="E79" s="2022"/>
      <c r="F79" s="1097"/>
      <c r="G79" s="1089"/>
      <c r="H79" s="1015"/>
      <c r="I79" s="1089"/>
      <c r="J79" s="1089"/>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row>
    <row r="80" spans="1:59">
      <c r="A80" s="1088"/>
      <c r="B80" s="1092"/>
      <c r="C80" s="1094" t="s">
        <v>3140</v>
      </c>
      <c r="D80" s="1096"/>
      <c r="E80" s="2022"/>
      <c r="F80" s="1097"/>
      <c r="G80" s="1089"/>
      <c r="H80" s="1015"/>
      <c r="I80" s="1089"/>
      <c r="J80" s="1089"/>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row>
    <row r="81" spans="1:59">
      <c r="A81" s="1088"/>
      <c r="B81" s="1092"/>
      <c r="C81" s="1092"/>
      <c r="D81" s="1096"/>
      <c r="E81" s="2022"/>
      <c r="F81" s="1097"/>
      <c r="G81" s="1089"/>
      <c r="H81" s="1015"/>
      <c r="I81" s="1089"/>
      <c r="J81" s="1089"/>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row>
    <row r="82" spans="1:59">
      <c r="A82" s="1088"/>
      <c r="B82" s="1092"/>
      <c r="C82" s="1092"/>
      <c r="D82" s="1096"/>
      <c r="E82" s="2022"/>
      <c r="F82" s="1097"/>
      <c r="G82" s="1089"/>
      <c r="H82" s="1015"/>
      <c r="I82" s="1089"/>
      <c r="J82" s="1089"/>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row>
    <row r="83" spans="1:59">
      <c r="A83" s="1088"/>
      <c r="B83" s="1092"/>
      <c r="C83" s="1092"/>
      <c r="D83" s="1096" t="s">
        <v>3141</v>
      </c>
      <c r="E83" s="2022"/>
      <c r="F83" s="1098">
        <v>1650948</v>
      </c>
      <c r="G83" s="1099"/>
      <c r="H83" s="1015"/>
      <c r="I83" s="1089"/>
      <c r="J83" s="1089"/>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row>
    <row r="84" spans="1:59">
      <c r="A84" s="1088"/>
      <c r="B84" s="1092"/>
      <c r="C84" s="1092"/>
      <c r="D84" s="1096"/>
      <c r="E84" s="2022"/>
      <c r="F84" s="1097"/>
      <c r="G84" s="1089"/>
      <c r="H84" s="1015"/>
      <c r="I84" s="1089"/>
      <c r="J84" s="1089"/>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row>
    <row r="85" spans="1:59">
      <c r="A85" s="1088"/>
      <c r="B85" s="1092"/>
      <c r="C85" s="2022"/>
      <c r="D85" s="2022"/>
      <c r="E85" s="2022"/>
      <c r="F85" s="1093"/>
      <c r="G85" s="1089"/>
      <c r="H85" s="1015"/>
      <c r="I85" s="1089"/>
      <c r="J85" s="1089"/>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row>
    <row r="86" spans="1:59">
      <c r="A86" s="1088"/>
      <c r="B86" s="1092"/>
      <c r="C86" s="1094" t="s">
        <v>3142</v>
      </c>
      <c r="D86" s="2022"/>
      <c r="E86" s="2022"/>
      <c r="F86" s="1093"/>
      <c r="G86" s="1089"/>
      <c r="H86" s="1015"/>
      <c r="I86" s="1089"/>
      <c r="J86" s="1089"/>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row>
    <row r="87" spans="1:59">
      <c r="A87" s="1088"/>
      <c r="B87" s="2022"/>
      <c r="C87" s="1092"/>
      <c r="D87" s="2022"/>
      <c r="E87" s="2022"/>
      <c r="F87" s="2022"/>
      <c r="G87" s="1089"/>
      <c r="H87" s="1015"/>
      <c r="I87" s="1089"/>
      <c r="J87" s="1089"/>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row>
    <row r="88" spans="1:59">
      <c r="A88" s="1088"/>
      <c r="B88" s="1092"/>
      <c r="C88" s="1092"/>
      <c r="D88" s="2022"/>
      <c r="E88" s="2022"/>
      <c r="F88" s="2022"/>
      <c r="G88" s="1089"/>
      <c r="H88" s="1015"/>
      <c r="I88" s="1089"/>
      <c r="J88" s="1089"/>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row>
    <row r="89" spans="1:59">
      <c r="A89" s="1088"/>
      <c r="B89" s="1092"/>
      <c r="C89" s="1092"/>
      <c r="D89" s="1096" t="s">
        <v>3143</v>
      </c>
      <c r="E89" s="2022"/>
      <c r="F89" s="1100">
        <v>2785</v>
      </c>
      <c r="G89" s="1089"/>
      <c r="H89" s="1015"/>
      <c r="I89" s="1089"/>
      <c r="J89" s="1089"/>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row>
    <row r="90" spans="1:59">
      <c r="A90" s="1088"/>
      <c r="B90" s="1092"/>
      <c r="C90" s="1092"/>
      <c r="D90" s="2022"/>
      <c r="E90" s="2022"/>
      <c r="F90" s="2022"/>
      <c r="G90" s="1089"/>
      <c r="H90" s="1015"/>
      <c r="I90" s="1089"/>
      <c r="J90" s="1089"/>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row>
    <row r="91" spans="1:59">
      <c r="A91" s="1088"/>
      <c r="B91" s="1092"/>
      <c r="C91" s="1092"/>
      <c r="D91" s="2022"/>
      <c r="E91" s="2022"/>
      <c r="F91" s="1093"/>
      <c r="G91" s="1089"/>
      <c r="H91" s="1015"/>
      <c r="I91" s="1089"/>
      <c r="J91" s="1089"/>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row>
    <row r="92" spans="1:59" ht="15.75" thickBot="1">
      <c r="A92" s="1088"/>
      <c r="B92" s="1092"/>
      <c r="C92" s="1101"/>
      <c r="D92" s="2022"/>
      <c r="E92" s="2022"/>
      <c r="F92" s="1102">
        <f>+F72+F77+F83+F89</f>
        <v>1653733</v>
      </c>
      <c r="G92" s="1089"/>
      <c r="H92" s="1015"/>
      <c r="I92" s="1089"/>
      <c r="J92" s="1089"/>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row>
    <row r="93" spans="1:59" ht="15.75" thickTop="1">
      <c r="A93" s="1088"/>
      <c r="B93" s="1092"/>
      <c r="C93" s="1101"/>
      <c r="D93" s="1101"/>
      <c r="E93" s="1101"/>
      <c r="F93" s="1103"/>
      <c r="G93" s="1089"/>
      <c r="H93" s="1015"/>
      <c r="I93" s="1089"/>
      <c r="J93" s="1089"/>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row>
    <row r="94" spans="1:59">
      <c r="A94" s="1088"/>
      <c r="B94" s="1092"/>
      <c r="C94" s="1101"/>
      <c r="D94" s="1101" t="s">
        <v>3706</v>
      </c>
      <c r="E94" s="1101"/>
      <c r="F94" s="1101"/>
      <c r="G94" s="1089"/>
      <c r="H94" s="1015"/>
      <c r="I94" s="1089"/>
      <c r="J94" s="1089"/>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row>
    <row r="95" spans="1:59">
      <c r="A95" s="1088"/>
      <c r="B95" s="2022"/>
      <c r="C95" s="1101"/>
      <c r="D95" s="2022"/>
      <c r="E95" s="1101"/>
      <c r="F95" s="1101"/>
      <c r="G95" s="1089"/>
      <c r="H95" s="1015"/>
      <c r="I95" s="1089"/>
      <c r="J95" s="1089"/>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row>
    <row r="96" spans="1:59">
      <c r="A96" s="1088"/>
      <c r="B96" s="1092" t="s">
        <v>2598</v>
      </c>
      <c r="C96" s="1101"/>
      <c r="D96" s="2022"/>
      <c r="E96" s="1101"/>
      <c r="F96" s="1101"/>
      <c r="G96" s="1089"/>
      <c r="H96" s="1015"/>
      <c r="I96" s="1089"/>
      <c r="J96" s="1089"/>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row>
    <row r="97" spans="1:59">
      <c r="A97" s="1088"/>
      <c r="B97" s="1092"/>
      <c r="C97" s="1101"/>
      <c r="D97" s="2022"/>
      <c r="E97" s="1101"/>
      <c r="F97" s="1101"/>
      <c r="G97" s="1089"/>
      <c r="H97" s="1015"/>
      <c r="I97" s="1089"/>
      <c r="J97" s="1089"/>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row>
    <row r="98" spans="1:59">
      <c r="A98" s="1088"/>
      <c r="B98" s="1092"/>
      <c r="C98" s="1092"/>
      <c r="D98" s="1092" t="s">
        <v>3144</v>
      </c>
      <c r="E98" s="1092"/>
      <c r="F98" s="1101"/>
      <c r="G98" s="1089"/>
      <c r="H98" s="1015"/>
      <c r="I98" s="1089"/>
      <c r="J98" s="1089"/>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row>
    <row r="99" spans="1:59">
      <c r="A99" s="1088"/>
      <c r="B99" s="1092"/>
      <c r="C99" s="1092"/>
      <c r="D99" s="1092" t="s">
        <v>3145</v>
      </c>
      <c r="E99" s="1092"/>
      <c r="F99" s="1093">
        <v>-45945</v>
      </c>
      <c r="G99" s="1089"/>
      <c r="H99" s="1015"/>
      <c r="I99" s="1089"/>
      <c r="J99" s="1089"/>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row>
    <row r="100" spans="1:59">
      <c r="A100" s="1088"/>
      <c r="B100" s="1092"/>
      <c r="C100" s="1092"/>
      <c r="D100" s="1092"/>
      <c r="E100" s="1092"/>
      <c r="F100" s="1093"/>
      <c r="G100" s="1089"/>
      <c r="H100" s="1015"/>
      <c r="I100" s="1089"/>
      <c r="J100" s="1089"/>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row>
    <row r="101" spans="1:59">
      <c r="A101" s="1088"/>
      <c r="B101" s="1092"/>
      <c r="C101" s="1092"/>
      <c r="D101" s="1092" t="s">
        <v>3144</v>
      </c>
      <c r="E101" s="1092"/>
      <c r="F101" s="1101"/>
      <c r="G101" s="1089"/>
      <c r="H101" s="1015"/>
      <c r="I101" s="1089"/>
      <c r="J101" s="1089"/>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row>
    <row r="102" spans="1:59">
      <c r="A102" s="1088"/>
      <c r="B102" s="1092"/>
      <c r="C102" s="1092"/>
      <c r="D102" s="1092" t="s">
        <v>1548</v>
      </c>
      <c r="E102" s="1092"/>
      <c r="F102" s="1093">
        <v>0</v>
      </c>
      <c r="G102" s="1089"/>
      <c r="H102" s="1015"/>
      <c r="I102" s="1089"/>
      <c r="J102" s="1089"/>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row>
    <row r="103" spans="1:59">
      <c r="A103" s="1088"/>
      <c r="B103" s="1092"/>
      <c r="C103" s="1092"/>
      <c r="D103" s="1092"/>
      <c r="E103" s="1092"/>
      <c r="F103" s="1093"/>
      <c r="G103" s="1089"/>
      <c r="H103" s="1015"/>
      <c r="I103" s="1089"/>
      <c r="J103" s="1089"/>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row>
    <row r="104" spans="1:59">
      <c r="A104" s="1088"/>
      <c r="B104" s="1092"/>
      <c r="C104" s="1092"/>
      <c r="D104" s="1092"/>
      <c r="E104" s="1092"/>
      <c r="F104" s="1104"/>
      <c r="G104" s="1089"/>
      <c r="H104" s="1015"/>
      <c r="I104" s="1089"/>
      <c r="J104" s="1089"/>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row>
    <row r="105" spans="1:59">
      <c r="A105" s="1088"/>
      <c r="B105" s="1092"/>
      <c r="C105" s="1092"/>
      <c r="D105" s="1092"/>
      <c r="E105" s="1092"/>
      <c r="F105" s="1093"/>
      <c r="G105" s="1089"/>
      <c r="H105" s="1015"/>
      <c r="I105" s="1089"/>
      <c r="J105" s="1089"/>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row>
    <row r="106" spans="1:59">
      <c r="A106" s="1088"/>
      <c r="B106" s="1092"/>
      <c r="C106" s="1092"/>
      <c r="D106" s="1092"/>
      <c r="E106" s="1092"/>
      <c r="F106" s="1093"/>
      <c r="G106" s="1089"/>
      <c r="H106" s="1015"/>
      <c r="I106" s="1089"/>
      <c r="J106" s="1089"/>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row>
    <row r="107" spans="1:59" ht="15.75" thickBot="1">
      <c r="A107" s="1088"/>
      <c r="B107" s="1092"/>
      <c r="C107" s="1092"/>
      <c r="D107" s="1092"/>
      <c r="E107" s="1092"/>
      <c r="F107" s="1102">
        <f>SUM(F99:F105)</f>
        <v>-45945</v>
      </c>
      <c r="G107" s="1089"/>
      <c r="H107" s="1015"/>
      <c r="I107" s="1089"/>
      <c r="J107" s="1089"/>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row>
    <row r="108" spans="1:59" ht="15.75" thickTop="1">
      <c r="A108" s="1088"/>
      <c r="B108" s="1089"/>
      <c r="C108" s="1089"/>
      <c r="D108" s="1089"/>
      <c r="E108" s="1089"/>
      <c r="F108" s="1089"/>
      <c r="G108" s="1089"/>
      <c r="H108" s="1015"/>
      <c r="I108" s="1089"/>
      <c r="J108" s="1089"/>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row>
    <row r="109" spans="1:59">
      <c r="A109" s="1088"/>
      <c r="B109" s="1089"/>
      <c r="C109" s="1089"/>
      <c r="D109" s="1089"/>
      <c r="E109" s="1089"/>
      <c r="F109" s="1089"/>
      <c r="G109" s="1089"/>
      <c r="H109" s="1015"/>
      <c r="I109" s="1089"/>
      <c r="J109" s="1089"/>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row>
    <row r="110" spans="1:59">
      <c r="A110" s="1088"/>
      <c r="B110" s="1089"/>
      <c r="C110" s="1089"/>
      <c r="D110" s="1101"/>
      <c r="E110" s="1101"/>
      <c r="F110" s="1089"/>
      <c r="G110" s="1089"/>
      <c r="H110" s="1015"/>
      <c r="I110" s="1089"/>
      <c r="J110" s="1089"/>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row>
    <row r="111" spans="1:59">
      <c r="A111" s="1088"/>
      <c r="B111" s="1089"/>
      <c r="C111" s="1089"/>
      <c r="D111" s="1101"/>
      <c r="E111" s="1101"/>
      <c r="F111" s="1089"/>
      <c r="G111" s="1089"/>
      <c r="H111" s="1015"/>
      <c r="I111" s="1089"/>
      <c r="J111" s="1089"/>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row>
    <row r="112" spans="1:59">
      <c r="A112" s="1088"/>
      <c r="B112" s="1089"/>
      <c r="C112" s="1089"/>
      <c r="D112" s="1105"/>
      <c r="E112" s="1101"/>
      <c r="F112" s="1089"/>
      <c r="G112" s="1089"/>
      <c r="H112" s="1015"/>
      <c r="I112" s="1089"/>
      <c r="J112" s="1089"/>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row>
    <row r="113" spans="1:59">
      <c r="A113" s="1088"/>
      <c r="B113" s="1089"/>
      <c r="C113" s="1089"/>
      <c r="D113" s="1105"/>
      <c r="E113" s="1101"/>
      <c r="F113" s="1089"/>
      <c r="G113" s="1089"/>
      <c r="H113" s="1015"/>
      <c r="I113" s="1089"/>
      <c r="J113" s="1089"/>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row>
    <row r="114" spans="1:59">
      <c r="A114" s="1088"/>
      <c r="B114" s="1089"/>
      <c r="C114" s="1089"/>
      <c r="D114" s="1105"/>
      <c r="E114" s="1101"/>
      <c r="F114" s="1089"/>
      <c r="G114" s="1089"/>
      <c r="H114" s="1106"/>
      <c r="I114" s="1089"/>
      <c r="J114" s="1089"/>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row>
    <row r="115" spans="1:59">
      <c r="A115" s="1088"/>
      <c r="B115" s="1089"/>
      <c r="C115" s="1089"/>
      <c r="D115" s="1089"/>
      <c r="E115" s="1089"/>
      <c r="F115" s="1089"/>
      <c r="G115" s="1089"/>
      <c r="H115" s="1015"/>
      <c r="I115" s="1089"/>
      <c r="J115" s="1089"/>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row>
    <row r="116" spans="1:59">
      <c r="A116" s="1088"/>
      <c r="B116" s="1089"/>
      <c r="C116" s="1089"/>
      <c r="D116" s="1089"/>
      <c r="E116" s="1089"/>
      <c r="F116" s="1089"/>
      <c r="G116" s="1089"/>
      <c r="H116" s="1015"/>
      <c r="I116" s="1089"/>
      <c r="J116" s="1089"/>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row>
    <row r="117" spans="1:59">
      <c r="A117" s="1088"/>
      <c r="B117" s="1089"/>
      <c r="C117" s="1089"/>
      <c r="D117" s="1089"/>
      <c r="E117" s="1089"/>
      <c r="F117" s="1089"/>
      <c r="G117" s="1089"/>
      <c r="H117" s="1015"/>
      <c r="I117" s="1089"/>
      <c r="J117" s="1089"/>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row>
    <row r="118" spans="1:59">
      <c r="A118" s="1088"/>
      <c r="B118" s="1089"/>
      <c r="C118" s="1089"/>
      <c r="D118" s="1089"/>
      <c r="E118" s="1089"/>
      <c r="F118" s="1089"/>
      <c r="G118" s="1089"/>
      <c r="H118" s="1015"/>
      <c r="I118" s="1089"/>
      <c r="J118" s="1089"/>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row>
    <row r="119" spans="1:59">
      <c r="A119" s="1088"/>
      <c r="B119" s="1089"/>
      <c r="C119" s="1089"/>
      <c r="D119" s="1089"/>
      <c r="E119" s="1089"/>
      <c r="F119" s="1089"/>
      <c r="G119" s="1089"/>
      <c r="H119" s="1015"/>
      <c r="I119" s="1089"/>
      <c r="J119" s="1089"/>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row>
    <row r="120" spans="1:59" ht="15.75" thickBot="1">
      <c r="A120" s="1107"/>
      <c r="B120" s="1108"/>
      <c r="C120" s="1108"/>
      <c r="D120" s="1108"/>
      <c r="E120" s="1108"/>
      <c r="F120" s="1108"/>
      <c r="G120" s="1108"/>
      <c r="H120" s="1109"/>
      <c r="I120" s="1089"/>
      <c r="J120" s="1089"/>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row>
    <row r="121" spans="1:59" ht="15.75">
      <c r="A121" s="1089"/>
      <c r="B121" s="1089"/>
      <c r="C121" s="1089"/>
      <c r="D121" s="1105"/>
      <c r="E121" s="1110"/>
      <c r="F121" s="1089"/>
      <c r="G121" s="1089"/>
      <c r="H121" s="1111"/>
      <c r="I121" s="1089"/>
      <c r="J121" s="1089"/>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row>
    <row r="122" spans="1:59" ht="15.75">
      <c r="A122" s="1112" t="s">
        <v>2599</v>
      </c>
      <c r="B122" s="1010"/>
      <c r="C122" s="1010"/>
      <c r="D122" s="1010"/>
      <c r="E122" s="1010"/>
      <c r="F122" s="1010"/>
      <c r="G122" s="1010"/>
      <c r="H122" s="1082" t="s">
        <v>3032</v>
      </c>
      <c r="I122" s="1089"/>
      <c r="J122" s="1089"/>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row>
    <row r="123" spans="1:59">
      <c r="I123" s="1089"/>
      <c r="J123" s="1089"/>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row>
    <row r="124" spans="1:59">
      <c r="I124" s="1010"/>
      <c r="J124" s="1010"/>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row>
    <row r="125" spans="1:59">
      <c r="I125" s="1010"/>
      <c r="J125" s="1010"/>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row>
    <row r="126" spans="1:59">
      <c r="I126" s="1010"/>
      <c r="J126" s="1010"/>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row>
    <row r="127" spans="1:59">
      <c r="A127" s="1112"/>
      <c r="B127" s="1112"/>
      <c r="C127" s="1112"/>
      <c r="D127" s="1112"/>
      <c r="E127" s="1112"/>
      <c r="F127" s="1112"/>
      <c r="G127" s="1112"/>
      <c r="H127" s="1112"/>
      <c r="I127" s="1010"/>
      <c r="J127" s="1010"/>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row>
    <row r="128" spans="1:59">
      <c r="A128" s="1010"/>
      <c r="B128" s="1010"/>
      <c r="C128" s="1010"/>
      <c r="D128" s="1010"/>
      <c r="E128" s="1010"/>
      <c r="F128" s="1010"/>
      <c r="G128" s="1010"/>
      <c r="H128" s="1010"/>
      <c r="I128" s="1010"/>
      <c r="J128" s="1010"/>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row>
    <row r="129" spans="1:59">
      <c r="A129" s="1010"/>
      <c r="B129" s="1010"/>
      <c r="C129" s="1010"/>
      <c r="D129" s="1010"/>
      <c r="E129" s="1010"/>
      <c r="F129" s="1010"/>
      <c r="G129" s="1010"/>
      <c r="H129" s="1010"/>
      <c r="I129" s="1010"/>
      <c r="J129" s="1010"/>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row>
    <row r="130" spans="1:59">
      <c r="A130" s="1010"/>
      <c r="B130" s="1010"/>
      <c r="C130" s="1010"/>
      <c r="D130" s="1010"/>
      <c r="E130" s="1010"/>
      <c r="F130" s="1010"/>
      <c r="G130" s="1010"/>
      <c r="H130" s="1010"/>
      <c r="I130" s="1010"/>
      <c r="J130" s="1010"/>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row>
    <row r="131" spans="1:59">
      <c r="A131" s="1010"/>
      <c r="B131" s="1010"/>
      <c r="C131" s="1010"/>
      <c r="D131" s="1010"/>
      <c r="E131" s="1010"/>
      <c r="F131" s="1010"/>
      <c r="G131" s="1010"/>
      <c r="H131" s="1010"/>
      <c r="I131" s="1010"/>
      <c r="J131" s="1010"/>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row>
    <row r="132" spans="1:59">
      <c r="A132" s="1010"/>
      <c r="B132" s="1010"/>
      <c r="C132" s="1010"/>
      <c r="D132" s="1010"/>
      <c r="E132" s="1010"/>
      <c r="F132" s="1010"/>
      <c r="G132" s="1010"/>
      <c r="H132" s="1010"/>
      <c r="I132" s="1010"/>
      <c r="J132" s="1010"/>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row>
    <row r="133" spans="1:59">
      <c r="A133" s="1010"/>
      <c r="B133" s="1010"/>
      <c r="C133" s="1010"/>
      <c r="D133" s="1010"/>
      <c r="E133" s="1010"/>
      <c r="F133" s="1010"/>
      <c r="G133" s="1010"/>
      <c r="H133" s="1010"/>
      <c r="I133" s="1010"/>
      <c r="J133" s="1010"/>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row>
    <row r="134" spans="1:59">
      <c r="A134" s="1010"/>
      <c r="B134" s="1010"/>
      <c r="C134" s="1010"/>
      <c r="D134" s="1010"/>
      <c r="E134" s="1010"/>
      <c r="F134" s="1010"/>
      <c r="G134" s="1010"/>
      <c r="H134" s="1010"/>
      <c r="I134" s="1010"/>
      <c r="J134" s="1010"/>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row>
    <row r="135" spans="1:59">
      <c r="A135" s="1010"/>
      <c r="B135" s="1010"/>
      <c r="C135" s="1010"/>
      <c r="D135" s="1010"/>
      <c r="E135" s="1010"/>
      <c r="F135" s="1010"/>
      <c r="G135" s="1010"/>
      <c r="H135" s="1010"/>
      <c r="I135" s="1010"/>
      <c r="J135" s="1010"/>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row>
    <row r="136" spans="1:59">
      <c r="A136" s="1010"/>
      <c r="B136" s="1010"/>
      <c r="C136" s="1010"/>
      <c r="D136" s="1010"/>
      <c r="E136" s="1010"/>
      <c r="F136" s="1010"/>
      <c r="G136" s="1010"/>
      <c r="H136" s="1010"/>
      <c r="I136" s="1010"/>
      <c r="J136" s="1010"/>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row>
    <row r="137" spans="1:59">
      <c r="A137" s="1010"/>
      <c r="B137" s="1010"/>
      <c r="C137" s="1010"/>
      <c r="D137" s="1010"/>
      <c r="E137" s="1010"/>
      <c r="F137" s="1010"/>
      <c r="G137" s="1010"/>
      <c r="H137" s="1010"/>
      <c r="I137" s="1010"/>
      <c r="J137" s="1010"/>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row>
    <row r="138" spans="1:59">
      <c r="A138" s="1010"/>
      <c r="B138" s="1010"/>
      <c r="C138" s="1010"/>
      <c r="D138" s="1010"/>
      <c r="E138" s="1010"/>
      <c r="F138" s="1010"/>
      <c r="G138" s="1010"/>
      <c r="H138" s="1010"/>
      <c r="I138" s="1010"/>
      <c r="J138" s="1010"/>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row>
    <row r="139" spans="1:59">
      <c r="A139" s="1010"/>
      <c r="B139" s="1010"/>
      <c r="C139" s="1010"/>
      <c r="D139" s="1010"/>
      <c r="E139" s="1010"/>
      <c r="F139" s="1010"/>
      <c r="G139" s="1010"/>
      <c r="H139" s="1010"/>
      <c r="I139" s="1010"/>
      <c r="J139" s="1010"/>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row>
    <row r="140" spans="1:59">
      <c r="A140" s="1010"/>
      <c r="B140" s="1010"/>
      <c r="C140" s="1010"/>
      <c r="D140" s="1010"/>
      <c r="E140" s="1010"/>
      <c r="F140" s="1010"/>
      <c r="G140" s="1010"/>
      <c r="H140" s="1010"/>
      <c r="I140" s="1010"/>
      <c r="J140" s="1010"/>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row>
    <row r="141" spans="1:59">
      <c r="A141" s="1010"/>
      <c r="B141" s="1010"/>
      <c r="C141" s="1010"/>
      <c r="D141" s="1010"/>
      <c r="E141" s="1010"/>
      <c r="F141" s="1010"/>
      <c r="G141" s="1010"/>
      <c r="H141" s="1010"/>
      <c r="I141" s="1010"/>
      <c r="J141" s="1010"/>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row>
    <row r="142" spans="1:59">
      <c r="A142" s="1010"/>
      <c r="B142" s="1010"/>
      <c r="C142" s="1010"/>
      <c r="D142" s="1010"/>
      <c r="E142" s="1010"/>
      <c r="F142" s="1010"/>
      <c r="G142" s="1010"/>
      <c r="H142" s="1010"/>
      <c r="I142" s="1010"/>
      <c r="J142" s="1010"/>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row>
    <row r="143" spans="1:59">
      <c r="A143" s="1010"/>
      <c r="B143" s="1010"/>
      <c r="C143" s="1010"/>
      <c r="D143" s="1010"/>
      <c r="E143" s="1010"/>
      <c r="F143" s="1010"/>
      <c r="G143" s="1010"/>
      <c r="H143" s="1010"/>
      <c r="I143" s="1010"/>
      <c r="J143" s="1010"/>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row>
    <row r="144" spans="1:59">
      <c r="A144" s="1010"/>
      <c r="B144" s="1010"/>
      <c r="C144" s="1010"/>
      <c r="D144" s="1010"/>
      <c r="E144" s="1010"/>
      <c r="F144" s="1010"/>
      <c r="G144" s="1010"/>
      <c r="H144" s="1010"/>
      <c r="I144" s="1010"/>
      <c r="J144" s="1010"/>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row>
    <row r="145" spans="1:59">
      <c r="A145" s="1010"/>
      <c r="B145" s="1010"/>
      <c r="C145" s="1010"/>
      <c r="D145" s="1010"/>
      <c r="E145" s="1010"/>
      <c r="F145" s="1010"/>
      <c r="G145" s="1010"/>
      <c r="H145" s="1010"/>
      <c r="I145" s="1010"/>
      <c r="J145" s="1010"/>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row>
    <row r="146" spans="1:59">
      <c r="A146" s="1010"/>
      <c r="B146" s="1010"/>
      <c r="C146" s="1010"/>
      <c r="D146" s="1010"/>
      <c r="E146" s="1010"/>
      <c r="F146" s="1010"/>
      <c r="G146" s="1010"/>
      <c r="H146" s="1010"/>
      <c r="I146" s="1010"/>
      <c r="J146" s="1010"/>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row>
    <row r="147" spans="1:59">
      <c r="A147" s="1010"/>
      <c r="B147" s="1010"/>
      <c r="C147" s="1010"/>
      <c r="D147" s="1010"/>
      <c r="E147" s="1010"/>
      <c r="F147" s="1010"/>
      <c r="G147" s="1010"/>
      <c r="H147" s="1010"/>
      <c r="I147" s="1010"/>
      <c r="J147" s="1010"/>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row>
    <row r="148" spans="1:59">
      <c r="A148" s="1010"/>
      <c r="B148" s="1010"/>
      <c r="C148" s="1010"/>
      <c r="D148" s="1010"/>
      <c r="E148" s="1010"/>
      <c r="F148" s="1010"/>
      <c r="G148" s="1010"/>
      <c r="H148" s="1010"/>
      <c r="I148" s="1010"/>
      <c r="J148" s="1010"/>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row>
    <row r="149" spans="1:59">
      <c r="A149" s="1010"/>
      <c r="B149" s="1010"/>
      <c r="C149" s="1010"/>
      <c r="D149" s="1010"/>
      <c r="E149" s="1010"/>
      <c r="F149" s="1010"/>
      <c r="G149" s="1010"/>
      <c r="H149" s="1010"/>
      <c r="I149" s="1010"/>
      <c r="J149" s="1010"/>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row>
    <row r="150" spans="1:59">
      <c r="A150" s="1010"/>
      <c r="B150" s="1010"/>
      <c r="C150" s="1010"/>
      <c r="D150" s="1010"/>
      <c r="E150" s="1010"/>
      <c r="F150" s="1010"/>
      <c r="G150" s="1010"/>
      <c r="H150" s="1010"/>
      <c r="I150" s="1010"/>
      <c r="J150" s="1010"/>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row>
    <row r="151" spans="1:59">
      <c r="A151" s="1010"/>
      <c r="B151" s="1010"/>
      <c r="C151" s="1010"/>
      <c r="D151" s="1010"/>
      <c r="E151" s="1010"/>
      <c r="F151" s="1010"/>
      <c r="G151" s="1010"/>
      <c r="H151" s="1010"/>
      <c r="I151" s="1010"/>
      <c r="J151" s="1010"/>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row>
    <row r="152" spans="1:59">
      <c r="A152" s="1010"/>
      <c r="B152" s="1010"/>
      <c r="C152" s="1010"/>
      <c r="D152" s="1010"/>
      <c r="E152" s="1010"/>
      <c r="F152" s="1010"/>
      <c r="G152" s="1010"/>
      <c r="H152" s="1010"/>
      <c r="I152" s="1010"/>
      <c r="J152" s="1010"/>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row>
    <row r="153" spans="1:59">
      <c r="A153" s="1010"/>
      <c r="B153" s="1010"/>
      <c r="C153" s="1010"/>
      <c r="D153" s="1010"/>
      <c r="E153" s="1010"/>
      <c r="F153" s="1010"/>
      <c r="G153" s="1010"/>
      <c r="H153" s="1010"/>
      <c r="I153" s="1010"/>
      <c r="J153" s="1010"/>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row>
    <row r="154" spans="1:59">
      <c r="A154" s="1010"/>
      <c r="B154" s="1010"/>
      <c r="C154" s="1010"/>
      <c r="D154" s="1010"/>
      <c r="E154" s="1010"/>
      <c r="F154" s="1010"/>
      <c r="G154" s="1010"/>
      <c r="H154" s="1010"/>
      <c r="I154" s="1010"/>
      <c r="J154" s="1010"/>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row>
    <row r="155" spans="1:59">
      <c r="A155" s="1010"/>
      <c r="B155" s="1010"/>
      <c r="C155" s="1010"/>
      <c r="D155" s="1010"/>
      <c r="E155" s="1010"/>
      <c r="F155" s="1010"/>
      <c r="G155" s="1010"/>
      <c r="H155" s="1010"/>
      <c r="I155" s="1010"/>
      <c r="J155" s="1010"/>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row>
    <row r="156" spans="1:59">
      <c r="A156" s="1010"/>
      <c r="B156" s="1010"/>
      <c r="C156" s="1010"/>
      <c r="D156" s="1010"/>
      <c r="E156" s="1010"/>
      <c r="F156" s="1010"/>
      <c r="G156" s="1010"/>
      <c r="H156" s="1010"/>
      <c r="I156" s="1010"/>
      <c r="J156" s="1010"/>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row>
    <row r="157" spans="1:59">
      <c r="A157" s="1010"/>
      <c r="B157" s="1010"/>
      <c r="C157" s="1010"/>
      <c r="D157" s="1010"/>
      <c r="E157" s="1010"/>
      <c r="F157" s="1010"/>
      <c r="G157" s="1010"/>
      <c r="H157" s="1010"/>
      <c r="I157" s="1010"/>
      <c r="J157" s="1010"/>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row>
    <row r="158" spans="1:59">
      <c r="A158" s="1010"/>
      <c r="B158" s="1010"/>
      <c r="C158" s="1010"/>
      <c r="D158" s="1010"/>
      <c r="E158" s="1010"/>
      <c r="F158" s="1010"/>
      <c r="G158" s="1010"/>
      <c r="H158" s="1010"/>
      <c r="I158" s="1010"/>
      <c r="J158" s="1010"/>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row>
    <row r="159" spans="1:59">
      <c r="A159" s="1010"/>
      <c r="B159" s="1010"/>
      <c r="C159" s="1010"/>
      <c r="D159" s="1010"/>
      <c r="E159" s="1010"/>
      <c r="F159" s="1010"/>
      <c r="G159" s="1010"/>
      <c r="H159" s="1010"/>
      <c r="I159" s="1010"/>
      <c r="J159" s="1010"/>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row>
    <row r="160" spans="1:59">
      <c r="A160" s="1010"/>
      <c r="B160" s="1010"/>
      <c r="C160" s="1010"/>
      <c r="D160" s="1010"/>
      <c r="E160" s="1010"/>
      <c r="F160" s="1010"/>
      <c r="G160" s="1010"/>
      <c r="H160" s="1010"/>
      <c r="I160" s="1010"/>
      <c r="J160" s="1010"/>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row>
    <row r="161" spans="1:59">
      <c r="A161" s="1010"/>
      <c r="B161" s="1010"/>
      <c r="C161" s="1010"/>
      <c r="D161" s="1010"/>
      <c r="E161" s="1010"/>
      <c r="F161" s="1010"/>
      <c r="G161" s="1010"/>
      <c r="H161" s="1010"/>
      <c r="I161" s="1010"/>
      <c r="J161" s="1010"/>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row>
    <row r="162" spans="1:59">
      <c r="A162" s="1010"/>
      <c r="B162" s="1010"/>
      <c r="C162" s="1010"/>
      <c r="D162" s="1010"/>
      <c r="E162" s="1010"/>
      <c r="F162" s="1010"/>
      <c r="G162" s="1010"/>
      <c r="H162" s="1010"/>
      <c r="I162" s="1010"/>
      <c r="J162" s="1010"/>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row>
    <row r="163" spans="1:59">
      <c r="A163" s="1010"/>
      <c r="B163" s="1010"/>
      <c r="C163" s="1010"/>
      <c r="D163" s="1010"/>
      <c r="E163" s="1010"/>
      <c r="F163" s="1010"/>
      <c r="G163" s="1010"/>
      <c r="H163" s="1010"/>
      <c r="I163" s="1010"/>
      <c r="J163" s="1010"/>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row>
    <row r="164" spans="1:59">
      <c r="A164" s="1010"/>
      <c r="B164" s="1010"/>
      <c r="C164" s="1010"/>
      <c r="D164" s="1010"/>
      <c r="E164" s="1010"/>
      <c r="F164" s="1010"/>
      <c r="G164" s="1010"/>
      <c r="H164" s="1010"/>
      <c r="I164" s="1010"/>
      <c r="J164" s="1010"/>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row>
    <row r="165" spans="1:59">
      <c r="A165" s="1010"/>
      <c r="B165" s="1010"/>
      <c r="C165" s="1010"/>
      <c r="D165" s="1010"/>
      <c r="E165" s="1010"/>
      <c r="F165" s="1010"/>
      <c r="G165" s="1010"/>
      <c r="H165" s="1010"/>
      <c r="I165" s="1010"/>
      <c r="J165" s="1010"/>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row>
    <row r="166" spans="1:59">
      <c r="A166" s="1010"/>
      <c r="B166" s="1010"/>
      <c r="C166" s="1010"/>
      <c r="D166" s="1010"/>
      <c r="E166" s="1010"/>
      <c r="F166" s="1010"/>
      <c r="G166" s="1010"/>
      <c r="H166" s="1010"/>
      <c r="I166" s="1010"/>
      <c r="J166" s="1010"/>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row>
    <row r="167" spans="1:59">
      <c r="A167" s="1010"/>
      <c r="B167" s="1010"/>
      <c r="C167" s="1010"/>
      <c r="D167" s="1010"/>
      <c r="E167" s="1010"/>
      <c r="F167" s="1010"/>
      <c r="G167" s="1010"/>
      <c r="H167" s="1010"/>
      <c r="I167" s="1010"/>
      <c r="J167" s="1010"/>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row>
    <row r="168" spans="1:59">
      <c r="A168" s="1010"/>
      <c r="B168" s="1010"/>
      <c r="C168" s="1010"/>
      <c r="D168" s="1010"/>
      <c r="E168" s="1010"/>
      <c r="F168" s="1010"/>
      <c r="G168" s="1010"/>
      <c r="H168" s="1010"/>
      <c r="I168" s="1010"/>
      <c r="J168" s="1010"/>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row>
    <row r="169" spans="1:59">
      <c r="A169" s="1010"/>
      <c r="B169" s="1010"/>
      <c r="C169" s="1010"/>
      <c r="D169" s="1010"/>
      <c r="E169" s="1010"/>
      <c r="F169" s="1010"/>
      <c r="G169" s="1010"/>
      <c r="H169" s="1010"/>
      <c r="I169" s="1010"/>
      <c r="J169" s="1010"/>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row>
    <row r="170" spans="1:59">
      <c r="A170" s="1010"/>
      <c r="B170" s="1010"/>
      <c r="C170" s="1010"/>
      <c r="D170" s="1010"/>
      <c r="E170" s="1010"/>
      <c r="F170" s="1010"/>
      <c r="G170" s="1010"/>
      <c r="H170" s="1010"/>
      <c r="I170" s="1010"/>
      <c r="J170" s="1010"/>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row>
    <row r="171" spans="1:59">
      <c r="A171" s="1010"/>
      <c r="B171" s="1010"/>
      <c r="C171" s="1010"/>
      <c r="D171" s="1010"/>
      <c r="E171" s="1010"/>
      <c r="F171" s="1010"/>
      <c r="G171" s="1010"/>
      <c r="H171" s="1010"/>
      <c r="I171" s="1010"/>
      <c r="J171" s="1010"/>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row>
    <row r="172" spans="1:59">
      <c r="A172" s="1010"/>
      <c r="B172" s="1010"/>
      <c r="C172" s="1010"/>
      <c r="D172" s="1010"/>
      <c r="E172" s="1010"/>
      <c r="F172" s="1010"/>
      <c r="G172" s="1010"/>
      <c r="H172" s="1010"/>
      <c r="I172" s="1010"/>
      <c r="J172" s="1010"/>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row>
    <row r="173" spans="1:59">
      <c r="A173" s="1010"/>
      <c r="B173" s="1010"/>
      <c r="C173" s="1010"/>
      <c r="D173" s="1010"/>
      <c r="E173" s="1010"/>
      <c r="F173" s="1010"/>
      <c r="G173" s="1010"/>
      <c r="H173" s="1010"/>
      <c r="I173" s="1010"/>
      <c r="J173" s="1010"/>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row>
    <row r="174" spans="1:59">
      <c r="A174" s="1010"/>
      <c r="B174" s="1010"/>
      <c r="C174" s="1010"/>
      <c r="D174" s="1010"/>
      <c r="E174" s="1010"/>
      <c r="F174" s="1010"/>
      <c r="G174" s="1010"/>
      <c r="H174" s="1010"/>
      <c r="I174" s="1010"/>
      <c r="J174" s="1010"/>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row>
    <row r="175" spans="1:59">
      <c r="A175" s="1010"/>
      <c r="B175" s="1010"/>
      <c r="C175" s="1010"/>
      <c r="D175" s="1010"/>
      <c r="E175" s="1010"/>
      <c r="F175" s="1010"/>
      <c r="G175" s="1010"/>
      <c r="H175" s="1010"/>
      <c r="I175" s="1010"/>
      <c r="J175" s="1010"/>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row>
    <row r="176" spans="1:59">
      <c r="A176" s="1010"/>
      <c r="B176" s="1010"/>
      <c r="C176" s="1010"/>
      <c r="D176" s="1010"/>
      <c r="E176" s="1010"/>
      <c r="F176" s="1010"/>
      <c r="G176" s="1010"/>
      <c r="H176" s="1010"/>
      <c r="I176" s="1010"/>
      <c r="J176" s="1010"/>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row>
    <row r="177" spans="1:59">
      <c r="A177" s="1010"/>
      <c r="B177" s="1010"/>
      <c r="C177" s="1010"/>
      <c r="D177" s="1010"/>
      <c r="E177" s="1010"/>
      <c r="F177" s="1010"/>
      <c r="G177" s="1010"/>
      <c r="H177" s="1010"/>
      <c r="I177" s="1010"/>
      <c r="J177" s="1010"/>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row>
    <row r="178" spans="1:59">
      <c r="A178" s="1010"/>
      <c r="B178" s="1010"/>
      <c r="C178" s="1010"/>
      <c r="D178" s="1010"/>
      <c r="E178" s="1010"/>
      <c r="F178" s="1010"/>
      <c r="G178" s="1010"/>
      <c r="H178" s="1010"/>
      <c r="I178" s="1010"/>
      <c r="J178" s="1010"/>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row>
    <row r="179" spans="1:59">
      <c r="A179" s="1010"/>
      <c r="B179" s="1010"/>
      <c r="C179" s="1010"/>
      <c r="D179" s="1010"/>
      <c r="E179" s="1010"/>
      <c r="F179" s="1010"/>
      <c r="G179" s="1010"/>
      <c r="H179" s="1010"/>
      <c r="I179" s="1010"/>
      <c r="J179" s="1010"/>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row>
    <row r="180" spans="1:59">
      <c r="A180" s="1010"/>
      <c r="B180" s="1010"/>
      <c r="C180" s="1010"/>
      <c r="D180" s="1010"/>
      <c r="E180" s="1010"/>
      <c r="F180" s="1010"/>
      <c r="G180" s="1010"/>
      <c r="H180" s="1010"/>
      <c r="I180" s="1010"/>
      <c r="J180" s="1010"/>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row>
    <row r="181" spans="1:59">
      <c r="A181" s="1010"/>
      <c r="B181" s="1010"/>
      <c r="C181" s="1010"/>
      <c r="D181" s="1010"/>
      <c r="E181" s="1010"/>
      <c r="F181" s="1010"/>
      <c r="G181" s="1010"/>
      <c r="H181" s="1010"/>
      <c r="I181" s="1010"/>
      <c r="J181" s="1010"/>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row>
    <row r="182" spans="1:59">
      <c r="A182" s="1010"/>
      <c r="B182" s="1010"/>
      <c r="C182" s="1010"/>
      <c r="D182" s="1010"/>
      <c r="E182" s="1010"/>
      <c r="F182" s="1010"/>
      <c r="G182" s="1010"/>
      <c r="H182" s="1010"/>
      <c r="I182" s="1010"/>
      <c r="J182" s="1010"/>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row>
    <row r="183" spans="1:59">
      <c r="A183" s="1010"/>
      <c r="B183" s="1010"/>
      <c r="C183" s="1010"/>
      <c r="D183" s="1010"/>
      <c r="E183" s="1010"/>
      <c r="F183" s="1010"/>
      <c r="G183" s="1010"/>
      <c r="H183" s="1010"/>
      <c r="I183" s="1010"/>
      <c r="J183" s="1010"/>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row>
    <row r="184" spans="1:59">
      <c r="A184" s="1010"/>
      <c r="B184" s="1010"/>
      <c r="C184" s="1010"/>
      <c r="D184" s="1010"/>
      <c r="E184" s="1010"/>
      <c r="F184" s="1010"/>
      <c r="G184" s="1010"/>
      <c r="H184" s="1010"/>
      <c r="I184" s="1010"/>
      <c r="J184" s="1010"/>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row>
    <row r="185" spans="1:59">
      <c r="A185" s="1010"/>
      <c r="B185" s="1010"/>
      <c r="C185" s="1010"/>
      <c r="D185" s="1010"/>
      <c r="E185" s="1010"/>
      <c r="F185" s="1010"/>
      <c r="G185" s="1010"/>
      <c r="H185" s="1010"/>
      <c r="I185" s="1010"/>
      <c r="J185" s="1010"/>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row>
    <row r="186" spans="1:59">
      <c r="A186" s="1010"/>
      <c r="B186" s="1010"/>
      <c r="C186" s="1010"/>
      <c r="D186" s="1010"/>
      <c r="E186" s="1010"/>
      <c r="F186" s="1010"/>
      <c r="G186" s="1010"/>
      <c r="H186" s="1010"/>
      <c r="I186" s="1010"/>
      <c r="J186" s="1010"/>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row>
    <row r="187" spans="1:59">
      <c r="A187" s="1010"/>
      <c r="B187" s="1010"/>
      <c r="C187" s="1010"/>
      <c r="D187" s="1010"/>
      <c r="E187" s="1010"/>
      <c r="F187" s="1010"/>
      <c r="G187" s="1010"/>
      <c r="H187" s="1010"/>
      <c r="I187" s="1010"/>
      <c r="J187" s="1010"/>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row>
    <row r="188" spans="1:59">
      <c r="A188" s="1010"/>
      <c r="B188" s="1010"/>
      <c r="C188" s="1010"/>
      <c r="D188" s="1010"/>
      <c r="E188" s="1010"/>
      <c r="F188" s="1010"/>
      <c r="G188" s="1010"/>
      <c r="H188" s="1010"/>
      <c r="I188" s="1010"/>
      <c r="J188" s="1010"/>
    </row>
    <row r="189" spans="1:59">
      <c r="A189" s="1010"/>
      <c r="B189" s="1010"/>
      <c r="C189" s="1010"/>
      <c r="D189" s="1010"/>
      <c r="E189" s="1010"/>
      <c r="F189" s="1010"/>
      <c r="G189" s="1010"/>
      <c r="H189" s="1010"/>
      <c r="I189" s="1010"/>
      <c r="J189" s="1010"/>
    </row>
    <row r="190" spans="1:59">
      <c r="A190" s="1010"/>
      <c r="B190" s="1010"/>
      <c r="C190" s="1010"/>
      <c r="D190" s="1010"/>
      <c r="E190" s="1010"/>
      <c r="F190" s="1010"/>
      <c r="G190" s="1010"/>
      <c r="H190" s="1010"/>
      <c r="I190" s="1010"/>
      <c r="J190" s="1010"/>
    </row>
    <row r="191" spans="1:59">
      <c r="A191" s="1010"/>
      <c r="B191" s="1010"/>
      <c r="C191" s="1010"/>
      <c r="D191" s="1010"/>
      <c r="E191" s="1010"/>
      <c r="F191" s="1010"/>
      <c r="G191" s="1010"/>
      <c r="H191" s="1010"/>
      <c r="I191" s="1010"/>
      <c r="J191" s="1010"/>
    </row>
    <row r="192" spans="1:59">
      <c r="I192" s="1010"/>
      <c r="J192" s="1010"/>
    </row>
    <row r="193" spans="9:10">
      <c r="I193" s="1010"/>
      <c r="J193" s="1010"/>
    </row>
  </sheetData>
  <phoneticPr fontId="0" type="noConversion"/>
  <printOptions horizontalCentered="1" verticalCentered="1"/>
  <pageMargins left="0.5" right="0.5" top="0.5" bottom="0.5" header="0.5" footer="0.5"/>
  <pageSetup scale="62" fitToHeight="2" orientation="portrait" horizontalDpi="300" verticalDpi="300" r:id="rId1"/>
  <headerFooter alignWithMargins="0"/>
  <rowBreaks count="1" manualBreakCount="1">
    <brk id="58"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8">
    <tabColor rgb="FF00B050"/>
    <pageSetUpPr fitToPage="1"/>
  </sheetPr>
  <dimension ref="A1:Z138"/>
  <sheetViews>
    <sheetView defaultGridColor="0" view="pageBreakPreview" topLeftCell="A19" colorId="22" zoomScaleNormal="85" zoomScaleSheetLayoutView="100" workbookViewId="0">
      <selection activeCell="B21" sqref="B21"/>
    </sheetView>
  </sheetViews>
  <sheetFormatPr defaultColWidth="9.6640625" defaultRowHeight="15"/>
  <cols>
    <col min="1" max="1" width="4.6640625" style="4" customWidth="1"/>
    <col min="2" max="2" width="2.6640625" style="4" customWidth="1"/>
    <col min="3" max="3" width="32.6640625" style="4" customWidth="1"/>
    <col min="4" max="4" width="22" style="4" customWidth="1"/>
    <col min="5" max="5" width="17.6640625" style="4" customWidth="1"/>
    <col min="6" max="6" width="15.6640625" style="4" customWidth="1"/>
    <col min="7" max="7" width="14.44140625" style="4" bestFit="1" customWidth="1"/>
    <col min="8" max="16384" width="9.6640625" style="4"/>
  </cols>
  <sheetData>
    <row r="1" spans="1:10">
      <c r="A1" s="13" t="s">
        <v>2817</v>
      </c>
      <c r="B1" s="41"/>
      <c r="C1" s="41"/>
      <c r="D1" s="129" t="s">
        <v>4302</v>
      </c>
      <c r="E1" s="129" t="s">
        <v>4303</v>
      </c>
      <c r="F1" s="41" t="s">
        <v>2820</v>
      </c>
      <c r="G1" s="42"/>
      <c r="H1" s="11"/>
      <c r="I1" s="11"/>
      <c r="J1" s="11"/>
    </row>
    <row r="2" spans="1:10">
      <c r="A2" s="47" t="str">
        <f>'Data Sheet'!$C$25</f>
        <v>Orange and Rockland Utilities, Inc</v>
      </c>
      <c r="B2" s="11"/>
      <c r="C2" s="11"/>
      <c r="D2" s="53" t="s">
        <v>5191</v>
      </c>
      <c r="E2" s="53" t="s">
        <v>3356</v>
      </c>
      <c r="F2" s="11"/>
      <c r="G2" s="48"/>
      <c r="H2" s="11"/>
      <c r="I2" s="11"/>
      <c r="J2" s="11"/>
    </row>
    <row r="3" spans="1:10" ht="15" customHeight="1">
      <c r="A3" s="49"/>
      <c r="B3" s="52"/>
      <c r="C3" s="52"/>
      <c r="D3" s="61" t="s">
        <v>3997</v>
      </c>
      <c r="E3" s="1802" t="str">
        <f>'Data Sheet'!$C$40</f>
        <v>4/28/2015</v>
      </c>
      <c r="F3" s="69" t="str">
        <f>'Data Sheet'!$C$38</f>
        <v>12/31/2014</v>
      </c>
      <c r="G3" s="51"/>
      <c r="H3" s="11"/>
      <c r="I3" s="11"/>
      <c r="J3" s="11"/>
    </row>
    <row r="4" spans="1:10" ht="15" customHeight="1">
      <c r="A4" s="131" t="s">
        <v>3998</v>
      </c>
      <c r="B4" s="132"/>
      <c r="C4" s="132"/>
      <c r="D4" s="132"/>
      <c r="E4" s="132"/>
      <c r="F4" s="132"/>
      <c r="G4" s="133"/>
      <c r="H4" s="11"/>
      <c r="I4" s="11"/>
      <c r="J4" s="11"/>
    </row>
    <row r="5" spans="1:10">
      <c r="A5" s="47"/>
      <c r="B5" s="11"/>
      <c r="C5" s="11"/>
      <c r="D5" s="11"/>
      <c r="E5" s="11"/>
      <c r="F5" s="11"/>
      <c r="G5" s="48"/>
      <c r="H5" s="11"/>
      <c r="I5" s="11"/>
      <c r="J5" s="11"/>
    </row>
    <row r="6" spans="1:10">
      <c r="A6" s="3628" t="s">
        <v>3438</v>
      </c>
      <c r="B6" s="3629"/>
      <c r="C6" s="3629"/>
      <c r="D6" s="3629"/>
      <c r="E6" s="3629"/>
      <c r="F6" s="3629"/>
      <c r="G6" s="48"/>
      <c r="H6" s="11"/>
      <c r="I6" s="11"/>
      <c r="J6" s="11"/>
    </row>
    <row r="7" spans="1:10">
      <c r="A7" s="3628" t="s">
        <v>3439</v>
      </c>
      <c r="B7" s="3629"/>
      <c r="C7" s="3629"/>
      <c r="D7" s="3629"/>
      <c r="E7" s="3629"/>
      <c r="F7" s="3629"/>
      <c r="G7" s="3630"/>
      <c r="H7" s="11"/>
      <c r="I7" s="11"/>
      <c r="J7" s="11"/>
    </row>
    <row r="8" spans="1:10">
      <c r="A8" s="3628" t="s">
        <v>3440</v>
      </c>
      <c r="B8" s="3629"/>
      <c r="C8" s="3629"/>
      <c r="D8" s="3629"/>
      <c r="E8" s="3629"/>
      <c r="F8" s="3629"/>
      <c r="G8" s="3630"/>
      <c r="H8" s="11"/>
      <c r="I8" s="11"/>
      <c r="J8" s="11"/>
    </row>
    <row r="9" spans="1:10">
      <c r="A9" s="3628" t="s">
        <v>3441</v>
      </c>
      <c r="B9" s="3629"/>
      <c r="C9" s="3629"/>
      <c r="D9" s="3629"/>
      <c r="E9" s="3629"/>
      <c r="F9" s="3629"/>
      <c r="G9" s="3630"/>
      <c r="H9" s="11"/>
      <c r="I9" s="11"/>
      <c r="J9" s="11"/>
    </row>
    <row r="10" spans="1:10">
      <c r="A10" s="47"/>
      <c r="B10" s="11"/>
      <c r="C10" s="11"/>
      <c r="D10" s="11"/>
      <c r="E10" s="11"/>
      <c r="F10" s="11"/>
      <c r="G10" s="48"/>
      <c r="H10" s="11"/>
      <c r="I10" s="11"/>
      <c r="J10" s="11"/>
    </row>
    <row r="11" spans="1:10">
      <c r="A11" s="3628" t="s">
        <v>3442</v>
      </c>
      <c r="B11" s="3629"/>
      <c r="C11" s="3629"/>
      <c r="D11" s="3629"/>
      <c r="E11" s="3629"/>
      <c r="F11" s="3629"/>
      <c r="G11" s="3630"/>
      <c r="H11" s="11"/>
      <c r="I11" s="11"/>
      <c r="J11" s="11"/>
    </row>
    <row r="12" spans="1:10">
      <c r="A12" s="47"/>
      <c r="B12" s="11"/>
      <c r="C12" s="11"/>
      <c r="D12" s="11"/>
      <c r="E12" s="11"/>
      <c r="F12" s="11"/>
      <c r="G12" s="48"/>
      <c r="H12" s="11"/>
      <c r="I12" s="11"/>
      <c r="J12" s="11"/>
    </row>
    <row r="13" spans="1:10">
      <c r="A13" s="3628" t="s">
        <v>3443</v>
      </c>
      <c r="B13" s="3629"/>
      <c r="C13" s="3629"/>
      <c r="D13" s="3629"/>
      <c r="E13" s="3629"/>
      <c r="F13" s="3629"/>
      <c r="G13" s="3630"/>
      <c r="H13" s="11"/>
      <c r="I13" s="11"/>
      <c r="J13" s="11"/>
    </row>
    <row r="14" spans="1:10">
      <c r="A14" s="3628" t="s">
        <v>2063</v>
      </c>
      <c r="B14" s="3629"/>
      <c r="C14" s="3629"/>
      <c r="D14" s="3629"/>
      <c r="E14" s="3629"/>
      <c r="F14" s="3629"/>
      <c r="G14" s="3630"/>
      <c r="H14" s="11"/>
      <c r="I14" s="11"/>
      <c r="J14" s="11"/>
    </row>
    <row r="15" spans="1:10">
      <c r="A15" s="49"/>
      <c r="B15" s="52"/>
      <c r="C15" s="52"/>
      <c r="D15" s="52"/>
      <c r="E15" s="52"/>
      <c r="F15" s="52"/>
      <c r="G15" s="51"/>
      <c r="H15" s="11"/>
      <c r="I15" s="11"/>
      <c r="J15" s="11"/>
    </row>
    <row r="16" spans="1:10">
      <c r="A16" s="47"/>
      <c r="B16" s="66"/>
      <c r="C16" s="11"/>
      <c r="D16" s="11"/>
      <c r="E16" s="1756" t="s">
        <v>3020</v>
      </c>
      <c r="F16" s="1756" t="s">
        <v>2064</v>
      </c>
      <c r="G16" s="137" t="s">
        <v>3020</v>
      </c>
      <c r="H16" s="11"/>
      <c r="I16" s="11"/>
      <c r="J16" s="11"/>
    </row>
    <row r="17" spans="1:26">
      <c r="A17" s="47" t="s">
        <v>4190</v>
      </c>
      <c r="B17" s="66"/>
      <c r="C17" s="44" t="s">
        <v>1318</v>
      </c>
      <c r="D17" s="44"/>
      <c r="E17" s="1756" t="s">
        <v>2584</v>
      </c>
      <c r="F17" s="1756" t="s">
        <v>2065</v>
      </c>
      <c r="G17" s="137" t="s">
        <v>755</v>
      </c>
      <c r="H17" s="11"/>
      <c r="I17" s="11"/>
      <c r="J17" s="11"/>
    </row>
    <row r="18" spans="1:26">
      <c r="A18" s="49" t="s">
        <v>4193</v>
      </c>
      <c r="B18" s="66"/>
      <c r="C18" s="561" t="s">
        <v>65</v>
      </c>
      <c r="D18" s="561"/>
      <c r="E18" s="220" t="s">
        <v>2119</v>
      </c>
      <c r="F18" s="220" t="s">
        <v>2120</v>
      </c>
      <c r="G18" s="138" t="s">
        <v>2121</v>
      </c>
      <c r="H18" s="11"/>
      <c r="I18" s="11"/>
      <c r="J18" s="11"/>
    </row>
    <row r="19" spans="1:26" ht="16.350000000000001" customHeight="1">
      <c r="A19" s="47">
        <v>1</v>
      </c>
      <c r="B19" s="2677" t="s">
        <v>5140</v>
      </c>
      <c r="C19" s="2678"/>
      <c r="D19" s="2683"/>
      <c r="E19" s="563">
        <v>1457</v>
      </c>
      <c r="F19" s="205"/>
      <c r="G19" s="177">
        <f t="shared" ref="G19:G61" si="0">E19+F19</f>
        <v>1457</v>
      </c>
      <c r="H19" s="11"/>
      <c r="I19" s="11"/>
      <c r="J19" s="11"/>
      <c r="K19" s="11"/>
      <c r="L19" s="11"/>
      <c r="M19" s="11"/>
      <c r="N19" s="11"/>
      <c r="O19" s="11"/>
      <c r="P19" s="11"/>
      <c r="Q19" s="11"/>
      <c r="R19" s="11"/>
      <c r="S19" s="11"/>
      <c r="T19" s="11"/>
      <c r="U19" s="11"/>
      <c r="V19" s="11"/>
      <c r="W19" s="11"/>
      <c r="X19" s="11"/>
      <c r="Y19" s="11"/>
      <c r="Z19" s="11"/>
    </row>
    <row r="20" spans="1:26" ht="16.350000000000001" customHeight="1">
      <c r="A20" s="47">
        <v>2</v>
      </c>
      <c r="B20" s="2679" t="s">
        <v>5432</v>
      </c>
      <c r="C20" s="533"/>
      <c r="D20" s="2684"/>
      <c r="E20" s="562">
        <v>15549</v>
      </c>
      <c r="F20" s="200">
        <v>-15549</v>
      </c>
      <c r="G20" s="178">
        <f t="shared" si="0"/>
        <v>0</v>
      </c>
      <c r="H20" s="11"/>
      <c r="I20" s="11"/>
      <c r="J20" s="11"/>
      <c r="K20" s="11"/>
      <c r="L20" s="11"/>
      <c r="M20" s="11"/>
      <c r="N20" s="11"/>
      <c r="O20" s="11"/>
      <c r="P20" s="11"/>
      <c r="Q20" s="11"/>
      <c r="R20" s="11"/>
      <c r="S20" s="11"/>
      <c r="T20" s="11"/>
      <c r="U20" s="11"/>
      <c r="V20" s="11"/>
      <c r="W20" s="11"/>
      <c r="X20" s="11"/>
      <c r="Y20" s="11"/>
      <c r="Z20" s="11"/>
    </row>
    <row r="21" spans="1:26" ht="16.350000000000001" customHeight="1">
      <c r="A21" s="47">
        <v>3</v>
      </c>
      <c r="B21" s="2679" t="s">
        <v>5141</v>
      </c>
      <c r="C21" s="533"/>
      <c r="D21" s="2684"/>
      <c r="E21" s="562">
        <v>1229.8800000000001</v>
      </c>
      <c r="F21" s="200"/>
      <c r="G21" s="178">
        <f t="shared" si="0"/>
        <v>1229.8800000000001</v>
      </c>
      <c r="H21" s="11"/>
      <c r="I21" s="11"/>
      <c r="J21" s="11"/>
      <c r="K21" s="11"/>
      <c r="L21" s="11"/>
      <c r="M21" s="11"/>
      <c r="N21" s="11"/>
      <c r="O21" s="11"/>
      <c r="P21" s="11"/>
      <c r="Q21" s="11"/>
      <c r="R21" s="11"/>
      <c r="S21" s="11"/>
      <c r="T21" s="11"/>
      <c r="U21" s="11"/>
      <c r="V21" s="11"/>
      <c r="W21" s="11"/>
      <c r="X21" s="11"/>
      <c r="Y21" s="11"/>
      <c r="Z21" s="11"/>
    </row>
    <row r="22" spans="1:26" ht="16.350000000000001" customHeight="1">
      <c r="A22" s="47">
        <v>5</v>
      </c>
      <c r="B22" s="2680" t="s">
        <v>5142</v>
      </c>
      <c r="C22" s="533"/>
      <c r="D22" s="2684"/>
      <c r="E22" s="562">
        <v>1081.6199999999999</v>
      </c>
      <c r="F22" s="200"/>
      <c r="G22" s="178">
        <f t="shared" si="0"/>
        <v>1081.6199999999999</v>
      </c>
      <c r="H22" s="11"/>
      <c r="I22" s="11"/>
      <c r="J22" s="11"/>
      <c r="K22" s="11"/>
      <c r="L22" s="11"/>
      <c r="M22" s="11"/>
      <c r="N22" s="11"/>
      <c r="O22" s="11"/>
      <c r="P22" s="11"/>
      <c r="Q22" s="11"/>
      <c r="R22" s="11"/>
      <c r="S22" s="11"/>
      <c r="T22" s="11"/>
      <c r="U22" s="11"/>
      <c r="V22" s="11"/>
      <c r="W22" s="11"/>
      <c r="X22" s="11"/>
      <c r="Y22" s="11"/>
      <c r="Z22" s="11"/>
    </row>
    <row r="23" spans="1:26" ht="16.350000000000001" customHeight="1">
      <c r="A23" s="47">
        <v>6</v>
      </c>
      <c r="B23" s="2680" t="s">
        <v>5143</v>
      </c>
      <c r="C23" s="533"/>
      <c r="D23" s="2684"/>
      <c r="E23" s="562">
        <v>1104.8599999999999</v>
      </c>
      <c r="F23" s="200"/>
      <c r="G23" s="178">
        <f t="shared" si="0"/>
        <v>1104.8599999999999</v>
      </c>
      <c r="H23" s="11"/>
      <c r="I23" s="11"/>
      <c r="J23" s="11"/>
      <c r="K23" s="11"/>
      <c r="L23" s="11"/>
      <c r="M23" s="11"/>
      <c r="N23" s="11"/>
      <c r="O23" s="11"/>
      <c r="P23" s="11"/>
      <c r="Q23" s="11"/>
      <c r="R23" s="11"/>
      <c r="S23" s="11"/>
      <c r="T23" s="11"/>
      <c r="U23" s="11"/>
      <c r="V23" s="11"/>
      <c r="W23" s="11"/>
      <c r="X23" s="11"/>
      <c r="Y23" s="11"/>
      <c r="Z23" s="11"/>
    </row>
    <row r="24" spans="1:26" ht="16.350000000000001" customHeight="1">
      <c r="A24" s="47">
        <v>7</v>
      </c>
      <c r="B24" s="2680" t="s">
        <v>5144</v>
      </c>
      <c r="C24" s="533"/>
      <c r="D24" s="2684"/>
      <c r="E24" s="562">
        <v>8808.49</v>
      </c>
      <c r="F24" s="200"/>
      <c r="G24" s="178">
        <f t="shared" si="0"/>
        <v>8808.49</v>
      </c>
      <c r="H24" s="11"/>
      <c r="I24" s="11"/>
      <c r="J24" s="11"/>
      <c r="K24" s="11"/>
      <c r="L24" s="11"/>
      <c r="M24" s="11"/>
      <c r="N24" s="11"/>
      <c r="O24" s="11"/>
      <c r="P24" s="11"/>
      <c r="Q24" s="11"/>
      <c r="R24" s="11"/>
      <c r="S24" s="11"/>
      <c r="T24" s="11"/>
      <c r="U24" s="11"/>
      <c r="V24" s="11"/>
      <c r="W24" s="11"/>
      <c r="X24" s="11"/>
      <c r="Y24" s="11"/>
      <c r="Z24" s="11"/>
    </row>
    <row r="25" spans="1:26" ht="16.350000000000001" customHeight="1">
      <c r="A25" s="47">
        <v>8</v>
      </c>
      <c r="B25" s="2680" t="s">
        <v>5218</v>
      </c>
      <c r="C25" s="533"/>
      <c r="D25" s="2684"/>
      <c r="E25" s="562">
        <v>500</v>
      </c>
      <c r="F25" s="200"/>
      <c r="G25" s="178">
        <f t="shared" si="0"/>
        <v>500</v>
      </c>
      <c r="H25" s="11"/>
      <c r="I25" s="11"/>
      <c r="J25" s="11"/>
      <c r="K25" s="11"/>
      <c r="L25" s="11"/>
      <c r="M25" s="11"/>
      <c r="N25" s="11"/>
      <c r="O25" s="11"/>
      <c r="P25" s="11"/>
      <c r="Q25" s="11"/>
      <c r="R25" s="11"/>
      <c r="S25" s="11"/>
      <c r="T25" s="11"/>
      <c r="U25" s="11"/>
      <c r="V25" s="11"/>
      <c r="W25" s="11"/>
      <c r="X25" s="11"/>
      <c r="Y25" s="11"/>
      <c r="Z25" s="11"/>
    </row>
    <row r="26" spans="1:26" s="2792" customFormat="1" ht="16.350000000000001" customHeight="1">
      <c r="A26" s="47"/>
      <c r="B26" s="2680" t="s">
        <v>5219</v>
      </c>
      <c r="C26" s="533"/>
      <c r="D26" s="2684"/>
      <c r="E26" s="562"/>
      <c r="F26" s="200"/>
      <c r="G26" s="178"/>
      <c r="H26" s="11"/>
      <c r="I26" s="11"/>
      <c r="J26" s="11"/>
      <c r="K26" s="11"/>
      <c r="L26" s="11"/>
      <c r="M26" s="11"/>
      <c r="N26" s="11"/>
      <c r="O26" s="11"/>
      <c r="P26" s="11"/>
      <c r="Q26" s="11"/>
      <c r="R26" s="11"/>
      <c r="S26" s="11"/>
      <c r="T26" s="11"/>
      <c r="U26" s="11"/>
      <c r="V26" s="11"/>
      <c r="W26" s="11"/>
      <c r="X26" s="11"/>
      <c r="Y26" s="11"/>
      <c r="Z26" s="11"/>
    </row>
    <row r="27" spans="1:26" ht="16.350000000000001" customHeight="1">
      <c r="A27" s="47">
        <v>9</v>
      </c>
      <c r="B27" s="2680" t="s">
        <v>5145</v>
      </c>
      <c r="C27" s="533"/>
      <c r="D27" s="2684"/>
      <c r="E27" s="562">
        <v>4739.8100000000004</v>
      </c>
      <c r="F27" s="200"/>
      <c r="G27" s="178">
        <f t="shared" si="0"/>
        <v>4739.8100000000004</v>
      </c>
      <c r="H27" s="11"/>
      <c r="I27" s="11"/>
      <c r="J27" s="11"/>
      <c r="K27" s="11"/>
      <c r="L27" s="11"/>
      <c r="M27" s="11"/>
      <c r="N27" s="11"/>
      <c r="O27" s="11"/>
      <c r="P27" s="11"/>
      <c r="Q27" s="11"/>
      <c r="R27" s="11"/>
      <c r="S27" s="11"/>
      <c r="T27" s="11"/>
      <c r="U27" s="11"/>
      <c r="V27" s="11"/>
      <c r="W27" s="11"/>
      <c r="X27" s="11"/>
      <c r="Y27" s="11"/>
      <c r="Z27" s="11"/>
    </row>
    <row r="28" spans="1:26" ht="16.350000000000001" customHeight="1">
      <c r="A28" s="47">
        <v>10</v>
      </c>
      <c r="B28" s="2680" t="s">
        <v>5135</v>
      </c>
      <c r="C28" s="533"/>
      <c r="D28" s="2684"/>
      <c r="E28" s="562"/>
      <c r="F28" s="200"/>
      <c r="G28" s="178"/>
      <c r="H28" s="11"/>
      <c r="I28" s="11"/>
      <c r="J28" s="11"/>
      <c r="K28" s="11"/>
      <c r="L28" s="11"/>
      <c r="M28" s="11"/>
      <c r="N28" s="11"/>
      <c r="O28" s="11"/>
      <c r="P28" s="11"/>
      <c r="Q28" s="11"/>
      <c r="R28" s="11"/>
      <c r="S28" s="11"/>
      <c r="T28" s="11"/>
      <c r="U28" s="11"/>
      <c r="V28" s="11"/>
      <c r="W28" s="11"/>
      <c r="X28" s="11"/>
      <c r="Y28" s="11"/>
      <c r="Z28" s="11"/>
    </row>
    <row r="29" spans="1:26" s="2792" customFormat="1" ht="16.350000000000001" customHeight="1">
      <c r="A29" s="47"/>
      <c r="B29" s="2680" t="s">
        <v>5220</v>
      </c>
      <c r="C29" s="533"/>
      <c r="D29" s="2684"/>
      <c r="E29" s="562">
        <v>1715</v>
      </c>
      <c r="F29" s="200"/>
      <c r="G29" s="178">
        <f t="shared" si="0"/>
        <v>1715</v>
      </c>
      <c r="H29" s="11"/>
      <c r="I29" s="11"/>
      <c r="J29" s="11"/>
      <c r="K29" s="11"/>
      <c r="L29" s="11"/>
      <c r="M29" s="11"/>
      <c r="N29" s="11"/>
      <c r="O29" s="11"/>
      <c r="P29" s="11"/>
      <c r="Q29" s="11"/>
      <c r="R29" s="11"/>
      <c r="S29" s="11"/>
      <c r="T29" s="11"/>
      <c r="U29" s="11"/>
      <c r="V29" s="11"/>
      <c r="W29" s="11"/>
      <c r="X29" s="11"/>
      <c r="Y29" s="11"/>
      <c r="Z29" s="11"/>
    </row>
    <row r="30" spans="1:26" s="2792" customFormat="1" ht="16.350000000000001" customHeight="1">
      <c r="A30" s="47"/>
      <c r="B30" s="2680" t="s">
        <v>5221</v>
      </c>
      <c r="C30" s="533"/>
      <c r="D30" s="2684"/>
      <c r="E30" s="562"/>
      <c r="F30" s="200"/>
      <c r="G30" s="178"/>
      <c r="H30" s="11"/>
      <c r="I30" s="11"/>
      <c r="J30" s="11"/>
      <c r="K30" s="11"/>
      <c r="L30" s="11"/>
      <c r="M30" s="11"/>
      <c r="N30" s="11"/>
      <c r="O30" s="11"/>
      <c r="P30" s="11"/>
      <c r="Q30" s="11"/>
      <c r="R30" s="11"/>
      <c r="S30" s="11"/>
      <c r="T30" s="11"/>
      <c r="U30" s="11"/>
      <c r="V30" s="11"/>
      <c r="W30" s="11"/>
      <c r="X30" s="11"/>
      <c r="Y30" s="11"/>
      <c r="Z30" s="11"/>
    </row>
    <row r="31" spans="1:26" ht="16.350000000000001" customHeight="1">
      <c r="A31" s="47">
        <v>11</v>
      </c>
      <c r="B31" s="2680" t="s">
        <v>5136</v>
      </c>
      <c r="C31" s="533"/>
      <c r="D31" s="2684"/>
      <c r="E31" s="562">
        <v>2370.94</v>
      </c>
      <c r="F31" s="200"/>
      <c r="G31" s="178">
        <f t="shared" si="0"/>
        <v>2370.94</v>
      </c>
      <c r="H31" s="11"/>
      <c r="I31" s="11"/>
      <c r="J31" s="11"/>
      <c r="K31" s="11"/>
      <c r="L31" s="11"/>
      <c r="M31" s="11"/>
      <c r="N31" s="11"/>
      <c r="O31" s="11"/>
      <c r="P31" s="11"/>
      <c r="Q31" s="11"/>
      <c r="R31" s="11"/>
      <c r="S31" s="11"/>
      <c r="T31" s="11"/>
      <c r="U31" s="11"/>
      <c r="V31" s="11"/>
      <c r="W31" s="11"/>
      <c r="X31" s="11"/>
      <c r="Y31" s="11"/>
      <c r="Z31" s="11"/>
    </row>
    <row r="32" spans="1:26" s="2792" customFormat="1" ht="16.350000000000001" customHeight="1">
      <c r="A32" s="47"/>
      <c r="B32" s="2680" t="s">
        <v>5222</v>
      </c>
      <c r="C32" s="533"/>
      <c r="D32" s="2684"/>
      <c r="E32" s="562"/>
      <c r="F32" s="200"/>
      <c r="G32" s="178"/>
      <c r="H32" s="11"/>
      <c r="I32" s="11"/>
      <c r="J32" s="11"/>
      <c r="K32" s="11"/>
      <c r="L32" s="11"/>
      <c r="M32" s="11"/>
      <c r="N32" s="11"/>
      <c r="O32" s="11"/>
      <c r="P32" s="11"/>
      <c r="Q32" s="11"/>
      <c r="R32" s="11"/>
      <c r="S32" s="11"/>
      <c r="T32" s="11"/>
      <c r="U32" s="11"/>
      <c r="V32" s="11"/>
      <c r="W32" s="11"/>
      <c r="X32" s="11"/>
      <c r="Y32" s="11"/>
      <c r="Z32" s="11"/>
    </row>
    <row r="33" spans="1:26" ht="16.350000000000001" customHeight="1">
      <c r="A33" s="47">
        <v>12</v>
      </c>
      <c r="B33" s="2680" t="s">
        <v>5137</v>
      </c>
      <c r="C33" s="533"/>
      <c r="D33" s="2684"/>
      <c r="E33" s="562">
        <v>7321.25</v>
      </c>
      <c r="F33" s="200"/>
      <c r="G33" s="178">
        <f t="shared" si="0"/>
        <v>7321.25</v>
      </c>
      <c r="H33" s="11"/>
      <c r="I33" s="11"/>
      <c r="J33" s="11"/>
      <c r="K33" s="11"/>
      <c r="L33" s="11"/>
      <c r="M33" s="11"/>
      <c r="N33" s="11"/>
      <c r="O33" s="11"/>
      <c r="P33" s="11"/>
      <c r="Q33" s="11"/>
      <c r="R33" s="11"/>
      <c r="S33" s="11"/>
      <c r="T33" s="11"/>
      <c r="U33" s="11"/>
      <c r="V33" s="11"/>
      <c r="W33" s="11"/>
      <c r="X33" s="11"/>
      <c r="Y33" s="11"/>
      <c r="Z33" s="11"/>
    </row>
    <row r="34" spans="1:26" ht="16.350000000000001" customHeight="1">
      <c r="A34" s="47">
        <v>13</v>
      </c>
      <c r="B34" s="2680" t="s">
        <v>5138</v>
      </c>
      <c r="C34" s="533"/>
      <c r="D34" s="2684"/>
      <c r="E34" s="562"/>
      <c r="F34" s="200"/>
      <c r="G34" s="178">
        <f t="shared" si="0"/>
        <v>0</v>
      </c>
      <c r="H34" s="11"/>
      <c r="I34" s="11"/>
      <c r="J34" s="11"/>
      <c r="K34" s="11"/>
      <c r="L34" s="11"/>
      <c r="M34" s="11"/>
      <c r="N34" s="11"/>
      <c r="O34" s="11"/>
      <c r="P34" s="11"/>
      <c r="Q34" s="11"/>
      <c r="R34" s="11"/>
      <c r="S34" s="11"/>
      <c r="T34" s="11"/>
      <c r="U34" s="11"/>
      <c r="V34" s="11"/>
      <c r="W34" s="11"/>
      <c r="X34" s="11"/>
      <c r="Y34" s="11"/>
      <c r="Z34" s="11"/>
    </row>
    <row r="35" spans="1:26" ht="16.350000000000001" customHeight="1">
      <c r="A35" s="47">
        <v>14</v>
      </c>
      <c r="B35" s="2680"/>
      <c r="C35" s="533"/>
      <c r="D35" s="2684"/>
      <c r="E35" s="562"/>
      <c r="F35" s="200"/>
      <c r="G35" s="178">
        <f t="shared" si="0"/>
        <v>0</v>
      </c>
      <c r="H35" s="11"/>
      <c r="I35" s="11"/>
      <c r="J35" s="11"/>
      <c r="K35" s="11"/>
      <c r="L35" s="11"/>
      <c r="M35" s="11"/>
      <c r="N35" s="11"/>
      <c r="O35" s="11"/>
      <c r="P35" s="11"/>
      <c r="Q35" s="11"/>
      <c r="R35" s="11"/>
      <c r="S35" s="11"/>
      <c r="T35" s="11"/>
      <c r="U35" s="11"/>
      <c r="V35" s="11"/>
      <c r="W35" s="11"/>
      <c r="X35" s="11"/>
      <c r="Y35" s="11"/>
      <c r="Z35" s="11"/>
    </row>
    <row r="36" spans="1:26" ht="16.350000000000001" customHeight="1">
      <c r="A36" s="47">
        <v>15</v>
      </c>
      <c r="B36" s="2680"/>
      <c r="C36" s="533"/>
      <c r="D36" s="2684"/>
      <c r="E36" s="562"/>
      <c r="F36" s="200"/>
      <c r="G36" s="178">
        <f t="shared" si="0"/>
        <v>0</v>
      </c>
      <c r="H36" s="11"/>
      <c r="I36" s="11"/>
      <c r="J36" s="11"/>
      <c r="K36" s="11"/>
      <c r="L36" s="11"/>
      <c r="M36" s="11"/>
      <c r="N36" s="11"/>
      <c r="O36" s="11"/>
      <c r="P36" s="11"/>
      <c r="Q36" s="11"/>
      <c r="R36" s="11"/>
      <c r="S36" s="11"/>
      <c r="T36" s="11"/>
      <c r="U36" s="11"/>
      <c r="V36" s="11"/>
      <c r="W36" s="11"/>
      <c r="X36" s="11"/>
      <c r="Y36" s="11"/>
      <c r="Z36" s="11"/>
    </row>
    <row r="37" spans="1:26" ht="16.350000000000001" customHeight="1">
      <c r="A37" s="47">
        <v>16</v>
      </c>
      <c r="B37" s="2680" t="s">
        <v>5223</v>
      </c>
      <c r="C37" s="533"/>
      <c r="D37" s="2684"/>
      <c r="E37" s="562">
        <v>8</v>
      </c>
      <c r="F37" s="200"/>
      <c r="G37" s="178">
        <f t="shared" si="0"/>
        <v>8</v>
      </c>
      <c r="H37" s="11"/>
      <c r="I37" s="11"/>
      <c r="J37" s="11"/>
      <c r="K37" s="11"/>
      <c r="L37" s="11"/>
      <c r="M37" s="11"/>
      <c r="N37" s="11"/>
      <c r="O37" s="11"/>
      <c r="P37" s="11"/>
      <c r="Q37" s="11"/>
      <c r="R37" s="11"/>
      <c r="S37" s="11"/>
      <c r="T37" s="11"/>
      <c r="U37" s="11"/>
      <c r="V37" s="11"/>
      <c r="W37" s="11"/>
      <c r="X37" s="11"/>
      <c r="Y37" s="11"/>
      <c r="Z37" s="11"/>
    </row>
    <row r="38" spans="1:26" ht="16.350000000000001" customHeight="1">
      <c r="A38" s="47">
        <v>17</v>
      </c>
      <c r="B38" s="2680"/>
      <c r="C38" s="533"/>
      <c r="D38" s="2684"/>
      <c r="E38" s="562"/>
      <c r="F38" s="200"/>
      <c r="G38" s="178">
        <f t="shared" si="0"/>
        <v>0</v>
      </c>
      <c r="H38" s="11"/>
      <c r="I38" s="11"/>
      <c r="J38" s="11"/>
      <c r="K38" s="11"/>
      <c r="L38" s="11"/>
      <c r="M38" s="11"/>
      <c r="N38" s="11"/>
      <c r="O38" s="11"/>
      <c r="P38" s="11"/>
      <c r="Q38" s="11"/>
      <c r="R38" s="11"/>
      <c r="S38" s="11"/>
      <c r="T38" s="11"/>
      <c r="U38" s="11"/>
      <c r="V38" s="11"/>
      <c r="W38" s="11"/>
      <c r="X38" s="11"/>
      <c r="Y38" s="11"/>
      <c r="Z38" s="11"/>
    </row>
    <row r="39" spans="1:26" ht="16.350000000000001" customHeight="1">
      <c r="A39" s="47">
        <v>18</v>
      </c>
      <c r="B39" s="2680" t="s">
        <v>5146</v>
      </c>
      <c r="C39" s="2681"/>
      <c r="D39" s="2684"/>
      <c r="E39" s="562">
        <v>12072</v>
      </c>
      <c r="F39" s="200"/>
      <c r="G39" s="178">
        <f t="shared" si="0"/>
        <v>12072</v>
      </c>
      <c r="H39" s="11"/>
      <c r="I39" s="11"/>
      <c r="J39" s="11"/>
      <c r="K39" s="11"/>
      <c r="L39" s="11"/>
      <c r="M39" s="11"/>
      <c r="N39" s="11"/>
      <c r="O39" s="11"/>
      <c r="P39" s="11"/>
      <c r="Q39" s="11"/>
      <c r="R39" s="11"/>
      <c r="S39" s="11"/>
      <c r="T39" s="11"/>
      <c r="U39" s="11"/>
      <c r="V39" s="11"/>
      <c r="W39" s="11"/>
      <c r="X39" s="11"/>
      <c r="Y39" s="11"/>
      <c r="Z39" s="11"/>
    </row>
    <row r="40" spans="1:26" ht="16.350000000000001" customHeight="1">
      <c r="A40" s="47">
        <v>19</v>
      </c>
      <c r="B40" s="2685"/>
      <c r="C40" s="2676"/>
      <c r="D40" s="2686"/>
      <c r="F40" s="200"/>
      <c r="G40" s="178">
        <f t="shared" si="0"/>
        <v>0</v>
      </c>
      <c r="H40" s="11"/>
      <c r="I40" s="11"/>
      <c r="J40" s="11"/>
      <c r="K40" s="11"/>
      <c r="L40" s="11"/>
      <c r="M40" s="11"/>
      <c r="N40" s="11"/>
      <c r="O40" s="11"/>
      <c r="P40" s="11"/>
      <c r="Q40" s="11"/>
      <c r="R40" s="11"/>
      <c r="S40" s="11"/>
      <c r="T40" s="11"/>
      <c r="U40" s="11"/>
      <c r="V40" s="11"/>
      <c r="W40" s="11"/>
      <c r="X40" s="11"/>
      <c r="Y40" s="11"/>
      <c r="Z40" s="11"/>
    </row>
    <row r="41" spans="1:26" ht="16.350000000000001" customHeight="1">
      <c r="A41" s="47">
        <v>20</v>
      </c>
      <c r="B41" s="2685"/>
      <c r="C41" s="2676"/>
      <c r="D41" s="2686"/>
      <c r="F41" s="200"/>
      <c r="G41" s="178">
        <f t="shared" si="0"/>
        <v>0</v>
      </c>
      <c r="H41" s="11"/>
      <c r="I41" s="11"/>
      <c r="J41" s="11"/>
      <c r="K41" s="11"/>
      <c r="L41" s="11"/>
      <c r="M41" s="11"/>
      <c r="N41" s="11"/>
      <c r="O41" s="11"/>
      <c r="P41" s="11"/>
      <c r="Q41" s="11"/>
      <c r="R41" s="11"/>
      <c r="S41" s="11"/>
      <c r="T41" s="11"/>
      <c r="U41" s="11"/>
      <c r="V41" s="11"/>
      <c r="W41" s="11"/>
      <c r="X41" s="11"/>
      <c r="Y41" s="11"/>
      <c r="Z41" s="11"/>
    </row>
    <row r="42" spans="1:26" ht="16.350000000000001" customHeight="1">
      <c r="A42" s="47">
        <v>21</v>
      </c>
      <c r="B42" s="2685"/>
      <c r="C42" s="2676"/>
      <c r="D42" s="2686"/>
      <c r="F42" s="200"/>
      <c r="G42" s="178">
        <f t="shared" si="0"/>
        <v>0</v>
      </c>
      <c r="H42" s="11"/>
      <c r="I42" s="11"/>
      <c r="J42" s="11"/>
      <c r="K42" s="11"/>
      <c r="L42" s="11"/>
      <c r="M42" s="11"/>
      <c r="N42" s="11"/>
      <c r="O42" s="11"/>
      <c r="P42" s="11"/>
      <c r="Q42" s="11"/>
      <c r="R42" s="11"/>
      <c r="S42" s="11"/>
      <c r="T42" s="11"/>
      <c r="U42" s="11"/>
      <c r="V42" s="11"/>
      <c r="W42" s="11"/>
      <c r="X42" s="11"/>
      <c r="Y42" s="11"/>
      <c r="Z42" s="11"/>
    </row>
    <row r="43" spans="1:26" ht="16.350000000000001" customHeight="1">
      <c r="A43" s="47">
        <v>22</v>
      </c>
      <c r="B43" s="2685"/>
      <c r="C43" s="2676"/>
      <c r="D43" s="2686"/>
      <c r="F43" s="200"/>
      <c r="G43" s="178">
        <f t="shared" si="0"/>
        <v>0</v>
      </c>
      <c r="H43" s="11"/>
      <c r="I43" s="11"/>
      <c r="J43" s="11"/>
      <c r="K43" s="11"/>
      <c r="L43" s="11"/>
      <c r="M43" s="11"/>
      <c r="N43" s="11"/>
      <c r="O43" s="11"/>
      <c r="P43" s="11"/>
      <c r="Q43" s="11"/>
      <c r="R43" s="11"/>
      <c r="S43" s="11"/>
      <c r="T43" s="11"/>
      <c r="U43" s="11"/>
      <c r="V43" s="11"/>
      <c r="W43" s="11"/>
      <c r="X43" s="11"/>
      <c r="Y43" s="11"/>
      <c r="Z43" s="11"/>
    </row>
    <row r="44" spans="1:26" ht="16.350000000000001" customHeight="1">
      <c r="A44" s="47">
        <v>23</v>
      </c>
      <c r="B44" s="2680"/>
      <c r="C44" s="533"/>
      <c r="D44" s="2684"/>
      <c r="E44" s="562"/>
      <c r="F44" s="200"/>
      <c r="G44" s="178">
        <f t="shared" si="0"/>
        <v>0</v>
      </c>
      <c r="H44" s="11"/>
      <c r="I44" s="11"/>
      <c r="J44" s="11"/>
      <c r="K44" s="11"/>
      <c r="L44" s="11"/>
      <c r="M44" s="11"/>
      <c r="N44" s="11"/>
      <c r="O44" s="11"/>
      <c r="P44" s="11"/>
      <c r="Q44" s="11"/>
      <c r="R44" s="11"/>
      <c r="S44" s="11"/>
      <c r="T44" s="11"/>
      <c r="U44" s="11"/>
      <c r="V44" s="11"/>
      <c r="W44" s="11"/>
      <c r="X44" s="11"/>
      <c r="Y44" s="11"/>
      <c r="Z44" s="11"/>
    </row>
    <row r="45" spans="1:26" ht="16.350000000000001" customHeight="1">
      <c r="A45" s="47">
        <v>24</v>
      </c>
      <c r="B45" s="2680"/>
      <c r="C45" s="533"/>
      <c r="D45" s="2684"/>
      <c r="E45" s="562"/>
      <c r="F45" s="200"/>
      <c r="G45" s="178">
        <f t="shared" si="0"/>
        <v>0</v>
      </c>
      <c r="H45" s="11"/>
      <c r="I45" s="11"/>
      <c r="J45" s="11"/>
      <c r="K45" s="11"/>
      <c r="L45" s="11"/>
      <c r="M45" s="11"/>
      <c r="N45" s="11"/>
      <c r="O45" s="11"/>
      <c r="P45" s="11"/>
      <c r="Q45" s="11"/>
      <c r="R45" s="11"/>
      <c r="S45" s="11"/>
      <c r="T45" s="11"/>
      <c r="U45" s="11"/>
      <c r="V45" s="11"/>
      <c r="W45" s="11"/>
      <c r="X45" s="11"/>
      <c r="Y45" s="11"/>
      <c r="Z45" s="11"/>
    </row>
    <row r="46" spans="1:26" ht="16.350000000000001" customHeight="1">
      <c r="A46" s="47">
        <v>25</v>
      </c>
      <c r="B46" s="2680"/>
      <c r="C46" s="533"/>
      <c r="D46" s="2684"/>
      <c r="E46" s="562"/>
      <c r="F46" s="200"/>
      <c r="G46" s="178">
        <f t="shared" si="0"/>
        <v>0</v>
      </c>
      <c r="H46" s="11"/>
      <c r="I46" s="11"/>
      <c r="J46" s="11"/>
      <c r="K46" s="11"/>
      <c r="L46" s="11"/>
      <c r="M46" s="11"/>
      <c r="N46" s="11"/>
      <c r="O46" s="11"/>
      <c r="P46" s="11"/>
      <c r="Q46" s="11"/>
      <c r="R46" s="11"/>
      <c r="S46" s="11"/>
      <c r="T46" s="11"/>
      <c r="U46" s="11"/>
      <c r="V46" s="11"/>
      <c r="W46" s="11"/>
      <c r="X46" s="11"/>
      <c r="Y46" s="11"/>
      <c r="Z46" s="11"/>
    </row>
    <row r="47" spans="1:26" ht="16.350000000000001" customHeight="1">
      <c r="A47" s="47">
        <v>26</v>
      </c>
      <c r="B47" s="2680"/>
      <c r="C47" s="533"/>
      <c r="D47" s="2684"/>
      <c r="E47" s="562"/>
      <c r="F47" s="200"/>
      <c r="G47" s="178">
        <f t="shared" si="0"/>
        <v>0</v>
      </c>
      <c r="H47" s="11"/>
      <c r="I47" s="11"/>
      <c r="J47" s="11"/>
      <c r="K47" s="11"/>
      <c r="L47" s="11"/>
      <c r="M47" s="11"/>
      <c r="N47" s="11"/>
      <c r="O47" s="11"/>
      <c r="P47" s="11"/>
      <c r="Q47" s="11"/>
      <c r="R47" s="11"/>
      <c r="S47" s="11"/>
      <c r="T47" s="11"/>
      <c r="U47" s="11"/>
      <c r="V47" s="11"/>
      <c r="W47" s="11"/>
      <c r="X47" s="11"/>
      <c r="Y47" s="11"/>
      <c r="Z47" s="11"/>
    </row>
    <row r="48" spans="1:26" ht="16.350000000000001" customHeight="1">
      <c r="A48" s="47">
        <v>27</v>
      </c>
      <c r="B48" s="2680"/>
      <c r="C48" s="533"/>
      <c r="D48" s="2684"/>
      <c r="E48" s="562"/>
      <c r="F48" s="200"/>
      <c r="G48" s="178">
        <f t="shared" si="0"/>
        <v>0</v>
      </c>
      <c r="H48" s="11"/>
      <c r="I48" s="11"/>
      <c r="J48" s="11"/>
      <c r="K48" s="11"/>
      <c r="L48" s="11"/>
      <c r="M48" s="11"/>
      <c r="N48" s="11"/>
      <c r="O48" s="11"/>
      <c r="P48" s="11"/>
      <c r="Q48" s="11"/>
      <c r="R48" s="11"/>
      <c r="S48" s="11"/>
      <c r="T48" s="11"/>
      <c r="U48" s="11"/>
      <c r="V48" s="11"/>
      <c r="W48" s="11"/>
      <c r="X48" s="11"/>
      <c r="Y48" s="11"/>
      <c r="Z48" s="11"/>
    </row>
    <row r="49" spans="1:26" ht="16.350000000000001" customHeight="1">
      <c r="A49" s="47">
        <v>28</v>
      </c>
      <c r="B49" s="2680"/>
      <c r="C49" s="533"/>
      <c r="D49" s="2684"/>
      <c r="E49" s="562"/>
      <c r="F49" s="200"/>
      <c r="G49" s="178">
        <f t="shared" si="0"/>
        <v>0</v>
      </c>
      <c r="H49" s="11"/>
      <c r="I49" s="11"/>
      <c r="J49" s="11"/>
      <c r="K49" s="11"/>
      <c r="L49" s="11"/>
      <c r="M49" s="11"/>
      <c r="N49" s="11"/>
      <c r="O49" s="11"/>
      <c r="P49" s="11"/>
      <c r="Q49" s="11"/>
      <c r="R49" s="11"/>
      <c r="S49" s="11"/>
      <c r="T49" s="11"/>
      <c r="U49" s="11"/>
      <c r="V49" s="11"/>
      <c r="W49" s="11"/>
      <c r="X49" s="11"/>
      <c r="Y49" s="11"/>
      <c r="Z49" s="11"/>
    </row>
    <row r="50" spans="1:26" ht="16.350000000000001" customHeight="1">
      <c r="A50" s="47">
        <v>29</v>
      </c>
      <c r="B50" s="2680"/>
      <c r="C50" s="533"/>
      <c r="D50" s="2684"/>
      <c r="E50" s="562"/>
      <c r="F50" s="200"/>
      <c r="G50" s="178">
        <f t="shared" si="0"/>
        <v>0</v>
      </c>
      <c r="H50" s="11"/>
      <c r="I50" s="11"/>
      <c r="J50" s="11"/>
      <c r="K50" s="11"/>
      <c r="L50" s="11"/>
      <c r="M50" s="11"/>
      <c r="N50" s="11"/>
      <c r="O50" s="11"/>
      <c r="P50" s="11"/>
      <c r="Q50" s="11"/>
      <c r="R50" s="11"/>
      <c r="S50" s="11"/>
      <c r="T50" s="11"/>
      <c r="U50" s="11"/>
      <c r="V50" s="11"/>
      <c r="W50" s="11"/>
      <c r="X50" s="11"/>
      <c r="Y50" s="11"/>
      <c r="Z50" s="11"/>
    </row>
    <row r="51" spans="1:26" ht="16.350000000000001" customHeight="1">
      <c r="A51" s="47">
        <v>30</v>
      </c>
      <c r="B51" s="2680"/>
      <c r="C51" s="533"/>
      <c r="D51" s="2684"/>
      <c r="E51" s="562"/>
      <c r="F51" s="200"/>
      <c r="G51" s="178">
        <f t="shared" si="0"/>
        <v>0</v>
      </c>
      <c r="H51" s="11"/>
      <c r="I51" s="11"/>
      <c r="J51" s="11"/>
      <c r="K51" s="11"/>
    </row>
    <row r="52" spans="1:26" ht="16.350000000000001" customHeight="1">
      <c r="A52" s="47">
        <v>31</v>
      </c>
      <c r="B52" s="2680"/>
      <c r="C52" s="533"/>
      <c r="D52" s="2684"/>
      <c r="E52" s="562"/>
      <c r="F52" s="200"/>
      <c r="G52" s="178">
        <f t="shared" si="0"/>
        <v>0</v>
      </c>
      <c r="H52" s="11"/>
      <c r="I52" s="11"/>
      <c r="J52" s="11"/>
      <c r="K52" s="11"/>
    </row>
    <row r="53" spans="1:26" ht="16.350000000000001" customHeight="1">
      <c r="A53" s="47">
        <v>32</v>
      </c>
      <c r="B53" s="2680"/>
      <c r="C53" s="533"/>
      <c r="D53" s="2684"/>
      <c r="E53" s="562"/>
      <c r="F53" s="200"/>
      <c r="G53" s="178">
        <f t="shared" si="0"/>
        <v>0</v>
      </c>
      <c r="H53" s="11"/>
      <c r="I53" s="11"/>
      <c r="J53" s="11"/>
      <c r="K53" s="11"/>
    </row>
    <row r="54" spans="1:26" ht="16.350000000000001" customHeight="1">
      <c r="A54" s="47">
        <v>33</v>
      </c>
      <c r="B54" s="2680"/>
      <c r="C54" s="533"/>
      <c r="D54" s="2684"/>
      <c r="E54" s="562"/>
      <c r="F54" s="200"/>
      <c r="G54" s="178">
        <f t="shared" si="0"/>
        <v>0</v>
      </c>
      <c r="H54" s="11"/>
      <c r="I54" s="11"/>
      <c r="J54" s="11"/>
    </row>
    <row r="55" spans="1:26" ht="16.350000000000001" customHeight="1">
      <c r="A55" s="47">
        <v>34</v>
      </c>
      <c r="B55" s="2680"/>
      <c r="C55" s="533"/>
      <c r="D55" s="2684"/>
      <c r="E55" s="562"/>
      <c r="F55" s="200"/>
      <c r="G55" s="178">
        <f t="shared" si="0"/>
        <v>0</v>
      </c>
      <c r="H55" s="11"/>
      <c r="I55" s="11"/>
      <c r="J55" s="11"/>
    </row>
    <row r="56" spans="1:26" ht="16.350000000000001" customHeight="1">
      <c r="A56" s="47">
        <v>35</v>
      </c>
      <c r="B56" s="2680"/>
      <c r="C56" s="533"/>
      <c r="D56" s="2684"/>
      <c r="E56" s="562"/>
      <c r="F56" s="200"/>
      <c r="G56" s="178">
        <f t="shared" si="0"/>
        <v>0</v>
      </c>
      <c r="H56" s="11"/>
      <c r="I56" s="11"/>
      <c r="J56" s="11"/>
    </row>
    <row r="57" spans="1:26" ht="16.350000000000001" customHeight="1">
      <c r="A57" s="47">
        <v>36</v>
      </c>
      <c r="B57" s="2680"/>
      <c r="C57" s="533"/>
      <c r="D57" s="2684"/>
      <c r="E57" s="562"/>
      <c r="F57" s="200"/>
      <c r="G57" s="178">
        <f t="shared" si="0"/>
        <v>0</v>
      </c>
      <c r="H57" s="11"/>
      <c r="I57" s="11"/>
      <c r="J57" s="11"/>
    </row>
    <row r="58" spans="1:26" ht="16.350000000000001" customHeight="1">
      <c r="A58" s="47">
        <v>37</v>
      </c>
      <c r="B58" s="2680"/>
      <c r="C58" s="533"/>
      <c r="D58" s="2684"/>
      <c r="E58" s="562"/>
      <c r="F58" s="200"/>
      <c r="G58" s="178">
        <f t="shared" si="0"/>
        <v>0</v>
      </c>
      <c r="H58" s="11"/>
      <c r="I58" s="11"/>
      <c r="J58" s="11"/>
    </row>
    <row r="59" spans="1:26" ht="16.350000000000001" customHeight="1">
      <c r="A59" s="47">
        <v>38</v>
      </c>
      <c r="B59" s="2680"/>
      <c r="C59" s="533"/>
      <c r="D59" s="2684"/>
      <c r="E59" s="562"/>
      <c r="F59" s="200"/>
      <c r="G59" s="178">
        <f t="shared" si="0"/>
        <v>0</v>
      </c>
      <c r="H59" s="11"/>
      <c r="I59" s="11"/>
      <c r="J59" s="11"/>
    </row>
    <row r="60" spans="1:26" ht="16.350000000000001" customHeight="1">
      <c r="A60" s="47">
        <v>39</v>
      </c>
      <c r="B60" s="2680"/>
      <c r="C60" s="533"/>
      <c r="D60" s="2684"/>
      <c r="E60" s="562"/>
      <c r="F60" s="200"/>
      <c r="G60" s="178">
        <f t="shared" si="0"/>
        <v>0</v>
      </c>
      <c r="H60" s="11"/>
      <c r="I60" s="11"/>
      <c r="J60" s="11"/>
    </row>
    <row r="61" spans="1:26" ht="16.350000000000001" customHeight="1">
      <c r="A61" s="47">
        <v>40</v>
      </c>
      <c r="B61" s="2680"/>
      <c r="C61" s="533"/>
      <c r="D61" s="2684"/>
      <c r="E61" s="562"/>
      <c r="F61" s="200"/>
      <c r="G61" s="178">
        <f t="shared" si="0"/>
        <v>0</v>
      </c>
      <c r="H61" s="11"/>
      <c r="I61" s="11"/>
      <c r="J61" s="11"/>
    </row>
    <row r="62" spans="1:26" ht="16.350000000000001" customHeight="1">
      <c r="A62" s="47">
        <v>41</v>
      </c>
      <c r="B62" s="2680"/>
      <c r="C62" s="533"/>
      <c r="D62" s="2684"/>
      <c r="E62" s="562"/>
      <c r="F62" s="200"/>
      <c r="G62" s="178"/>
      <c r="H62" s="11"/>
      <c r="I62" s="11"/>
      <c r="J62" s="11"/>
    </row>
    <row r="63" spans="1:26" ht="16.350000000000001" customHeight="1">
      <c r="A63" s="47">
        <v>42</v>
      </c>
      <c r="B63" s="2682"/>
      <c r="C63" s="2512"/>
      <c r="D63" s="2687"/>
      <c r="E63" s="562"/>
      <c r="F63" s="200"/>
      <c r="G63" s="178"/>
      <c r="H63" s="11"/>
      <c r="I63" s="11"/>
      <c r="J63" s="11"/>
    </row>
    <row r="64" spans="1:26" ht="16.350000000000001" customHeight="1" thickBot="1">
      <c r="A64" s="190">
        <v>43</v>
      </c>
      <c r="B64" s="217"/>
      <c r="C64" s="73" t="s">
        <v>1226</v>
      </c>
      <c r="D64" s="73"/>
      <c r="E64" s="171">
        <f>SUM(E19:E63)</f>
        <v>57957.85</v>
      </c>
      <c r="F64" s="171">
        <f>SUM(F19:F63)</f>
        <v>-15549</v>
      </c>
      <c r="G64" s="169">
        <f>SUM(G19:G63)</f>
        <v>42408.85</v>
      </c>
      <c r="H64" s="11"/>
      <c r="I64" s="11"/>
      <c r="J64" s="11"/>
    </row>
    <row r="65" spans="1:10">
      <c r="A65" s="11"/>
      <c r="B65" s="11"/>
      <c r="C65" s="11"/>
      <c r="D65" s="11"/>
      <c r="E65" s="11"/>
      <c r="F65" s="11"/>
      <c r="G65" s="11"/>
      <c r="H65" s="11"/>
      <c r="I65" s="11"/>
      <c r="J65" s="11"/>
    </row>
    <row r="66" spans="1:10">
      <c r="A66" s="11" t="s">
        <v>1227</v>
      </c>
      <c r="B66" s="11"/>
      <c r="C66" s="11"/>
      <c r="D66" s="11"/>
      <c r="E66" s="11"/>
      <c r="F66" s="11"/>
      <c r="G66" s="174" t="s">
        <v>5139</v>
      </c>
      <c r="H66" s="11"/>
      <c r="I66" s="11"/>
      <c r="J66" s="11"/>
    </row>
    <row r="67" spans="1:10">
      <c r="A67" s="44" t="s">
        <v>1228</v>
      </c>
      <c r="B67" s="44"/>
      <c r="C67" s="44"/>
      <c r="D67" s="44"/>
      <c r="E67" s="44"/>
      <c r="F67" s="44"/>
      <c r="G67" s="44"/>
      <c r="H67" s="11"/>
      <c r="I67" s="11"/>
      <c r="J67" s="11"/>
    </row>
    <row r="68" spans="1:10">
      <c r="A68" s="11"/>
      <c r="B68" s="11"/>
      <c r="E68" s="11"/>
      <c r="F68" s="11"/>
      <c r="G68" s="11"/>
      <c r="I68" s="11"/>
      <c r="J68" s="11"/>
    </row>
    <row r="69" spans="1:10" ht="15.75" thickBot="1">
      <c r="A69" s="11" t="str">
        <f>'Data Sheet'!$C$25</f>
        <v>Orange and Rockland Utilities, Inc</v>
      </c>
      <c r="B69" s="11"/>
      <c r="C69" s="11"/>
      <c r="D69" s="11"/>
      <c r="E69" s="11"/>
      <c r="F69" s="456" t="str">
        <f>'Data Sheet'!$C$40</f>
        <v>4/28/2015</v>
      </c>
      <c r="G69" s="11" t="str">
        <f>'Data Sheet'!$C$38</f>
        <v>12/31/2014</v>
      </c>
      <c r="I69" s="11"/>
      <c r="J69" s="11"/>
    </row>
    <row r="70" spans="1:10">
      <c r="A70" s="13"/>
      <c r="B70" s="41"/>
      <c r="C70" s="41"/>
      <c r="D70" s="41"/>
      <c r="E70" s="41"/>
      <c r="F70" s="41"/>
      <c r="G70" s="42"/>
      <c r="I70" s="11"/>
      <c r="J70" s="11"/>
    </row>
    <row r="71" spans="1:10">
      <c r="A71" s="1748"/>
      <c r="G71" s="45"/>
      <c r="I71" s="11"/>
      <c r="J71" s="11"/>
    </row>
    <row r="72" spans="1:10">
      <c r="A72" s="47"/>
      <c r="B72" s="533"/>
      <c r="C72" s="533"/>
      <c r="D72" s="533"/>
      <c r="E72" s="533"/>
      <c r="F72" s="533"/>
      <c r="G72" s="48"/>
      <c r="I72" s="11"/>
      <c r="J72" s="11"/>
    </row>
    <row r="73" spans="1:10">
      <c r="A73" s="47"/>
      <c r="B73" s="533"/>
      <c r="C73" s="533"/>
      <c r="D73" s="533"/>
      <c r="E73" s="533"/>
      <c r="F73" s="533"/>
      <c r="G73" s="48"/>
      <c r="I73" s="11"/>
      <c r="J73" s="11"/>
    </row>
    <row r="74" spans="1:10" ht="15.75">
      <c r="A74" s="1748"/>
      <c r="F74" s="46"/>
      <c r="G74" s="203"/>
      <c r="I74" s="11"/>
      <c r="J74" s="11"/>
    </row>
    <row r="75" spans="1:10" ht="15.75">
      <c r="A75" s="1748"/>
      <c r="F75" s="46"/>
      <c r="G75" s="203"/>
      <c r="I75" s="11"/>
      <c r="J75" s="11"/>
    </row>
    <row r="76" spans="1:10" s="1747" customFormat="1" ht="15.75">
      <c r="A76" s="1748"/>
      <c r="F76" s="534"/>
      <c r="G76" s="48"/>
      <c r="I76" s="533"/>
      <c r="J76" s="533"/>
    </row>
    <row r="77" spans="1:10">
      <c r="A77" s="47"/>
      <c r="B77" s="11"/>
      <c r="C77" s="11"/>
      <c r="D77" s="11"/>
      <c r="E77" s="11"/>
      <c r="F77" s="11"/>
      <c r="G77" s="45"/>
      <c r="I77" s="11"/>
      <c r="J77" s="11"/>
    </row>
    <row r="78" spans="1:10">
      <c r="A78" s="47"/>
      <c r="B78" s="11"/>
      <c r="C78" s="11"/>
      <c r="D78" s="11"/>
      <c r="E78" s="11"/>
      <c r="F78" s="11"/>
      <c r="G78" s="48"/>
      <c r="I78" s="11"/>
      <c r="J78" s="11"/>
    </row>
    <row r="79" spans="1:10">
      <c r="A79" s="47"/>
      <c r="B79" s="11"/>
      <c r="C79" s="11"/>
      <c r="D79" s="11"/>
      <c r="E79" s="11"/>
      <c r="F79" s="11"/>
      <c r="G79" s="48"/>
      <c r="I79" s="11"/>
      <c r="J79" s="11"/>
    </row>
    <row r="80" spans="1:10" ht="15.75">
      <c r="A80" s="47"/>
      <c r="B80" s="11"/>
      <c r="C80" s="11"/>
      <c r="D80" s="11"/>
      <c r="E80" s="11"/>
      <c r="F80" s="11"/>
      <c r="G80" s="203"/>
      <c r="I80" s="11"/>
      <c r="J80" s="11"/>
    </row>
    <row r="81" spans="1:10" ht="15.75">
      <c r="A81" s="47"/>
      <c r="B81" s="11"/>
      <c r="C81" s="11"/>
      <c r="D81" s="11"/>
      <c r="E81" s="11"/>
      <c r="F81" s="11"/>
      <c r="G81" s="203"/>
      <c r="I81" s="11"/>
      <c r="J81" s="11"/>
    </row>
    <row r="82" spans="1:10" ht="15.75">
      <c r="A82" s="47"/>
      <c r="B82" s="11"/>
      <c r="C82" s="11"/>
      <c r="D82" s="11"/>
      <c r="E82" s="11"/>
      <c r="F82" s="11"/>
      <c r="G82" s="203"/>
      <c r="I82" s="11"/>
      <c r="J82" s="11"/>
    </row>
    <row r="83" spans="1:10" s="1747" customFormat="1">
      <c r="A83" s="47"/>
      <c r="B83" s="533"/>
      <c r="C83" s="533"/>
      <c r="D83" s="533"/>
      <c r="E83" s="533"/>
      <c r="F83" s="533"/>
      <c r="G83" s="48"/>
      <c r="I83" s="533"/>
      <c r="J83" s="533"/>
    </row>
    <row r="84" spans="1:10">
      <c r="A84" s="47"/>
      <c r="B84" s="11"/>
      <c r="C84" s="11"/>
      <c r="D84" s="11"/>
      <c r="E84" s="11"/>
      <c r="F84" s="11"/>
      <c r="G84" s="48"/>
      <c r="I84" s="11"/>
      <c r="J84" s="11"/>
    </row>
    <row r="85" spans="1:10">
      <c r="A85" s="47"/>
      <c r="B85" s="11"/>
      <c r="C85" s="1766"/>
      <c r="D85" s="11"/>
      <c r="E85" s="1766"/>
      <c r="F85" s="1766"/>
      <c r="G85" s="48"/>
      <c r="I85" s="11"/>
      <c r="J85" s="11"/>
    </row>
    <row r="86" spans="1:10">
      <c r="A86" s="47"/>
      <c r="B86" s="11"/>
      <c r="C86" s="11"/>
      <c r="D86" s="11"/>
      <c r="E86" s="11"/>
      <c r="F86" s="11"/>
      <c r="G86" s="48"/>
      <c r="I86" s="11"/>
      <c r="J86" s="11"/>
    </row>
    <row r="87" spans="1:10">
      <c r="A87" s="47"/>
      <c r="B87" s="11"/>
      <c r="C87" s="533"/>
      <c r="D87" s="11"/>
      <c r="E87" s="11"/>
      <c r="F87" s="11"/>
      <c r="G87" s="48"/>
      <c r="I87" s="11"/>
      <c r="J87" s="11"/>
    </row>
    <row r="88" spans="1:10">
      <c r="A88" s="47"/>
      <c r="B88" s="11"/>
      <c r="C88" s="11"/>
      <c r="D88" s="11"/>
      <c r="F88" s="11"/>
      <c r="G88" s="48"/>
      <c r="I88" s="11"/>
      <c r="J88" s="11"/>
    </row>
    <row r="89" spans="1:10">
      <c r="A89" s="47"/>
      <c r="B89" s="11"/>
      <c r="C89" s="11"/>
      <c r="D89" s="11"/>
      <c r="E89" s="11"/>
      <c r="F89" s="11"/>
      <c r="G89" s="48"/>
      <c r="I89" s="11"/>
      <c r="J89" s="11"/>
    </row>
    <row r="90" spans="1:10">
      <c r="A90" s="47"/>
      <c r="B90" s="11"/>
      <c r="C90" s="11"/>
      <c r="D90" s="11"/>
      <c r="E90" s="11"/>
      <c r="F90" s="11"/>
      <c r="G90" s="48"/>
      <c r="I90" s="11"/>
      <c r="J90" s="11"/>
    </row>
    <row r="91" spans="1:10">
      <c r="A91" s="47"/>
      <c r="B91" s="11"/>
      <c r="C91" s="11"/>
      <c r="D91" s="11"/>
      <c r="E91" s="11"/>
      <c r="F91" s="11"/>
      <c r="G91" s="48"/>
      <c r="I91" s="11"/>
      <c r="J91" s="11"/>
    </row>
    <row r="92" spans="1:10">
      <c r="A92" s="47"/>
      <c r="B92" s="11"/>
      <c r="C92" s="11"/>
      <c r="D92" s="11"/>
      <c r="E92" s="11"/>
      <c r="F92" s="11"/>
      <c r="G92" s="48"/>
      <c r="I92" s="11"/>
      <c r="J92" s="11"/>
    </row>
    <row r="93" spans="1:10">
      <c r="A93" s="47"/>
      <c r="B93" s="11"/>
      <c r="C93" s="11"/>
      <c r="D93" s="11"/>
      <c r="E93" s="11"/>
      <c r="F93" s="11"/>
      <c r="G93" s="48"/>
      <c r="I93" s="11"/>
      <c r="J93" s="11"/>
    </row>
    <row r="94" spans="1:10">
      <c r="A94" s="47"/>
      <c r="B94" s="11"/>
      <c r="C94" s="11"/>
      <c r="D94" s="11"/>
      <c r="E94" s="11"/>
      <c r="F94" s="11"/>
      <c r="G94" s="48"/>
      <c r="I94" s="11"/>
      <c r="J94" s="11"/>
    </row>
    <row r="95" spans="1:10">
      <c r="A95" s="47"/>
      <c r="B95" s="11"/>
      <c r="C95" s="11"/>
      <c r="D95" s="11"/>
      <c r="E95" s="11"/>
      <c r="F95" s="11"/>
      <c r="G95" s="48"/>
      <c r="I95" s="11"/>
      <c r="J95" s="11"/>
    </row>
    <row r="96" spans="1:10">
      <c r="A96" s="47"/>
      <c r="B96" s="11"/>
      <c r="C96" s="11"/>
      <c r="D96" s="11"/>
      <c r="E96" s="11"/>
      <c r="F96" s="11"/>
      <c r="G96" s="48"/>
      <c r="I96" s="11"/>
      <c r="J96" s="11"/>
    </row>
    <row r="97" spans="1:10">
      <c r="A97" s="47"/>
      <c r="B97" s="11"/>
      <c r="C97" s="11"/>
      <c r="D97" s="11"/>
      <c r="E97" s="11"/>
      <c r="F97" s="11"/>
      <c r="G97" s="48"/>
      <c r="I97" s="11"/>
      <c r="J97" s="11"/>
    </row>
    <row r="98" spans="1:10">
      <c r="A98" s="47"/>
      <c r="B98" s="11"/>
      <c r="C98" s="11"/>
      <c r="D98" s="11"/>
      <c r="E98" s="11"/>
      <c r="F98" s="11"/>
      <c r="G98" s="48"/>
      <c r="I98" s="11"/>
      <c r="J98" s="11"/>
    </row>
    <row r="99" spans="1:10">
      <c r="A99" s="1748"/>
      <c r="G99" s="573"/>
      <c r="I99" s="11"/>
      <c r="J99" s="11"/>
    </row>
    <row r="100" spans="1:10" ht="15.75">
      <c r="A100" s="3631" t="s">
        <v>3444</v>
      </c>
      <c r="B100" s="3632"/>
      <c r="C100" s="3632"/>
      <c r="D100" s="3632"/>
      <c r="E100" s="3632"/>
      <c r="F100" s="3632"/>
      <c r="G100" s="3633"/>
      <c r="I100" s="11"/>
      <c r="J100" s="11"/>
    </row>
    <row r="101" spans="1:10">
      <c r="A101" s="47"/>
      <c r="B101" s="11"/>
      <c r="C101" s="11"/>
      <c r="D101" s="11"/>
      <c r="E101" s="11"/>
      <c r="F101" s="11"/>
      <c r="G101" s="48"/>
      <c r="I101" s="11"/>
      <c r="J101" s="11"/>
    </row>
    <row r="102" spans="1:10">
      <c r="A102" s="47"/>
      <c r="B102" s="11"/>
      <c r="C102" s="11"/>
      <c r="D102" s="11"/>
      <c r="E102" s="11"/>
      <c r="F102" s="11"/>
      <c r="G102" s="573"/>
      <c r="H102" s="1747"/>
      <c r="I102" s="11"/>
      <c r="J102" s="11"/>
    </row>
    <row r="103" spans="1:10">
      <c r="A103" s="47"/>
      <c r="B103" s="11"/>
      <c r="C103" s="11"/>
      <c r="D103" s="11"/>
      <c r="E103" s="11"/>
      <c r="F103" s="11"/>
      <c r="G103" s="48"/>
      <c r="I103" s="11"/>
      <c r="J103" s="11"/>
    </row>
    <row r="104" spans="1:10">
      <c r="A104" s="47"/>
      <c r="B104" s="11"/>
      <c r="C104" s="11"/>
      <c r="D104" s="11"/>
      <c r="E104" s="11"/>
      <c r="F104" s="11"/>
      <c r="G104" s="48"/>
      <c r="I104" s="11"/>
      <c r="J104" s="11"/>
    </row>
    <row r="105" spans="1:10">
      <c r="A105" s="47"/>
      <c r="B105" s="11"/>
      <c r="C105" s="11"/>
      <c r="D105" s="11"/>
      <c r="E105" s="11"/>
      <c r="F105" s="11"/>
      <c r="G105" s="48"/>
      <c r="I105" s="11"/>
      <c r="J105" s="11"/>
    </row>
    <row r="106" spans="1:10">
      <c r="A106" s="47"/>
      <c r="B106" s="11"/>
      <c r="C106" s="11"/>
      <c r="D106" s="11"/>
      <c r="E106" s="11"/>
      <c r="F106" s="11"/>
      <c r="G106" s="48"/>
      <c r="I106" s="11"/>
      <c r="J106" s="11"/>
    </row>
    <row r="107" spans="1:10">
      <c r="A107" s="47"/>
      <c r="B107" s="11"/>
      <c r="C107" s="11"/>
      <c r="D107" s="11"/>
      <c r="E107" s="11"/>
      <c r="F107" s="11"/>
      <c r="G107" s="48"/>
      <c r="I107" s="11"/>
      <c r="J107" s="11"/>
    </row>
    <row r="108" spans="1:10">
      <c r="A108" s="47"/>
      <c r="B108" s="11"/>
      <c r="C108" s="11"/>
      <c r="D108" s="11"/>
      <c r="E108" s="11"/>
      <c r="F108" s="11"/>
      <c r="G108" s="48"/>
      <c r="I108" s="11"/>
      <c r="J108" s="11"/>
    </row>
    <row r="109" spans="1:10">
      <c r="A109" s="47"/>
      <c r="B109" s="11"/>
      <c r="C109" s="11"/>
      <c r="D109" s="11"/>
      <c r="E109" s="11"/>
      <c r="F109" s="11"/>
      <c r="G109" s="48"/>
      <c r="I109" s="11"/>
      <c r="J109" s="11"/>
    </row>
    <row r="110" spans="1:10">
      <c r="A110" s="47"/>
      <c r="B110" s="11"/>
      <c r="C110" s="11"/>
      <c r="D110" s="11"/>
      <c r="E110" s="11"/>
      <c r="F110" s="11"/>
      <c r="G110" s="48"/>
      <c r="I110" s="11"/>
      <c r="J110" s="11"/>
    </row>
    <row r="111" spans="1:10">
      <c r="A111" s="47"/>
      <c r="B111" s="11"/>
      <c r="C111" s="11"/>
      <c r="D111" s="11"/>
      <c r="E111" s="11"/>
      <c r="F111" s="11"/>
      <c r="G111" s="48"/>
      <c r="I111" s="11"/>
      <c r="J111" s="11"/>
    </row>
    <row r="112" spans="1:10">
      <c r="A112" s="47"/>
      <c r="B112" s="11"/>
      <c r="C112" s="11"/>
      <c r="D112" s="11"/>
      <c r="E112" s="11"/>
      <c r="F112" s="11"/>
      <c r="G112" s="48"/>
      <c r="I112" s="11"/>
      <c r="J112" s="11"/>
    </row>
    <row r="113" spans="1:10">
      <c r="A113" s="47"/>
      <c r="B113" s="11"/>
      <c r="C113" s="11"/>
      <c r="D113" s="11"/>
      <c r="E113" s="11"/>
      <c r="F113" s="11"/>
      <c r="G113" s="48"/>
      <c r="I113" s="11"/>
      <c r="J113" s="11"/>
    </row>
    <row r="114" spans="1:10">
      <c r="A114" s="47"/>
      <c r="B114" s="11"/>
      <c r="C114" s="11"/>
      <c r="D114" s="11"/>
      <c r="E114" s="11"/>
      <c r="F114" s="11"/>
      <c r="G114" s="48"/>
      <c r="I114" s="11"/>
      <c r="J114" s="11"/>
    </row>
    <row r="115" spans="1:10">
      <c r="A115" s="47"/>
      <c r="B115" s="11"/>
      <c r="C115" s="11"/>
      <c r="D115" s="11"/>
      <c r="E115" s="11"/>
      <c r="F115" s="11"/>
      <c r="G115" s="48"/>
      <c r="I115" s="11"/>
      <c r="J115" s="11"/>
    </row>
    <row r="116" spans="1:10">
      <c r="A116" s="47"/>
      <c r="B116" s="11"/>
      <c r="C116" s="11"/>
      <c r="D116" s="11"/>
      <c r="E116" s="11"/>
      <c r="F116" s="11"/>
      <c r="G116" s="48"/>
      <c r="I116" s="11"/>
      <c r="J116" s="11"/>
    </row>
    <row r="117" spans="1:10">
      <c r="A117" s="47"/>
      <c r="B117" s="11"/>
      <c r="C117" s="11"/>
      <c r="D117" s="11"/>
      <c r="E117" s="11"/>
      <c r="F117" s="11"/>
      <c r="G117" s="48"/>
      <c r="I117" s="11"/>
      <c r="J117" s="11"/>
    </row>
    <row r="118" spans="1:10">
      <c r="A118" s="47"/>
      <c r="B118" s="11"/>
      <c r="C118" s="11"/>
      <c r="D118" s="11"/>
      <c r="E118" s="11"/>
      <c r="F118" s="11"/>
      <c r="G118" s="204"/>
      <c r="I118" s="11"/>
      <c r="J118" s="11"/>
    </row>
    <row r="119" spans="1:10">
      <c r="A119" s="47"/>
      <c r="B119" s="11"/>
      <c r="C119" s="11"/>
      <c r="D119" s="11"/>
      <c r="E119" s="11"/>
      <c r="F119" s="11"/>
      <c r="G119" s="48"/>
      <c r="I119" s="11"/>
      <c r="J119" s="11"/>
    </row>
    <row r="120" spans="1:10">
      <c r="A120" s="47"/>
      <c r="B120" s="11"/>
      <c r="C120" s="11"/>
      <c r="D120" s="11"/>
      <c r="E120" s="11"/>
      <c r="F120" s="11"/>
      <c r="G120" s="48"/>
      <c r="I120" s="11"/>
      <c r="J120" s="11"/>
    </row>
    <row r="121" spans="1:10">
      <c r="A121" s="47"/>
      <c r="B121" s="11"/>
      <c r="C121" s="11"/>
      <c r="D121" s="11"/>
      <c r="E121" s="11"/>
      <c r="F121" s="11"/>
      <c r="G121" s="48"/>
      <c r="I121" s="11"/>
      <c r="J121" s="11"/>
    </row>
    <row r="122" spans="1:10">
      <c r="A122" s="47"/>
      <c r="B122" s="11"/>
      <c r="C122" s="11"/>
      <c r="D122" s="11"/>
      <c r="E122" s="11"/>
      <c r="F122" s="11"/>
      <c r="G122" s="48"/>
      <c r="I122" s="11"/>
      <c r="J122" s="11"/>
    </row>
    <row r="123" spans="1:10">
      <c r="A123" s="47"/>
      <c r="B123" s="11"/>
      <c r="C123" s="11"/>
      <c r="D123" s="11"/>
      <c r="E123" s="11"/>
      <c r="F123" s="11"/>
      <c r="G123" s="48"/>
      <c r="I123" s="11"/>
      <c r="J123" s="11"/>
    </row>
    <row r="124" spans="1:10">
      <c r="A124" s="47"/>
      <c r="B124" s="11"/>
      <c r="C124" s="11"/>
      <c r="D124" s="11"/>
      <c r="E124" s="11"/>
      <c r="F124" s="11"/>
      <c r="G124" s="48"/>
      <c r="I124" s="11"/>
      <c r="J124" s="11"/>
    </row>
    <row r="125" spans="1:10">
      <c r="A125" s="47"/>
      <c r="B125" s="11"/>
      <c r="C125" s="11"/>
      <c r="D125" s="11"/>
      <c r="E125" s="11"/>
      <c r="F125" s="11"/>
      <c r="G125" s="48"/>
      <c r="I125" s="11"/>
      <c r="J125" s="11"/>
    </row>
    <row r="126" spans="1:10">
      <c r="A126" s="47"/>
      <c r="B126" s="11"/>
      <c r="C126" s="11"/>
      <c r="D126" s="11"/>
      <c r="E126" s="11"/>
      <c r="F126" s="11"/>
      <c r="G126" s="48"/>
      <c r="I126" s="11"/>
      <c r="J126" s="11"/>
    </row>
    <row r="127" spans="1:10">
      <c r="A127" s="47"/>
      <c r="B127" s="11"/>
      <c r="C127" s="11"/>
      <c r="D127" s="11"/>
      <c r="E127" s="11"/>
      <c r="F127" s="11"/>
      <c r="G127" s="48"/>
      <c r="I127" s="11"/>
      <c r="J127" s="11"/>
    </row>
    <row r="128" spans="1:10">
      <c r="A128" s="47"/>
      <c r="B128" s="11"/>
      <c r="C128" s="11"/>
      <c r="D128" s="11"/>
      <c r="E128" s="11"/>
      <c r="F128" s="11"/>
      <c r="G128" s="48"/>
      <c r="I128" s="11"/>
      <c r="J128" s="11"/>
    </row>
    <row r="129" spans="1:10" ht="15.75" thickBot="1">
      <c r="A129" s="72"/>
      <c r="B129" s="73"/>
      <c r="C129" s="1984"/>
      <c r="D129" s="1984"/>
      <c r="E129" s="1984"/>
      <c r="F129" s="73"/>
      <c r="G129" s="74"/>
      <c r="I129" s="11"/>
      <c r="J129" s="11"/>
    </row>
    <row r="130" spans="1:10">
      <c r="G130" s="174"/>
      <c r="I130" s="11"/>
      <c r="J130" s="11"/>
    </row>
    <row r="131" spans="1:10">
      <c r="A131" s="3627"/>
      <c r="B131" s="3627"/>
      <c r="C131" s="3627"/>
      <c r="D131" s="3627"/>
      <c r="E131" s="3627"/>
      <c r="F131" s="3627"/>
      <c r="G131" s="3627"/>
      <c r="I131" s="11"/>
      <c r="J131" s="11"/>
    </row>
    <row r="132" spans="1:10">
      <c r="A132" s="1757"/>
      <c r="B132" s="1757"/>
      <c r="C132" s="1757"/>
      <c r="D132" s="44"/>
      <c r="E132" s="1757"/>
      <c r="F132" s="1757"/>
      <c r="G132" s="1757"/>
      <c r="H132" s="1757"/>
      <c r="I132" s="1757"/>
      <c r="J132" s="1757"/>
    </row>
    <row r="133" spans="1:10">
      <c r="A133" s="11"/>
      <c r="B133" s="11"/>
      <c r="C133" s="11"/>
      <c r="D133" s="11"/>
      <c r="E133" s="11"/>
      <c r="F133" s="11"/>
      <c r="G133" s="11"/>
      <c r="H133" s="11"/>
      <c r="I133" s="11"/>
      <c r="J133" s="11"/>
    </row>
    <row r="134" spans="1:10">
      <c r="A134" s="11"/>
      <c r="B134" s="11"/>
      <c r="C134" s="11"/>
      <c r="D134" s="11"/>
      <c r="E134" s="11"/>
      <c r="F134" s="11"/>
      <c r="G134" s="11"/>
      <c r="H134" s="11"/>
      <c r="I134" s="11"/>
      <c r="J134" s="11"/>
    </row>
    <row r="135" spans="1:10">
      <c r="A135" s="11"/>
      <c r="B135" s="11"/>
      <c r="C135" s="11"/>
      <c r="D135" s="11"/>
      <c r="E135" s="11"/>
      <c r="F135" s="11"/>
      <c r="G135" s="11"/>
      <c r="H135" s="11"/>
      <c r="I135" s="11"/>
      <c r="J135" s="11"/>
    </row>
    <row r="136" spans="1:10">
      <c r="A136" s="11"/>
      <c r="B136" s="11"/>
      <c r="C136" s="11"/>
      <c r="D136" s="11"/>
      <c r="E136" s="11"/>
      <c r="F136" s="11"/>
      <c r="G136" s="11"/>
      <c r="H136" s="11"/>
      <c r="I136" s="11"/>
      <c r="J136" s="11"/>
    </row>
    <row r="137" spans="1:10">
      <c r="A137" s="11"/>
      <c r="B137" s="11"/>
      <c r="C137" s="11"/>
      <c r="D137" s="11"/>
      <c r="E137" s="11"/>
      <c r="F137" s="11"/>
      <c r="G137" s="11"/>
      <c r="H137" s="11"/>
      <c r="I137" s="11"/>
      <c r="J137" s="11"/>
    </row>
    <row r="138" spans="1:10">
      <c r="A138" s="11"/>
      <c r="B138" s="11"/>
      <c r="C138" s="11"/>
      <c r="D138" s="11"/>
      <c r="E138" s="11"/>
      <c r="F138" s="11"/>
      <c r="G138" s="11"/>
      <c r="H138" s="11"/>
      <c r="I138" s="11"/>
      <c r="J138" s="11"/>
    </row>
  </sheetData>
  <mergeCells count="9">
    <mergeCell ref="A131:G131"/>
    <mergeCell ref="A6:F6"/>
    <mergeCell ref="A7:G7"/>
    <mergeCell ref="A8:G8"/>
    <mergeCell ref="A9:G9"/>
    <mergeCell ref="A11:G11"/>
    <mergeCell ref="A13:G13"/>
    <mergeCell ref="A14:G14"/>
    <mergeCell ref="A100:G100"/>
  </mergeCells>
  <phoneticPr fontId="0" type="noConversion"/>
  <printOptions horizontalCentered="1" verticalCentered="1"/>
  <pageMargins left="0.5" right="0.5" top="0.5" bottom="0.5" header="0.5" footer="0.5"/>
  <pageSetup scale="66" orientation="portrait" horizontalDpi="300" verticalDpi="300" r:id="rId1"/>
  <headerFooter alignWithMargins="0"/>
  <rowBreaks count="1" manualBreakCount="1">
    <brk id="68" max="6"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9">
    <tabColor rgb="FF00B050"/>
  </sheetPr>
  <dimension ref="A1:M132"/>
  <sheetViews>
    <sheetView defaultGridColor="0" view="pageBreakPreview" topLeftCell="A85" colorId="22" zoomScale="78" zoomScaleNormal="85" zoomScaleSheetLayoutView="78" workbookViewId="0">
      <selection activeCell="F34" sqref="F34"/>
    </sheetView>
  </sheetViews>
  <sheetFormatPr defaultColWidth="12.21875" defaultRowHeight="15"/>
  <cols>
    <col min="1" max="1" width="4.6640625" style="4" customWidth="1"/>
    <col min="2" max="2" width="32.6640625" style="4" customWidth="1"/>
    <col min="3" max="3" width="12.21875" style="4"/>
    <col min="4" max="5" width="14.6640625" style="4" customWidth="1"/>
    <col min="6" max="6" width="20.6640625" style="4" customWidth="1"/>
    <col min="7" max="7" width="2.88671875" style="4" customWidth="1"/>
    <col min="8" max="8" width="25.6640625" style="4" customWidth="1"/>
    <col min="9" max="9" width="6.6640625" style="4" customWidth="1"/>
    <col min="10" max="10" width="14.6640625" style="4" customWidth="1"/>
    <col min="11" max="11" width="21.6640625" style="4" customWidth="1"/>
    <col min="12" max="12" width="22.6640625" style="4" customWidth="1"/>
    <col min="13" max="13" width="4.6640625" style="4" customWidth="1"/>
    <col min="14" max="16384" width="12.21875" style="4"/>
  </cols>
  <sheetData>
    <row r="1" spans="1:13">
      <c r="A1" s="535" t="s">
        <v>2817</v>
      </c>
      <c r="B1" s="536"/>
      <c r="C1" s="537" t="s">
        <v>2726</v>
      </c>
      <c r="D1" s="536"/>
      <c r="E1" s="537" t="s">
        <v>2819</v>
      </c>
      <c r="F1" s="539" t="s">
        <v>2820</v>
      </c>
      <c r="G1" s="535" t="s">
        <v>2817</v>
      </c>
      <c r="H1" s="536"/>
      <c r="I1" s="537" t="s">
        <v>2726</v>
      </c>
      <c r="J1" s="536"/>
      <c r="K1" s="594" t="s">
        <v>2819</v>
      </c>
      <c r="L1" s="538" t="s">
        <v>2820</v>
      </c>
      <c r="M1" s="571"/>
    </row>
    <row r="2" spans="1:13">
      <c r="A2" s="47" t="str">
        <f>'Data Sheet'!$C$25</f>
        <v>Orange and Rockland Utilities, Inc</v>
      </c>
      <c r="B2" s="540"/>
      <c r="C2" s="306" t="s">
        <v>511</v>
      </c>
      <c r="D2" s="540"/>
      <c r="E2" s="306" t="s">
        <v>2821</v>
      </c>
      <c r="F2" s="541"/>
      <c r="G2" s="47" t="str">
        <f>'Data Sheet'!$C$25</f>
        <v>Orange and Rockland Utilities, Inc</v>
      </c>
      <c r="H2" s="540"/>
      <c r="I2" s="306" t="s">
        <v>604</v>
      </c>
      <c r="J2" s="540"/>
      <c r="K2" s="575" t="s">
        <v>2821</v>
      </c>
      <c r="M2" s="573"/>
    </row>
    <row r="3" spans="1:13" ht="15" customHeight="1">
      <c r="A3" s="1749"/>
      <c r="B3" s="542"/>
      <c r="C3" s="360" t="s">
        <v>292</v>
      </c>
      <c r="D3" s="542"/>
      <c r="E3" s="1802" t="str">
        <f>'Data Sheet'!$C$40</f>
        <v>4/28/2015</v>
      </c>
      <c r="F3" s="138" t="str">
        <f>'Data Sheet'!$C$38</f>
        <v>12/31/2014</v>
      </c>
      <c r="G3" s="1749"/>
      <c r="H3" s="542"/>
      <c r="I3" s="360" t="s">
        <v>292</v>
      </c>
      <c r="J3" s="542"/>
      <c r="K3" s="1802" t="str">
        <f>'Data Sheet'!$C$40</f>
        <v>4/28/2015</v>
      </c>
      <c r="L3" s="220" t="str">
        <f>'Data Sheet'!$C$38</f>
        <v>12/31/2014</v>
      </c>
      <c r="M3" s="574"/>
    </row>
    <row r="4" spans="1:13" ht="15" customHeight="1">
      <c r="A4" s="595" t="s">
        <v>1229</v>
      </c>
      <c r="B4" s="596"/>
      <c r="C4" s="596"/>
      <c r="D4" s="596"/>
      <c r="E4" s="596"/>
      <c r="F4" s="597"/>
      <c r="G4" s="622"/>
      <c r="H4" s="596" t="s">
        <v>1230</v>
      </c>
      <c r="I4" s="596"/>
      <c r="J4" s="596"/>
      <c r="K4" s="596"/>
      <c r="L4" s="596"/>
      <c r="M4" s="597"/>
    </row>
    <row r="5" spans="1:13">
      <c r="A5" s="598"/>
      <c r="B5" s="585"/>
      <c r="C5" s="585"/>
      <c r="D5" s="585"/>
      <c r="E5" s="585"/>
      <c r="F5" s="623"/>
      <c r="G5" s="598"/>
      <c r="H5" s="585"/>
      <c r="I5" s="1747"/>
      <c r="J5" s="1747"/>
      <c r="M5" s="573"/>
    </row>
    <row r="6" spans="1:13" ht="15" customHeight="1">
      <c r="A6" s="3641" t="s">
        <v>1297</v>
      </c>
      <c r="B6" s="3530"/>
      <c r="C6" s="3530"/>
      <c r="D6" s="3568" t="s">
        <v>4200</v>
      </c>
      <c r="E6" s="3568"/>
      <c r="F6" s="3531"/>
      <c r="G6" s="3641" t="s">
        <v>1298</v>
      </c>
      <c r="H6" s="3568"/>
      <c r="I6" s="3568"/>
      <c r="J6" s="3568"/>
      <c r="K6" s="4" t="s">
        <v>1237</v>
      </c>
      <c r="M6" s="573"/>
    </row>
    <row r="7" spans="1:13" ht="15" customHeight="1">
      <c r="A7" s="3641"/>
      <c r="B7" s="3530"/>
      <c r="C7" s="3530"/>
      <c r="D7" s="3568"/>
      <c r="E7" s="3568"/>
      <c r="F7" s="3531"/>
      <c r="G7" s="3641"/>
      <c r="H7" s="3568"/>
      <c r="I7" s="3568"/>
      <c r="J7" s="3568"/>
      <c r="K7" s="3530" t="s">
        <v>4201</v>
      </c>
      <c r="L7" s="3530"/>
      <c r="M7" s="3531"/>
    </row>
    <row r="8" spans="1:13" ht="15" customHeight="1">
      <c r="A8" s="3641" t="s">
        <v>3918</v>
      </c>
      <c r="B8" s="3530"/>
      <c r="C8" s="3530"/>
      <c r="D8" s="3568"/>
      <c r="E8" s="3568"/>
      <c r="F8" s="3531"/>
      <c r="G8" s="3641"/>
      <c r="H8" s="3568"/>
      <c r="I8" s="3568"/>
      <c r="J8" s="3568"/>
      <c r="K8" s="3530"/>
      <c r="L8" s="3530"/>
      <c r="M8" s="3531"/>
    </row>
    <row r="9" spans="1:13">
      <c r="A9" s="3641"/>
      <c r="B9" s="3530"/>
      <c r="C9" s="3530"/>
      <c r="D9" s="3568"/>
      <c r="E9" s="3568"/>
      <c r="F9" s="3531"/>
      <c r="G9" s="3641"/>
      <c r="H9" s="3568"/>
      <c r="I9" s="3568"/>
      <c r="J9" s="3568"/>
      <c r="K9" s="3530"/>
      <c r="L9" s="3530"/>
      <c r="M9" s="3531"/>
    </row>
    <row r="10" spans="1:13" ht="15" customHeight="1">
      <c r="A10" s="3641"/>
      <c r="B10" s="3530"/>
      <c r="C10" s="3530"/>
      <c r="D10" s="3568"/>
      <c r="E10" s="3568"/>
      <c r="F10" s="3531"/>
      <c r="G10" s="3641" t="s">
        <v>2216</v>
      </c>
      <c r="H10" s="3568"/>
      <c r="I10" s="3568"/>
      <c r="J10" s="3568"/>
      <c r="K10" s="3530"/>
      <c r="L10" s="3530"/>
      <c r="M10" s="3531"/>
    </row>
    <row r="11" spans="1:13">
      <c r="A11" s="1773"/>
      <c r="B11" s="1753"/>
      <c r="C11" s="1753"/>
      <c r="D11" s="3568"/>
      <c r="E11" s="3568"/>
      <c r="F11" s="3531"/>
      <c r="G11" s="3641"/>
      <c r="H11" s="3568"/>
      <c r="I11" s="3568"/>
      <c r="J11" s="3568"/>
      <c r="K11" s="3530"/>
      <c r="L11" s="3530"/>
      <c r="M11" s="3531"/>
    </row>
    <row r="12" spans="1:13" ht="15" customHeight="1">
      <c r="A12" s="3641" t="s">
        <v>2217</v>
      </c>
      <c r="B12" s="3530"/>
      <c r="C12" s="3530"/>
      <c r="D12" s="3568"/>
      <c r="E12" s="3568"/>
      <c r="F12" s="3531"/>
      <c r="G12" s="3641"/>
      <c r="H12" s="3568"/>
      <c r="I12" s="3568"/>
      <c r="J12" s="3568"/>
      <c r="K12" s="3530"/>
      <c r="L12" s="3530"/>
      <c r="M12" s="3531"/>
    </row>
    <row r="13" spans="1:13" ht="15" customHeight="1">
      <c r="A13" s="3641"/>
      <c r="B13" s="3530"/>
      <c r="C13" s="3530"/>
      <c r="D13" s="3568" t="s">
        <v>184</v>
      </c>
      <c r="E13" s="3568"/>
      <c r="F13" s="3531"/>
      <c r="G13" s="3641"/>
      <c r="H13" s="3568"/>
      <c r="I13" s="3568"/>
      <c r="J13" s="3568"/>
      <c r="K13" s="3530" t="s">
        <v>185</v>
      </c>
      <c r="L13" s="3530"/>
      <c r="M13" s="3531"/>
    </row>
    <row r="14" spans="1:13" ht="15" customHeight="1">
      <c r="A14" s="3641"/>
      <c r="B14" s="3530"/>
      <c r="C14" s="3530"/>
      <c r="D14" s="3568"/>
      <c r="E14" s="3568"/>
      <c r="F14" s="3531"/>
      <c r="G14" s="3641" t="s">
        <v>186</v>
      </c>
      <c r="H14" s="3568"/>
      <c r="I14" s="3568"/>
      <c r="J14" s="3568"/>
      <c r="K14" s="3530"/>
      <c r="L14" s="3530"/>
      <c r="M14" s="3531"/>
    </row>
    <row r="15" spans="1:13">
      <c r="A15" s="1774"/>
      <c r="B15" s="1752"/>
      <c r="C15" s="1752"/>
      <c r="D15" s="3540"/>
      <c r="E15" s="3540"/>
      <c r="F15" s="3605"/>
      <c r="G15" s="3642"/>
      <c r="H15" s="3540"/>
      <c r="I15" s="3540"/>
      <c r="J15" s="3540"/>
      <c r="M15" s="573"/>
    </row>
    <row r="16" spans="1:13">
      <c r="A16" s="599"/>
      <c r="B16" s="586"/>
      <c r="C16" s="578"/>
      <c r="D16" s="585"/>
      <c r="E16" s="600"/>
      <c r="F16" s="580" t="s">
        <v>520</v>
      </c>
      <c r="G16" s="3637" t="s">
        <v>521</v>
      </c>
      <c r="H16" s="3638"/>
      <c r="I16" s="586"/>
      <c r="J16" s="585"/>
      <c r="K16" s="603" t="s">
        <v>520</v>
      </c>
      <c r="L16" s="603" t="s">
        <v>522</v>
      </c>
      <c r="M16" s="604"/>
    </row>
    <row r="17" spans="1:13">
      <c r="A17" s="581" t="s">
        <v>4190</v>
      </c>
      <c r="C17" s="540"/>
      <c r="D17" s="1783" t="s">
        <v>61</v>
      </c>
      <c r="E17" s="583" t="s">
        <v>4123</v>
      </c>
      <c r="F17" s="584" t="s">
        <v>523</v>
      </c>
      <c r="G17" s="3639" t="s">
        <v>524</v>
      </c>
      <c r="H17" s="3588"/>
      <c r="I17" s="3640" t="s">
        <v>525</v>
      </c>
      <c r="J17" s="3588"/>
      <c r="K17" s="1781" t="s">
        <v>523</v>
      </c>
      <c r="L17" s="1781" t="s">
        <v>526</v>
      </c>
      <c r="M17" s="541"/>
    </row>
    <row r="18" spans="1:13">
      <c r="A18" s="581" t="s">
        <v>4193</v>
      </c>
      <c r="B18" s="576" t="s">
        <v>527</v>
      </c>
      <c r="C18" s="605"/>
      <c r="D18" s="1783" t="s">
        <v>528</v>
      </c>
      <c r="E18" s="583" t="s">
        <v>529</v>
      </c>
      <c r="F18" s="584" t="s">
        <v>2584</v>
      </c>
      <c r="G18" s="3639" t="s">
        <v>530</v>
      </c>
      <c r="H18" s="3588"/>
      <c r="I18" s="3640" t="s">
        <v>531</v>
      </c>
      <c r="J18" s="3588"/>
      <c r="K18" s="1781" t="s">
        <v>755</v>
      </c>
      <c r="L18" s="1781" t="s">
        <v>532</v>
      </c>
      <c r="M18" s="582" t="s">
        <v>4190</v>
      </c>
    </row>
    <row r="19" spans="1:13">
      <c r="A19" s="606"/>
      <c r="B19" s="607" t="s">
        <v>65</v>
      </c>
      <c r="C19" s="608"/>
      <c r="D19" s="609" t="s">
        <v>2119</v>
      </c>
      <c r="E19" s="610" t="s">
        <v>2120</v>
      </c>
      <c r="F19" s="634" t="s">
        <v>2121</v>
      </c>
      <c r="G19" s="3634" t="s">
        <v>4029</v>
      </c>
      <c r="H19" s="3635"/>
      <c r="I19" s="3636" t="s">
        <v>4030</v>
      </c>
      <c r="J19" s="3635"/>
      <c r="K19" s="1777" t="s">
        <v>4031</v>
      </c>
      <c r="L19" s="1777" t="s">
        <v>4032</v>
      </c>
      <c r="M19" s="588" t="s">
        <v>4193</v>
      </c>
    </row>
    <row r="20" spans="1:13">
      <c r="A20" s="577">
        <v>1</v>
      </c>
      <c r="B20" s="4" t="s">
        <v>51</v>
      </c>
      <c r="D20" s="794"/>
      <c r="E20" s="1747"/>
      <c r="F20" s="198"/>
      <c r="G20" s="280"/>
      <c r="H20" s="257"/>
      <c r="I20" s="205"/>
      <c r="J20" s="563"/>
      <c r="K20" s="205"/>
      <c r="L20" s="205"/>
      <c r="M20" s="541">
        <v>1</v>
      </c>
    </row>
    <row r="21" spans="1:13">
      <c r="A21" s="577">
        <v>2</v>
      </c>
      <c r="B21" s="4" t="s">
        <v>52</v>
      </c>
      <c r="D21" s="2588">
        <v>715</v>
      </c>
      <c r="E21" s="1747"/>
      <c r="F21" s="2585">
        <v>15000</v>
      </c>
      <c r="G21" s="238"/>
      <c r="H21" s="241"/>
      <c r="I21" s="200"/>
      <c r="J21" s="562"/>
      <c r="K21" s="200">
        <f>+SUM(F21:J21)</f>
        <v>15000</v>
      </c>
      <c r="L21" s="200"/>
      <c r="M21" s="541">
        <v>2</v>
      </c>
    </row>
    <row r="22" spans="1:13">
      <c r="A22" s="577">
        <v>3</v>
      </c>
      <c r="D22" s="2588">
        <v>1371</v>
      </c>
      <c r="E22" s="1747"/>
      <c r="F22" s="2585">
        <v>3000</v>
      </c>
      <c r="G22" s="238"/>
      <c r="H22" s="241"/>
      <c r="I22" s="200"/>
      <c r="J22" s="562"/>
      <c r="K22" s="200">
        <f t="shared" ref="K22:K34" si="0">+SUM(F22:J22)</f>
        <v>3000</v>
      </c>
      <c r="L22" s="200"/>
      <c r="M22" s="541">
        <v>3</v>
      </c>
    </row>
    <row r="23" spans="1:13">
      <c r="A23" s="577">
        <v>4</v>
      </c>
      <c r="D23" s="2588">
        <v>5232</v>
      </c>
      <c r="E23" s="1747"/>
      <c r="F23" s="2585">
        <v>12000</v>
      </c>
      <c r="G23" s="238"/>
      <c r="H23" s="241"/>
      <c r="I23" s="200"/>
      <c r="J23" s="562"/>
      <c r="K23" s="200">
        <f t="shared" si="0"/>
        <v>12000</v>
      </c>
      <c r="L23" s="200"/>
      <c r="M23" s="541">
        <v>4</v>
      </c>
    </row>
    <row r="24" spans="1:13">
      <c r="A24" s="577">
        <v>5</v>
      </c>
      <c r="D24" s="2588">
        <v>5323</v>
      </c>
      <c r="E24" s="1747"/>
      <c r="F24" s="2585">
        <v>70000</v>
      </c>
      <c r="G24" s="238"/>
      <c r="H24" s="241"/>
      <c r="I24" s="200"/>
      <c r="J24" s="562"/>
      <c r="K24" s="200">
        <f t="shared" si="0"/>
        <v>70000</v>
      </c>
      <c r="L24" s="200"/>
      <c r="M24" s="541">
        <v>5</v>
      </c>
    </row>
    <row r="25" spans="1:13">
      <c r="A25" s="577">
        <v>6</v>
      </c>
      <c r="D25" s="2588">
        <v>8481</v>
      </c>
      <c r="E25" s="1747"/>
      <c r="F25" s="2585">
        <v>200000</v>
      </c>
      <c r="G25" s="238"/>
      <c r="H25" s="241"/>
      <c r="I25" s="200"/>
      <c r="J25" s="562"/>
      <c r="K25" s="200">
        <f t="shared" si="0"/>
        <v>200000</v>
      </c>
      <c r="L25" s="200"/>
      <c r="M25" s="541">
        <v>6</v>
      </c>
    </row>
    <row r="26" spans="1:13">
      <c r="A26" s="577">
        <v>7</v>
      </c>
      <c r="D26" s="2588">
        <v>10886</v>
      </c>
      <c r="E26" s="1747"/>
      <c r="F26" s="2585">
        <v>400000</v>
      </c>
      <c r="G26" s="238"/>
      <c r="H26" s="241"/>
      <c r="I26" s="200"/>
      <c r="J26" s="562"/>
      <c r="K26" s="200">
        <f t="shared" si="0"/>
        <v>400000</v>
      </c>
      <c r="L26" s="200"/>
      <c r="M26" s="541">
        <v>7</v>
      </c>
    </row>
    <row r="27" spans="1:13">
      <c r="A27" s="577">
        <v>8</v>
      </c>
      <c r="D27" s="2588">
        <v>18566</v>
      </c>
      <c r="E27" s="1747"/>
      <c r="F27" s="2585">
        <v>450000</v>
      </c>
      <c r="G27" s="238"/>
      <c r="H27" s="241"/>
      <c r="I27" s="200"/>
      <c r="J27" s="562"/>
      <c r="K27" s="200">
        <f t="shared" si="0"/>
        <v>450000</v>
      </c>
      <c r="L27" s="200"/>
      <c r="M27" s="541">
        <v>8</v>
      </c>
    </row>
    <row r="28" spans="1:13">
      <c r="A28" s="577">
        <v>9</v>
      </c>
      <c r="D28" s="2588">
        <v>19951</v>
      </c>
      <c r="E28" s="1747"/>
      <c r="F28" s="2585">
        <v>1050000</v>
      </c>
      <c r="G28" s="238"/>
      <c r="H28" s="241"/>
      <c r="I28" s="200"/>
      <c r="J28" s="562"/>
      <c r="K28" s="200">
        <f t="shared" si="0"/>
        <v>1050000</v>
      </c>
      <c r="L28" s="200"/>
      <c r="M28" s="541">
        <v>9</v>
      </c>
    </row>
    <row r="29" spans="1:13">
      <c r="A29" s="577">
        <v>10</v>
      </c>
      <c r="D29" s="2588">
        <v>21781</v>
      </c>
      <c r="E29" s="1747"/>
      <c r="F29" s="2585">
        <v>2000000</v>
      </c>
      <c r="G29" s="238"/>
      <c r="H29" s="241"/>
      <c r="I29" s="200"/>
      <c r="J29" s="562"/>
      <c r="K29" s="200">
        <f t="shared" si="0"/>
        <v>2000000</v>
      </c>
      <c r="L29" s="200"/>
      <c r="M29" s="541">
        <v>10</v>
      </c>
    </row>
    <row r="30" spans="1:13">
      <c r="A30" s="577">
        <v>11</v>
      </c>
      <c r="D30" s="2588">
        <v>24334</v>
      </c>
      <c r="E30" s="1747"/>
      <c r="F30" s="2585">
        <v>2000000</v>
      </c>
      <c r="G30" s="238"/>
      <c r="H30" s="241"/>
      <c r="I30" s="200"/>
      <c r="J30" s="562"/>
      <c r="K30" s="200">
        <f t="shared" si="0"/>
        <v>2000000</v>
      </c>
      <c r="L30" s="200"/>
      <c r="M30" s="541">
        <v>11</v>
      </c>
    </row>
    <row r="31" spans="1:13">
      <c r="A31" s="577">
        <v>12</v>
      </c>
      <c r="D31" s="2588">
        <v>27719</v>
      </c>
      <c r="E31" s="1747"/>
      <c r="F31" s="2585">
        <v>5000000</v>
      </c>
      <c r="G31" s="238"/>
      <c r="H31" s="241"/>
      <c r="I31" s="200"/>
      <c r="J31" s="562"/>
      <c r="K31" s="200">
        <f t="shared" si="0"/>
        <v>5000000</v>
      </c>
      <c r="L31" s="200"/>
      <c r="M31" s="541">
        <v>12</v>
      </c>
    </row>
    <row r="32" spans="1:13">
      <c r="A32" s="577">
        <v>13</v>
      </c>
      <c r="B32" s="4" t="s">
        <v>53</v>
      </c>
      <c r="D32" s="2588"/>
      <c r="E32" s="1747"/>
      <c r="F32" s="2584">
        <v>-37994000</v>
      </c>
      <c r="G32" s="238"/>
      <c r="H32" s="241"/>
      <c r="I32" s="200"/>
      <c r="J32" s="562"/>
      <c r="K32" s="200">
        <f t="shared" si="0"/>
        <v>-37994000</v>
      </c>
      <c r="L32" s="200"/>
      <c r="M32" s="541">
        <v>13</v>
      </c>
    </row>
    <row r="33" spans="1:13">
      <c r="A33" s="577">
        <v>14</v>
      </c>
      <c r="B33" s="4" t="s">
        <v>54</v>
      </c>
      <c r="D33" s="2588"/>
      <c r="E33" s="1747"/>
      <c r="F33" s="2584">
        <v>236984602</v>
      </c>
      <c r="G33" s="238"/>
      <c r="H33" s="241"/>
      <c r="I33" s="200"/>
      <c r="J33" s="562"/>
      <c r="K33" s="200">
        <f t="shared" si="0"/>
        <v>236984602</v>
      </c>
      <c r="L33" s="200"/>
      <c r="M33" s="541">
        <v>14</v>
      </c>
    </row>
    <row r="34" spans="1:13">
      <c r="A34" s="577">
        <v>15</v>
      </c>
      <c r="B34" s="4" t="s">
        <v>55</v>
      </c>
      <c r="D34" s="2588"/>
      <c r="E34" s="1747"/>
      <c r="F34" s="2584">
        <v>10936133</v>
      </c>
      <c r="G34" s="238"/>
      <c r="H34" s="2586">
        <v>12190251</v>
      </c>
      <c r="I34" s="200"/>
      <c r="J34" s="562"/>
      <c r="K34" s="200">
        <f t="shared" si="0"/>
        <v>23126384</v>
      </c>
      <c r="L34" s="200"/>
      <c r="M34" s="541">
        <v>15</v>
      </c>
    </row>
    <row r="35" spans="1:13" s="843" customFormat="1">
      <c r="A35" s="853">
        <v>16</v>
      </c>
      <c r="B35" s="854" t="s">
        <v>1493</v>
      </c>
      <c r="C35" s="854"/>
      <c r="D35" s="2589"/>
      <c r="E35" s="855"/>
      <c r="F35" s="2584">
        <f>+SUM(F21:F34)</f>
        <v>221126735</v>
      </c>
      <c r="G35" s="857"/>
      <c r="H35" s="2586">
        <v>12190251</v>
      </c>
      <c r="I35" s="859"/>
      <c r="J35" s="860"/>
      <c r="K35" s="859">
        <f>SUM(K21:K34)</f>
        <v>233316986</v>
      </c>
      <c r="L35" s="859"/>
      <c r="M35" s="861">
        <v>16</v>
      </c>
    </row>
    <row r="36" spans="1:13">
      <c r="A36" s="577">
        <v>17</v>
      </c>
      <c r="D36" s="2588"/>
      <c r="E36" s="1747"/>
      <c r="F36" s="2584"/>
      <c r="G36" s="238"/>
      <c r="H36" s="2586"/>
      <c r="I36" s="200"/>
      <c r="J36" s="562"/>
      <c r="K36" s="200"/>
      <c r="L36" s="200"/>
      <c r="M36" s="541">
        <v>17</v>
      </c>
    </row>
    <row r="37" spans="1:13">
      <c r="A37" s="577">
        <v>18</v>
      </c>
      <c r="B37" s="4" t="s">
        <v>56</v>
      </c>
      <c r="D37" s="2588"/>
      <c r="E37" s="1747"/>
      <c r="F37" s="2584"/>
      <c r="G37" s="238"/>
      <c r="H37" s="2586"/>
      <c r="I37" s="200"/>
      <c r="J37" s="562"/>
      <c r="K37" s="200"/>
      <c r="L37" s="200"/>
      <c r="M37" s="541">
        <v>18</v>
      </c>
    </row>
    <row r="38" spans="1:13">
      <c r="A38" s="577">
        <v>19</v>
      </c>
      <c r="B38" s="4" t="s">
        <v>52</v>
      </c>
      <c r="D38" s="2588">
        <v>9523</v>
      </c>
      <c r="E38" s="1747"/>
      <c r="F38" s="2584">
        <v>38230</v>
      </c>
      <c r="G38" s="238"/>
      <c r="H38" s="2586"/>
      <c r="I38" s="200"/>
      <c r="J38" s="562"/>
      <c r="K38" s="200">
        <f t="shared" ref="K38:K42" si="1">+SUM(F38:J38)</f>
        <v>38230</v>
      </c>
      <c r="L38" s="200"/>
      <c r="M38" s="541">
        <v>19</v>
      </c>
    </row>
    <row r="39" spans="1:13">
      <c r="A39" s="577">
        <v>20</v>
      </c>
      <c r="D39" s="2588">
        <v>9941</v>
      </c>
      <c r="E39" s="1747"/>
      <c r="F39" s="2584">
        <v>90500</v>
      </c>
      <c r="G39" s="238"/>
      <c r="H39" s="2586"/>
      <c r="I39" s="200"/>
      <c r="J39" s="562"/>
      <c r="K39" s="200">
        <f t="shared" si="1"/>
        <v>90500</v>
      </c>
      <c r="L39" s="200"/>
      <c r="M39" s="541">
        <v>20</v>
      </c>
    </row>
    <row r="40" spans="1:13">
      <c r="A40" s="577">
        <v>21</v>
      </c>
      <c r="B40" s="4" t="s">
        <v>3170</v>
      </c>
      <c r="D40" s="2588"/>
      <c r="E40" s="1747"/>
      <c r="F40" s="2584"/>
      <c r="G40" s="238"/>
      <c r="H40" s="2586"/>
      <c r="I40" s="200"/>
      <c r="J40" s="562"/>
      <c r="K40" s="200">
        <f t="shared" si="1"/>
        <v>0</v>
      </c>
      <c r="L40" s="200"/>
      <c r="M40" s="541">
        <v>21</v>
      </c>
    </row>
    <row r="41" spans="1:13">
      <c r="A41" s="577">
        <v>22</v>
      </c>
      <c r="B41" s="4" t="s">
        <v>3171</v>
      </c>
      <c r="D41" s="2588"/>
      <c r="E41" s="1747"/>
      <c r="F41" s="2584"/>
      <c r="G41" s="238"/>
      <c r="H41" s="2586"/>
      <c r="I41" s="200"/>
      <c r="J41" s="562"/>
      <c r="K41" s="200">
        <f t="shared" si="1"/>
        <v>0</v>
      </c>
      <c r="L41" s="200"/>
      <c r="M41" s="541">
        <v>22</v>
      </c>
    </row>
    <row r="42" spans="1:13">
      <c r="A42" s="577">
        <v>23</v>
      </c>
      <c r="B42" s="4" t="s">
        <v>53</v>
      </c>
      <c r="D42" s="2588">
        <v>28122</v>
      </c>
      <c r="E42" s="1747"/>
      <c r="F42" s="2584">
        <v>500000</v>
      </c>
      <c r="G42" s="238"/>
      <c r="H42" s="2586"/>
      <c r="I42" s="200"/>
      <c r="J42" s="562"/>
      <c r="K42" s="200">
        <f t="shared" si="1"/>
        <v>500000</v>
      </c>
      <c r="L42" s="200"/>
      <c r="M42" s="541">
        <v>23</v>
      </c>
    </row>
    <row r="43" spans="1:13">
      <c r="A43" s="577">
        <v>24</v>
      </c>
      <c r="B43" s="4" t="s">
        <v>54</v>
      </c>
      <c r="D43" s="2588"/>
      <c r="E43" s="1747"/>
      <c r="F43" s="2584">
        <v>4689009</v>
      </c>
      <c r="G43" s="238"/>
      <c r="H43" s="2586"/>
      <c r="I43" s="200"/>
      <c r="J43" s="562"/>
      <c r="K43" s="200">
        <f>+F43+F44-1</f>
        <v>4507718</v>
      </c>
      <c r="L43" s="200"/>
      <c r="M43" s="541">
        <v>24</v>
      </c>
    </row>
    <row r="44" spans="1:13">
      <c r="A44" s="577">
        <v>25</v>
      </c>
      <c r="B44" s="4" t="s">
        <v>55</v>
      </c>
      <c r="D44" s="2588"/>
      <c r="E44" s="1747"/>
      <c r="F44" s="2584">
        <v>-181290</v>
      </c>
      <c r="G44" s="238"/>
      <c r="H44" s="2586">
        <v>113309</v>
      </c>
      <c r="I44" s="200"/>
      <c r="J44" s="562"/>
      <c r="K44" s="200">
        <f>+H44</f>
        <v>113309</v>
      </c>
      <c r="L44" s="200"/>
      <c r="M44" s="541">
        <v>25</v>
      </c>
    </row>
    <row r="45" spans="1:13" s="843" customFormat="1">
      <c r="A45" s="853">
        <v>26</v>
      </c>
      <c r="B45" s="854" t="s">
        <v>1493</v>
      </c>
      <c r="C45" s="854"/>
      <c r="D45" s="2589"/>
      <c r="E45" s="855"/>
      <c r="F45" s="2584">
        <f>+SUM(F38:F44)</f>
        <v>5136449</v>
      </c>
      <c r="G45" s="857"/>
      <c r="H45" s="2586">
        <v>113309</v>
      </c>
      <c r="I45" s="859"/>
      <c r="J45" s="860"/>
      <c r="K45" s="859">
        <f>SUM(K38:K44)</f>
        <v>5249757</v>
      </c>
      <c r="L45" s="859"/>
      <c r="M45" s="861">
        <v>26</v>
      </c>
    </row>
    <row r="46" spans="1:13">
      <c r="A46" s="577">
        <v>27</v>
      </c>
      <c r="D46" s="2588"/>
      <c r="E46" s="1747"/>
      <c r="F46" s="2584"/>
      <c r="G46" s="238"/>
      <c r="H46" s="2586"/>
      <c r="I46" s="200"/>
      <c r="J46" s="562"/>
      <c r="K46" s="200"/>
      <c r="L46" s="200"/>
      <c r="M46" s="541">
        <v>27</v>
      </c>
    </row>
    <row r="47" spans="1:13">
      <c r="A47" s="577">
        <v>28</v>
      </c>
      <c r="B47" s="4" t="s">
        <v>3172</v>
      </c>
      <c r="D47" s="2588"/>
      <c r="E47" s="1747"/>
      <c r="F47" s="2584"/>
      <c r="G47" s="238"/>
      <c r="H47" s="2586"/>
      <c r="I47" s="200"/>
      <c r="J47" s="562"/>
      <c r="K47" s="200"/>
      <c r="L47" s="200"/>
      <c r="M47" s="541">
        <v>28</v>
      </c>
    </row>
    <row r="48" spans="1:13">
      <c r="A48" s="577">
        <v>29</v>
      </c>
      <c r="B48" s="4" t="s">
        <v>52</v>
      </c>
      <c r="D48" s="2590" t="s">
        <v>4687</v>
      </c>
      <c r="E48" s="1747"/>
      <c r="F48" s="2584">
        <v>25000</v>
      </c>
      <c r="G48" s="238"/>
      <c r="H48" s="2586"/>
      <c r="I48" s="200"/>
      <c r="J48" s="562"/>
      <c r="K48" s="200">
        <f t="shared" ref="K48:K52" si="2">+SUM(F48:J48)</f>
        <v>25000</v>
      </c>
      <c r="L48" s="200"/>
      <c r="M48" s="541">
        <v>29</v>
      </c>
    </row>
    <row r="49" spans="1:13">
      <c r="A49" s="577">
        <v>30</v>
      </c>
      <c r="B49" s="4" t="s">
        <v>3171</v>
      </c>
      <c r="D49" s="2588"/>
      <c r="E49" s="1747"/>
      <c r="F49" s="2584" t="s">
        <v>3706</v>
      </c>
      <c r="G49" s="238"/>
      <c r="H49" s="2586"/>
      <c r="I49" s="200"/>
      <c r="J49" s="562"/>
      <c r="K49" s="200"/>
      <c r="L49" s="200"/>
      <c r="M49" s="541">
        <v>30</v>
      </c>
    </row>
    <row r="50" spans="1:13">
      <c r="A50" s="577">
        <v>31</v>
      </c>
      <c r="B50" s="4" t="s">
        <v>53</v>
      </c>
      <c r="D50" s="2588"/>
      <c r="E50" s="1747"/>
      <c r="F50" s="2584">
        <v>463251</v>
      </c>
      <c r="G50" s="238"/>
      <c r="H50" s="2586"/>
      <c r="I50" s="200"/>
      <c r="J50" s="562"/>
      <c r="K50" s="200">
        <f t="shared" si="2"/>
        <v>463251</v>
      </c>
      <c r="L50" s="200"/>
      <c r="M50" s="541">
        <v>31</v>
      </c>
    </row>
    <row r="51" spans="1:13">
      <c r="A51" s="577">
        <v>32</v>
      </c>
      <c r="B51" s="4" t="s">
        <v>54</v>
      </c>
      <c r="D51" s="2588"/>
      <c r="E51" s="1747"/>
      <c r="F51" s="2584">
        <v>19633521</v>
      </c>
      <c r="G51" s="238"/>
      <c r="H51" s="2586"/>
      <c r="I51" s="200"/>
      <c r="J51" s="562"/>
      <c r="K51" s="200">
        <f t="shared" si="2"/>
        <v>19633521</v>
      </c>
      <c r="L51" s="200"/>
      <c r="M51" s="541">
        <v>32</v>
      </c>
    </row>
    <row r="52" spans="1:13">
      <c r="A52" s="577">
        <v>33</v>
      </c>
      <c r="B52" s="4" t="s">
        <v>55</v>
      </c>
      <c r="D52" s="2588"/>
      <c r="E52" s="1747"/>
      <c r="F52" s="2584">
        <v>37869</v>
      </c>
      <c r="G52" s="238"/>
      <c r="H52" s="2586">
        <v>36843</v>
      </c>
      <c r="I52" s="200"/>
      <c r="J52" s="562"/>
      <c r="K52" s="200">
        <f t="shared" si="2"/>
        <v>74712</v>
      </c>
      <c r="L52" s="200"/>
      <c r="M52" s="541">
        <v>33</v>
      </c>
    </row>
    <row r="53" spans="1:13" s="843" customFormat="1">
      <c r="A53" s="853">
        <v>34</v>
      </c>
      <c r="B53" s="854" t="s">
        <v>1493</v>
      </c>
      <c r="C53" s="854"/>
      <c r="D53" s="2589"/>
      <c r="E53" s="855"/>
      <c r="F53" s="2585">
        <f>+SUM(F48:F52)</f>
        <v>20159641</v>
      </c>
      <c r="G53" s="857"/>
      <c r="H53" s="858">
        <f>+H52</f>
        <v>36843</v>
      </c>
      <c r="I53" s="859"/>
      <c r="J53" s="860"/>
      <c r="K53" s="859">
        <f>SUM(K48:K52)</f>
        <v>20196484</v>
      </c>
      <c r="L53" s="859"/>
      <c r="M53" s="861">
        <v>34</v>
      </c>
    </row>
    <row r="54" spans="1:13">
      <c r="A54" s="577">
        <v>35</v>
      </c>
      <c r="B54" s="4" t="s">
        <v>3706</v>
      </c>
      <c r="D54" s="2588"/>
      <c r="E54" s="1747"/>
      <c r="F54" s="178"/>
      <c r="G54" s="238"/>
      <c r="H54" s="241"/>
      <c r="I54" s="200"/>
      <c r="J54" s="562"/>
      <c r="K54" s="200"/>
      <c r="L54" s="200"/>
      <c r="M54" s="541">
        <v>35</v>
      </c>
    </row>
    <row r="55" spans="1:13">
      <c r="A55" s="577">
        <v>36</v>
      </c>
      <c r="B55" s="4" t="s">
        <v>3173</v>
      </c>
      <c r="D55" s="2588"/>
      <c r="E55" s="1747"/>
      <c r="F55" s="178"/>
      <c r="G55" s="238"/>
      <c r="H55" s="241"/>
      <c r="I55" s="200"/>
      <c r="J55" s="562"/>
      <c r="K55" s="200"/>
      <c r="L55" s="200"/>
      <c r="M55" s="541">
        <v>36</v>
      </c>
    </row>
    <row r="56" spans="1:13">
      <c r="A56" s="577">
        <v>37</v>
      </c>
      <c r="B56" s="4" t="s">
        <v>52</v>
      </c>
      <c r="D56" s="2588">
        <v>28307</v>
      </c>
      <c r="E56" s="1747"/>
      <c r="F56" s="178"/>
      <c r="G56" s="238"/>
      <c r="H56" s="241"/>
      <c r="I56" s="200"/>
      <c r="J56" s="562"/>
      <c r="K56" s="200"/>
      <c r="L56" s="200"/>
      <c r="M56" s="541">
        <v>37</v>
      </c>
    </row>
    <row r="57" spans="1:13">
      <c r="A57" s="577">
        <v>38</v>
      </c>
      <c r="B57" s="4" t="s">
        <v>53</v>
      </c>
      <c r="D57" s="2588"/>
      <c r="E57" s="1747"/>
      <c r="F57" s="178"/>
      <c r="G57" s="238"/>
      <c r="H57" s="241"/>
      <c r="I57" s="200"/>
      <c r="J57" s="562"/>
      <c r="K57" s="200"/>
      <c r="L57" s="200"/>
      <c r="M57" s="541">
        <v>38</v>
      </c>
    </row>
    <row r="58" spans="1:13">
      <c r="A58" s="577">
        <v>39</v>
      </c>
      <c r="B58" s="4" t="s">
        <v>54</v>
      </c>
      <c r="D58" s="794"/>
      <c r="E58" s="1747"/>
      <c r="F58" s="178"/>
      <c r="G58" s="238"/>
      <c r="H58" s="241"/>
      <c r="I58" s="200"/>
      <c r="J58" s="562"/>
      <c r="K58" s="200"/>
      <c r="L58" s="200"/>
      <c r="M58" s="541">
        <v>39</v>
      </c>
    </row>
    <row r="59" spans="1:13">
      <c r="A59" s="577">
        <v>40</v>
      </c>
      <c r="B59" s="4" t="s">
        <v>55</v>
      </c>
      <c r="D59" s="794"/>
      <c r="E59" s="1747"/>
      <c r="F59" s="178"/>
      <c r="G59" s="238"/>
      <c r="H59" s="241"/>
      <c r="I59" s="200"/>
      <c r="J59" s="562"/>
      <c r="K59" s="200"/>
      <c r="L59" s="200"/>
      <c r="M59" s="541">
        <v>40</v>
      </c>
    </row>
    <row r="60" spans="1:13">
      <c r="A60" s="606">
        <v>41</v>
      </c>
      <c r="B60" s="1750" t="s">
        <v>1493</v>
      </c>
      <c r="C60" s="1750"/>
      <c r="D60" s="795"/>
      <c r="E60" s="1750"/>
      <c r="F60" s="179"/>
      <c r="G60" s="238"/>
      <c r="H60" s="241"/>
      <c r="I60" s="200"/>
      <c r="J60" s="562"/>
      <c r="K60" s="200"/>
      <c r="L60" s="200"/>
      <c r="M60" s="611">
        <v>41</v>
      </c>
    </row>
    <row r="61" spans="1:13">
      <c r="A61" s="598">
        <v>42</v>
      </c>
      <c r="B61" s="586" t="s">
        <v>533</v>
      </c>
      <c r="C61" s="585"/>
      <c r="D61" s="585"/>
      <c r="E61" s="585"/>
      <c r="F61" s="604"/>
      <c r="G61" s="598"/>
      <c r="H61" s="466"/>
      <c r="I61" s="196"/>
      <c r="J61" s="157"/>
      <c r="K61" s="196"/>
      <c r="L61" s="196"/>
      <c r="M61" s="541">
        <v>42</v>
      </c>
    </row>
    <row r="62" spans="1:13" ht="15.75" thickBot="1">
      <c r="A62" s="547"/>
      <c r="B62" s="612"/>
      <c r="C62" s="548"/>
      <c r="D62" s="548"/>
      <c r="E62" s="613" t="s">
        <v>1730</v>
      </c>
      <c r="F62" s="862">
        <f>SUM(F35+F45+F53)</f>
        <v>246422825</v>
      </c>
      <c r="G62" s="547"/>
      <c r="H62" s="307">
        <f>SUM(H35+H45+H53)</f>
        <v>12340403</v>
      </c>
      <c r="I62" s="467"/>
      <c r="J62" s="307">
        <f>SUM(J20:J60)</f>
        <v>0</v>
      </c>
      <c r="K62" s="307">
        <f>SUM(K35+K45+K53)</f>
        <v>258763227</v>
      </c>
      <c r="L62" s="285">
        <f>SUM(L20:L60)</f>
        <v>0</v>
      </c>
      <c r="M62" s="614"/>
    </row>
    <row r="63" spans="1:13">
      <c r="A63" s="4" t="s">
        <v>534</v>
      </c>
      <c r="F63" s="4" t="s">
        <v>3706</v>
      </c>
      <c r="G63" s="4" t="s">
        <v>535</v>
      </c>
      <c r="M63" s="570"/>
    </row>
    <row r="64" spans="1:13">
      <c r="A64" s="7" t="s">
        <v>167</v>
      </c>
      <c r="B64" s="7"/>
      <c r="C64" s="7"/>
      <c r="D64" s="7"/>
      <c r="E64" s="7"/>
      <c r="F64" s="7"/>
      <c r="G64" s="7" t="s">
        <v>168</v>
      </c>
      <c r="H64" s="7"/>
      <c r="I64" s="7"/>
      <c r="J64" s="7"/>
      <c r="K64" s="7"/>
      <c r="L64" s="7"/>
      <c r="M64" s="7"/>
    </row>
    <row r="65" spans="1:13" ht="15.75">
      <c r="A65" s="572" t="s">
        <v>1496</v>
      </c>
      <c r="B65" s="7"/>
      <c r="C65" s="7"/>
      <c r="D65" s="7"/>
      <c r="E65" s="7"/>
      <c r="F65" s="7"/>
    </row>
    <row r="66" spans="1:13" ht="15.75" thickBot="1">
      <c r="A66" s="4" t="str">
        <f>'[30]Data Sheet'!$C$25</f>
        <v xml:space="preserve"> </v>
      </c>
      <c r="E66" s="569" t="s">
        <v>3706</v>
      </c>
      <c r="F66" s="712" t="str">
        <f>'[30]Data Sheet'!$C$38</f>
        <v xml:space="preserve"> </v>
      </c>
      <c r="G66" s="4" t="str">
        <f>'[30]Data Sheet'!$C$25</f>
        <v xml:space="preserve"> </v>
      </c>
      <c r="K66" s="569" t="s">
        <v>3706</v>
      </c>
      <c r="L66" s="712" t="str">
        <f>'[30]Data Sheet'!$C$38</f>
        <v xml:space="preserve"> </v>
      </c>
    </row>
    <row r="67" spans="1:13">
      <c r="A67" s="535"/>
      <c r="B67" s="538"/>
      <c r="C67" s="538"/>
      <c r="D67" s="538"/>
      <c r="E67" s="538"/>
      <c r="F67" s="538"/>
      <c r="G67" s="535"/>
      <c r="H67" s="538"/>
      <c r="I67" s="538"/>
      <c r="J67" s="538"/>
      <c r="K67" s="538"/>
      <c r="L67" s="538"/>
      <c r="M67" s="571"/>
    </row>
    <row r="68" spans="1:13">
      <c r="A68" s="616" t="s">
        <v>1229</v>
      </c>
      <c r="B68" s="7"/>
      <c r="C68" s="7"/>
      <c r="D68" s="7"/>
      <c r="E68" s="7"/>
      <c r="F68" s="615"/>
      <c r="G68" s="1242" t="s">
        <v>1229</v>
      </c>
      <c r="H68" s="576"/>
      <c r="I68" s="7"/>
      <c r="J68" s="7"/>
      <c r="K68" s="7"/>
      <c r="L68" s="7"/>
      <c r="M68" s="546"/>
    </row>
    <row r="69" spans="1:13">
      <c r="A69" s="543"/>
      <c r="B69" s="544"/>
      <c r="C69" s="544"/>
      <c r="D69" s="544"/>
      <c r="E69" s="544"/>
      <c r="F69" s="544"/>
      <c r="G69" s="1749"/>
      <c r="H69" s="544"/>
      <c r="I69" s="544"/>
      <c r="J69" s="544"/>
      <c r="K69" s="544"/>
      <c r="L69" s="544"/>
      <c r="M69" s="545"/>
    </row>
    <row r="70" spans="1:13">
      <c r="A70" s="599"/>
      <c r="B70" s="586"/>
      <c r="C70" s="578"/>
      <c r="D70" s="585"/>
      <c r="E70" s="600"/>
      <c r="F70" s="601" t="s">
        <v>520</v>
      </c>
      <c r="G70" s="598"/>
      <c r="H70" s="579" t="s">
        <v>521</v>
      </c>
      <c r="I70" s="586"/>
      <c r="J70" s="585"/>
      <c r="K70" s="603" t="s">
        <v>520</v>
      </c>
      <c r="L70" s="603" t="s">
        <v>522</v>
      </c>
      <c r="M70" s="604"/>
    </row>
    <row r="71" spans="1:13">
      <c r="A71" s="581" t="s">
        <v>4190</v>
      </c>
      <c r="C71" s="540"/>
      <c r="D71" s="1757" t="s">
        <v>61</v>
      </c>
      <c r="E71" s="583" t="s">
        <v>4123</v>
      </c>
      <c r="F71" s="1783" t="s">
        <v>523</v>
      </c>
      <c r="G71" s="1748"/>
      <c r="H71" s="583" t="s">
        <v>524</v>
      </c>
      <c r="I71" s="576"/>
      <c r="J71" s="7" t="s">
        <v>525</v>
      </c>
      <c r="K71" s="1781" t="s">
        <v>523</v>
      </c>
      <c r="L71" s="1781" t="s">
        <v>526</v>
      </c>
      <c r="M71" s="541"/>
    </row>
    <row r="72" spans="1:13">
      <c r="A72" s="581" t="s">
        <v>4193</v>
      </c>
      <c r="B72" s="576" t="s">
        <v>527</v>
      </c>
      <c r="C72" s="605"/>
      <c r="D72" s="1757" t="s">
        <v>528</v>
      </c>
      <c r="E72" s="583" t="s">
        <v>529</v>
      </c>
      <c r="F72" s="1783" t="s">
        <v>2584</v>
      </c>
      <c r="G72" s="1748"/>
      <c r="H72" s="583" t="s">
        <v>530</v>
      </c>
      <c r="I72" s="576"/>
      <c r="J72" s="7" t="s">
        <v>531</v>
      </c>
      <c r="K72" s="1781" t="s">
        <v>755</v>
      </c>
      <c r="L72" s="1781" t="s">
        <v>532</v>
      </c>
      <c r="M72" s="582" t="s">
        <v>4190</v>
      </c>
    </row>
    <row r="73" spans="1:13">
      <c r="A73" s="606"/>
      <c r="B73" s="607" t="s">
        <v>65</v>
      </c>
      <c r="C73" s="608"/>
      <c r="D73" s="609" t="s">
        <v>2119</v>
      </c>
      <c r="E73" s="610" t="s">
        <v>2120</v>
      </c>
      <c r="F73" s="609" t="s">
        <v>2121</v>
      </c>
      <c r="G73" s="1749"/>
      <c r="H73" s="610" t="s">
        <v>4029</v>
      </c>
      <c r="I73" s="607"/>
      <c r="J73" s="544" t="s">
        <v>4030</v>
      </c>
      <c r="K73" s="1777" t="s">
        <v>4031</v>
      </c>
      <c r="L73" s="1777" t="s">
        <v>4032</v>
      </c>
      <c r="M73" s="588" t="s">
        <v>4193</v>
      </c>
    </row>
    <row r="74" spans="1:13">
      <c r="A74" s="577">
        <v>1</v>
      </c>
      <c r="D74" s="575"/>
      <c r="F74" s="205"/>
      <c r="G74" s="280"/>
      <c r="H74" s="208"/>
      <c r="I74" s="205"/>
      <c r="J74" s="283"/>
      <c r="K74" s="205"/>
      <c r="L74" s="205"/>
      <c r="M74" s="541">
        <v>1</v>
      </c>
    </row>
    <row r="75" spans="1:13">
      <c r="A75" s="577">
        <v>2</v>
      </c>
      <c r="B75" s="4" t="s">
        <v>3174</v>
      </c>
      <c r="D75" s="575"/>
      <c r="F75" s="200"/>
      <c r="G75" s="238"/>
      <c r="H75" s="210"/>
      <c r="I75" s="200"/>
      <c r="J75" s="199"/>
      <c r="K75" s="200"/>
      <c r="L75" s="200"/>
      <c r="M75" s="541">
        <v>2</v>
      </c>
    </row>
    <row r="76" spans="1:13">
      <c r="A76" s="577">
        <v>3</v>
      </c>
      <c r="B76" s="4" t="s">
        <v>52</v>
      </c>
      <c r="D76" s="575"/>
      <c r="F76" s="2587">
        <v>100</v>
      </c>
      <c r="G76" s="238"/>
      <c r="H76" s="210"/>
      <c r="I76" s="200"/>
      <c r="J76" s="199"/>
      <c r="K76" s="200">
        <f t="shared" ref="K76:K79" si="3">+SUM(F76:J76)</f>
        <v>100</v>
      </c>
      <c r="L76" s="200"/>
      <c r="M76" s="541">
        <v>3</v>
      </c>
    </row>
    <row r="77" spans="1:13">
      <c r="A77" s="577">
        <v>4</v>
      </c>
      <c r="B77" s="4" t="s">
        <v>3175</v>
      </c>
      <c r="D77" s="575"/>
      <c r="F77" s="2587">
        <v>4999900</v>
      </c>
      <c r="G77" s="238"/>
      <c r="H77" s="210"/>
      <c r="I77" s="200"/>
      <c r="J77" s="199"/>
      <c r="K77" s="200">
        <f t="shared" si="3"/>
        <v>4999900</v>
      </c>
      <c r="L77" s="200"/>
      <c r="M77" s="541">
        <v>4</v>
      </c>
    </row>
    <row r="78" spans="1:13">
      <c r="A78" s="577">
        <v>5</v>
      </c>
      <c r="B78" s="4" t="s">
        <v>3176</v>
      </c>
      <c r="D78" s="575"/>
      <c r="F78" s="2587">
        <v>-4559231</v>
      </c>
      <c r="G78" s="238"/>
      <c r="H78" s="210"/>
      <c r="I78" s="200"/>
      <c r="J78" s="199"/>
      <c r="K78" s="200">
        <f t="shared" si="3"/>
        <v>-4559231</v>
      </c>
      <c r="L78" s="200"/>
      <c r="M78" s="541">
        <v>5</v>
      </c>
    </row>
    <row r="79" spans="1:13">
      <c r="A79" s="577">
        <v>6</v>
      </c>
      <c r="B79" s="4" t="s">
        <v>3177</v>
      </c>
      <c r="D79" s="575"/>
      <c r="F79" s="2587">
        <v>-528</v>
      </c>
      <c r="G79" s="238"/>
      <c r="H79" s="210">
        <v>-541</v>
      </c>
      <c r="I79" s="200"/>
      <c r="J79" s="199"/>
      <c r="K79" s="200">
        <f t="shared" si="3"/>
        <v>-1069</v>
      </c>
      <c r="L79" s="200"/>
      <c r="M79" s="541">
        <v>6</v>
      </c>
    </row>
    <row r="80" spans="1:13" s="843" customFormat="1">
      <c r="A80" s="853">
        <v>7</v>
      </c>
      <c r="B80" s="854" t="s">
        <v>1493</v>
      </c>
      <c r="C80" s="854"/>
      <c r="D80" s="863"/>
      <c r="E80" s="854"/>
      <c r="F80" s="2587">
        <f>+SUM(F76:F79)</f>
        <v>440241</v>
      </c>
      <c r="G80" s="857"/>
      <c r="H80" s="1241">
        <f>+H79</f>
        <v>-541</v>
      </c>
      <c r="I80" s="859"/>
      <c r="J80" s="864"/>
      <c r="K80" s="859">
        <f>SUM(K76:K79)</f>
        <v>439700</v>
      </c>
      <c r="L80" s="859"/>
      <c r="M80" s="861">
        <v>7</v>
      </c>
    </row>
    <row r="81" spans="1:13">
      <c r="A81" s="577">
        <v>8</v>
      </c>
      <c r="D81" s="575"/>
      <c r="F81" s="200"/>
      <c r="G81" s="238"/>
      <c r="H81" s="210"/>
      <c r="I81" s="200"/>
      <c r="J81" s="199"/>
      <c r="K81" s="200"/>
      <c r="L81" s="200"/>
      <c r="M81" s="541">
        <v>8</v>
      </c>
    </row>
    <row r="82" spans="1:13">
      <c r="A82" s="577">
        <v>9</v>
      </c>
      <c r="D82" s="575"/>
      <c r="F82" s="200"/>
      <c r="G82" s="238"/>
      <c r="H82" s="210"/>
      <c r="I82" s="200"/>
      <c r="J82" s="199"/>
      <c r="K82" s="200"/>
      <c r="L82" s="200"/>
      <c r="M82" s="541">
        <v>9</v>
      </c>
    </row>
    <row r="83" spans="1:13">
      <c r="A83" s="577">
        <v>10</v>
      </c>
      <c r="D83" s="575"/>
      <c r="F83" s="200"/>
      <c r="G83" s="238"/>
      <c r="H83" s="210"/>
      <c r="I83" s="200"/>
      <c r="J83" s="199"/>
      <c r="K83" s="200"/>
      <c r="L83" s="200"/>
      <c r="M83" s="541">
        <v>10</v>
      </c>
    </row>
    <row r="84" spans="1:13">
      <c r="A84" s="577">
        <v>11</v>
      </c>
      <c r="D84" s="575"/>
      <c r="F84" s="200"/>
      <c r="G84" s="238"/>
      <c r="H84" s="210"/>
      <c r="I84" s="200"/>
      <c r="J84" s="199"/>
      <c r="K84" s="200"/>
      <c r="L84" s="200"/>
      <c r="M84" s="541">
        <v>11</v>
      </c>
    </row>
    <row r="85" spans="1:13">
      <c r="A85" s="577">
        <v>12</v>
      </c>
      <c r="D85" s="575"/>
      <c r="F85" s="200"/>
      <c r="G85" s="238"/>
      <c r="H85" s="210"/>
      <c r="I85" s="200"/>
      <c r="J85" s="199"/>
      <c r="K85" s="200"/>
      <c r="L85" s="200"/>
      <c r="M85" s="541">
        <v>12</v>
      </c>
    </row>
    <row r="86" spans="1:13">
      <c r="A86" s="577">
        <v>13</v>
      </c>
      <c r="D86" s="575"/>
      <c r="F86" s="200"/>
      <c r="G86" s="238"/>
      <c r="H86" s="210"/>
      <c r="I86" s="200"/>
      <c r="J86" s="199"/>
      <c r="K86" s="200"/>
      <c r="L86" s="200"/>
      <c r="M86" s="541">
        <v>13</v>
      </c>
    </row>
    <row r="87" spans="1:13">
      <c r="A87" s="577">
        <v>14</v>
      </c>
      <c r="D87" s="575"/>
      <c r="F87" s="200"/>
      <c r="G87" s="238"/>
      <c r="H87" s="210"/>
      <c r="I87" s="200"/>
      <c r="J87" s="199"/>
      <c r="K87" s="200"/>
      <c r="L87" s="200"/>
      <c r="M87" s="541">
        <v>14</v>
      </c>
    </row>
    <row r="88" spans="1:13">
      <c r="A88" s="577">
        <v>15</v>
      </c>
      <c r="D88" s="575"/>
      <c r="F88" s="200"/>
      <c r="G88" s="238"/>
      <c r="H88" s="210"/>
      <c r="I88" s="200"/>
      <c r="J88" s="199"/>
      <c r="K88" s="200"/>
      <c r="L88" s="200"/>
      <c r="M88" s="541">
        <v>15</v>
      </c>
    </row>
    <row r="89" spans="1:13">
      <c r="A89" s="577">
        <v>16</v>
      </c>
      <c r="D89" s="575"/>
      <c r="F89" s="200"/>
      <c r="G89" s="238"/>
      <c r="H89" s="210"/>
      <c r="I89" s="200"/>
      <c r="J89" s="199"/>
      <c r="K89" s="200"/>
      <c r="L89" s="200"/>
      <c r="M89" s="541">
        <v>16</v>
      </c>
    </row>
    <row r="90" spans="1:13">
      <c r="A90" s="577">
        <v>17</v>
      </c>
      <c r="D90" s="575"/>
      <c r="F90" s="200"/>
      <c r="G90" s="238"/>
      <c r="H90" s="210"/>
      <c r="I90" s="200"/>
      <c r="J90" s="199"/>
      <c r="K90" s="200"/>
      <c r="L90" s="200"/>
      <c r="M90" s="541">
        <v>17</v>
      </c>
    </row>
    <row r="91" spans="1:13">
      <c r="A91" s="577">
        <v>18</v>
      </c>
      <c r="D91" s="575"/>
      <c r="F91" s="200"/>
      <c r="G91" s="238"/>
      <c r="H91" s="210"/>
      <c r="I91" s="200"/>
      <c r="J91" s="199"/>
      <c r="K91" s="200"/>
      <c r="L91" s="200"/>
      <c r="M91" s="541">
        <v>18</v>
      </c>
    </row>
    <row r="92" spans="1:13">
      <c r="A92" s="577">
        <v>19</v>
      </c>
      <c r="D92" s="575"/>
      <c r="F92" s="200"/>
      <c r="G92" s="238"/>
      <c r="H92" s="210"/>
      <c r="I92" s="200"/>
      <c r="J92" s="199"/>
      <c r="K92" s="200"/>
      <c r="L92" s="200"/>
      <c r="M92" s="541">
        <v>19</v>
      </c>
    </row>
    <row r="93" spans="1:13">
      <c r="A93" s="577">
        <v>20</v>
      </c>
      <c r="D93" s="575"/>
      <c r="F93" s="200"/>
      <c r="G93" s="238"/>
      <c r="H93" s="210"/>
      <c r="I93" s="200"/>
      <c r="J93" s="199"/>
      <c r="K93" s="200"/>
      <c r="L93" s="200"/>
      <c r="M93" s="541">
        <v>20</v>
      </c>
    </row>
    <row r="94" spans="1:13">
      <c r="A94" s="577">
        <v>21</v>
      </c>
      <c r="D94" s="575"/>
      <c r="F94" s="200"/>
      <c r="G94" s="238"/>
      <c r="H94" s="210"/>
      <c r="I94" s="200"/>
      <c r="J94" s="199"/>
      <c r="K94" s="200"/>
      <c r="L94" s="200"/>
      <c r="M94" s="541">
        <v>21</v>
      </c>
    </row>
    <row r="95" spans="1:13">
      <c r="A95" s="577">
        <v>22</v>
      </c>
      <c r="D95" s="575"/>
      <c r="F95" s="200"/>
      <c r="G95" s="238"/>
      <c r="H95" s="210"/>
      <c r="I95" s="200"/>
      <c r="J95" s="199"/>
      <c r="K95" s="200"/>
      <c r="L95" s="200"/>
      <c r="M95" s="541">
        <v>22</v>
      </c>
    </row>
    <row r="96" spans="1:13">
      <c r="A96" s="577">
        <v>23</v>
      </c>
      <c r="D96" s="575"/>
      <c r="F96" s="200"/>
      <c r="G96" s="238"/>
      <c r="H96" s="210"/>
      <c r="I96" s="200"/>
      <c r="J96" s="199"/>
      <c r="K96" s="200"/>
      <c r="L96" s="200"/>
      <c r="M96" s="541">
        <v>23</v>
      </c>
    </row>
    <row r="97" spans="1:13">
      <c r="A97" s="577">
        <v>24</v>
      </c>
      <c r="D97" s="575"/>
      <c r="F97" s="200"/>
      <c r="G97" s="238"/>
      <c r="H97" s="210"/>
      <c r="I97" s="200"/>
      <c r="J97" s="199"/>
      <c r="K97" s="200"/>
      <c r="L97" s="200"/>
      <c r="M97" s="541">
        <v>24</v>
      </c>
    </row>
    <row r="98" spans="1:13">
      <c r="A98" s="577">
        <v>25</v>
      </c>
      <c r="D98" s="575"/>
      <c r="F98" s="200"/>
      <c r="G98" s="238"/>
      <c r="H98" s="210"/>
      <c r="I98" s="200"/>
      <c r="J98" s="199"/>
      <c r="K98" s="200"/>
      <c r="L98" s="200"/>
      <c r="M98" s="541">
        <v>25</v>
      </c>
    </row>
    <row r="99" spans="1:13">
      <c r="A99" s="577">
        <v>26</v>
      </c>
      <c r="D99" s="575"/>
      <c r="F99" s="200"/>
      <c r="G99" s="238"/>
      <c r="H99" s="210"/>
      <c r="I99" s="200"/>
      <c r="J99" s="199"/>
      <c r="K99" s="200"/>
      <c r="L99" s="200"/>
      <c r="M99" s="541">
        <v>26</v>
      </c>
    </row>
    <row r="100" spans="1:13">
      <c r="A100" s="577">
        <v>27</v>
      </c>
      <c r="D100" s="575"/>
      <c r="F100" s="200"/>
      <c r="G100" s="238"/>
      <c r="H100" s="210"/>
      <c r="I100" s="200"/>
      <c r="J100" s="199"/>
      <c r="K100" s="200"/>
      <c r="L100" s="200"/>
      <c r="M100" s="541">
        <v>27</v>
      </c>
    </row>
    <row r="101" spans="1:13">
      <c r="A101" s="577">
        <v>28</v>
      </c>
      <c r="D101" s="575"/>
      <c r="F101" s="200"/>
      <c r="G101" s="238"/>
      <c r="H101" s="210"/>
      <c r="I101" s="200"/>
      <c r="J101" s="199"/>
      <c r="K101" s="200"/>
      <c r="L101" s="200"/>
      <c r="M101" s="541">
        <v>28</v>
      </c>
    </row>
    <row r="102" spans="1:13">
      <c r="A102" s="577">
        <v>29</v>
      </c>
      <c r="D102" s="575"/>
      <c r="F102" s="200"/>
      <c r="G102" s="238"/>
      <c r="H102" s="210"/>
      <c r="I102" s="200"/>
      <c r="J102" s="199"/>
      <c r="K102" s="200"/>
      <c r="L102" s="200"/>
      <c r="M102" s="541">
        <v>29</v>
      </c>
    </row>
    <row r="103" spans="1:13">
      <c r="A103" s="577">
        <v>30</v>
      </c>
      <c r="D103" s="575"/>
      <c r="F103" s="200"/>
      <c r="G103" s="238"/>
      <c r="H103" s="210"/>
      <c r="I103" s="200"/>
      <c r="J103" s="199"/>
      <c r="K103" s="200"/>
      <c r="L103" s="200"/>
      <c r="M103" s="541">
        <v>30</v>
      </c>
    </row>
    <row r="104" spans="1:13">
      <c r="A104" s="577">
        <v>31</v>
      </c>
      <c r="D104" s="575"/>
      <c r="F104" s="200"/>
      <c r="G104" s="238"/>
      <c r="H104" s="210"/>
      <c r="I104" s="200"/>
      <c r="J104" s="199"/>
      <c r="K104" s="200"/>
      <c r="L104" s="200"/>
      <c r="M104" s="541">
        <v>31</v>
      </c>
    </row>
    <row r="105" spans="1:13">
      <c r="A105" s="577">
        <v>32</v>
      </c>
      <c r="D105" s="575"/>
      <c r="F105" s="200"/>
      <c r="G105" s="238"/>
      <c r="H105" s="210"/>
      <c r="I105" s="200"/>
      <c r="J105" s="199"/>
      <c r="K105" s="200"/>
      <c r="L105" s="200"/>
      <c r="M105" s="541">
        <v>32</v>
      </c>
    </row>
    <row r="106" spans="1:13">
      <c r="A106" s="577">
        <v>33</v>
      </c>
      <c r="D106" s="575"/>
      <c r="F106" s="200"/>
      <c r="G106" s="238"/>
      <c r="H106" s="210"/>
      <c r="I106" s="200"/>
      <c r="J106" s="199"/>
      <c r="K106" s="200"/>
      <c r="L106" s="200"/>
      <c r="M106" s="541">
        <v>33</v>
      </c>
    </row>
    <row r="107" spans="1:13">
      <c r="A107" s="577">
        <v>34</v>
      </c>
      <c r="D107" s="575"/>
      <c r="F107" s="200"/>
      <c r="G107" s="238"/>
      <c r="H107" s="210"/>
      <c r="I107" s="200"/>
      <c r="J107" s="199"/>
      <c r="K107" s="200"/>
      <c r="L107" s="200"/>
      <c r="M107" s="541">
        <v>34</v>
      </c>
    </row>
    <row r="108" spans="1:13">
      <c r="A108" s="577">
        <v>35</v>
      </c>
      <c r="D108" s="575"/>
      <c r="F108" s="200"/>
      <c r="G108" s="238"/>
      <c r="H108" s="210"/>
      <c r="I108" s="200"/>
      <c r="J108" s="199"/>
      <c r="K108" s="200"/>
      <c r="L108" s="200"/>
      <c r="M108" s="541">
        <v>35</v>
      </c>
    </row>
    <row r="109" spans="1:13">
      <c r="A109" s="577">
        <v>36</v>
      </c>
      <c r="D109" s="575"/>
      <c r="F109" s="200"/>
      <c r="G109" s="238"/>
      <c r="H109" s="210"/>
      <c r="I109" s="200"/>
      <c r="J109" s="199"/>
      <c r="K109" s="200"/>
      <c r="L109" s="200"/>
      <c r="M109" s="541">
        <v>36</v>
      </c>
    </row>
    <row r="110" spans="1:13">
      <c r="A110" s="577">
        <v>37</v>
      </c>
      <c r="D110" s="575"/>
      <c r="F110" s="200"/>
      <c r="G110" s="238"/>
      <c r="H110" s="210"/>
      <c r="I110" s="200"/>
      <c r="J110" s="199"/>
      <c r="K110" s="200"/>
      <c r="L110" s="200"/>
      <c r="M110" s="541">
        <v>37</v>
      </c>
    </row>
    <row r="111" spans="1:13">
      <c r="A111" s="577">
        <v>38</v>
      </c>
      <c r="D111" s="575"/>
      <c r="F111" s="200"/>
      <c r="G111" s="238"/>
      <c r="H111" s="210"/>
      <c r="I111" s="200"/>
      <c r="J111" s="199"/>
      <c r="K111" s="200"/>
      <c r="L111" s="200"/>
      <c r="M111" s="541">
        <v>38</v>
      </c>
    </row>
    <row r="112" spans="1:13">
      <c r="A112" s="577">
        <v>39</v>
      </c>
      <c r="D112" s="575"/>
      <c r="F112" s="200"/>
      <c r="G112" s="238"/>
      <c r="H112" s="210"/>
      <c r="I112" s="200"/>
      <c r="J112" s="199"/>
      <c r="K112" s="200"/>
      <c r="L112" s="200"/>
      <c r="M112" s="541">
        <v>39</v>
      </c>
    </row>
    <row r="113" spans="1:13">
      <c r="A113" s="577">
        <v>40</v>
      </c>
      <c r="D113" s="575"/>
      <c r="F113" s="200"/>
      <c r="G113" s="238"/>
      <c r="H113" s="210"/>
      <c r="I113" s="200"/>
      <c r="J113" s="199"/>
      <c r="K113" s="200"/>
      <c r="L113" s="200"/>
      <c r="M113" s="541">
        <v>40</v>
      </c>
    </row>
    <row r="114" spans="1:13" ht="15.75" thickBot="1">
      <c r="A114" s="617">
        <v>41</v>
      </c>
      <c r="B114" s="548"/>
      <c r="C114" s="548"/>
      <c r="D114" s="618"/>
      <c r="E114" s="548"/>
      <c r="F114" s="2533">
        <f>+F62+F80</f>
        <v>246863066</v>
      </c>
      <c r="G114" s="2369"/>
      <c r="H114" s="2534">
        <f>+H62+H80</f>
        <v>12339862</v>
      </c>
      <c r="I114" s="2533"/>
      <c r="J114" s="2535"/>
      <c r="K114" s="2533">
        <f>+K62+K80</f>
        <v>259202927</v>
      </c>
      <c r="L114" s="1240">
        <f>+L62+L80</f>
        <v>0</v>
      </c>
      <c r="M114" s="614">
        <v>41</v>
      </c>
    </row>
    <row r="115" spans="1:13" hidden="1">
      <c r="A115" s="535"/>
      <c r="B115" s="538"/>
      <c r="C115" s="538"/>
      <c r="D115" s="538"/>
      <c r="E115" s="538"/>
      <c r="F115" s="538"/>
      <c r="G115" s="535"/>
      <c r="H115" s="538"/>
      <c r="I115" s="538"/>
      <c r="J115" s="538"/>
      <c r="K115" s="538"/>
      <c r="L115" s="538"/>
      <c r="M115" s="571"/>
    </row>
    <row r="116" spans="1:13" hidden="1">
      <c r="A116" s="1748"/>
      <c r="E116" s="4" t="s">
        <v>4202</v>
      </c>
      <c r="F116" s="844">
        <v>171701899.53999999</v>
      </c>
      <c r="G116" s="1748"/>
      <c r="K116" s="844">
        <v>182432061</v>
      </c>
      <c r="M116" s="573"/>
    </row>
    <row r="117" spans="1:13" hidden="1">
      <c r="A117" s="1748"/>
      <c r="F117" s="1747"/>
      <c r="G117" s="1748"/>
      <c r="K117" s="1747"/>
      <c r="M117" s="573"/>
    </row>
    <row r="118" spans="1:13" hidden="1">
      <c r="A118" s="1748"/>
      <c r="E118" s="4" t="s">
        <v>4203</v>
      </c>
      <c r="F118" s="1585">
        <f>+F114-F116</f>
        <v>75161166.460000008</v>
      </c>
      <c r="G118" s="1748"/>
      <c r="K118" s="1585">
        <f>+K114-K116</f>
        <v>76770866</v>
      </c>
      <c r="M118" s="573"/>
    </row>
    <row r="119" spans="1:13" hidden="1">
      <c r="A119" s="1748"/>
      <c r="F119" s="1747"/>
      <c r="G119" s="1748"/>
      <c r="M119" s="573"/>
    </row>
    <row r="120" spans="1:13" hidden="1">
      <c r="A120" s="1748"/>
      <c r="F120" s="1747"/>
      <c r="G120" s="1748"/>
      <c r="M120" s="573"/>
    </row>
    <row r="121" spans="1:13" hidden="1">
      <c r="A121" s="1748"/>
      <c r="F121" s="1747"/>
      <c r="G121" s="1748"/>
      <c r="M121" s="573"/>
    </row>
    <row r="122" spans="1:13" hidden="1">
      <c r="A122" s="1748"/>
      <c r="F122" s="1747"/>
      <c r="G122" s="1748"/>
      <c r="M122" s="573"/>
    </row>
    <row r="123" spans="1:13" hidden="1">
      <c r="A123" s="1748"/>
      <c r="F123" s="1747"/>
      <c r="G123" s="1748"/>
      <c r="M123" s="573"/>
    </row>
    <row r="124" spans="1:13" hidden="1">
      <c r="A124" s="1748"/>
      <c r="F124" s="1747"/>
      <c r="G124" s="1748"/>
      <c r="M124" s="573"/>
    </row>
    <row r="125" spans="1:13" hidden="1">
      <c r="A125" s="1748"/>
      <c r="F125" s="1747"/>
      <c r="G125" s="1748"/>
      <c r="M125" s="573"/>
    </row>
    <row r="126" spans="1:13" hidden="1">
      <c r="A126" s="1748"/>
      <c r="F126" s="1747"/>
      <c r="G126" s="1748"/>
      <c r="M126" s="573"/>
    </row>
    <row r="127" spans="1:13" ht="15.75" thickBot="1">
      <c r="A127" s="547"/>
      <c r="B127" s="548"/>
      <c r="C127" s="548"/>
      <c r="D127" s="548"/>
      <c r="E127" s="548"/>
      <c r="F127" s="548"/>
      <c r="G127" s="547"/>
      <c r="H127" s="548"/>
      <c r="I127" s="548"/>
      <c r="J127" s="548"/>
      <c r="K127" s="548"/>
      <c r="L127" s="548"/>
      <c r="M127" s="589"/>
    </row>
    <row r="128" spans="1:13">
      <c r="A128" s="4" t="s">
        <v>535</v>
      </c>
      <c r="G128" s="4" t="s">
        <v>535</v>
      </c>
      <c r="M128" s="570" t="s">
        <v>166</v>
      </c>
    </row>
    <row r="129" spans="1:13">
      <c r="A129" s="7" t="s">
        <v>169</v>
      </c>
      <c r="B129" s="7"/>
      <c r="C129" s="7"/>
      <c r="D129" s="7"/>
      <c r="E129" s="7"/>
      <c r="F129" s="7"/>
      <c r="G129" s="7" t="s">
        <v>170</v>
      </c>
      <c r="H129" s="7"/>
      <c r="I129" s="7"/>
      <c r="J129" s="7"/>
      <c r="K129" s="7"/>
      <c r="L129" s="7"/>
      <c r="M129" s="7"/>
    </row>
    <row r="130" spans="1:13">
      <c r="A130" s="1747"/>
      <c r="B130" s="1747"/>
      <c r="C130" s="1747"/>
      <c r="D130" s="1747"/>
      <c r="E130" s="1747"/>
      <c r="F130" s="1747"/>
    </row>
    <row r="131" spans="1:13">
      <c r="A131" s="1747"/>
      <c r="B131" s="1747"/>
      <c r="C131" s="1747"/>
      <c r="D131" s="1747"/>
      <c r="E131" s="1747"/>
      <c r="F131" s="1747"/>
    </row>
    <row r="132" spans="1:13">
      <c r="A132" s="1747"/>
      <c r="B132" s="1747"/>
      <c r="C132" s="1747"/>
      <c r="D132" s="1747"/>
      <c r="E132" s="1747"/>
      <c r="F132" s="1747"/>
      <c r="J132" s="2531"/>
    </row>
  </sheetData>
  <mergeCells count="17">
    <mergeCell ref="A6:C7"/>
    <mergeCell ref="D6:F12"/>
    <mergeCell ref="G6:J9"/>
    <mergeCell ref="K7:M12"/>
    <mergeCell ref="A8:C10"/>
    <mergeCell ref="G10:J13"/>
    <mergeCell ref="A12:C14"/>
    <mergeCell ref="D13:F15"/>
    <mergeCell ref="K13:M14"/>
    <mergeCell ref="G14:J15"/>
    <mergeCell ref="G19:H19"/>
    <mergeCell ref="I19:J19"/>
    <mergeCell ref="G16:H16"/>
    <mergeCell ref="G17:H17"/>
    <mergeCell ref="I17:J17"/>
    <mergeCell ref="G18:H18"/>
    <mergeCell ref="I18:J18"/>
  </mergeCells>
  <phoneticPr fontId="0" type="noConversion"/>
  <printOptions horizontalCentered="1" verticalCentered="1"/>
  <pageMargins left="0.5" right="0.5" top="0.5" bottom="0.5" header="0.5" footer="0.5"/>
  <pageSetup scale="50" fitToWidth="2" fitToHeight="2" pageOrder="overThenDown" orientation="landscape" horizontalDpi="300" verticalDpi="300" r:id="rId1"/>
  <headerFooter alignWithMargins="0"/>
  <rowBreaks count="1" manualBreakCount="1">
    <brk id="65"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
    <pageSetUpPr fitToPage="1"/>
  </sheetPr>
  <dimension ref="A1:J43"/>
  <sheetViews>
    <sheetView defaultGridColor="0" view="pageBreakPreview" topLeftCell="A4" colorId="22" zoomScale="77" zoomScaleNormal="85" zoomScaleSheetLayoutView="77" workbookViewId="0">
      <selection activeCell="B41" sqref="B41"/>
    </sheetView>
  </sheetViews>
  <sheetFormatPr defaultColWidth="9.6640625" defaultRowHeight="15"/>
  <cols>
    <col min="1" max="1" width="2.6640625" style="4" customWidth="1"/>
    <col min="2" max="2" width="12.6640625" style="4" customWidth="1"/>
    <col min="3" max="3" width="8.6640625" style="4" customWidth="1"/>
    <col min="4" max="4" width="7.6640625" style="4" customWidth="1"/>
    <col min="5" max="6" width="12.6640625" style="4" customWidth="1"/>
    <col min="7" max="7" width="7.6640625" style="4" customWidth="1"/>
    <col min="8" max="8" width="8.6640625" style="4" customWidth="1"/>
    <col min="9" max="9" width="12.6640625" style="4" customWidth="1"/>
    <col min="10" max="10" width="2.6640625" style="4" customWidth="1"/>
    <col min="11" max="16384" width="9.6640625" style="4"/>
  </cols>
  <sheetData>
    <row r="1" spans="1:10" ht="15.75" thickBot="1"/>
    <row r="2" spans="1:10" ht="15.95" customHeight="1">
      <c r="A2" s="483"/>
      <c r="B2" s="484"/>
      <c r="C2" s="484"/>
      <c r="D2" s="484"/>
      <c r="E2" s="484"/>
      <c r="F2" s="484"/>
      <c r="G2" s="485"/>
      <c r="H2" s="486"/>
      <c r="I2" s="484"/>
      <c r="J2" s="487"/>
    </row>
    <row r="3" spans="1:10" ht="15" customHeight="1">
      <c r="A3" s="488"/>
      <c r="B3" s="489"/>
      <c r="C3" s="489"/>
      <c r="D3" s="489"/>
      <c r="E3" s="489"/>
      <c r="F3" s="489"/>
      <c r="G3" s="489"/>
      <c r="H3" s="489"/>
      <c r="I3" s="489"/>
      <c r="J3" s="490"/>
    </row>
    <row r="4" spans="1:10" ht="15" customHeight="1">
      <c r="A4" s="488"/>
      <c r="B4" s="489"/>
      <c r="C4" s="489"/>
      <c r="D4" s="489"/>
      <c r="E4" s="489"/>
      <c r="F4" s="489"/>
      <c r="G4" s="489"/>
      <c r="H4" s="489"/>
      <c r="I4" s="489"/>
      <c r="J4" s="490"/>
    </row>
    <row r="5" spans="1:10" ht="27" customHeight="1">
      <c r="A5" s="491" t="s">
        <v>1535</v>
      </c>
      <c r="B5" s="492"/>
      <c r="C5" s="492"/>
      <c r="D5" s="492"/>
      <c r="E5" s="492"/>
      <c r="F5" s="492"/>
      <c r="G5" s="492"/>
      <c r="H5" s="492"/>
      <c r="I5" s="492"/>
      <c r="J5" s="493"/>
    </row>
    <row r="6" spans="1:10" ht="24" customHeight="1">
      <c r="A6" s="491" t="s">
        <v>1536</v>
      </c>
      <c r="B6" s="492"/>
      <c r="C6" s="492"/>
      <c r="D6" s="492"/>
      <c r="E6" s="492"/>
      <c r="F6" s="492"/>
      <c r="G6" s="492"/>
      <c r="H6" s="492"/>
      <c r="I6" s="492"/>
      <c r="J6" s="493"/>
    </row>
    <row r="7" spans="1:10" ht="13.5" customHeight="1">
      <c r="A7" s="488"/>
      <c r="B7" s="489"/>
      <c r="C7" s="489"/>
      <c r="D7" s="489"/>
      <c r="E7" s="489"/>
      <c r="F7" s="489"/>
      <c r="G7" s="489"/>
      <c r="H7" s="489"/>
      <c r="I7" s="489"/>
      <c r="J7" s="490"/>
    </row>
    <row r="8" spans="1:10" ht="24" customHeight="1">
      <c r="A8" s="494" t="s">
        <v>1876</v>
      </c>
      <c r="B8" s="495"/>
      <c r="C8" s="495"/>
      <c r="D8" s="495"/>
      <c r="E8" s="495"/>
      <c r="F8" s="495"/>
      <c r="G8" s="495"/>
      <c r="H8" s="495"/>
      <c r="I8" s="495"/>
      <c r="J8" s="496"/>
    </row>
    <row r="9" spans="1:10" ht="13.5" customHeight="1">
      <c r="A9" s="488"/>
      <c r="B9" s="489"/>
      <c r="C9" s="489"/>
      <c r="D9" s="489"/>
      <c r="E9" s="489"/>
      <c r="F9" s="489"/>
      <c r="G9" s="489"/>
      <c r="H9" s="489"/>
      <c r="I9" s="489"/>
      <c r="J9" s="490"/>
    </row>
    <row r="10" spans="1:10" ht="13.5" customHeight="1">
      <c r="A10" s="488"/>
      <c r="B10" s="489"/>
      <c r="C10" s="489"/>
      <c r="D10" s="489"/>
      <c r="E10" s="489"/>
      <c r="F10" s="489"/>
      <c r="G10" s="489"/>
      <c r="H10" s="489"/>
      <c r="I10" s="489"/>
      <c r="J10" s="490"/>
    </row>
    <row r="11" spans="1:10" ht="17.45" customHeight="1">
      <c r="A11" s="497" t="s">
        <v>1537</v>
      </c>
      <c r="B11" s="492"/>
      <c r="C11" s="492"/>
      <c r="D11" s="492"/>
      <c r="E11" s="492"/>
      <c r="F11" s="492"/>
      <c r="G11" s="492"/>
      <c r="H11" s="492"/>
      <c r="I11" s="492"/>
      <c r="J11" s="493"/>
    </row>
    <row r="12" spans="1:10" ht="13.5" customHeight="1">
      <c r="A12" s="488"/>
      <c r="B12" s="489"/>
      <c r="C12" s="489"/>
      <c r="D12" s="489"/>
      <c r="E12" s="489"/>
      <c r="F12" s="489"/>
      <c r="G12" s="489"/>
      <c r="H12" s="489"/>
      <c r="I12" s="489"/>
      <c r="J12" s="490"/>
    </row>
    <row r="13" spans="1:10" ht="22.5" customHeight="1" thickBot="1">
      <c r="A13" s="488"/>
      <c r="B13" s="8" t="str">
        <f>'Data Sheet'!C25</f>
        <v>Orange and Rockland Utilities, Inc</v>
      </c>
      <c r="C13" s="492"/>
      <c r="D13" s="492"/>
      <c r="E13" s="492"/>
      <c r="F13" s="492"/>
      <c r="G13" s="492"/>
      <c r="H13" s="492"/>
      <c r="I13" s="492"/>
      <c r="J13" s="490"/>
    </row>
    <row r="14" spans="1:10" ht="15.75">
      <c r="A14" s="2060"/>
      <c r="B14" s="498" t="s">
        <v>4571</v>
      </c>
      <c r="C14" s="2061"/>
      <c r="D14" s="2061"/>
      <c r="E14" s="2061"/>
      <c r="F14" s="2061"/>
      <c r="G14" s="2061"/>
      <c r="H14" s="2061"/>
      <c r="I14" s="2061"/>
      <c r="J14" s="490"/>
    </row>
    <row r="15" spans="1:10">
      <c r="A15" s="499" t="s">
        <v>4572</v>
      </c>
      <c r="B15" s="500"/>
      <c r="C15" s="500"/>
      <c r="D15" s="500"/>
      <c r="E15" s="500"/>
      <c r="F15" s="500"/>
      <c r="G15" s="500"/>
      <c r="H15" s="500"/>
      <c r="I15" s="500"/>
      <c r="J15" s="501"/>
    </row>
    <row r="16" spans="1:10" ht="15.95" customHeight="1">
      <c r="A16" s="488"/>
      <c r="B16" s="489"/>
      <c r="C16" s="489"/>
      <c r="D16" s="489"/>
      <c r="E16" s="489"/>
      <c r="F16" s="489"/>
      <c r="G16" s="489"/>
      <c r="H16" s="489"/>
      <c r="I16" s="489"/>
      <c r="J16" s="490"/>
    </row>
    <row r="17" spans="1:10" ht="15.95" customHeight="1" thickBot="1">
      <c r="A17" s="488"/>
      <c r="B17" s="9" t="str">
        <f>'Data Sheet'!C27</f>
        <v xml:space="preserve"> </v>
      </c>
      <c r="C17" s="502"/>
      <c r="D17" s="502"/>
      <c r="E17" s="502"/>
      <c r="F17" s="502"/>
      <c r="G17" s="502"/>
      <c r="H17" s="502"/>
      <c r="I17" s="502"/>
      <c r="J17" s="490"/>
    </row>
    <row r="18" spans="1:10" ht="15.95" customHeight="1">
      <c r="A18" s="488"/>
      <c r="B18" s="489"/>
      <c r="C18" s="489"/>
      <c r="D18" s="489"/>
      <c r="E18" s="489"/>
      <c r="F18" s="489"/>
      <c r="G18" s="489"/>
      <c r="H18" s="489"/>
      <c r="I18" s="489"/>
      <c r="J18" s="490"/>
    </row>
    <row r="19" spans="1:10" ht="17.649999999999999" customHeight="1" thickBot="1">
      <c r="A19" s="488"/>
      <c r="B19" s="9" t="str">
        <f>'Data Sheet'!C29</f>
        <v xml:space="preserve"> </v>
      </c>
      <c r="C19" s="502"/>
      <c r="D19" s="502"/>
      <c r="E19" s="502"/>
      <c r="F19" s="502"/>
      <c r="G19" s="502"/>
      <c r="H19" s="502"/>
      <c r="I19" s="502"/>
      <c r="J19" s="490"/>
    </row>
    <row r="20" spans="1:10">
      <c r="A20" s="2060"/>
      <c r="B20" s="2062" t="s">
        <v>3805</v>
      </c>
      <c r="C20" s="492"/>
      <c r="D20" s="492"/>
      <c r="E20" s="492"/>
      <c r="F20" s="492"/>
      <c r="G20" s="492"/>
      <c r="H20" s="492"/>
      <c r="I20" s="492"/>
      <c r="J20" s="490"/>
    </row>
    <row r="21" spans="1:10">
      <c r="A21" s="488"/>
      <c r="B21" s="503"/>
      <c r="C21" s="489"/>
      <c r="D21" s="489"/>
      <c r="E21" s="489"/>
      <c r="F21" s="489"/>
      <c r="G21" s="489"/>
      <c r="H21" s="489"/>
      <c r="I21" s="489"/>
      <c r="J21" s="490"/>
    </row>
    <row r="22" spans="1:10">
      <c r="A22" s="488"/>
      <c r="B22" s="489"/>
      <c r="C22" s="489"/>
      <c r="D22" s="489"/>
      <c r="E22" s="489"/>
      <c r="F22" s="489"/>
      <c r="G22" s="489"/>
      <c r="H22" s="489"/>
      <c r="I22" s="489"/>
      <c r="J22" s="490"/>
    </row>
    <row r="23" spans="1:10" ht="14.45" customHeight="1">
      <c r="A23" s="488"/>
      <c r="B23" s="504" t="s">
        <v>3806</v>
      </c>
      <c r="C23" s="492"/>
      <c r="D23" s="492"/>
      <c r="E23" s="492"/>
      <c r="F23" s="492"/>
      <c r="G23" s="492"/>
      <c r="H23" s="492"/>
      <c r="I23" s="492"/>
      <c r="J23" s="490"/>
    </row>
    <row r="24" spans="1:10">
      <c r="A24" s="488"/>
      <c r="B24" s="489"/>
      <c r="C24" s="489"/>
      <c r="D24" s="489"/>
      <c r="E24" s="489"/>
      <c r="F24" s="489"/>
      <c r="G24" s="489"/>
      <c r="H24" s="489"/>
      <c r="I24" s="489"/>
      <c r="J24" s="490"/>
    </row>
    <row r="25" spans="1:10" ht="22.35" customHeight="1">
      <c r="A25" s="2063"/>
      <c r="B25" s="505" t="str">
        <f>'Data Sheet'!A46</f>
        <v>Year ended 12/31/2014</v>
      </c>
      <c r="C25" s="492"/>
      <c r="D25" s="492"/>
      <c r="E25" s="492"/>
      <c r="F25" s="492"/>
      <c r="G25" s="492"/>
      <c r="H25" s="492"/>
      <c r="I25" s="492"/>
      <c r="J25" s="490"/>
    </row>
    <row r="26" spans="1:10" ht="14.45" customHeight="1">
      <c r="A26" s="488"/>
      <c r="B26" s="489"/>
      <c r="C26" s="489"/>
      <c r="D26" s="489"/>
      <c r="E26" s="489"/>
      <c r="F26" s="489"/>
      <c r="G26" s="489"/>
      <c r="H26" s="489"/>
      <c r="I26" s="489"/>
      <c r="J26" s="490"/>
    </row>
    <row r="27" spans="1:10" ht="23.45" customHeight="1">
      <c r="A27" s="488"/>
      <c r="B27" s="505" t="s">
        <v>3807</v>
      </c>
      <c r="C27" s="492"/>
      <c r="D27" s="492"/>
      <c r="E27" s="492"/>
      <c r="F27" s="492"/>
      <c r="G27" s="492"/>
      <c r="H27" s="492"/>
      <c r="I27" s="492"/>
      <c r="J27" s="490"/>
    </row>
    <row r="28" spans="1:10">
      <c r="A28" s="488"/>
      <c r="B28" s="489"/>
      <c r="C28" s="489"/>
      <c r="D28" s="489"/>
      <c r="E28" s="489"/>
      <c r="F28" s="489"/>
      <c r="G28" s="489"/>
      <c r="H28" s="489"/>
      <c r="I28" s="489"/>
      <c r="J28" s="490"/>
    </row>
    <row r="29" spans="1:10">
      <c r="A29" s="488"/>
      <c r="B29" s="489"/>
      <c r="C29" s="489"/>
      <c r="D29" s="489"/>
      <c r="E29" s="489"/>
      <c r="F29" s="489"/>
      <c r="G29" s="489"/>
      <c r="H29" s="489"/>
      <c r="I29" s="489"/>
      <c r="J29" s="490"/>
    </row>
    <row r="30" spans="1:10" ht="24" customHeight="1">
      <c r="A30" s="488"/>
      <c r="B30" s="505" t="s">
        <v>1874</v>
      </c>
      <c r="C30" s="492"/>
      <c r="D30" s="492"/>
      <c r="E30" s="492"/>
      <c r="F30" s="492"/>
      <c r="G30" s="492"/>
      <c r="H30" s="492"/>
      <c r="I30" s="492"/>
      <c r="J30" s="490"/>
    </row>
    <row r="31" spans="1:10">
      <c r="A31" s="488"/>
      <c r="B31" s="489"/>
      <c r="C31" s="489"/>
      <c r="D31" s="489"/>
      <c r="E31" s="489"/>
      <c r="F31" s="489"/>
      <c r="G31" s="489"/>
      <c r="H31" s="489"/>
      <c r="I31" s="489"/>
      <c r="J31" s="490"/>
    </row>
    <row r="32" spans="1:10" ht="9.6" customHeight="1">
      <c r="A32" s="488"/>
      <c r="B32" s="489"/>
      <c r="C32" s="489"/>
      <c r="D32" s="489"/>
      <c r="E32" s="489"/>
      <c r="F32" s="489"/>
      <c r="G32" s="489"/>
      <c r="H32" s="489"/>
      <c r="I32" s="489"/>
      <c r="J32" s="490"/>
    </row>
    <row r="33" spans="1:10" ht="21" customHeight="1">
      <c r="A33" s="488"/>
      <c r="B33" s="505" t="s">
        <v>1875</v>
      </c>
      <c r="C33" s="492"/>
      <c r="D33" s="492"/>
      <c r="E33" s="492"/>
      <c r="F33" s="492"/>
      <c r="G33" s="492"/>
      <c r="H33" s="492"/>
      <c r="I33" s="492"/>
      <c r="J33" s="490"/>
    </row>
    <row r="34" spans="1:10" ht="15.95" customHeight="1">
      <c r="A34" s="488"/>
      <c r="B34" s="489"/>
      <c r="C34" s="489"/>
      <c r="D34" s="489"/>
      <c r="E34" s="489"/>
      <c r="F34" s="489"/>
      <c r="G34" s="489"/>
      <c r="H34" s="489"/>
      <c r="I34" s="489"/>
      <c r="J34" s="490"/>
    </row>
    <row r="35" spans="1:10" ht="15.95" customHeight="1" thickBot="1">
      <c r="A35" s="488"/>
      <c r="B35" s="506"/>
      <c r="C35" s="492"/>
      <c r="D35" s="502"/>
      <c r="E35" s="502"/>
      <c r="F35" s="502"/>
      <c r="G35" s="502"/>
      <c r="H35" s="492"/>
      <c r="I35" s="492"/>
      <c r="J35" s="490"/>
    </row>
    <row r="36" spans="1:10" ht="15.95" customHeight="1">
      <c r="A36" s="488"/>
      <c r="B36" s="489"/>
      <c r="C36" s="489"/>
      <c r="D36" s="489"/>
      <c r="E36" s="489"/>
      <c r="F36" s="489"/>
      <c r="G36" s="489"/>
      <c r="H36" s="489"/>
      <c r="I36" s="489"/>
      <c r="J36" s="490"/>
    </row>
    <row r="37" spans="1:10" ht="15.95" customHeight="1">
      <c r="A37" s="488"/>
      <c r="B37" s="489"/>
      <c r="C37" s="489" t="s">
        <v>3808</v>
      </c>
      <c r="D37" s="489"/>
      <c r="E37" s="489"/>
      <c r="F37" s="489"/>
      <c r="G37" s="489"/>
      <c r="H37" s="489"/>
      <c r="I37" s="489"/>
      <c r="J37" s="490"/>
    </row>
    <row r="38" spans="1:10" ht="15.95" customHeight="1">
      <c r="A38" s="488"/>
      <c r="B38" s="489"/>
      <c r="C38" s="489" t="s">
        <v>3809</v>
      </c>
      <c r="D38" s="489"/>
      <c r="E38" s="489"/>
      <c r="F38" s="489"/>
      <c r="G38" s="489"/>
      <c r="H38" s="489"/>
      <c r="I38" s="489"/>
      <c r="J38" s="490"/>
    </row>
    <row r="39" spans="1:10" ht="15.95" customHeight="1">
      <c r="A39" s="488"/>
      <c r="B39" s="507" t="s">
        <v>5357</v>
      </c>
      <c r="C39" s="508"/>
      <c r="D39" s="508"/>
      <c r="E39" s="508"/>
      <c r="F39" s="508"/>
      <c r="G39" s="508"/>
      <c r="H39" s="508"/>
      <c r="I39" s="508"/>
      <c r="J39" s="490"/>
    </row>
    <row r="40" spans="1:10" ht="15.95" customHeight="1">
      <c r="A40" s="488"/>
      <c r="B40" s="865" t="s">
        <v>5358</v>
      </c>
      <c r="C40" s="507"/>
      <c r="D40" s="507"/>
      <c r="E40" s="507"/>
      <c r="F40" s="507"/>
      <c r="G40" s="507"/>
      <c r="H40" s="508"/>
      <c r="I40" s="508"/>
      <c r="J40" s="490"/>
    </row>
    <row r="41" spans="1:10" ht="15.95" customHeight="1">
      <c r="A41" s="488"/>
      <c r="B41" s="489"/>
      <c r="C41" s="489"/>
      <c r="D41" s="489"/>
      <c r="E41" s="489"/>
      <c r="F41" s="489"/>
      <c r="G41" s="489"/>
      <c r="H41" s="489"/>
      <c r="I41" s="489"/>
      <c r="J41" s="490"/>
    </row>
    <row r="42" spans="1:10" ht="7.9" customHeight="1" thickBot="1">
      <c r="A42" s="509"/>
      <c r="B42" s="510"/>
      <c r="C42" s="510"/>
      <c r="D42" s="510"/>
      <c r="E42" s="510"/>
      <c r="F42" s="510"/>
      <c r="G42" s="510"/>
      <c r="H42" s="510"/>
      <c r="I42" s="510"/>
      <c r="J42" s="511"/>
    </row>
    <row r="43" spans="1:10">
      <c r="A43" s="297"/>
      <c r="B43" s="297"/>
      <c r="C43" s="297"/>
      <c r="D43" s="297"/>
      <c r="E43" s="297"/>
      <c r="F43" s="297"/>
      <c r="G43" s="297"/>
      <c r="H43" s="297"/>
      <c r="I43" s="2064" t="s">
        <v>3810</v>
      </c>
      <c r="J43" s="297"/>
    </row>
  </sheetData>
  <phoneticPr fontId="0" type="noConversion"/>
  <printOptions horizontalCentered="1" verticalCentered="1"/>
  <pageMargins left="0.25" right="0.25" top="0" bottom="0" header="0.25" footer="0.25"/>
  <pageSetup scale="96"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0">
    <tabColor rgb="FF00B050"/>
  </sheetPr>
  <dimension ref="A1:F70"/>
  <sheetViews>
    <sheetView defaultGridColor="0" view="pageBreakPreview" topLeftCell="A7" colorId="22" zoomScale="85" zoomScaleNormal="100" zoomScaleSheetLayoutView="85" workbookViewId="0">
      <selection activeCell="P49" sqref="P49"/>
    </sheetView>
  </sheetViews>
  <sheetFormatPr defaultColWidth="9.6640625" defaultRowHeight="15"/>
  <cols>
    <col min="1" max="1" width="4.6640625" style="4" customWidth="1"/>
    <col min="2" max="2" width="46.109375" style="4" customWidth="1"/>
    <col min="3" max="3" width="20.88671875" style="4" bestFit="1" customWidth="1"/>
    <col min="4" max="4" width="0" style="4" hidden="1" customWidth="1"/>
    <col min="5" max="5" width="18.6640625" style="4" customWidth="1"/>
    <col min="6" max="6" width="17.6640625" style="4" customWidth="1"/>
    <col min="7" max="16384" width="9.6640625" style="4"/>
  </cols>
  <sheetData>
    <row r="1" spans="1:6">
      <c r="A1" s="535" t="s">
        <v>2817</v>
      </c>
      <c r="B1" s="538"/>
      <c r="C1" s="594" t="s">
        <v>2726</v>
      </c>
      <c r="D1" s="536"/>
      <c r="E1" s="536" t="s">
        <v>2819</v>
      </c>
      <c r="F1" s="571" t="s">
        <v>2820</v>
      </c>
    </row>
    <row r="2" spans="1:6">
      <c r="A2" s="47" t="str">
        <f>'Data Sheet'!$C$25</f>
        <v>Orange and Rockland Utilities, Inc</v>
      </c>
      <c r="C2" s="575" t="s">
        <v>3125</v>
      </c>
      <c r="D2" s="540"/>
      <c r="E2" s="540" t="s">
        <v>2821</v>
      </c>
      <c r="F2" s="573"/>
    </row>
    <row r="3" spans="1:6" ht="15" customHeight="1">
      <c r="A3" s="1749"/>
      <c r="B3" s="1750"/>
      <c r="C3" s="343" t="s">
        <v>60</v>
      </c>
      <c r="D3" s="542"/>
      <c r="E3" s="1802" t="str">
        <f>'Data Sheet'!$C$40</f>
        <v>4/28/2015</v>
      </c>
      <c r="F3" s="707" t="str">
        <f>'Data Sheet'!$C$38</f>
        <v>12/31/2014</v>
      </c>
    </row>
    <row r="4" spans="1:6" ht="15" customHeight="1">
      <c r="A4" s="595" t="s">
        <v>171</v>
      </c>
      <c r="B4" s="544"/>
      <c r="C4" s="596"/>
      <c r="D4" s="596"/>
      <c r="E4" s="596"/>
      <c r="F4" s="597"/>
    </row>
    <row r="5" spans="1:6">
      <c r="A5" s="3643" t="s">
        <v>2754</v>
      </c>
      <c r="B5" s="3528"/>
      <c r="C5" s="3528"/>
      <c r="D5" s="3528"/>
      <c r="E5" s="3528"/>
      <c r="F5" s="3529"/>
    </row>
    <row r="6" spans="1:6">
      <c r="A6" s="3641"/>
      <c r="B6" s="3530"/>
      <c r="C6" s="3530"/>
      <c r="D6" s="3530"/>
      <c r="E6" s="3530"/>
      <c r="F6" s="3531"/>
    </row>
    <row r="7" spans="1:6">
      <c r="A7" s="3641"/>
      <c r="B7" s="3530"/>
      <c r="C7" s="3530"/>
      <c r="D7" s="3530"/>
      <c r="E7" s="3530"/>
      <c r="F7" s="3531"/>
    </row>
    <row r="8" spans="1:6">
      <c r="A8" s="620"/>
      <c r="B8" s="1754"/>
      <c r="C8" s="1754"/>
      <c r="D8" s="1754"/>
      <c r="E8" s="1754"/>
      <c r="F8" s="1586"/>
    </row>
    <row r="9" spans="1:6">
      <c r="A9" s="3641" t="s">
        <v>750</v>
      </c>
      <c r="B9" s="3530"/>
      <c r="C9" s="3530"/>
      <c r="D9" s="3530"/>
      <c r="E9" s="3530"/>
      <c r="F9" s="3531"/>
    </row>
    <row r="10" spans="1:6">
      <c r="A10" s="3641"/>
      <c r="B10" s="3530"/>
      <c r="C10" s="3530"/>
      <c r="D10" s="3530"/>
      <c r="E10" s="3530"/>
      <c r="F10" s="3531"/>
    </row>
    <row r="11" spans="1:6">
      <c r="A11" s="3641"/>
      <c r="B11" s="3530"/>
      <c r="C11" s="3530"/>
      <c r="D11" s="3530"/>
      <c r="E11" s="3530"/>
      <c r="F11" s="3531"/>
    </row>
    <row r="12" spans="1:6">
      <c r="A12" s="1748"/>
      <c r="F12" s="573"/>
    </row>
    <row r="13" spans="1:6">
      <c r="A13" s="599"/>
      <c r="B13" s="586"/>
      <c r="C13" s="579" t="s">
        <v>2581</v>
      </c>
      <c r="D13" s="585"/>
      <c r="E13" s="585"/>
      <c r="F13" s="587" t="s">
        <v>1636</v>
      </c>
    </row>
    <row r="14" spans="1:6">
      <c r="A14" s="581" t="s">
        <v>4190</v>
      </c>
      <c r="B14" s="1781" t="s">
        <v>1733</v>
      </c>
      <c r="C14" s="583" t="s">
        <v>1637</v>
      </c>
      <c r="E14" s="1757" t="s">
        <v>2581</v>
      </c>
      <c r="F14" s="582" t="s">
        <v>2984</v>
      </c>
    </row>
    <row r="15" spans="1:6">
      <c r="A15" s="581" t="s">
        <v>4193</v>
      </c>
      <c r="B15" s="306"/>
      <c r="C15" s="583" t="s">
        <v>4019</v>
      </c>
      <c r="E15" s="1757" t="s">
        <v>755</v>
      </c>
      <c r="F15" s="582" t="s">
        <v>2985</v>
      </c>
    </row>
    <row r="16" spans="1:6">
      <c r="A16" s="606"/>
      <c r="B16" s="1781" t="s">
        <v>65</v>
      </c>
      <c r="C16" s="610" t="s">
        <v>2119</v>
      </c>
      <c r="E16" s="1757" t="s">
        <v>2120</v>
      </c>
      <c r="F16" s="588" t="s">
        <v>2121</v>
      </c>
    </row>
    <row r="17" spans="1:6">
      <c r="A17" s="621">
        <v>1</v>
      </c>
      <c r="B17" s="317" t="s">
        <v>751</v>
      </c>
      <c r="C17" s="1587"/>
      <c r="D17" s="1246"/>
      <c r="E17" s="1587"/>
      <c r="F17" s="1588"/>
    </row>
    <row r="18" spans="1:6">
      <c r="A18" s="621">
        <v>2</v>
      </c>
      <c r="B18" s="317" t="s">
        <v>752</v>
      </c>
      <c r="C18" s="1245"/>
      <c r="D18" s="1246"/>
      <c r="E18" s="1245"/>
      <c r="F18" s="1588"/>
    </row>
    <row r="19" spans="1:6">
      <c r="A19" s="621">
        <v>3</v>
      </c>
      <c r="B19" s="317" t="s">
        <v>753</v>
      </c>
      <c r="C19" s="1245"/>
      <c r="D19" s="1246"/>
      <c r="E19" s="1245"/>
      <c r="F19" s="1588"/>
    </row>
    <row r="20" spans="1:6">
      <c r="A20" s="621">
        <v>4</v>
      </c>
      <c r="B20" s="317" t="s">
        <v>685</v>
      </c>
      <c r="C20" s="149"/>
      <c r="D20" s="317"/>
      <c r="E20" s="149"/>
      <c r="F20" s="1588"/>
    </row>
    <row r="21" spans="1:6">
      <c r="A21" s="621">
        <v>5</v>
      </c>
      <c r="B21" s="317" t="s">
        <v>969</v>
      </c>
      <c r="C21" s="1245">
        <v>9824016</v>
      </c>
      <c r="D21" s="1246"/>
      <c r="E21" s="2601">
        <v>11448161</v>
      </c>
      <c r="F21" s="1588" t="s">
        <v>4736</v>
      </c>
    </row>
    <row r="22" spans="1:6">
      <c r="A22" s="606">
        <v>6</v>
      </c>
      <c r="B22" s="343" t="s">
        <v>970</v>
      </c>
      <c r="C22" s="1243"/>
      <c r="D22" s="1244"/>
      <c r="E22" s="2602"/>
      <c r="F22" s="1589"/>
    </row>
    <row r="23" spans="1:6">
      <c r="A23" s="606">
        <v>7</v>
      </c>
      <c r="B23" s="343" t="s">
        <v>971</v>
      </c>
      <c r="C23" s="1243"/>
      <c r="D23" s="1244"/>
      <c r="E23" s="2602"/>
      <c r="F23" s="1589"/>
    </row>
    <row r="24" spans="1:6">
      <c r="A24" s="606">
        <v>8</v>
      </c>
      <c r="B24" s="343" t="s">
        <v>972</v>
      </c>
      <c r="C24" s="1243">
        <v>140127</v>
      </c>
      <c r="D24" s="1244"/>
      <c r="E24" s="2602">
        <v>88440</v>
      </c>
      <c r="F24" s="1588" t="s">
        <v>4736</v>
      </c>
    </row>
    <row r="25" spans="1:6">
      <c r="A25" s="606">
        <v>9</v>
      </c>
      <c r="B25" s="343" t="s">
        <v>973</v>
      </c>
      <c r="C25" s="1243">
        <v>1083353</v>
      </c>
      <c r="D25" s="1244"/>
      <c r="E25" s="2602">
        <v>1831050</v>
      </c>
      <c r="F25" s="1588" t="s">
        <v>4736</v>
      </c>
    </row>
    <row r="26" spans="1:6">
      <c r="A26" s="606">
        <v>10</v>
      </c>
      <c r="B26" s="343" t="s">
        <v>974</v>
      </c>
      <c r="C26" s="1243">
        <v>4020010</v>
      </c>
      <c r="D26" s="1244"/>
      <c r="E26" s="2602">
        <v>3010259</v>
      </c>
      <c r="F26" s="1588" t="s">
        <v>4736</v>
      </c>
    </row>
    <row r="27" spans="1:6">
      <c r="A27" s="621">
        <v>11</v>
      </c>
      <c r="B27" s="317" t="s">
        <v>1203</v>
      </c>
      <c r="C27" s="143">
        <v>15067506</v>
      </c>
      <c r="D27" s="143">
        <f t="shared" ref="D27" si="0">SUM(D21:D26)</f>
        <v>0</v>
      </c>
      <c r="E27" s="2591">
        <f>SUM(E21:E26)</f>
        <v>16377910</v>
      </c>
      <c r="F27" s="1588"/>
    </row>
    <row r="28" spans="1:6">
      <c r="A28" s="621">
        <v>12</v>
      </c>
      <c r="B28" s="317" t="s">
        <v>1204</v>
      </c>
      <c r="C28" s="1245"/>
      <c r="D28" s="1246"/>
      <c r="E28" s="1245"/>
      <c r="F28" s="1588"/>
    </row>
    <row r="29" spans="1:6">
      <c r="A29" s="606">
        <v>13</v>
      </c>
      <c r="B29" s="343" t="s">
        <v>1205</v>
      </c>
      <c r="C29" s="1243"/>
      <c r="D29" s="1244"/>
      <c r="E29" s="1243"/>
      <c r="F29" s="1589"/>
    </row>
    <row r="30" spans="1:6">
      <c r="A30" s="599">
        <v>14</v>
      </c>
      <c r="B30" s="600" t="s">
        <v>1206</v>
      </c>
      <c r="C30" s="1245"/>
      <c r="D30" s="1246"/>
      <c r="E30" s="1245"/>
      <c r="F30" s="1588"/>
    </row>
    <row r="31" spans="1:6">
      <c r="A31" s="606"/>
      <c r="B31" s="343" t="s">
        <v>975</v>
      </c>
      <c r="C31" s="211"/>
      <c r="D31" s="343"/>
      <c r="E31" s="211"/>
      <c r="F31" s="1589"/>
    </row>
    <row r="32" spans="1:6">
      <c r="A32" s="621">
        <v>15</v>
      </c>
      <c r="B32" s="317" t="s">
        <v>1207</v>
      </c>
      <c r="C32" s="1245"/>
      <c r="D32" s="1246"/>
      <c r="E32" s="1245"/>
      <c r="F32" s="1588"/>
    </row>
    <row r="33" spans="1:6">
      <c r="A33" s="606">
        <v>16</v>
      </c>
      <c r="B33" s="343"/>
      <c r="C33" s="1243"/>
      <c r="D33" s="1244"/>
      <c r="E33" s="1243"/>
      <c r="F33" s="1589"/>
    </row>
    <row r="34" spans="1:6">
      <c r="A34" s="606">
        <v>17</v>
      </c>
      <c r="B34" s="343"/>
      <c r="C34" s="1243"/>
      <c r="D34" s="1244"/>
      <c r="E34" s="1243"/>
      <c r="F34" s="1589"/>
    </row>
    <row r="35" spans="1:6">
      <c r="A35" s="606">
        <v>18</v>
      </c>
      <c r="B35" s="343"/>
      <c r="C35" s="1243"/>
      <c r="D35" s="1244"/>
      <c r="E35" s="1243"/>
      <c r="F35" s="1589"/>
    </row>
    <row r="36" spans="1:6">
      <c r="A36" s="606">
        <v>19</v>
      </c>
      <c r="B36" s="343"/>
      <c r="C36" s="1243"/>
      <c r="D36" s="1244"/>
      <c r="E36" s="1243"/>
      <c r="F36" s="1589"/>
    </row>
    <row r="37" spans="1:6">
      <c r="A37" s="621">
        <v>20</v>
      </c>
      <c r="B37" s="317" t="s">
        <v>1208</v>
      </c>
      <c r="C37" s="143">
        <v>15067506</v>
      </c>
      <c r="D37" s="317"/>
      <c r="E37" s="143">
        <f>SUM(E17:E19)+SUM(E27:E30)+SUM(E32:E36)</f>
        <v>16377910</v>
      </c>
      <c r="F37" s="1588"/>
    </row>
    <row r="38" spans="1:6">
      <c r="A38" s="1748"/>
      <c r="F38" s="573"/>
    </row>
    <row r="39" spans="1:6">
      <c r="A39" s="1748"/>
      <c r="F39" s="573"/>
    </row>
    <row r="40" spans="1:6">
      <c r="A40" s="1748"/>
      <c r="F40" s="573"/>
    </row>
    <row r="41" spans="1:6">
      <c r="A41" s="1748"/>
      <c r="F41" s="573"/>
    </row>
    <row r="42" spans="1:6">
      <c r="A42" s="1748"/>
      <c r="F42" s="573"/>
    </row>
    <row r="43" spans="1:6">
      <c r="A43" s="1748"/>
      <c r="F43" s="573"/>
    </row>
    <row r="44" spans="1:6">
      <c r="A44" s="1748"/>
      <c r="F44" s="573"/>
    </row>
    <row r="45" spans="1:6">
      <c r="A45" s="1748"/>
      <c r="F45" s="573"/>
    </row>
    <row r="46" spans="1:6">
      <c r="A46" s="1748"/>
      <c r="F46" s="573"/>
    </row>
    <row r="47" spans="1:6">
      <c r="A47" s="1748"/>
      <c r="F47" s="573"/>
    </row>
    <row r="48" spans="1:6">
      <c r="A48" s="1748"/>
      <c r="F48" s="573"/>
    </row>
    <row r="49" spans="1:6">
      <c r="A49" s="1748"/>
      <c r="F49" s="573"/>
    </row>
    <row r="50" spans="1:6">
      <c r="A50" s="1748"/>
      <c r="F50" s="573"/>
    </row>
    <row r="51" spans="1:6">
      <c r="A51" s="1748"/>
      <c r="F51" s="573"/>
    </row>
    <row r="52" spans="1:6">
      <c r="A52" s="1748"/>
      <c r="F52" s="573"/>
    </row>
    <row r="53" spans="1:6">
      <c r="A53" s="1748"/>
      <c r="F53" s="573"/>
    </row>
    <row r="54" spans="1:6">
      <c r="A54" s="1748"/>
      <c r="F54" s="573"/>
    </row>
    <row r="55" spans="1:6">
      <c r="A55" s="1748"/>
      <c r="F55" s="573"/>
    </row>
    <row r="56" spans="1:6">
      <c r="A56" s="1748"/>
      <c r="F56" s="573"/>
    </row>
    <row r="57" spans="1:6">
      <c r="A57" s="1748"/>
      <c r="F57" s="573"/>
    </row>
    <row r="58" spans="1:6">
      <c r="A58" s="1748"/>
      <c r="F58" s="573"/>
    </row>
    <row r="59" spans="1:6" ht="15.75" thickBot="1">
      <c r="A59" s="547"/>
      <c r="B59" s="548"/>
      <c r="C59" s="548"/>
      <c r="D59" s="548"/>
      <c r="E59" s="548"/>
      <c r="F59" s="589"/>
    </row>
    <row r="60" spans="1:6">
      <c r="A60" s="4" t="s">
        <v>1424</v>
      </c>
    </row>
    <row r="61" spans="1:6">
      <c r="A61" s="7" t="s">
        <v>976</v>
      </c>
      <c r="B61" s="7"/>
      <c r="C61" s="7"/>
      <c r="D61" s="7"/>
      <c r="E61" s="7"/>
      <c r="F61" s="7"/>
    </row>
    <row r="66" spans="1:6">
      <c r="A66" s="44"/>
      <c r="B66" s="44"/>
      <c r="C66" s="44"/>
      <c r="D66" s="44"/>
      <c r="E66" s="44"/>
      <c r="F66" s="44"/>
    </row>
    <row r="67" spans="1:6">
      <c r="A67" s="44"/>
      <c r="B67" s="44"/>
      <c r="C67" s="44"/>
      <c r="D67" s="44"/>
      <c r="E67" s="44"/>
      <c r="F67" s="44"/>
    </row>
    <row r="68" spans="1:6">
      <c r="A68" s="44"/>
      <c r="B68" s="44"/>
      <c r="C68" s="44"/>
      <c r="D68" s="44"/>
      <c r="E68" s="44"/>
      <c r="F68" s="44"/>
    </row>
    <row r="69" spans="1:6">
      <c r="A69" s="44"/>
      <c r="B69" s="44"/>
      <c r="C69" s="44"/>
      <c r="D69" s="44"/>
      <c r="E69" s="44"/>
      <c r="F69" s="44"/>
    </row>
    <row r="70" spans="1:6">
      <c r="A70" s="44"/>
      <c r="B70" s="44"/>
      <c r="C70" s="44"/>
      <c r="D70" s="44"/>
      <c r="E70" s="44"/>
      <c r="F70" s="44"/>
    </row>
  </sheetData>
  <mergeCells count="2">
    <mergeCell ref="A5:F7"/>
    <mergeCell ref="A9:F11"/>
  </mergeCells>
  <phoneticPr fontId="0" type="noConversion"/>
  <printOptions horizontalCentered="1" verticalCentered="1"/>
  <pageMargins left="0.5" right="0.5" top="0.5" bottom="0.5" header="0" footer="0"/>
  <pageSetup scale="74"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1"/>
  <dimension ref="A1:O72"/>
  <sheetViews>
    <sheetView defaultGridColor="0" view="pageBreakPreview" colorId="22" zoomScale="60" zoomScaleNormal="85" workbookViewId="0">
      <selection activeCell="J27" sqref="J27:K36"/>
    </sheetView>
  </sheetViews>
  <sheetFormatPr defaultColWidth="9.6640625" defaultRowHeight="15"/>
  <cols>
    <col min="1" max="1" width="4.6640625" style="4" customWidth="1"/>
    <col min="2" max="2" width="31.21875" style="4" customWidth="1"/>
    <col min="3" max="6" width="16.6640625" style="4" customWidth="1"/>
    <col min="7" max="14" width="12.6640625" style="4" customWidth="1"/>
    <col min="15" max="15" width="4.6640625" style="4" customWidth="1"/>
    <col min="16" max="16384" width="9.6640625" style="4"/>
  </cols>
  <sheetData>
    <row r="1" spans="1:15">
      <c r="A1" s="535" t="s">
        <v>2817</v>
      </c>
      <c r="B1" s="536"/>
      <c r="C1" s="538" t="s">
        <v>2726</v>
      </c>
      <c r="D1" s="536"/>
      <c r="E1" s="536" t="s">
        <v>2819</v>
      </c>
      <c r="F1" s="571" t="s">
        <v>2820</v>
      </c>
      <c r="G1" s="535" t="s">
        <v>2817</v>
      </c>
      <c r="H1" s="538"/>
      <c r="I1" s="537" t="s">
        <v>2726</v>
      </c>
      <c r="J1" s="538"/>
      <c r="K1" s="536"/>
      <c r="L1" s="594" t="s">
        <v>2819</v>
      </c>
      <c r="M1" s="537" t="s">
        <v>2820</v>
      </c>
      <c r="N1" s="538"/>
      <c r="O1" s="571"/>
    </row>
    <row r="2" spans="1:15">
      <c r="A2" s="56" t="str">
        <f>'Data Sheet'!$C$25</f>
        <v>Orange and Rockland Utilities, Inc</v>
      </c>
      <c r="B2" s="540"/>
      <c r="C2" s="4" t="s">
        <v>2832</v>
      </c>
      <c r="D2" s="540"/>
      <c r="E2" s="540" t="s">
        <v>2821</v>
      </c>
      <c r="F2" s="573"/>
      <c r="G2" s="1748" t="str">
        <f>'Data Sheet'!$C$25</f>
        <v>Orange and Rockland Utilities, Inc</v>
      </c>
      <c r="I2" s="306" t="s">
        <v>2832</v>
      </c>
      <c r="K2" s="540"/>
      <c r="L2" s="575" t="s">
        <v>2821</v>
      </c>
      <c r="M2" s="306"/>
      <c r="O2" s="573"/>
    </row>
    <row r="3" spans="1:15" ht="15" customHeight="1">
      <c r="A3" s="1749"/>
      <c r="B3" s="542"/>
      <c r="C3" s="1750" t="s">
        <v>60</v>
      </c>
      <c r="D3" s="542"/>
      <c r="E3" s="1802" t="str">
        <f>'Data Sheet'!$C$40</f>
        <v>4/28/2015</v>
      </c>
      <c r="F3" s="707" t="str">
        <f>'Data Sheet'!$C$38</f>
        <v>12/31/2014</v>
      </c>
      <c r="G3" s="1749"/>
      <c r="H3" s="1750"/>
      <c r="I3" s="360" t="s">
        <v>60</v>
      </c>
      <c r="J3" s="1750"/>
      <c r="K3" s="542"/>
      <c r="L3" s="1802" t="str">
        <f>'Data Sheet'!$C$40</f>
        <v>4/28/2015</v>
      </c>
      <c r="M3" s="713" t="str">
        <f>'Data Sheet'!$C$38</f>
        <v>12/31/2014</v>
      </c>
      <c r="N3" s="1750"/>
      <c r="O3" s="574"/>
    </row>
    <row r="4" spans="1:15" ht="15" customHeight="1">
      <c r="A4" s="622"/>
      <c r="B4" s="596" t="s">
        <v>2316</v>
      </c>
      <c r="C4" s="596"/>
      <c r="D4" s="596"/>
      <c r="E4" s="596"/>
      <c r="F4" s="597"/>
      <c r="G4" s="595" t="s">
        <v>2316</v>
      </c>
      <c r="H4" s="596"/>
      <c r="I4" s="596"/>
      <c r="J4" s="596"/>
      <c r="K4" s="596"/>
      <c r="L4" s="596"/>
      <c r="M4" s="596"/>
      <c r="N4" s="596"/>
      <c r="O4" s="597"/>
    </row>
    <row r="5" spans="1:15">
      <c r="A5" s="598"/>
      <c r="B5" s="585"/>
      <c r="C5" s="585"/>
      <c r="D5" s="585"/>
      <c r="E5" s="585"/>
      <c r="F5" s="623"/>
      <c r="G5" s="3643" t="s">
        <v>1209</v>
      </c>
      <c r="H5" s="3528"/>
      <c r="I5" s="3528"/>
      <c r="J5" s="3528"/>
      <c r="O5" s="573"/>
    </row>
    <row r="6" spans="1:15">
      <c r="A6" s="3641" t="s">
        <v>1210</v>
      </c>
      <c r="B6" s="3530"/>
      <c r="C6" s="3530"/>
      <c r="D6" s="3530" t="s">
        <v>378</v>
      </c>
      <c r="E6" s="3530"/>
      <c r="F6" s="3531"/>
      <c r="G6" s="3641"/>
      <c r="H6" s="3530"/>
      <c r="I6" s="3530"/>
      <c r="J6" s="3530"/>
      <c r="K6" s="3530" t="s">
        <v>379</v>
      </c>
      <c r="L6" s="3530"/>
      <c r="M6" s="3530"/>
      <c r="N6" s="3530"/>
      <c r="O6" s="3531"/>
    </row>
    <row r="7" spans="1:15">
      <c r="A7" s="3641"/>
      <c r="B7" s="3530"/>
      <c r="C7" s="3530"/>
      <c r="D7" s="3530"/>
      <c r="E7" s="3530"/>
      <c r="F7" s="3531"/>
      <c r="G7" s="3641"/>
      <c r="H7" s="3530"/>
      <c r="I7" s="3530"/>
      <c r="J7" s="3530"/>
      <c r="K7" s="3530"/>
      <c r="L7" s="3530"/>
      <c r="M7" s="3530"/>
      <c r="N7" s="3530"/>
      <c r="O7" s="3531"/>
    </row>
    <row r="8" spans="1:15">
      <c r="A8" s="1748" t="s">
        <v>3183</v>
      </c>
      <c r="D8" s="3530"/>
      <c r="E8" s="3530"/>
      <c r="F8" s="3531"/>
      <c r="G8" s="3641"/>
      <c r="H8" s="3530"/>
      <c r="I8" s="3530"/>
      <c r="J8" s="3530"/>
      <c r="K8" s="3530" t="s">
        <v>3184</v>
      </c>
      <c r="L8" s="3530"/>
      <c r="M8" s="3530"/>
      <c r="N8" s="3530"/>
      <c r="O8" s="3531"/>
    </row>
    <row r="9" spans="1:15">
      <c r="A9" s="3641" t="s">
        <v>3185</v>
      </c>
      <c r="B9" s="3568"/>
      <c r="C9" s="3568"/>
      <c r="D9" s="3530"/>
      <c r="E9" s="3530"/>
      <c r="F9" s="3531"/>
      <c r="G9" s="3641"/>
      <c r="H9" s="3530"/>
      <c r="I9" s="3530"/>
      <c r="J9" s="3530"/>
      <c r="K9" s="3530"/>
      <c r="L9" s="3530"/>
      <c r="M9" s="3530"/>
      <c r="N9" s="3530"/>
      <c r="O9" s="3531"/>
    </row>
    <row r="10" spans="1:15">
      <c r="A10" s="3641"/>
      <c r="B10" s="3568"/>
      <c r="C10" s="3568"/>
      <c r="D10" s="3530"/>
      <c r="E10" s="3530"/>
      <c r="F10" s="3531"/>
      <c r="G10" s="3641" t="s">
        <v>3186</v>
      </c>
      <c r="H10" s="3530"/>
      <c r="I10" s="3530"/>
      <c r="J10" s="3530"/>
      <c r="K10" s="3530" t="s">
        <v>1238</v>
      </c>
      <c r="L10" s="3530"/>
      <c r="M10" s="3530"/>
      <c r="N10" s="3530"/>
      <c r="O10" s="3531"/>
    </row>
    <row r="11" spans="1:15">
      <c r="A11" s="3641"/>
      <c r="B11" s="3568"/>
      <c r="C11" s="3568"/>
      <c r="D11" s="3530" t="s">
        <v>1239</v>
      </c>
      <c r="E11" s="3530"/>
      <c r="F11" s="3531"/>
      <c r="G11" s="3641"/>
      <c r="H11" s="3530"/>
      <c r="I11" s="3530"/>
      <c r="J11" s="3530"/>
      <c r="K11" s="3530"/>
      <c r="L11" s="3530"/>
      <c r="M11" s="3530"/>
      <c r="N11" s="3530"/>
      <c r="O11" s="3531"/>
    </row>
    <row r="12" spans="1:15">
      <c r="A12" s="3641"/>
      <c r="B12" s="3568"/>
      <c r="C12" s="3568"/>
      <c r="D12" s="3530"/>
      <c r="E12" s="3530"/>
      <c r="F12" s="3531"/>
      <c r="G12" s="3641"/>
      <c r="H12" s="3530"/>
      <c r="I12" s="3530"/>
      <c r="J12" s="3530"/>
      <c r="O12" s="573"/>
    </row>
    <row r="13" spans="1:15">
      <c r="A13" s="1749" t="s">
        <v>1240</v>
      </c>
      <c r="B13" s="1750"/>
      <c r="C13" s="1750"/>
      <c r="D13" s="3540"/>
      <c r="E13" s="3540"/>
      <c r="F13" s="3605"/>
      <c r="G13" s="3642"/>
      <c r="H13" s="3540"/>
      <c r="I13" s="3540"/>
      <c r="J13" s="3540"/>
      <c r="O13" s="573"/>
    </row>
    <row r="14" spans="1:15">
      <c r="A14" s="599" t="s">
        <v>4190</v>
      </c>
      <c r="B14" s="579" t="s">
        <v>2337</v>
      </c>
      <c r="C14" s="624" t="s">
        <v>1734</v>
      </c>
      <c r="D14" s="625"/>
      <c r="E14" s="624" t="s">
        <v>2338</v>
      </c>
      <c r="F14" s="597"/>
      <c r="G14" s="595" t="s">
        <v>2338</v>
      </c>
      <c r="H14" s="625"/>
      <c r="I14" s="624" t="s">
        <v>2338</v>
      </c>
      <c r="J14" s="625"/>
      <c r="K14" s="624" t="s">
        <v>2339</v>
      </c>
      <c r="L14" s="625"/>
      <c r="M14" s="624" t="s">
        <v>3343</v>
      </c>
      <c r="N14" s="625"/>
      <c r="O14" s="604" t="s">
        <v>4190</v>
      </c>
    </row>
    <row r="15" spans="1:15">
      <c r="A15" s="577" t="s">
        <v>4193</v>
      </c>
      <c r="B15" s="583" t="s">
        <v>3261</v>
      </c>
      <c r="C15" s="579" t="s">
        <v>4193</v>
      </c>
      <c r="D15" s="1779" t="s">
        <v>3262</v>
      </c>
      <c r="E15" s="1779" t="s">
        <v>4193</v>
      </c>
      <c r="F15" s="587" t="s">
        <v>3262</v>
      </c>
      <c r="G15" s="626" t="s">
        <v>4193</v>
      </c>
      <c r="H15" s="579" t="s">
        <v>3262</v>
      </c>
      <c r="I15" s="1779" t="s">
        <v>4193</v>
      </c>
      <c r="J15" s="1779" t="s">
        <v>3262</v>
      </c>
      <c r="K15" s="1779" t="s">
        <v>4193</v>
      </c>
      <c r="L15" s="1779" t="s">
        <v>3262</v>
      </c>
      <c r="M15" s="1779" t="s">
        <v>4193</v>
      </c>
      <c r="N15" s="1779" t="s">
        <v>3262</v>
      </c>
      <c r="O15" s="541" t="s">
        <v>4193</v>
      </c>
    </row>
    <row r="16" spans="1:15">
      <c r="A16" s="606"/>
      <c r="B16" s="610" t="s">
        <v>65</v>
      </c>
      <c r="C16" s="1776" t="s">
        <v>2119</v>
      </c>
      <c r="D16" s="1776" t="s">
        <v>2120</v>
      </c>
      <c r="E16" s="1776" t="s">
        <v>2121</v>
      </c>
      <c r="F16" s="588" t="s">
        <v>4029</v>
      </c>
      <c r="G16" s="627" t="s">
        <v>4030</v>
      </c>
      <c r="H16" s="610" t="s">
        <v>4031</v>
      </c>
      <c r="I16" s="1776" t="s">
        <v>4032</v>
      </c>
      <c r="J16" s="1776" t="s">
        <v>4033</v>
      </c>
      <c r="K16" s="1776" t="s">
        <v>4034</v>
      </c>
      <c r="L16" s="1776" t="s">
        <v>3977</v>
      </c>
      <c r="M16" s="1776" t="s">
        <v>3978</v>
      </c>
      <c r="N16" s="1776" t="s">
        <v>1736</v>
      </c>
      <c r="O16" s="611"/>
    </row>
    <row r="17" spans="1:15">
      <c r="A17" s="628" t="s">
        <v>3263</v>
      </c>
      <c r="B17" s="317" t="s">
        <v>3264</v>
      </c>
      <c r="C17" s="143"/>
      <c r="D17" s="146"/>
      <c r="E17" s="146"/>
      <c r="F17" s="162"/>
      <c r="G17" s="145"/>
      <c r="H17" s="143"/>
      <c r="I17" s="146"/>
      <c r="J17" s="146"/>
      <c r="K17" s="146"/>
      <c r="L17" s="146"/>
      <c r="M17" s="146"/>
      <c r="N17" s="146"/>
      <c r="O17" s="629" t="s">
        <v>3263</v>
      </c>
    </row>
    <row r="18" spans="1:15" ht="15.75">
      <c r="A18" s="626" t="s">
        <v>3265</v>
      </c>
      <c r="B18" s="600"/>
      <c r="C18" s="433"/>
      <c r="D18" s="736"/>
      <c r="E18" s="736"/>
      <c r="F18" s="737"/>
      <c r="G18" s="738"/>
      <c r="H18" s="735"/>
      <c r="I18" s="736"/>
      <c r="J18" s="736"/>
      <c r="K18" s="736"/>
      <c r="L18" s="736"/>
      <c r="M18" s="736"/>
      <c r="N18" s="736"/>
      <c r="O18" s="582" t="s">
        <v>3265</v>
      </c>
    </row>
    <row r="19" spans="1:15">
      <c r="A19" s="581" t="s">
        <v>3266</v>
      </c>
      <c r="B19" s="575" t="s">
        <v>3267</v>
      </c>
      <c r="C19" s="736"/>
      <c r="D19" s="736"/>
      <c r="E19" s="736"/>
      <c r="F19" s="737"/>
      <c r="G19" s="738"/>
      <c r="H19" s="735"/>
      <c r="I19" s="736"/>
      <c r="J19" s="736"/>
      <c r="K19" s="736"/>
      <c r="L19" s="736"/>
      <c r="M19" s="736"/>
      <c r="N19" s="736"/>
      <c r="O19" s="582" t="s">
        <v>3266</v>
      </c>
    </row>
    <row r="20" spans="1:15">
      <c r="A20" s="627" t="s">
        <v>3268</v>
      </c>
      <c r="B20" s="343" t="s">
        <v>3269</v>
      </c>
      <c r="C20" s="735"/>
      <c r="D20" s="736"/>
      <c r="E20" s="736"/>
      <c r="F20" s="737"/>
      <c r="G20" s="738"/>
      <c r="H20" s="735"/>
      <c r="I20" s="736"/>
      <c r="J20" s="736"/>
      <c r="K20" s="736"/>
      <c r="L20" s="736"/>
      <c r="M20" s="736"/>
      <c r="N20" s="736"/>
      <c r="O20" s="582" t="s">
        <v>3268</v>
      </c>
    </row>
    <row r="21" spans="1:15">
      <c r="A21" s="628" t="s">
        <v>3270</v>
      </c>
      <c r="B21" s="317" t="s">
        <v>3271</v>
      </c>
      <c r="C21" s="739"/>
      <c r="D21" s="739"/>
      <c r="E21" s="739"/>
      <c r="F21" s="740"/>
      <c r="G21" s="741"/>
      <c r="H21" s="742"/>
      <c r="I21" s="739"/>
      <c r="J21" s="739"/>
      <c r="K21" s="739"/>
      <c r="L21" s="739"/>
      <c r="M21" s="739"/>
      <c r="N21" s="739"/>
      <c r="O21" s="629" t="s">
        <v>3270</v>
      </c>
    </row>
    <row r="22" spans="1:15">
      <c r="A22" s="626" t="s">
        <v>3272</v>
      </c>
      <c r="B22" s="575"/>
      <c r="C22" s="743"/>
      <c r="D22" s="744"/>
      <c r="E22" s="744"/>
      <c r="F22" s="745"/>
      <c r="G22" s="746"/>
      <c r="H22" s="743"/>
      <c r="I22" s="744"/>
      <c r="J22" s="744"/>
      <c r="K22" s="744"/>
      <c r="L22" s="744"/>
      <c r="M22" s="744"/>
      <c r="N22" s="744"/>
      <c r="O22" s="582" t="s">
        <v>3272</v>
      </c>
    </row>
    <row r="23" spans="1:15">
      <c r="A23" s="581" t="s">
        <v>3273</v>
      </c>
      <c r="B23" s="575" t="s">
        <v>3274</v>
      </c>
      <c r="C23" s="736"/>
      <c r="D23" s="736"/>
      <c r="E23" s="736"/>
      <c r="F23" s="737"/>
      <c r="G23" s="738"/>
      <c r="H23" s="735"/>
      <c r="I23" s="736"/>
      <c r="J23" s="736"/>
      <c r="K23" s="736"/>
      <c r="L23" s="736"/>
      <c r="M23" s="736"/>
      <c r="N23" s="736"/>
      <c r="O23" s="582" t="s">
        <v>3273</v>
      </c>
    </row>
    <row r="24" spans="1:15">
      <c r="A24" s="627" t="s">
        <v>3275</v>
      </c>
      <c r="B24" s="575"/>
      <c r="C24" s="747"/>
      <c r="D24" s="748"/>
      <c r="E24" s="748"/>
      <c r="F24" s="749"/>
      <c r="G24" s="750"/>
      <c r="H24" s="747"/>
      <c r="I24" s="748"/>
      <c r="J24" s="748"/>
      <c r="K24" s="748"/>
      <c r="L24" s="748"/>
      <c r="M24" s="748"/>
      <c r="N24" s="748"/>
      <c r="O24" s="582" t="s">
        <v>3275</v>
      </c>
    </row>
    <row r="25" spans="1:15">
      <c r="A25" s="628" t="s">
        <v>3276</v>
      </c>
      <c r="B25" s="317"/>
      <c r="C25" s="739"/>
      <c r="D25" s="3644" t="s">
        <v>1549</v>
      </c>
      <c r="E25" s="3645"/>
      <c r="F25" s="740"/>
      <c r="G25" s="741"/>
      <c r="H25" s="742"/>
      <c r="I25" s="739"/>
      <c r="J25" s="739"/>
      <c r="K25" s="739"/>
      <c r="L25" s="739"/>
      <c r="M25" s="739"/>
      <c r="N25" s="739"/>
      <c r="O25" s="629" t="s">
        <v>3276</v>
      </c>
    </row>
    <row r="26" spans="1:15">
      <c r="A26" s="627" t="s">
        <v>4157</v>
      </c>
      <c r="B26" s="343"/>
      <c r="C26" s="748"/>
      <c r="D26" s="3646"/>
      <c r="E26" s="3647"/>
      <c r="F26" s="749"/>
      <c r="G26" s="750"/>
      <c r="H26" s="747"/>
      <c r="I26" s="748"/>
      <c r="J26" s="748"/>
      <c r="K26" s="748"/>
      <c r="L26" s="748"/>
      <c r="M26" s="748"/>
      <c r="N26" s="748"/>
      <c r="O26" s="588" t="s">
        <v>4157</v>
      </c>
    </row>
    <row r="27" spans="1:15">
      <c r="A27" s="627" t="s">
        <v>4158</v>
      </c>
      <c r="B27" s="343"/>
      <c r="C27" s="748"/>
      <c r="D27" s="3646"/>
      <c r="E27" s="3647"/>
      <c r="F27" s="749"/>
      <c r="G27" s="750"/>
      <c r="H27" s="747"/>
      <c r="I27" s="748"/>
      <c r="J27" s="3644" t="s">
        <v>1549</v>
      </c>
      <c r="K27" s="3645"/>
      <c r="L27" s="748"/>
      <c r="M27" s="748"/>
      <c r="N27" s="748"/>
      <c r="O27" s="588" t="s">
        <v>4158</v>
      </c>
    </row>
    <row r="28" spans="1:15">
      <c r="A28" s="627" t="s">
        <v>4159</v>
      </c>
      <c r="B28" s="343"/>
      <c r="C28" s="748"/>
      <c r="D28" s="3646"/>
      <c r="E28" s="3647"/>
      <c r="F28" s="749"/>
      <c r="G28" s="750"/>
      <c r="H28" s="747"/>
      <c r="I28" s="748"/>
      <c r="J28" s="3646"/>
      <c r="K28" s="3647"/>
      <c r="L28" s="748"/>
      <c r="M28" s="748"/>
      <c r="N28" s="748"/>
      <c r="O28" s="588" t="s">
        <v>4159</v>
      </c>
    </row>
    <row r="29" spans="1:15">
      <c r="A29" s="627" t="s">
        <v>4160</v>
      </c>
      <c r="B29" s="343"/>
      <c r="C29" s="748"/>
      <c r="D29" s="3646"/>
      <c r="E29" s="3647"/>
      <c r="F29" s="749"/>
      <c r="G29" s="750"/>
      <c r="H29" s="747"/>
      <c r="I29" s="748"/>
      <c r="J29" s="3646"/>
      <c r="K29" s="3647"/>
      <c r="L29" s="748"/>
      <c r="M29" s="748"/>
      <c r="N29" s="748"/>
      <c r="O29" s="588" t="s">
        <v>4160</v>
      </c>
    </row>
    <row r="30" spans="1:15">
      <c r="A30" s="627" t="s">
        <v>4161</v>
      </c>
      <c r="B30" s="343"/>
      <c r="C30" s="748"/>
      <c r="D30" s="3646"/>
      <c r="E30" s="3647"/>
      <c r="F30" s="749"/>
      <c r="G30" s="750"/>
      <c r="H30" s="747"/>
      <c r="I30" s="748"/>
      <c r="J30" s="3646"/>
      <c r="K30" s="3647"/>
      <c r="L30" s="748"/>
      <c r="M30" s="748"/>
      <c r="N30" s="748"/>
      <c r="O30" s="588" t="s">
        <v>4161</v>
      </c>
    </row>
    <row r="31" spans="1:15">
      <c r="A31" s="627" t="s">
        <v>4175</v>
      </c>
      <c r="B31" s="343" t="s">
        <v>4014</v>
      </c>
      <c r="C31" s="748"/>
      <c r="D31" s="3646"/>
      <c r="E31" s="3647"/>
      <c r="F31" s="749"/>
      <c r="G31" s="750"/>
      <c r="H31" s="747"/>
      <c r="I31" s="748"/>
      <c r="J31" s="3646"/>
      <c r="K31" s="3647"/>
      <c r="L31" s="748"/>
      <c r="M31" s="748"/>
      <c r="N31" s="748"/>
      <c r="O31" s="588" t="s">
        <v>4175</v>
      </c>
    </row>
    <row r="32" spans="1:15">
      <c r="A32" s="626" t="s">
        <v>4176</v>
      </c>
      <c r="B32" s="575"/>
      <c r="C32" s="736"/>
      <c r="D32" s="3646"/>
      <c r="E32" s="3647"/>
      <c r="F32" s="737"/>
      <c r="G32" s="738"/>
      <c r="H32" s="735"/>
      <c r="I32" s="736"/>
      <c r="J32" s="3646"/>
      <c r="K32" s="3647"/>
      <c r="L32" s="736"/>
      <c r="M32" s="736"/>
      <c r="N32" s="736"/>
      <c r="O32" s="582" t="s">
        <v>4176</v>
      </c>
    </row>
    <row r="33" spans="1:15">
      <c r="A33" s="581" t="s">
        <v>4177</v>
      </c>
      <c r="B33" s="575" t="s">
        <v>3277</v>
      </c>
      <c r="C33" s="736"/>
      <c r="D33" s="3646"/>
      <c r="E33" s="3647"/>
      <c r="F33" s="737"/>
      <c r="G33" s="738"/>
      <c r="H33" s="735"/>
      <c r="I33" s="736"/>
      <c r="J33" s="3646"/>
      <c r="K33" s="3647"/>
      <c r="L33" s="736"/>
      <c r="M33" s="736"/>
      <c r="N33" s="736"/>
      <c r="O33" s="582" t="s">
        <v>4177</v>
      </c>
    </row>
    <row r="34" spans="1:15">
      <c r="A34" s="627" t="s">
        <v>4178</v>
      </c>
      <c r="B34" s="575" t="s">
        <v>3278</v>
      </c>
      <c r="C34" s="736"/>
      <c r="D34" s="3648"/>
      <c r="E34" s="3649"/>
      <c r="F34" s="737"/>
      <c r="G34" s="738"/>
      <c r="H34" s="735"/>
      <c r="I34" s="736"/>
      <c r="J34" s="3646"/>
      <c r="K34" s="3647"/>
      <c r="L34" s="736"/>
      <c r="M34" s="736"/>
      <c r="N34" s="736"/>
      <c r="O34" s="582" t="s">
        <v>4178</v>
      </c>
    </row>
    <row r="35" spans="1:15">
      <c r="A35" s="628" t="s">
        <v>4179</v>
      </c>
      <c r="B35" s="317" t="s">
        <v>3279</v>
      </c>
      <c r="C35" s="739"/>
      <c r="D35" s="739"/>
      <c r="E35" s="739"/>
      <c r="F35" s="740"/>
      <c r="G35" s="741"/>
      <c r="H35" s="742"/>
      <c r="I35" s="739"/>
      <c r="J35" s="3646"/>
      <c r="K35" s="3647"/>
      <c r="L35" s="739"/>
      <c r="M35" s="739"/>
      <c r="N35" s="739"/>
      <c r="O35" s="629" t="s">
        <v>4179</v>
      </c>
    </row>
    <row r="36" spans="1:15">
      <c r="A36" s="627" t="s">
        <v>4162</v>
      </c>
      <c r="B36" s="343"/>
      <c r="C36" s="748"/>
      <c r="D36" s="748"/>
      <c r="E36" s="748"/>
      <c r="F36" s="749"/>
      <c r="G36" s="750"/>
      <c r="H36" s="747"/>
      <c r="I36" s="748"/>
      <c r="J36" s="3648"/>
      <c r="K36" s="3649"/>
      <c r="L36" s="748"/>
      <c r="M36" s="748"/>
      <c r="N36" s="748"/>
      <c r="O36" s="588" t="s">
        <v>4162</v>
      </c>
    </row>
    <row r="37" spans="1:15">
      <c r="A37" s="626" t="s">
        <v>2842</v>
      </c>
      <c r="B37" s="575" t="s">
        <v>3280</v>
      </c>
      <c r="C37" s="736"/>
      <c r="D37" s="736"/>
      <c r="E37" s="736"/>
      <c r="F37" s="737"/>
      <c r="G37" s="738"/>
      <c r="H37" s="735"/>
      <c r="I37" s="736"/>
      <c r="J37" s="736"/>
      <c r="K37" s="736"/>
      <c r="L37" s="736"/>
      <c r="M37" s="736"/>
      <c r="N37" s="736"/>
      <c r="O37" s="582" t="s">
        <v>2842</v>
      </c>
    </row>
    <row r="38" spans="1:15">
      <c r="A38" s="627" t="s">
        <v>2843</v>
      </c>
      <c r="B38" s="575"/>
      <c r="C38" s="736"/>
      <c r="D38" s="736"/>
      <c r="E38" s="736"/>
      <c r="F38" s="737"/>
      <c r="G38" s="738"/>
      <c r="H38" s="735"/>
      <c r="I38" s="736"/>
      <c r="J38" s="736"/>
      <c r="K38" s="736"/>
      <c r="L38" s="736"/>
      <c r="M38" s="736"/>
      <c r="N38" s="736"/>
      <c r="O38" s="582" t="s">
        <v>2843</v>
      </c>
    </row>
    <row r="39" spans="1:15">
      <c r="A39" s="628" t="s">
        <v>2844</v>
      </c>
      <c r="B39" s="317"/>
      <c r="C39" s="739"/>
      <c r="D39" s="739"/>
      <c r="E39" s="739"/>
      <c r="F39" s="740"/>
      <c r="G39" s="741"/>
      <c r="H39" s="742"/>
      <c r="I39" s="739"/>
      <c r="J39" s="739"/>
      <c r="K39" s="739"/>
      <c r="L39" s="739"/>
      <c r="M39" s="739"/>
      <c r="N39" s="739"/>
      <c r="O39" s="629" t="s">
        <v>2844</v>
      </c>
    </row>
    <row r="40" spans="1:15">
      <c r="A40" s="627" t="s">
        <v>2845</v>
      </c>
      <c r="B40" s="343"/>
      <c r="C40" s="748"/>
      <c r="D40" s="748"/>
      <c r="E40" s="748"/>
      <c r="F40" s="749"/>
      <c r="G40" s="750"/>
      <c r="H40" s="747"/>
      <c r="I40" s="748"/>
      <c r="J40" s="748"/>
      <c r="K40" s="748"/>
      <c r="L40" s="748"/>
      <c r="M40" s="748"/>
      <c r="N40" s="748"/>
      <c r="O40" s="588" t="s">
        <v>2845</v>
      </c>
    </row>
    <row r="41" spans="1:15">
      <c r="A41" s="627" t="s">
        <v>2846</v>
      </c>
      <c r="B41" s="343"/>
      <c r="C41" s="748"/>
      <c r="D41" s="748"/>
      <c r="E41" s="748"/>
      <c r="F41" s="749"/>
      <c r="G41" s="750"/>
      <c r="H41" s="747"/>
      <c r="I41" s="748"/>
      <c r="J41" s="748"/>
      <c r="K41" s="748"/>
      <c r="L41" s="748"/>
      <c r="M41" s="748"/>
      <c r="N41" s="748"/>
      <c r="O41" s="588" t="s">
        <v>2846</v>
      </c>
    </row>
    <row r="42" spans="1:15">
      <c r="A42" s="627" t="s">
        <v>2847</v>
      </c>
      <c r="B42" s="343"/>
      <c r="C42" s="748"/>
      <c r="D42" s="748"/>
      <c r="E42" s="748"/>
      <c r="F42" s="749"/>
      <c r="G42" s="750"/>
      <c r="H42" s="747"/>
      <c r="I42" s="748"/>
      <c r="J42" s="748"/>
      <c r="K42" s="748"/>
      <c r="L42" s="748"/>
      <c r="M42" s="748"/>
      <c r="N42" s="748"/>
      <c r="O42" s="588" t="s">
        <v>2847</v>
      </c>
    </row>
    <row r="43" spans="1:15">
      <c r="A43" s="627" t="s">
        <v>2848</v>
      </c>
      <c r="B43" s="343"/>
      <c r="C43" s="748"/>
      <c r="D43" s="748"/>
      <c r="E43" s="748"/>
      <c r="F43" s="749"/>
      <c r="G43" s="750"/>
      <c r="H43" s="747"/>
      <c r="I43" s="748"/>
      <c r="J43" s="748"/>
      <c r="K43" s="748"/>
      <c r="L43" s="748"/>
      <c r="M43" s="748"/>
      <c r="N43" s="748"/>
      <c r="O43" s="588" t="s">
        <v>2848</v>
      </c>
    </row>
    <row r="44" spans="1:15">
      <c r="A44" s="627" t="s">
        <v>2763</v>
      </c>
      <c r="B44" s="343" t="s">
        <v>4014</v>
      </c>
      <c r="C44" s="748"/>
      <c r="D44" s="748"/>
      <c r="E44" s="748"/>
      <c r="F44" s="749"/>
      <c r="G44" s="750"/>
      <c r="H44" s="747"/>
      <c r="I44" s="748"/>
      <c r="J44" s="748"/>
      <c r="K44" s="748"/>
      <c r="L44" s="748"/>
      <c r="M44" s="748"/>
      <c r="N44" s="748"/>
      <c r="O44" s="588" t="s">
        <v>2763</v>
      </c>
    </row>
    <row r="45" spans="1:15">
      <c r="A45" s="628" t="s">
        <v>2764</v>
      </c>
      <c r="B45" s="317" t="s">
        <v>3281</v>
      </c>
      <c r="C45" s="143"/>
      <c r="D45" s="146"/>
      <c r="E45" s="146"/>
      <c r="F45" s="162"/>
      <c r="G45" s="145"/>
      <c r="H45" s="143"/>
      <c r="I45" s="146"/>
      <c r="J45" s="146"/>
      <c r="K45" s="146"/>
      <c r="L45" s="146"/>
      <c r="M45" s="146"/>
      <c r="N45" s="146"/>
      <c r="O45" s="629" t="s">
        <v>2764</v>
      </c>
    </row>
    <row r="46" spans="1:15">
      <c r="A46" s="626" t="s">
        <v>2765</v>
      </c>
      <c r="B46" s="575"/>
      <c r="C46" s="736"/>
      <c r="D46" s="736"/>
      <c r="E46" s="736"/>
      <c r="F46" s="737"/>
      <c r="G46" s="738"/>
      <c r="H46" s="735"/>
      <c r="I46" s="736"/>
      <c r="J46" s="736"/>
      <c r="K46" s="736"/>
      <c r="L46" s="736"/>
      <c r="M46" s="736"/>
      <c r="N46" s="736"/>
      <c r="O46" s="582" t="s">
        <v>2765</v>
      </c>
    </row>
    <row r="47" spans="1:15">
      <c r="A47" s="581" t="s">
        <v>2766</v>
      </c>
      <c r="B47" s="575" t="s">
        <v>3282</v>
      </c>
      <c r="C47" s="736"/>
      <c r="D47" s="736"/>
      <c r="E47" s="736"/>
      <c r="F47" s="737"/>
      <c r="G47" s="738"/>
      <c r="H47" s="735"/>
      <c r="I47" s="736"/>
      <c r="J47" s="736"/>
      <c r="K47" s="736"/>
      <c r="L47" s="736"/>
      <c r="M47" s="736"/>
      <c r="N47" s="736"/>
      <c r="O47" s="582" t="s">
        <v>2766</v>
      </c>
    </row>
    <row r="48" spans="1:15">
      <c r="A48" s="627" t="s">
        <v>2767</v>
      </c>
      <c r="B48" s="575" t="s">
        <v>3283</v>
      </c>
      <c r="C48" s="210"/>
      <c r="D48" s="241"/>
      <c r="E48" s="241"/>
      <c r="F48" s="178"/>
      <c r="G48" s="67"/>
      <c r="H48" s="210"/>
      <c r="I48" s="241"/>
      <c r="J48" s="241"/>
      <c r="K48" s="241"/>
      <c r="L48" s="241"/>
      <c r="M48" s="241"/>
      <c r="N48" s="241"/>
      <c r="O48" s="582" t="s">
        <v>2767</v>
      </c>
    </row>
    <row r="49" spans="1:15">
      <c r="A49" s="628" t="s">
        <v>2768</v>
      </c>
      <c r="B49" s="317" t="s">
        <v>761</v>
      </c>
      <c r="C49" s="739"/>
      <c r="D49" s="739"/>
      <c r="E49" s="739"/>
      <c r="F49" s="740"/>
      <c r="G49" s="741"/>
      <c r="H49" s="742"/>
      <c r="I49" s="739"/>
      <c r="J49" s="739"/>
      <c r="K49" s="739"/>
      <c r="L49" s="739"/>
      <c r="M49" s="739"/>
      <c r="N49" s="739"/>
      <c r="O49" s="629" t="s">
        <v>2768</v>
      </c>
    </row>
    <row r="50" spans="1:15">
      <c r="A50" s="627" t="s">
        <v>2769</v>
      </c>
      <c r="B50" s="343" t="s">
        <v>762</v>
      </c>
      <c r="C50" s="748"/>
      <c r="D50" s="748"/>
      <c r="E50" s="748"/>
      <c r="F50" s="749"/>
      <c r="G50" s="750"/>
      <c r="H50" s="747"/>
      <c r="I50" s="748"/>
      <c r="J50" s="748"/>
      <c r="K50" s="748"/>
      <c r="L50" s="748"/>
      <c r="M50" s="748"/>
      <c r="N50" s="748"/>
      <c r="O50" s="588" t="s">
        <v>2769</v>
      </c>
    </row>
    <row r="51" spans="1:15">
      <c r="A51" s="627" t="s">
        <v>2770</v>
      </c>
      <c r="B51" s="343" t="s">
        <v>763</v>
      </c>
      <c r="C51" s="748"/>
      <c r="D51" s="748"/>
      <c r="E51" s="748"/>
      <c r="F51" s="749"/>
      <c r="G51" s="750"/>
      <c r="H51" s="747"/>
      <c r="I51" s="748"/>
      <c r="J51" s="748"/>
      <c r="K51" s="748"/>
      <c r="L51" s="748"/>
      <c r="M51" s="748"/>
      <c r="N51" s="748"/>
      <c r="O51" s="588" t="s">
        <v>2770</v>
      </c>
    </row>
    <row r="52" spans="1:15">
      <c r="A52" s="1748"/>
      <c r="B52" s="583" t="s">
        <v>764</v>
      </c>
      <c r="C52" s="751"/>
      <c r="D52" s="752"/>
      <c r="E52" s="752"/>
      <c r="F52" s="753"/>
      <c r="G52" s="754"/>
      <c r="H52" s="752"/>
      <c r="I52" s="752"/>
      <c r="J52" s="752"/>
      <c r="K52" s="752"/>
      <c r="L52" s="752"/>
      <c r="M52" s="752"/>
      <c r="N52" s="755"/>
      <c r="O52" s="573"/>
    </row>
    <row r="53" spans="1:15">
      <c r="A53" s="628" t="s">
        <v>2771</v>
      </c>
      <c r="B53" s="317" t="s">
        <v>765</v>
      </c>
      <c r="C53" s="739"/>
      <c r="D53" s="739"/>
      <c r="E53" s="739"/>
      <c r="F53" s="740"/>
      <c r="G53" s="741"/>
      <c r="H53" s="742"/>
      <c r="I53" s="739"/>
      <c r="J53" s="739"/>
      <c r="K53" s="739"/>
      <c r="L53" s="739"/>
      <c r="M53" s="739"/>
      <c r="N53" s="739"/>
      <c r="O53" s="629" t="s">
        <v>2771</v>
      </c>
    </row>
    <row r="54" spans="1:15">
      <c r="A54" s="627" t="s">
        <v>2772</v>
      </c>
      <c r="B54" s="343" t="s">
        <v>766</v>
      </c>
      <c r="C54" s="748"/>
      <c r="D54" s="748"/>
      <c r="E54" s="748"/>
      <c r="F54" s="749"/>
      <c r="G54" s="750"/>
      <c r="H54" s="747"/>
      <c r="I54" s="748"/>
      <c r="J54" s="748"/>
      <c r="K54" s="748"/>
      <c r="L54" s="748"/>
      <c r="M54" s="748"/>
      <c r="N54" s="748"/>
      <c r="O54" s="588" t="s">
        <v>2772</v>
      </c>
    </row>
    <row r="55" spans="1:15">
      <c r="A55" s="627" t="s">
        <v>2773</v>
      </c>
      <c r="B55" s="343" t="s">
        <v>767</v>
      </c>
      <c r="C55" s="748"/>
      <c r="D55" s="748"/>
      <c r="E55" s="748"/>
      <c r="F55" s="749"/>
      <c r="G55" s="750"/>
      <c r="H55" s="747"/>
      <c r="I55" s="748"/>
      <c r="J55" s="748"/>
      <c r="K55" s="748"/>
      <c r="L55" s="748"/>
      <c r="M55" s="748"/>
      <c r="N55" s="748"/>
      <c r="O55" s="588" t="s">
        <v>2773</v>
      </c>
    </row>
    <row r="56" spans="1:15">
      <c r="A56" s="627" t="s">
        <v>2774</v>
      </c>
      <c r="B56" s="343" t="s">
        <v>768</v>
      </c>
      <c r="C56" s="748"/>
      <c r="D56" s="748"/>
      <c r="E56" s="748"/>
      <c r="F56" s="749"/>
      <c r="G56" s="750"/>
      <c r="H56" s="747"/>
      <c r="I56" s="748"/>
      <c r="J56" s="748"/>
      <c r="K56" s="748"/>
      <c r="L56" s="748"/>
      <c r="M56" s="748"/>
      <c r="N56" s="748"/>
      <c r="O56" s="588" t="s">
        <v>2774</v>
      </c>
    </row>
    <row r="57" spans="1:15">
      <c r="A57" s="628" t="s">
        <v>2775</v>
      </c>
      <c r="B57" s="317" t="s">
        <v>3281</v>
      </c>
      <c r="C57" s="149"/>
      <c r="D57" s="148"/>
      <c r="E57" s="148"/>
      <c r="F57" s="165"/>
      <c r="G57" s="147"/>
      <c r="H57" s="149"/>
      <c r="I57" s="148"/>
      <c r="J57" s="148"/>
      <c r="K57" s="148"/>
      <c r="L57" s="148"/>
      <c r="M57" s="148"/>
      <c r="N57" s="148"/>
      <c r="O57" s="629" t="s">
        <v>2775</v>
      </c>
    </row>
    <row r="58" spans="1:15">
      <c r="A58" s="626" t="s">
        <v>2776</v>
      </c>
      <c r="C58" s="735"/>
      <c r="D58" s="736"/>
      <c r="E58" s="736"/>
      <c r="F58" s="737"/>
      <c r="G58" s="738"/>
      <c r="H58" s="735"/>
      <c r="I58" s="736"/>
      <c r="J58" s="736"/>
      <c r="K58" s="736"/>
      <c r="L58" s="736"/>
      <c r="M58" s="736"/>
      <c r="N58" s="736"/>
      <c r="O58" s="582" t="s">
        <v>2776</v>
      </c>
    </row>
    <row r="59" spans="1:15">
      <c r="A59" s="581" t="s">
        <v>2777</v>
      </c>
      <c r="B59" s="575" t="s">
        <v>3282</v>
      </c>
      <c r="C59" s="736"/>
      <c r="D59" s="736"/>
      <c r="E59" s="736"/>
      <c r="F59" s="737"/>
      <c r="G59" s="738"/>
      <c r="H59" s="735"/>
      <c r="I59" s="736"/>
      <c r="J59" s="736"/>
      <c r="K59" s="736"/>
      <c r="L59" s="736"/>
      <c r="M59" s="736"/>
      <c r="N59" s="736"/>
      <c r="O59" s="582" t="s">
        <v>2777</v>
      </c>
    </row>
    <row r="60" spans="1:15">
      <c r="A60" s="627" t="s">
        <v>2778</v>
      </c>
      <c r="B60" s="575" t="s">
        <v>3283</v>
      </c>
      <c r="C60" s="210"/>
      <c r="D60" s="241"/>
      <c r="E60" s="241"/>
      <c r="F60" s="178"/>
      <c r="G60" s="67"/>
      <c r="H60" s="210"/>
      <c r="I60" s="241"/>
      <c r="J60" s="241"/>
      <c r="K60" s="241"/>
      <c r="L60" s="241"/>
      <c r="M60" s="241"/>
      <c r="N60" s="241"/>
      <c r="O60" s="582" t="s">
        <v>2778</v>
      </c>
    </row>
    <row r="61" spans="1:15">
      <c r="A61" s="628" t="s">
        <v>1444</v>
      </c>
      <c r="B61" s="317" t="s">
        <v>761</v>
      </c>
      <c r="C61" s="739"/>
      <c r="D61" s="739"/>
      <c r="E61" s="739"/>
      <c r="F61" s="740"/>
      <c r="G61" s="741"/>
      <c r="H61" s="742"/>
      <c r="I61" s="739"/>
      <c r="J61" s="739"/>
      <c r="K61" s="739"/>
      <c r="L61" s="739"/>
      <c r="M61" s="739"/>
      <c r="N61" s="739"/>
      <c r="O61" s="629" t="s">
        <v>1444</v>
      </c>
    </row>
    <row r="62" spans="1:15">
      <c r="A62" s="627" t="s">
        <v>1445</v>
      </c>
      <c r="B62" s="343" t="s">
        <v>762</v>
      </c>
      <c r="C62" s="748"/>
      <c r="D62" s="748"/>
      <c r="E62" s="748"/>
      <c r="F62" s="749"/>
      <c r="G62" s="750"/>
      <c r="H62" s="747"/>
      <c r="I62" s="748"/>
      <c r="J62" s="748"/>
      <c r="K62" s="748"/>
      <c r="L62" s="748"/>
      <c r="M62" s="748"/>
      <c r="N62" s="748"/>
      <c r="O62" s="588" t="s">
        <v>1445</v>
      </c>
    </row>
    <row r="63" spans="1:15" ht="15.75" thickBot="1">
      <c r="A63" s="630" t="s">
        <v>1446</v>
      </c>
      <c r="B63" s="631" t="s">
        <v>763</v>
      </c>
      <c r="C63" s="366"/>
      <c r="D63" s="734"/>
      <c r="E63" s="734"/>
      <c r="F63" s="364"/>
      <c r="G63" s="733"/>
      <c r="H63" s="366"/>
      <c r="I63" s="734"/>
      <c r="J63" s="734"/>
      <c r="K63" s="734"/>
      <c r="L63" s="734"/>
      <c r="M63" s="734"/>
      <c r="N63" s="734"/>
      <c r="O63" s="632" t="s">
        <v>1446</v>
      </c>
    </row>
    <row r="64" spans="1:15">
      <c r="A64" s="4" t="s">
        <v>2960</v>
      </c>
      <c r="G64" s="4" t="s">
        <v>2960</v>
      </c>
    </row>
    <row r="65" spans="1:15">
      <c r="A65" s="7" t="s">
        <v>2961</v>
      </c>
      <c r="B65" s="7"/>
      <c r="C65" s="7"/>
      <c r="D65" s="7"/>
      <c r="E65" s="7"/>
      <c r="F65" s="7"/>
      <c r="G65" s="7" t="s">
        <v>2962</v>
      </c>
      <c r="H65" s="7"/>
      <c r="I65" s="7"/>
      <c r="J65" s="7"/>
      <c r="K65" s="7"/>
      <c r="L65" s="7"/>
      <c r="M65" s="7"/>
      <c r="N65" s="7"/>
      <c r="O65" s="7"/>
    </row>
    <row r="71" spans="1:15">
      <c r="A71" s="44"/>
      <c r="B71" s="44"/>
      <c r="C71" s="44"/>
      <c r="D71" s="44"/>
      <c r="E71" s="44"/>
      <c r="F71" s="44"/>
      <c r="G71" s="44"/>
      <c r="H71" s="44"/>
      <c r="I71" s="44"/>
      <c r="J71" s="44"/>
      <c r="K71" s="44"/>
      <c r="L71" s="44"/>
      <c r="M71" s="44"/>
      <c r="N71" s="44"/>
      <c r="O71" s="44"/>
    </row>
    <row r="72" spans="1:15">
      <c r="A72" s="44"/>
      <c r="B72" s="44"/>
      <c r="C72" s="44"/>
      <c r="D72" s="44"/>
      <c r="E72" s="44"/>
      <c r="F72" s="44"/>
      <c r="G72" s="44"/>
      <c r="H72" s="44"/>
      <c r="I72" s="44"/>
      <c r="J72" s="44"/>
      <c r="K72" s="44"/>
      <c r="L72" s="44"/>
      <c r="M72" s="44"/>
      <c r="N72" s="44"/>
      <c r="O72" s="44"/>
    </row>
  </sheetData>
  <mergeCells count="11">
    <mergeCell ref="D25:E34"/>
    <mergeCell ref="J27:K36"/>
    <mergeCell ref="G5:J9"/>
    <mergeCell ref="A6:C7"/>
    <mergeCell ref="D6:F10"/>
    <mergeCell ref="K6:O7"/>
    <mergeCell ref="K8:O9"/>
    <mergeCell ref="A9:C12"/>
    <mergeCell ref="G10:J13"/>
    <mergeCell ref="K10:O11"/>
    <mergeCell ref="D11:F13"/>
  </mergeCells>
  <phoneticPr fontId="0" type="noConversion"/>
  <printOptions horizontalCentered="1" verticalCentered="1"/>
  <pageMargins left="0.5" right="0.5" top="0.5" bottom="0.5" header="0.5" footer="0.5"/>
  <pageSetup scale="70" orientation="portrait" horizontalDpi="300" verticalDpi="300" r:id="rId1"/>
  <headerFooter alignWithMargins="0"/>
  <colBreaks count="1" manualBreakCount="1">
    <brk id="6"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2"/>
  <dimension ref="A1:H151"/>
  <sheetViews>
    <sheetView defaultGridColor="0" view="pageBreakPreview" colorId="22" zoomScale="60" zoomScaleNormal="85" workbookViewId="0">
      <selection activeCell="B36" sqref="B36"/>
    </sheetView>
  </sheetViews>
  <sheetFormatPr defaultColWidth="9.6640625" defaultRowHeight="15"/>
  <cols>
    <col min="1" max="1" width="4.6640625" style="4" customWidth="1"/>
    <col min="2" max="2" width="45.6640625" style="4" customWidth="1"/>
    <col min="3" max="4" width="12.6640625" style="4" customWidth="1"/>
    <col min="5" max="5" width="10.33203125" style="4" customWidth="1"/>
    <col min="6" max="6" width="12.6640625" style="4" customWidth="1"/>
    <col min="7" max="7" width="16.33203125" style="4" customWidth="1"/>
    <col min="8" max="16384" width="9.6640625" style="4"/>
  </cols>
  <sheetData>
    <row r="1" spans="1:8">
      <c r="A1" s="535" t="s">
        <v>2817</v>
      </c>
      <c r="B1" s="536"/>
      <c r="C1" s="538" t="s">
        <v>2726</v>
      </c>
      <c r="D1" s="538"/>
      <c r="E1" s="537" t="s">
        <v>2819</v>
      </c>
      <c r="F1" s="536"/>
      <c r="G1" s="539" t="s">
        <v>2820</v>
      </c>
      <c r="H1" s="11"/>
    </row>
    <row r="2" spans="1:8">
      <c r="A2" s="47" t="str">
        <f>'Data Sheet'!$C$25</f>
        <v>Orange and Rockland Utilities, Inc</v>
      </c>
      <c r="B2" s="540"/>
      <c r="C2" s="4" t="s">
        <v>2832</v>
      </c>
      <c r="E2" s="306" t="s">
        <v>2821</v>
      </c>
      <c r="F2" s="540"/>
      <c r="G2" s="573"/>
      <c r="H2" s="11"/>
    </row>
    <row r="3" spans="1:8" ht="15" customHeight="1">
      <c r="A3" s="1749"/>
      <c r="B3" s="542"/>
      <c r="C3" s="1750" t="s">
        <v>60</v>
      </c>
      <c r="D3" s="1750"/>
      <c r="E3" s="456" t="str">
        <f>'Data Sheet'!$C$40</f>
        <v>4/28/2015</v>
      </c>
      <c r="F3" s="542"/>
      <c r="G3" s="708" t="str">
        <f>'Data Sheet'!$C$38</f>
        <v>12/31/2014</v>
      </c>
      <c r="H3" s="11"/>
    </row>
    <row r="4" spans="1:8" ht="15" customHeight="1">
      <c r="A4" s="595" t="s">
        <v>1243</v>
      </c>
      <c r="B4" s="596"/>
      <c r="C4" s="596"/>
      <c r="D4" s="596"/>
      <c r="E4" s="596"/>
      <c r="F4" s="596"/>
      <c r="G4" s="597"/>
      <c r="H4" s="11"/>
    </row>
    <row r="5" spans="1:8">
      <c r="A5" s="1748"/>
      <c r="B5" s="1781" t="s">
        <v>1244</v>
      </c>
      <c r="C5" s="1781" t="s">
        <v>4014</v>
      </c>
      <c r="D5" s="1781" t="s">
        <v>763</v>
      </c>
      <c r="E5" s="306" t="s">
        <v>1245</v>
      </c>
      <c r="F5" s="540"/>
      <c r="G5" s="573"/>
      <c r="H5" s="11"/>
    </row>
    <row r="6" spans="1:8">
      <c r="A6" s="1748"/>
      <c r="B6" s="3650" t="s">
        <v>1305</v>
      </c>
      <c r="C6" s="1781" t="s">
        <v>3023</v>
      </c>
      <c r="D6" s="1781" t="s">
        <v>1246</v>
      </c>
      <c r="E6" s="607" t="s">
        <v>1247</v>
      </c>
      <c r="F6" s="608"/>
      <c r="G6" s="573"/>
      <c r="H6" s="11"/>
    </row>
    <row r="7" spans="1:8">
      <c r="A7" s="1748"/>
      <c r="B7" s="3650"/>
      <c r="C7" s="1781" t="s">
        <v>1248</v>
      </c>
      <c r="D7" s="1781" t="s">
        <v>1249</v>
      </c>
      <c r="E7" s="1781" t="s">
        <v>1733</v>
      </c>
      <c r="F7" s="575"/>
      <c r="G7" s="584" t="s">
        <v>3020</v>
      </c>
      <c r="H7" s="11"/>
    </row>
    <row r="8" spans="1:8">
      <c r="A8" s="1780" t="s">
        <v>4190</v>
      </c>
      <c r="B8" s="3650"/>
      <c r="C8" s="306"/>
      <c r="D8" s="306"/>
      <c r="E8" s="1781" t="s">
        <v>1250</v>
      </c>
      <c r="F8" s="583" t="s">
        <v>3023</v>
      </c>
      <c r="G8" s="584" t="s">
        <v>755</v>
      </c>
      <c r="H8" s="11"/>
    </row>
    <row r="9" spans="1:8">
      <c r="A9" s="1775" t="s">
        <v>4193</v>
      </c>
      <c r="B9" s="633" t="s">
        <v>65</v>
      </c>
      <c r="C9" s="1777" t="s">
        <v>2119</v>
      </c>
      <c r="D9" s="1777" t="s">
        <v>2120</v>
      </c>
      <c r="E9" s="1777" t="s">
        <v>2121</v>
      </c>
      <c r="F9" s="610" t="s">
        <v>4029</v>
      </c>
      <c r="G9" s="634" t="s">
        <v>4030</v>
      </c>
      <c r="H9" s="11"/>
    </row>
    <row r="10" spans="1:8" ht="15.75" customHeight="1">
      <c r="A10" s="1748">
        <v>1</v>
      </c>
      <c r="B10" s="3651" t="s">
        <v>1549</v>
      </c>
      <c r="C10" s="205"/>
      <c r="D10" s="205"/>
      <c r="E10" s="306"/>
      <c r="F10" s="208"/>
      <c r="G10" s="209"/>
      <c r="H10" s="11"/>
    </row>
    <row r="11" spans="1:8">
      <c r="A11" s="1748">
        <v>2</v>
      </c>
      <c r="B11" s="3652"/>
      <c r="C11" s="200"/>
      <c r="D11" s="200"/>
      <c r="E11" s="306"/>
      <c r="F11" s="210"/>
      <c r="G11" s="204"/>
      <c r="H11" s="11"/>
    </row>
    <row r="12" spans="1:8">
      <c r="A12" s="1748">
        <v>3</v>
      </c>
      <c r="B12" s="3652"/>
      <c r="C12" s="200"/>
      <c r="D12" s="200"/>
      <c r="E12" s="306"/>
      <c r="F12" s="210"/>
      <c r="G12" s="204"/>
      <c r="H12" s="11"/>
    </row>
    <row r="13" spans="1:8">
      <c r="A13" s="1748">
        <v>4</v>
      </c>
      <c r="B13" s="3652"/>
      <c r="C13" s="200"/>
      <c r="D13" s="200"/>
      <c r="E13" s="306"/>
      <c r="F13" s="210"/>
      <c r="G13" s="204"/>
      <c r="H13" s="11"/>
    </row>
    <row r="14" spans="1:8">
      <c r="A14" s="1748">
        <v>5</v>
      </c>
      <c r="B14" s="3652"/>
      <c r="C14" s="200"/>
      <c r="D14" s="200"/>
      <c r="E14" s="306"/>
      <c r="F14" s="210"/>
      <c r="G14" s="204"/>
      <c r="H14" s="11"/>
    </row>
    <row r="15" spans="1:8">
      <c r="A15" s="1748">
        <v>6</v>
      </c>
      <c r="B15" s="3652"/>
      <c r="C15" s="200"/>
      <c r="D15" s="200"/>
      <c r="E15" s="306"/>
      <c r="F15" s="210"/>
      <c r="G15" s="204"/>
      <c r="H15" s="11"/>
    </row>
    <row r="16" spans="1:8">
      <c r="A16" s="1748">
        <v>7</v>
      </c>
      <c r="B16" s="3652"/>
      <c r="C16" s="200"/>
      <c r="D16" s="200"/>
      <c r="E16" s="306"/>
      <c r="F16" s="210"/>
      <c r="G16" s="204"/>
      <c r="H16" s="11"/>
    </row>
    <row r="17" spans="1:8">
      <c r="A17" s="1748">
        <v>8</v>
      </c>
      <c r="B17" s="3652"/>
      <c r="C17" s="200"/>
      <c r="D17" s="200"/>
      <c r="E17" s="306"/>
      <c r="F17" s="210"/>
      <c r="G17" s="204"/>
      <c r="H17" s="11"/>
    </row>
    <row r="18" spans="1:8">
      <c r="A18" s="1748">
        <v>9</v>
      </c>
      <c r="B18" s="3652"/>
      <c r="C18" s="200"/>
      <c r="D18" s="200"/>
      <c r="E18" s="306"/>
      <c r="F18" s="210"/>
      <c r="G18" s="204"/>
      <c r="H18" s="11"/>
    </row>
    <row r="19" spans="1:8">
      <c r="A19" s="1748">
        <v>10</v>
      </c>
      <c r="B19" s="3652"/>
      <c r="C19" s="200"/>
      <c r="D19" s="200"/>
      <c r="E19" s="306"/>
      <c r="F19" s="210"/>
      <c r="G19" s="204"/>
      <c r="H19" s="11"/>
    </row>
    <row r="20" spans="1:8">
      <c r="A20" s="1748">
        <v>11</v>
      </c>
      <c r="B20" s="3652"/>
      <c r="C20" s="200"/>
      <c r="D20" s="200"/>
      <c r="E20" s="306"/>
      <c r="F20" s="210"/>
      <c r="G20" s="204"/>
      <c r="H20" s="11"/>
    </row>
    <row r="21" spans="1:8">
      <c r="A21" s="1748">
        <v>12</v>
      </c>
      <c r="B21" s="306"/>
      <c r="C21" s="200"/>
      <c r="D21" s="200"/>
      <c r="E21" s="306"/>
      <c r="F21" s="210"/>
      <c r="G21" s="204"/>
      <c r="H21" s="11"/>
    </row>
    <row r="22" spans="1:8">
      <c r="A22" s="1748">
        <v>13</v>
      </c>
      <c r="B22" s="306"/>
      <c r="C22" s="200"/>
      <c r="D22" s="200"/>
      <c r="E22" s="306"/>
      <c r="F22" s="210"/>
      <c r="G22" s="204"/>
      <c r="H22" s="11"/>
    </row>
    <row r="23" spans="1:8">
      <c r="A23" s="1748">
        <v>14</v>
      </c>
      <c r="B23" s="306"/>
      <c r="C23" s="200"/>
      <c r="D23" s="200"/>
      <c r="E23" s="306"/>
      <c r="F23" s="210"/>
      <c r="G23" s="204"/>
      <c r="H23" s="11"/>
    </row>
    <row r="24" spans="1:8">
      <c r="A24" s="1748">
        <v>15</v>
      </c>
      <c r="B24" s="306"/>
      <c r="C24" s="200"/>
      <c r="D24" s="200"/>
      <c r="E24" s="306"/>
      <c r="F24" s="210"/>
      <c r="G24" s="204"/>
      <c r="H24" s="11"/>
    </row>
    <row r="25" spans="1:8">
      <c r="A25" s="1748">
        <v>16</v>
      </c>
      <c r="B25" s="306"/>
      <c r="C25" s="200"/>
      <c r="D25" s="200"/>
      <c r="E25" s="306"/>
      <c r="F25" s="210"/>
      <c r="G25" s="204"/>
      <c r="H25" s="11"/>
    </row>
    <row r="26" spans="1:8">
      <c r="A26" s="1748">
        <v>17</v>
      </c>
      <c r="B26" s="306"/>
      <c r="C26" s="200"/>
      <c r="D26" s="200"/>
      <c r="E26" s="306"/>
      <c r="F26" s="210"/>
      <c r="G26" s="204"/>
      <c r="H26" s="11"/>
    </row>
    <row r="27" spans="1:8">
      <c r="A27" s="1748">
        <v>18</v>
      </c>
      <c r="B27" s="306"/>
      <c r="C27" s="200"/>
      <c r="D27" s="200"/>
      <c r="E27" s="306"/>
      <c r="F27" s="210"/>
      <c r="G27" s="204"/>
      <c r="H27" s="11"/>
    </row>
    <row r="28" spans="1:8">
      <c r="A28" s="1749">
        <v>19</v>
      </c>
      <c r="B28" s="360"/>
      <c r="C28" s="197"/>
      <c r="D28" s="197"/>
      <c r="E28" s="360"/>
      <c r="F28" s="211"/>
      <c r="G28" s="212"/>
      <c r="H28" s="11"/>
    </row>
    <row r="29" spans="1:8">
      <c r="A29" s="1749">
        <v>20</v>
      </c>
      <c r="B29" s="360" t="s">
        <v>1730</v>
      </c>
      <c r="C29" s="213">
        <f>SUM(C10:C28)</f>
        <v>0</v>
      </c>
      <c r="D29" s="213">
        <f>SUM(D10:D28)</f>
        <v>0</v>
      </c>
      <c r="E29" s="635"/>
      <c r="F29" s="215">
        <f>SUM(F10:F28)</f>
        <v>0</v>
      </c>
      <c r="G29" s="216">
        <f>SUM(G10:G28)</f>
        <v>0</v>
      </c>
      <c r="H29" s="11"/>
    </row>
    <row r="30" spans="1:8">
      <c r="A30" s="595" t="s">
        <v>1251</v>
      </c>
      <c r="B30" s="596"/>
      <c r="C30" s="596"/>
      <c r="D30" s="596"/>
      <c r="E30" s="596"/>
      <c r="F30" s="596"/>
      <c r="G30" s="597"/>
      <c r="H30" s="11"/>
    </row>
    <row r="31" spans="1:8">
      <c r="A31" s="1748"/>
      <c r="B31" s="636" t="s">
        <v>1252</v>
      </c>
      <c r="C31" s="1781" t="s">
        <v>1253</v>
      </c>
      <c r="D31" s="1781" t="s">
        <v>1254</v>
      </c>
      <c r="E31" s="306" t="s">
        <v>1245</v>
      </c>
      <c r="F31" s="540"/>
      <c r="G31" s="573"/>
      <c r="H31" s="11"/>
    </row>
    <row r="32" spans="1:8">
      <c r="A32" s="1748"/>
      <c r="B32" s="3650" t="s">
        <v>2729</v>
      </c>
      <c r="C32" s="1781" t="s">
        <v>1255</v>
      </c>
      <c r="D32" s="1781" t="s">
        <v>1246</v>
      </c>
      <c r="E32" s="607" t="s">
        <v>1247</v>
      </c>
      <c r="F32" s="608"/>
      <c r="G32" s="573"/>
      <c r="H32" s="11"/>
    </row>
    <row r="33" spans="1:8">
      <c r="A33" s="1780" t="s">
        <v>4190</v>
      </c>
      <c r="B33" s="3650"/>
      <c r="C33" s="1781" t="s">
        <v>1256</v>
      </c>
      <c r="D33" s="1781" t="s">
        <v>1249</v>
      </c>
      <c r="E33" s="1781" t="s">
        <v>1733</v>
      </c>
      <c r="F33" s="575"/>
      <c r="G33" s="584" t="s">
        <v>3020</v>
      </c>
      <c r="H33" s="11"/>
    </row>
    <row r="34" spans="1:8">
      <c r="A34" s="1780" t="s">
        <v>4193</v>
      </c>
      <c r="B34" s="3650"/>
      <c r="C34" s="306"/>
      <c r="D34" s="306"/>
      <c r="E34" s="1781" t="s">
        <v>1250</v>
      </c>
      <c r="F34" s="583" t="s">
        <v>3023</v>
      </c>
      <c r="G34" s="584" t="s">
        <v>755</v>
      </c>
      <c r="H34" s="11"/>
    </row>
    <row r="35" spans="1:8">
      <c r="A35" s="1749"/>
      <c r="B35" s="633" t="s">
        <v>65</v>
      </c>
      <c r="C35" s="1777" t="s">
        <v>2119</v>
      </c>
      <c r="D35" s="1777" t="s">
        <v>2120</v>
      </c>
      <c r="E35" s="1777" t="s">
        <v>2121</v>
      </c>
      <c r="F35" s="610" t="s">
        <v>4029</v>
      </c>
      <c r="G35" s="634" t="s">
        <v>4030</v>
      </c>
      <c r="H35" s="11"/>
    </row>
    <row r="36" spans="1:8">
      <c r="A36" s="1748">
        <v>21</v>
      </c>
      <c r="B36" s="306"/>
      <c r="C36" s="205"/>
      <c r="D36" s="205"/>
      <c r="E36" s="306"/>
      <c r="F36" s="208"/>
      <c r="G36" s="209"/>
      <c r="H36" s="11"/>
    </row>
    <row r="37" spans="1:8">
      <c r="A37" s="1748">
        <v>22</v>
      </c>
      <c r="B37" s="306"/>
      <c r="C37" s="200"/>
      <c r="D37" s="200"/>
      <c r="E37" s="306"/>
      <c r="F37" s="210"/>
      <c r="G37" s="204"/>
      <c r="H37" s="11"/>
    </row>
    <row r="38" spans="1:8">
      <c r="A38" s="1748">
        <v>23</v>
      </c>
      <c r="B38" s="306"/>
      <c r="C38" s="200"/>
      <c r="D38" s="200"/>
      <c r="E38" s="306"/>
      <c r="F38" s="210"/>
      <c r="G38" s="204"/>
      <c r="H38" s="11"/>
    </row>
    <row r="39" spans="1:8">
      <c r="A39" s="1748">
        <v>24</v>
      </c>
      <c r="B39" s="306"/>
      <c r="C39" s="200"/>
      <c r="D39" s="200"/>
      <c r="E39" s="306"/>
      <c r="F39" s="210"/>
      <c r="G39" s="204"/>
      <c r="H39" s="11"/>
    </row>
    <row r="40" spans="1:8">
      <c r="A40" s="1748">
        <v>25</v>
      </c>
      <c r="B40" s="306"/>
      <c r="C40" s="200"/>
      <c r="D40" s="200"/>
      <c r="E40" s="306"/>
      <c r="F40" s="210"/>
      <c r="G40" s="204"/>
      <c r="H40" s="11"/>
    </row>
    <row r="41" spans="1:8">
      <c r="A41" s="1748">
        <v>26</v>
      </c>
      <c r="B41" s="306"/>
      <c r="C41" s="200"/>
      <c r="D41" s="200"/>
      <c r="E41" s="306"/>
      <c r="F41" s="210"/>
      <c r="G41" s="204"/>
      <c r="H41" s="11"/>
    </row>
    <row r="42" spans="1:8">
      <c r="A42" s="1748">
        <v>27</v>
      </c>
      <c r="B42" s="306"/>
      <c r="C42" s="200"/>
      <c r="D42" s="200"/>
      <c r="E42" s="306"/>
      <c r="F42" s="210"/>
      <c r="G42" s="204"/>
      <c r="H42" s="11"/>
    </row>
    <row r="43" spans="1:8">
      <c r="A43" s="1748">
        <v>28</v>
      </c>
      <c r="B43" s="306"/>
      <c r="C43" s="200"/>
      <c r="D43" s="200"/>
      <c r="E43" s="306"/>
      <c r="F43" s="210"/>
      <c r="G43" s="204"/>
      <c r="H43" s="11"/>
    </row>
    <row r="44" spans="1:8">
      <c r="A44" s="1748">
        <v>29</v>
      </c>
      <c r="B44" s="306"/>
      <c r="C44" s="200"/>
      <c r="D44" s="200"/>
      <c r="E44" s="306"/>
      <c r="F44" s="210"/>
      <c r="G44" s="204"/>
      <c r="H44" s="11"/>
    </row>
    <row r="45" spans="1:8">
      <c r="A45" s="1748">
        <v>30</v>
      </c>
      <c r="B45" s="306"/>
      <c r="C45" s="200"/>
      <c r="D45" s="200"/>
      <c r="E45" s="306"/>
      <c r="F45" s="210"/>
      <c r="G45" s="204"/>
      <c r="H45" s="11"/>
    </row>
    <row r="46" spans="1:8">
      <c r="A46" s="1748">
        <v>31</v>
      </c>
      <c r="B46" s="306"/>
      <c r="C46" s="200"/>
      <c r="D46" s="200"/>
      <c r="E46" s="306"/>
      <c r="F46" s="210"/>
      <c r="G46" s="204"/>
      <c r="H46" s="11"/>
    </row>
    <row r="47" spans="1:8">
      <c r="A47" s="1748">
        <v>32</v>
      </c>
      <c r="B47" s="306"/>
      <c r="C47" s="200"/>
      <c r="D47" s="200"/>
      <c r="E47" s="306"/>
      <c r="F47" s="210"/>
      <c r="G47" s="204"/>
      <c r="H47" s="11"/>
    </row>
    <row r="48" spans="1:8">
      <c r="A48" s="1748">
        <v>33</v>
      </c>
      <c r="B48" s="306"/>
      <c r="C48" s="200"/>
      <c r="D48" s="200"/>
      <c r="E48" s="306"/>
      <c r="F48" s="210"/>
      <c r="G48" s="204"/>
      <c r="H48" s="11"/>
    </row>
    <row r="49" spans="1:8">
      <c r="A49" s="1748">
        <v>34</v>
      </c>
      <c r="B49" s="306"/>
      <c r="C49" s="200"/>
      <c r="D49" s="200"/>
      <c r="E49" s="306"/>
      <c r="F49" s="210"/>
      <c r="G49" s="204"/>
      <c r="H49" s="11"/>
    </row>
    <row r="50" spans="1:8">
      <c r="A50" s="1748">
        <v>35</v>
      </c>
      <c r="B50" s="306"/>
      <c r="C50" s="200"/>
      <c r="D50" s="200"/>
      <c r="E50" s="200"/>
      <c r="F50" s="210"/>
      <c r="G50" s="204"/>
      <c r="H50" s="11"/>
    </row>
    <row r="51" spans="1:8">
      <c r="A51" s="1748">
        <v>36</v>
      </c>
      <c r="B51" s="306"/>
      <c r="C51" s="200"/>
      <c r="D51" s="200"/>
      <c r="E51" s="306"/>
      <c r="F51" s="210"/>
      <c r="G51" s="204"/>
      <c r="H51" s="11"/>
    </row>
    <row r="52" spans="1:8">
      <c r="A52" s="1748">
        <v>37</v>
      </c>
      <c r="B52" s="306"/>
      <c r="C52" s="200"/>
      <c r="D52" s="200"/>
      <c r="E52" s="306"/>
      <c r="F52" s="210"/>
      <c r="G52" s="204"/>
      <c r="H52" s="11"/>
    </row>
    <row r="53" spans="1:8">
      <c r="A53" s="1748">
        <v>38</v>
      </c>
      <c r="B53" s="306"/>
      <c r="C53" s="200"/>
      <c r="D53" s="200"/>
      <c r="E53" s="306"/>
      <c r="F53" s="210"/>
      <c r="G53" s="204"/>
      <c r="H53" s="11"/>
    </row>
    <row r="54" spans="1:8">
      <c r="A54" s="1748">
        <v>39</v>
      </c>
      <c r="B54" s="306"/>
      <c r="C54" s="200"/>
      <c r="D54" s="200"/>
      <c r="E54" s="306"/>
      <c r="F54" s="210"/>
      <c r="G54" s="204"/>
      <c r="H54" s="11"/>
    </row>
    <row r="55" spans="1:8">
      <c r="A55" s="1748">
        <v>40</v>
      </c>
      <c r="B55" s="306"/>
      <c r="C55" s="200"/>
      <c r="D55" s="200"/>
      <c r="E55" s="306"/>
      <c r="F55" s="210"/>
      <c r="G55" s="204"/>
      <c r="H55" s="11"/>
    </row>
    <row r="56" spans="1:8">
      <c r="A56" s="1748">
        <v>41</v>
      </c>
      <c r="B56" s="306"/>
      <c r="C56" s="200"/>
      <c r="D56" s="200"/>
      <c r="E56" s="306"/>
      <c r="F56" s="210"/>
      <c r="G56" s="204"/>
      <c r="H56" s="11"/>
    </row>
    <row r="57" spans="1:8">
      <c r="A57" s="1748">
        <v>42</v>
      </c>
      <c r="B57" s="306"/>
      <c r="C57" s="200"/>
      <c r="D57" s="200"/>
      <c r="E57" s="306"/>
      <c r="F57" s="210"/>
      <c r="G57" s="204"/>
      <c r="H57" s="11"/>
    </row>
    <row r="58" spans="1:8">
      <c r="A58" s="1748">
        <v>43</v>
      </c>
      <c r="B58" s="306"/>
      <c r="C58" s="200"/>
      <c r="D58" s="200"/>
      <c r="E58" s="306"/>
      <c r="F58" s="210"/>
      <c r="G58" s="204"/>
      <c r="H58" s="11"/>
    </row>
    <row r="59" spans="1:8">
      <c r="A59" s="1748">
        <v>44</v>
      </c>
      <c r="B59" s="306"/>
      <c r="C59" s="200"/>
      <c r="D59" s="200"/>
      <c r="E59" s="306"/>
      <c r="F59" s="210"/>
      <c r="G59" s="204"/>
      <c r="H59" s="11"/>
    </row>
    <row r="60" spans="1:8">
      <c r="A60" s="1748">
        <v>45</v>
      </c>
      <c r="B60" s="306"/>
      <c r="C60" s="200"/>
      <c r="D60" s="200"/>
      <c r="E60" s="306"/>
      <c r="F60" s="210"/>
      <c r="G60" s="204"/>
      <c r="H60" s="11"/>
    </row>
    <row r="61" spans="1:8">
      <c r="A61" s="1748">
        <v>46</v>
      </c>
      <c r="B61" s="306"/>
      <c r="C61" s="200"/>
      <c r="D61" s="200"/>
      <c r="E61" s="306"/>
      <c r="F61" s="210"/>
      <c r="G61" s="204"/>
      <c r="H61" s="11"/>
    </row>
    <row r="62" spans="1:8">
      <c r="A62" s="1748">
        <v>47</v>
      </c>
      <c r="B62" s="306"/>
      <c r="C62" s="200"/>
      <c r="D62" s="200"/>
      <c r="E62" s="306"/>
      <c r="F62" s="210"/>
      <c r="G62" s="204"/>
      <c r="H62" s="11"/>
    </row>
    <row r="63" spans="1:8">
      <c r="A63" s="1749">
        <v>48</v>
      </c>
      <c r="B63" s="360"/>
      <c r="C63" s="197"/>
      <c r="D63" s="197"/>
      <c r="E63" s="360"/>
      <c r="F63" s="211"/>
      <c r="G63" s="212"/>
      <c r="H63" s="11"/>
    </row>
    <row r="64" spans="1:8" ht="15.75" thickBot="1">
      <c r="A64" s="547">
        <v>49</v>
      </c>
      <c r="B64" s="637" t="s">
        <v>1730</v>
      </c>
      <c r="C64" s="201">
        <f>SUM(C36:C63)</f>
        <v>0</v>
      </c>
      <c r="D64" s="201">
        <f>SUM(D36:D63)</f>
        <v>0</v>
      </c>
      <c r="E64" s="638"/>
      <c r="F64" s="218">
        <f>SUM(F36:F63)</f>
        <v>0</v>
      </c>
      <c r="G64" s="219">
        <f>SUM(G36:G63)</f>
        <v>0</v>
      </c>
      <c r="H64" s="11"/>
    </row>
    <row r="65" spans="1:8">
      <c r="A65" s="4" t="s">
        <v>1257</v>
      </c>
      <c r="G65" s="570" t="s">
        <v>1262</v>
      </c>
      <c r="H65" s="11"/>
    </row>
    <row r="66" spans="1:8">
      <c r="A66" s="7" t="s">
        <v>1263</v>
      </c>
      <c r="B66" s="7"/>
      <c r="C66" s="7"/>
      <c r="D66" s="7"/>
      <c r="E66" s="7"/>
      <c r="F66" s="7"/>
      <c r="G66" s="7"/>
      <c r="H66" s="11"/>
    </row>
    <row r="67" spans="1:8">
      <c r="H67" s="11"/>
    </row>
    <row r="68" spans="1:8">
      <c r="A68" s="44"/>
      <c r="B68" s="44"/>
      <c r="C68" s="44"/>
      <c r="D68" s="44"/>
      <c r="E68" s="44"/>
      <c r="F68" s="44"/>
      <c r="G68" s="44"/>
      <c r="H68" s="11"/>
    </row>
    <row r="69" spans="1:8">
      <c r="A69" s="44"/>
      <c r="B69" s="44"/>
      <c r="C69" s="44"/>
      <c r="D69" s="44"/>
      <c r="E69" s="44"/>
      <c r="F69" s="44"/>
      <c r="G69" s="44"/>
      <c r="H69" s="11"/>
    </row>
    <row r="70" spans="1:8">
      <c r="A70" s="44"/>
      <c r="B70" s="44"/>
      <c r="C70" s="44"/>
      <c r="D70" s="44"/>
      <c r="E70" s="44"/>
      <c r="F70" s="44"/>
      <c r="G70" s="44"/>
      <c r="H70" s="11"/>
    </row>
    <row r="71" spans="1:8">
      <c r="A71" s="44"/>
      <c r="B71" s="44"/>
      <c r="C71" s="44"/>
      <c r="D71" s="44"/>
      <c r="E71" s="44"/>
      <c r="F71" s="44"/>
      <c r="G71" s="44"/>
      <c r="H71" s="11"/>
    </row>
    <row r="72" spans="1:8">
      <c r="A72" s="44"/>
      <c r="B72" s="44"/>
      <c r="C72" s="44"/>
      <c r="D72" s="44"/>
      <c r="E72" s="44"/>
      <c r="F72" s="44"/>
      <c r="G72" s="44"/>
      <c r="H72" s="11"/>
    </row>
    <row r="73" spans="1:8">
      <c r="A73" s="44"/>
      <c r="B73" s="44"/>
      <c r="C73" s="44"/>
      <c r="D73" s="44"/>
      <c r="E73" s="44"/>
      <c r="F73" s="44"/>
      <c r="G73" s="44"/>
      <c r="H73" s="11"/>
    </row>
    <row r="74" spans="1:8">
      <c r="A74" s="11"/>
      <c r="B74" s="11"/>
      <c r="C74" s="11"/>
      <c r="D74" s="11"/>
      <c r="E74" s="11"/>
      <c r="F74" s="11"/>
      <c r="G74" s="11"/>
      <c r="H74" s="11"/>
    </row>
    <row r="75" spans="1:8">
      <c r="A75" s="11"/>
      <c r="B75" s="11"/>
      <c r="C75" s="11"/>
      <c r="D75" s="11"/>
      <c r="E75" s="11"/>
      <c r="F75" s="11"/>
      <c r="G75" s="11"/>
      <c r="H75" s="11"/>
    </row>
    <row r="76" spans="1:8">
      <c r="A76" s="11"/>
      <c r="B76" s="11"/>
      <c r="C76" s="11"/>
      <c r="D76" s="11"/>
      <c r="E76" s="11"/>
      <c r="F76" s="11"/>
      <c r="G76" s="11"/>
      <c r="H76" s="11"/>
    </row>
    <row r="77" spans="1:8">
      <c r="A77" s="11"/>
      <c r="B77" s="11"/>
      <c r="C77" s="11"/>
      <c r="D77" s="11"/>
      <c r="E77" s="11"/>
      <c r="F77" s="11"/>
      <c r="G77" s="11"/>
      <c r="H77" s="11"/>
    </row>
    <row r="78" spans="1:8">
      <c r="A78" s="11"/>
      <c r="B78" s="11"/>
      <c r="C78" s="11"/>
      <c r="D78" s="11"/>
      <c r="E78" s="11"/>
      <c r="F78" s="11"/>
      <c r="G78" s="11"/>
      <c r="H78" s="11"/>
    </row>
    <row r="79" spans="1:8">
      <c r="A79" s="11"/>
      <c r="B79" s="11"/>
      <c r="C79" s="11"/>
      <c r="D79" s="11"/>
      <c r="E79" s="11"/>
      <c r="F79" s="11"/>
      <c r="G79" s="11"/>
      <c r="H79" s="11"/>
    </row>
    <row r="80" spans="1:8">
      <c r="A80" s="11"/>
      <c r="B80" s="11"/>
      <c r="C80" s="11"/>
      <c r="D80" s="11"/>
      <c r="E80" s="11"/>
      <c r="F80" s="11"/>
      <c r="G80" s="11"/>
      <c r="H80" s="11"/>
    </row>
    <row r="81" spans="1:8">
      <c r="A81" s="11"/>
      <c r="B81" s="11"/>
      <c r="C81" s="11"/>
      <c r="D81" s="11"/>
      <c r="E81" s="11"/>
      <c r="F81" s="11"/>
      <c r="G81" s="11"/>
      <c r="H81" s="11"/>
    </row>
    <row r="82" spans="1:8">
      <c r="A82" s="11"/>
      <c r="B82" s="11"/>
      <c r="C82" s="11"/>
      <c r="D82" s="11"/>
      <c r="E82" s="11"/>
      <c r="F82" s="11"/>
      <c r="G82" s="11"/>
      <c r="H82" s="11"/>
    </row>
    <row r="83" spans="1:8">
      <c r="A83" s="11"/>
      <c r="B83" s="11"/>
      <c r="C83" s="11"/>
      <c r="D83" s="11"/>
      <c r="E83" s="11"/>
      <c r="F83" s="11"/>
      <c r="G83" s="11"/>
      <c r="H83" s="11"/>
    </row>
    <row r="84" spans="1:8">
      <c r="A84" s="11"/>
      <c r="B84" s="11"/>
      <c r="C84" s="11"/>
      <c r="D84" s="11"/>
      <c r="E84" s="11"/>
      <c r="F84" s="11"/>
      <c r="G84" s="11"/>
      <c r="H84" s="11"/>
    </row>
    <row r="85" spans="1:8">
      <c r="A85" s="11"/>
      <c r="B85" s="11"/>
      <c r="C85" s="11"/>
      <c r="D85" s="11"/>
      <c r="E85" s="11"/>
      <c r="F85" s="11"/>
      <c r="G85" s="11"/>
      <c r="H85" s="11"/>
    </row>
    <row r="86" spans="1:8">
      <c r="A86" s="11"/>
      <c r="B86" s="11"/>
      <c r="C86" s="11"/>
      <c r="D86" s="11"/>
      <c r="E86" s="11"/>
      <c r="F86" s="11"/>
      <c r="G86" s="11"/>
      <c r="H86" s="11"/>
    </row>
    <row r="87" spans="1:8">
      <c r="A87" s="11"/>
      <c r="B87" s="11"/>
      <c r="C87" s="11"/>
      <c r="D87" s="11"/>
      <c r="E87" s="11"/>
      <c r="F87" s="11"/>
      <c r="G87" s="11"/>
      <c r="H87" s="11"/>
    </row>
    <row r="88" spans="1:8" ht="15.75">
      <c r="A88" s="46"/>
      <c r="B88" s="11"/>
      <c r="C88" s="11"/>
      <c r="D88" s="11"/>
      <c r="E88" s="11"/>
      <c r="F88" s="11"/>
      <c r="G88" s="11"/>
      <c r="H88" s="11"/>
    </row>
    <row r="89" spans="1:8">
      <c r="A89" s="11"/>
      <c r="B89" s="11"/>
      <c r="C89" s="11"/>
      <c r="D89" s="11"/>
      <c r="E89" s="11"/>
      <c r="F89" s="11"/>
      <c r="G89" s="11"/>
      <c r="H89" s="11"/>
    </row>
    <row r="90" spans="1:8">
      <c r="A90" s="11"/>
      <c r="B90" s="11"/>
      <c r="C90" s="11"/>
      <c r="D90" s="11"/>
      <c r="E90" s="11"/>
      <c r="F90" s="11"/>
      <c r="G90" s="11"/>
      <c r="H90" s="11"/>
    </row>
    <row r="91" spans="1:8">
      <c r="A91" s="11"/>
      <c r="B91" s="11"/>
      <c r="C91" s="11"/>
      <c r="D91" s="11"/>
      <c r="E91" s="11"/>
      <c r="F91" s="11"/>
      <c r="G91" s="11"/>
      <c r="H91" s="11"/>
    </row>
    <row r="92" spans="1:8">
      <c r="A92" s="11"/>
      <c r="B92" s="11"/>
      <c r="C92" s="11"/>
      <c r="D92" s="11"/>
      <c r="E92" s="11"/>
      <c r="F92" s="11"/>
      <c r="G92" s="11"/>
      <c r="H92" s="11"/>
    </row>
    <row r="93" spans="1:8">
      <c r="A93" s="11"/>
      <c r="B93" s="11"/>
      <c r="C93" s="11"/>
      <c r="D93" s="11"/>
      <c r="E93" s="11"/>
      <c r="F93" s="11"/>
      <c r="G93" s="11"/>
      <c r="H93" s="11"/>
    </row>
    <row r="94" spans="1:8">
      <c r="A94" s="11"/>
      <c r="B94" s="11"/>
      <c r="C94" s="11"/>
      <c r="D94" s="11"/>
      <c r="E94" s="11"/>
      <c r="F94" s="11"/>
      <c r="G94" s="11"/>
      <c r="H94" s="11"/>
    </row>
    <row r="95" spans="1:8">
      <c r="A95" s="11"/>
      <c r="B95" s="11"/>
      <c r="C95" s="11"/>
      <c r="D95" s="11"/>
      <c r="E95" s="11"/>
      <c r="F95" s="11"/>
      <c r="G95" s="11"/>
      <c r="H95" s="11"/>
    </row>
    <row r="96" spans="1:8">
      <c r="A96" s="11"/>
      <c r="B96" s="11"/>
      <c r="C96" s="11"/>
      <c r="D96" s="11"/>
      <c r="E96" s="11"/>
      <c r="F96" s="11"/>
      <c r="G96" s="11"/>
      <c r="H96" s="11"/>
    </row>
    <row r="97" spans="1:8">
      <c r="A97" s="11"/>
      <c r="B97" s="11"/>
      <c r="C97" s="11"/>
      <c r="D97" s="11"/>
      <c r="E97" s="11"/>
      <c r="F97" s="11"/>
      <c r="G97" s="11"/>
      <c r="H97" s="11"/>
    </row>
    <row r="98" spans="1:8">
      <c r="A98" s="11"/>
      <c r="B98" s="11"/>
      <c r="C98" s="11"/>
      <c r="D98" s="11"/>
      <c r="E98" s="11"/>
      <c r="F98" s="11"/>
      <c r="G98" s="11"/>
      <c r="H98" s="11"/>
    </row>
    <row r="99" spans="1:8">
      <c r="A99" s="11"/>
      <c r="B99" s="11"/>
      <c r="C99" s="11"/>
      <c r="D99" s="11"/>
      <c r="E99" s="11"/>
      <c r="F99" s="11"/>
      <c r="G99" s="11"/>
      <c r="H99" s="11"/>
    </row>
    <row r="100" spans="1:8">
      <c r="A100" s="11"/>
      <c r="B100" s="11"/>
      <c r="C100" s="11"/>
      <c r="D100" s="11"/>
      <c r="E100" s="11"/>
      <c r="F100" s="11"/>
      <c r="G100" s="11"/>
      <c r="H100" s="11"/>
    </row>
    <row r="101" spans="1:8">
      <c r="A101" s="11"/>
      <c r="B101" s="11"/>
      <c r="C101" s="11"/>
      <c r="D101" s="11"/>
      <c r="E101" s="11"/>
      <c r="F101" s="11"/>
      <c r="G101" s="11"/>
      <c r="H101" s="11"/>
    </row>
    <row r="102" spans="1:8">
      <c r="A102" s="11"/>
      <c r="B102" s="11"/>
      <c r="C102" s="11"/>
      <c r="D102" s="11"/>
      <c r="E102" s="11"/>
      <c r="F102" s="11"/>
      <c r="G102" s="11"/>
      <c r="H102" s="11"/>
    </row>
    <row r="103" spans="1:8">
      <c r="A103" s="11"/>
      <c r="B103" s="11"/>
      <c r="C103" s="11"/>
      <c r="D103" s="11"/>
      <c r="E103" s="11"/>
      <c r="F103" s="11"/>
      <c r="G103" s="11"/>
      <c r="H103" s="11"/>
    </row>
    <row r="104" spans="1:8">
      <c r="A104" s="11"/>
      <c r="B104" s="11"/>
      <c r="C104" s="11"/>
      <c r="D104" s="11"/>
      <c r="E104" s="11"/>
      <c r="F104" s="11"/>
      <c r="G104" s="11"/>
      <c r="H104" s="11"/>
    </row>
    <row r="105" spans="1:8">
      <c r="A105" s="11"/>
      <c r="B105" s="11"/>
      <c r="C105" s="11"/>
      <c r="D105" s="11"/>
      <c r="E105" s="11"/>
      <c r="F105" s="11"/>
      <c r="G105" s="11"/>
      <c r="H105" s="11"/>
    </row>
    <row r="106" spans="1:8">
      <c r="A106" s="11"/>
      <c r="B106" s="11"/>
      <c r="C106" s="11"/>
      <c r="D106" s="11"/>
      <c r="E106" s="11"/>
      <c r="F106" s="11"/>
      <c r="G106" s="11"/>
      <c r="H106" s="11"/>
    </row>
    <row r="107" spans="1:8">
      <c r="A107" s="11"/>
      <c r="B107" s="11"/>
      <c r="C107" s="11"/>
      <c r="D107" s="11"/>
      <c r="E107" s="11"/>
      <c r="F107" s="11"/>
      <c r="G107" s="11"/>
      <c r="H107" s="11"/>
    </row>
    <row r="108" spans="1:8">
      <c r="A108" s="11"/>
      <c r="B108" s="11"/>
      <c r="C108" s="11"/>
      <c r="D108" s="11"/>
      <c r="E108" s="11"/>
      <c r="F108" s="11"/>
      <c r="G108" s="11"/>
      <c r="H108" s="11"/>
    </row>
    <row r="109" spans="1:8">
      <c r="A109" s="11"/>
      <c r="B109" s="11"/>
      <c r="C109" s="11"/>
      <c r="D109" s="11"/>
      <c r="E109" s="11"/>
      <c r="F109" s="11"/>
      <c r="G109" s="11"/>
      <c r="H109" s="11"/>
    </row>
    <row r="110" spans="1:8">
      <c r="A110" s="11"/>
      <c r="B110" s="11"/>
      <c r="C110" s="11"/>
      <c r="D110" s="11"/>
      <c r="E110" s="11"/>
      <c r="F110" s="11"/>
      <c r="G110" s="11"/>
      <c r="H110" s="11"/>
    </row>
    <row r="111" spans="1:8">
      <c r="A111" s="11"/>
      <c r="B111" s="11"/>
      <c r="C111" s="11"/>
      <c r="D111" s="11"/>
      <c r="E111" s="11"/>
      <c r="F111" s="11"/>
      <c r="G111" s="11"/>
      <c r="H111" s="11"/>
    </row>
    <row r="112" spans="1:8">
      <c r="A112" s="11"/>
      <c r="B112" s="11"/>
      <c r="C112" s="11"/>
      <c r="D112" s="11"/>
      <c r="E112" s="11"/>
      <c r="F112" s="11"/>
      <c r="G112" s="11"/>
      <c r="H112" s="11"/>
    </row>
    <row r="113" spans="1:8">
      <c r="A113" s="11"/>
      <c r="B113" s="11"/>
      <c r="C113" s="11"/>
      <c r="D113" s="11"/>
      <c r="E113" s="11"/>
      <c r="F113" s="11"/>
      <c r="G113" s="11"/>
      <c r="H113" s="11"/>
    </row>
    <row r="114" spans="1:8">
      <c r="A114" s="11"/>
      <c r="B114" s="11"/>
      <c r="C114" s="11"/>
      <c r="D114" s="11"/>
      <c r="E114" s="11"/>
      <c r="F114" s="11"/>
      <c r="G114" s="11"/>
      <c r="H114" s="11"/>
    </row>
    <row r="115" spans="1:8">
      <c r="A115" s="11"/>
      <c r="B115" s="11"/>
      <c r="C115" s="11"/>
      <c r="D115" s="11"/>
      <c r="E115" s="11"/>
      <c r="F115" s="11"/>
      <c r="G115" s="11"/>
      <c r="H115" s="11"/>
    </row>
    <row r="116" spans="1:8">
      <c r="A116" s="11"/>
      <c r="B116" s="11"/>
      <c r="C116" s="11"/>
      <c r="D116" s="11"/>
      <c r="E116" s="11"/>
      <c r="F116" s="11"/>
      <c r="G116" s="11"/>
      <c r="H116" s="11"/>
    </row>
    <row r="117" spans="1:8">
      <c r="A117" s="11"/>
      <c r="B117" s="11"/>
      <c r="C117" s="11"/>
      <c r="D117" s="11"/>
      <c r="E117" s="11"/>
      <c r="F117" s="11"/>
      <c r="G117" s="11"/>
      <c r="H117" s="11"/>
    </row>
    <row r="118" spans="1:8">
      <c r="A118" s="11"/>
      <c r="B118" s="11"/>
      <c r="C118" s="11"/>
      <c r="D118" s="11"/>
      <c r="E118" s="11"/>
      <c r="F118" s="11"/>
      <c r="G118" s="11"/>
      <c r="H118" s="11"/>
    </row>
    <row r="119" spans="1:8">
      <c r="A119" s="11"/>
      <c r="B119" s="11"/>
      <c r="C119" s="11"/>
      <c r="D119" s="11"/>
      <c r="E119" s="11"/>
      <c r="F119" s="11"/>
      <c r="G119" s="11"/>
      <c r="H119" s="11"/>
    </row>
    <row r="120" spans="1:8">
      <c r="A120" s="11"/>
      <c r="B120" s="11"/>
      <c r="C120" s="11"/>
      <c r="D120" s="11"/>
      <c r="E120" s="11"/>
      <c r="F120" s="11"/>
      <c r="G120" s="11"/>
      <c r="H120" s="11"/>
    </row>
    <row r="121" spans="1:8">
      <c r="A121" s="11"/>
      <c r="B121" s="11"/>
      <c r="C121" s="11"/>
      <c r="D121" s="11"/>
      <c r="E121" s="11"/>
      <c r="F121" s="11"/>
      <c r="G121" s="11"/>
      <c r="H121" s="11"/>
    </row>
    <row r="122" spans="1:8">
      <c r="A122" s="11"/>
      <c r="B122" s="11"/>
      <c r="C122" s="11"/>
      <c r="D122" s="11"/>
      <c r="E122" s="11"/>
      <c r="F122" s="11"/>
      <c r="G122" s="11"/>
      <c r="H122" s="11"/>
    </row>
    <row r="123" spans="1:8">
      <c r="A123" s="11"/>
      <c r="B123" s="11"/>
      <c r="C123" s="11"/>
      <c r="D123" s="11"/>
      <c r="E123" s="11"/>
      <c r="F123" s="11"/>
      <c r="G123" s="11"/>
      <c r="H123" s="11"/>
    </row>
    <row r="124" spans="1:8">
      <c r="A124" s="11"/>
      <c r="B124" s="11"/>
      <c r="C124" s="11"/>
      <c r="D124" s="11"/>
      <c r="E124" s="11"/>
      <c r="F124" s="11"/>
      <c r="G124" s="11"/>
      <c r="H124" s="11"/>
    </row>
    <row r="125" spans="1:8">
      <c r="A125" s="11"/>
      <c r="B125" s="11"/>
      <c r="C125" s="11"/>
      <c r="D125" s="11"/>
      <c r="E125" s="11"/>
      <c r="F125" s="11"/>
      <c r="G125" s="11"/>
      <c r="H125" s="11"/>
    </row>
    <row r="126" spans="1:8">
      <c r="A126" s="11"/>
      <c r="B126" s="11"/>
      <c r="C126" s="11"/>
      <c r="D126" s="11"/>
      <c r="E126" s="11"/>
      <c r="F126" s="11"/>
      <c r="G126" s="11"/>
      <c r="H126" s="11"/>
    </row>
    <row r="127" spans="1:8">
      <c r="A127" s="11"/>
      <c r="B127" s="11"/>
      <c r="C127" s="11"/>
      <c r="D127" s="11"/>
      <c r="E127" s="11"/>
      <c r="F127" s="11"/>
      <c r="G127" s="11"/>
      <c r="H127" s="11"/>
    </row>
    <row r="128" spans="1:8">
      <c r="A128" s="11"/>
      <c r="B128" s="11"/>
      <c r="C128" s="11"/>
      <c r="D128" s="11"/>
      <c r="E128" s="11"/>
      <c r="F128" s="11"/>
      <c r="G128" s="11"/>
      <c r="H128" s="11"/>
    </row>
    <row r="129" spans="1:8">
      <c r="A129" s="11"/>
      <c r="B129" s="11"/>
      <c r="C129" s="11"/>
      <c r="D129" s="11"/>
      <c r="E129" s="11"/>
      <c r="F129" s="11"/>
      <c r="G129" s="11"/>
      <c r="H129" s="11"/>
    </row>
    <row r="130" spans="1:8">
      <c r="A130" s="11"/>
      <c r="B130" s="11"/>
      <c r="C130" s="11"/>
      <c r="D130" s="11"/>
      <c r="E130" s="11"/>
      <c r="F130" s="11"/>
      <c r="G130" s="11"/>
      <c r="H130" s="11"/>
    </row>
    <row r="131" spans="1:8">
      <c r="A131" s="11"/>
      <c r="B131" s="11"/>
      <c r="C131" s="11"/>
      <c r="D131" s="11"/>
      <c r="E131" s="11"/>
      <c r="F131" s="11"/>
      <c r="G131" s="11"/>
      <c r="H131" s="11"/>
    </row>
    <row r="132" spans="1:8">
      <c r="A132" s="11"/>
      <c r="B132" s="11"/>
      <c r="C132" s="11"/>
      <c r="D132" s="11"/>
      <c r="E132" s="11"/>
      <c r="F132" s="11"/>
      <c r="G132" s="11"/>
      <c r="H132" s="11"/>
    </row>
    <row r="133" spans="1:8">
      <c r="A133" s="11"/>
      <c r="B133" s="11"/>
      <c r="C133" s="11"/>
      <c r="D133" s="11"/>
      <c r="E133" s="11"/>
      <c r="F133" s="11"/>
      <c r="G133" s="11"/>
      <c r="H133" s="11"/>
    </row>
    <row r="134" spans="1:8">
      <c r="A134" s="11"/>
      <c r="B134" s="11"/>
      <c r="C134" s="11"/>
      <c r="D134" s="11"/>
      <c r="E134" s="11"/>
      <c r="F134" s="11"/>
      <c r="G134" s="11"/>
      <c r="H134" s="11"/>
    </row>
    <row r="135" spans="1:8">
      <c r="A135" s="11"/>
      <c r="B135" s="11"/>
      <c r="C135" s="11"/>
      <c r="D135" s="11"/>
      <c r="E135" s="11"/>
      <c r="F135" s="11"/>
      <c r="G135" s="11"/>
      <c r="H135" s="11"/>
    </row>
    <row r="136" spans="1:8">
      <c r="A136" s="11"/>
      <c r="B136" s="11"/>
      <c r="C136" s="11"/>
      <c r="D136" s="11"/>
      <c r="E136" s="11"/>
      <c r="F136" s="11"/>
      <c r="G136" s="11"/>
      <c r="H136" s="11"/>
    </row>
    <row r="137" spans="1:8">
      <c r="A137" s="11"/>
      <c r="B137" s="11"/>
      <c r="C137" s="11"/>
      <c r="D137" s="11"/>
      <c r="E137" s="11"/>
      <c r="F137" s="11"/>
      <c r="G137" s="11"/>
      <c r="H137" s="11"/>
    </row>
    <row r="138" spans="1:8">
      <c r="A138" s="11"/>
      <c r="B138" s="11"/>
      <c r="C138" s="11"/>
      <c r="D138" s="11"/>
      <c r="E138" s="11"/>
      <c r="F138" s="11"/>
      <c r="G138" s="11"/>
      <c r="H138" s="11"/>
    </row>
    <row r="139" spans="1:8">
      <c r="A139" s="11"/>
      <c r="B139" s="11"/>
      <c r="C139" s="11"/>
      <c r="D139" s="11"/>
      <c r="E139" s="11"/>
      <c r="F139" s="11"/>
      <c r="G139" s="11"/>
      <c r="H139" s="11"/>
    </row>
    <row r="140" spans="1:8">
      <c r="A140" s="11"/>
      <c r="B140" s="11"/>
      <c r="C140" s="11"/>
      <c r="D140" s="11"/>
      <c r="E140" s="11"/>
      <c r="F140" s="11"/>
      <c r="G140" s="11"/>
      <c r="H140" s="11"/>
    </row>
    <row r="141" spans="1:8">
      <c r="A141" s="11"/>
      <c r="B141" s="11"/>
      <c r="C141" s="11"/>
      <c r="D141" s="11"/>
      <c r="E141" s="11"/>
      <c r="F141" s="11"/>
      <c r="G141" s="11"/>
      <c r="H141" s="11"/>
    </row>
    <row r="142" spans="1:8">
      <c r="A142" s="11"/>
      <c r="B142" s="11"/>
      <c r="C142" s="11"/>
      <c r="D142" s="11"/>
      <c r="E142" s="11"/>
      <c r="F142" s="11"/>
      <c r="G142" s="11"/>
      <c r="H142" s="11"/>
    </row>
    <row r="143" spans="1:8">
      <c r="A143" s="11"/>
      <c r="B143" s="11"/>
      <c r="C143" s="11"/>
      <c r="D143" s="11"/>
      <c r="E143" s="11"/>
      <c r="F143" s="11"/>
      <c r="G143" s="11"/>
      <c r="H143" s="11"/>
    </row>
    <row r="144" spans="1:8">
      <c r="A144" s="11"/>
      <c r="B144" s="11"/>
      <c r="C144" s="11"/>
      <c r="D144" s="11"/>
      <c r="E144" s="11"/>
      <c r="F144" s="11"/>
      <c r="G144" s="11"/>
      <c r="H144" s="11"/>
    </row>
    <row r="145" spans="1:8">
      <c r="A145" s="11"/>
      <c r="B145" s="11"/>
      <c r="C145" s="11"/>
      <c r="D145" s="11"/>
      <c r="E145" s="11"/>
      <c r="F145" s="11"/>
      <c r="G145" s="11"/>
      <c r="H145" s="11"/>
    </row>
    <row r="146" spans="1:8">
      <c r="A146" s="11"/>
      <c r="B146" s="11"/>
      <c r="C146" s="11"/>
      <c r="D146" s="11"/>
      <c r="E146" s="11"/>
      <c r="F146" s="11"/>
      <c r="G146" s="11"/>
      <c r="H146" s="11"/>
    </row>
    <row r="147" spans="1:8">
      <c r="A147" s="11"/>
      <c r="B147" s="11"/>
      <c r="C147" s="11"/>
      <c r="D147" s="11"/>
      <c r="E147" s="11"/>
      <c r="F147" s="11"/>
      <c r="G147" s="11"/>
      <c r="H147" s="11"/>
    </row>
    <row r="148" spans="1:8">
      <c r="A148" s="11"/>
      <c r="B148" s="11"/>
      <c r="C148" s="11"/>
      <c r="D148" s="11"/>
      <c r="E148" s="11"/>
      <c r="F148" s="11"/>
      <c r="G148" s="11"/>
      <c r="H148" s="11"/>
    </row>
    <row r="149" spans="1:8">
      <c r="A149" s="11"/>
      <c r="B149" s="11"/>
      <c r="C149" s="11"/>
      <c r="D149" s="11"/>
      <c r="E149" s="11"/>
      <c r="F149" s="11"/>
      <c r="G149" s="11"/>
      <c r="H149" s="11"/>
    </row>
    <row r="150" spans="1:8">
      <c r="A150" s="11"/>
      <c r="B150" s="11"/>
      <c r="C150" s="11"/>
      <c r="D150" s="11"/>
      <c r="E150" s="11"/>
      <c r="F150" s="11"/>
      <c r="G150" s="11"/>
      <c r="H150" s="11"/>
    </row>
    <row r="151" spans="1:8">
      <c r="A151" s="11"/>
      <c r="B151" s="11"/>
      <c r="C151" s="11"/>
      <c r="D151" s="11"/>
      <c r="E151" s="11"/>
      <c r="F151" s="11"/>
      <c r="G151" s="11"/>
      <c r="H151" s="11"/>
    </row>
  </sheetData>
  <mergeCells count="3">
    <mergeCell ref="B6:B8"/>
    <mergeCell ref="B32:B34"/>
    <mergeCell ref="B10:B20"/>
  </mergeCells>
  <phoneticPr fontId="0" type="noConversion"/>
  <pageMargins left="0.5" right="0.5" top="0.5" bottom="0.5" header="0.5" footer="0.5"/>
  <pageSetup scale="69" orientation="portrait" horizontalDpi="300" verticalDpi="300" r:id="rId1"/>
  <headerFooter alignWithMargins="0"/>
  <rowBreaks count="1" manualBreakCount="1">
    <brk id="6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J174"/>
  <sheetViews>
    <sheetView defaultGridColor="0" view="pageBreakPreview" topLeftCell="A97" colorId="22" zoomScale="90" zoomScaleNormal="85" zoomScaleSheetLayoutView="90" workbookViewId="0">
      <selection activeCell="D90" sqref="D90"/>
    </sheetView>
  </sheetViews>
  <sheetFormatPr defaultColWidth="9.6640625" defaultRowHeight="15"/>
  <cols>
    <col min="1" max="1" width="4.6640625" style="4" customWidth="1"/>
    <col min="2" max="2" width="50.44140625" style="4" customWidth="1"/>
    <col min="3" max="3" width="20.6640625" style="4" customWidth="1"/>
    <col min="4" max="4" width="15.6640625" style="4" customWidth="1"/>
    <col min="5" max="5" width="9.6640625" style="1757" customWidth="1"/>
    <col min="6" max="6" width="15.6640625" style="4" customWidth="1"/>
    <col min="7" max="7" width="17.21875" style="4" customWidth="1"/>
    <col min="8" max="8" width="17.88671875" style="4" customWidth="1"/>
    <col min="9" max="16384" width="9.6640625" style="4"/>
  </cols>
  <sheetData>
    <row r="1" spans="1:10" ht="18" customHeight="1">
      <c r="A1" s="13" t="s">
        <v>2817</v>
      </c>
      <c r="B1" s="41"/>
      <c r="C1" s="130"/>
      <c r="D1" s="130" t="s">
        <v>3891</v>
      </c>
      <c r="E1" s="430"/>
      <c r="F1" s="130" t="s">
        <v>2819</v>
      </c>
      <c r="G1" s="287" t="s">
        <v>2820</v>
      </c>
      <c r="H1" s="11"/>
      <c r="I1" s="11"/>
      <c r="J1" s="11"/>
    </row>
    <row r="2" spans="1:10" ht="21.75" customHeight="1">
      <c r="A2" s="1218" t="str">
        <f>'Data Sheet'!C25</f>
        <v>Orange and Rockland Utilities, Inc</v>
      </c>
      <c r="B2" s="11"/>
      <c r="C2" s="66"/>
      <c r="D2" s="66" t="s">
        <v>2601</v>
      </c>
      <c r="E2" s="1766"/>
      <c r="F2" s="66"/>
      <c r="G2" s="58"/>
      <c r="H2" s="11"/>
      <c r="I2" s="11"/>
      <c r="J2" s="11"/>
    </row>
    <row r="3" spans="1:10" ht="18" customHeight="1" thickBot="1">
      <c r="A3" s="72"/>
      <c r="B3" s="73"/>
      <c r="C3" s="217"/>
      <c r="D3" s="217" t="s">
        <v>2602</v>
      </c>
      <c r="E3" s="1249"/>
      <c r="F3" s="1250" t="str">
        <f>'Data Sheet'!$C$40</f>
        <v>4/28/2015</v>
      </c>
      <c r="G3" s="716" t="str">
        <f>'Data Sheet'!$C$38</f>
        <v>12/31/2014</v>
      </c>
      <c r="H3" s="11"/>
      <c r="I3" s="11"/>
      <c r="J3" s="11"/>
    </row>
    <row r="4" spans="1:10" ht="18" customHeight="1">
      <c r="A4" s="90" t="s">
        <v>1264</v>
      </c>
      <c r="B4" s="50"/>
      <c r="C4" s="50"/>
      <c r="D4" s="50"/>
      <c r="E4" s="1792"/>
      <c r="F4" s="50"/>
      <c r="G4" s="330"/>
      <c r="H4" s="11"/>
      <c r="I4" s="11"/>
      <c r="J4" s="11"/>
    </row>
    <row r="5" spans="1:10" ht="18" customHeight="1">
      <c r="A5" s="47"/>
      <c r="B5" s="11"/>
      <c r="C5" s="11"/>
      <c r="D5" s="11"/>
      <c r="E5" s="1766"/>
      <c r="F5" s="11"/>
      <c r="G5" s="48"/>
      <c r="H5" s="11"/>
      <c r="I5" s="11"/>
      <c r="J5" s="11"/>
    </row>
    <row r="6" spans="1:10" ht="18" customHeight="1">
      <c r="A6" s="47"/>
      <c r="B6" s="11" t="s">
        <v>1265</v>
      </c>
      <c r="C6" s="11"/>
      <c r="D6" s="11"/>
      <c r="E6" s="1766"/>
      <c r="F6" s="11"/>
      <c r="G6" s="48"/>
      <c r="H6" s="11"/>
      <c r="I6" s="11"/>
      <c r="J6" s="11"/>
    </row>
    <row r="7" spans="1:10" ht="18" customHeight="1">
      <c r="A7" s="47"/>
      <c r="B7" s="11" t="s">
        <v>3445</v>
      </c>
      <c r="C7" s="11"/>
      <c r="D7" s="11"/>
      <c r="E7" s="1766"/>
      <c r="G7" s="48"/>
      <c r="H7" s="11"/>
      <c r="I7" s="11"/>
      <c r="J7" s="11"/>
    </row>
    <row r="8" spans="1:10" ht="18" customHeight="1">
      <c r="A8" s="47"/>
      <c r="B8" s="11" t="s">
        <v>1267</v>
      </c>
      <c r="C8" s="11"/>
      <c r="D8" s="11"/>
      <c r="E8" s="1766"/>
      <c r="F8" s="11"/>
      <c r="G8" s="48"/>
      <c r="H8" s="11"/>
      <c r="I8" s="11"/>
      <c r="J8" s="11"/>
    </row>
    <row r="9" spans="1:10" ht="18" customHeight="1">
      <c r="A9" s="47"/>
      <c r="B9" s="11" t="s">
        <v>1268</v>
      </c>
      <c r="C9" s="11"/>
      <c r="D9" s="11"/>
      <c r="E9" s="1766"/>
      <c r="F9" s="11"/>
      <c r="G9" s="48"/>
      <c r="H9" s="11"/>
      <c r="I9" s="11"/>
      <c r="J9" s="11"/>
    </row>
    <row r="10" spans="1:10" ht="18" customHeight="1">
      <c r="A10" s="49"/>
      <c r="B10" s="52" t="s">
        <v>1269</v>
      </c>
      <c r="C10" s="52"/>
      <c r="D10" s="52"/>
      <c r="E10" s="1792"/>
      <c r="F10" s="52"/>
      <c r="G10" s="51"/>
      <c r="H10" s="11"/>
      <c r="I10" s="11"/>
      <c r="J10" s="11"/>
    </row>
    <row r="11" spans="1:10">
      <c r="A11" s="1784"/>
      <c r="B11" s="64"/>
      <c r="C11" s="64"/>
      <c r="D11" s="64"/>
      <c r="E11" s="3653" t="s">
        <v>1270</v>
      </c>
      <c r="F11" s="3654"/>
      <c r="G11" s="223"/>
      <c r="H11" s="11"/>
      <c r="I11" s="11"/>
      <c r="J11" s="11"/>
    </row>
    <row r="12" spans="1:10">
      <c r="A12" s="1787"/>
      <c r="B12" s="1756" t="s">
        <v>1271</v>
      </c>
      <c r="C12" s="1756" t="s">
        <v>3020</v>
      </c>
      <c r="D12" s="66"/>
      <c r="E12" s="1756" t="s">
        <v>1733</v>
      </c>
      <c r="F12" s="66"/>
      <c r="G12" s="137" t="s">
        <v>3020</v>
      </c>
      <c r="H12" s="11"/>
      <c r="I12" s="11"/>
      <c r="J12" s="11"/>
    </row>
    <row r="13" spans="1:10">
      <c r="A13" s="1787" t="s">
        <v>4190</v>
      </c>
      <c r="B13" s="1756" t="s">
        <v>1272</v>
      </c>
      <c r="C13" s="1756" t="s">
        <v>2852</v>
      </c>
      <c r="D13" s="1756" t="s">
        <v>1273</v>
      </c>
      <c r="E13" s="1756" t="s">
        <v>1250</v>
      </c>
      <c r="F13" s="1756" t="s">
        <v>3023</v>
      </c>
      <c r="G13" s="137" t="s">
        <v>755</v>
      </c>
      <c r="H13" s="11"/>
      <c r="I13" s="11"/>
      <c r="J13" s="11"/>
    </row>
    <row r="14" spans="1:10">
      <c r="A14" s="1791" t="s">
        <v>4193</v>
      </c>
      <c r="B14" s="220" t="s">
        <v>65</v>
      </c>
      <c r="C14" s="220" t="s">
        <v>1275</v>
      </c>
      <c r="D14" s="220" t="s">
        <v>2119</v>
      </c>
      <c r="E14" s="220" t="s">
        <v>2120</v>
      </c>
      <c r="F14" s="220" t="s">
        <v>1274</v>
      </c>
      <c r="G14" s="138" t="s">
        <v>1275</v>
      </c>
      <c r="H14" s="11"/>
      <c r="I14" s="11"/>
      <c r="J14" s="11"/>
    </row>
    <row r="15" spans="1:10">
      <c r="A15" s="1787">
        <v>1</v>
      </c>
      <c r="B15" s="66" t="s">
        <v>4954</v>
      </c>
      <c r="C15" s="205">
        <v>1547431</v>
      </c>
      <c r="D15" s="205">
        <v>9272030</v>
      </c>
      <c r="E15" s="773"/>
      <c r="F15" s="205">
        <v>10183019</v>
      </c>
      <c r="G15" s="177">
        <f>+C15+D15-F15</f>
        <v>636442</v>
      </c>
      <c r="H15" s="845"/>
      <c r="I15" s="845"/>
      <c r="J15" s="11"/>
    </row>
    <row r="16" spans="1:10">
      <c r="A16" s="1787">
        <v>2</v>
      </c>
      <c r="B16" s="66" t="s">
        <v>5364</v>
      </c>
      <c r="C16" s="200">
        <v>0</v>
      </c>
      <c r="D16" s="850">
        <v>8412861</v>
      </c>
      <c r="E16" s="3039"/>
      <c r="F16" s="200">
        <v>8412861</v>
      </c>
      <c r="G16" s="178">
        <f t="shared" ref="G16:G23" si="0">+C16+D16-F16</f>
        <v>0</v>
      </c>
      <c r="H16" s="845"/>
      <c r="I16" s="845"/>
      <c r="J16" s="11"/>
    </row>
    <row r="17" spans="1:10">
      <c r="A17" s="1787">
        <v>3</v>
      </c>
      <c r="B17" s="66" t="s">
        <v>4998</v>
      </c>
      <c r="C17" s="200">
        <v>4109</v>
      </c>
      <c r="D17" s="850">
        <v>7568</v>
      </c>
      <c r="E17" s="3039"/>
      <c r="F17" s="200">
        <v>10299</v>
      </c>
      <c r="G17" s="178">
        <f t="shared" si="0"/>
        <v>1378</v>
      </c>
      <c r="H17" s="845"/>
      <c r="I17" s="845"/>
      <c r="J17" s="11"/>
    </row>
    <row r="18" spans="1:10">
      <c r="A18" s="1787">
        <v>4</v>
      </c>
      <c r="B18" s="66" t="s">
        <v>4999</v>
      </c>
      <c r="C18" s="200">
        <v>74230</v>
      </c>
      <c r="D18" s="850">
        <v>1007850</v>
      </c>
      <c r="E18" s="3039"/>
      <c r="F18" s="200">
        <v>960365</v>
      </c>
      <c r="G18" s="178">
        <f t="shared" si="0"/>
        <v>121715</v>
      </c>
      <c r="H18" s="845"/>
      <c r="I18" s="845"/>
      <c r="J18" s="11"/>
    </row>
    <row r="19" spans="1:10">
      <c r="A19" s="1787">
        <v>5</v>
      </c>
      <c r="B19" s="66" t="s">
        <v>5000</v>
      </c>
      <c r="C19" s="200">
        <v>488081</v>
      </c>
      <c r="D19" s="850">
        <v>27218322</v>
      </c>
      <c r="E19" s="3039"/>
      <c r="F19" s="200">
        <v>22715013</v>
      </c>
      <c r="G19" s="178">
        <f t="shared" si="0"/>
        <v>4991390</v>
      </c>
      <c r="H19" s="845"/>
      <c r="I19" s="845"/>
      <c r="J19" s="11"/>
    </row>
    <row r="20" spans="1:10">
      <c r="A20" s="1787">
        <v>6</v>
      </c>
      <c r="B20" s="66" t="s">
        <v>5114</v>
      </c>
      <c r="C20" s="200">
        <v>2433878</v>
      </c>
      <c r="D20" s="850">
        <v>0</v>
      </c>
      <c r="E20" s="3039"/>
      <c r="F20" s="200">
        <v>2433878</v>
      </c>
      <c r="G20" s="178">
        <f t="shared" si="0"/>
        <v>0</v>
      </c>
      <c r="H20" s="845"/>
      <c r="I20" s="845"/>
      <c r="J20" s="11"/>
    </row>
    <row r="21" spans="1:10">
      <c r="A21" s="1787">
        <v>7</v>
      </c>
      <c r="B21" s="66" t="s">
        <v>5001</v>
      </c>
      <c r="C21" s="200">
        <v>-1158546</v>
      </c>
      <c r="D21" s="850">
        <v>15269305</v>
      </c>
      <c r="E21" s="3039"/>
      <c r="F21" s="200">
        <v>7403356</v>
      </c>
      <c r="G21" s="178">
        <f t="shared" si="0"/>
        <v>6707403</v>
      </c>
      <c r="H21" s="845"/>
      <c r="I21" s="845"/>
      <c r="J21" s="11"/>
    </row>
    <row r="22" spans="1:10">
      <c r="A22" s="1787">
        <v>8</v>
      </c>
      <c r="B22" s="66" t="s">
        <v>5002</v>
      </c>
      <c r="C22" s="200">
        <v>121567019</v>
      </c>
      <c r="D22" s="850">
        <v>143441920</v>
      </c>
      <c r="E22" s="3039"/>
      <c r="F22" s="200">
        <v>34473249</v>
      </c>
      <c r="G22" s="178">
        <f t="shared" si="0"/>
        <v>230535690</v>
      </c>
      <c r="H22" s="845"/>
      <c r="I22" s="845"/>
      <c r="J22" s="11"/>
    </row>
    <row r="23" spans="1:10">
      <c r="A23" s="1787">
        <v>9</v>
      </c>
      <c r="B23" s="66" t="s">
        <v>5003</v>
      </c>
      <c r="C23" s="200">
        <v>25967991</v>
      </c>
      <c r="D23" s="850">
        <v>728178</v>
      </c>
      <c r="E23" s="3039"/>
      <c r="F23" s="210">
        <v>5909002</v>
      </c>
      <c r="G23" s="178">
        <f t="shared" si="0"/>
        <v>20787167</v>
      </c>
      <c r="H23" s="845"/>
      <c r="I23" s="845"/>
      <c r="J23" s="11"/>
    </row>
    <row r="24" spans="1:10">
      <c r="A24" s="1787">
        <v>10</v>
      </c>
      <c r="B24" s="66" t="s">
        <v>5004</v>
      </c>
      <c r="C24" s="200">
        <v>2801925</v>
      </c>
      <c r="D24" s="850">
        <v>943907</v>
      </c>
      <c r="E24" s="3039"/>
      <c r="F24" s="200">
        <v>332505</v>
      </c>
      <c r="G24" s="178">
        <f t="shared" ref="G24:G45" si="1">+C24+D24-F24</f>
        <v>3413327</v>
      </c>
      <c r="H24" s="845"/>
      <c r="I24" s="845"/>
      <c r="J24" s="11"/>
    </row>
    <row r="25" spans="1:10">
      <c r="A25" s="1787">
        <v>11</v>
      </c>
      <c r="B25" s="66" t="s">
        <v>5005</v>
      </c>
      <c r="C25" s="200">
        <v>82265636</v>
      </c>
      <c r="D25" s="850">
        <v>30743208</v>
      </c>
      <c r="E25" s="3039"/>
      <c r="F25" s="200">
        <v>25003297</v>
      </c>
      <c r="G25" s="178">
        <f t="shared" si="1"/>
        <v>88005547</v>
      </c>
      <c r="H25" s="845"/>
      <c r="I25" s="845"/>
      <c r="J25" s="11"/>
    </row>
    <row r="26" spans="1:10">
      <c r="A26" s="1787">
        <v>12</v>
      </c>
      <c r="B26" s="66" t="s">
        <v>5006</v>
      </c>
      <c r="C26" s="200">
        <v>8994604</v>
      </c>
      <c r="D26" s="850">
        <v>3830811</v>
      </c>
      <c r="E26" s="3039"/>
      <c r="F26" s="200">
        <v>258274</v>
      </c>
      <c r="G26" s="178">
        <f t="shared" si="1"/>
        <v>12567141</v>
      </c>
      <c r="H26" s="845"/>
      <c r="I26" s="845"/>
      <c r="J26" s="11"/>
    </row>
    <row r="27" spans="1:10">
      <c r="A27" s="1787">
        <v>13</v>
      </c>
      <c r="B27" s="66" t="s">
        <v>5007</v>
      </c>
      <c r="C27" s="200">
        <v>15784</v>
      </c>
      <c r="D27" s="850">
        <v>0</v>
      </c>
      <c r="E27" s="3039"/>
      <c r="F27" s="200">
        <v>0</v>
      </c>
      <c r="G27" s="178">
        <f t="shared" si="1"/>
        <v>15784</v>
      </c>
      <c r="H27" s="845"/>
      <c r="I27" s="845"/>
      <c r="J27" s="11"/>
    </row>
    <row r="28" spans="1:10">
      <c r="A28" s="1787">
        <v>14</v>
      </c>
      <c r="B28" s="66" t="s">
        <v>5008</v>
      </c>
      <c r="C28" s="200">
        <v>169648</v>
      </c>
      <c r="D28" s="850">
        <v>0</v>
      </c>
      <c r="E28" s="3039"/>
      <c r="F28" s="200">
        <v>0</v>
      </c>
      <c r="G28" s="178">
        <f t="shared" si="1"/>
        <v>169648</v>
      </c>
      <c r="H28" s="845"/>
      <c r="I28" s="845"/>
      <c r="J28" s="11"/>
    </row>
    <row r="29" spans="1:10">
      <c r="A29" s="1787">
        <v>15</v>
      </c>
      <c r="B29" s="66" t="s">
        <v>5009</v>
      </c>
      <c r="C29" s="200">
        <v>2851349</v>
      </c>
      <c r="D29" s="850">
        <v>87733</v>
      </c>
      <c r="E29" s="3039"/>
      <c r="F29" s="200">
        <v>200714</v>
      </c>
      <c r="G29" s="178">
        <f t="shared" si="1"/>
        <v>2738368</v>
      </c>
      <c r="H29" s="845"/>
      <c r="I29" s="845"/>
      <c r="J29" s="11"/>
    </row>
    <row r="30" spans="1:10">
      <c r="A30" s="1787">
        <v>16</v>
      </c>
      <c r="B30" s="66" t="s">
        <v>5010</v>
      </c>
      <c r="C30" s="200">
        <v>104943419</v>
      </c>
      <c r="D30" s="850">
        <v>2751343</v>
      </c>
      <c r="E30" s="3039"/>
      <c r="F30" s="200">
        <v>5866244</v>
      </c>
      <c r="G30" s="178">
        <f t="shared" si="1"/>
        <v>101828518</v>
      </c>
      <c r="H30" s="845"/>
      <c r="I30" s="845"/>
      <c r="J30" s="11"/>
    </row>
    <row r="31" spans="1:10">
      <c r="A31" s="1787">
        <v>17</v>
      </c>
      <c r="B31" s="66" t="s">
        <v>5011</v>
      </c>
      <c r="C31" s="200">
        <v>899370</v>
      </c>
      <c r="D31" s="850">
        <v>952504</v>
      </c>
      <c r="E31" s="3039"/>
      <c r="F31" s="200">
        <v>913930</v>
      </c>
      <c r="G31" s="178">
        <f t="shared" si="1"/>
        <v>937944</v>
      </c>
      <c r="H31" s="845"/>
      <c r="I31" s="845"/>
      <c r="J31" s="11"/>
    </row>
    <row r="32" spans="1:10">
      <c r="A32" s="1787">
        <v>18</v>
      </c>
      <c r="B32" s="66" t="s">
        <v>5012</v>
      </c>
      <c r="C32" s="200">
        <v>1755428</v>
      </c>
      <c r="D32" s="850">
        <v>1647807</v>
      </c>
      <c r="E32" s="3039"/>
      <c r="F32" s="200">
        <v>2921457</v>
      </c>
      <c r="G32" s="178">
        <f t="shared" si="1"/>
        <v>481778</v>
      </c>
      <c r="H32" s="845"/>
      <c r="I32" s="845"/>
      <c r="J32" s="11"/>
    </row>
    <row r="33" spans="1:10">
      <c r="A33" s="1787">
        <v>19</v>
      </c>
      <c r="B33" s="66" t="s">
        <v>5013</v>
      </c>
      <c r="C33" s="200">
        <v>-611123</v>
      </c>
      <c r="D33" s="850">
        <v>2231048</v>
      </c>
      <c r="E33" s="3039"/>
      <c r="F33" s="200">
        <v>1403092</v>
      </c>
      <c r="G33" s="178">
        <f t="shared" si="1"/>
        <v>216833</v>
      </c>
      <c r="H33" s="845"/>
      <c r="I33" s="845"/>
      <c r="J33" s="11"/>
    </row>
    <row r="34" spans="1:10">
      <c r="A34" s="1787">
        <v>20</v>
      </c>
      <c r="B34" s="66" t="s">
        <v>5014</v>
      </c>
      <c r="C34" s="200">
        <v>8168347</v>
      </c>
      <c r="D34" s="850">
        <v>5594070</v>
      </c>
      <c r="E34" s="3039"/>
      <c r="F34" s="200">
        <v>4052284</v>
      </c>
      <c r="G34" s="178">
        <f t="shared" si="1"/>
        <v>9710133</v>
      </c>
      <c r="H34" s="845"/>
      <c r="I34" s="845"/>
      <c r="J34" s="11"/>
    </row>
    <row r="35" spans="1:10">
      <c r="A35" s="1787">
        <v>21</v>
      </c>
      <c r="B35" s="66" t="s">
        <v>5015</v>
      </c>
      <c r="C35" s="200">
        <v>428388</v>
      </c>
      <c r="D35" s="850">
        <v>896079</v>
      </c>
      <c r="E35" s="3039"/>
      <c r="F35" s="200">
        <v>896401</v>
      </c>
      <c r="G35" s="178">
        <f t="shared" si="1"/>
        <v>428066</v>
      </c>
      <c r="H35" s="845"/>
      <c r="I35" s="845"/>
      <c r="J35" s="11"/>
    </row>
    <row r="36" spans="1:10">
      <c r="A36" s="1787">
        <v>22</v>
      </c>
      <c r="B36" s="66" t="s">
        <v>5016</v>
      </c>
      <c r="C36" s="200">
        <v>17017</v>
      </c>
      <c r="D36" s="850">
        <v>6120</v>
      </c>
      <c r="E36" s="3039"/>
      <c r="F36" s="200">
        <v>13573</v>
      </c>
      <c r="G36" s="178">
        <f t="shared" si="1"/>
        <v>9564</v>
      </c>
      <c r="H36" s="845"/>
      <c r="I36" s="845"/>
      <c r="J36" s="11"/>
    </row>
    <row r="37" spans="1:10">
      <c r="A37" s="1787">
        <v>23</v>
      </c>
      <c r="B37" s="66" t="s">
        <v>5017</v>
      </c>
      <c r="C37" s="200">
        <v>22821869</v>
      </c>
      <c r="D37" s="850">
        <v>14759342</v>
      </c>
      <c r="E37" s="3039"/>
      <c r="F37" s="200">
        <v>1354147</v>
      </c>
      <c r="G37" s="178">
        <f t="shared" si="1"/>
        <v>36227064</v>
      </c>
      <c r="H37" s="845"/>
      <c r="I37" s="845"/>
      <c r="J37" s="11"/>
    </row>
    <row r="38" spans="1:10">
      <c r="A38" s="1787">
        <v>24</v>
      </c>
      <c r="B38" s="66" t="s">
        <v>5365</v>
      </c>
      <c r="C38" s="200">
        <v>0</v>
      </c>
      <c r="D38" s="850">
        <v>954781</v>
      </c>
      <c r="E38" s="3039"/>
      <c r="F38" s="200">
        <v>0</v>
      </c>
      <c r="G38" s="178">
        <f t="shared" si="1"/>
        <v>954781</v>
      </c>
      <c r="H38" s="845"/>
      <c r="I38" s="845"/>
      <c r="J38" s="11"/>
    </row>
    <row r="39" spans="1:10">
      <c r="A39" s="1787">
        <v>25</v>
      </c>
      <c r="B39" s="66" t="s">
        <v>5018</v>
      </c>
      <c r="C39" s="200">
        <v>979902</v>
      </c>
      <c r="D39" s="850">
        <v>16096225</v>
      </c>
      <c r="E39" s="3039"/>
      <c r="F39" s="200">
        <v>15106055</v>
      </c>
      <c r="G39" s="178">
        <f t="shared" si="1"/>
        <v>1970072</v>
      </c>
      <c r="H39" s="845"/>
      <c r="I39" s="845"/>
      <c r="J39" s="11"/>
    </row>
    <row r="40" spans="1:10">
      <c r="A40" s="1787">
        <v>26</v>
      </c>
      <c r="B40" s="66" t="s">
        <v>5019</v>
      </c>
      <c r="C40" s="200">
        <v>3968961</v>
      </c>
      <c r="D40" s="850">
        <v>17055360</v>
      </c>
      <c r="E40" s="3039"/>
      <c r="F40" s="200">
        <v>14227741</v>
      </c>
      <c r="G40" s="178">
        <f t="shared" si="1"/>
        <v>6796580</v>
      </c>
      <c r="H40" s="845"/>
      <c r="I40" s="845"/>
      <c r="J40" s="11"/>
    </row>
    <row r="41" spans="1:10">
      <c r="A41" s="1787">
        <v>27</v>
      </c>
      <c r="B41" s="66" t="s">
        <v>5366</v>
      </c>
      <c r="C41" s="200">
        <v>0</v>
      </c>
      <c r="D41" s="850">
        <v>304562</v>
      </c>
      <c r="E41" s="3039"/>
      <c r="F41" s="200">
        <v>152281</v>
      </c>
      <c r="G41" s="178">
        <f t="shared" si="1"/>
        <v>152281</v>
      </c>
      <c r="H41" s="845"/>
      <c r="I41" s="845"/>
      <c r="J41" s="11"/>
    </row>
    <row r="42" spans="1:10">
      <c r="A42" s="1787">
        <v>28</v>
      </c>
      <c r="B42" s="66" t="s">
        <v>5020</v>
      </c>
      <c r="C42" s="200">
        <v>250000</v>
      </c>
      <c r="D42" s="850">
        <v>0</v>
      </c>
      <c r="E42" s="3039"/>
      <c r="F42" s="210">
        <v>0</v>
      </c>
      <c r="G42" s="178">
        <f t="shared" si="1"/>
        <v>250000</v>
      </c>
      <c r="H42" s="845"/>
      <c r="I42" s="845"/>
      <c r="J42" s="11"/>
    </row>
    <row r="43" spans="1:10">
      <c r="A43" s="1787">
        <v>29</v>
      </c>
      <c r="B43" s="66" t="s">
        <v>5021</v>
      </c>
      <c r="C43" s="200">
        <v>-103863</v>
      </c>
      <c r="D43" s="850">
        <v>654017</v>
      </c>
      <c r="E43" s="3039"/>
      <c r="F43" s="210">
        <v>538059</v>
      </c>
      <c r="G43" s="178">
        <f t="shared" si="1"/>
        <v>12095</v>
      </c>
      <c r="H43" s="845"/>
      <c r="I43" s="845"/>
      <c r="J43" s="11"/>
    </row>
    <row r="44" spans="1:10">
      <c r="A44" s="1787">
        <v>30</v>
      </c>
      <c r="B44" s="66" t="s">
        <v>5022</v>
      </c>
      <c r="C44" s="200">
        <v>51284</v>
      </c>
      <c r="D44" s="850">
        <v>0</v>
      </c>
      <c r="E44" s="3039"/>
      <c r="F44" s="210">
        <v>0</v>
      </c>
      <c r="G44" s="178">
        <f t="shared" si="1"/>
        <v>51284</v>
      </c>
      <c r="H44" s="845"/>
      <c r="I44" s="845"/>
      <c r="J44" s="11"/>
    </row>
    <row r="45" spans="1:10">
      <c r="A45" s="1787">
        <v>31</v>
      </c>
      <c r="B45" s="66" t="s">
        <v>5367</v>
      </c>
      <c r="C45" s="200">
        <v>0</v>
      </c>
      <c r="D45" s="850">
        <v>44205</v>
      </c>
      <c r="E45" s="3039"/>
      <c r="F45" s="210">
        <v>0</v>
      </c>
      <c r="G45" s="178">
        <f t="shared" si="1"/>
        <v>44205</v>
      </c>
      <c r="H45" s="845"/>
      <c r="I45" s="845"/>
      <c r="J45" s="11"/>
    </row>
    <row r="46" spans="1:10">
      <c r="A46" s="1787">
        <v>32</v>
      </c>
      <c r="B46" s="66"/>
      <c r="C46" s="200"/>
      <c r="D46" s="850"/>
      <c r="E46" s="3039"/>
      <c r="F46" s="210"/>
      <c r="G46" s="178"/>
      <c r="H46" s="845"/>
      <c r="I46" s="845"/>
      <c r="J46" s="11"/>
    </row>
    <row r="47" spans="1:10">
      <c r="A47" s="1787">
        <v>33</v>
      </c>
      <c r="B47" s="66"/>
      <c r="C47" s="200"/>
      <c r="D47" s="200"/>
      <c r="E47" s="2608"/>
      <c r="F47" s="210"/>
      <c r="G47" s="178"/>
      <c r="H47" s="845"/>
      <c r="I47" s="845"/>
      <c r="J47" s="11"/>
    </row>
    <row r="48" spans="1:10">
      <c r="A48" s="1787">
        <v>34</v>
      </c>
      <c r="B48" s="66"/>
      <c r="C48" s="200"/>
      <c r="D48" s="200"/>
      <c r="E48" s="2608"/>
      <c r="F48" s="210"/>
      <c r="G48" s="178"/>
      <c r="H48" s="845"/>
      <c r="I48" s="845"/>
      <c r="J48" s="11"/>
    </row>
    <row r="49" spans="1:10">
      <c r="A49" s="1787">
        <v>35</v>
      </c>
      <c r="B49" s="66"/>
      <c r="C49" s="200"/>
      <c r="D49" s="200"/>
      <c r="E49" s="2608"/>
      <c r="F49" s="210"/>
      <c r="G49" s="178"/>
      <c r="H49" s="845"/>
      <c r="I49" s="845"/>
      <c r="J49" s="11"/>
    </row>
    <row r="50" spans="1:10">
      <c r="A50" s="1787">
        <v>36</v>
      </c>
      <c r="B50" s="66"/>
      <c r="C50" s="200"/>
      <c r="D50" s="200"/>
      <c r="E50" s="1756"/>
      <c r="F50" s="210"/>
      <c r="G50" s="178"/>
      <c r="H50" s="845"/>
      <c r="I50" s="845"/>
      <c r="J50" s="11"/>
    </row>
    <row r="51" spans="1:10">
      <c r="A51" s="1787">
        <v>37</v>
      </c>
      <c r="B51" s="66"/>
      <c r="C51" s="200"/>
      <c r="D51" s="200"/>
      <c r="E51" s="1756"/>
      <c r="F51" s="210"/>
      <c r="G51" s="178"/>
      <c r="H51" s="845"/>
      <c r="I51" s="845"/>
      <c r="J51" s="11"/>
    </row>
    <row r="52" spans="1:10">
      <c r="A52" s="1787">
        <v>38</v>
      </c>
      <c r="B52" s="66"/>
      <c r="C52" s="200"/>
      <c r="D52" s="200"/>
      <c r="E52" s="1756"/>
      <c r="F52" s="210"/>
      <c r="G52" s="178"/>
      <c r="H52" s="845"/>
      <c r="I52" s="845"/>
      <c r="J52" s="11"/>
    </row>
    <row r="53" spans="1:10">
      <c r="A53" s="1787">
        <v>39</v>
      </c>
      <c r="B53" s="66"/>
      <c r="C53" s="200"/>
      <c r="D53" s="200"/>
      <c r="E53" s="1756"/>
      <c r="F53" s="210"/>
      <c r="G53" s="178"/>
      <c r="H53" s="845"/>
      <c r="I53" s="845"/>
      <c r="J53" s="11"/>
    </row>
    <row r="54" spans="1:10">
      <c r="A54" s="1787">
        <v>40</v>
      </c>
      <c r="B54" s="66"/>
      <c r="C54" s="200"/>
      <c r="D54" s="200"/>
      <c r="E54" s="1756"/>
      <c r="F54" s="210"/>
      <c r="G54" s="178"/>
      <c r="H54" s="845"/>
      <c r="I54" s="845"/>
      <c r="J54" s="11"/>
    </row>
    <row r="55" spans="1:10">
      <c r="A55" s="1787">
        <v>41</v>
      </c>
      <c r="B55" s="66"/>
      <c r="C55" s="200"/>
      <c r="D55" s="200"/>
      <c r="E55" s="1756"/>
      <c r="F55" s="210"/>
      <c r="G55" s="178"/>
      <c r="H55" s="845"/>
      <c r="I55" s="845"/>
      <c r="J55" s="11"/>
    </row>
    <row r="56" spans="1:10">
      <c r="A56" s="1787">
        <v>42</v>
      </c>
      <c r="B56" s="66" t="s">
        <v>5035</v>
      </c>
      <c r="C56" s="200"/>
      <c r="D56" s="200"/>
      <c r="E56" s="1756"/>
      <c r="F56" s="210"/>
      <c r="G56" s="178"/>
      <c r="H56" s="845"/>
      <c r="I56" s="845"/>
      <c r="J56" s="11"/>
    </row>
    <row r="57" spans="1:10">
      <c r="A57" s="1787">
        <v>43</v>
      </c>
      <c r="B57" s="66"/>
      <c r="C57" s="200"/>
      <c r="D57" s="200"/>
      <c r="E57" s="1756"/>
      <c r="F57" s="210"/>
      <c r="G57" s="178"/>
      <c r="H57" s="845"/>
      <c r="I57" s="845"/>
      <c r="J57" s="11"/>
    </row>
    <row r="58" spans="1:10" ht="15.75" thickBot="1">
      <c r="A58" s="221">
        <v>44</v>
      </c>
      <c r="B58" s="152" t="s">
        <v>4646</v>
      </c>
      <c r="C58" s="154">
        <f>SUM(C15:C57)</f>
        <v>391592138</v>
      </c>
      <c r="D58" s="154">
        <f>SUM(D15:D57)</f>
        <v>304911156</v>
      </c>
      <c r="E58" s="847" t="s">
        <v>3706</v>
      </c>
      <c r="F58" s="154">
        <f>SUM(F15:F57)</f>
        <v>165741096</v>
      </c>
      <c r="G58" s="169">
        <f>SUM(G15:G57)</f>
        <v>530762198</v>
      </c>
      <c r="H58" s="845"/>
      <c r="I58" s="845"/>
      <c r="J58" s="11"/>
    </row>
    <row r="59" spans="1:10">
      <c r="A59" s="11"/>
      <c r="B59" s="11" t="s">
        <v>3706</v>
      </c>
      <c r="C59" s="4" t="s">
        <v>3706</v>
      </c>
      <c r="D59" s="4" t="s">
        <v>3706</v>
      </c>
      <c r="E59" s="4" t="s">
        <v>3706</v>
      </c>
      <c r="F59" s="4" t="s">
        <v>3706</v>
      </c>
      <c r="G59" s="4" t="s">
        <v>3706</v>
      </c>
      <c r="H59" s="11"/>
      <c r="I59" s="11"/>
      <c r="J59" s="11"/>
    </row>
    <row r="60" spans="1:10">
      <c r="A60" s="11" t="s">
        <v>3861</v>
      </c>
      <c r="B60" s="11"/>
      <c r="C60" s="11"/>
      <c r="D60" s="11"/>
      <c r="E60" s="1766"/>
      <c r="F60" s="11"/>
      <c r="G60" s="11"/>
      <c r="H60" s="11"/>
      <c r="I60" s="11"/>
      <c r="J60" s="11"/>
    </row>
    <row r="61" spans="1:10">
      <c r="A61" s="3627" t="s">
        <v>1276</v>
      </c>
      <c r="B61" s="3627"/>
      <c r="C61" s="3627"/>
      <c r="D61" s="3627"/>
      <c r="E61" s="3627"/>
      <c r="F61" s="3627"/>
      <c r="G61" s="3627"/>
      <c r="H61" s="11"/>
      <c r="I61" s="11"/>
      <c r="J61" s="11"/>
    </row>
    <row r="62" spans="1:10">
      <c r="A62" s="11"/>
      <c r="B62" s="11"/>
      <c r="C62" s="11"/>
      <c r="D62" s="11"/>
      <c r="E62" s="1766"/>
      <c r="F62" s="11"/>
      <c r="G62" s="11"/>
      <c r="H62" s="11"/>
      <c r="I62" s="11"/>
      <c r="J62" s="11"/>
    </row>
    <row r="63" spans="1:10" ht="15.75">
      <c r="A63" s="46" t="s">
        <v>1496</v>
      </c>
      <c r="B63" s="44"/>
      <c r="C63" s="44"/>
      <c r="D63" s="44"/>
      <c r="E63" s="1766"/>
      <c r="F63" s="44"/>
      <c r="G63" s="44"/>
      <c r="H63" s="11"/>
      <c r="I63" s="11"/>
      <c r="J63" s="11"/>
    </row>
    <row r="64" spans="1:10">
      <c r="A64" s="62" t="str">
        <f>+_232</f>
        <v>Name of Respondent</v>
      </c>
      <c r="B64" s="63"/>
      <c r="C64" s="63"/>
      <c r="D64" s="63"/>
      <c r="E64" s="1785"/>
      <c r="F64" s="57" t="str">
        <f>F1</f>
        <v>Date of Report</v>
      </c>
      <c r="G64" s="223" t="str">
        <f>G1</f>
        <v>Year of Report</v>
      </c>
      <c r="H64" s="11"/>
      <c r="I64" s="11"/>
      <c r="J64" s="11"/>
    </row>
    <row r="65" spans="1:10" ht="19.5" customHeight="1" thickBot="1">
      <c r="A65" s="1251" t="str">
        <f>A2</f>
        <v>Orange and Rockland Utilities, Inc</v>
      </c>
      <c r="B65" s="11"/>
      <c r="C65" s="11"/>
      <c r="D65" s="11"/>
      <c r="E65" s="1766"/>
      <c r="F65" s="1248" t="str">
        <f>'Data Sheet'!$C$40</f>
        <v>4/28/2015</v>
      </c>
      <c r="G65" s="1247" t="str">
        <f>'Data Sheet'!$C$38</f>
        <v>12/31/2014</v>
      </c>
      <c r="H65" s="11"/>
      <c r="I65" s="11"/>
      <c r="J65" s="11"/>
    </row>
    <row r="66" spans="1:10">
      <c r="A66" s="13"/>
      <c r="B66" s="41"/>
      <c r="C66" s="41"/>
      <c r="D66" s="41"/>
      <c r="E66" s="430"/>
      <c r="F66" s="465"/>
      <c r="G66" s="42"/>
      <c r="H66" s="11"/>
      <c r="I66" s="11"/>
      <c r="J66" s="11"/>
    </row>
    <row r="67" spans="1:10">
      <c r="A67" s="202" t="s">
        <v>1264</v>
      </c>
      <c r="B67" s="44"/>
      <c r="C67" s="44"/>
      <c r="D67" s="44"/>
      <c r="E67" s="1766"/>
      <c r="F67" s="44"/>
      <c r="G67" s="45"/>
      <c r="H67" s="11"/>
      <c r="I67" s="11"/>
      <c r="J67" s="11"/>
    </row>
    <row r="68" spans="1:10">
      <c r="A68" s="202"/>
      <c r="B68" s="44"/>
      <c r="C68" s="44"/>
      <c r="D68" s="44"/>
      <c r="E68" s="1766"/>
      <c r="F68" s="44"/>
      <c r="G68" s="45"/>
      <c r="H68" s="11"/>
      <c r="I68" s="11"/>
      <c r="J68" s="11"/>
    </row>
    <row r="69" spans="1:10">
      <c r="A69" s="1784"/>
      <c r="B69" s="64"/>
      <c r="C69" s="64"/>
      <c r="D69" s="64"/>
      <c r="E69" s="3653" t="s">
        <v>1270</v>
      </c>
      <c r="F69" s="3654"/>
      <c r="G69" s="223"/>
      <c r="H69" s="11"/>
      <c r="I69" s="11"/>
      <c r="J69" s="11"/>
    </row>
    <row r="70" spans="1:10">
      <c r="A70" s="1787"/>
      <c r="B70" s="1756" t="s">
        <v>1271</v>
      </c>
      <c r="C70" s="1756" t="s">
        <v>3020</v>
      </c>
      <c r="D70" s="66"/>
      <c r="E70" s="1756" t="s">
        <v>1733</v>
      </c>
      <c r="F70" s="66"/>
      <c r="G70" s="137" t="s">
        <v>3020</v>
      </c>
      <c r="H70" s="11"/>
      <c r="I70" s="11"/>
      <c r="J70" s="11"/>
    </row>
    <row r="71" spans="1:10">
      <c r="A71" s="1787" t="s">
        <v>4190</v>
      </c>
      <c r="B71" s="1756" t="s">
        <v>1272</v>
      </c>
      <c r="C71" s="1756" t="s">
        <v>2852</v>
      </c>
      <c r="D71" s="1756" t="s">
        <v>1273</v>
      </c>
      <c r="E71" s="1756" t="s">
        <v>1250</v>
      </c>
      <c r="F71" s="1756" t="s">
        <v>3023</v>
      </c>
      <c r="G71" s="137" t="s">
        <v>755</v>
      </c>
      <c r="H71" s="11"/>
      <c r="I71" s="11"/>
      <c r="J71" s="11"/>
    </row>
    <row r="72" spans="1:10">
      <c r="A72" s="1791" t="s">
        <v>4193</v>
      </c>
      <c r="B72" s="220" t="s">
        <v>65</v>
      </c>
      <c r="C72" s="220" t="s">
        <v>1275</v>
      </c>
      <c r="D72" s="220" t="s">
        <v>2119</v>
      </c>
      <c r="E72" s="220" t="s">
        <v>2120</v>
      </c>
      <c r="F72" s="220" t="s">
        <v>1274</v>
      </c>
      <c r="G72" s="138" t="s">
        <v>1275</v>
      </c>
      <c r="H72" s="11"/>
      <c r="I72" s="11"/>
      <c r="J72" s="11"/>
    </row>
    <row r="73" spans="1:10">
      <c r="A73" s="1787">
        <v>1</v>
      </c>
      <c r="B73" s="66" t="s">
        <v>5023</v>
      </c>
      <c r="C73" s="205">
        <v>60344</v>
      </c>
      <c r="D73" s="205">
        <v>60344</v>
      </c>
      <c r="E73" s="773"/>
      <c r="F73" s="205">
        <v>60344</v>
      </c>
      <c r="G73" s="177">
        <f>+C73+D73-F73</f>
        <v>60344</v>
      </c>
      <c r="H73" s="845"/>
      <c r="I73" s="845"/>
      <c r="J73" s="11"/>
    </row>
    <row r="74" spans="1:10">
      <c r="A74" s="1787">
        <v>2</v>
      </c>
      <c r="B74" s="66" t="s">
        <v>5024</v>
      </c>
      <c r="C74" s="200">
        <v>5071231</v>
      </c>
      <c r="D74" s="200">
        <v>1205875</v>
      </c>
      <c r="E74" s="3039"/>
      <c r="F74" s="200">
        <v>1268213</v>
      </c>
      <c r="G74" s="178">
        <f t="shared" ref="G74:G89" si="2">+C74+D74-F74</f>
        <v>5008893</v>
      </c>
      <c r="H74" s="845"/>
      <c r="I74" s="845"/>
      <c r="J74" s="11"/>
    </row>
    <row r="75" spans="1:10">
      <c r="A75" s="1787">
        <v>3</v>
      </c>
      <c r="B75" s="66" t="s">
        <v>5025</v>
      </c>
      <c r="C75" s="200">
        <v>1253262</v>
      </c>
      <c r="D75" s="200">
        <v>1675221</v>
      </c>
      <c r="E75" s="3039"/>
      <c r="F75" s="200">
        <v>1048833</v>
      </c>
      <c r="G75" s="178">
        <f t="shared" si="2"/>
        <v>1879650</v>
      </c>
      <c r="H75" s="845"/>
      <c r="I75" s="845"/>
      <c r="J75" s="11"/>
    </row>
    <row r="76" spans="1:10">
      <c r="A76" s="1787">
        <v>4</v>
      </c>
      <c r="B76" s="66" t="s">
        <v>5026</v>
      </c>
      <c r="C76" s="200">
        <v>275588</v>
      </c>
      <c r="D76" s="200">
        <v>682504</v>
      </c>
      <c r="E76" s="3039"/>
      <c r="F76" s="200">
        <v>546486</v>
      </c>
      <c r="G76" s="178">
        <f t="shared" si="2"/>
        <v>411606</v>
      </c>
      <c r="H76" s="845"/>
      <c r="I76" s="845"/>
      <c r="J76" s="11"/>
    </row>
    <row r="77" spans="1:10">
      <c r="A77" s="1787">
        <v>5</v>
      </c>
      <c r="B77" s="66" t="s">
        <v>5027</v>
      </c>
      <c r="C77" s="200">
        <v>105174</v>
      </c>
      <c r="D77" s="200">
        <v>0</v>
      </c>
      <c r="E77" s="3039"/>
      <c r="F77" s="200">
        <v>105174</v>
      </c>
      <c r="G77" s="856">
        <f t="shared" si="2"/>
        <v>0</v>
      </c>
      <c r="H77" s="845"/>
      <c r="I77" s="845"/>
      <c r="J77" s="11"/>
    </row>
    <row r="78" spans="1:10">
      <c r="A78" s="1787">
        <v>6</v>
      </c>
      <c r="B78" s="66" t="s">
        <v>5028</v>
      </c>
      <c r="C78" s="200">
        <v>138169</v>
      </c>
      <c r="D78" s="200">
        <v>401061</v>
      </c>
      <c r="E78" s="3039"/>
      <c r="F78" s="210">
        <v>287652</v>
      </c>
      <c r="G78" s="178">
        <f t="shared" si="2"/>
        <v>251578</v>
      </c>
      <c r="H78" s="845"/>
      <c r="I78" s="845"/>
      <c r="J78" s="11"/>
    </row>
    <row r="79" spans="1:10">
      <c r="A79" s="1787">
        <v>7</v>
      </c>
      <c r="B79" s="66" t="s">
        <v>5115</v>
      </c>
      <c r="C79" s="200">
        <v>473022</v>
      </c>
      <c r="D79" s="200">
        <v>680947</v>
      </c>
      <c r="E79" s="3039"/>
      <c r="F79" s="200">
        <v>776595</v>
      </c>
      <c r="G79" s="178">
        <f t="shared" si="2"/>
        <v>377374</v>
      </c>
      <c r="H79" s="845"/>
      <c r="I79" s="845"/>
      <c r="J79" s="11"/>
    </row>
    <row r="80" spans="1:10">
      <c r="A80" s="1787">
        <v>8</v>
      </c>
      <c r="B80" s="66" t="s">
        <v>5368</v>
      </c>
      <c r="C80" s="200">
        <v>0</v>
      </c>
      <c r="D80" s="200">
        <v>103447</v>
      </c>
      <c r="E80" s="3039"/>
      <c r="F80" s="200">
        <v>100347</v>
      </c>
      <c r="G80" s="178">
        <f t="shared" si="2"/>
        <v>3100</v>
      </c>
      <c r="H80" s="845"/>
      <c r="I80" s="845"/>
      <c r="J80" s="11"/>
    </row>
    <row r="81" spans="1:10">
      <c r="A81" s="1787">
        <v>9</v>
      </c>
      <c r="B81" s="66" t="s">
        <v>5029</v>
      </c>
      <c r="C81" s="200">
        <v>-19281</v>
      </c>
      <c r="D81" s="200">
        <v>1361985</v>
      </c>
      <c r="E81" s="3039"/>
      <c r="F81" s="200">
        <v>1342704</v>
      </c>
      <c r="G81" s="178">
        <f t="shared" si="2"/>
        <v>0</v>
      </c>
      <c r="H81" s="845"/>
      <c r="I81" s="845"/>
      <c r="J81" s="11"/>
    </row>
    <row r="82" spans="1:10">
      <c r="A82" s="1787">
        <v>10</v>
      </c>
      <c r="B82" s="66" t="s">
        <v>5030</v>
      </c>
      <c r="C82" s="200">
        <v>79343155</v>
      </c>
      <c r="D82" s="200">
        <v>18063673</v>
      </c>
      <c r="E82" s="3039"/>
      <c r="F82" s="200">
        <v>27760666</v>
      </c>
      <c r="G82" s="178">
        <f t="shared" si="2"/>
        <v>69646162</v>
      </c>
      <c r="H82" s="845"/>
      <c r="I82" s="845"/>
      <c r="J82" s="11"/>
    </row>
    <row r="83" spans="1:10">
      <c r="A83" s="1787">
        <v>11</v>
      </c>
      <c r="B83" s="66" t="s">
        <v>5116</v>
      </c>
      <c r="C83" s="200">
        <v>380753</v>
      </c>
      <c r="D83" s="200">
        <v>748226</v>
      </c>
      <c r="E83" s="3039"/>
      <c r="F83" s="200">
        <v>1064176</v>
      </c>
      <c r="G83" s="178">
        <f t="shared" si="2"/>
        <v>64803</v>
      </c>
      <c r="H83" s="845"/>
      <c r="I83" s="845"/>
      <c r="J83" s="11"/>
    </row>
    <row r="84" spans="1:10">
      <c r="A84" s="1787">
        <v>12</v>
      </c>
      <c r="B84" s="66" t="s">
        <v>5369</v>
      </c>
      <c r="C84" s="200">
        <v>0</v>
      </c>
      <c r="D84" s="200">
        <v>1822195</v>
      </c>
      <c r="E84" s="3039"/>
      <c r="F84" s="200">
        <v>0</v>
      </c>
      <c r="G84" s="178">
        <f t="shared" si="2"/>
        <v>1822195</v>
      </c>
      <c r="H84" s="845"/>
      <c r="I84" s="845"/>
      <c r="J84" s="11"/>
    </row>
    <row r="85" spans="1:10">
      <c r="A85" s="1787">
        <v>13</v>
      </c>
      <c r="B85" s="66" t="s">
        <v>5031</v>
      </c>
      <c r="C85" s="200">
        <v>52543</v>
      </c>
      <c r="D85" s="200">
        <v>0</v>
      </c>
      <c r="E85" s="3039"/>
      <c r="F85" s="200">
        <v>0</v>
      </c>
      <c r="G85" s="178">
        <f t="shared" si="2"/>
        <v>52543</v>
      </c>
      <c r="H85" s="845"/>
      <c r="I85" s="845"/>
      <c r="J85" s="11"/>
    </row>
    <row r="86" spans="1:10">
      <c r="A86" s="1787">
        <v>14</v>
      </c>
      <c r="B86" s="66" t="s">
        <v>5032</v>
      </c>
      <c r="C86" s="200">
        <v>-543712</v>
      </c>
      <c r="D86" s="200">
        <v>2862920</v>
      </c>
      <c r="E86" s="3039"/>
      <c r="F86" s="200">
        <v>2319208</v>
      </c>
      <c r="G86" s="178">
        <f t="shared" si="2"/>
        <v>0</v>
      </c>
      <c r="H86" s="845"/>
      <c r="I86" s="845"/>
      <c r="J86" s="11"/>
    </row>
    <row r="87" spans="1:10">
      <c r="A87" s="1787">
        <v>15</v>
      </c>
      <c r="B87" s="66" t="s">
        <v>5033</v>
      </c>
      <c r="C87" s="200">
        <v>0</v>
      </c>
      <c r="D87" s="200">
        <v>44067</v>
      </c>
      <c r="E87" s="3039"/>
      <c r="F87" s="200">
        <v>45839</v>
      </c>
      <c r="G87" s="178">
        <f t="shared" si="2"/>
        <v>-1772</v>
      </c>
      <c r="H87" s="845"/>
      <c r="I87" s="845"/>
      <c r="J87" s="11"/>
    </row>
    <row r="88" spans="1:10">
      <c r="A88" s="1787">
        <v>16</v>
      </c>
      <c r="B88" s="66" t="s">
        <v>5370</v>
      </c>
      <c r="C88" s="200">
        <v>0</v>
      </c>
      <c r="D88" s="200">
        <v>2672697</v>
      </c>
      <c r="E88" s="3039"/>
      <c r="F88" s="200">
        <v>1291205</v>
      </c>
      <c r="G88" s="178">
        <f t="shared" si="2"/>
        <v>1381492</v>
      </c>
      <c r="H88" s="845"/>
      <c r="I88" s="845"/>
    </row>
    <row r="89" spans="1:10">
      <c r="A89" s="1787">
        <v>17</v>
      </c>
      <c r="B89" s="66" t="s">
        <v>5034</v>
      </c>
      <c r="C89" s="200">
        <v>-1</v>
      </c>
      <c r="D89" s="200">
        <v>1</v>
      </c>
      <c r="E89" s="1756"/>
      <c r="F89" s="200"/>
      <c r="G89" s="178">
        <f t="shared" si="2"/>
        <v>0</v>
      </c>
      <c r="H89" s="845"/>
      <c r="I89" s="845"/>
    </row>
    <row r="90" spans="1:10">
      <c r="A90" s="1787">
        <v>18</v>
      </c>
      <c r="B90" s="66"/>
      <c r="C90" s="200"/>
      <c r="D90" s="200"/>
      <c r="E90" s="1756"/>
      <c r="F90" s="200"/>
      <c r="G90" s="178"/>
      <c r="H90" s="845"/>
      <c r="I90" s="845"/>
    </row>
    <row r="91" spans="1:10">
      <c r="A91" s="1787">
        <v>19</v>
      </c>
      <c r="B91" s="66"/>
      <c r="C91" s="200"/>
      <c r="D91" s="200"/>
      <c r="E91" s="1756"/>
      <c r="F91" s="200"/>
      <c r="G91" s="178"/>
      <c r="H91" s="845"/>
      <c r="I91" s="845"/>
    </row>
    <row r="92" spans="1:10">
      <c r="A92" s="1787">
        <v>20</v>
      </c>
      <c r="B92" s="66"/>
      <c r="C92" s="200"/>
      <c r="D92" s="200"/>
      <c r="E92" s="1756"/>
      <c r="F92" s="200"/>
      <c r="G92" s="178"/>
      <c r="H92" s="845"/>
      <c r="I92" s="845"/>
    </row>
    <row r="93" spans="1:10">
      <c r="A93" s="1787">
        <v>21</v>
      </c>
      <c r="B93" s="66"/>
      <c r="C93" s="200"/>
      <c r="D93" s="200"/>
      <c r="E93" s="1756"/>
      <c r="F93" s="200"/>
      <c r="G93" s="178"/>
      <c r="H93" s="845"/>
      <c r="I93" s="845"/>
    </row>
    <row r="94" spans="1:10">
      <c r="A94" s="1787">
        <v>22</v>
      </c>
      <c r="B94" s="66"/>
      <c r="C94" s="200"/>
      <c r="D94" s="200"/>
      <c r="E94" s="1756"/>
      <c r="F94" s="200"/>
      <c r="G94" s="178"/>
      <c r="H94" s="845"/>
      <c r="I94" s="845"/>
    </row>
    <row r="95" spans="1:10">
      <c r="A95" s="1787">
        <v>23</v>
      </c>
      <c r="B95" s="66"/>
      <c r="C95" s="200"/>
      <c r="D95" s="200"/>
      <c r="E95" s="1756"/>
      <c r="F95" s="200"/>
      <c r="G95" s="178"/>
      <c r="H95" s="845"/>
      <c r="I95" s="845"/>
    </row>
    <row r="96" spans="1:10">
      <c r="A96" s="1787">
        <v>24</v>
      </c>
      <c r="B96" s="66"/>
      <c r="C96" s="200"/>
      <c r="D96" s="200"/>
      <c r="E96" s="1756"/>
      <c r="F96" s="200"/>
      <c r="G96" s="178"/>
      <c r="H96" s="845"/>
      <c r="I96" s="845"/>
    </row>
    <row r="97" spans="1:9">
      <c r="A97" s="1787">
        <v>25</v>
      </c>
      <c r="B97" s="66"/>
      <c r="C97" s="200"/>
      <c r="D97" s="200"/>
      <c r="E97" s="1756"/>
      <c r="F97" s="200"/>
      <c r="G97" s="178"/>
      <c r="H97" s="845"/>
      <c r="I97" s="845"/>
    </row>
    <row r="98" spans="1:9">
      <c r="A98" s="1787">
        <v>26</v>
      </c>
      <c r="B98" s="66"/>
      <c r="C98" s="200"/>
      <c r="D98" s="200"/>
      <c r="E98" s="1756"/>
      <c r="F98" s="200"/>
      <c r="G98" s="178"/>
    </row>
    <row r="99" spans="1:9">
      <c r="A99" s="1787">
        <v>27</v>
      </c>
      <c r="B99" s="66"/>
      <c r="C99" s="200"/>
      <c r="D99" s="200"/>
      <c r="E99" s="1756"/>
      <c r="F99" s="200"/>
      <c r="G99" s="178"/>
    </row>
    <row r="100" spans="1:9">
      <c r="A100" s="1787">
        <v>28</v>
      </c>
      <c r="B100" s="66"/>
      <c r="C100" s="200"/>
      <c r="D100" s="200"/>
      <c r="E100" s="1756"/>
      <c r="F100" s="200"/>
      <c r="G100" s="178"/>
    </row>
    <row r="101" spans="1:9">
      <c r="A101" s="1787">
        <v>29</v>
      </c>
      <c r="B101" s="66"/>
      <c r="C101" s="200"/>
      <c r="D101" s="200"/>
      <c r="E101" s="1756"/>
      <c r="F101" s="200"/>
      <c r="G101" s="178"/>
    </row>
    <row r="102" spans="1:9">
      <c r="A102" s="1787">
        <v>30</v>
      </c>
      <c r="B102" s="66"/>
      <c r="C102" s="200"/>
      <c r="D102" s="200"/>
      <c r="E102" s="1756"/>
      <c r="F102" s="200"/>
      <c r="G102" s="178"/>
    </row>
    <row r="103" spans="1:9">
      <c r="A103" s="1787">
        <v>31</v>
      </c>
      <c r="B103" s="66"/>
      <c r="C103" s="200"/>
      <c r="D103" s="200"/>
      <c r="E103" s="1756"/>
      <c r="F103" s="210"/>
      <c r="G103" s="178"/>
    </row>
    <row r="104" spans="1:9">
      <c r="A104" s="1787">
        <v>32</v>
      </c>
      <c r="B104" s="66"/>
      <c r="C104" s="200"/>
      <c r="D104" s="200"/>
      <c r="E104" s="1756"/>
      <c r="F104" s="210"/>
      <c r="G104" s="178"/>
    </row>
    <row r="105" spans="1:9">
      <c r="A105" s="1787">
        <v>33</v>
      </c>
      <c r="B105" s="66"/>
      <c r="C105" s="200"/>
      <c r="D105" s="200"/>
      <c r="E105" s="1756"/>
      <c r="F105" s="210"/>
      <c r="G105" s="178"/>
    </row>
    <row r="106" spans="1:9">
      <c r="A106" s="1787">
        <v>34</v>
      </c>
      <c r="B106" s="66"/>
      <c r="C106" s="200"/>
      <c r="D106" s="200"/>
      <c r="E106" s="1756"/>
      <c r="F106" s="210"/>
      <c r="G106" s="178"/>
    </row>
    <row r="107" spans="1:9">
      <c r="A107" s="1787">
        <v>35</v>
      </c>
      <c r="B107" s="66"/>
      <c r="C107" s="200"/>
      <c r="D107" s="200"/>
      <c r="E107" s="1756"/>
      <c r="F107" s="210"/>
      <c r="G107" s="178"/>
    </row>
    <row r="108" spans="1:9">
      <c r="A108" s="1787">
        <v>36</v>
      </c>
      <c r="B108" s="66"/>
      <c r="C108" s="200"/>
      <c r="D108" s="200"/>
      <c r="E108" s="1756"/>
      <c r="F108" s="210"/>
      <c r="G108" s="178"/>
    </row>
    <row r="109" spans="1:9">
      <c r="A109" s="1787">
        <v>37</v>
      </c>
      <c r="B109" s="66"/>
      <c r="C109" s="200"/>
      <c r="D109" s="200"/>
      <c r="E109" s="1756"/>
      <c r="F109" s="210"/>
      <c r="G109" s="178"/>
    </row>
    <row r="110" spans="1:9">
      <c r="A110" s="1787">
        <v>38</v>
      </c>
      <c r="B110" s="66"/>
      <c r="C110" s="200"/>
      <c r="D110" s="200"/>
      <c r="E110" s="1756"/>
      <c r="F110" s="210"/>
      <c r="G110" s="178"/>
    </row>
    <row r="111" spans="1:9">
      <c r="A111" s="1787">
        <v>39</v>
      </c>
      <c r="B111" s="66"/>
      <c r="C111" s="200"/>
      <c r="D111" s="200"/>
      <c r="E111" s="1756"/>
      <c r="F111" s="210"/>
      <c r="G111" s="178"/>
    </row>
    <row r="112" spans="1:9">
      <c r="A112" s="1787">
        <v>40</v>
      </c>
      <c r="B112" s="66"/>
      <c r="C112" s="200"/>
      <c r="D112" s="200"/>
      <c r="E112" s="1756"/>
      <c r="F112" s="210"/>
      <c r="G112" s="178"/>
    </row>
    <row r="113" spans="1:8">
      <c r="A113" s="1787">
        <v>41</v>
      </c>
      <c r="B113" s="66"/>
      <c r="C113" s="200"/>
      <c r="D113" s="200"/>
      <c r="E113" s="1756"/>
      <c r="F113" s="210"/>
      <c r="G113" s="178"/>
    </row>
    <row r="114" spans="1:8">
      <c r="A114" s="1787">
        <v>42</v>
      </c>
      <c r="B114" s="66"/>
      <c r="C114" s="200"/>
      <c r="D114" s="200"/>
      <c r="E114" s="1756"/>
      <c r="F114" s="210"/>
      <c r="G114" s="178"/>
    </row>
    <row r="115" spans="1:8">
      <c r="A115" s="1787">
        <v>43</v>
      </c>
      <c r="B115" s="66"/>
      <c r="C115" s="200"/>
      <c r="D115" s="200"/>
      <c r="E115" s="1756"/>
      <c r="F115" s="210"/>
      <c r="G115" s="178"/>
    </row>
    <row r="116" spans="1:8" ht="15.75" thickBot="1">
      <c r="A116" s="221">
        <v>44</v>
      </c>
      <c r="B116" s="152" t="s">
        <v>1730</v>
      </c>
      <c r="C116" s="2195">
        <f>SUM(C73:C115)+C58</f>
        <v>478182385</v>
      </c>
      <c r="D116" s="2195">
        <f>SUM(D73:D115)+D58</f>
        <v>337296319</v>
      </c>
      <c r="E116" s="2196"/>
      <c r="F116" s="2195">
        <f>SUM(F73:F115)+F58</f>
        <v>203758538</v>
      </c>
      <c r="G116" s="2197">
        <f>SUM(G73:G115)+G58</f>
        <v>611720166</v>
      </c>
      <c r="H116" s="846"/>
    </row>
    <row r="117" spans="1:8">
      <c r="A117" s="11"/>
      <c r="B117" s="11" t="s">
        <v>3706</v>
      </c>
      <c r="C117" s="11"/>
      <c r="D117" s="845"/>
      <c r="E117" s="1766"/>
      <c r="F117" s="11"/>
      <c r="G117" s="11"/>
    </row>
    <row r="118" spans="1:8">
      <c r="A118" s="11" t="s">
        <v>3861</v>
      </c>
      <c r="B118" s="11"/>
      <c r="C118" s="11"/>
      <c r="D118" s="283"/>
      <c r="E118" s="1766"/>
      <c r="F118" s="11"/>
      <c r="G118" s="11"/>
    </row>
    <row r="119" spans="1:8">
      <c r="A119" s="3627" t="s">
        <v>1277</v>
      </c>
      <c r="B119" s="3627"/>
      <c r="C119" s="3627"/>
      <c r="D119" s="3627"/>
      <c r="E119" s="3627"/>
      <c r="F119" s="3627"/>
      <c r="G119" s="3627"/>
    </row>
    <row r="120" spans="1:8" ht="15.75" thickBot="1">
      <c r="A120" s="11" t="str">
        <f>'[31]Data Sheet'!$C$25</f>
        <v>ORANGE AND ROCKLAND UTILITIES, INC.</v>
      </c>
      <c r="B120" s="11"/>
      <c r="C120" s="11"/>
      <c r="D120" s="11"/>
      <c r="E120" s="1766"/>
      <c r="F120" s="456" t="str">
        <f>+F65</f>
        <v>4/28/2015</v>
      </c>
      <c r="G120" s="2194" t="str">
        <f>+G65</f>
        <v>12/31/2014</v>
      </c>
    </row>
    <row r="121" spans="1:8">
      <c r="A121" s="13"/>
      <c r="B121" s="41"/>
      <c r="C121" s="41"/>
      <c r="D121" s="41"/>
      <c r="E121" s="430"/>
      <c r="F121" s="465"/>
      <c r="G121" s="42"/>
    </row>
    <row r="122" spans="1:8" ht="15.75">
      <c r="A122" s="43" t="s">
        <v>1264</v>
      </c>
      <c r="B122" s="44"/>
      <c r="C122" s="44"/>
      <c r="D122" s="44"/>
      <c r="E122" s="1766"/>
      <c r="F122" s="44"/>
      <c r="G122" s="45"/>
    </row>
    <row r="123" spans="1:8">
      <c r="A123" s="202"/>
      <c r="B123" s="44"/>
      <c r="C123" s="44"/>
      <c r="D123" s="44"/>
      <c r="E123" s="1766"/>
      <c r="F123" s="44"/>
      <c r="G123" s="45"/>
    </row>
    <row r="124" spans="1:8" ht="18.399999999999999" customHeight="1">
      <c r="A124" s="1784"/>
      <c r="B124" s="64"/>
      <c r="C124" s="64"/>
      <c r="D124" s="64"/>
      <c r="E124" s="1782" t="s">
        <v>1270</v>
      </c>
      <c r="F124" s="132"/>
      <c r="G124" s="223"/>
    </row>
    <row r="125" spans="1:8" ht="18.399999999999999" customHeight="1">
      <c r="A125" s="1787"/>
      <c r="B125" s="1756" t="s">
        <v>1271</v>
      </c>
      <c r="C125" s="66"/>
      <c r="D125" s="66"/>
      <c r="E125" s="1756" t="s">
        <v>1733</v>
      </c>
      <c r="F125" s="66"/>
      <c r="G125" s="137" t="s">
        <v>3020</v>
      </c>
    </row>
    <row r="126" spans="1:8" ht="18.399999999999999" customHeight="1">
      <c r="A126" s="1787" t="s">
        <v>4190</v>
      </c>
      <c r="B126" s="1756" t="s">
        <v>1272</v>
      </c>
      <c r="C126" s="1756"/>
      <c r="D126" s="1756" t="s">
        <v>1273</v>
      </c>
      <c r="E126" s="1756" t="s">
        <v>1250</v>
      </c>
      <c r="F126" s="1756" t="s">
        <v>3023</v>
      </c>
      <c r="G126" s="137" t="s">
        <v>755</v>
      </c>
    </row>
    <row r="127" spans="1:8" ht="18.399999999999999" customHeight="1">
      <c r="A127" s="1791" t="s">
        <v>4193</v>
      </c>
      <c r="B127" s="220" t="s">
        <v>65</v>
      </c>
      <c r="C127" s="220"/>
      <c r="D127" s="220" t="s">
        <v>2119</v>
      </c>
      <c r="E127" s="220" t="s">
        <v>2120</v>
      </c>
      <c r="F127" s="220" t="s">
        <v>1274</v>
      </c>
      <c r="G127" s="138" t="s">
        <v>1275</v>
      </c>
    </row>
    <row r="128" spans="1:8" ht="18.399999999999999" customHeight="1">
      <c r="A128" s="1787">
        <v>1</v>
      </c>
      <c r="B128" s="66"/>
      <c r="C128" s="205"/>
      <c r="D128" s="205"/>
      <c r="E128" s="773"/>
      <c r="F128" s="205"/>
      <c r="G128" s="177"/>
    </row>
    <row r="129" spans="1:7" ht="18.399999999999999" customHeight="1">
      <c r="A129" s="1787">
        <v>2</v>
      </c>
      <c r="B129" s="66"/>
      <c r="C129" s="200"/>
      <c r="D129" s="200"/>
      <c r="E129" s="1756"/>
      <c r="F129" s="200"/>
      <c r="G129" s="178"/>
    </row>
    <row r="130" spans="1:7" ht="18.399999999999999" customHeight="1">
      <c r="A130" s="1787">
        <v>3</v>
      </c>
      <c r="B130" s="66"/>
      <c r="C130" s="200"/>
      <c r="D130" s="200"/>
      <c r="E130" s="1756"/>
      <c r="F130" s="200"/>
      <c r="G130" s="178"/>
    </row>
    <row r="131" spans="1:7" ht="18.399999999999999" customHeight="1">
      <c r="A131" s="1787">
        <v>4</v>
      </c>
      <c r="B131" s="66"/>
      <c r="C131" s="200"/>
      <c r="D131" s="200"/>
      <c r="E131" s="1756"/>
      <c r="F131" s="200"/>
      <c r="G131" s="178"/>
    </row>
    <row r="132" spans="1:7" ht="18.399999999999999" customHeight="1">
      <c r="A132" s="1787">
        <v>5</v>
      </c>
      <c r="B132" s="66"/>
      <c r="C132" s="200"/>
      <c r="D132" s="200"/>
      <c r="E132" s="1756"/>
      <c r="F132" s="200"/>
      <c r="G132" s="178"/>
    </row>
    <row r="133" spans="1:7" ht="18.399999999999999" customHeight="1">
      <c r="A133" s="1787">
        <v>6</v>
      </c>
      <c r="B133" s="66"/>
      <c r="C133" s="200"/>
      <c r="D133" s="200"/>
      <c r="E133" s="1756"/>
      <c r="F133" s="200"/>
      <c r="G133" s="178"/>
    </row>
    <row r="134" spans="1:7" ht="18.399999999999999" customHeight="1">
      <c r="A134" s="1787">
        <v>7</v>
      </c>
      <c r="B134" s="66"/>
      <c r="C134" s="200"/>
      <c r="D134" s="200"/>
      <c r="E134" s="1756"/>
      <c r="F134" s="200"/>
      <c r="G134" s="178"/>
    </row>
    <row r="135" spans="1:7" ht="18.399999999999999" customHeight="1">
      <c r="A135" s="1787">
        <v>8</v>
      </c>
      <c r="B135" s="66"/>
      <c r="C135" s="200"/>
      <c r="D135" s="200"/>
      <c r="E135" s="1756"/>
      <c r="F135" s="200"/>
      <c r="G135" s="178"/>
    </row>
    <row r="136" spans="1:7" ht="18.399999999999999" customHeight="1">
      <c r="A136" s="1787">
        <v>9</v>
      </c>
      <c r="B136" s="66"/>
      <c r="C136" s="200"/>
      <c r="D136" s="200"/>
      <c r="E136" s="1756"/>
      <c r="F136" s="200"/>
      <c r="G136" s="178"/>
    </row>
    <row r="137" spans="1:7" ht="18.399999999999999" customHeight="1">
      <c r="A137" s="1787">
        <v>10</v>
      </c>
      <c r="B137" s="66"/>
      <c r="C137" s="200"/>
      <c r="D137" s="200"/>
      <c r="E137" s="1756"/>
      <c r="F137" s="210"/>
      <c r="G137" s="178"/>
    </row>
    <row r="138" spans="1:7" ht="18.399999999999999" customHeight="1">
      <c r="A138" s="1787">
        <v>11</v>
      </c>
      <c r="B138" s="66"/>
      <c r="C138" s="200"/>
      <c r="D138" s="200"/>
      <c r="E138" s="1756"/>
      <c r="F138" s="200"/>
      <c r="G138" s="178"/>
    </row>
    <row r="139" spans="1:7" ht="18.399999999999999" customHeight="1">
      <c r="A139" s="1787">
        <v>12</v>
      </c>
      <c r="B139" s="66"/>
      <c r="C139" s="200"/>
      <c r="D139" s="200"/>
      <c r="E139" s="1756"/>
      <c r="F139" s="200"/>
      <c r="G139" s="178"/>
    </row>
    <row r="140" spans="1:7" ht="18.399999999999999" customHeight="1">
      <c r="A140" s="1787">
        <v>13</v>
      </c>
      <c r="B140" s="66"/>
      <c r="C140" s="200"/>
      <c r="D140" s="200"/>
      <c r="E140" s="1756"/>
      <c r="F140" s="200"/>
      <c r="G140" s="178"/>
    </row>
    <row r="141" spans="1:7" ht="18.399999999999999" customHeight="1">
      <c r="A141" s="1787">
        <v>14</v>
      </c>
      <c r="B141" s="66"/>
      <c r="C141" s="200"/>
      <c r="D141" s="200"/>
      <c r="E141" s="1756"/>
      <c r="F141" s="200"/>
      <c r="G141" s="178"/>
    </row>
    <row r="142" spans="1:7" ht="18.399999999999999" customHeight="1">
      <c r="A142" s="1787">
        <v>15</v>
      </c>
      <c r="B142" s="66"/>
      <c r="C142" s="200"/>
      <c r="D142" s="200"/>
      <c r="E142" s="1756"/>
      <c r="F142" s="200"/>
      <c r="G142" s="178"/>
    </row>
    <row r="143" spans="1:7" ht="18.399999999999999" customHeight="1">
      <c r="A143" s="1787">
        <v>16</v>
      </c>
      <c r="B143" s="66"/>
      <c r="C143" s="200"/>
      <c r="D143" s="200"/>
      <c r="E143" s="1756"/>
      <c r="F143" s="200"/>
      <c r="G143" s="178"/>
    </row>
    <row r="144" spans="1:7" ht="18.399999999999999" customHeight="1">
      <c r="A144" s="1787">
        <v>17</v>
      </c>
      <c r="B144" s="66"/>
      <c r="C144" s="200"/>
      <c r="D144" s="200"/>
      <c r="E144" s="1756"/>
      <c r="F144" s="200"/>
      <c r="G144" s="178"/>
    </row>
    <row r="145" spans="1:7" ht="18.399999999999999" customHeight="1">
      <c r="A145" s="1787">
        <v>18</v>
      </c>
      <c r="B145" s="66"/>
      <c r="C145" s="200"/>
      <c r="D145" s="200"/>
      <c r="E145" s="1756"/>
      <c r="F145" s="200"/>
      <c r="G145" s="178"/>
    </row>
    <row r="146" spans="1:7" ht="18.399999999999999" customHeight="1">
      <c r="A146" s="1787">
        <v>19</v>
      </c>
      <c r="B146" s="66"/>
      <c r="C146" s="200"/>
      <c r="D146" s="200"/>
      <c r="E146" s="1756"/>
      <c r="F146" s="200"/>
      <c r="G146" s="178"/>
    </row>
    <row r="147" spans="1:7" ht="18.399999999999999" customHeight="1">
      <c r="A147" s="1787">
        <v>20</v>
      </c>
      <c r="B147" s="66"/>
      <c r="C147" s="200"/>
      <c r="D147" s="200"/>
      <c r="E147" s="1756"/>
      <c r="F147" s="200"/>
      <c r="G147" s="178"/>
    </row>
    <row r="148" spans="1:7" ht="18.399999999999999" customHeight="1">
      <c r="A148" s="1787">
        <v>21</v>
      </c>
      <c r="B148" s="66"/>
      <c r="C148" s="200"/>
      <c r="D148" s="200"/>
      <c r="E148" s="1756"/>
      <c r="F148" s="200"/>
      <c r="G148" s="178"/>
    </row>
    <row r="149" spans="1:7" ht="18.399999999999999" customHeight="1">
      <c r="A149" s="1787">
        <v>22</v>
      </c>
      <c r="B149" s="66"/>
      <c r="C149" s="200"/>
      <c r="D149" s="200"/>
      <c r="E149" s="1756"/>
      <c r="F149" s="200"/>
      <c r="G149" s="178"/>
    </row>
    <row r="150" spans="1:7" ht="18.399999999999999" customHeight="1">
      <c r="A150" s="1787">
        <v>23</v>
      </c>
      <c r="B150" s="66"/>
      <c r="C150" s="200"/>
      <c r="D150" s="200"/>
      <c r="E150" s="1756"/>
      <c r="F150" s="200"/>
      <c r="G150" s="178"/>
    </row>
    <row r="151" spans="1:7" ht="18.399999999999999" customHeight="1">
      <c r="A151" s="1787">
        <v>24</v>
      </c>
      <c r="B151" s="66"/>
      <c r="C151" s="200"/>
      <c r="D151" s="200"/>
      <c r="E151" s="1756"/>
      <c r="F151" s="200"/>
      <c r="G151" s="178"/>
    </row>
    <row r="152" spans="1:7" ht="18.399999999999999" customHeight="1">
      <c r="A152" s="1787">
        <v>25</v>
      </c>
      <c r="B152" s="66"/>
      <c r="C152" s="200"/>
      <c r="D152" s="200"/>
      <c r="E152" s="1756"/>
      <c r="F152" s="200"/>
      <c r="G152" s="178"/>
    </row>
    <row r="153" spans="1:7" ht="18.399999999999999" customHeight="1">
      <c r="A153" s="1787">
        <v>26</v>
      </c>
      <c r="B153" s="66"/>
      <c r="C153" s="200"/>
      <c r="D153" s="200"/>
      <c r="E153" s="1756"/>
      <c r="F153" s="200"/>
      <c r="G153" s="178"/>
    </row>
    <row r="154" spans="1:7" ht="18.399999999999999" customHeight="1">
      <c r="A154" s="1787">
        <v>27</v>
      </c>
      <c r="B154" s="66"/>
      <c r="C154" s="200"/>
      <c r="D154" s="200"/>
      <c r="E154" s="1756"/>
      <c r="F154" s="200"/>
      <c r="G154" s="178"/>
    </row>
    <row r="155" spans="1:7" ht="18.399999999999999" customHeight="1">
      <c r="A155" s="1787">
        <v>28</v>
      </c>
      <c r="B155" s="66"/>
      <c r="C155" s="200"/>
      <c r="D155" s="200"/>
      <c r="E155" s="1756"/>
      <c r="F155" s="200"/>
      <c r="G155" s="178"/>
    </row>
    <row r="156" spans="1:7" ht="18.399999999999999" customHeight="1">
      <c r="A156" s="1787">
        <v>29</v>
      </c>
      <c r="B156" s="66"/>
      <c r="C156" s="200"/>
      <c r="D156" s="200"/>
      <c r="E156" s="1756"/>
      <c r="F156" s="200"/>
      <c r="G156" s="178"/>
    </row>
    <row r="157" spans="1:7" ht="18.399999999999999" customHeight="1">
      <c r="A157" s="1787">
        <v>30</v>
      </c>
      <c r="B157" s="66"/>
      <c r="C157" s="200"/>
      <c r="D157" s="200"/>
      <c r="E157" s="1756"/>
      <c r="F157" s="200"/>
      <c r="G157" s="178"/>
    </row>
    <row r="158" spans="1:7" ht="18.399999999999999" customHeight="1">
      <c r="A158" s="1787">
        <v>31</v>
      </c>
      <c r="B158" s="66"/>
      <c r="C158" s="200"/>
      <c r="D158" s="200"/>
      <c r="E158" s="1756"/>
      <c r="F158" s="210"/>
      <c r="G158" s="178"/>
    </row>
    <row r="159" spans="1:7" ht="18.399999999999999" customHeight="1">
      <c r="A159" s="1787">
        <v>32</v>
      </c>
      <c r="B159" s="66"/>
      <c r="C159" s="200"/>
      <c r="D159" s="200"/>
      <c r="E159" s="1756"/>
      <c r="F159" s="210"/>
      <c r="G159" s="178"/>
    </row>
    <row r="160" spans="1:7" ht="18.399999999999999" customHeight="1">
      <c r="A160" s="1787">
        <v>33</v>
      </c>
      <c r="B160" s="66"/>
      <c r="C160" s="200"/>
      <c r="D160" s="200"/>
      <c r="E160" s="1756"/>
      <c r="F160" s="210"/>
      <c r="G160" s="178"/>
    </row>
    <row r="161" spans="1:7" ht="18.399999999999999" customHeight="1">
      <c r="A161" s="1787">
        <v>34</v>
      </c>
      <c r="B161" s="66"/>
      <c r="C161" s="200"/>
      <c r="D161" s="200"/>
      <c r="E161" s="1756"/>
      <c r="F161" s="210"/>
      <c r="G161" s="178"/>
    </row>
    <row r="162" spans="1:7" ht="18.399999999999999" customHeight="1">
      <c r="A162" s="1787">
        <v>35</v>
      </c>
      <c r="B162" s="66"/>
      <c r="C162" s="200"/>
      <c r="D162" s="200"/>
      <c r="E162" s="1756"/>
      <c r="F162" s="210"/>
      <c r="G162" s="178"/>
    </row>
    <row r="163" spans="1:7" ht="18.399999999999999" customHeight="1">
      <c r="A163" s="1787">
        <v>36</v>
      </c>
      <c r="B163" s="66"/>
      <c r="C163" s="200"/>
      <c r="D163" s="200"/>
      <c r="E163" s="1756"/>
      <c r="F163" s="210"/>
      <c r="G163" s="178"/>
    </row>
    <row r="164" spans="1:7" ht="18.399999999999999" customHeight="1">
      <c r="A164" s="1787">
        <v>37</v>
      </c>
      <c r="B164" s="66"/>
      <c r="C164" s="200"/>
      <c r="D164" s="200"/>
      <c r="E164" s="1756"/>
      <c r="F164" s="210"/>
      <c r="G164" s="178"/>
    </row>
    <row r="165" spans="1:7" ht="18.399999999999999" customHeight="1">
      <c r="A165" s="1787">
        <v>38</v>
      </c>
      <c r="B165" s="66"/>
      <c r="C165" s="200"/>
      <c r="D165" s="200"/>
      <c r="E165" s="1756"/>
      <c r="F165" s="210"/>
      <c r="G165" s="178"/>
    </row>
    <row r="166" spans="1:7" ht="18.399999999999999" customHeight="1">
      <c r="A166" s="1787">
        <v>39</v>
      </c>
      <c r="B166" s="66"/>
      <c r="C166" s="200"/>
      <c r="D166" s="200"/>
      <c r="E166" s="1756"/>
      <c r="F166" s="210"/>
      <c r="G166" s="178"/>
    </row>
    <row r="167" spans="1:7" ht="18.399999999999999" customHeight="1">
      <c r="A167" s="1787">
        <v>40</v>
      </c>
      <c r="B167" s="66"/>
      <c r="C167" s="200"/>
      <c r="D167" s="200"/>
      <c r="E167" s="1756"/>
      <c r="F167" s="210"/>
      <c r="G167" s="178"/>
    </row>
    <row r="168" spans="1:7" ht="18.399999999999999" customHeight="1">
      <c r="A168" s="1787">
        <v>41</v>
      </c>
      <c r="B168" s="66"/>
      <c r="C168" s="200"/>
      <c r="D168" s="200"/>
      <c r="E168" s="1756"/>
      <c r="F168" s="210"/>
      <c r="G168" s="178"/>
    </row>
    <row r="169" spans="1:7" ht="18.399999999999999" customHeight="1">
      <c r="A169" s="1787">
        <v>42</v>
      </c>
      <c r="B169" s="66"/>
      <c r="C169" s="200"/>
      <c r="D169" s="200"/>
      <c r="E169" s="1756"/>
      <c r="F169" s="210"/>
      <c r="G169" s="178"/>
    </row>
    <row r="170" spans="1:7" ht="18.399999999999999" customHeight="1">
      <c r="A170" s="1787">
        <v>43</v>
      </c>
      <c r="B170" s="66"/>
      <c r="C170" s="200"/>
      <c r="D170" s="200"/>
      <c r="E170" s="1756"/>
      <c r="F170" s="210"/>
      <c r="G170" s="178"/>
    </row>
    <row r="171" spans="1:7" ht="18.399999999999999" customHeight="1" thickBot="1">
      <c r="A171" s="221">
        <v>44</v>
      </c>
      <c r="B171" s="152" t="s">
        <v>1730</v>
      </c>
      <c r="C171" s="154"/>
      <c r="D171" s="154">
        <f>SUM(D128:D170)</f>
        <v>0</v>
      </c>
      <c r="E171" s="847" t="s">
        <v>3706</v>
      </c>
      <c r="F171" s="154">
        <f>SUM(F128:F170)</f>
        <v>0</v>
      </c>
      <c r="G171" s="169">
        <f>SUM(G128:G170)</f>
        <v>0</v>
      </c>
    </row>
    <row r="172" spans="1:7">
      <c r="A172" s="11"/>
      <c r="B172" s="11" t="s">
        <v>3706</v>
      </c>
      <c r="C172" s="11"/>
      <c r="D172" s="11" t="s">
        <v>3706</v>
      </c>
      <c r="E172" s="1766"/>
      <c r="F172" s="11"/>
      <c r="G172" s="11"/>
    </row>
    <row r="173" spans="1:7">
      <c r="A173" s="11" t="s">
        <v>3861</v>
      </c>
      <c r="B173" s="11"/>
      <c r="C173" s="11"/>
      <c r="D173" s="11"/>
      <c r="E173" s="1766"/>
      <c r="F173" s="11"/>
      <c r="G173" s="11"/>
    </row>
    <row r="174" spans="1:7">
      <c r="A174" s="44" t="s">
        <v>1278</v>
      </c>
      <c r="B174" s="44"/>
      <c r="C174" s="44"/>
      <c r="D174" s="44"/>
      <c r="E174" s="1766"/>
      <c r="F174" s="44"/>
      <c r="G174" s="44"/>
    </row>
  </sheetData>
  <mergeCells count="4">
    <mergeCell ref="A61:G61"/>
    <mergeCell ref="E11:F11"/>
    <mergeCell ref="E69:F69"/>
    <mergeCell ref="A119:G119"/>
  </mergeCells>
  <phoneticPr fontId="0" type="noConversion"/>
  <pageMargins left="0.75" right="0.75" top="0.75" bottom="0.75" header="0.5" footer="0.5"/>
  <pageSetup scale="55" orientation="portrait" horizontalDpi="300" verticalDpi="300" r:id="rId1"/>
  <headerFooter alignWithMargins="0">
    <oddFooter>&amp;R&amp;D</oddFooter>
  </headerFooter>
  <rowBreaks count="2" manualBreakCount="2">
    <brk id="63" max="6" man="1"/>
    <brk id="119"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rgb="FF00B050"/>
  </sheetPr>
  <dimension ref="A1:S129"/>
  <sheetViews>
    <sheetView defaultGridColor="0" view="pageBreakPreview" topLeftCell="A31" colorId="22" zoomScale="82" zoomScaleNormal="85" zoomScaleSheetLayoutView="82" workbookViewId="0">
      <selection activeCell="C60" sqref="C60"/>
    </sheetView>
  </sheetViews>
  <sheetFormatPr defaultColWidth="9.6640625" defaultRowHeight="15"/>
  <cols>
    <col min="1" max="1" width="4.6640625" style="4" customWidth="1"/>
    <col min="2" max="2" width="49.5546875" style="4" customWidth="1"/>
    <col min="3" max="3" width="14.77734375" style="4" customWidth="1"/>
    <col min="4" max="4" width="15" style="4" customWidth="1"/>
    <col min="5" max="5" width="9.6640625" style="4"/>
    <col min="6" max="6" width="14.44140625" style="4" customWidth="1"/>
    <col min="7" max="7" width="13.77734375" style="4" customWidth="1"/>
    <col min="8" max="16384" width="9.6640625" style="4"/>
  </cols>
  <sheetData>
    <row r="1" spans="1:19" ht="16.149999999999999" customHeight="1">
      <c r="A1" s="13" t="s">
        <v>2817</v>
      </c>
      <c r="B1" s="41"/>
      <c r="C1" s="130" t="s">
        <v>2726</v>
      </c>
      <c r="D1" s="41"/>
      <c r="E1" s="128"/>
      <c r="F1" s="41" t="s">
        <v>2819</v>
      </c>
      <c r="G1" s="158" t="s">
        <v>2820</v>
      </c>
      <c r="H1" s="11"/>
      <c r="I1" s="11"/>
      <c r="J1" s="11"/>
      <c r="K1" s="11"/>
      <c r="L1" s="11"/>
      <c r="M1" s="11"/>
      <c r="N1" s="11"/>
      <c r="O1" s="11"/>
      <c r="P1" s="11"/>
      <c r="Q1" s="11"/>
      <c r="R1" s="11"/>
      <c r="S1" s="11"/>
    </row>
    <row r="2" spans="1:19" ht="16.149999999999999" customHeight="1">
      <c r="A2" s="47" t="str">
        <f>'Data Sheet'!C25</f>
        <v>Orange and Rockland Utilities, Inc</v>
      </c>
      <c r="B2" s="11"/>
      <c r="C2" s="66" t="s">
        <v>2576</v>
      </c>
      <c r="D2" s="11"/>
      <c r="E2" s="56"/>
      <c r="F2" s="11"/>
      <c r="G2" s="58"/>
      <c r="H2" s="11"/>
      <c r="I2" s="11"/>
      <c r="J2" s="11"/>
      <c r="K2" s="11"/>
      <c r="L2" s="11"/>
      <c r="M2" s="11"/>
      <c r="N2" s="11"/>
      <c r="O2" s="11"/>
      <c r="P2" s="11"/>
      <c r="Q2" s="11"/>
      <c r="R2" s="11"/>
      <c r="S2" s="11"/>
    </row>
    <row r="3" spans="1:19" ht="16.149999999999999" customHeight="1">
      <c r="A3" s="49"/>
      <c r="B3" s="52"/>
      <c r="C3" s="69" t="s">
        <v>1675</v>
      </c>
      <c r="D3" s="52"/>
      <c r="E3" s="56"/>
      <c r="F3" s="1802" t="str">
        <f>'Data Sheet'!C40</f>
        <v>4/28/2015</v>
      </c>
      <c r="G3" s="1252" t="str">
        <f>'Data Sheet'!C38</f>
        <v>12/31/2014</v>
      </c>
      <c r="H3" s="11"/>
      <c r="I3" s="11"/>
      <c r="J3" s="11"/>
      <c r="K3" s="11"/>
      <c r="L3" s="11"/>
      <c r="M3" s="11"/>
      <c r="N3" s="11"/>
      <c r="O3" s="11"/>
      <c r="P3" s="11"/>
      <c r="Q3" s="11"/>
      <c r="R3" s="11"/>
      <c r="S3" s="11"/>
    </row>
    <row r="4" spans="1:19" ht="16.149999999999999" customHeight="1">
      <c r="A4" s="131" t="s">
        <v>1279</v>
      </c>
      <c r="B4" s="132"/>
      <c r="C4" s="132"/>
      <c r="D4" s="50"/>
      <c r="E4" s="132"/>
      <c r="F4" s="132"/>
      <c r="G4" s="133"/>
      <c r="H4" s="11"/>
      <c r="I4" s="11"/>
      <c r="J4" s="11"/>
      <c r="K4" s="11"/>
      <c r="L4" s="11"/>
      <c r="M4" s="11"/>
      <c r="N4" s="11"/>
      <c r="O4" s="11"/>
      <c r="P4" s="11"/>
      <c r="Q4" s="11"/>
      <c r="R4" s="11"/>
      <c r="S4" s="11"/>
    </row>
    <row r="5" spans="1:19" ht="16.149999999999999" customHeight="1">
      <c r="A5" s="47"/>
      <c r="B5" s="11"/>
      <c r="C5" s="11"/>
      <c r="D5" s="11"/>
      <c r="E5" s="11"/>
      <c r="F5" s="11"/>
      <c r="G5" s="48"/>
      <c r="H5" s="11"/>
      <c r="I5" s="11"/>
      <c r="J5" s="11"/>
      <c r="K5" s="11"/>
      <c r="L5" s="11"/>
      <c r="M5" s="11"/>
      <c r="N5" s="11"/>
      <c r="O5" s="11"/>
      <c r="P5" s="11"/>
      <c r="Q5" s="11"/>
      <c r="R5" s="11"/>
      <c r="S5" s="11"/>
    </row>
    <row r="6" spans="1:19" ht="16.149999999999999" customHeight="1">
      <c r="A6" s="47"/>
      <c r="B6" s="11" t="s">
        <v>1280</v>
      </c>
      <c r="C6" s="11"/>
      <c r="D6" s="11"/>
      <c r="E6" s="11"/>
      <c r="F6" s="11"/>
      <c r="G6" s="48"/>
      <c r="H6" s="11"/>
      <c r="I6" s="11"/>
      <c r="J6" s="11"/>
      <c r="K6" s="11"/>
      <c r="L6" s="11"/>
      <c r="M6" s="11"/>
      <c r="N6" s="11"/>
      <c r="O6" s="11"/>
      <c r="P6" s="11"/>
      <c r="Q6" s="11"/>
      <c r="R6" s="11"/>
      <c r="S6" s="11"/>
    </row>
    <row r="7" spans="1:19" ht="16.149999999999999" customHeight="1">
      <c r="A7" s="47"/>
      <c r="B7" s="11" t="s">
        <v>1281</v>
      </c>
      <c r="C7" s="11"/>
      <c r="D7" s="11"/>
      <c r="E7" s="11"/>
      <c r="F7" s="11"/>
      <c r="G7" s="48"/>
      <c r="H7" s="11"/>
      <c r="I7" s="11"/>
      <c r="J7" s="11"/>
      <c r="K7" s="11"/>
      <c r="L7" s="11"/>
      <c r="M7" s="11"/>
      <c r="N7" s="11"/>
      <c r="O7" s="11"/>
      <c r="P7" s="11"/>
      <c r="Q7" s="11"/>
      <c r="R7" s="11"/>
      <c r="S7" s="11"/>
    </row>
    <row r="8" spans="1:19" ht="16.149999999999999" customHeight="1">
      <c r="A8" s="47"/>
      <c r="B8" s="11" t="s">
        <v>1282</v>
      </c>
      <c r="C8" s="11"/>
      <c r="D8" s="11"/>
      <c r="E8" s="11"/>
      <c r="F8" s="11"/>
      <c r="G8" s="48"/>
      <c r="H8" s="11"/>
      <c r="I8" s="11"/>
      <c r="J8" s="11"/>
      <c r="K8" s="11"/>
      <c r="L8" s="11"/>
      <c r="M8" s="11"/>
      <c r="N8" s="11"/>
      <c r="O8" s="11"/>
      <c r="P8" s="11"/>
      <c r="Q8" s="11"/>
      <c r="R8" s="11"/>
      <c r="S8" s="11"/>
    </row>
    <row r="9" spans="1:19" ht="16.149999999999999" customHeight="1">
      <c r="A9" s="47"/>
      <c r="B9" s="11" t="s">
        <v>1283</v>
      </c>
      <c r="C9" s="11"/>
      <c r="D9" s="11"/>
      <c r="E9" s="11"/>
      <c r="F9" s="11"/>
      <c r="G9" s="48"/>
      <c r="H9" s="11"/>
      <c r="I9" s="11"/>
      <c r="J9" s="11"/>
      <c r="K9" s="11"/>
      <c r="L9" s="11"/>
      <c r="M9" s="11"/>
      <c r="N9" s="11"/>
      <c r="O9" s="11"/>
      <c r="P9" s="11"/>
      <c r="Q9" s="11"/>
      <c r="R9" s="11"/>
      <c r="S9" s="11"/>
    </row>
    <row r="10" spans="1:19" ht="16.149999999999999" customHeight="1">
      <c r="A10" s="1784"/>
      <c r="B10" s="64"/>
      <c r="C10" s="64"/>
      <c r="D10" s="64"/>
      <c r="E10" s="222" t="s">
        <v>1284</v>
      </c>
      <c r="F10" s="132"/>
      <c r="G10" s="65"/>
      <c r="H10" s="11"/>
      <c r="I10" s="11"/>
      <c r="J10" s="11"/>
      <c r="K10" s="11"/>
      <c r="L10" s="11"/>
      <c r="M10" s="11"/>
      <c r="N10" s="11"/>
      <c r="O10" s="11"/>
      <c r="P10" s="11"/>
      <c r="Q10" s="11"/>
      <c r="R10" s="11"/>
      <c r="S10" s="11"/>
    </row>
    <row r="11" spans="1:19" ht="16.149999999999999" customHeight="1">
      <c r="A11" s="1787"/>
      <c r="B11" s="66"/>
      <c r="C11" s="1756" t="s">
        <v>1285</v>
      </c>
      <c r="D11" s="66"/>
      <c r="E11" s="1756" t="s">
        <v>1733</v>
      </c>
      <c r="F11" s="66"/>
      <c r="G11" s="137" t="s">
        <v>3020</v>
      </c>
      <c r="H11" s="11"/>
      <c r="I11" s="11"/>
      <c r="J11" s="11"/>
      <c r="K11" s="11"/>
      <c r="L11" s="11"/>
      <c r="M11" s="11"/>
      <c r="N11" s="11"/>
      <c r="O11" s="11"/>
      <c r="P11" s="11"/>
      <c r="Q11" s="11"/>
      <c r="R11" s="11"/>
      <c r="S11" s="11"/>
    </row>
    <row r="12" spans="1:19" ht="16.149999999999999" customHeight="1">
      <c r="A12" s="1787" t="s">
        <v>4190</v>
      </c>
      <c r="B12" s="1756" t="s">
        <v>1286</v>
      </c>
      <c r="C12" s="1756" t="s">
        <v>1287</v>
      </c>
      <c r="D12" s="1756" t="s">
        <v>1273</v>
      </c>
      <c r="E12" s="1756" t="s">
        <v>1250</v>
      </c>
      <c r="F12" s="1756" t="s">
        <v>3023</v>
      </c>
      <c r="G12" s="137" t="s">
        <v>755</v>
      </c>
      <c r="H12" s="11"/>
      <c r="I12" s="11"/>
      <c r="J12" s="11"/>
      <c r="K12" s="11"/>
      <c r="L12" s="11"/>
      <c r="M12" s="11"/>
      <c r="N12" s="11"/>
      <c r="O12" s="11"/>
      <c r="P12" s="11"/>
      <c r="Q12" s="11"/>
      <c r="R12" s="11"/>
      <c r="S12" s="11"/>
    </row>
    <row r="13" spans="1:19" ht="16.149999999999999" customHeight="1">
      <c r="A13" s="1791" t="s">
        <v>4193</v>
      </c>
      <c r="B13" s="220" t="s">
        <v>65</v>
      </c>
      <c r="C13" s="220" t="s">
        <v>1288</v>
      </c>
      <c r="D13" s="220" t="s">
        <v>2120</v>
      </c>
      <c r="E13" s="220" t="s">
        <v>2121</v>
      </c>
      <c r="F13" s="220" t="s">
        <v>1275</v>
      </c>
      <c r="G13" s="138" t="s">
        <v>1289</v>
      </c>
      <c r="H13" s="11"/>
      <c r="I13" s="11"/>
      <c r="J13" s="11"/>
      <c r="K13" s="11"/>
      <c r="L13" s="11"/>
      <c r="M13" s="11"/>
      <c r="N13" s="11"/>
      <c r="O13" s="11"/>
      <c r="P13" s="11"/>
      <c r="Q13" s="11"/>
      <c r="R13" s="11"/>
      <c r="S13" s="11"/>
    </row>
    <row r="14" spans="1:19">
      <c r="A14" s="1787">
        <v>1</v>
      </c>
      <c r="B14" s="776"/>
      <c r="C14" s="797"/>
      <c r="D14" s="797"/>
      <c r="E14" s="778"/>
      <c r="F14" s="777"/>
      <c r="G14" s="775"/>
      <c r="H14" s="11"/>
      <c r="I14" s="11"/>
      <c r="J14" s="11"/>
      <c r="K14" s="11"/>
      <c r="L14" s="11"/>
      <c r="M14" s="11"/>
      <c r="N14" s="11"/>
      <c r="O14" s="11"/>
      <c r="P14" s="11"/>
      <c r="Q14" s="11"/>
      <c r="R14" s="11"/>
      <c r="S14" s="11"/>
    </row>
    <row r="15" spans="1:19">
      <c r="A15" s="1787">
        <v>2</v>
      </c>
      <c r="B15" s="776" t="s">
        <v>4955</v>
      </c>
      <c r="C15" s="779">
        <v>438</v>
      </c>
      <c r="D15" s="779">
        <v>6241</v>
      </c>
      <c r="E15" s="778"/>
      <c r="F15" s="779">
        <v>438</v>
      </c>
      <c r="G15" s="775">
        <f t="shared" ref="G15:G17" si="0">+C15+D15-F15</f>
        <v>6241</v>
      </c>
      <c r="H15" s="11"/>
      <c r="I15" s="11"/>
      <c r="J15" s="11"/>
      <c r="K15" s="11"/>
      <c r="L15" s="11"/>
      <c r="M15" s="11"/>
      <c r="N15" s="11"/>
      <c r="O15" s="11"/>
      <c r="P15" s="11"/>
      <c r="Q15" s="11"/>
      <c r="R15" s="11"/>
      <c r="S15" s="11"/>
    </row>
    <row r="16" spans="1:19">
      <c r="A16" s="1787">
        <v>3</v>
      </c>
      <c r="B16" s="776" t="s">
        <v>4956</v>
      </c>
      <c r="C16" s="769">
        <v>5316</v>
      </c>
      <c r="D16" s="769">
        <v>18652</v>
      </c>
      <c r="E16" s="778"/>
      <c r="F16" s="769">
        <v>22598</v>
      </c>
      <c r="G16" s="775">
        <f t="shared" si="0"/>
        <v>1370</v>
      </c>
      <c r="H16" s="11"/>
      <c r="I16" s="11"/>
      <c r="J16" s="11"/>
      <c r="K16" s="11"/>
      <c r="L16" s="11"/>
      <c r="M16" s="11"/>
      <c r="N16" s="11"/>
      <c r="O16" s="11"/>
      <c r="P16" s="11"/>
      <c r="Q16" s="11"/>
      <c r="R16" s="11"/>
      <c r="S16" s="11"/>
    </row>
    <row r="17" spans="1:19">
      <c r="A17" s="1787">
        <v>4</v>
      </c>
      <c r="B17" s="776" t="s">
        <v>4957</v>
      </c>
      <c r="C17" s="779">
        <v>273834</v>
      </c>
      <c r="D17" s="779">
        <v>27610</v>
      </c>
      <c r="E17" s="778"/>
      <c r="F17" s="779">
        <v>0</v>
      </c>
      <c r="G17" s="775">
        <f t="shared" si="0"/>
        <v>301444</v>
      </c>
      <c r="H17" s="11"/>
      <c r="I17" s="11"/>
      <c r="J17" s="11"/>
      <c r="K17" s="11"/>
      <c r="L17" s="11"/>
      <c r="M17" s="11"/>
      <c r="N17" s="11"/>
      <c r="O17" s="11"/>
      <c r="P17" s="11"/>
      <c r="Q17" s="11"/>
      <c r="R17" s="11"/>
      <c r="S17" s="11"/>
    </row>
    <row r="18" spans="1:19">
      <c r="A18" s="1787">
        <v>5</v>
      </c>
      <c r="B18" s="776" t="s">
        <v>4958</v>
      </c>
      <c r="C18" s="779">
        <v>9487246</v>
      </c>
      <c r="D18" s="769">
        <v>72896010</v>
      </c>
      <c r="E18" s="778"/>
      <c r="F18" s="779">
        <v>72161243</v>
      </c>
      <c r="G18" s="775">
        <f t="shared" ref="G18" si="1">+C18+D18-F18</f>
        <v>10222013</v>
      </c>
      <c r="H18" s="11"/>
      <c r="I18" s="11"/>
      <c r="J18" s="11"/>
      <c r="K18" s="11"/>
      <c r="L18" s="11"/>
      <c r="M18" s="11"/>
      <c r="N18" s="11"/>
      <c r="O18" s="11"/>
      <c r="P18" s="11"/>
      <c r="Q18" s="11"/>
      <c r="R18" s="11"/>
      <c r="S18" s="11"/>
    </row>
    <row r="19" spans="1:19">
      <c r="A19" s="1787">
        <v>6</v>
      </c>
      <c r="B19" s="776"/>
      <c r="C19" s="769"/>
      <c r="D19" s="769"/>
      <c r="E19" s="778"/>
      <c r="F19" s="769"/>
      <c r="G19" s="775"/>
      <c r="H19" s="11"/>
      <c r="I19" s="11"/>
      <c r="J19" s="11"/>
      <c r="K19" s="11"/>
      <c r="L19" s="11"/>
      <c r="M19" s="11"/>
      <c r="N19" s="11"/>
      <c r="O19" s="11"/>
      <c r="P19" s="11"/>
      <c r="Q19" s="11"/>
      <c r="R19" s="11"/>
      <c r="S19" s="11"/>
    </row>
    <row r="20" spans="1:19">
      <c r="A20" s="1787">
        <v>7</v>
      </c>
      <c r="B20" s="776"/>
      <c r="C20" s="769"/>
      <c r="D20" s="769"/>
      <c r="E20" s="778"/>
      <c r="F20" s="769"/>
      <c r="G20" s="775"/>
      <c r="H20" s="11"/>
      <c r="I20" s="11"/>
      <c r="J20" s="11"/>
      <c r="K20" s="11"/>
      <c r="L20" s="11"/>
      <c r="M20" s="11"/>
      <c r="N20" s="11"/>
      <c r="O20" s="11"/>
      <c r="P20" s="11"/>
      <c r="Q20" s="11"/>
      <c r="R20" s="11"/>
      <c r="S20" s="11"/>
    </row>
    <row r="21" spans="1:19">
      <c r="A21" s="1787">
        <v>8</v>
      </c>
      <c r="B21" s="776"/>
      <c r="C21" s="779"/>
      <c r="D21" s="779"/>
      <c r="E21" s="778"/>
      <c r="F21" s="779"/>
      <c r="G21" s="775"/>
      <c r="H21" s="11"/>
      <c r="I21" s="11"/>
      <c r="J21" s="11"/>
      <c r="K21" s="11"/>
      <c r="L21" s="11"/>
      <c r="M21" s="11"/>
      <c r="N21" s="11"/>
      <c r="O21" s="11"/>
      <c r="P21" s="11"/>
      <c r="Q21" s="11"/>
      <c r="R21" s="11"/>
      <c r="S21" s="11"/>
    </row>
    <row r="22" spans="1:19">
      <c r="A22" s="1787">
        <v>9</v>
      </c>
      <c r="B22" s="776"/>
      <c r="C22" s="779"/>
      <c r="D22" s="769"/>
      <c r="E22" s="778"/>
      <c r="F22" s="779"/>
      <c r="G22" s="775"/>
      <c r="H22" s="11"/>
      <c r="I22" s="11"/>
      <c r="J22" s="11"/>
      <c r="K22" s="11"/>
      <c r="L22" s="11"/>
      <c r="M22" s="11"/>
      <c r="N22" s="11"/>
      <c r="O22" s="11"/>
      <c r="P22" s="11"/>
      <c r="Q22" s="11"/>
      <c r="R22" s="11"/>
      <c r="S22" s="11"/>
    </row>
    <row r="23" spans="1:19">
      <c r="A23" s="1787">
        <v>10</v>
      </c>
      <c r="B23" s="776"/>
      <c r="C23" s="779"/>
      <c r="D23" s="769"/>
      <c r="E23" s="778"/>
      <c r="F23" s="769"/>
      <c r="G23" s="775"/>
      <c r="H23" s="11"/>
      <c r="I23" s="11"/>
      <c r="J23" s="11"/>
      <c r="K23" s="11"/>
      <c r="L23" s="11"/>
      <c r="M23" s="11"/>
      <c r="N23" s="11"/>
      <c r="O23" s="11"/>
      <c r="P23" s="11"/>
      <c r="Q23" s="11"/>
      <c r="R23" s="11"/>
      <c r="S23" s="11"/>
    </row>
    <row r="24" spans="1:19">
      <c r="A24" s="1787">
        <v>11</v>
      </c>
      <c r="B24" s="776"/>
      <c r="C24" s="779"/>
      <c r="D24" s="779"/>
      <c r="E24" s="778"/>
      <c r="F24" s="779"/>
      <c r="G24" s="775"/>
      <c r="H24" s="11"/>
      <c r="I24" s="11"/>
      <c r="J24" s="11"/>
      <c r="K24" s="11"/>
      <c r="L24" s="11"/>
      <c r="M24" s="11"/>
      <c r="N24" s="11"/>
      <c r="O24" s="11"/>
      <c r="P24" s="11"/>
      <c r="Q24" s="11"/>
      <c r="R24" s="11"/>
      <c r="S24" s="11"/>
    </row>
    <row r="25" spans="1:19">
      <c r="A25" s="1787">
        <v>12</v>
      </c>
      <c r="B25" s="776"/>
      <c r="C25" s="779"/>
      <c r="D25" s="779"/>
      <c r="E25" s="778"/>
      <c r="F25" s="779"/>
      <c r="G25" s="775"/>
      <c r="H25" s="11"/>
      <c r="I25" s="11"/>
      <c r="J25" s="11"/>
      <c r="K25" s="11"/>
      <c r="L25" s="11"/>
      <c r="M25" s="11"/>
      <c r="N25" s="11"/>
      <c r="O25" s="11"/>
      <c r="P25" s="11"/>
      <c r="Q25" s="11"/>
      <c r="R25" s="11"/>
      <c r="S25" s="11"/>
    </row>
    <row r="26" spans="1:19">
      <c r="A26" s="1787">
        <v>13</v>
      </c>
      <c r="B26" s="776"/>
      <c r="C26" s="779"/>
      <c r="D26" s="779"/>
      <c r="E26" s="778"/>
      <c r="F26" s="779"/>
      <c r="G26" s="775"/>
      <c r="H26" s="11"/>
      <c r="I26" s="11"/>
      <c r="J26" s="11"/>
      <c r="K26" s="11"/>
      <c r="L26" s="11"/>
      <c r="M26" s="11"/>
      <c r="N26" s="11"/>
      <c r="O26" s="11"/>
      <c r="P26" s="11"/>
      <c r="Q26" s="11"/>
      <c r="R26" s="11"/>
      <c r="S26" s="11"/>
    </row>
    <row r="27" spans="1:19">
      <c r="A27" s="1787">
        <v>14</v>
      </c>
      <c r="B27" s="776"/>
      <c r="C27" s="1253"/>
      <c r="D27" s="779"/>
      <c r="E27" s="778"/>
      <c r="F27" s="779"/>
      <c r="G27" s="774"/>
      <c r="H27" s="11"/>
      <c r="I27" s="11"/>
      <c r="J27" s="11"/>
      <c r="K27" s="11"/>
      <c r="L27" s="11"/>
      <c r="M27" s="11"/>
      <c r="N27" s="11"/>
      <c r="O27" s="11"/>
      <c r="P27" s="11"/>
      <c r="Q27" s="11"/>
      <c r="R27" s="11"/>
      <c r="S27" s="11"/>
    </row>
    <row r="28" spans="1:19">
      <c r="A28" s="1787">
        <v>15</v>
      </c>
      <c r="B28" s="776"/>
      <c r="C28" s="1253"/>
      <c r="D28" s="779"/>
      <c r="E28" s="778"/>
      <c r="F28" s="779"/>
      <c r="G28" s="774"/>
      <c r="H28" s="11"/>
      <c r="I28" s="11"/>
      <c r="J28" s="11"/>
      <c r="K28" s="11"/>
      <c r="L28" s="11"/>
      <c r="M28" s="11"/>
      <c r="N28" s="11"/>
      <c r="O28" s="11"/>
      <c r="P28" s="11"/>
      <c r="Q28" s="11"/>
      <c r="R28" s="11"/>
      <c r="S28" s="11"/>
    </row>
    <row r="29" spans="1:19">
      <c r="A29" s="1787">
        <v>16</v>
      </c>
      <c r="B29" s="776"/>
      <c r="C29" s="1253"/>
      <c r="D29" s="779"/>
      <c r="E29" s="778"/>
      <c r="F29" s="779"/>
      <c r="G29" s="774"/>
      <c r="H29" s="11"/>
      <c r="I29" s="11"/>
      <c r="J29" s="11"/>
      <c r="K29" s="11"/>
      <c r="L29" s="11"/>
      <c r="M29" s="11"/>
      <c r="N29" s="11"/>
      <c r="O29" s="11"/>
      <c r="P29" s="11"/>
      <c r="Q29" s="11"/>
      <c r="R29" s="11"/>
      <c r="S29" s="11"/>
    </row>
    <row r="30" spans="1:19">
      <c r="A30" s="1787">
        <v>17</v>
      </c>
      <c r="B30" s="776"/>
      <c r="C30" s="1253"/>
      <c r="D30" s="779"/>
      <c r="E30" s="778"/>
      <c r="F30" s="779"/>
      <c r="G30" s="774"/>
      <c r="H30" s="11"/>
      <c r="I30" s="11"/>
      <c r="J30" s="11"/>
      <c r="K30" s="11"/>
      <c r="L30" s="11"/>
      <c r="M30" s="11"/>
      <c r="N30" s="11"/>
      <c r="O30" s="11"/>
      <c r="P30" s="11"/>
      <c r="Q30" s="11"/>
      <c r="R30" s="11"/>
      <c r="S30" s="11"/>
    </row>
    <row r="31" spans="1:19">
      <c r="A31" s="1787">
        <v>18</v>
      </c>
      <c r="B31" s="776"/>
      <c r="C31" s="1253"/>
      <c r="D31" s="779"/>
      <c r="E31" s="778"/>
      <c r="F31" s="779"/>
      <c r="G31" s="774"/>
      <c r="H31" s="11"/>
      <c r="I31" s="11"/>
      <c r="J31" s="11"/>
      <c r="K31" s="11"/>
      <c r="L31" s="11"/>
      <c r="M31" s="11"/>
      <c r="N31" s="11"/>
      <c r="O31" s="11"/>
      <c r="P31" s="11"/>
      <c r="Q31" s="11"/>
      <c r="R31" s="11"/>
      <c r="S31" s="11"/>
    </row>
    <row r="32" spans="1:19">
      <c r="A32" s="1787">
        <v>19</v>
      </c>
      <c r="B32" s="776"/>
      <c r="C32" s="1253"/>
      <c r="D32" s="779"/>
      <c r="E32" s="778"/>
      <c r="F32" s="779"/>
      <c r="G32" s="774"/>
      <c r="H32" s="11"/>
      <c r="I32" s="11"/>
      <c r="J32" s="11"/>
      <c r="K32" s="11"/>
      <c r="L32" s="11"/>
      <c r="M32" s="11"/>
      <c r="N32" s="11"/>
      <c r="O32" s="11"/>
      <c r="P32" s="11"/>
      <c r="Q32" s="11"/>
      <c r="R32" s="11"/>
      <c r="S32" s="11"/>
    </row>
    <row r="33" spans="1:19">
      <c r="A33" s="1787">
        <v>20</v>
      </c>
      <c r="B33" s="776"/>
      <c r="C33" s="1253"/>
      <c r="D33" s="779"/>
      <c r="E33" s="778"/>
      <c r="F33" s="779"/>
      <c r="G33" s="774"/>
      <c r="H33" s="11"/>
      <c r="I33" s="11"/>
      <c r="J33" s="11"/>
      <c r="K33" s="11"/>
      <c r="L33" s="11"/>
      <c r="M33" s="11"/>
      <c r="N33" s="11"/>
      <c r="O33" s="11"/>
      <c r="P33" s="11"/>
      <c r="Q33" s="11"/>
      <c r="R33" s="11"/>
      <c r="S33" s="11"/>
    </row>
    <row r="34" spans="1:19">
      <c r="A34" s="1787">
        <v>21</v>
      </c>
      <c r="B34" s="776"/>
      <c r="C34" s="1253"/>
      <c r="D34" s="779"/>
      <c r="E34" s="778"/>
      <c r="F34" s="779"/>
      <c r="G34" s="774"/>
      <c r="H34" s="11"/>
      <c r="I34" s="11"/>
      <c r="J34" s="11"/>
      <c r="K34" s="11"/>
      <c r="L34" s="11"/>
      <c r="M34" s="11"/>
      <c r="N34" s="11"/>
      <c r="O34" s="11"/>
      <c r="P34" s="11"/>
      <c r="Q34" s="11"/>
      <c r="R34" s="11"/>
      <c r="S34" s="11"/>
    </row>
    <row r="35" spans="1:19">
      <c r="A35" s="1787">
        <v>22</v>
      </c>
      <c r="B35" s="776"/>
      <c r="C35" s="1253"/>
      <c r="D35" s="779"/>
      <c r="E35" s="778"/>
      <c r="F35" s="779"/>
      <c r="G35" s="774"/>
      <c r="H35" s="11"/>
      <c r="I35" s="11"/>
      <c r="J35" s="11"/>
      <c r="K35" s="11"/>
      <c r="L35" s="11"/>
      <c r="M35" s="11"/>
      <c r="N35" s="11"/>
      <c r="O35" s="11"/>
      <c r="P35" s="11"/>
      <c r="Q35" s="11"/>
      <c r="R35" s="11"/>
      <c r="S35" s="11"/>
    </row>
    <row r="36" spans="1:19">
      <c r="A36" s="1787">
        <v>23</v>
      </c>
      <c r="B36" s="776"/>
      <c r="C36" s="1253"/>
      <c r="D36" s="779"/>
      <c r="E36" s="776"/>
      <c r="F36" s="779"/>
      <c r="G36" s="774"/>
      <c r="H36" s="11"/>
      <c r="I36" s="11"/>
      <c r="J36" s="11"/>
      <c r="K36" s="11"/>
      <c r="L36" s="11"/>
      <c r="M36" s="11"/>
      <c r="N36" s="11"/>
      <c r="O36" s="11"/>
      <c r="P36" s="11"/>
      <c r="Q36" s="11"/>
      <c r="R36" s="11"/>
      <c r="S36" s="11"/>
    </row>
    <row r="37" spans="1:19">
      <c r="A37" s="1787">
        <v>24</v>
      </c>
      <c r="B37" s="2016"/>
      <c r="C37" s="1253"/>
      <c r="D37" s="779"/>
      <c r="E37" s="776"/>
      <c r="F37" s="779"/>
      <c r="G37" s="774"/>
      <c r="H37" s="11"/>
      <c r="I37" s="11"/>
      <c r="J37" s="11"/>
      <c r="K37" s="11"/>
      <c r="L37" s="11"/>
      <c r="M37" s="11"/>
      <c r="N37" s="11"/>
      <c r="O37" s="11"/>
      <c r="P37" s="11"/>
      <c r="Q37" s="11"/>
      <c r="R37" s="11"/>
      <c r="S37" s="11"/>
    </row>
    <row r="38" spans="1:19">
      <c r="A38" s="1787">
        <v>25</v>
      </c>
      <c r="B38" s="2016"/>
      <c r="C38" s="1253"/>
      <c r="D38" s="779"/>
      <c r="E38" s="776"/>
      <c r="F38" s="779"/>
      <c r="G38" s="774"/>
      <c r="H38" s="11"/>
      <c r="I38" s="11"/>
      <c r="J38" s="11"/>
      <c r="K38" s="11"/>
      <c r="L38" s="11"/>
      <c r="M38" s="11"/>
      <c r="N38" s="11"/>
      <c r="O38" s="11"/>
      <c r="P38" s="11"/>
      <c r="Q38" s="11"/>
      <c r="R38" s="11"/>
      <c r="S38" s="11"/>
    </row>
    <row r="39" spans="1:19">
      <c r="A39" s="1787">
        <v>26</v>
      </c>
      <c r="B39" s="2016"/>
      <c r="C39" s="1253"/>
      <c r="D39" s="779"/>
      <c r="E39" s="776"/>
      <c r="F39" s="779"/>
      <c r="G39" s="774"/>
      <c r="H39" s="11"/>
      <c r="I39" s="11"/>
      <c r="J39" s="11"/>
      <c r="K39" s="11"/>
      <c r="L39" s="11"/>
      <c r="M39" s="11"/>
      <c r="N39" s="11"/>
      <c r="O39" s="11"/>
      <c r="P39" s="11"/>
      <c r="Q39" s="11"/>
      <c r="R39" s="11"/>
      <c r="S39" s="11"/>
    </row>
    <row r="40" spans="1:19">
      <c r="A40" s="1787">
        <v>27</v>
      </c>
      <c r="B40" s="2016"/>
      <c r="C40" s="1253"/>
      <c r="D40" s="779"/>
      <c r="E40" s="776"/>
      <c r="F40" s="779"/>
      <c r="G40" s="774"/>
      <c r="H40" s="11"/>
      <c r="I40" s="11"/>
      <c r="J40" s="11"/>
      <c r="K40" s="11"/>
      <c r="L40" s="11"/>
      <c r="M40" s="11"/>
      <c r="N40" s="11"/>
      <c r="O40" s="11"/>
      <c r="P40" s="11"/>
      <c r="Q40" s="11"/>
      <c r="R40" s="11"/>
      <c r="S40" s="11"/>
    </row>
    <row r="41" spans="1:19">
      <c r="A41" s="1787">
        <v>28</v>
      </c>
      <c r="B41" s="2016"/>
      <c r="C41" s="1253"/>
      <c r="D41" s="779"/>
      <c r="E41" s="776"/>
      <c r="F41" s="779"/>
      <c r="G41" s="774"/>
      <c r="H41" s="11"/>
      <c r="I41" s="11"/>
      <c r="J41" s="11"/>
      <c r="K41" s="11"/>
      <c r="L41" s="11"/>
      <c r="M41" s="11"/>
      <c r="N41" s="11"/>
      <c r="O41" s="11"/>
      <c r="P41" s="11"/>
      <c r="Q41" s="11"/>
      <c r="R41" s="11"/>
      <c r="S41" s="11"/>
    </row>
    <row r="42" spans="1:19">
      <c r="A42" s="1787">
        <v>29</v>
      </c>
      <c r="B42" s="2016"/>
      <c r="C42" s="1253"/>
      <c r="D42" s="779"/>
      <c r="E42" s="776"/>
      <c r="F42" s="779"/>
      <c r="G42" s="774"/>
      <c r="H42" s="11"/>
      <c r="I42" s="11"/>
      <c r="J42" s="11"/>
      <c r="K42" s="11"/>
      <c r="L42" s="11"/>
      <c r="M42" s="11"/>
      <c r="N42" s="11"/>
      <c r="O42" s="11"/>
      <c r="P42" s="11"/>
      <c r="Q42" s="11"/>
      <c r="R42" s="11"/>
      <c r="S42" s="11"/>
    </row>
    <row r="43" spans="1:19">
      <c r="A43" s="1787">
        <v>30</v>
      </c>
      <c r="B43" s="2016"/>
      <c r="C43" s="1253"/>
      <c r="D43" s="779"/>
      <c r="E43" s="776"/>
      <c r="F43" s="779"/>
      <c r="G43" s="774"/>
      <c r="H43" s="11"/>
      <c r="I43" s="11"/>
      <c r="J43" s="11"/>
      <c r="K43" s="11"/>
      <c r="L43" s="11"/>
      <c r="M43" s="11"/>
      <c r="N43" s="11"/>
      <c r="O43" s="11"/>
      <c r="P43" s="11"/>
      <c r="Q43" s="11"/>
      <c r="R43" s="11"/>
      <c r="S43" s="11"/>
    </row>
    <row r="44" spans="1:19">
      <c r="A44" s="1787">
        <v>31</v>
      </c>
      <c r="B44" s="2016"/>
      <c r="C44" s="1253"/>
      <c r="D44" s="779"/>
      <c r="E44" s="776"/>
      <c r="F44" s="779"/>
      <c r="G44" s="774"/>
      <c r="H44" s="11"/>
      <c r="I44" s="11"/>
      <c r="J44" s="11"/>
      <c r="K44" s="11"/>
      <c r="L44" s="11"/>
      <c r="M44" s="11"/>
      <c r="N44" s="11"/>
      <c r="O44" s="11"/>
      <c r="P44" s="11"/>
      <c r="Q44" s="11"/>
      <c r="R44" s="11"/>
      <c r="S44" s="11"/>
    </row>
    <row r="45" spans="1:19">
      <c r="A45" s="1787">
        <v>32</v>
      </c>
      <c r="B45" s="2016"/>
      <c r="C45" s="1253"/>
      <c r="D45" s="779"/>
      <c r="E45" s="776"/>
      <c r="F45" s="779"/>
      <c r="G45" s="774"/>
      <c r="H45" s="11"/>
      <c r="I45" s="11"/>
      <c r="J45" s="11"/>
      <c r="K45" s="11"/>
      <c r="L45" s="11"/>
      <c r="M45" s="11"/>
      <c r="N45" s="11"/>
      <c r="O45" s="11"/>
      <c r="P45" s="11"/>
      <c r="Q45" s="11"/>
      <c r="R45" s="11"/>
      <c r="S45" s="11"/>
    </row>
    <row r="46" spans="1:19">
      <c r="A46" s="1787">
        <v>33</v>
      </c>
      <c r="B46" s="2016"/>
      <c r="C46" s="1253"/>
      <c r="D46" s="779"/>
      <c r="E46" s="776"/>
      <c r="F46" s="779"/>
      <c r="G46" s="774"/>
      <c r="H46" s="11"/>
      <c r="I46" s="11"/>
      <c r="J46" s="11"/>
      <c r="K46" s="11"/>
      <c r="L46" s="11"/>
      <c r="M46" s="11"/>
      <c r="N46" s="11"/>
      <c r="O46" s="11"/>
      <c r="P46" s="11"/>
      <c r="Q46" s="11"/>
      <c r="R46" s="11"/>
      <c r="S46" s="11"/>
    </row>
    <row r="47" spans="1:19">
      <c r="A47" s="1787">
        <v>34</v>
      </c>
      <c r="B47" s="2016"/>
      <c r="C47" s="1253"/>
      <c r="D47" s="779"/>
      <c r="E47" s="776"/>
      <c r="F47" s="779"/>
      <c r="G47" s="774"/>
      <c r="H47" s="11"/>
      <c r="I47" s="11"/>
      <c r="J47" s="11"/>
      <c r="K47" s="11"/>
      <c r="L47" s="11"/>
      <c r="M47" s="11"/>
      <c r="N47" s="11"/>
      <c r="O47" s="11"/>
      <c r="P47" s="11"/>
      <c r="Q47" s="11"/>
      <c r="R47" s="11"/>
      <c r="S47" s="11"/>
    </row>
    <row r="48" spans="1:19">
      <c r="A48" s="1787">
        <v>35</v>
      </c>
      <c r="B48" s="2016"/>
      <c r="C48" s="1253"/>
      <c r="D48" s="779"/>
      <c r="E48" s="776"/>
      <c r="F48" s="779"/>
      <c r="G48" s="774"/>
      <c r="H48" s="11"/>
      <c r="I48" s="11"/>
      <c r="J48" s="11"/>
      <c r="K48" s="11"/>
      <c r="L48" s="11"/>
      <c r="M48" s="11"/>
      <c r="N48" s="11"/>
      <c r="O48" s="11"/>
      <c r="P48" s="11"/>
      <c r="Q48" s="11"/>
      <c r="R48" s="11"/>
      <c r="S48" s="11"/>
    </row>
    <row r="49" spans="1:19">
      <c r="A49" s="1787">
        <v>36</v>
      </c>
      <c r="B49" s="2016"/>
      <c r="C49" s="1253"/>
      <c r="D49" s="779"/>
      <c r="E49" s="776"/>
      <c r="F49" s="779"/>
      <c r="G49" s="774"/>
      <c r="H49" s="11"/>
      <c r="I49" s="11"/>
      <c r="J49" s="11"/>
      <c r="K49" s="11"/>
      <c r="L49" s="11"/>
      <c r="M49" s="11"/>
      <c r="N49" s="11"/>
      <c r="O49" s="11"/>
      <c r="P49" s="11"/>
      <c r="Q49" s="11"/>
      <c r="R49" s="11"/>
      <c r="S49" s="11"/>
    </row>
    <row r="50" spans="1:19">
      <c r="A50" s="1787">
        <v>37</v>
      </c>
      <c r="B50" s="2016"/>
      <c r="C50" s="1253"/>
      <c r="D50" s="779"/>
      <c r="E50" s="776"/>
      <c r="F50" s="779"/>
      <c r="G50" s="774"/>
      <c r="H50" s="11"/>
      <c r="I50" s="11"/>
      <c r="J50" s="11"/>
      <c r="K50" s="11"/>
      <c r="L50" s="11"/>
      <c r="M50" s="11"/>
      <c r="N50" s="11"/>
      <c r="O50" s="11"/>
      <c r="P50" s="11"/>
      <c r="Q50" s="11"/>
      <c r="R50" s="11"/>
      <c r="S50" s="11"/>
    </row>
    <row r="51" spans="1:19">
      <c r="A51" s="1787">
        <v>38</v>
      </c>
      <c r="B51" s="2016"/>
      <c r="C51" s="1253"/>
      <c r="D51" s="779"/>
      <c r="E51" s="776"/>
      <c r="F51" s="779"/>
      <c r="G51" s="774"/>
      <c r="H51" s="11"/>
      <c r="I51" s="11"/>
      <c r="J51" s="11"/>
      <c r="K51" s="11"/>
      <c r="L51" s="11"/>
      <c r="M51" s="11"/>
      <c r="N51" s="11"/>
      <c r="O51" s="11"/>
      <c r="P51" s="11"/>
      <c r="Q51" s="11"/>
      <c r="R51" s="11"/>
      <c r="S51" s="11"/>
    </row>
    <row r="52" spans="1:19">
      <c r="A52" s="1787">
        <v>39</v>
      </c>
      <c r="B52" s="2016"/>
      <c r="C52" s="1253"/>
      <c r="D52" s="779"/>
      <c r="E52" s="776"/>
      <c r="F52" s="779"/>
      <c r="G52" s="774"/>
      <c r="H52" s="11"/>
      <c r="I52" s="11"/>
      <c r="J52" s="11"/>
      <c r="K52" s="11"/>
      <c r="L52" s="11"/>
      <c r="M52" s="11"/>
      <c r="N52" s="11"/>
      <c r="O52" s="11"/>
      <c r="P52" s="11"/>
      <c r="Q52" s="11"/>
      <c r="R52" s="11"/>
      <c r="S52" s="11"/>
    </row>
    <row r="53" spans="1:19">
      <c r="A53" s="1787">
        <v>40</v>
      </c>
      <c r="B53" s="2016"/>
      <c r="C53" s="1253"/>
      <c r="D53" s="779"/>
      <c r="E53" s="776"/>
      <c r="F53" s="779"/>
      <c r="G53" s="774"/>
      <c r="H53" s="11"/>
      <c r="I53" s="11"/>
      <c r="J53" s="11"/>
      <c r="K53" s="11"/>
      <c r="L53" s="11"/>
      <c r="M53" s="11"/>
      <c r="N53" s="11"/>
      <c r="O53" s="11"/>
      <c r="P53" s="11"/>
      <c r="Q53" s="11"/>
      <c r="R53" s="11"/>
      <c r="S53" s="11"/>
    </row>
    <row r="54" spans="1:19">
      <c r="A54" s="1787">
        <v>41</v>
      </c>
      <c r="B54" s="2016"/>
      <c r="C54" s="1253"/>
      <c r="D54" s="779"/>
      <c r="E54" s="776"/>
      <c r="F54" s="779"/>
      <c r="G54" s="774"/>
      <c r="H54" s="11"/>
      <c r="I54" s="11"/>
      <c r="J54" s="11"/>
      <c r="K54" s="11"/>
      <c r="L54" s="11"/>
      <c r="M54" s="11"/>
      <c r="N54" s="11"/>
      <c r="O54" s="11"/>
      <c r="P54" s="11"/>
      <c r="Q54" s="11"/>
      <c r="R54" s="11"/>
      <c r="S54" s="11"/>
    </row>
    <row r="55" spans="1:19">
      <c r="A55" s="1787">
        <v>42</v>
      </c>
      <c r="B55" s="2016"/>
      <c r="C55" s="1253"/>
      <c r="D55" s="779"/>
      <c r="E55" s="776"/>
      <c r="F55" s="779"/>
      <c r="G55" s="774"/>
      <c r="H55" s="11"/>
      <c r="I55" s="11"/>
      <c r="J55" s="11"/>
      <c r="K55" s="11"/>
      <c r="L55" s="11"/>
      <c r="M55" s="11"/>
      <c r="N55" s="11"/>
      <c r="O55" s="11"/>
      <c r="P55" s="11"/>
      <c r="Q55" s="11"/>
      <c r="R55" s="11"/>
      <c r="S55" s="11"/>
    </row>
    <row r="56" spans="1:19">
      <c r="A56" s="1787">
        <v>43</v>
      </c>
      <c r="B56" s="2016"/>
      <c r="C56" s="1253"/>
      <c r="D56" s="779"/>
      <c r="E56" s="776"/>
      <c r="F56" s="779"/>
      <c r="G56" s="774"/>
      <c r="H56" s="11"/>
      <c r="I56" s="11"/>
      <c r="J56" s="11"/>
      <c r="K56" s="11"/>
      <c r="L56" s="11"/>
      <c r="M56" s="11"/>
      <c r="N56" s="11"/>
      <c r="O56" s="11"/>
      <c r="P56" s="11"/>
      <c r="Q56" s="11"/>
      <c r="R56" s="11"/>
      <c r="S56" s="11"/>
    </row>
    <row r="57" spans="1:19">
      <c r="A57" s="1787">
        <v>44</v>
      </c>
      <c r="B57" s="2016"/>
      <c r="C57" s="1253"/>
      <c r="D57" s="779"/>
      <c r="E57" s="776"/>
      <c r="F57" s="779"/>
      <c r="G57" s="774"/>
      <c r="H57" s="11"/>
      <c r="I57" s="11"/>
      <c r="J57" s="11"/>
      <c r="K57" s="11"/>
      <c r="L57" s="11"/>
      <c r="M57" s="11"/>
      <c r="N57" s="11"/>
      <c r="O57" s="11"/>
      <c r="P57" s="11"/>
      <c r="Q57" s="11"/>
      <c r="R57" s="11"/>
      <c r="S57" s="11"/>
    </row>
    <row r="58" spans="1:19">
      <c r="A58" s="1787" t="s">
        <v>1445</v>
      </c>
      <c r="B58" s="2016"/>
      <c r="C58" s="1253"/>
      <c r="D58" s="779"/>
      <c r="E58" s="776"/>
      <c r="F58" s="779"/>
      <c r="G58" s="774"/>
      <c r="H58" s="11"/>
      <c r="I58" s="11"/>
      <c r="J58" s="11"/>
      <c r="K58" s="11"/>
      <c r="L58" s="11"/>
      <c r="M58" s="11"/>
      <c r="N58" s="11"/>
      <c r="O58" s="11"/>
      <c r="P58" s="11"/>
      <c r="Q58" s="11"/>
      <c r="R58" s="11"/>
      <c r="S58" s="11"/>
    </row>
    <row r="59" spans="1:19">
      <c r="A59" s="1787">
        <v>46</v>
      </c>
      <c r="B59" s="2016"/>
      <c r="C59" s="1253"/>
      <c r="D59" s="779">
        <f>D126</f>
        <v>0</v>
      </c>
      <c r="E59" s="224"/>
      <c r="F59" s="779">
        <f>F126</f>
        <v>0</v>
      </c>
      <c r="G59" s="774">
        <f>G126</f>
        <v>0</v>
      </c>
      <c r="H59" s="11"/>
      <c r="I59" s="11"/>
      <c r="J59" s="11"/>
      <c r="K59" s="11"/>
      <c r="L59" s="11"/>
      <c r="M59" s="11"/>
      <c r="N59" s="11"/>
      <c r="O59" s="11"/>
      <c r="P59" s="11"/>
      <c r="Q59" s="11"/>
      <c r="R59" s="11"/>
      <c r="S59" s="11"/>
    </row>
    <row r="60" spans="1:19">
      <c r="A60" s="1787">
        <v>47</v>
      </c>
      <c r="B60" s="168" t="s">
        <v>1290</v>
      </c>
      <c r="C60" s="780">
        <v>6841602</v>
      </c>
      <c r="D60" s="2017"/>
      <c r="E60" s="224"/>
      <c r="F60" s="2017"/>
      <c r="G60" s="781">
        <v>6585931</v>
      </c>
      <c r="H60" s="11"/>
      <c r="I60" s="11"/>
      <c r="J60" s="11"/>
      <c r="K60" s="11"/>
      <c r="L60" s="11"/>
      <c r="M60" s="11"/>
      <c r="N60" s="11"/>
      <c r="O60" s="11"/>
      <c r="P60" s="11"/>
      <c r="Q60" s="11"/>
      <c r="R60" s="11"/>
      <c r="S60" s="11"/>
    </row>
    <row r="61" spans="1:19">
      <c r="A61" s="1787">
        <v>48</v>
      </c>
      <c r="B61" s="59" t="s">
        <v>1291</v>
      </c>
      <c r="C61" s="2017">
        <f>SUM(C14:C59)</f>
        <v>9766834</v>
      </c>
      <c r="D61" s="2017"/>
      <c r="E61" s="776"/>
      <c r="F61" s="2017"/>
      <c r="G61" s="178">
        <f>SUM(G14:G59)</f>
        <v>10531068</v>
      </c>
      <c r="H61" s="11"/>
      <c r="I61" s="11"/>
      <c r="J61" s="11"/>
      <c r="K61" s="11"/>
      <c r="L61" s="11"/>
      <c r="M61" s="11"/>
      <c r="N61" s="11"/>
      <c r="O61" s="11"/>
      <c r="P61" s="11"/>
      <c r="Q61" s="11"/>
      <c r="R61" s="11"/>
      <c r="S61" s="11"/>
    </row>
    <row r="62" spans="1:19">
      <c r="A62" s="1787"/>
      <c r="B62" s="61" t="s">
        <v>4647</v>
      </c>
      <c r="C62" s="224"/>
      <c r="D62" s="224"/>
      <c r="E62" s="224"/>
      <c r="F62" s="224"/>
      <c r="G62" s="195"/>
      <c r="H62" s="11"/>
      <c r="I62" s="11"/>
      <c r="J62" s="11"/>
      <c r="K62" s="11"/>
      <c r="L62" s="11"/>
      <c r="M62" s="11"/>
      <c r="N62" s="11"/>
      <c r="O62" s="11"/>
      <c r="P62" s="11"/>
      <c r="Q62" s="11"/>
      <c r="R62" s="11"/>
      <c r="S62" s="11"/>
    </row>
    <row r="63" spans="1:19" ht="15.75" thickBot="1">
      <c r="A63" s="225">
        <v>49</v>
      </c>
      <c r="B63" s="226" t="s">
        <v>1730</v>
      </c>
      <c r="C63" s="782">
        <f>C60+C61</f>
        <v>16608436</v>
      </c>
      <c r="D63" s="154">
        <f>D60+D61</f>
        <v>0</v>
      </c>
      <c r="E63" s="227"/>
      <c r="F63" s="154">
        <f>F60+F61</f>
        <v>0</v>
      </c>
      <c r="G63" s="770">
        <f>G60+G61-0.01</f>
        <v>17116998.989999998</v>
      </c>
      <c r="H63" s="11"/>
      <c r="I63" s="11"/>
      <c r="J63" s="11"/>
      <c r="K63" s="11"/>
      <c r="L63" s="11"/>
      <c r="M63" s="11"/>
      <c r="N63" s="11"/>
      <c r="O63" s="11"/>
      <c r="P63" s="11"/>
      <c r="Q63" s="11"/>
      <c r="R63" s="11"/>
      <c r="S63" s="11"/>
    </row>
    <row r="64" spans="1:19">
      <c r="A64" s="11"/>
      <c r="B64" s="11"/>
      <c r="C64" s="11"/>
      <c r="D64" s="11"/>
      <c r="E64" s="11"/>
      <c r="F64" s="11"/>
      <c r="G64" s="11"/>
      <c r="H64" s="11"/>
      <c r="I64" s="11"/>
      <c r="J64" s="11"/>
      <c r="K64" s="11"/>
      <c r="L64" s="11"/>
      <c r="M64" s="11"/>
      <c r="N64" s="11"/>
      <c r="O64" s="11"/>
      <c r="P64" s="11"/>
      <c r="Q64" s="11"/>
      <c r="R64" s="11"/>
      <c r="S64" s="11"/>
    </row>
    <row r="65" spans="1:19">
      <c r="A65" s="11" t="s">
        <v>1292</v>
      </c>
      <c r="B65" s="11"/>
      <c r="C65" s="11"/>
      <c r="D65" s="11"/>
      <c r="E65" s="11"/>
      <c r="F65" s="11"/>
      <c r="G65" s="11"/>
      <c r="H65" s="11"/>
      <c r="I65" s="11"/>
      <c r="J65" s="11"/>
      <c r="K65" s="11"/>
      <c r="L65" s="11"/>
      <c r="M65" s="11"/>
      <c r="N65" s="11"/>
      <c r="O65" s="11"/>
      <c r="P65" s="11"/>
      <c r="Q65" s="11"/>
      <c r="R65" s="11"/>
      <c r="S65" s="11"/>
    </row>
    <row r="66" spans="1:19">
      <c r="A66" s="44" t="s">
        <v>1293</v>
      </c>
      <c r="B66" s="44"/>
      <c r="C66" s="44"/>
      <c r="D66" s="44"/>
      <c r="E66" s="44"/>
      <c r="F66" s="44"/>
      <c r="G66" s="44"/>
      <c r="H66" s="11"/>
      <c r="I66" s="11"/>
      <c r="J66" s="11"/>
      <c r="K66" s="11"/>
      <c r="L66" s="11"/>
      <c r="M66" s="11"/>
      <c r="N66" s="11"/>
      <c r="O66" s="11"/>
      <c r="P66" s="11"/>
      <c r="Q66" s="11"/>
      <c r="R66" s="11"/>
      <c r="S66" s="11"/>
    </row>
    <row r="67" spans="1:19" ht="15.75">
      <c r="A67" s="46" t="s">
        <v>1294</v>
      </c>
      <c r="B67" s="44"/>
      <c r="C67" s="44"/>
      <c r="D67" s="44"/>
      <c r="E67" s="44"/>
      <c r="F67" s="44"/>
      <c r="G67" s="44"/>
      <c r="H67" s="11"/>
      <c r="I67" s="11"/>
      <c r="J67" s="11"/>
      <c r="K67" s="11"/>
      <c r="L67" s="11"/>
      <c r="M67" s="11"/>
      <c r="N67" s="11"/>
      <c r="O67" s="11"/>
      <c r="P67" s="11"/>
      <c r="Q67" s="11"/>
      <c r="R67" s="11"/>
      <c r="S67" s="11"/>
    </row>
    <row r="68" spans="1:19">
      <c r="A68" s="11"/>
      <c r="B68" s="11"/>
      <c r="C68" s="11"/>
      <c r="D68" s="11"/>
      <c r="E68" s="11"/>
      <c r="F68" s="11"/>
      <c r="G68" s="11"/>
      <c r="H68" s="11"/>
      <c r="I68" s="11"/>
      <c r="J68" s="11"/>
      <c r="K68" s="11"/>
      <c r="L68" s="11"/>
      <c r="M68" s="11"/>
      <c r="N68" s="11"/>
      <c r="O68" s="11"/>
      <c r="P68" s="11"/>
      <c r="Q68" s="11"/>
      <c r="R68" s="11"/>
      <c r="S68" s="11"/>
    </row>
    <row r="69" spans="1:19" ht="15.75" thickBot="1">
      <c r="A69" s="11" t="str">
        <f>'[31]Data Sheet'!$C$25</f>
        <v>ORANGE AND ROCKLAND UTILITIES, INC.</v>
      </c>
      <c r="B69" s="11"/>
      <c r="C69" s="11"/>
      <c r="D69" s="11"/>
      <c r="E69" s="11"/>
      <c r="F69" s="456" t="str">
        <f>'[31]Data Sheet'!$C$40</f>
        <v>4/30/2008</v>
      </c>
      <c r="G69" s="11" t="str">
        <f>'[31]Data Sheet'!$C$38</f>
        <v>12/31/2007</v>
      </c>
      <c r="H69" s="11"/>
      <c r="I69" s="11"/>
      <c r="J69" s="11"/>
      <c r="K69" s="11"/>
      <c r="L69" s="11"/>
      <c r="M69" s="11"/>
      <c r="N69" s="11"/>
      <c r="O69" s="11"/>
      <c r="P69" s="11"/>
      <c r="Q69" s="11"/>
      <c r="R69" s="11"/>
      <c r="S69" s="11"/>
    </row>
    <row r="70" spans="1:19">
      <c r="A70" s="13"/>
      <c r="B70" s="41"/>
      <c r="C70" s="41"/>
      <c r="D70" s="41"/>
      <c r="E70" s="41"/>
      <c r="F70" s="41"/>
      <c r="G70" s="42"/>
      <c r="H70" s="11"/>
      <c r="I70" s="11"/>
      <c r="J70" s="11"/>
      <c r="K70" s="11"/>
      <c r="L70" s="11"/>
      <c r="M70" s="11"/>
      <c r="N70" s="11"/>
      <c r="O70" s="11"/>
      <c r="P70" s="11"/>
      <c r="Q70" s="11"/>
      <c r="R70" s="11"/>
      <c r="S70" s="11"/>
    </row>
    <row r="71" spans="1:19">
      <c r="A71" s="202" t="s">
        <v>1279</v>
      </c>
      <c r="B71" s="44"/>
      <c r="C71" s="44"/>
      <c r="D71" s="44"/>
      <c r="E71" s="44"/>
      <c r="F71" s="44"/>
      <c r="G71" s="45"/>
      <c r="H71" s="11"/>
      <c r="I71" s="11"/>
      <c r="J71" s="11"/>
      <c r="K71" s="11"/>
      <c r="L71" s="11"/>
      <c r="M71" s="11"/>
      <c r="N71" s="11"/>
      <c r="O71" s="11"/>
      <c r="P71" s="11"/>
      <c r="Q71" s="11"/>
      <c r="R71" s="11"/>
      <c r="S71" s="11"/>
    </row>
    <row r="72" spans="1:19">
      <c r="A72" s="49"/>
      <c r="B72" s="52"/>
      <c r="C72" s="52"/>
      <c r="D72" s="52"/>
      <c r="E72" s="52"/>
      <c r="F72" s="52"/>
      <c r="G72" s="51"/>
      <c r="H72" s="11"/>
      <c r="I72" s="11"/>
      <c r="J72" s="11"/>
      <c r="K72" s="11"/>
      <c r="L72" s="11"/>
      <c r="M72" s="11"/>
      <c r="N72" s="11"/>
      <c r="O72" s="11"/>
      <c r="P72" s="11"/>
      <c r="Q72" s="11"/>
      <c r="R72" s="11"/>
      <c r="S72" s="11"/>
    </row>
    <row r="73" spans="1:19">
      <c r="A73" s="1784"/>
      <c r="B73" s="64"/>
      <c r="C73" s="64"/>
      <c r="D73" s="64"/>
      <c r="E73" s="222" t="s">
        <v>1284</v>
      </c>
      <c r="F73" s="132"/>
      <c r="G73" s="65"/>
      <c r="H73" s="11"/>
      <c r="I73" s="11"/>
      <c r="J73" s="11"/>
      <c r="K73" s="11"/>
      <c r="L73" s="11"/>
      <c r="M73" s="11"/>
      <c r="N73" s="11"/>
      <c r="O73" s="11"/>
      <c r="P73" s="11"/>
      <c r="Q73" s="11"/>
      <c r="R73" s="11"/>
      <c r="S73" s="11"/>
    </row>
    <row r="74" spans="1:19">
      <c r="A74" s="1787"/>
      <c r="B74" s="66"/>
      <c r="C74" s="1756" t="s">
        <v>1285</v>
      </c>
      <c r="D74" s="66"/>
      <c r="E74" s="1756" t="s">
        <v>1733</v>
      </c>
      <c r="F74" s="66"/>
      <c r="G74" s="137" t="s">
        <v>3020</v>
      </c>
      <c r="H74" s="11"/>
      <c r="I74" s="11"/>
      <c r="J74" s="11"/>
      <c r="K74" s="11"/>
      <c r="L74" s="11"/>
      <c r="M74" s="11"/>
      <c r="N74" s="11"/>
      <c r="O74" s="11"/>
      <c r="P74" s="11"/>
      <c r="Q74" s="11"/>
      <c r="R74" s="11"/>
      <c r="S74" s="11"/>
    </row>
    <row r="75" spans="1:19">
      <c r="A75" s="1787"/>
      <c r="B75" s="1756" t="s">
        <v>1286</v>
      </c>
      <c r="C75" s="1756" t="s">
        <v>1287</v>
      </c>
      <c r="D75" s="1756" t="s">
        <v>1273</v>
      </c>
      <c r="E75" s="1756" t="s">
        <v>1250</v>
      </c>
      <c r="F75" s="1756" t="s">
        <v>3023</v>
      </c>
      <c r="G75" s="137" t="s">
        <v>755</v>
      </c>
      <c r="H75" s="11"/>
      <c r="I75" s="11"/>
      <c r="J75" s="11"/>
      <c r="K75" s="11"/>
      <c r="L75" s="11"/>
      <c r="M75" s="11"/>
      <c r="N75" s="11"/>
      <c r="O75" s="11"/>
      <c r="P75" s="11"/>
      <c r="Q75" s="11"/>
      <c r="R75" s="11"/>
      <c r="S75" s="11"/>
    </row>
    <row r="76" spans="1:19">
      <c r="A76" s="1791"/>
      <c r="B76" s="220" t="s">
        <v>65</v>
      </c>
      <c r="C76" s="220" t="s">
        <v>1288</v>
      </c>
      <c r="D76" s="220" t="s">
        <v>2120</v>
      </c>
      <c r="E76" s="220" t="s">
        <v>2121</v>
      </c>
      <c r="F76" s="220" t="s">
        <v>1275</v>
      </c>
      <c r="G76" s="138" t="s">
        <v>1289</v>
      </c>
      <c r="H76" s="11"/>
      <c r="I76" s="11"/>
      <c r="J76" s="11"/>
      <c r="K76" s="11"/>
      <c r="L76" s="11"/>
      <c r="M76" s="11"/>
      <c r="N76" s="11"/>
      <c r="O76" s="11"/>
      <c r="P76" s="11"/>
      <c r="Q76" s="11"/>
      <c r="R76" s="11"/>
      <c r="S76" s="11"/>
    </row>
    <row r="77" spans="1:19">
      <c r="A77" s="47"/>
      <c r="B77" s="53"/>
      <c r="C77" s="199"/>
      <c r="D77" s="210"/>
      <c r="E77" s="11"/>
      <c r="F77" s="210"/>
      <c r="G77" s="178">
        <f t="shared" ref="G77:G125" si="2">C77+D77-F77</f>
        <v>0</v>
      </c>
      <c r="H77" s="11"/>
      <c r="I77" s="11"/>
      <c r="J77" s="11"/>
      <c r="K77" s="11"/>
      <c r="L77" s="11"/>
      <c r="M77" s="11"/>
      <c r="N77" s="11"/>
      <c r="O77" s="11"/>
      <c r="P77" s="11"/>
      <c r="Q77" s="11"/>
      <c r="R77" s="11"/>
      <c r="S77" s="11"/>
    </row>
    <row r="78" spans="1:19">
      <c r="A78" s="47"/>
      <c r="B78" s="53"/>
      <c r="C78" s="199"/>
      <c r="D78" s="210"/>
      <c r="E78" s="11"/>
      <c r="F78" s="210"/>
      <c r="G78" s="178">
        <f t="shared" si="2"/>
        <v>0</v>
      </c>
      <c r="H78" s="11"/>
      <c r="I78" s="11"/>
      <c r="J78" s="11"/>
      <c r="K78" s="11"/>
      <c r="L78" s="11"/>
      <c r="M78" s="11"/>
      <c r="N78" s="11"/>
      <c r="O78" s="11"/>
      <c r="P78" s="11"/>
      <c r="Q78" s="11"/>
      <c r="R78" s="11"/>
      <c r="S78" s="11"/>
    </row>
    <row r="79" spans="1:19">
      <c r="A79" s="47"/>
      <c r="B79" s="53"/>
      <c r="C79" s="199"/>
      <c r="D79" s="210"/>
      <c r="E79" s="11"/>
      <c r="F79" s="210"/>
      <c r="G79" s="178">
        <f t="shared" si="2"/>
        <v>0</v>
      </c>
      <c r="H79" s="11"/>
      <c r="I79" s="11"/>
      <c r="J79" s="11"/>
      <c r="K79" s="11"/>
      <c r="L79" s="11"/>
      <c r="M79" s="11"/>
      <c r="N79" s="11"/>
      <c r="O79" s="11"/>
      <c r="P79" s="11"/>
      <c r="Q79" s="11"/>
      <c r="R79" s="11"/>
      <c r="S79" s="11"/>
    </row>
    <row r="80" spans="1:19">
      <c r="A80" s="47"/>
      <c r="B80" s="53"/>
      <c r="C80" s="199"/>
      <c r="D80" s="210"/>
      <c r="E80" s="11"/>
      <c r="F80" s="210"/>
      <c r="G80" s="178">
        <f t="shared" si="2"/>
        <v>0</v>
      </c>
      <c r="H80" s="11"/>
      <c r="I80" s="11"/>
      <c r="J80" s="11"/>
      <c r="K80" s="11"/>
      <c r="L80" s="11"/>
      <c r="M80" s="11"/>
      <c r="N80" s="11"/>
      <c r="O80" s="11"/>
      <c r="P80" s="11"/>
      <c r="Q80" s="11"/>
      <c r="R80" s="11"/>
      <c r="S80" s="11"/>
    </row>
    <row r="81" spans="1:19">
      <c r="A81" s="47"/>
      <c r="B81" s="53"/>
      <c r="C81" s="199"/>
      <c r="D81" s="210"/>
      <c r="E81" s="11"/>
      <c r="F81" s="210"/>
      <c r="G81" s="178">
        <f t="shared" si="2"/>
        <v>0</v>
      </c>
      <c r="H81" s="11"/>
      <c r="I81" s="11"/>
      <c r="J81" s="11"/>
      <c r="K81" s="11"/>
      <c r="L81" s="11"/>
      <c r="M81" s="11"/>
      <c r="N81" s="11"/>
      <c r="O81" s="11"/>
      <c r="P81" s="11"/>
      <c r="Q81" s="11"/>
      <c r="R81" s="11"/>
      <c r="S81" s="11"/>
    </row>
    <row r="82" spans="1:19">
      <c r="A82" s="47"/>
      <c r="B82" s="53"/>
      <c r="C82" s="228"/>
      <c r="D82" s="210"/>
      <c r="E82" s="1766"/>
      <c r="F82" s="229"/>
      <c r="G82" s="178">
        <f t="shared" si="2"/>
        <v>0</v>
      </c>
      <c r="H82" s="11"/>
      <c r="I82" s="11"/>
      <c r="J82" s="11"/>
      <c r="K82" s="11"/>
      <c r="L82" s="11"/>
      <c r="M82" s="11"/>
      <c r="N82" s="11"/>
      <c r="O82" s="11"/>
      <c r="P82" s="11"/>
      <c r="Q82" s="11"/>
      <c r="R82" s="11"/>
      <c r="S82" s="11"/>
    </row>
    <row r="83" spans="1:19">
      <c r="A83" s="47"/>
      <c r="B83" s="53"/>
      <c r="C83" s="199"/>
      <c r="D83" s="210"/>
      <c r="E83" s="11"/>
      <c r="F83" s="210"/>
      <c r="G83" s="178">
        <f t="shared" si="2"/>
        <v>0</v>
      </c>
      <c r="H83" s="11"/>
      <c r="I83" s="11"/>
      <c r="J83" s="11"/>
      <c r="K83" s="11"/>
      <c r="L83" s="11"/>
      <c r="M83" s="11"/>
      <c r="N83" s="11"/>
      <c r="O83" s="11"/>
      <c r="P83" s="11"/>
      <c r="Q83" s="11"/>
      <c r="R83" s="11"/>
      <c r="S83" s="11"/>
    </row>
    <row r="84" spans="1:19">
      <c r="A84" s="47"/>
      <c r="B84" s="53"/>
      <c r="C84" s="199"/>
      <c r="D84" s="210"/>
      <c r="E84" s="11"/>
      <c r="F84" s="210"/>
      <c r="G84" s="178">
        <f t="shared" si="2"/>
        <v>0</v>
      </c>
      <c r="H84" s="11"/>
      <c r="I84" s="11"/>
      <c r="J84" s="11"/>
      <c r="K84" s="11"/>
      <c r="L84" s="11"/>
      <c r="M84" s="11"/>
      <c r="N84" s="11"/>
      <c r="O84" s="11"/>
      <c r="P84" s="11"/>
      <c r="Q84" s="11"/>
      <c r="R84" s="11"/>
      <c r="S84" s="11"/>
    </row>
    <row r="85" spans="1:19">
      <c r="A85" s="47"/>
      <c r="B85" s="53"/>
      <c r="C85" s="199"/>
      <c r="D85" s="210"/>
      <c r="E85" s="11"/>
      <c r="F85" s="210"/>
      <c r="G85" s="178">
        <f t="shared" si="2"/>
        <v>0</v>
      </c>
      <c r="H85" s="11"/>
      <c r="I85" s="11"/>
      <c r="J85" s="11"/>
      <c r="K85" s="11"/>
      <c r="L85" s="11"/>
      <c r="M85" s="11"/>
      <c r="N85" s="11"/>
      <c r="O85" s="11"/>
      <c r="P85" s="11"/>
      <c r="Q85" s="11"/>
      <c r="R85" s="11"/>
      <c r="S85" s="11"/>
    </row>
    <row r="86" spans="1:19">
      <c r="A86" s="47"/>
      <c r="B86" s="53"/>
      <c r="C86" s="199"/>
      <c r="D86" s="210"/>
      <c r="E86" s="11"/>
      <c r="F86" s="210"/>
      <c r="G86" s="178">
        <f t="shared" si="2"/>
        <v>0</v>
      </c>
      <c r="H86" s="11"/>
      <c r="I86" s="11"/>
      <c r="J86" s="11"/>
      <c r="K86" s="11"/>
      <c r="L86" s="11"/>
      <c r="M86" s="11"/>
      <c r="N86" s="11"/>
      <c r="O86" s="11"/>
      <c r="P86" s="11"/>
      <c r="Q86" s="11"/>
      <c r="R86" s="11"/>
      <c r="S86" s="11"/>
    </row>
    <row r="87" spans="1:19">
      <c r="A87" s="47"/>
      <c r="B87" s="53"/>
      <c r="C87" s="199"/>
      <c r="D87" s="210"/>
      <c r="E87" s="11"/>
      <c r="F87" s="210"/>
      <c r="G87" s="178">
        <f t="shared" si="2"/>
        <v>0</v>
      </c>
      <c r="H87" s="11"/>
      <c r="I87" s="11"/>
      <c r="J87" s="11"/>
      <c r="K87" s="11"/>
      <c r="L87" s="11"/>
      <c r="M87" s="11"/>
      <c r="N87" s="11"/>
      <c r="O87" s="11"/>
      <c r="P87" s="11"/>
      <c r="Q87" s="11"/>
      <c r="R87" s="11"/>
      <c r="S87" s="11"/>
    </row>
    <row r="88" spans="1:19">
      <c r="A88" s="47"/>
      <c r="B88" s="53"/>
      <c r="C88" s="199"/>
      <c r="D88" s="210"/>
      <c r="E88" s="11"/>
      <c r="F88" s="210"/>
      <c r="G88" s="178">
        <f t="shared" si="2"/>
        <v>0</v>
      </c>
      <c r="H88" s="11"/>
      <c r="I88" s="11"/>
      <c r="J88" s="11"/>
      <c r="K88" s="11"/>
      <c r="L88" s="11"/>
      <c r="M88" s="11"/>
      <c r="N88" s="11"/>
      <c r="O88" s="11"/>
      <c r="P88" s="11"/>
      <c r="Q88" s="11"/>
      <c r="R88" s="11"/>
      <c r="S88" s="11"/>
    </row>
    <row r="89" spans="1:19">
      <c r="A89" s="47"/>
      <c r="B89" s="53"/>
      <c r="C89" s="199"/>
      <c r="D89" s="210"/>
      <c r="E89" s="11"/>
      <c r="F89" s="210"/>
      <c r="G89" s="178">
        <f t="shared" si="2"/>
        <v>0</v>
      </c>
      <c r="H89" s="11"/>
      <c r="I89" s="11"/>
      <c r="J89" s="11"/>
      <c r="K89" s="11"/>
      <c r="L89" s="11"/>
      <c r="M89" s="11"/>
      <c r="N89" s="11"/>
      <c r="O89" s="11"/>
      <c r="P89" s="11"/>
      <c r="Q89" s="11"/>
      <c r="R89" s="11"/>
      <c r="S89" s="11"/>
    </row>
    <row r="90" spans="1:19">
      <c r="A90" s="47"/>
      <c r="B90" s="53"/>
      <c r="C90" s="199"/>
      <c r="D90" s="210"/>
      <c r="E90" s="11"/>
      <c r="F90" s="210"/>
      <c r="G90" s="178">
        <f t="shared" si="2"/>
        <v>0</v>
      </c>
      <c r="H90" s="11"/>
      <c r="I90" s="11"/>
      <c r="J90" s="11"/>
      <c r="K90" s="11"/>
      <c r="L90" s="11"/>
      <c r="M90" s="11"/>
      <c r="N90" s="11"/>
      <c r="O90" s="11"/>
      <c r="P90" s="11"/>
      <c r="Q90" s="11"/>
      <c r="R90" s="11"/>
      <c r="S90" s="11"/>
    </row>
    <row r="91" spans="1:19">
      <c r="A91" s="47"/>
      <c r="B91" s="53"/>
      <c r="C91" s="199"/>
      <c r="D91" s="210"/>
      <c r="E91" s="11"/>
      <c r="F91" s="210"/>
      <c r="G91" s="178">
        <f t="shared" si="2"/>
        <v>0</v>
      </c>
      <c r="H91" s="11"/>
      <c r="I91" s="11"/>
      <c r="J91" s="11"/>
      <c r="K91" s="11"/>
      <c r="L91" s="11"/>
      <c r="M91" s="11"/>
      <c r="N91" s="11"/>
      <c r="O91" s="11"/>
      <c r="P91" s="11"/>
      <c r="Q91" s="11"/>
      <c r="R91" s="11"/>
      <c r="S91" s="11"/>
    </row>
    <row r="92" spans="1:19">
      <c r="A92" s="47"/>
      <c r="B92" s="53"/>
      <c r="C92" s="199"/>
      <c r="D92" s="210"/>
      <c r="E92" s="11"/>
      <c r="F92" s="210"/>
      <c r="G92" s="178">
        <f t="shared" si="2"/>
        <v>0</v>
      </c>
    </row>
    <row r="93" spans="1:19">
      <c r="A93" s="47"/>
      <c r="B93" s="53"/>
      <c r="C93" s="199"/>
      <c r="D93" s="210"/>
      <c r="E93" s="11"/>
      <c r="F93" s="210"/>
      <c r="G93" s="178">
        <f t="shared" si="2"/>
        <v>0</v>
      </c>
    </row>
    <row r="94" spans="1:19">
      <c r="A94" s="47"/>
      <c r="B94" s="53"/>
      <c r="C94" s="199"/>
      <c r="D94" s="210"/>
      <c r="E94" s="11"/>
      <c r="F94" s="210"/>
      <c r="G94" s="178">
        <f t="shared" si="2"/>
        <v>0</v>
      </c>
    </row>
    <row r="95" spans="1:19">
      <c r="A95" s="47"/>
      <c r="B95" s="53"/>
      <c r="C95" s="199"/>
      <c r="D95" s="210"/>
      <c r="E95" s="11"/>
      <c r="F95" s="210"/>
      <c r="G95" s="178">
        <f t="shared" si="2"/>
        <v>0</v>
      </c>
    </row>
    <row r="96" spans="1:19">
      <c r="A96" s="47"/>
      <c r="B96" s="53"/>
      <c r="C96" s="199"/>
      <c r="D96" s="210"/>
      <c r="E96" s="11"/>
      <c r="F96" s="210"/>
      <c r="G96" s="178">
        <f t="shared" si="2"/>
        <v>0</v>
      </c>
    </row>
    <row r="97" spans="1:7">
      <c r="A97" s="47"/>
      <c r="B97" s="53"/>
      <c r="C97" s="199"/>
      <c r="D97" s="210"/>
      <c r="E97" s="11"/>
      <c r="F97" s="210"/>
      <c r="G97" s="178">
        <f t="shared" si="2"/>
        <v>0</v>
      </c>
    </row>
    <row r="98" spans="1:7">
      <c r="A98" s="47"/>
      <c r="B98" s="53"/>
      <c r="C98" s="199"/>
      <c r="D98" s="210"/>
      <c r="E98" s="11"/>
      <c r="F98" s="210"/>
      <c r="G98" s="178">
        <f t="shared" si="2"/>
        <v>0</v>
      </c>
    </row>
    <row r="99" spans="1:7">
      <c r="A99" s="47"/>
      <c r="B99" s="53"/>
      <c r="C99" s="199"/>
      <c r="D99" s="210"/>
      <c r="E99" s="11"/>
      <c r="F99" s="210"/>
      <c r="G99" s="178">
        <f t="shared" si="2"/>
        <v>0</v>
      </c>
    </row>
    <row r="100" spans="1:7">
      <c r="A100" s="47"/>
      <c r="B100" s="53"/>
      <c r="C100" s="199"/>
      <c r="D100" s="210"/>
      <c r="E100" s="11"/>
      <c r="F100" s="210"/>
      <c r="G100" s="178">
        <f t="shared" si="2"/>
        <v>0</v>
      </c>
    </row>
    <row r="101" spans="1:7">
      <c r="A101" s="47"/>
      <c r="B101" s="53"/>
      <c r="C101" s="199"/>
      <c r="D101" s="210"/>
      <c r="E101" s="11"/>
      <c r="F101" s="210"/>
      <c r="G101" s="178">
        <f t="shared" si="2"/>
        <v>0</v>
      </c>
    </row>
    <row r="102" spans="1:7">
      <c r="A102" s="47"/>
      <c r="B102" s="53"/>
      <c r="C102" s="199"/>
      <c r="D102" s="210"/>
      <c r="E102" s="11"/>
      <c r="F102" s="210"/>
      <c r="G102" s="178">
        <f t="shared" si="2"/>
        <v>0</v>
      </c>
    </row>
    <row r="103" spans="1:7">
      <c r="A103" s="47"/>
      <c r="B103" s="53"/>
      <c r="C103" s="199"/>
      <c r="D103" s="210"/>
      <c r="E103" s="11"/>
      <c r="F103" s="210"/>
      <c r="G103" s="178">
        <f t="shared" si="2"/>
        <v>0</v>
      </c>
    </row>
    <row r="104" spans="1:7">
      <c r="A104" s="47"/>
      <c r="B104" s="53"/>
      <c r="C104" s="199"/>
      <c r="D104" s="210"/>
      <c r="E104" s="11"/>
      <c r="F104" s="210"/>
      <c r="G104" s="178">
        <f t="shared" si="2"/>
        <v>0</v>
      </c>
    </row>
    <row r="105" spans="1:7">
      <c r="A105" s="47"/>
      <c r="B105" s="53"/>
      <c r="C105" s="199"/>
      <c r="D105" s="210"/>
      <c r="E105" s="11"/>
      <c r="F105" s="210"/>
      <c r="G105" s="178">
        <f t="shared" si="2"/>
        <v>0</v>
      </c>
    </row>
    <row r="106" spans="1:7">
      <c r="A106" s="47"/>
      <c r="B106" s="53"/>
      <c r="C106" s="199"/>
      <c r="D106" s="210"/>
      <c r="E106" s="11"/>
      <c r="F106" s="210"/>
      <c r="G106" s="178">
        <f t="shared" si="2"/>
        <v>0</v>
      </c>
    </row>
    <row r="107" spans="1:7">
      <c r="A107" s="47"/>
      <c r="B107" s="53"/>
      <c r="C107" s="199"/>
      <c r="D107" s="210"/>
      <c r="E107" s="11"/>
      <c r="F107" s="210"/>
      <c r="G107" s="178">
        <f t="shared" si="2"/>
        <v>0</v>
      </c>
    </row>
    <row r="108" spans="1:7">
      <c r="A108" s="47"/>
      <c r="B108" s="53"/>
      <c r="C108" s="199"/>
      <c r="D108" s="210"/>
      <c r="E108" s="11"/>
      <c r="F108" s="210"/>
      <c r="G108" s="178">
        <f t="shared" si="2"/>
        <v>0</v>
      </c>
    </row>
    <row r="109" spans="1:7">
      <c r="A109" s="47"/>
      <c r="B109" s="53"/>
      <c r="C109" s="199"/>
      <c r="D109" s="210"/>
      <c r="E109" s="11"/>
      <c r="F109" s="210"/>
      <c r="G109" s="178">
        <f t="shared" si="2"/>
        <v>0</v>
      </c>
    </row>
    <row r="110" spans="1:7">
      <c r="A110" s="47"/>
      <c r="B110" s="53"/>
      <c r="C110" s="199"/>
      <c r="D110" s="210"/>
      <c r="E110" s="11"/>
      <c r="F110" s="210"/>
      <c r="G110" s="178">
        <f t="shared" si="2"/>
        <v>0</v>
      </c>
    </row>
    <row r="111" spans="1:7">
      <c r="A111" s="47"/>
      <c r="B111" s="53"/>
      <c r="C111" s="199"/>
      <c r="D111" s="210"/>
      <c r="E111" s="11"/>
      <c r="F111" s="210"/>
      <c r="G111" s="178">
        <f t="shared" si="2"/>
        <v>0</v>
      </c>
    </row>
    <row r="112" spans="1:7">
      <c r="A112" s="47"/>
      <c r="B112" s="53"/>
      <c r="C112" s="199"/>
      <c r="D112" s="210"/>
      <c r="E112" s="11"/>
      <c r="F112" s="210"/>
      <c r="G112" s="178">
        <f t="shared" si="2"/>
        <v>0</v>
      </c>
    </row>
    <row r="113" spans="1:7">
      <c r="A113" s="47"/>
      <c r="B113" s="53"/>
      <c r="C113" s="199"/>
      <c r="D113" s="210"/>
      <c r="E113" s="11"/>
      <c r="F113" s="210"/>
      <c r="G113" s="178">
        <f t="shared" si="2"/>
        <v>0</v>
      </c>
    </row>
    <row r="114" spans="1:7">
      <c r="A114" s="47"/>
      <c r="B114" s="53"/>
      <c r="C114" s="199"/>
      <c r="D114" s="210"/>
      <c r="E114" s="11"/>
      <c r="F114" s="210"/>
      <c r="G114" s="178">
        <f t="shared" si="2"/>
        <v>0</v>
      </c>
    </row>
    <row r="115" spans="1:7">
      <c r="A115" s="47"/>
      <c r="B115" s="53"/>
      <c r="C115" s="199"/>
      <c r="D115" s="210"/>
      <c r="E115" s="11"/>
      <c r="F115" s="210"/>
      <c r="G115" s="178">
        <f t="shared" si="2"/>
        <v>0</v>
      </c>
    </row>
    <row r="116" spans="1:7">
      <c r="A116" s="47"/>
      <c r="B116" s="53"/>
      <c r="C116" s="199"/>
      <c r="D116" s="210"/>
      <c r="E116" s="11"/>
      <c r="F116" s="210"/>
      <c r="G116" s="178">
        <f t="shared" si="2"/>
        <v>0</v>
      </c>
    </row>
    <row r="117" spans="1:7">
      <c r="A117" s="47"/>
      <c r="B117" s="53"/>
      <c r="C117" s="199"/>
      <c r="D117" s="210"/>
      <c r="E117" s="11"/>
      <c r="F117" s="210"/>
      <c r="G117" s="178">
        <f t="shared" si="2"/>
        <v>0</v>
      </c>
    </row>
    <row r="118" spans="1:7">
      <c r="A118" s="47"/>
      <c r="B118" s="53"/>
      <c r="C118" s="199"/>
      <c r="D118" s="210"/>
      <c r="E118" s="11"/>
      <c r="F118" s="210"/>
      <c r="G118" s="178">
        <f t="shared" si="2"/>
        <v>0</v>
      </c>
    </row>
    <row r="119" spans="1:7">
      <c r="A119" s="47"/>
      <c r="B119" s="53"/>
      <c r="C119" s="199"/>
      <c r="D119" s="210"/>
      <c r="E119" s="11"/>
      <c r="F119" s="210"/>
      <c r="G119" s="178">
        <f t="shared" si="2"/>
        <v>0</v>
      </c>
    </row>
    <row r="120" spans="1:7">
      <c r="A120" s="47"/>
      <c r="B120" s="53"/>
      <c r="C120" s="199"/>
      <c r="D120" s="210"/>
      <c r="E120" s="11"/>
      <c r="F120" s="210"/>
      <c r="G120" s="178">
        <f t="shared" si="2"/>
        <v>0</v>
      </c>
    </row>
    <row r="121" spans="1:7">
      <c r="A121" s="47"/>
      <c r="B121" s="53"/>
      <c r="C121" s="199"/>
      <c r="D121" s="210"/>
      <c r="E121" s="11"/>
      <c r="F121" s="210"/>
      <c r="G121" s="178">
        <f t="shared" si="2"/>
        <v>0</v>
      </c>
    </row>
    <row r="122" spans="1:7">
      <c r="A122" s="47"/>
      <c r="B122" s="53"/>
      <c r="C122" s="199"/>
      <c r="D122" s="210"/>
      <c r="E122" s="11"/>
      <c r="F122" s="210"/>
      <c r="G122" s="178">
        <f t="shared" si="2"/>
        <v>0</v>
      </c>
    </row>
    <row r="123" spans="1:7">
      <c r="A123" s="47"/>
      <c r="B123" s="53"/>
      <c r="C123" s="199"/>
      <c r="D123" s="210"/>
      <c r="E123" s="11"/>
      <c r="F123" s="210"/>
      <c r="G123" s="178">
        <f t="shared" si="2"/>
        <v>0</v>
      </c>
    </row>
    <row r="124" spans="1:7">
      <c r="A124" s="47"/>
      <c r="B124" s="53"/>
      <c r="C124" s="199"/>
      <c r="D124" s="210"/>
      <c r="E124" s="11"/>
      <c r="F124" s="210"/>
      <c r="G124" s="178">
        <f t="shared" si="2"/>
        <v>0</v>
      </c>
    </row>
    <row r="125" spans="1:7">
      <c r="A125" s="47"/>
      <c r="B125" s="53"/>
      <c r="C125" s="199"/>
      <c r="D125" s="210"/>
      <c r="E125" s="11"/>
      <c r="F125" s="210"/>
      <c r="G125" s="178">
        <f t="shared" si="2"/>
        <v>0</v>
      </c>
    </row>
    <row r="126" spans="1:7" ht="15.75" thickBot="1">
      <c r="A126" s="72"/>
      <c r="B126" s="226" t="s">
        <v>1730</v>
      </c>
      <c r="C126" s="154">
        <f>SUM(C77:C125)</f>
        <v>0</v>
      </c>
      <c r="D126" s="154">
        <f>SUM(D77:D125)</f>
        <v>0</v>
      </c>
      <c r="E126" s="227"/>
      <c r="F126" s="154">
        <f>SUM(F77:F125)</f>
        <v>0</v>
      </c>
      <c r="G126" s="169">
        <f>SUM(G77:G125)</f>
        <v>0</v>
      </c>
    </row>
    <row r="128" spans="1:7">
      <c r="A128" s="11" t="s">
        <v>1292</v>
      </c>
      <c r="B128" s="11"/>
      <c r="C128" s="11"/>
      <c r="D128" s="11"/>
      <c r="E128" s="11"/>
      <c r="F128" s="11"/>
      <c r="G128" s="11"/>
    </row>
    <row r="129" spans="1:7">
      <c r="A129" s="44" t="s">
        <v>1295</v>
      </c>
      <c r="B129" s="44"/>
      <c r="C129" s="44"/>
      <c r="D129" s="44"/>
      <c r="E129" s="44"/>
      <c r="F129" s="44"/>
      <c r="G129" s="44"/>
    </row>
  </sheetData>
  <phoneticPr fontId="0" type="noConversion"/>
  <printOptions horizontalCentered="1" verticalCentered="1"/>
  <pageMargins left="0.5" right="0.5" top="0.5" bottom="0.5" header="0.5" footer="0.5"/>
  <pageSetup scale="65"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5">
    <pageSetUpPr fitToPage="1"/>
  </sheetPr>
  <dimension ref="A1:U126"/>
  <sheetViews>
    <sheetView defaultGridColor="0" view="pageBreakPreview" colorId="22" zoomScale="60" zoomScaleNormal="89" workbookViewId="0">
      <selection activeCell="F29" sqref="F29"/>
    </sheetView>
  </sheetViews>
  <sheetFormatPr defaultColWidth="9.6640625" defaultRowHeight="15"/>
  <cols>
    <col min="1" max="1" width="10.21875" style="4" customWidth="1"/>
    <col min="2" max="2" width="1.6640625" style="4" customWidth="1"/>
    <col min="3" max="3" width="38.109375" style="4" customWidth="1"/>
    <col min="4" max="4" width="25.6640625" style="4" customWidth="1"/>
    <col min="5" max="6" width="20.6640625" style="4" customWidth="1"/>
    <col min="7" max="25" width="9.6640625" style="4"/>
    <col min="26" max="26" width="21.109375" style="4" customWidth="1"/>
    <col min="27" max="28" width="9.6640625" style="4"/>
    <col min="29" max="29" width="10.5546875" style="4" customWidth="1"/>
    <col min="30" max="42" width="9.6640625" style="4"/>
    <col min="43" max="43" width="11.109375" style="4" customWidth="1"/>
    <col min="44" max="44" width="9.6640625" style="4"/>
    <col min="45" max="45" width="11" style="4" customWidth="1"/>
    <col min="46" max="16384" width="9.6640625" style="4"/>
  </cols>
  <sheetData>
    <row r="1" spans="1:17" ht="16.899999999999999" customHeight="1">
      <c r="A1" s="13" t="s">
        <v>2817</v>
      </c>
      <c r="B1" s="41"/>
      <c r="C1" s="128"/>
      <c r="D1" s="41" t="s">
        <v>2726</v>
      </c>
      <c r="E1" s="1254" t="s">
        <v>2819</v>
      </c>
      <c r="F1" s="457" t="s">
        <v>2820</v>
      </c>
      <c r="G1" s="11"/>
      <c r="H1" s="11"/>
      <c r="I1" s="11"/>
      <c r="J1" s="11"/>
      <c r="K1" s="11"/>
      <c r="L1" s="11"/>
      <c r="M1" s="11"/>
      <c r="N1" s="11"/>
      <c r="O1" s="11"/>
      <c r="P1" s="11"/>
      <c r="Q1" s="11"/>
    </row>
    <row r="2" spans="1:17" ht="16.899999999999999" customHeight="1">
      <c r="A2" s="1986" t="s">
        <v>4488</v>
      </c>
      <c r="B2" s="11"/>
      <c r="C2" s="56"/>
      <c r="D2" s="11" t="s">
        <v>2576</v>
      </c>
      <c r="E2" s="53"/>
      <c r="F2" s="48"/>
      <c r="G2" s="11"/>
      <c r="H2" s="11"/>
      <c r="I2" s="11"/>
      <c r="J2" s="11"/>
      <c r="K2" s="11"/>
      <c r="L2" s="11"/>
      <c r="M2" s="11"/>
      <c r="N2" s="11"/>
      <c r="O2" s="11"/>
      <c r="P2" s="11"/>
      <c r="Q2" s="11"/>
    </row>
    <row r="3" spans="1:17" ht="16.899999999999999" customHeight="1" thickBot="1">
      <c r="A3" s="72"/>
      <c r="B3" s="73"/>
      <c r="C3" s="155"/>
      <c r="D3" s="73" t="s">
        <v>1675</v>
      </c>
      <c r="E3" s="1250" t="str">
        <f>'Data Sheet'!$C$40</f>
        <v>4/28/2015</v>
      </c>
      <c r="F3" s="156" t="str">
        <f>'Data Sheet'!$C$38</f>
        <v>12/31/2014</v>
      </c>
      <c r="G3" s="11"/>
      <c r="H3" s="11"/>
      <c r="I3" s="11"/>
      <c r="J3" s="11"/>
      <c r="K3" s="11"/>
      <c r="L3" s="11"/>
      <c r="M3" s="11"/>
      <c r="N3" s="11"/>
      <c r="O3" s="11"/>
      <c r="P3" s="11"/>
      <c r="Q3" s="11"/>
    </row>
    <row r="4" spans="1:17" ht="16.899999999999999" customHeight="1">
      <c r="A4" s="49"/>
      <c r="B4" s="50" t="s">
        <v>2574</v>
      </c>
      <c r="C4" s="50"/>
      <c r="D4" s="50"/>
      <c r="E4" s="50"/>
      <c r="F4" s="330"/>
      <c r="G4" s="11"/>
      <c r="H4" s="11"/>
      <c r="I4" s="11"/>
      <c r="J4" s="11"/>
      <c r="K4" s="11"/>
      <c r="L4" s="11"/>
      <c r="M4" s="11"/>
      <c r="N4" s="11"/>
      <c r="O4" s="11"/>
      <c r="P4" s="11"/>
      <c r="Q4" s="11"/>
    </row>
    <row r="5" spans="1:17" ht="16.899999999999999" customHeight="1">
      <c r="A5" s="47" t="s">
        <v>1260</v>
      </c>
      <c r="B5" s="11"/>
      <c r="C5" s="11"/>
      <c r="D5" s="11"/>
      <c r="E5" s="11"/>
      <c r="F5" s="48"/>
      <c r="G5" s="11"/>
      <c r="H5" s="11"/>
      <c r="I5" s="11"/>
      <c r="J5" s="11"/>
      <c r="K5" s="11"/>
      <c r="L5" s="11"/>
      <c r="M5" s="11"/>
      <c r="N5" s="11"/>
      <c r="O5" s="11"/>
      <c r="P5" s="11"/>
      <c r="Q5" s="11"/>
    </row>
    <row r="6" spans="1:17" ht="16.899999999999999" customHeight="1">
      <c r="A6" s="47"/>
      <c r="B6" s="11"/>
      <c r="C6" s="11" t="s">
        <v>1261</v>
      </c>
      <c r="D6" s="11"/>
      <c r="E6" s="11"/>
      <c r="F6" s="48"/>
      <c r="G6" s="11"/>
      <c r="H6" s="11"/>
      <c r="I6" s="11"/>
      <c r="J6" s="11"/>
      <c r="K6" s="11"/>
      <c r="L6" s="11"/>
      <c r="M6" s="11"/>
      <c r="N6" s="11"/>
      <c r="O6" s="11"/>
      <c r="P6" s="11"/>
      <c r="Q6" s="11"/>
    </row>
    <row r="7" spans="1:17" ht="16.899999999999999" customHeight="1">
      <c r="A7" s="47" t="s">
        <v>3788</v>
      </c>
      <c r="B7" s="11"/>
      <c r="C7" s="11"/>
      <c r="D7" s="11"/>
      <c r="E7" s="11"/>
      <c r="F7" s="48"/>
      <c r="G7" s="11"/>
      <c r="H7" s="11"/>
      <c r="I7" s="11"/>
      <c r="J7" s="11"/>
      <c r="K7" s="11"/>
      <c r="L7" s="11"/>
      <c r="M7" s="11"/>
      <c r="N7" s="11"/>
      <c r="O7" s="11"/>
      <c r="P7" s="11"/>
      <c r="Q7" s="11"/>
    </row>
    <row r="8" spans="1:17" ht="16.899999999999999" customHeight="1">
      <c r="A8" s="230"/>
      <c r="B8" s="63"/>
      <c r="C8" s="63"/>
      <c r="D8" s="63"/>
      <c r="E8" s="443" t="s">
        <v>3789</v>
      </c>
      <c r="F8" s="223" t="s">
        <v>2581</v>
      </c>
      <c r="G8" s="11"/>
      <c r="H8" s="11"/>
      <c r="I8" s="11"/>
      <c r="J8" s="11"/>
      <c r="K8" s="11"/>
      <c r="L8" s="11"/>
      <c r="M8" s="11"/>
      <c r="N8" s="11"/>
      <c r="O8" s="11"/>
      <c r="P8" s="11"/>
      <c r="Q8" s="11"/>
    </row>
    <row r="9" spans="1:17" ht="16.899999999999999" customHeight="1">
      <c r="A9" s="175" t="s">
        <v>3790</v>
      </c>
      <c r="B9" s="11"/>
      <c r="C9" s="1766" t="s">
        <v>3791</v>
      </c>
      <c r="D9" s="11"/>
      <c r="E9" s="1756" t="s">
        <v>3792</v>
      </c>
      <c r="F9" s="137" t="s">
        <v>3793</v>
      </c>
      <c r="G9" s="11"/>
      <c r="H9" s="11"/>
      <c r="I9" s="11"/>
      <c r="J9" s="11"/>
      <c r="K9" s="11"/>
      <c r="L9" s="11"/>
      <c r="M9" s="11"/>
      <c r="N9" s="11"/>
      <c r="O9" s="11"/>
      <c r="P9" s="11"/>
      <c r="Q9" s="11"/>
    </row>
    <row r="10" spans="1:17" ht="16.899999999999999" customHeight="1">
      <c r="A10" s="175" t="s">
        <v>4193</v>
      </c>
      <c r="B10" s="11"/>
      <c r="C10" s="11"/>
      <c r="D10" s="11"/>
      <c r="E10" s="1756" t="s">
        <v>3794</v>
      </c>
      <c r="F10" s="137" t="s">
        <v>1287</v>
      </c>
      <c r="G10" s="11"/>
      <c r="H10" s="11"/>
      <c r="I10" s="11"/>
      <c r="J10" s="11"/>
      <c r="K10" s="11"/>
      <c r="L10" s="11"/>
      <c r="M10" s="11"/>
      <c r="N10" s="11"/>
      <c r="O10" s="11"/>
      <c r="P10" s="11"/>
      <c r="Q10" s="11"/>
    </row>
    <row r="11" spans="1:17" ht="16.899999999999999" customHeight="1">
      <c r="A11" s="175"/>
      <c r="B11" s="52"/>
      <c r="C11" s="1792" t="s">
        <v>65</v>
      </c>
      <c r="D11" s="52"/>
      <c r="E11" s="220" t="s">
        <v>3795</v>
      </c>
      <c r="F11" s="138" t="s">
        <v>2120</v>
      </c>
      <c r="G11" s="11"/>
      <c r="H11" s="11"/>
      <c r="I11" s="11"/>
      <c r="J11" s="11"/>
      <c r="K11" s="11"/>
      <c r="L11" s="11"/>
      <c r="M11" s="11"/>
      <c r="N11" s="11"/>
      <c r="O11" s="11"/>
      <c r="P11" s="11"/>
      <c r="Q11" s="11"/>
    </row>
    <row r="12" spans="1:17" ht="16.899999999999999" customHeight="1">
      <c r="A12" s="139">
        <v>1</v>
      </c>
      <c r="B12" s="160" t="s">
        <v>355</v>
      </c>
      <c r="C12" s="160"/>
      <c r="D12" s="160"/>
      <c r="E12" s="141"/>
      <c r="F12" s="142"/>
      <c r="G12" s="11"/>
      <c r="H12" s="11"/>
      <c r="I12" s="11"/>
      <c r="J12" s="11"/>
      <c r="K12" s="11"/>
      <c r="L12" s="11"/>
      <c r="M12" s="11"/>
      <c r="N12" s="11"/>
      <c r="O12" s="11"/>
      <c r="P12" s="11"/>
      <c r="Q12" s="11"/>
    </row>
    <row r="13" spans="1:17" ht="16.899999999999999" customHeight="1">
      <c r="A13" s="139">
        <f t="shared" ref="A13:A29" si="0">A12+1</f>
        <v>2</v>
      </c>
      <c r="B13" s="160" t="s">
        <v>3706</v>
      </c>
      <c r="C13" s="160" t="s">
        <v>3706</v>
      </c>
      <c r="D13" s="160"/>
      <c r="E13" s="162"/>
      <c r="F13" s="162">
        <v>-17406153</v>
      </c>
      <c r="G13" s="11"/>
      <c r="H13" s="11"/>
      <c r="I13" s="11"/>
      <c r="J13" s="11"/>
      <c r="K13" s="11"/>
      <c r="L13" s="11"/>
      <c r="M13" s="11"/>
      <c r="N13" s="11"/>
      <c r="O13" s="11"/>
      <c r="P13" s="11"/>
      <c r="Q13" s="11"/>
    </row>
    <row r="14" spans="1:17" ht="16.899999999999999" customHeight="1">
      <c r="A14" s="139">
        <f t="shared" si="0"/>
        <v>3</v>
      </c>
      <c r="B14" s="160" t="s">
        <v>3706</v>
      </c>
      <c r="C14" s="160" t="s">
        <v>3706</v>
      </c>
      <c r="D14" s="160"/>
      <c r="E14" s="166" t="s">
        <v>3706</v>
      </c>
      <c r="F14" s="165" t="s">
        <v>3706</v>
      </c>
      <c r="G14" s="11"/>
      <c r="H14" s="11"/>
      <c r="I14" s="11"/>
      <c r="J14" s="11"/>
      <c r="K14" s="11"/>
      <c r="L14" s="11"/>
      <c r="M14" s="11"/>
      <c r="N14" s="11"/>
      <c r="O14" s="11"/>
      <c r="P14" s="11"/>
      <c r="Q14" s="11"/>
    </row>
    <row r="15" spans="1:17" ht="16.899999999999999" customHeight="1">
      <c r="A15" s="139">
        <f t="shared" si="0"/>
        <v>4</v>
      </c>
      <c r="B15" s="160" t="s">
        <v>3706</v>
      </c>
      <c r="C15" s="160" t="s">
        <v>3706</v>
      </c>
      <c r="D15" s="160"/>
      <c r="E15" s="166" t="s">
        <v>3706</v>
      </c>
      <c r="F15" s="165" t="s">
        <v>3706</v>
      </c>
      <c r="G15" s="11"/>
      <c r="H15" s="11"/>
      <c r="I15" s="11"/>
      <c r="J15" s="11"/>
      <c r="K15" s="11"/>
      <c r="L15" s="11"/>
      <c r="M15" s="11"/>
      <c r="N15" s="11"/>
      <c r="O15" s="11"/>
      <c r="P15" s="11"/>
      <c r="Q15" s="11"/>
    </row>
    <row r="16" spans="1:17" ht="16.899999999999999" customHeight="1">
      <c r="A16" s="139">
        <f t="shared" si="0"/>
        <v>5</v>
      </c>
      <c r="B16" s="160" t="s">
        <v>3706</v>
      </c>
      <c r="C16" s="160"/>
      <c r="D16" s="160"/>
      <c r="E16" s="166" t="s">
        <v>3706</v>
      </c>
      <c r="F16" s="165" t="s">
        <v>3706</v>
      </c>
      <c r="G16" s="11"/>
      <c r="H16" s="11"/>
      <c r="I16" s="11"/>
      <c r="J16" s="11"/>
      <c r="K16" s="11"/>
      <c r="L16" s="11"/>
      <c r="M16" s="11"/>
      <c r="N16" s="11"/>
      <c r="O16" s="11"/>
      <c r="P16" s="11"/>
      <c r="Q16" s="11"/>
    </row>
    <row r="17" spans="1:17" ht="16.899999999999999" customHeight="1">
      <c r="A17" s="139">
        <f t="shared" si="0"/>
        <v>6</v>
      </c>
      <c r="B17" s="160" t="s">
        <v>3706</v>
      </c>
      <c r="C17" s="160"/>
      <c r="D17" s="160"/>
      <c r="E17" s="166" t="s">
        <v>3706</v>
      </c>
      <c r="F17" s="165" t="s">
        <v>3706</v>
      </c>
      <c r="G17" s="11"/>
      <c r="H17" s="11"/>
      <c r="I17" s="11"/>
      <c r="J17" s="11"/>
      <c r="K17" s="11"/>
      <c r="L17" s="11"/>
      <c r="M17" s="11"/>
      <c r="N17" s="11"/>
      <c r="O17" s="11"/>
      <c r="P17" s="11"/>
      <c r="Q17" s="11"/>
    </row>
    <row r="18" spans="1:17" ht="16.899999999999999" customHeight="1">
      <c r="A18" s="139">
        <f t="shared" si="0"/>
        <v>7</v>
      </c>
      <c r="B18" s="160" t="s">
        <v>3706</v>
      </c>
      <c r="C18" s="160" t="s">
        <v>3798</v>
      </c>
      <c r="D18" s="160"/>
      <c r="E18" s="166">
        <v>43490521</v>
      </c>
      <c r="F18" s="165" t="s">
        <v>3706</v>
      </c>
      <c r="G18" s="11"/>
      <c r="H18" s="11"/>
      <c r="I18" s="11"/>
      <c r="J18" s="11"/>
      <c r="K18" s="11"/>
      <c r="L18" s="11"/>
      <c r="M18" s="11"/>
      <c r="N18" s="11"/>
      <c r="O18" s="11"/>
      <c r="P18" s="11"/>
      <c r="Q18" s="11"/>
    </row>
    <row r="19" spans="1:17" ht="16.899999999999999" customHeight="1">
      <c r="A19" s="139">
        <f t="shared" si="0"/>
        <v>8</v>
      </c>
      <c r="B19" s="160" t="s">
        <v>3796</v>
      </c>
      <c r="C19" s="160"/>
      <c r="D19" s="160"/>
      <c r="E19" s="163">
        <f>SUM(E13:E18)</f>
        <v>43490521</v>
      </c>
      <c r="F19" s="162">
        <f>SUM(F13:F18)</f>
        <v>-17406153</v>
      </c>
      <c r="G19" s="11"/>
      <c r="H19" s="11"/>
      <c r="I19" s="11"/>
      <c r="J19" s="11"/>
      <c r="K19" s="11"/>
      <c r="L19" s="11"/>
      <c r="M19" s="11"/>
      <c r="N19" s="11"/>
      <c r="O19" s="11"/>
      <c r="P19" s="11"/>
      <c r="Q19" s="11"/>
    </row>
    <row r="20" spans="1:17" ht="16.899999999999999" customHeight="1">
      <c r="A20" s="139">
        <f t="shared" si="0"/>
        <v>9</v>
      </c>
      <c r="B20" s="160" t="s">
        <v>356</v>
      </c>
      <c r="C20" s="160"/>
      <c r="D20" s="160"/>
      <c r="E20" s="141"/>
      <c r="F20" s="150"/>
      <c r="G20" s="11"/>
      <c r="H20" s="11"/>
      <c r="I20" s="11"/>
      <c r="J20" s="11"/>
      <c r="K20" s="11"/>
      <c r="L20" s="11"/>
      <c r="M20" s="11"/>
      <c r="N20" s="11"/>
      <c r="O20" s="11"/>
      <c r="P20" s="11"/>
      <c r="Q20" s="11"/>
    </row>
    <row r="21" spans="1:17" ht="16.899999999999999" customHeight="1">
      <c r="A21" s="139">
        <f t="shared" si="0"/>
        <v>10</v>
      </c>
      <c r="B21" s="160"/>
      <c r="C21" s="160"/>
      <c r="D21" s="160"/>
      <c r="E21" s="162"/>
      <c r="F21" s="162"/>
      <c r="G21" s="11"/>
      <c r="H21" s="11"/>
      <c r="I21" s="11"/>
      <c r="J21" s="11"/>
      <c r="K21" s="11"/>
      <c r="L21" s="11"/>
      <c r="M21" s="11"/>
      <c r="N21" s="11"/>
      <c r="O21" s="11"/>
      <c r="P21" s="11"/>
      <c r="Q21" s="11"/>
    </row>
    <row r="22" spans="1:17" ht="16.899999999999999" customHeight="1">
      <c r="A22" s="139">
        <f t="shared" si="0"/>
        <v>11</v>
      </c>
      <c r="B22" s="160"/>
      <c r="C22" s="160"/>
      <c r="D22" s="160"/>
      <c r="E22" s="165"/>
      <c r="F22" s="165"/>
      <c r="G22" s="11"/>
      <c r="H22" s="11"/>
      <c r="I22" s="11"/>
      <c r="J22" s="11"/>
      <c r="K22" s="11"/>
      <c r="L22" s="11"/>
      <c r="M22" s="11"/>
      <c r="N22" s="11"/>
      <c r="O22" s="11"/>
      <c r="P22" s="11"/>
      <c r="Q22" s="11"/>
    </row>
    <row r="23" spans="1:17" ht="16.899999999999999" customHeight="1">
      <c r="A23" s="139">
        <f t="shared" si="0"/>
        <v>12</v>
      </c>
      <c r="B23" s="160"/>
      <c r="C23" s="160"/>
      <c r="D23" s="160"/>
      <c r="E23" s="165"/>
      <c r="F23" s="165"/>
      <c r="G23" s="11"/>
      <c r="H23" s="11"/>
      <c r="I23" s="11"/>
      <c r="J23" s="11"/>
      <c r="K23" s="11"/>
      <c r="L23" s="11"/>
      <c r="M23" s="11"/>
      <c r="N23" s="11"/>
      <c r="O23" s="11"/>
      <c r="P23" s="11"/>
      <c r="Q23" s="11"/>
    </row>
    <row r="24" spans="1:17" ht="16.899999999999999" customHeight="1">
      <c r="A24" s="139">
        <f t="shared" si="0"/>
        <v>13</v>
      </c>
      <c r="B24" s="160"/>
      <c r="C24" s="160"/>
      <c r="D24" s="160"/>
      <c r="E24" s="165"/>
      <c r="F24" s="165"/>
      <c r="G24" s="11"/>
      <c r="H24" s="11"/>
      <c r="I24" s="11"/>
      <c r="J24" s="11"/>
      <c r="K24" s="11"/>
      <c r="L24" s="11"/>
      <c r="M24" s="11"/>
      <c r="N24" s="11"/>
      <c r="O24" s="11"/>
      <c r="P24" s="11"/>
      <c r="Q24" s="11"/>
    </row>
    <row r="25" spans="1:17" ht="16.899999999999999" customHeight="1">
      <c r="A25" s="139">
        <f t="shared" si="0"/>
        <v>14</v>
      </c>
      <c r="B25" s="160"/>
      <c r="C25" s="160"/>
      <c r="D25" s="160"/>
      <c r="E25" s="165"/>
      <c r="F25" s="165"/>
      <c r="G25" s="11"/>
      <c r="H25" s="11"/>
      <c r="I25" s="11"/>
      <c r="J25" s="11"/>
      <c r="K25" s="11"/>
      <c r="L25" s="11"/>
      <c r="M25" s="11"/>
      <c r="N25" s="11"/>
      <c r="O25" s="11"/>
      <c r="P25" s="11"/>
      <c r="Q25" s="11"/>
    </row>
    <row r="26" spans="1:17" ht="16.899999999999999" customHeight="1">
      <c r="A26" s="139">
        <f t="shared" si="0"/>
        <v>15</v>
      </c>
      <c r="B26" s="160" t="s">
        <v>3798</v>
      </c>
      <c r="C26" s="160"/>
      <c r="D26" s="160"/>
      <c r="E26" s="165">
        <v>25308130</v>
      </c>
      <c r="F26" s="165">
        <v>-315185</v>
      </c>
      <c r="G26" s="11"/>
      <c r="H26" s="11"/>
      <c r="I26" s="11"/>
      <c r="J26" s="11"/>
      <c r="K26" s="11"/>
      <c r="L26" s="11"/>
      <c r="M26" s="11"/>
      <c r="N26" s="11"/>
      <c r="O26" s="11"/>
      <c r="P26" s="11"/>
      <c r="Q26" s="11"/>
    </row>
    <row r="27" spans="1:17" ht="16.899999999999999" customHeight="1">
      <c r="A27" s="139">
        <f t="shared" si="0"/>
        <v>16</v>
      </c>
      <c r="B27" s="160" t="s">
        <v>3735</v>
      </c>
      <c r="C27" s="11"/>
      <c r="D27" s="11"/>
      <c r="E27" s="162">
        <f>SUM(E21:E26)</f>
        <v>25308130</v>
      </c>
      <c r="F27" s="162">
        <f>SUM(F21:F26)</f>
        <v>-315185</v>
      </c>
      <c r="G27" s="11"/>
      <c r="H27" s="11"/>
      <c r="I27" s="11"/>
      <c r="J27" s="11"/>
      <c r="K27" s="11"/>
      <c r="L27" s="11"/>
      <c r="M27" s="11"/>
      <c r="N27" s="11"/>
      <c r="O27" s="11"/>
      <c r="P27" s="11"/>
      <c r="Q27" s="11"/>
    </row>
    <row r="28" spans="1:17" ht="16.899999999999999" customHeight="1">
      <c r="A28" s="139">
        <f t="shared" si="0"/>
        <v>17</v>
      </c>
      <c r="B28" s="160" t="s">
        <v>354</v>
      </c>
      <c r="C28" s="160"/>
      <c r="D28" s="160"/>
      <c r="E28" s="165">
        <v>-18771141</v>
      </c>
      <c r="F28" s="165">
        <v>78875126</v>
      </c>
      <c r="G28" s="11"/>
      <c r="H28" s="11"/>
      <c r="I28" s="11"/>
      <c r="J28" s="11"/>
      <c r="K28" s="11"/>
      <c r="L28" s="11"/>
      <c r="M28" s="11"/>
      <c r="N28" s="11"/>
      <c r="O28" s="11"/>
      <c r="P28" s="11"/>
      <c r="Q28" s="11"/>
    </row>
    <row r="29" spans="1:17" ht="16.899999999999999" customHeight="1">
      <c r="A29" s="139">
        <f t="shared" si="0"/>
        <v>18</v>
      </c>
      <c r="B29" s="160" t="s">
        <v>3736</v>
      </c>
      <c r="C29" s="160"/>
      <c r="D29" s="160"/>
      <c r="E29" s="163">
        <f>E19+E27+E28</f>
        <v>50027510</v>
      </c>
      <c r="F29" s="162">
        <f>F19+F27+F28</f>
        <v>61153788</v>
      </c>
      <c r="G29" s="11"/>
      <c r="H29" s="11"/>
      <c r="I29" s="11"/>
      <c r="J29" s="11"/>
      <c r="K29" s="11"/>
      <c r="L29" s="11"/>
      <c r="M29" s="11"/>
      <c r="N29" s="11"/>
      <c r="O29" s="11"/>
      <c r="P29" s="11"/>
      <c r="Q29" s="11"/>
    </row>
    <row r="30" spans="1:17" ht="16.899999999999999" customHeight="1"/>
    <row r="31" spans="1:17" ht="16.899999999999999" customHeight="1">
      <c r="A31" s="44" t="s">
        <v>3706</v>
      </c>
      <c r="D31" s="44"/>
      <c r="E31" s="44" t="s">
        <v>3706</v>
      </c>
    </row>
    <row r="32" spans="1:17">
      <c r="D32" s="1757"/>
      <c r="F32" s="1804"/>
    </row>
    <row r="33" spans="1:21">
      <c r="A33" s="3657"/>
      <c r="B33" s="3657"/>
      <c r="C33" s="3657"/>
      <c r="D33" s="3657"/>
      <c r="E33" s="3657"/>
      <c r="F33" s="3657"/>
      <c r="G33" s="1255"/>
      <c r="H33" s="838"/>
      <c r="I33" s="838"/>
      <c r="J33" s="838"/>
      <c r="K33" s="838"/>
      <c r="L33" s="838"/>
      <c r="M33" s="838"/>
      <c r="N33" s="838"/>
      <c r="O33" s="838"/>
      <c r="P33" s="838"/>
      <c r="Q33" s="838"/>
      <c r="R33" s="837"/>
      <c r="S33" s="837"/>
      <c r="T33" s="837"/>
      <c r="U33" s="837"/>
    </row>
    <row r="34" spans="1:21">
      <c r="A34" s="3658"/>
      <c r="B34" s="3658"/>
      <c r="C34" s="3658"/>
      <c r="D34" s="3658"/>
      <c r="E34" s="3658"/>
      <c r="F34" s="3658"/>
      <c r="G34" s="3658"/>
      <c r="H34" s="3658"/>
      <c r="I34" s="3658"/>
      <c r="J34" s="3658"/>
      <c r="K34" s="3658"/>
      <c r="L34" s="1987"/>
      <c r="M34" s="1205"/>
      <c r="N34" s="1987"/>
      <c r="O34" s="1988"/>
      <c r="P34" s="1989"/>
      <c r="Q34" s="1987"/>
      <c r="R34" s="1988"/>
      <c r="S34" s="1989"/>
      <c r="T34" s="1987"/>
      <c r="U34" s="1205"/>
    </row>
    <row r="35" spans="1:21">
      <c r="A35" s="3658"/>
      <c r="B35" s="3658"/>
      <c r="C35" s="3658"/>
      <c r="D35" s="3658"/>
      <c r="E35" s="3658"/>
      <c r="F35" s="3658"/>
      <c r="G35" s="3658"/>
      <c r="H35" s="3658"/>
      <c r="I35" s="3658"/>
      <c r="J35" s="3658"/>
      <c r="K35" s="3658"/>
      <c r="L35" s="1987"/>
      <c r="M35" s="1205"/>
      <c r="N35" s="1987"/>
      <c r="O35" s="3655"/>
      <c r="P35" s="3655"/>
      <c r="Q35" s="1987"/>
      <c r="R35" s="3655"/>
      <c r="S35" s="3655"/>
      <c r="T35" s="1987"/>
      <c r="U35" s="1205"/>
    </row>
    <row r="36" spans="1:21">
      <c r="A36" s="3659"/>
      <c r="B36" s="3659"/>
      <c r="C36" s="3659"/>
      <c r="D36" s="3659"/>
      <c r="E36" s="3659"/>
      <c r="F36" s="3659"/>
      <c r="G36" s="3659"/>
      <c r="H36" s="3659"/>
      <c r="I36" s="3659"/>
      <c r="J36" s="3659"/>
      <c r="K36" s="3659"/>
      <c r="L36" s="1987"/>
      <c r="M36" s="1205"/>
      <c r="N36" s="1987"/>
      <c r="O36" s="1990"/>
      <c r="P36" s="1205"/>
      <c r="Q36" s="1987"/>
      <c r="R36" s="1990"/>
      <c r="S36" s="1205"/>
      <c r="T36" s="1987"/>
      <c r="U36" s="1205"/>
    </row>
    <row r="37" spans="1:21">
      <c r="A37" s="1713"/>
      <c r="B37" s="1713"/>
      <c r="C37" s="1714"/>
      <c r="D37" s="1713"/>
      <c r="E37" s="1715"/>
      <c r="F37" s="1716"/>
      <c r="G37" s="1717"/>
      <c r="H37" s="1718"/>
      <c r="I37" s="1718"/>
      <c r="J37" s="1719"/>
      <c r="K37" s="1715"/>
      <c r="L37" s="1991"/>
      <c r="M37" s="1992"/>
      <c r="N37" s="1991"/>
      <c r="O37" s="1993"/>
      <c r="P37" s="1994"/>
      <c r="Q37" s="1991"/>
      <c r="R37" s="1993"/>
      <c r="S37" s="1994"/>
      <c r="T37" s="1987"/>
      <c r="U37" s="1995"/>
    </row>
    <row r="38" spans="1:21">
      <c r="A38" s="1720"/>
      <c r="B38" s="1720"/>
      <c r="C38" s="1721"/>
      <c r="D38" s="1720"/>
      <c r="E38" s="1722"/>
      <c r="F38" s="1723"/>
      <c r="G38" s="1717"/>
      <c r="H38" s="1718"/>
      <c r="I38" s="1718"/>
      <c r="J38" s="1719"/>
      <c r="K38" s="1722"/>
      <c r="L38" s="1996"/>
      <c r="M38" s="1997"/>
      <c r="N38" s="1996"/>
      <c r="O38" s="1996"/>
      <c r="P38" s="1997"/>
      <c r="Q38" s="1996"/>
      <c r="R38" s="1998"/>
      <c r="S38" s="1997"/>
      <c r="T38" s="1996"/>
      <c r="U38" s="1997"/>
    </row>
    <row r="39" spans="1:21">
      <c r="A39" s="1720"/>
      <c r="B39" s="1720"/>
      <c r="C39" s="1740"/>
      <c r="D39" s="1720"/>
      <c r="E39" s="1724"/>
      <c r="F39" s="1723"/>
      <c r="G39" s="1717"/>
      <c r="H39" s="1725"/>
      <c r="I39" s="1725"/>
      <c r="J39" s="1726"/>
      <c r="K39" s="1722"/>
      <c r="L39" s="1996"/>
      <c r="M39" s="1997"/>
      <c r="N39" s="1996"/>
      <c r="O39" s="1996"/>
      <c r="P39" s="1997"/>
      <c r="Q39" s="1996"/>
      <c r="R39" s="1998"/>
      <c r="S39" s="1997"/>
      <c r="T39" s="1996"/>
      <c r="U39" s="1997"/>
    </row>
    <row r="40" spans="1:21">
      <c r="A40" s="1713"/>
      <c r="B40" s="1713"/>
      <c r="C40" s="1727"/>
      <c r="D40" s="1720"/>
      <c r="E40" s="1728"/>
      <c r="F40" s="1729"/>
      <c r="G40" s="1730"/>
      <c r="H40" s="1731"/>
      <c r="I40" s="1731"/>
      <c r="J40" s="1732"/>
      <c r="K40" s="1728"/>
      <c r="L40" s="1996"/>
      <c r="M40" s="1997"/>
      <c r="N40" s="1996"/>
      <c r="O40" s="1998"/>
      <c r="P40" s="1997"/>
      <c r="Q40" s="1996"/>
      <c r="R40" s="1998"/>
      <c r="S40" s="1997"/>
      <c r="T40" s="1996"/>
      <c r="U40" s="1997"/>
    </row>
    <row r="41" spans="1:21">
      <c r="A41" s="1733"/>
      <c r="B41" s="1733"/>
      <c r="C41" s="1734"/>
      <c r="D41" s="1713"/>
      <c r="E41" s="1735"/>
      <c r="F41" s="1736"/>
      <c r="G41" s="1716"/>
      <c r="H41" s="1718"/>
      <c r="I41" s="1718"/>
      <c r="J41" s="1719"/>
      <c r="K41" s="1735"/>
      <c r="L41" s="1996"/>
      <c r="M41" s="1997"/>
      <c r="N41" s="1996"/>
      <c r="O41" s="1998"/>
      <c r="P41" s="1997"/>
      <c r="Q41" s="1996"/>
      <c r="R41" s="1998"/>
      <c r="S41" s="1997"/>
      <c r="T41" s="1996"/>
      <c r="U41" s="1997"/>
    </row>
    <row r="42" spans="1:21">
      <c r="A42" s="1733"/>
      <c r="B42" s="1733"/>
      <c r="C42" s="1734"/>
      <c r="D42" s="1713"/>
      <c r="E42" s="1735"/>
      <c r="F42" s="1736"/>
      <c r="G42" s="1716"/>
      <c r="H42" s="1718"/>
      <c r="I42" s="1718"/>
      <c r="J42" s="1719"/>
      <c r="K42" s="1735"/>
      <c r="L42" s="1996"/>
      <c r="M42" s="1997"/>
      <c r="N42" s="1996"/>
      <c r="O42" s="1998"/>
      <c r="P42" s="1999"/>
      <c r="Q42" s="1996"/>
      <c r="R42" s="1998"/>
      <c r="S42" s="1997"/>
      <c r="T42" s="1996"/>
      <c r="U42" s="1997"/>
    </row>
    <row r="43" spans="1:21">
      <c r="A43" s="1733"/>
      <c r="B43" s="1733"/>
      <c r="C43" s="1734"/>
      <c r="D43" s="1713"/>
      <c r="E43" s="1735"/>
      <c r="F43" s="1736"/>
      <c r="G43" s="1716"/>
      <c r="H43" s="1718"/>
      <c r="I43" s="1718"/>
      <c r="J43" s="1719"/>
      <c r="K43" s="1735"/>
      <c r="L43" s="1996"/>
      <c r="M43" s="1997"/>
      <c r="N43" s="1996"/>
      <c r="O43" s="1998"/>
      <c r="P43" s="1997"/>
      <c r="Q43" s="1996"/>
      <c r="R43" s="1998"/>
      <c r="S43" s="1999"/>
      <c r="T43" s="1996"/>
      <c r="U43" s="1997"/>
    </row>
    <row r="44" spans="1:21">
      <c r="A44" s="1733"/>
      <c r="B44" s="1733"/>
      <c r="C44" s="1734"/>
      <c r="D44" s="1713"/>
      <c r="E44" s="1735"/>
      <c r="F44" s="1736"/>
      <c r="G44" s="1716"/>
      <c r="H44" s="1718"/>
      <c r="I44" s="1718"/>
      <c r="J44" s="1719"/>
      <c r="K44" s="1735"/>
      <c r="L44" s="1996"/>
      <c r="M44" s="1997"/>
      <c r="N44" s="1996"/>
      <c r="O44" s="1998"/>
      <c r="P44" s="1997"/>
      <c r="Q44" s="1996"/>
      <c r="R44" s="1998"/>
      <c r="S44" s="1997"/>
      <c r="T44" s="1996"/>
      <c r="U44" s="1997"/>
    </row>
    <row r="45" spans="1:21">
      <c r="A45" s="1733"/>
      <c r="B45" s="1733"/>
      <c r="C45" s="1734"/>
      <c r="D45" s="1713"/>
      <c r="E45" s="1735"/>
      <c r="F45" s="1736"/>
      <c r="G45" s="1716"/>
      <c r="H45" s="1718"/>
      <c r="I45" s="1718"/>
      <c r="J45" s="1719"/>
      <c r="K45" s="1735"/>
      <c r="L45" s="1996"/>
      <c r="M45" s="1997"/>
      <c r="N45" s="1996"/>
      <c r="O45" s="1998"/>
      <c r="P45" s="1997"/>
      <c r="Q45" s="1996"/>
      <c r="R45" s="1996"/>
      <c r="S45" s="1997"/>
      <c r="T45" s="1996"/>
      <c r="U45" s="1997"/>
    </row>
    <row r="46" spans="1:21">
      <c r="A46" s="1733"/>
      <c r="B46" s="1733"/>
      <c r="C46" s="1734"/>
      <c r="D46" s="1713"/>
      <c r="E46" s="1735"/>
      <c r="F46" s="1736"/>
      <c r="G46" s="1716"/>
      <c r="H46" s="1718"/>
      <c r="I46" s="1718"/>
      <c r="J46" s="1719"/>
      <c r="K46" s="1735"/>
      <c r="L46" s="1996"/>
      <c r="M46" s="1997"/>
      <c r="N46" s="1996"/>
      <c r="O46" s="1998"/>
      <c r="P46" s="1997"/>
      <c r="Q46" s="1996"/>
      <c r="R46" s="1996"/>
      <c r="S46" s="1997"/>
      <c r="T46" s="1996"/>
      <c r="U46" s="1997"/>
    </row>
    <row r="47" spans="1:21">
      <c r="A47" s="1733"/>
      <c r="B47" s="1733"/>
      <c r="C47" s="1734"/>
      <c r="D47" s="1713"/>
      <c r="E47" s="1735"/>
      <c r="F47" s="1736"/>
      <c r="G47" s="1716"/>
      <c r="H47" s="1718"/>
      <c r="I47" s="1718"/>
      <c r="J47" s="1719"/>
      <c r="K47" s="1735"/>
      <c r="L47" s="1996"/>
      <c r="M47" s="1999"/>
      <c r="N47" s="1996"/>
      <c r="O47" s="1996"/>
      <c r="P47" s="1997"/>
      <c r="Q47" s="1996"/>
      <c r="R47" s="1996"/>
      <c r="S47" s="1997"/>
      <c r="T47" s="1996"/>
      <c r="U47" s="1997"/>
    </row>
    <row r="48" spans="1:21">
      <c r="A48" s="1733"/>
      <c r="B48" s="1733"/>
      <c r="C48" s="1734"/>
      <c r="D48" s="1713"/>
      <c r="E48" s="1735"/>
      <c r="F48" s="1736"/>
      <c r="G48" s="1716"/>
      <c r="H48" s="1718"/>
      <c r="I48" s="1718"/>
      <c r="J48" s="1719"/>
      <c r="K48" s="1735"/>
      <c r="L48" s="1996"/>
      <c r="M48" s="1997"/>
      <c r="N48" s="1996"/>
      <c r="O48" s="1996"/>
      <c r="P48" s="1997"/>
      <c r="Q48" s="1996"/>
      <c r="R48" s="1996"/>
      <c r="S48" s="1997"/>
      <c r="T48" s="1996"/>
      <c r="U48" s="1997"/>
    </row>
    <row r="49" spans="1:21">
      <c r="A49" s="1733"/>
      <c r="B49" s="1733"/>
      <c r="C49" s="1734"/>
      <c r="D49" s="1713"/>
      <c r="E49" s="1735"/>
      <c r="F49" s="1736"/>
      <c r="G49" s="1716"/>
      <c r="H49" s="1718"/>
      <c r="I49" s="1718"/>
      <c r="J49" s="1719"/>
      <c r="K49" s="1735"/>
      <c r="L49" s="1996"/>
      <c r="M49" s="1997"/>
      <c r="N49" s="1996"/>
      <c r="O49" s="1996"/>
      <c r="P49" s="1997"/>
      <c r="Q49" s="1996"/>
      <c r="R49" s="1996"/>
      <c r="S49" s="1997"/>
      <c r="T49" s="1996"/>
      <c r="U49" s="1997"/>
    </row>
    <row r="50" spans="1:21">
      <c r="A50" s="1733"/>
      <c r="B50" s="1733"/>
      <c r="C50" s="1734"/>
      <c r="D50" s="1713"/>
      <c r="E50" s="1735"/>
      <c r="F50" s="1736"/>
      <c r="G50" s="1716"/>
      <c r="H50" s="1718"/>
      <c r="I50" s="1718"/>
      <c r="J50" s="1719"/>
      <c r="K50" s="1735"/>
      <c r="L50" s="1996"/>
      <c r="M50" s="1997"/>
      <c r="N50" s="1996"/>
      <c r="O50" s="1996"/>
      <c r="P50" s="1997"/>
      <c r="Q50" s="1996"/>
      <c r="R50" s="1996"/>
      <c r="S50" s="1997"/>
      <c r="T50" s="1996"/>
      <c r="U50" s="1997"/>
    </row>
    <row r="51" spans="1:21">
      <c r="A51" s="1733"/>
      <c r="B51" s="1733"/>
      <c r="C51" s="1734"/>
      <c r="D51" s="1713"/>
      <c r="E51" s="1735"/>
      <c r="F51" s="1736"/>
      <c r="G51" s="1716"/>
      <c r="H51" s="1718"/>
      <c r="I51" s="1718"/>
      <c r="J51" s="1719"/>
      <c r="K51" s="1735"/>
      <c r="L51" s="1996"/>
      <c r="M51" s="1997"/>
      <c r="N51" s="1996"/>
      <c r="O51" s="1996"/>
      <c r="P51" s="1997"/>
      <c r="Q51" s="1996"/>
      <c r="R51" s="1996"/>
      <c r="S51" s="1997"/>
      <c r="T51" s="1996"/>
      <c r="U51" s="1997"/>
    </row>
    <row r="52" spans="1:21" ht="15.75">
      <c r="A52" s="1737"/>
      <c r="B52" s="1733"/>
      <c r="C52" s="1734"/>
      <c r="D52" s="1713"/>
      <c r="E52" s="1735"/>
      <c r="F52" s="1736"/>
      <c r="G52" s="1716"/>
      <c r="H52" s="1718"/>
      <c r="I52" s="1718"/>
      <c r="J52" s="1719"/>
      <c r="K52" s="1735"/>
      <c r="L52" s="1996"/>
      <c r="M52" s="1997"/>
      <c r="N52" s="1996"/>
      <c r="O52" s="1996"/>
      <c r="P52" s="1997"/>
      <c r="Q52" s="1996"/>
      <c r="R52" s="1996"/>
      <c r="S52" s="1997"/>
      <c r="T52" s="1996"/>
      <c r="U52" s="1997"/>
    </row>
    <row r="53" spans="1:21">
      <c r="A53" s="1733"/>
      <c r="B53" s="1733"/>
      <c r="C53" s="1734"/>
      <c r="D53" s="1713"/>
      <c r="E53" s="1735"/>
      <c r="F53" s="1736"/>
      <c r="G53" s="1716"/>
      <c r="H53" s="1718"/>
      <c r="I53" s="1718"/>
      <c r="J53" s="1719"/>
      <c r="K53" s="1735"/>
      <c r="L53" s="1996"/>
      <c r="M53" s="1997"/>
      <c r="N53" s="1996"/>
      <c r="O53" s="2000"/>
      <c r="P53" s="1999"/>
      <c r="Q53" s="1996"/>
      <c r="R53" s="1998"/>
      <c r="S53" s="1997"/>
      <c r="T53" s="1996"/>
      <c r="U53" s="1997"/>
    </row>
    <row r="54" spans="1:21">
      <c r="A54" s="1733"/>
      <c r="B54" s="1733"/>
      <c r="C54" s="1734"/>
      <c r="D54" s="1713"/>
      <c r="E54" s="1735"/>
      <c r="F54" s="1736"/>
      <c r="G54" s="1716"/>
      <c r="H54" s="1718"/>
      <c r="I54" s="1718"/>
      <c r="J54" s="1719"/>
      <c r="K54" s="1735"/>
      <c r="L54" s="1996"/>
      <c r="M54" s="1997"/>
      <c r="N54" s="1996"/>
      <c r="O54" s="1998"/>
      <c r="P54" s="1997"/>
      <c r="Q54" s="1996"/>
      <c r="R54" s="1998"/>
      <c r="S54" s="1997"/>
      <c r="T54" s="1996"/>
      <c r="U54" s="1997"/>
    </row>
    <row r="55" spans="1:21">
      <c r="A55" s="1733"/>
      <c r="B55" s="1733"/>
      <c r="C55" s="1734"/>
      <c r="D55" s="1713"/>
      <c r="E55" s="1735"/>
      <c r="F55" s="1736"/>
      <c r="G55" s="1716"/>
      <c r="H55" s="1718"/>
      <c r="I55" s="1718"/>
      <c r="J55" s="1719"/>
      <c r="K55" s="1735"/>
      <c r="L55" s="1996"/>
      <c r="M55" s="1997"/>
      <c r="N55" s="1996"/>
      <c r="O55" s="1996"/>
      <c r="P55" s="1997"/>
      <c r="Q55" s="1996"/>
      <c r="R55" s="1996"/>
      <c r="S55" s="1997"/>
      <c r="T55" s="1996"/>
      <c r="U55" s="1997"/>
    </row>
    <row r="56" spans="1:21">
      <c r="A56" s="1733"/>
      <c r="B56" s="1733"/>
      <c r="C56" s="1734"/>
      <c r="D56" s="1713"/>
      <c r="E56" s="1735"/>
      <c r="F56" s="1736"/>
      <c r="G56" s="1716"/>
      <c r="H56" s="1718"/>
      <c r="I56" s="1718"/>
      <c r="J56" s="1719"/>
      <c r="K56" s="1735"/>
      <c r="L56" s="1996"/>
      <c r="M56" s="1997"/>
      <c r="N56" s="1996"/>
      <c r="O56" s="1998"/>
      <c r="P56" s="1997"/>
      <c r="Q56" s="1996"/>
      <c r="R56" s="1998"/>
      <c r="S56" s="1999"/>
      <c r="T56" s="1996"/>
      <c r="U56" s="1997"/>
    </row>
    <row r="57" spans="1:21">
      <c r="A57" s="1733"/>
      <c r="B57" s="1733"/>
      <c r="C57" s="1734"/>
      <c r="D57" s="1713"/>
      <c r="E57" s="1735"/>
      <c r="F57" s="1736"/>
      <c r="G57" s="1716"/>
      <c r="H57" s="1718"/>
      <c r="I57" s="1718"/>
      <c r="J57" s="1719"/>
      <c r="K57" s="1735"/>
      <c r="L57" s="1996"/>
      <c r="M57" s="1997"/>
      <c r="N57" s="1996"/>
      <c r="O57" s="1996"/>
      <c r="P57" s="1997"/>
      <c r="Q57" s="1996"/>
      <c r="R57" s="1996"/>
      <c r="S57" s="1997"/>
      <c r="T57" s="1996"/>
      <c r="U57" s="1997"/>
    </row>
    <row r="58" spans="1:21">
      <c r="A58" s="1733"/>
      <c r="B58" s="1733"/>
      <c r="C58" s="1734"/>
      <c r="D58" s="1713"/>
      <c r="E58" s="1735"/>
      <c r="F58" s="1736"/>
      <c r="G58" s="1716"/>
      <c r="H58" s="1718"/>
      <c r="I58" s="1718"/>
      <c r="J58" s="1719"/>
      <c r="K58" s="1735"/>
      <c r="L58" s="1996"/>
      <c r="M58" s="1997"/>
      <c r="N58" s="1996"/>
      <c r="O58" s="1996"/>
      <c r="P58" s="1997"/>
      <c r="Q58" s="1996"/>
      <c r="R58" s="1998"/>
      <c r="S58" s="1997"/>
      <c r="T58" s="1996"/>
      <c r="U58" s="1997"/>
    </row>
    <row r="59" spans="1:21">
      <c r="A59" s="1733"/>
      <c r="B59" s="1733"/>
      <c r="C59" s="1734"/>
      <c r="D59" s="1713"/>
      <c r="E59" s="1735"/>
      <c r="F59" s="1736"/>
      <c r="G59" s="1716"/>
      <c r="H59" s="1718"/>
      <c r="I59" s="1718"/>
      <c r="J59" s="1719"/>
      <c r="K59" s="1735"/>
      <c r="L59" s="1996"/>
      <c r="M59" s="1997"/>
      <c r="N59" s="1996"/>
      <c r="O59" s="1996"/>
      <c r="P59" s="1997"/>
      <c r="Q59" s="1996"/>
      <c r="R59" s="1996"/>
      <c r="S59" s="1997"/>
      <c r="T59" s="1996"/>
      <c r="U59" s="1997"/>
    </row>
    <row r="60" spans="1:21">
      <c r="A60" s="1733"/>
      <c r="B60" s="1733"/>
      <c r="C60" s="1734"/>
      <c r="D60" s="1713"/>
      <c r="E60" s="1735"/>
      <c r="F60" s="1736"/>
      <c r="G60" s="1716"/>
      <c r="H60" s="1718"/>
      <c r="I60" s="1718"/>
      <c r="J60" s="1719"/>
      <c r="K60" s="1735"/>
      <c r="L60" s="1996"/>
      <c r="M60" s="1997"/>
      <c r="N60" s="1996"/>
      <c r="O60" s="1996"/>
      <c r="P60" s="1997"/>
      <c r="Q60" s="1996"/>
      <c r="R60" s="1996"/>
      <c r="S60" s="1997"/>
      <c r="T60" s="1996"/>
      <c r="U60" s="1997"/>
    </row>
    <row r="61" spans="1:21">
      <c r="A61" s="1733"/>
      <c r="B61" s="1733"/>
      <c r="C61" s="1734"/>
      <c r="D61" s="1713"/>
      <c r="E61" s="1735"/>
      <c r="F61" s="1736"/>
      <c r="G61" s="1716"/>
      <c r="H61" s="1718"/>
      <c r="I61" s="1718"/>
      <c r="J61" s="1719"/>
      <c r="K61" s="1735"/>
      <c r="L61" s="1996"/>
      <c r="M61" s="1997"/>
      <c r="N61" s="1996"/>
      <c r="O61" s="1998"/>
      <c r="P61" s="1997"/>
      <c r="Q61" s="1996"/>
      <c r="R61" s="1998"/>
      <c r="S61" s="1997"/>
      <c r="T61" s="1996"/>
      <c r="U61" s="1997"/>
    </row>
    <row r="62" spans="1:21">
      <c r="A62" s="1733"/>
      <c r="B62" s="1733"/>
      <c r="C62" s="1734"/>
      <c r="D62" s="1713"/>
      <c r="E62" s="1735"/>
      <c r="F62" s="1736"/>
      <c r="G62" s="1716"/>
      <c r="H62" s="1718"/>
      <c r="I62" s="1718"/>
      <c r="J62" s="1719"/>
      <c r="K62" s="1735"/>
      <c r="L62" s="1996"/>
      <c r="M62" s="1997"/>
      <c r="N62" s="1996"/>
      <c r="O62" s="1996"/>
      <c r="P62" s="1997"/>
      <c r="Q62" s="1996"/>
      <c r="R62" s="1998"/>
      <c r="S62" s="1997"/>
      <c r="T62" s="1996"/>
      <c r="U62" s="1997"/>
    </row>
    <row r="63" spans="1:21">
      <c r="A63" s="1733"/>
      <c r="B63" s="1733"/>
      <c r="C63" s="1734"/>
      <c r="D63" s="1713"/>
      <c r="E63" s="1735"/>
      <c r="F63" s="1736"/>
      <c r="G63" s="1716"/>
      <c r="H63" s="1718"/>
      <c r="I63" s="1718"/>
      <c r="J63" s="1719"/>
      <c r="K63" s="1735"/>
      <c r="L63" s="1996"/>
      <c r="M63" s="1997"/>
      <c r="N63" s="1996"/>
      <c r="O63" s="1996"/>
      <c r="P63" s="1997"/>
      <c r="Q63" s="1996"/>
      <c r="R63" s="1998"/>
      <c r="S63" s="1997"/>
      <c r="T63" s="1996"/>
      <c r="U63" s="1997"/>
    </row>
    <row r="64" spans="1:21">
      <c r="A64" s="1733"/>
      <c r="B64" s="1733"/>
      <c r="C64" s="1734"/>
      <c r="D64" s="1713"/>
      <c r="E64" s="1735"/>
      <c r="F64" s="1736"/>
      <c r="G64" s="1716"/>
      <c r="H64" s="1718"/>
      <c r="I64" s="1718"/>
      <c r="J64" s="1719"/>
      <c r="K64" s="1735"/>
      <c r="L64" s="1996"/>
      <c r="M64" s="1997"/>
      <c r="N64" s="1996"/>
      <c r="O64" s="1996"/>
      <c r="P64" s="1997"/>
      <c r="Q64" s="1996"/>
      <c r="R64" s="2001"/>
      <c r="S64" s="1997"/>
      <c r="T64" s="1996"/>
      <c r="U64" s="1997"/>
    </row>
    <row r="65" spans="1:21">
      <c r="A65" s="1733"/>
      <c r="B65" s="1733"/>
      <c r="C65" s="1734"/>
      <c r="D65" s="1713"/>
      <c r="E65" s="1735"/>
      <c r="F65" s="1736"/>
      <c r="G65" s="1716"/>
      <c r="H65" s="1718"/>
      <c r="I65" s="1718"/>
      <c r="J65" s="1719"/>
      <c r="K65" s="1735"/>
      <c r="L65" s="1996"/>
      <c r="M65" s="1997"/>
      <c r="N65" s="1996"/>
      <c r="O65" s="1996"/>
      <c r="P65" s="1997"/>
      <c r="Q65" s="1996"/>
      <c r="R65" s="2001"/>
      <c r="S65" s="1997"/>
      <c r="T65" s="1996"/>
      <c r="U65" s="1997"/>
    </row>
    <row r="66" spans="1:21">
      <c r="A66" s="1733"/>
      <c r="B66" s="1733"/>
      <c r="C66" s="1734"/>
      <c r="D66" s="1713"/>
      <c r="E66" s="1735"/>
      <c r="F66" s="1736"/>
      <c r="G66" s="1716"/>
      <c r="H66" s="1718"/>
      <c r="I66" s="1718"/>
      <c r="J66" s="1719"/>
      <c r="K66" s="1735"/>
      <c r="L66" s="1996"/>
      <c r="M66" s="1997"/>
      <c r="N66" s="1996"/>
      <c r="O66" s="1996"/>
      <c r="P66" s="1997"/>
      <c r="Q66" s="1996"/>
      <c r="R66" s="2001"/>
      <c r="S66" s="1997"/>
      <c r="T66" s="1996"/>
      <c r="U66" s="1997"/>
    </row>
    <row r="67" spans="1:21">
      <c r="A67" s="1733"/>
      <c r="B67" s="1733"/>
      <c r="C67" s="1734"/>
      <c r="D67" s="1713"/>
      <c r="E67" s="1735"/>
      <c r="F67" s="1736"/>
      <c r="G67" s="1716"/>
      <c r="H67" s="1718"/>
      <c r="I67" s="1718"/>
      <c r="J67" s="1719"/>
      <c r="K67" s="1735"/>
      <c r="L67" s="1996"/>
      <c r="M67" s="1997"/>
      <c r="N67" s="1996"/>
      <c r="O67" s="1996"/>
      <c r="P67" s="1997"/>
      <c r="Q67" s="1996"/>
      <c r="R67" s="1996"/>
      <c r="S67" s="1997"/>
      <c r="T67" s="1996"/>
      <c r="U67" s="1997"/>
    </row>
    <row r="68" spans="1:21">
      <c r="A68" s="1733"/>
      <c r="B68" s="1733"/>
      <c r="C68" s="1734"/>
      <c r="D68" s="1713"/>
      <c r="E68" s="1735"/>
      <c r="F68" s="1736"/>
      <c r="G68" s="1716"/>
      <c r="H68" s="1718"/>
      <c r="I68" s="1718"/>
      <c r="J68" s="1719"/>
      <c r="K68" s="1735"/>
      <c r="L68" s="1996"/>
      <c r="M68" s="1997"/>
      <c r="N68" s="1996"/>
      <c r="O68" s="1996"/>
      <c r="P68" s="1997"/>
      <c r="Q68" s="1996"/>
      <c r="R68" s="1996"/>
      <c r="S68" s="1997"/>
      <c r="T68" s="1996"/>
      <c r="U68" s="1997"/>
    </row>
    <row r="69" spans="1:21">
      <c r="A69" s="1733"/>
      <c r="B69" s="1733"/>
      <c r="C69" s="1734"/>
      <c r="D69" s="1713"/>
      <c r="E69" s="1735"/>
      <c r="F69" s="1736"/>
      <c r="G69" s="1716"/>
      <c r="H69" s="1718"/>
      <c r="I69" s="1718"/>
      <c r="J69" s="1719"/>
      <c r="K69" s="1735"/>
      <c r="L69" s="1996"/>
      <c r="M69" s="1997"/>
      <c r="N69" s="2002"/>
      <c r="O69" s="2001"/>
      <c r="P69" s="1999"/>
      <c r="Q69" s="2002"/>
      <c r="R69" s="2001"/>
      <c r="S69" s="1999"/>
      <c r="T69" s="1996"/>
      <c r="U69" s="1997"/>
    </row>
    <row r="70" spans="1:21">
      <c r="A70" s="1733"/>
      <c r="B70" s="1733"/>
      <c r="C70" s="1734"/>
      <c r="D70" s="1713"/>
      <c r="E70" s="1735"/>
      <c r="F70" s="1736"/>
      <c r="G70" s="1716"/>
      <c r="H70" s="1718"/>
      <c r="I70" s="1718"/>
      <c r="J70" s="1719"/>
      <c r="K70" s="1735"/>
      <c r="L70" s="840"/>
      <c r="M70" s="839"/>
      <c r="N70" s="840"/>
      <c r="O70" s="840"/>
      <c r="P70" s="839"/>
      <c r="Q70" s="840"/>
      <c r="R70" s="840"/>
      <c r="S70" s="839"/>
      <c r="T70" s="840"/>
      <c r="U70" s="839"/>
    </row>
    <row r="71" spans="1:21">
      <c r="A71" s="1733"/>
      <c r="B71" s="1733"/>
      <c r="C71" s="1734"/>
      <c r="D71" s="1713"/>
      <c r="E71" s="1735"/>
      <c r="F71" s="1736"/>
      <c r="G71" s="1716"/>
      <c r="H71" s="1718"/>
      <c r="I71" s="1718"/>
      <c r="J71" s="1719"/>
      <c r="K71" s="1735"/>
      <c r="L71" s="840"/>
      <c r="M71" s="839"/>
      <c r="N71" s="840"/>
      <c r="O71" s="840"/>
      <c r="P71" s="839"/>
      <c r="Q71" s="840"/>
      <c r="R71" s="840"/>
      <c r="S71" s="839"/>
      <c r="T71" s="840"/>
      <c r="U71" s="839"/>
    </row>
    <row r="72" spans="1:21">
      <c r="A72" s="1733"/>
      <c r="B72" s="1733"/>
      <c r="C72" s="1734"/>
      <c r="D72" s="1713"/>
      <c r="E72" s="1735"/>
      <c r="F72" s="1736"/>
      <c r="G72" s="1716"/>
      <c r="H72" s="1718"/>
      <c r="I72" s="1718"/>
      <c r="J72" s="1719"/>
      <c r="K72" s="1735"/>
      <c r="L72" s="1996"/>
      <c r="M72" s="1997"/>
      <c r="N72" s="1996"/>
      <c r="O72" s="1996"/>
      <c r="P72" s="1997"/>
      <c r="Q72" s="1996"/>
      <c r="R72" s="1996"/>
      <c r="S72" s="1997"/>
      <c r="T72" s="1996"/>
      <c r="U72" s="1997"/>
    </row>
    <row r="73" spans="1:21">
      <c r="A73" s="1733"/>
      <c r="B73" s="1733"/>
      <c r="C73" s="1734"/>
      <c r="D73" s="1713"/>
      <c r="E73" s="1735"/>
      <c r="F73" s="1736"/>
      <c r="G73" s="1716"/>
      <c r="H73" s="1718"/>
      <c r="I73" s="1718"/>
      <c r="J73" s="1719"/>
      <c r="K73" s="1735"/>
      <c r="L73" s="1996"/>
      <c r="M73" s="1997"/>
      <c r="N73" s="1996"/>
      <c r="O73" s="1996"/>
      <c r="P73" s="1997"/>
      <c r="Q73" s="1996"/>
      <c r="R73" s="1998"/>
      <c r="S73" s="1997"/>
      <c r="T73" s="1996"/>
      <c r="U73" s="1997"/>
    </row>
    <row r="74" spans="1:21">
      <c r="A74" s="1733"/>
      <c r="B74" s="1733"/>
      <c r="C74" s="1734"/>
      <c r="D74" s="1713"/>
      <c r="E74" s="1735"/>
      <c r="F74" s="1736"/>
      <c r="G74" s="1716"/>
      <c r="H74" s="1718"/>
      <c r="I74" s="1718"/>
      <c r="J74" s="1719"/>
      <c r="K74" s="1735"/>
      <c r="L74" s="1996"/>
      <c r="M74" s="1997"/>
      <c r="N74" s="1996"/>
      <c r="O74" s="1996"/>
      <c r="P74" s="1997"/>
      <c r="Q74" s="1996"/>
      <c r="R74" s="1998"/>
      <c r="S74" s="1997"/>
      <c r="T74" s="1996"/>
      <c r="U74" s="1997"/>
    </row>
    <row r="75" spans="1:21">
      <c r="A75" s="1733"/>
      <c r="B75" s="1733"/>
      <c r="C75" s="1734"/>
      <c r="D75" s="1713"/>
      <c r="E75" s="1735"/>
      <c r="F75" s="1736"/>
      <c r="G75" s="1716"/>
      <c r="H75" s="1718"/>
      <c r="I75" s="1718"/>
      <c r="J75" s="1719"/>
      <c r="K75" s="1735"/>
      <c r="L75" s="1996"/>
      <c r="M75" s="1997"/>
      <c r="N75" s="1996"/>
      <c r="O75" s="1998"/>
      <c r="P75" s="1997"/>
      <c r="Q75" s="1996"/>
      <c r="R75" s="1998"/>
      <c r="S75" s="1997"/>
      <c r="T75" s="1996"/>
      <c r="U75" s="1997"/>
    </row>
    <row r="76" spans="1:21">
      <c r="A76" s="1733"/>
      <c r="B76" s="1733"/>
      <c r="C76" s="1734"/>
      <c r="D76" s="1713"/>
      <c r="E76" s="1735"/>
      <c r="F76" s="1736"/>
      <c r="G76" s="1716"/>
      <c r="H76" s="1718"/>
      <c r="I76" s="1718"/>
      <c r="J76" s="1719"/>
      <c r="K76" s="1735"/>
      <c r="L76" s="1996"/>
      <c r="M76" s="1997"/>
      <c r="N76" s="1996"/>
      <c r="O76" s="1998"/>
      <c r="P76" s="1999"/>
      <c r="Q76" s="1996"/>
      <c r="R76" s="1998"/>
      <c r="S76" s="1997"/>
      <c r="T76" s="1996"/>
      <c r="U76" s="1997"/>
    </row>
    <row r="77" spans="1:21">
      <c r="A77" s="1733"/>
      <c r="B77" s="1733"/>
      <c r="C77" s="1734"/>
      <c r="D77" s="1713"/>
      <c r="E77" s="1735"/>
      <c r="F77" s="1736"/>
      <c r="G77" s="1716"/>
      <c r="H77" s="1718"/>
      <c r="I77" s="1718"/>
      <c r="J77" s="1719"/>
      <c r="K77" s="1735"/>
      <c r="L77" s="1996"/>
      <c r="M77" s="1997"/>
      <c r="N77" s="1996"/>
      <c r="O77" s="1998"/>
      <c r="P77" s="1997"/>
      <c r="Q77" s="1996"/>
      <c r="R77" s="1998"/>
      <c r="S77" s="1999"/>
      <c r="T77" s="1996"/>
      <c r="U77" s="1997"/>
    </row>
    <row r="78" spans="1:21">
      <c r="A78" s="1733"/>
      <c r="B78" s="1733"/>
      <c r="C78" s="1734"/>
      <c r="D78" s="1713"/>
      <c r="E78" s="1735"/>
      <c r="F78" s="1736"/>
      <c r="G78" s="1716"/>
      <c r="H78" s="1718"/>
      <c r="I78" s="1718"/>
      <c r="J78" s="1719"/>
      <c r="K78" s="1735"/>
      <c r="L78" s="1996"/>
      <c r="M78" s="1997"/>
      <c r="N78" s="1996"/>
      <c r="O78" s="1998"/>
      <c r="P78" s="1997"/>
      <c r="Q78" s="1996"/>
      <c r="R78" s="1998"/>
      <c r="S78" s="1997"/>
      <c r="T78" s="1996"/>
      <c r="U78" s="1997"/>
    </row>
    <row r="79" spans="1:21">
      <c r="A79" s="1733"/>
      <c r="B79" s="1733"/>
      <c r="C79" s="1734"/>
      <c r="D79" s="1713"/>
      <c r="E79" s="1735"/>
      <c r="F79" s="1736"/>
      <c r="G79" s="1716"/>
      <c r="H79" s="1718"/>
      <c r="I79" s="1718"/>
      <c r="J79" s="1719"/>
      <c r="K79" s="1735"/>
      <c r="L79" s="1996"/>
      <c r="M79" s="1997"/>
      <c r="N79" s="1996"/>
      <c r="O79" s="1998"/>
      <c r="P79" s="1997"/>
      <c r="Q79" s="1996"/>
      <c r="R79" s="1996"/>
      <c r="S79" s="1997"/>
      <c r="T79" s="1996"/>
      <c r="U79" s="1997"/>
    </row>
    <row r="80" spans="1:21">
      <c r="A80" s="1733"/>
      <c r="B80" s="1733"/>
      <c r="C80" s="1734"/>
      <c r="D80" s="1713"/>
      <c r="E80" s="1735"/>
      <c r="F80" s="1736"/>
      <c r="G80" s="1716"/>
      <c r="H80" s="1718"/>
      <c r="I80" s="1718"/>
      <c r="J80" s="1719"/>
      <c r="K80" s="1735"/>
      <c r="L80" s="1996"/>
      <c r="M80" s="1997"/>
      <c r="N80" s="1996"/>
      <c r="O80" s="1998"/>
      <c r="P80" s="1997"/>
      <c r="Q80" s="1996"/>
      <c r="R80" s="1996"/>
      <c r="S80" s="1997"/>
      <c r="T80" s="1996"/>
      <c r="U80" s="1997"/>
    </row>
    <row r="81" spans="1:21">
      <c r="A81" s="1733"/>
      <c r="B81" s="1733"/>
      <c r="C81" s="1734"/>
      <c r="D81" s="1713"/>
      <c r="E81" s="1735"/>
      <c r="F81" s="1736"/>
      <c r="G81" s="1716"/>
      <c r="H81" s="1718"/>
      <c r="I81" s="1718"/>
      <c r="J81" s="1719"/>
      <c r="K81" s="1735"/>
      <c r="L81" s="1996"/>
      <c r="M81" s="1999"/>
      <c r="N81" s="1996"/>
      <c r="O81" s="1996"/>
      <c r="P81" s="1997"/>
      <c r="Q81" s="1996"/>
      <c r="R81" s="1996"/>
      <c r="S81" s="1997"/>
      <c r="T81" s="1996"/>
      <c r="U81" s="1997"/>
    </row>
    <row r="82" spans="1:21">
      <c r="A82" s="1733"/>
      <c r="B82" s="1733"/>
      <c r="C82" s="1734"/>
      <c r="D82" s="1713"/>
      <c r="E82" s="1735"/>
      <c r="F82" s="1736"/>
      <c r="G82" s="1716"/>
      <c r="H82" s="1718"/>
      <c r="I82" s="1718"/>
      <c r="J82" s="1719"/>
      <c r="K82" s="1735"/>
      <c r="L82" s="1996"/>
      <c r="M82" s="1997"/>
      <c r="N82" s="1996"/>
      <c r="O82" s="1996"/>
      <c r="P82" s="1997"/>
      <c r="Q82" s="1996"/>
      <c r="R82" s="1996"/>
      <c r="S82" s="1997"/>
      <c r="T82" s="1996"/>
      <c r="U82" s="1997"/>
    </row>
    <row r="83" spans="1:21">
      <c r="A83" s="1733"/>
      <c r="B83" s="1733"/>
      <c r="C83" s="1734"/>
      <c r="D83" s="1713"/>
      <c r="E83" s="1735"/>
      <c r="F83" s="1736"/>
      <c r="G83" s="1716"/>
      <c r="H83" s="1718"/>
      <c r="I83" s="1718"/>
      <c r="J83" s="1719"/>
      <c r="K83" s="1735"/>
      <c r="L83" s="1996"/>
      <c r="M83" s="1997"/>
      <c r="N83" s="1996"/>
      <c r="O83" s="1996"/>
      <c r="P83" s="1997"/>
      <c r="Q83" s="1996"/>
      <c r="R83" s="1996"/>
      <c r="S83" s="1997"/>
      <c r="T83" s="1996"/>
      <c r="U83" s="1997"/>
    </row>
    <row r="84" spans="1:21">
      <c r="A84" s="1733"/>
      <c r="B84" s="1733"/>
      <c r="C84" s="1734"/>
      <c r="D84" s="1713"/>
      <c r="E84" s="1735"/>
      <c r="F84" s="1736"/>
      <c r="G84" s="1716"/>
      <c r="H84" s="1718"/>
      <c r="I84" s="1718"/>
      <c r="J84" s="1719"/>
      <c r="K84" s="1735"/>
      <c r="L84" s="1996"/>
      <c r="M84" s="1997"/>
      <c r="N84" s="1996"/>
      <c r="O84" s="1996"/>
      <c r="P84" s="1997"/>
      <c r="Q84" s="1996"/>
      <c r="R84" s="1996"/>
      <c r="S84" s="1997"/>
      <c r="T84" s="1996"/>
      <c r="U84" s="1997"/>
    </row>
    <row r="85" spans="1:21">
      <c r="A85" s="1733"/>
      <c r="B85" s="1733"/>
      <c r="C85" s="1734"/>
      <c r="D85" s="1713"/>
      <c r="E85" s="1735"/>
      <c r="F85" s="1736"/>
      <c r="G85" s="1716"/>
      <c r="H85" s="1718"/>
      <c r="I85" s="1718"/>
      <c r="J85" s="1719"/>
      <c r="K85" s="1735"/>
      <c r="L85" s="1996"/>
      <c r="M85" s="1997"/>
      <c r="N85" s="1996"/>
      <c r="O85" s="1996"/>
      <c r="P85" s="1997"/>
      <c r="Q85" s="1998"/>
      <c r="R85" s="1998"/>
      <c r="S85" s="1997"/>
      <c r="T85" s="1996"/>
      <c r="U85" s="1997"/>
    </row>
    <row r="86" spans="1:21">
      <c r="A86" s="1733"/>
      <c r="B86" s="1733"/>
      <c r="C86" s="1734"/>
      <c r="D86" s="1713"/>
      <c r="E86" s="1735"/>
      <c r="F86" s="1736"/>
      <c r="G86" s="1716"/>
      <c r="H86" s="1718"/>
      <c r="I86" s="1718"/>
      <c r="J86" s="1719"/>
      <c r="K86" s="1735"/>
      <c r="L86" s="1996"/>
      <c r="M86" s="1997"/>
      <c r="N86" s="1996"/>
      <c r="O86" s="1996"/>
      <c r="P86" s="1997"/>
      <c r="Q86" s="1998"/>
      <c r="R86" s="1998"/>
      <c r="S86" s="1997"/>
      <c r="T86" s="1996"/>
      <c r="U86" s="1997"/>
    </row>
    <row r="87" spans="1:21">
      <c r="A87" s="1720"/>
      <c r="B87" s="1713"/>
      <c r="C87" s="1714"/>
      <c r="D87" s="1713"/>
      <c r="E87" s="1738"/>
      <c r="F87" s="1739"/>
      <c r="G87" s="1739"/>
      <c r="H87" s="1738"/>
      <c r="I87" s="1738"/>
      <c r="J87" s="1739"/>
      <c r="K87" s="1738"/>
      <c r="L87" s="1996"/>
      <c r="M87" s="1997"/>
      <c r="N87" s="1996"/>
      <c r="O87" s="1996"/>
      <c r="P87" s="1997"/>
      <c r="Q87" s="1996"/>
      <c r="R87" s="1996"/>
      <c r="S87" s="1997"/>
      <c r="T87" s="1996"/>
      <c r="U87" s="1997"/>
    </row>
    <row r="88" spans="1:21">
      <c r="C88" s="2003"/>
      <c r="D88" s="2004"/>
      <c r="E88" s="2005"/>
      <c r="F88" s="2005"/>
      <c r="H88" s="1996"/>
      <c r="I88" s="1999"/>
      <c r="J88" s="1996"/>
      <c r="K88" s="1997"/>
      <c r="L88" s="1996"/>
      <c r="M88" s="1997"/>
      <c r="N88" s="1996"/>
      <c r="O88" s="1996"/>
      <c r="P88" s="1997"/>
      <c r="Q88" s="1998"/>
      <c r="R88" s="1998"/>
      <c r="S88" s="1997"/>
      <c r="T88" s="1996"/>
      <c r="U88" s="1997"/>
    </row>
    <row r="89" spans="1:21">
      <c r="C89" s="2003"/>
      <c r="D89" s="2004"/>
      <c r="E89" s="2005"/>
      <c r="F89" s="2005"/>
      <c r="H89" s="1996"/>
      <c r="I89" s="1997"/>
      <c r="J89" s="1996"/>
      <c r="K89" s="1997"/>
      <c r="L89" s="1996"/>
      <c r="M89" s="1997"/>
      <c r="N89" s="1996"/>
      <c r="O89" s="2000"/>
      <c r="P89" s="1997"/>
      <c r="Q89" s="1996"/>
      <c r="R89" s="1998"/>
      <c r="S89" s="1999"/>
      <c r="T89" s="1996"/>
      <c r="U89" s="1997"/>
    </row>
    <row r="90" spans="1:21">
      <c r="C90" s="2003"/>
      <c r="D90" s="2004"/>
      <c r="E90" s="2005"/>
      <c r="F90" s="2005"/>
      <c r="H90" s="1996"/>
      <c r="I90" s="1997"/>
      <c r="J90" s="1996"/>
      <c r="K90" s="1997"/>
      <c r="L90" s="1996"/>
      <c r="M90" s="1997"/>
      <c r="N90" s="1996"/>
      <c r="O90" s="1998"/>
      <c r="P90" s="1997"/>
      <c r="Q90" s="1996"/>
      <c r="R90" s="1998"/>
      <c r="S90" s="1997"/>
      <c r="T90" s="1996"/>
      <c r="U90" s="1997"/>
    </row>
    <row r="91" spans="1:21">
      <c r="C91" s="2003"/>
      <c r="D91" s="2004"/>
      <c r="E91" s="2005"/>
      <c r="F91" s="2005"/>
      <c r="H91" s="1996"/>
      <c r="I91" s="1997"/>
      <c r="J91" s="1996"/>
      <c r="K91" s="1997"/>
      <c r="L91" s="1996"/>
      <c r="M91" s="1997"/>
      <c r="N91" s="1996"/>
      <c r="O91" s="1996"/>
      <c r="P91" s="1997"/>
      <c r="Q91" s="1996"/>
      <c r="R91" s="1998"/>
      <c r="S91" s="1997"/>
      <c r="T91" s="1996"/>
      <c r="U91" s="1997"/>
    </row>
    <row r="92" spans="1:21">
      <c r="C92" s="2003"/>
      <c r="D92" s="2004"/>
      <c r="E92" s="2005"/>
      <c r="F92" s="2005"/>
      <c r="H92" s="1996"/>
      <c r="I92" s="1999"/>
      <c r="J92" s="1996"/>
      <c r="K92" s="1997"/>
      <c r="L92" s="1996"/>
      <c r="M92" s="1997"/>
      <c r="N92" s="1996"/>
      <c r="O92" s="1998"/>
      <c r="P92" s="1997"/>
      <c r="Q92" s="1996"/>
      <c r="R92" s="1998"/>
      <c r="S92" s="1999"/>
      <c r="T92" s="1996"/>
      <c r="U92" s="1997"/>
    </row>
    <row r="93" spans="1:21">
      <c r="C93" s="2003"/>
      <c r="D93" s="2004"/>
      <c r="E93" s="2005"/>
      <c r="F93" s="2005"/>
      <c r="H93" s="1996"/>
      <c r="I93" s="1999"/>
      <c r="J93" s="1996"/>
      <c r="K93" s="1997"/>
      <c r="L93" s="1996"/>
      <c r="M93" s="1997"/>
      <c r="N93" s="1996"/>
      <c r="O93" s="1996"/>
      <c r="P93" s="1997"/>
      <c r="Q93" s="1996"/>
      <c r="R93" s="1996"/>
      <c r="S93" s="1997"/>
      <c r="T93" s="1996"/>
      <c r="U93" s="1997"/>
    </row>
    <row r="94" spans="1:21">
      <c r="C94" s="2003"/>
      <c r="D94" s="2004"/>
      <c r="E94" s="2005"/>
      <c r="F94" s="2005"/>
      <c r="H94" s="1996"/>
      <c r="I94" s="1997"/>
      <c r="J94" s="1996"/>
      <c r="K94" s="1997"/>
      <c r="L94" s="1996"/>
      <c r="M94" s="1997"/>
      <c r="N94" s="1996"/>
      <c r="O94" s="1996"/>
      <c r="P94" s="1997"/>
      <c r="Q94" s="1996"/>
      <c r="R94" s="1998"/>
      <c r="S94" s="1997"/>
      <c r="T94" s="1996"/>
      <c r="U94" s="1997"/>
    </row>
    <row r="95" spans="1:21">
      <c r="C95" s="2003"/>
      <c r="D95" s="2004"/>
      <c r="E95" s="2005"/>
      <c r="F95" s="2005"/>
      <c r="H95" s="1996"/>
      <c r="I95" s="1997"/>
      <c r="J95" s="1996"/>
      <c r="K95" s="1997"/>
      <c r="L95" s="1996"/>
      <c r="M95" s="1997"/>
      <c r="N95" s="1996"/>
      <c r="O95" s="1998"/>
      <c r="P95" s="1997"/>
      <c r="Q95" s="1996"/>
      <c r="R95" s="1998"/>
      <c r="S95" s="1997"/>
      <c r="T95" s="1996"/>
      <c r="U95" s="1997"/>
    </row>
    <row r="96" spans="1:21">
      <c r="C96" s="2003"/>
      <c r="D96" s="2004"/>
      <c r="E96" s="2005"/>
      <c r="F96" s="2005"/>
      <c r="H96" s="1996"/>
      <c r="I96" s="1999"/>
      <c r="J96" s="1996"/>
      <c r="K96" s="1997"/>
      <c r="L96" s="1996"/>
      <c r="M96" s="1997"/>
      <c r="N96" s="1996"/>
      <c r="O96" s="1996"/>
      <c r="P96" s="1997"/>
      <c r="Q96" s="1996"/>
      <c r="R96" s="1998"/>
      <c r="S96" s="1997"/>
      <c r="T96" s="1996"/>
      <c r="U96" s="1997"/>
    </row>
    <row r="97" spans="3:21">
      <c r="C97" s="2003"/>
      <c r="D97" s="2004"/>
      <c r="E97" s="2005"/>
      <c r="F97" s="2005"/>
      <c r="H97" s="1996"/>
      <c r="I97" s="1997"/>
      <c r="J97" s="1996"/>
      <c r="K97" s="1997"/>
      <c r="L97" s="1996"/>
      <c r="M97" s="1997"/>
      <c r="N97" s="1996"/>
      <c r="O97" s="1996"/>
      <c r="P97" s="1997"/>
      <c r="Q97" s="1996"/>
      <c r="R97" s="1996"/>
      <c r="S97" s="1997"/>
      <c r="T97" s="1996"/>
      <c r="U97" s="1997"/>
    </row>
    <row r="98" spans="3:21">
      <c r="C98" s="2003"/>
      <c r="D98" s="2004"/>
      <c r="E98" s="2005"/>
      <c r="F98" s="2005"/>
      <c r="H98" s="1996"/>
      <c r="I98" s="1999"/>
      <c r="J98" s="1996"/>
      <c r="K98" s="1997"/>
      <c r="L98" s="1996"/>
      <c r="M98" s="1997"/>
      <c r="N98" s="1996"/>
      <c r="O98" s="1996"/>
      <c r="P98" s="1997"/>
      <c r="Q98" s="1996"/>
      <c r="R98" s="1996"/>
      <c r="S98" s="1997"/>
      <c r="T98" s="1996"/>
      <c r="U98" s="1997"/>
    </row>
    <row r="99" spans="3:21">
      <c r="C99" s="2003"/>
      <c r="D99" s="2004"/>
      <c r="E99" s="2005"/>
      <c r="F99" s="2005"/>
      <c r="H99" s="1996"/>
      <c r="I99" s="1999"/>
      <c r="J99" s="1996"/>
      <c r="K99" s="1997"/>
      <c r="L99" s="1996"/>
      <c r="M99" s="1997"/>
      <c r="N99" s="1996"/>
      <c r="O99" s="1996"/>
      <c r="P99" s="1997"/>
      <c r="Q99" s="1996"/>
      <c r="R99" s="2001"/>
      <c r="S99" s="1997"/>
      <c r="T99" s="1996"/>
      <c r="U99" s="1997"/>
    </row>
    <row r="100" spans="3:21">
      <c r="C100" s="2003"/>
      <c r="D100" s="2004"/>
      <c r="E100" s="2005"/>
      <c r="F100" s="2005"/>
      <c r="H100" s="1996"/>
      <c r="I100" s="1999"/>
      <c r="J100" s="1996"/>
      <c r="K100" s="1997"/>
      <c r="L100" s="1996"/>
      <c r="M100" s="1997"/>
      <c r="N100" s="1996"/>
      <c r="O100" s="1996"/>
      <c r="P100" s="1997"/>
      <c r="Q100" s="1996"/>
      <c r="R100" s="1996"/>
      <c r="S100" s="1997"/>
      <c r="T100" s="1996"/>
      <c r="U100" s="1997"/>
    </row>
    <row r="101" spans="3:21">
      <c r="C101" s="2003"/>
      <c r="D101" s="2004"/>
      <c r="E101" s="2005"/>
      <c r="F101" s="2005"/>
      <c r="H101" s="1996"/>
      <c r="I101" s="1997"/>
      <c r="J101" s="1996"/>
      <c r="K101" s="1997"/>
      <c r="L101" s="1996"/>
      <c r="M101" s="1997"/>
      <c r="N101" s="1996"/>
      <c r="O101" s="1996"/>
      <c r="P101" s="1997"/>
      <c r="Q101" s="1996"/>
      <c r="R101" s="1996"/>
      <c r="S101" s="1997"/>
      <c r="T101" s="1996"/>
      <c r="U101" s="1997"/>
    </row>
    <row r="102" spans="3:21">
      <c r="C102" s="2003"/>
      <c r="D102" s="2004"/>
      <c r="E102" s="2005"/>
      <c r="F102" s="2005"/>
      <c r="H102" s="1996"/>
      <c r="I102" s="1997"/>
      <c r="J102" s="1996"/>
      <c r="K102" s="1997"/>
      <c r="L102" s="1996"/>
      <c r="M102" s="1997"/>
      <c r="N102" s="1996"/>
      <c r="O102" s="1996"/>
      <c r="P102" s="1997"/>
      <c r="Q102" s="1996"/>
      <c r="R102" s="1996"/>
      <c r="S102" s="1997"/>
      <c r="T102" s="1996"/>
      <c r="U102" s="1997"/>
    </row>
    <row r="103" spans="3:21">
      <c r="C103" s="2003"/>
      <c r="D103" s="2004"/>
      <c r="E103" s="2005"/>
      <c r="F103" s="2005"/>
      <c r="H103" s="1996"/>
      <c r="I103" s="1997"/>
      <c r="J103" s="1996"/>
      <c r="K103" s="1997"/>
      <c r="L103" s="1996"/>
      <c r="M103" s="1997"/>
      <c r="N103" s="1996"/>
      <c r="O103" s="1996"/>
      <c r="P103" s="1997"/>
      <c r="Q103" s="1996"/>
      <c r="R103" s="1996"/>
      <c r="S103" s="1997"/>
      <c r="T103" s="1996"/>
      <c r="U103" s="1997"/>
    </row>
    <row r="104" spans="3:21">
      <c r="C104" s="2003"/>
      <c r="D104" s="2004"/>
      <c r="E104" s="2005"/>
      <c r="F104" s="2005"/>
      <c r="H104" s="1996"/>
      <c r="I104" s="1997"/>
      <c r="J104" s="1996"/>
      <c r="K104" s="1997"/>
      <c r="L104" s="1996"/>
      <c r="M104" s="1997"/>
      <c r="N104" s="1996"/>
      <c r="O104" s="1996"/>
      <c r="P104" s="1997"/>
      <c r="Q104" s="1996"/>
      <c r="R104" s="1996"/>
      <c r="S104" s="1997"/>
      <c r="T104" s="1996"/>
      <c r="U104" s="1997"/>
    </row>
    <row r="105" spans="3:21">
      <c r="C105" s="2003"/>
      <c r="D105" s="2004"/>
      <c r="E105" s="2005"/>
      <c r="F105" s="2005"/>
      <c r="H105" s="1996"/>
      <c r="I105" s="1999"/>
      <c r="J105" s="1996"/>
      <c r="K105" s="1997"/>
      <c r="L105" s="1996"/>
      <c r="M105" s="1997"/>
      <c r="N105" s="1996"/>
      <c r="O105" s="1996"/>
      <c r="P105" s="1997"/>
      <c r="Q105" s="1996"/>
      <c r="R105" s="1996"/>
      <c r="S105" s="1997"/>
      <c r="T105" s="1996"/>
      <c r="U105" s="1997"/>
    </row>
    <row r="106" spans="3:21">
      <c r="C106" s="2006"/>
      <c r="D106" s="2007"/>
      <c r="E106" s="2008"/>
      <c r="F106" s="2008"/>
      <c r="H106" s="1996"/>
      <c r="I106" s="1997"/>
      <c r="J106" s="1996"/>
      <c r="K106" s="1997"/>
      <c r="L106" s="1996"/>
      <c r="M106" s="1997"/>
      <c r="N106" s="2002"/>
      <c r="O106" s="2001"/>
      <c r="P106" s="1999"/>
      <c r="Q106" s="2002"/>
      <c r="R106" s="2001"/>
      <c r="S106" s="1999"/>
      <c r="T106" s="1996"/>
      <c r="U106" s="1997"/>
    </row>
    <row r="107" spans="3:21">
      <c r="C107" s="1207"/>
      <c r="D107" s="2009"/>
      <c r="E107" s="1208"/>
      <c r="F107" s="1208"/>
      <c r="H107" s="842"/>
      <c r="I107" s="839"/>
      <c r="J107" s="842"/>
      <c r="K107" s="841"/>
      <c r="L107" s="842"/>
      <c r="M107" s="841"/>
      <c r="N107" s="842"/>
      <c r="O107" s="842"/>
      <c r="P107" s="841"/>
      <c r="Q107" s="842"/>
      <c r="R107" s="842"/>
      <c r="S107" s="841"/>
      <c r="T107" s="842"/>
      <c r="U107" s="839"/>
    </row>
    <row r="108" spans="3:21">
      <c r="C108" s="2010"/>
      <c r="D108" s="2010"/>
      <c r="E108" s="2011"/>
      <c r="F108" s="2011"/>
      <c r="H108" s="2012"/>
      <c r="I108" s="2013"/>
      <c r="J108" s="2012"/>
      <c r="K108" s="2013"/>
      <c r="L108" s="2012"/>
      <c r="M108" s="2013"/>
      <c r="N108" s="2012"/>
      <c r="O108" s="2012"/>
      <c r="P108" s="2013"/>
      <c r="Q108" s="2012"/>
      <c r="R108" s="2012"/>
      <c r="S108" s="2013"/>
      <c r="T108" s="2012"/>
      <c r="U108" s="1997"/>
    </row>
    <row r="109" spans="3:21">
      <c r="C109" s="2014"/>
      <c r="D109" s="1988"/>
      <c r="E109" s="1205"/>
      <c r="F109" s="1205"/>
      <c r="H109" s="2012"/>
      <c r="I109" s="2015"/>
      <c r="J109" s="2012"/>
      <c r="K109" s="2013"/>
      <c r="L109" s="2012"/>
      <c r="M109" s="2013"/>
      <c r="N109" s="2012"/>
      <c r="O109" s="2012"/>
      <c r="P109" s="2013"/>
      <c r="Q109" s="2012"/>
      <c r="R109" s="2012"/>
      <c r="S109" s="2013"/>
      <c r="T109" s="2012"/>
      <c r="U109" s="839"/>
    </row>
    <row r="110" spans="3:21">
      <c r="C110" s="1988"/>
      <c r="D110" s="1988"/>
      <c r="E110" s="1206"/>
      <c r="F110" s="1206"/>
      <c r="H110" s="842"/>
      <c r="I110" s="841"/>
      <c r="J110" s="842"/>
      <c r="K110" s="841"/>
      <c r="L110" s="842"/>
      <c r="M110" s="841"/>
      <c r="N110" s="842"/>
      <c r="O110" s="842"/>
      <c r="P110" s="841"/>
      <c r="Q110" s="842"/>
      <c r="R110" s="842"/>
      <c r="S110" s="841"/>
      <c r="T110" s="842"/>
      <c r="U110" s="839"/>
    </row>
    <row r="111" spans="3:21">
      <c r="C111" s="11"/>
      <c r="D111" s="11"/>
      <c r="F111" s="204"/>
      <c r="G111" s="11"/>
      <c r="H111" s="11"/>
      <c r="I111" s="11"/>
      <c r="J111" s="11"/>
      <c r="K111" s="11"/>
      <c r="L111" s="11"/>
      <c r="M111" s="11"/>
      <c r="N111" s="11"/>
      <c r="O111" s="11"/>
      <c r="P111" s="11"/>
      <c r="Q111" s="11"/>
    </row>
    <row r="112" spans="3:21" ht="16.5" thickBot="1">
      <c r="C112" s="1209"/>
      <c r="D112" s="1210"/>
      <c r="E112" s="1211"/>
      <c r="F112" s="1211"/>
      <c r="G112" s="11"/>
      <c r="H112" s="11"/>
      <c r="I112" s="11"/>
      <c r="J112" s="11"/>
      <c r="K112" s="11"/>
      <c r="L112" s="11"/>
      <c r="M112" s="11"/>
      <c r="N112" s="11"/>
      <c r="O112" s="11"/>
      <c r="P112" s="11"/>
      <c r="Q112" s="11"/>
    </row>
    <row r="113" spans="1:17" ht="15.75" thickTop="1">
      <c r="C113" s="11"/>
      <c r="D113" s="11"/>
      <c r="F113" s="562"/>
      <c r="G113" s="11"/>
      <c r="H113" s="11"/>
      <c r="I113" s="11"/>
      <c r="J113" s="11"/>
      <c r="K113" s="11"/>
      <c r="L113" s="11"/>
      <c r="M113" s="11"/>
      <c r="N113" s="11"/>
      <c r="O113" s="11"/>
      <c r="P113" s="11"/>
      <c r="Q113" s="11"/>
    </row>
    <row r="114" spans="1:17" ht="17.25" customHeight="1">
      <c r="A114" s="3656" t="s">
        <v>2838</v>
      </c>
      <c r="B114" s="3656"/>
      <c r="C114" s="3656"/>
      <c r="D114" s="3656"/>
      <c r="E114" s="3656"/>
      <c r="F114" s="3656"/>
      <c r="G114" s="11"/>
      <c r="H114" s="11"/>
      <c r="I114" s="11"/>
      <c r="J114" s="11"/>
      <c r="K114" s="11"/>
      <c r="L114" s="11"/>
      <c r="M114" s="11"/>
      <c r="N114" s="11"/>
      <c r="O114" s="11"/>
      <c r="P114" s="11"/>
      <c r="Q114" s="11"/>
    </row>
    <row r="115" spans="1:17">
      <c r="G115" s="11"/>
      <c r="H115" s="11"/>
      <c r="I115" s="11"/>
      <c r="J115" s="11"/>
      <c r="K115" s="11"/>
      <c r="L115" s="11"/>
      <c r="M115" s="11"/>
      <c r="N115" s="11"/>
      <c r="O115" s="11"/>
      <c r="P115" s="11"/>
      <c r="Q115" s="11"/>
    </row>
    <row r="116" spans="1:17">
      <c r="G116" s="11"/>
      <c r="H116" s="11"/>
      <c r="I116" s="11"/>
      <c r="J116" s="11"/>
      <c r="K116" s="11"/>
      <c r="L116" s="11"/>
      <c r="M116" s="11"/>
      <c r="N116" s="11"/>
      <c r="O116" s="11"/>
      <c r="P116" s="11"/>
      <c r="Q116" s="11"/>
    </row>
    <row r="117" spans="1:17">
      <c r="G117" s="11"/>
      <c r="H117" s="11"/>
      <c r="I117" s="11"/>
      <c r="J117" s="11"/>
      <c r="K117" s="11"/>
      <c r="L117" s="11"/>
      <c r="M117" s="11"/>
      <c r="N117" s="11"/>
      <c r="O117" s="11"/>
      <c r="P117" s="11"/>
      <c r="Q117" s="11"/>
    </row>
    <row r="118" spans="1:17">
      <c r="G118" s="11"/>
      <c r="H118" s="11"/>
      <c r="I118" s="11"/>
      <c r="J118" s="11"/>
      <c r="K118" s="11"/>
      <c r="L118" s="11"/>
      <c r="M118" s="11"/>
      <c r="N118" s="11"/>
      <c r="O118" s="11"/>
      <c r="P118" s="11"/>
      <c r="Q118" s="11"/>
    </row>
    <row r="119" spans="1:17">
      <c r="G119" s="11"/>
      <c r="H119" s="11"/>
      <c r="I119" s="11"/>
      <c r="J119" s="11"/>
      <c r="K119" s="11"/>
      <c r="L119" s="11"/>
      <c r="M119" s="11"/>
      <c r="N119" s="11"/>
      <c r="O119" s="11"/>
      <c r="P119" s="11"/>
      <c r="Q119" s="11"/>
    </row>
    <row r="120" spans="1:17">
      <c r="G120" s="11"/>
      <c r="H120" s="11"/>
      <c r="I120" s="11"/>
      <c r="J120" s="11"/>
      <c r="K120" s="11"/>
      <c r="L120" s="11"/>
      <c r="M120" s="11"/>
      <c r="N120" s="11"/>
      <c r="O120" s="11"/>
      <c r="P120" s="11"/>
      <c r="Q120" s="11"/>
    </row>
    <row r="121" spans="1:17">
      <c r="G121" s="11"/>
      <c r="H121" s="11"/>
      <c r="I121" s="11"/>
      <c r="J121" s="11"/>
      <c r="K121" s="11"/>
      <c r="L121" s="11"/>
      <c r="M121" s="11"/>
      <c r="N121" s="11"/>
      <c r="O121" s="11"/>
      <c r="P121" s="11"/>
      <c r="Q121" s="11"/>
    </row>
    <row r="122" spans="1:17">
      <c r="G122" s="11"/>
      <c r="H122" s="11"/>
      <c r="I122" s="11"/>
      <c r="J122" s="11"/>
      <c r="K122" s="11"/>
      <c r="L122" s="11"/>
      <c r="M122" s="11"/>
      <c r="N122" s="11"/>
      <c r="O122" s="11"/>
      <c r="P122" s="11"/>
      <c r="Q122" s="11"/>
    </row>
    <row r="123" spans="1:17">
      <c r="G123" s="11"/>
      <c r="H123" s="11"/>
      <c r="I123" s="11"/>
      <c r="J123" s="11"/>
      <c r="K123" s="11"/>
      <c r="L123" s="11"/>
      <c r="M123" s="11"/>
      <c r="N123" s="11"/>
      <c r="O123" s="11"/>
      <c r="P123" s="11"/>
      <c r="Q123" s="11"/>
    </row>
    <row r="124" spans="1:17">
      <c r="G124" s="11"/>
      <c r="H124" s="11"/>
      <c r="I124" s="11"/>
      <c r="J124" s="11"/>
      <c r="K124" s="11"/>
      <c r="L124" s="11"/>
      <c r="M124" s="11"/>
      <c r="N124" s="11"/>
      <c r="O124" s="11"/>
      <c r="P124" s="11"/>
      <c r="Q124" s="11"/>
    </row>
    <row r="125" spans="1:17">
      <c r="A125" s="11"/>
      <c r="B125" s="11"/>
      <c r="C125" s="11"/>
      <c r="D125" s="11"/>
      <c r="E125" s="11"/>
      <c r="F125" s="11"/>
      <c r="G125" s="11"/>
      <c r="H125" s="11"/>
      <c r="I125" s="11"/>
      <c r="J125" s="11"/>
      <c r="K125" s="11"/>
      <c r="L125" s="11"/>
      <c r="M125" s="11"/>
      <c r="N125" s="11"/>
      <c r="O125" s="11"/>
      <c r="P125" s="11"/>
      <c r="Q125" s="11"/>
    </row>
    <row r="126" spans="1:17">
      <c r="A126" s="44" t="s">
        <v>2838</v>
      </c>
      <c r="B126" s="44"/>
      <c r="C126" s="44"/>
      <c r="D126" s="44"/>
      <c r="E126" s="44"/>
      <c r="F126" s="44"/>
      <c r="G126" s="11"/>
      <c r="H126" s="11"/>
      <c r="I126" s="11"/>
      <c r="J126" s="11"/>
      <c r="K126" s="11"/>
      <c r="L126" s="11"/>
      <c r="M126" s="11"/>
      <c r="N126" s="11"/>
      <c r="O126" s="11"/>
      <c r="P126" s="11"/>
      <c r="Q126" s="11"/>
    </row>
  </sheetData>
  <mergeCells count="7">
    <mergeCell ref="O35:P35"/>
    <mergeCell ref="R35:S35"/>
    <mergeCell ref="A114:F114"/>
    <mergeCell ref="A33:F33"/>
    <mergeCell ref="A34:K34"/>
    <mergeCell ref="A35:K35"/>
    <mergeCell ref="A36:K36"/>
  </mergeCells>
  <phoneticPr fontId="0" type="noConversion"/>
  <pageMargins left="0.5" right="0.5" top="0.5" bottom="0.5" header="0.5" footer="0.5"/>
  <pageSetup scale="68" orientation="portrait" horizontalDpi="300" verticalDpi="300" r:id="rId1"/>
  <headerFooter alignWithMargins="0">
    <oddFooter>&amp;CPage 234
See Insert Page 234 A</oddFooter>
  </headerFooter>
  <rowBreaks count="1" manualBreakCount="1">
    <brk id="31" max="5"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K85"/>
  <sheetViews>
    <sheetView view="pageBreakPreview" topLeftCell="A43" zoomScale="87" zoomScaleNormal="100" zoomScaleSheetLayoutView="87" workbookViewId="0">
      <selection activeCell="A61" sqref="A61"/>
    </sheetView>
  </sheetViews>
  <sheetFormatPr defaultColWidth="8.5546875" defaultRowHeight="12.75"/>
  <cols>
    <col min="1" max="1" width="34" style="1741" bestFit="1" customWidth="1"/>
    <col min="2" max="2" width="11.33203125" style="1741" customWidth="1"/>
    <col min="3" max="3" width="10.77734375" style="1743" customWidth="1"/>
    <col min="4" max="4" width="9.109375" style="1741" bestFit="1" customWidth="1"/>
    <col min="5" max="6" width="8.5546875" style="1742"/>
    <col min="7" max="7" width="8.5546875" style="1741"/>
    <col min="8" max="10" width="8.5546875" style="1719"/>
    <col min="11" max="11" width="8.5546875" style="1742"/>
    <col min="12" max="16384" width="8.5546875" style="1741"/>
  </cols>
  <sheetData>
    <row r="1" spans="1:9" ht="12.75" customHeight="1">
      <c r="A1" s="3660" t="s">
        <v>5076</v>
      </c>
      <c r="B1" s="3660"/>
      <c r="C1" s="3660"/>
      <c r="D1" s="3660"/>
      <c r="E1" s="3660"/>
      <c r="F1" s="3660"/>
      <c r="G1" s="2690"/>
      <c r="H1" s="2690"/>
      <c r="I1" s="2690"/>
    </row>
    <row r="2" spans="1:9" ht="12.75" customHeight="1">
      <c r="A2" s="3660" t="s">
        <v>5154</v>
      </c>
      <c r="B2" s="3660"/>
      <c r="C2" s="3660"/>
      <c r="D2" s="3660"/>
      <c r="E2" s="3660"/>
      <c r="F2" s="3660"/>
      <c r="G2" s="2690"/>
      <c r="H2" s="2690"/>
      <c r="I2" s="2690"/>
    </row>
    <row r="3" spans="1:9" ht="12.75" customHeight="1">
      <c r="A3" s="3661" t="s">
        <v>5371</v>
      </c>
      <c r="B3" s="3661"/>
      <c r="C3" s="3661"/>
      <c r="D3" s="3661"/>
      <c r="E3" s="3661"/>
      <c r="F3" s="3661"/>
      <c r="G3" s="2691"/>
      <c r="H3" s="2691"/>
      <c r="I3" s="2691"/>
    </row>
    <row r="4" spans="1:9" ht="14.25">
      <c r="A4" s="3383"/>
      <c r="B4" s="3384"/>
      <c r="C4" s="3384"/>
      <c r="D4" s="3384"/>
      <c r="E4" s="3384"/>
      <c r="F4" s="3384"/>
      <c r="G4" s="3384"/>
      <c r="H4" s="3384"/>
      <c r="I4" s="3384"/>
    </row>
    <row r="5" spans="1:9" ht="15">
      <c r="A5" s="3385" t="s">
        <v>5434</v>
      </c>
      <c r="B5" s="3386">
        <v>2013</v>
      </c>
      <c r="C5" s="3386">
        <v>2014</v>
      </c>
      <c r="D5" s="3387"/>
      <c r="E5" s="3387"/>
      <c r="F5" s="3388"/>
      <c r="G5" s="3387"/>
      <c r="H5" s="3384"/>
      <c r="I5" s="3384"/>
    </row>
    <row r="6" spans="1:9" ht="14.25">
      <c r="A6" s="3389"/>
      <c r="B6" s="3388"/>
      <c r="C6" s="3387"/>
      <c r="D6" s="3387"/>
      <c r="E6" s="3387"/>
      <c r="F6" s="3388"/>
      <c r="G6" s="3387"/>
      <c r="H6" s="3384"/>
      <c r="I6" s="3384"/>
    </row>
    <row r="7" spans="1:9" ht="14.25">
      <c r="A7" s="3390" t="s">
        <v>5435</v>
      </c>
      <c r="B7" s="3391">
        <v>802185</v>
      </c>
      <c r="C7" s="3392">
        <v>1671814</v>
      </c>
      <c r="D7" s="3393"/>
      <c r="E7" s="3393"/>
      <c r="F7" s="3388"/>
      <c r="G7" s="3387"/>
      <c r="H7" s="3384"/>
      <c r="I7" s="3384"/>
    </row>
    <row r="8" spans="1:9" ht="14.25">
      <c r="A8" s="3394" t="s">
        <v>4728</v>
      </c>
      <c r="B8" s="3395">
        <v>4226227</v>
      </c>
      <c r="C8" s="3395">
        <v>5015004</v>
      </c>
      <c r="D8" s="3396"/>
      <c r="E8" s="3396"/>
      <c r="F8" s="3396"/>
      <c r="G8" s="3387"/>
      <c r="H8" s="3384"/>
      <c r="I8" s="3384"/>
    </row>
    <row r="9" spans="1:9" ht="14.25">
      <c r="A9" s="3394" t="s">
        <v>5436</v>
      </c>
      <c r="B9" s="3395">
        <v>29384</v>
      </c>
      <c r="C9" s="3395">
        <v>29384</v>
      </c>
      <c r="D9" s="3396"/>
      <c r="E9" s="3396"/>
      <c r="F9" s="3396"/>
      <c r="G9" s="3387"/>
      <c r="H9" s="3384"/>
      <c r="I9" s="3384"/>
    </row>
    <row r="10" spans="1:9" ht="14.25">
      <c r="A10" s="3394" t="s">
        <v>5437</v>
      </c>
      <c r="B10" s="3395">
        <v>330502</v>
      </c>
      <c r="C10" s="3395">
        <v>195596</v>
      </c>
      <c r="D10" s="3396"/>
      <c r="E10" s="3396"/>
      <c r="F10" s="3396"/>
      <c r="G10" s="3387"/>
      <c r="H10" s="3384"/>
      <c r="I10" s="3384"/>
    </row>
    <row r="11" spans="1:9" ht="14.25">
      <c r="A11" s="3394" t="s">
        <v>5438</v>
      </c>
      <c r="B11" s="3395">
        <v>313605</v>
      </c>
      <c r="C11" s="3395">
        <v>313605</v>
      </c>
      <c r="D11" s="3396"/>
      <c r="E11" s="3396"/>
      <c r="F11" s="3396"/>
      <c r="G11" s="3387"/>
      <c r="H11" s="3384"/>
      <c r="I11" s="3384"/>
    </row>
    <row r="12" spans="1:9" ht="14.25">
      <c r="A12" s="3394" t="s">
        <v>5439</v>
      </c>
      <c r="B12" s="3395">
        <v>1477941</v>
      </c>
      <c r="C12" s="3395">
        <v>1706375</v>
      </c>
      <c r="D12" s="3396"/>
      <c r="E12" s="3396"/>
      <c r="F12" s="3396"/>
      <c r="G12" s="3387"/>
      <c r="H12" s="3384"/>
      <c r="I12" s="3384"/>
    </row>
    <row r="13" spans="1:9" ht="14.25">
      <c r="A13" s="3394" t="s">
        <v>4964</v>
      </c>
      <c r="B13" s="3395">
        <v>1863589</v>
      </c>
      <c r="C13" s="3395">
        <v>1813961</v>
      </c>
      <c r="D13" s="3396"/>
      <c r="E13" s="3396"/>
      <c r="F13" s="3396"/>
      <c r="G13" s="3387"/>
      <c r="H13" s="3384"/>
      <c r="I13" s="3384"/>
    </row>
    <row r="14" spans="1:9" ht="14.25">
      <c r="A14" s="3394" t="s">
        <v>4732</v>
      </c>
      <c r="B14" s="3395">
        <v>923090</v>
      </c>
      <c r="C14" s="3395">
        <v>277508</v>
      </c>
      <c r="D14" s="3396"/>
      <c r="E14" s="3396"/>
      <c r="F14" s="3396"/>
      <c r="G14" s="3387"/>
      <c r="H14" s="3384"/>
      <c r="I14" s="3384"/>
    </row>
    <row r="15" spans="1:9" ht="14.25">
      <c r="A15" s="3394" t="s">
        <v>5440</v>
      </c>
      <c r="B15" s="3395">
        <v>1094905</v>
      </c>
      <c r="C15" s="3395">
        <v>1094905</v>
      </c>
      <c r="D15" s="3396"/>
      <c r="E15" s="3396"/>
      <c r="F15" s="3396"/>
      <c r="G15" s="3387"/>
      <c r="H15" s="3384"/>
      <c r="I15" s="3384"/>
    </row>
    <row r="16" spans="1:9" ht="14.25">
      <c r="A16" s="3394" t="s">
        <v>5441</v>
      </c>
      <c r="B16" s="3395">
        <v>2785437</v>
      </c>
      <c r="C16" s="3395">
        <v>3956531</v>
      </c>
      <c r="D16" s="3396"/>
      <c r="E16" s="3396"/>
      <c r="F16" s="3396"/>
      <c r="G16" s="3396"/>
      <c r="H16" s="3384"/>
      <c r="I16" s="3384"/>
    </row>
    <row r="17" spans="1:7" ht="14.25">
      <c r="A17" s="3394" t="s">
        <v>5442</v>
      </c>
      <c r="B17" s="3395">
        <v>1336917</v>
      </c>
      <c r="C17" s="3395">
        <v>-904498</v>
      </c>
      <c r="D17" s="3396"/>
      <c r="E17" s="3396"/>
      <c r="F17" s="3396"/>
      <c r="G17" s="3396"/>
    </row>
    <row r="18" spans="1:7" ht="14.25">
      <c r="A18" s="3394" t="s">
        <v>5443</v>
      </c>
      <c r="B18" s="3395">
        <v>179986</v>
      </c>
      <c r="C18" s="3395">
        <v>179986</v>
      </c>
      <c r="D18" s="3396"/>
      <c r="E18" s="3396"/>
      <c r="F18" s="3396"/>
      <c r="G18" s="3396"/>
    </row>
    <row r="19" spans="1:7" ht="14.25">
      <c r="A19" s="3394" t="s">
        <v>5444</v>
      </c>
      <c r="B19" s="3395">
        <v>517161</v>
      </c>
      <c r="C19" s="3395">
        <v>671331</v>
      </c>
      <c r="D19" s="3396"/>
      <c r="E19" s="3396"/>
      <c r="F19" s="3396"/>
      <c r="G19" s="3396"/>
    </row>
    <row r="20" spans="1:7" ht="14.25">
      <c r="A20" s="3394" t="s">
        <v>5445</v>
      </c>
      <c r="B20" s="3395">
        <v>1085297</v>
      </c>
      <c r="C20" s="3395">
        <v>1092598</v>
      </c>
      <c r="D20" s="3396"/>
      <c r="E20" s="3396"/>
      <c r="F20" s="3396"/>
      <c r="G20" s="3396"/>
    </row>
    <row r="21" spans="1:7" ht="14.25">
      <c r="A21" s="3394" t="s">
        <v>5446</v>
      </c>
      <c r="B21" s="3395">
        <v>9632667</v>
      </c>
      <c r="C21" s="3395">
        <v>6966245</v>
      </c>
      <c r="D21" s="3396"/>
      <c r="E21" s="3396"/>
      <c r="F21" s="3396"/>
      <c r="G21" s="3396"/>
    </row>
    <row r="22" spans="1:7" ht="14.25">
      <c r="A22" s="3394" t="s">
        <v>5447</v>
      </c>
      <c r="B22" s="3395">
        <v>340334</v>
      </c>
      <c r="C22" s="3395">
        <v>0</v>
      </c>
      <c r="D22" s="3396"/>
      <c r="E22" s="3396"/>
      <c r="F22" s="3396"/>
      <c r="G22" s="3396"/>
    </row>
    <row r="23" spans="1:7" ht="14.25">
      <c r="A23" s="3394" t="s">
        <v>5448</v>
      </c>
      <c r="B23" s="3395">
        <v>155479</v>
      </c>
      <c r="C23" s="3395">
        <v>155479</v>
      </c>
      <c r="D23" s="3396"/>
      <c r="E23" s="3396"/>
      <c r="F23" s="3396"/>
      <c r="G23" s="3396"/>
    </row>
    <row r="24" spans="1:7" ht="14.25">
      <c r="A24" s="3394" t="s">
        <v>5156</v>
      </c>
      <c r="B24" s="3395">
        <v>115946</v>
      </c>
      <c r="C24" s="3395">
        <v>874578</v>
      </c>
      <c r="D24" s="3396"/>
      <c r="E24" s="3396"/>
      <c r="F24" s="3396"/>
      <c r="G24" s="3396"/>
    </row>
    <row r="25" spans="1:7" ht="14.25">
      <c r="A25" s="3394" t="s">
        <v>5449</v>
      </c>
      <c r="B25" s="3395">
        <v>215484</v>
      </c>
      <c r="C25" s="3395">
        <v>-89087</v>
      </c>
      <c r="D25" s="3396"/>
      <c r="E25" s="3396"/>
      <c r="F25" s="3396"/>
      <c r="G25" s="3396"/>
    </row>
    <row r="26" spans="1:7" ht="14.25">
      <c r="A26" s="3394" t="s">
        <v>4717</v>
      </c>
      <c r="B26" s="3395">
        <v>23960</v>
      </c>
      <c r="C26" s="3395">
        <v>0</v>
      </c>
      <c r="D26" s="3396"/>
      <c r="E26" s="3396"/>
      <c r="F26" s="3396"/>
      <c r="G26" s="3396"/>
    </row>
    <row r="27" spans="1:7" ht="14.25">
      <c r="A27" s="3394" t="s">
        <v>5155</v>
      </c>
      <c r="B27" s="3395">
        <v>109461</v>
      </c>
      <c r="C27" s="3395">
        <v>344351</v>
      </c>
      <c r="D27" s="3396"/>
      <c r="E27" s="3396"/>
      <c r="F27" s="3396"/>
      <c r="G27" s="3396"/>
    </row>
    <row r="28" spans="1:7" ht="14.25">
      <c r="A28" s="3394" t="s">
        <v>5450</v>
      </c>
      <c r="B28" s="3395">
        <v>3325172</v>
      </c>
      <c r="C28" s="3395">
        <v>556910</v>
      </c>
      <c r="D28" s="3396"/>
      <c r="E28" s="3396"/>
      <c r="F28" s="3396"/>
      <c r="G28" s="2718"/>
    </row>
    <row r="29" spans="1:7" ht="14.25">
      <c r="A29" s="3394" t="s">
        <v>5451</v>
      </c>
      <c r="B29" s="3395">
        <v>873114</v>
      </c>
      <c r="C29" s="3395">
        <v>987131</v>
      </c>
      <c r="D29" s="3396"/>
      <c r="E29" s="3396"/>
      <c r="F29" s="3396"/>
      <c r="G29" s="2718"/>
    </row>
    <row r="30" spans="1:7" ht="14.25">
      <c r="A30" s="3394" t="s">
        <v>5452</v>
      </c>
      <c r="B30" s="3395">
        <v>1421333</v>
      </c>
      <c r="C30" s="3395">
        <v>406096</v>
      </c>
      <c r="D30" s="3396"/>
      <c r="E30" s="3396"/>
      <c r="F30" s="3396"/>
      <c r="G30" s="2718"/>
    </row>
    <row r="31" spans="1:7" ht="14.25">
      <c r="A31" s="3397" t="s">
        <v>5453</v>
      </c>
      <c r="B31" s="3395">
        <v>-1023589</v>
      </c>
      <c r="C31" s="3395">
        <v>236243</v>
      </c>
      <c r="D31" s="3396"/>
      <c r="E31" s="3396"/>
      <c r="F31" s="3396"/>
      <c r="G31" s="2718"/>
    </row>
    <row r="32" spans="1:7" ht="14.25">
      <c r="A32" s="3394" t="s">
        <v>5454</v>
      </c>
      <c r="B32" s="3395">
        <v>1612089</v>
      </c>
      <c r="C32" s="3395">
        <v>1612089</v>
      </c>
      <c r="D32" s="3396"/>
      <c r="E32" s="3396"/>
      <c r="F32" s="3396"/>
      <c r="G32" s="2718"/>
    </row>
    <row r="33" spans="1:7" ht="14.25">
      <c r="A33" s="3394" t="s">
        <v>5455</v>
      </c>
      <c r="B33" s="3395">
        <v>683706</v>
      </c>
      <c r="C33" s="3395">
        <v>546681</v>
      </c>
      <c r="D33" s="3396"/>
      <c r="E33" s="3396"/>
      <c r="F33" s="3396"/>
      <c r="G33" s="2718"/>
    </row>
    <row r="34" spans="1:7" ht="14.25">
      <c r="A34" s="3394" t="s">
        <v>5456</v>
      </c>
      <c r="B34" s="3395">
        <v>255919</v>
      </c>
      <c r="C34" s="3395">
        <v>426532</v>
      </c>
      <c r="D34" s="3396"/>
      <c r="E34" s="3396"/>
      <c r="F34" s="3396"/>
      <c r="G34" s="2718"/>
    </row>
    <row r="35" spans="1:7" ht="14.25">
      <c r="A35" s="3394" t="s">
        <v>5457</v>
      </c>
      <c r="B35" s="3395">
        <v>35708</v>
      </c>
      <c r="C35" s="3395">
        <v>35708</v>
      </c>
      <c r="D35" s="3396"/>
      <c r="E35" s="3396"/>
      <c r="F35" s="3396"/>
      <c r="G35" s="2718"/>
    </row>
    <row r="36" spans="1:7" ht="14.25">
      <c r="A36" s="3394" t="s">
        <v>5198</v>
      </c>
      <c r="B36" s="3395">
        <v>220799</v>
      </c>
      <c r="C36" s="3395">
        <v>259494</v>
      </c>
      <c r="D36" s="3396"/>
      <c r="E36" s="3396"/>
      <c r="F36" s="3396"/>
      <c r="G36" s="2718"/>
    </row>
    <row r="37" spans="1:7" ht="14.25">
      <c r="A37" s="3394" t="s">
        <v>5458</v>
      </c>
      <c r="B37" s="3395">
        <v>197757</v>
      </c>
      <c r="C37" s="3395">
        <v>0</v>
      </c>
      <c r="D37" s="3396"/>
      <c r="E37" s="3396"/>
      <c r="F37" s="3396"/>
      <c r="G37" s="2718"/>
    </row>
    <row r="38" spans="1:7" ht="14.25">
      <c r="A38" s="3394" t="s">
        <v>5459</v>
      </c>
      <c r="B38" s="3395">
        <v>53366</v>
      </c>
      <c r="C38" s="3395">
        <v>0</v>
      </c>
      <c r="D38" s="3396"/>
      <c r="E38" s="3396"/>
      <c r="F38" s="3396"/>
      <c r="G38" s="2718"/>
    </row>
    <row r="39" spans="1:7" ht="14.25">
      <c r="A39" s="3394" t="s">
        <v>5460</v>
      </c>
      <c r="B39" s="3395">
        <v>8959814</v>
      </c>
      <c r="C39" s="3395">
        <v>7965450</v>
      </c>
      <c r="D39" s="3396"/>
      <c r="E39" s="3396"/>
      <c r="F39" s="3396"/>
      <c r="G39" s="2718"/>
    </row>
    <row r="40" spans="1:7" ht="14.25">
      <c r="A40" s="3398" t="s">
        <v>1178</v>
      </c>
      <c r="B40" s="3399">
        <v>44174745</v>
      </c>
      <c r="C40" s="3399">
        <v>38398000</v>
      </c>
      <c r="D40" s="3400"/>
      <c r="E40" s="3400"/>
      <c r="F40" s="3400"/>
    </row>
    <row r="41" spans="1:7">
      <c r="A41" s="3401"/>
      <c r="B41" s="3402"/>
      <c r="C41" s="3402"/>
      <c r="D41" s="3400"/>
      <c r="E41" s="3400"/>
      <c r="F41" s="3400"/>
    </row>
    <row r="42" spans="1:7">
      <c r="A42" s="3662" t="s">
        <v>5206</v>
      </c>
      <c r="B42" s="3662"/>
      <c r="C42" s="3662"/>
      <c r="D42" s="3662"/>
      <c r="E42" s="3662"/>
      <c r="F42" s="3662"/>
      <c r="G42" s="3662"/>
    </row>
    <row r="43" spans="1:7">
      <c r="A43" s="3401"/>
      <c r="B43" s="3400"/>
      <c r="C43" s="3400"/>
      <c r="D43" s="3400"/>
      <c r="E43" s="3400"/>
      <c r="F43" s="3400"/>
    </row>
    <row r="44" spans="1:7">
      <c r="A44" s="3660" t="s">
        <v>5076</v>
      </c>
      <c r="B44" s="3660"/>
      <c r="C44" s="3660"/>
      <c r="D44" s="3660"/>
      <c r="E44" s="3660"/>
      <c r="F44" s="3660"/>
      <c r="G44" s="2690"/>
    </row>
    <row r="45" spans="1:7">
      <c r="A45" s="3660" t="s">
        <v>5154</v>
      </c>
      <c r="B45" s="3660"/>
      <c r="C45" s="3660"/>
      <c r="D45" s="3660"/>
      <c r="E45" s="3660"/>
      <c r="F45" s="3660"/>
      <c r="G45" s="2690"/>
    </row>
    <row r="46" spans="1:7">
      <c r="A46" s="3661" t="s">
        <v>5371</v>
      </c>
      <c r="B46" s="3661"/>
      <c r="C46" s="3661"/>
      <c r="D46" s="3661"/>
      <c r="E46" s="3661"/>
      <c r="F46" s="3661"/>
      <c r="G46" s="2691"/>
    </row>
    <row r="47" spans="1:7" ht="14.25">
      <c r="A47" s="3383"/>
      <c r="B47" s="3384"/>
      <c r="C47" s="3384"/>
      <c r="D47" s="3384"/>
      <c r="E47" s="3384"/>
      <c r="F47" s="3384"/>
      <c r="G47" s="3384"/>
    </row>
    <row r="48" spans="1:7" ht="15">
      <c r="A48" s="3403" t="s">
        <v>5461</v>
      </c>
      <c r="B48" s="3404" t="s">
        <v>5462</v>
      </c>
      <c r="C48" s="3404" t="s">
        <v>5371</v>
      </c>
      <c r="D48" s="3387"/>
      <c r="E48" s="3387"/>
      <c r="F48" s="3388"/>
      <c r="G48" s="3387"/>
    </row>
    <row r="49" spans="1:7" ht="15">
      <c r="A49" s="3405"/>
      <c r="B49" s="3406"/>
      <c r="C49" s="3406"/>
      <c r="D49" s="3387"/>
      <c r="E49" s="3387"/>
      <c r="F49" s="3388"/>
      <c r="G49" s="3387"/>
    </row>
    <row r="50" spans="1:7" ht="14.25">
      <c r="A50" s="3410" t="s">
        <v>4972</v>
      </c>
      <c r="B50" s="3407">
        <v>611021</v>
      </c>
      <c r="C50" s="3407">
        <v>705462</v>
      </c>
      <c r="D50" s="3393"/>
      <c r="E50" s="3393"/>
      <c r="F50" s="3388"/>
      <c r="G50" s="3387"/>
    </row>
    <row r="51" spans="1:7" ht="14.25">
      <c r="A51" s="3410" t="s">
        <v>5463</v>
      </c>
      <c r="B51" s="3407">
        <v>71027</v>
      </c>
      <c r="C51" s="3407">
        <v>107320</v>
      </c>
      <c r="D51" s="3396"/>
      <c r="E51" s="3396"/>
      <c r="F51" s="3396"/>
      <c r="G51" s="3387"/>
    </row>
    <row r="52" spans="1:7" ht="14.25">
      <c r="A52" s="3410" t="s">
        <v>5441</v>
      </c>
      <c r="B52" s="3407">
        <v>5954290</v>
      </c>
      <c r="C52" s="3407">
        <v>8401745</v>
      </c>
      <c r="D52" s="3396"/>
      <c r="E52" s="3396"/>
      <c r="F52" s="3396"/>
      <c r="G52" s="3387"/>
    </row>
    <row r="53" spans="1:7" ht="14.25">
      <c r="A53" s="3410" t="s">
        <v>5464</v>
      </c>
      <c r="B53" s="3407">
        <v>448841</v>
      </c>
      <c r="C53" s="3407">
        <v>448841</v>
      </c>
      <c r="D53" s="3396"/>
      <c r="E53" s="3396"/>
      <c r="F53" s="3396"/>
      <c r="G53" s="3387"/>
    </row>
    <row r="54" spans="1:7" ht="14.25">
      <c r="A54" s="3410" t="s">
        <v>5465</v>
      </c>
      <c r="B54" s="3407">
        <v>113806</v>
      </c>
      <c r="C54" s="3407">
        <v>113806</v>
      </c>
      <c r="D54" s="3396"/>
      <c r="E54" s="3396"/>
      <c r="F54" s="3396"/>
      <c r="G54" s="3387"/>
    </row>
    <row r="55" spans="1:7" ht="14.25">
      <c r="A55" s="3410" t="s">
        <v>5444</v>
      </c>
      <c r="B55" s="3407">
        <v>213810</v>
      </c>
      <c r="C55" s="3407">
        <v>213810</v>
      </c>
      <c r="D55" s="3396"/>
      <c r="E55" s="3396"/>
      <c r="F55" s="3396"/>
      <c r="G55" s="3387"/>
    </row>
    <row r="56" spans="1:7" ht="14.25">
      <c r="A56" s="3410" t="s">
        <v>5466</v>
      </c>
      <c r="B56" s="3407">
        <v>1802455</v>
      </c>
      <c r="C56" s="3407">
        <v>1802455</v>
      </c>
      <c r="D56" s="3396"/>
      <c r="E56" s="3396"/>
      <c r="F56" s="3396"/>
      <c r="G56" s="3387"/>
    </row>
    <row r="57" spans="1:7" ht="14.25">
      <c r="A57" s="3410" t="s">
        <v>4728</v>
      </c>
      <c r="B57" s="3407">
        <v>284859</v>
      </c>
      <c r="C57" s="3407">
        <v>337765</v>
      </c>
      <c r="D57" s="3396"/>
      <c r="E57" s="3396"/>
      <c r="F57" s="3396"/>
      <c r="G57" s="3387"/>
    </row>
    <row r="58" spans="1:7" ht="14.25">
      <c r="A58" s="3410" t="s">
        <v>5436</v>
      </c>
      <c r="B58" s="3407">
        <v>12148</v>
      </c>
      <c r="C58" s="3407">
        <v>12148</v>
      </c>
      <c r="D58" s="3396"/>
      <c r="E58" s="3396"/>
      <c r="F58" s="3396"/>
      <c r="G58" s="3387"/>
    </row>
    <row r="59" spans="1:7" ht="14.25">
      <c r="A59" s="3408" t="s">
        <v>5467</v>
      </c>
      <c r="B59" s="3407">
        <v>136639</v>
      </c>
      <c r="C59" s="3407">
        <v>335740</v>
      </c>
      <c r="D59" s="3396"/>
      <c r="E59" s="3396"/>
      <c r="F59" s="3396"/>
      <c r="G59" s="3396"/>
    </row>
    <row r="60" spans="1:7" ht="14.25">
      <c r="A60" s="3409" t="s">
        <v>5468</v>
      </c>
      <c r="B60" s="3407">
        <v>129653</v>
      </c>
      <c r="C60" s="3407">
        <v>129653</v>
      </c>
      <c r="D60" s="3396"/>
      <c r="E60" s="3396"/>
      <c r="F60" s="3396"/>
      <c r="G60" s="3396"/>
    </row>
    <row r="61" spans="1:7" ht="14.25">
      <c r="A61" s="3410" t="s">
        <v>5469</v>
      </c>
      <c r="B61" s="3407">
        <v>974</v>
      </c>
      <c r="C61" s="3407">
        <v>12365</v>
      </c>
      <c r="D61" s="3396"/>
      <c r="E61" s="3396"/>
      <c r="F61" s="3396"/>
      <c r="G61" s="3396"/>
    </row>
    <row r="62" spans="1:7" ht="14.25">
      <c r="A62" s="3410" t="s">
        <v>5470</v>
      </c>
      <c r="B62" s="3407">
        <v>332592</v>
      </c>
      <c r="C62" s="3407">
        <v>332592</v>
      </c>
      <c r="D62" s="3396"/>
      <c r="E62" s="3396"/>
      <c r="F62" s="3396"/>
      <c r="G62" s="3396"/>
    </row>
    <row r="63" spans="1:7" ht="14.25">
      <c r="A63" s="3410" t="s">
        <v>5446</v>
      </c>
      <c r="B63" s="3407">
        <v>11205042</v>
      </c>
      <c r="C63" s="3407">
        <v>5378148</v>
      </c>
      <c r="D63" s="3396"/>
      <c r="E63" s="3396"/>
      <c r="F63" s="3396"/>
      <c r="G63" s="3396"/>
    </row>
    <row r="64" spans="1:7" ht="14.25">
      <c r="A64" s="3410" t="s">
        <v>5471</v>
      </c>
      <c r="B64" s="3407">
        <v>448691</v>
      </c>
      <c r="C64" s="3407">
        <v>448691</v>
      </c>
      <c r="D64" s="3396"/>
      <c r="E64" s="3396"/>
      <c r="F64" s="3396"/>
      <c r="G64" s="3396"/>
    </row>
    <row r="65" spans="1:7" ht="14.25">
      <c r="A65" s="3410" t="s">
        <v>5457</v>
      </c>
      <c r="B65" s="3407">
        <v>6470</v>
      </c>
      <c r="C65" s="3407">
        <v>6470</v>
      </c>
      <c r="D65" s="3396"/>
      <c r="E65" s="3396"/>
      <c r="F65" s="3396"/>
      <c r="G65" s="3396"/>
    </row>
    <row r="66" spans="1:7" ht="14.25">
      <c r="A66" s="3410" t="s">
        <v>5472</v>
      </c>
      <c r="B66" s="3407">
        <v>1484457</v>
      </c>
      <c r="C66" s="3407">
        <v>1651463</v>
      </c>
      <c r="D66" s="3396"/>
      <c r="E66" s="3396"/>
      <c r="F66" s="3396"/>
      <c r="G66" s="3396"/>
    </row>
    <row r="67" spans="1:7" ht="14.25">
      <c r="A67" s="3410" t="s">
        <v>4967</v>
      </c>
      <c r="B67" s="3407">
        <v>494319</v>
      </c>
      <c r="C67" s="3407">
        <v>501576</v>
      </c>
      <c r="D67" s="3396"/>
      <c r="E67" s="3396"/>
      <c r="F67" s="3396"/>
      <c r="G67" s="3396"/>
    </row>
    <row r="68" spans="1:7" ht="14.25">
      <c r="A68" s="3410" t="s">
        <v>5473</v>
      </c>
      <c r="B68" s="3407">
        <v>70970</v>
      </c>
      <c r="C68" s="3407">
        <v>70970</v>
      </c>
      <c r="D68" s="3396"/>
      <c r="E68" s="3396"/>
      <c r="F68" s="3396"/>
      <c r="G68" s="3396"/>
    </row>
    <row r="69" spans="1:7" ht="14.25">
      <c r="A69" s="3410" t="s">
        <v>4732</v>
      </c>
      <c r="B69" s="3407">
        <v>381622</v>
      </c>
      <c r="C69" s="3407">
        <v>114732</v>
      </c>
      <c r="D69" s="3396"/>
      <c r="E69" s="3396"/>
      <c r="F69" s="3396"/>
      <c r="G69" s="3396"/>
    </row>
    <row r="70" spans="1:7" ht="14.25">
      <c r="A70" s="3410" t="s">
        <v>5447</v>
      </c>
      <c r="B70" s="3407">
        <v>62219</v>
      </c>
      <c r="C70" s="3407">
        <v>0</v>
      </c>
      <c r="D70" s="3396"/>
      <c r="E70" s="3396"/>
      <c r="F70" s="3396"/>
      <c r="G70" s="3396"/>
    </row>
    <row r="71" spans="1:7" ht="14.25">
      <c r="A71" s="3410" t="s">
        <v>4971</v>
      </c>
      <c r="B71" s="3407">
        <v>47968</v>
      </c>
      <c r="C71" s="3407">
        <v>515764</v>
      </c>
      <c r="D71" s="3396"/>
      <c r="E71" s="3396"/>
      <c r="F71" s="3396"/>
      <c r="G71" s="2718"/>
    </row>
    <row r="72" spans="1:7" ht="14.25">
      <c r="A72" s="3410" t="s">
        <v>5449</v>
      </c>
      <c r="B72" s="3407">
        <v>89087</v>
      </c>
      <c r="C72" s="3407">
        <v>776771</v>
      </c>
      <c r="D72" s="3396"/>
      <c r="E72" s="3396"/>
      <c r="F72" s="3396"/>
      <c r="G72" s="2718"/>
    </row>
    <row r="73" spans="1:7" ht="14.25">
      <c r="A73" s="3408" t="s">
        <v>5453</v>
      </c>
      <c r="B73" s="3407">
        <v>20763</v>
      </c>
      <c r="C73" s="3407">
        <v>241139</v>
      </c>
      <c r="D73" s="3396"/>
      <c r="E73" s="3396"/>
      <c r="F73" s="3396"/>
      <c r="G73" s="2718"/>
    </row>
    <row r="74" spans="1:7" ht="14.25">
      <c r="A74" s="3408" t="s">
        <v>5455</v>
      </c>
      <c r="B74" s="3407">
        <v>96362</v>
      </c>
      <c r="C74" s="3407">
        <v>96362</v>
      </c>
      <c r="D74" s="3396"/>
      <c r="E74" s="3396"/>
      <c r="F74" s="3396"/>
      <c r="G74" s="2718"/>
    </row>
    <row r="75" spans="1:7" ht="14.25">
      <c r="A75" s="3410" t="s">
        <v>5474</v>
      </c>
      <c r="B75" s="3407">
        <v>81758</v>
      </c>
      <c r="C75" s="3407">
        <v>0</v>
      </c>
      <c r="D75" s="3396"/>
      <c r="E75" s="3396"/>
      <c r="F75" s="3396"/>
      <c r="G75" s="2718"/>
    </row>
    <row r="76" spans="1:7" ht="14.25">
      <c r="A76" s="3410" t="s">
        <v>5475</v>
      </c>
      <c r="B76" s="3407">
        <v>22063</v>
      </c>
      <c r="C76" s="3407">
        <v>0</v>
      </c>
      <c r="D76" s="3396"/>
      <c r="E76" s="3396"/>
      <c r="F76" s="3396"/>
      <c r="G76" s="2718"/>
    </row>
    <row r="77" spans="1:7" ht="14.25">
      <c r="A77" s="3408" t="s">
        <v>4014</v>
      </c>
      <c r="B77" s="3411">
        <v>24623906</v>
      </c>
      <c r="C77" s="3411">
        <v>22755788</v>
      </c>
      <c r="D77" s="3396"/>
      <c r="E77" s="3396"/>
      <c r="F77" s="3396"/>
      <c r="G77" s="2718"/>
    </row>
    <row r="78" spans="1:7" ht="14.25">
      <c r="A78" s="3394"/>
      <c r="B78" s="3395"/>
      <c r="C78" s="3395"/>
      <c r="D78" s="3396"/>
      <c r="E78" s="3396"/>
      <c r="F78" s="3396"/>
      <c r="G78" s="2718"/>
    </row>
    <row r="79" spans="1:7" ht="14.25">
      <c r="A79" s="3394" t="s">
        <v>3798</v>
      </c>
      <c r="B79" s="3395">
        <v>-18771141</v>
      </c>
      <c r="C79" s="3395">
        <v>0</v>
      </c>
      <c r="D79" s="3396"/>
      <c r="E79" s="3396"/>
      <c r="F79" s="3396"/>
      <c r="G79" s="2718"/>
    </row>
    <row r="80" spans="1:7" ht="14.25">
      <c r="A80" s="3394"/>
      <c r="B80" s="3395"/>
      <c r="C80" s="3395"/>
      <c r="D80" s="3396"/>
      <c r="E80" s="3396"/>
      <c r="F80" s="3396"/>
      <c r="G80" s="2718"/>
    </row>
    <row r="81" spans="1:7" ht="15" thickBot="1">
      <c r="A81" s="3394" t="s">
        <v>5476</v>
      </c>
      <c r="B81" s="3412">
        <f>+B79+B77+B40</f>
        <v>50027510</v>
      </c>
      <c r="C81" s="3412">
        <f>+C79+C77+C40</f>
        <v>61153788</v>
      </c>
      <c r="D81" s="3396"/>
      <c r="E81" s="3396"/>
      <c r="F81" s="3396"/>
      <c r="G81" s="2718"/>
    </row>
    <row r="82" spans="1:7" ht="15" thickTop="1">
      <c r="A82" s="3394"/>
      <c r="B82" s="3395"/>
      <c r="C82" s="3395"/>
      <c r="D82" s="3396"/>
      <c r="E82" s="3396"/>
      <c r="F82" s="3396"/>
      <c r="G82" s="2718"/>
    </row>
    <row r="83" spans="1:7" ht="14.25">
      <c r="A83" s="3398"/>
      <c r="B83" s="3395"/>
      <c r="C83" s="3395"/>
      <c r="D83" s="3400"/>
      <c r="E83" s="3400"/>
      <c r="F83" s="3400"/>
    </row>
    <row r="84" spans="1:7">
      <c r="A84" s="3401"/>
      <c r="B84" s="3402"/>
      <c r="C84" s="3402"/>
      <c r="D84" s="3400"/>
      <c r="E84" s="3400"/>
      <c r="F84" s="3400"/>
    </row>
    <row r="85" spans="1:7">
      <c r="A85" s="3662" t="s">
        <v>5477</v>
      </c>
      <c r="B85" s="3662"/>
      <c r="C85" s="3662"/>
      <c r="D85" s="3662"/>
      <c r="E85" s="3662"/>
      <c r="F85" s="3662"/>
      <c r="G85" s="3662"/>
    </row>
  </sheetData>
  <mergeCells count="8">
    <mergeCell ref="A45:F45"/>
    <mergeCell ref="A46:F46"/>
    <mergeCell ref="A85:G85"/>
    <mergeCell ref="A1:F1"/>
    <mergeCell ref="A3:F3"/>
    <mergeCell ref="A2:F2"/>
    <mergeCell ref="A42:G42"/>
    <mergeCell ref="A44:F44"/>
  </mergeCells>
  <printOptions gridLines="1"/>
  <pageMargins left="1" right="1" top="1" bottom="1" header="0.25" footer="0.25"/>
  <pageSetup scale="61" orientation="portrait" r:id="rId1"/>
  <headerFooter alignWithMargins="0"/>
  <rowBreaks count="1" manualBreakCount="1">
    <brk id="42" max="6"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6">
    <tabColor rgb="FF00B050"/>
  </sheetPr>
  <dimension ref="A1:Z187"/>
  <sheetViews>
    <sheetView defaultGridColor="0" view="pageBreakPreview" colorId="22" zoomScale="60" zoomScaleNormal="85" workbookViewId="0">
      <selection activeCell="H41" sqref="H41"/>
    </sheetView>
  </sheetViews>
  <sheetFormatPr defaultColWidth="9.6640625" defaultRowHeight="15"/>
  <cols>
    <col min="1" max="1" width="5.6640625" style="4" customWidth="1"/>
    <col min="2" max="2" width="41.6640625" style="4" customWidth="1"/>
    <col min="3" max="3" width="20.88671875" style="4" customWidth="1"/>
    <col min="4" max="4" width="19.6640625" style="4" customWidth="1"/>
    <col min="5" max="5" width="19.77734375" style="4" customWidth="1"/>
    <col min="6" max="6" width="2.6640625" style="4" customWidth="1"/>
    <col min="7" max="8" width="17.6640625" style="4" customWidth="1"/>
    <col min="9" max="9" width="21.6640625" style="4" customWidth="1"/>
    <col min="10" max="10" width="16.6640625" style="4" customWidth="1"/>
    <col min="11" max="12" width="15.6640625" style="4" customWidth="1"/>
    <col min="13" max="13" width="5.6640625" style="4" customWidth="1"/>
    <col min="14" max="16384" width="9.6640625" style="4"/>
  </cols>
  <sheetData>
    <row r="1" spans="1:20">
      <c r="A1" s="13" t="s">
        <v>2817</v>
      </c>
      <c r="B1" s="128"/>
      <c r="C1" s="41" t="s">
        <v>2726</v>
      </c>
      <c r="D1" s="1254" t="s">
        <v>2819</v>
      </c>
      <c r="E1" s="287" t="s">
        <v>2820</v>
      </c>
      <c r="F1" s="13" t="s">
        <v>2817</v>
      </c>
      <c r="G1" s="41"/>
      <c r="H1" s="128"/>
      <c r="I1" s="41" t="s">
        <v>2726</v>
      </c>
      <c r="J1" s="1254" t="s">
        <v>2819</v>
      </c>
      <c r="K1" s="128"/>
      <c r="L1" s="430" t="s">
        <v>2820</v>
      </c>
      <c r="M1" s="42"/>
      <c r="N1" s="11"/>
      <c r="O1" s="11"/>
      <c r="P1" s="11"/>
      <c r="Q1" s="11"/>
      <c r="R1" s="11"/>
      <c r="S1" s="11"/>
      <c r="T1" s="11"/>
    </row>
    <row r="2" spans="1:20">
      <c r="A2" s="47" t="str">
        <f>'234'!A2</f>
        <v>Orange and Rockland Utilities, Inc.</v>
      </c>
      <c r="B2" s="56"/>
      <c r="C2" s="11" t="s">
        <v>3125</v>
      </c>
      <c r="D2" s="435"/>
      <c r="E2" s="137"/>
      <c r="F2" s="47" t="str">
        <f>A2</f>
        <v>Orange and Rockland Utilities, Inc.</v>
      </c>
      <c r="G2" s="11"/>
      <c r="H2" s="56"/>
      <c r="I2" s="11" t="s">
        <v>3125</v>
      </c>
      <c r="J2" s="435"/>
      <c r="K2" s="56"/>
      <c r="L2" s="1766"/>
      <c r="M2" s="48"/>
      <c r="N2" s="11"/>
      <c r="O2" s="11"/>
      <c r="P2" s="11"/>
      <c r="Q2" s="11"/>
      <c r="R2" s="11"/>
      <c r="S2" s="11"/>
      <c r="T2" s="11"/>
    </row>
    <row r="3" spans="1:20" ht="15" customHeight="1">
      <c r="A3" s="49"/>
      <c r="B3" s="77"/>
      <c r="C3" s="77" t="s">
        <v>60</v>
      </c>
      <c r="D3" s="1802" t="str">
        <f>'Data Sheet'!$C$40</f>
        <v>4/28/2015</v>
      </c>
      <c r="E3" s="138" t="str">
        <f>'Data Sheet'!$C$38</f>
        <v>12/31/2014</v>
      </c>
      <c r="F3" s="49"/>
      <c r="G3" s="52"/>
      <c r="H3" s="77"/>
      <c r="I3" s="52" t="s">
        <v>60</v>
      </c>
      <c r="J3" s="462" t="str">
        <f>'Data Sheet'!$C$40</f>
        <v>4/28/2015</v>
      </c>
      <c r="L3" s="220" t="str">
        <f>'Data Sheet'!$C$38</f>
        <v>12/31/2014</v>
      </c>
      <c r="M3" s="51"/>
      <c r="N3" s="11"/>
      <c r="O3" s="458"/>
      <c r="P3" s="11"/>
      <c r="Q3" s="11"/>
      <c r="R3" s="11"/>
      <c r="S3" s="11"/>
      <c r="T3" s="11"/>
    </row>
    <row r="4" spans="1:20" ht="15" customHeight="1">
      <c r="A4" s="159"/>
      <c r="B4" s="132" t="s">
        <v>2839</v>
      </c>
      <c r="C4" s="132"/>
      <c r="D4" s="132"/>
      <c r="E4" s="133"/>
      <c r="F4" s="159"/>
      <c r="G4" s="132" t="s">
        <v>2840</v>
      </c>
      <c r="H4" s="132"/>
      <c r="I4" s="132"/>
      <c r="J4" s="132"/>
      <c r="K4" s="132"/>
      <c r="L4" s="132"/>
      <c r="M4" s="133"/>
      <c r="N4" s="11"/>
      <c r="O4" s="11"/>
      <c r="P4" s="11"/>
      <c r="Q4" s="11"/>
      <c r="R4" s="11"/>
      <c r="S4" s="11"/>
      <c r="T4" s="11"/>
    </row>
    <row r="5" spans="1:20">
      <c r="A5" s="1770"/>
      <c r="B5" s="1771"/>
      <c r="C5" s="1771"/>
      <c r="D5" s="1771"/>
      <c r="E5" s="1772"/>
      <c r="F5" s="47"/>
      <c r="G5" s="11"/>
      <c r="H5" s="11"/>
      <c r="I5" s="11"/>
      <c r="J5" s="11"/>
      <c r="K5" s="11"/>
      <c r="L5" s="11"/>
      <c r="M5" s="48"/>
      <c r="N5" s="11"/>
      <c r="O5" s="11"/>
      <c r="P5" s="11"/>
      <c r="Q5" s="11"/>
      <c r="R5" s="11"/>
      <c r="S5" s="11"/>
      <c r="T5" s="11"/>
    </row>
    <row r="6" spans="1:20">
      <c r="A6" s="3619" t="s">
        <v>2070</v>
      </c>
      <c r="B6" s="3620"/>
      <c r="C6" s="3620"/>
      <c r="D6" s="3620"/>
      <c r="E6" s="3617"/>
      <c r="F6" s="3619" t="s">
        <v>2841</v>
      </c>
      <c r="G6" s="3616"/>
      <c r="H6" s="3616"/>
      <c r="I6" s="3616"/>
      <c r="J6" s="3616"/>
      <c r="K6" s="3616"/>
      <c r="L6" s="3616"/>
      <c r="M6" s="136"/>
      <c r="N6" s="11"/>
      <c r="O6" s="11"/>
      <c r="P6" s="11"/>
      <c r="Q6" s="11"/>
      <c r="R6" s="11"/>
      <c r="S6" s="11"/>
      <c r="T6" s="11"/>
    </row>
    <row r="7" spans="1:20">
      <c r="A7" s="3619" t="s">
        <v>2071</v>
      </c>
      <c r="B7" s="3620"/>
      <c r="C7" s="3620"/>
      <c r="D7" s="3620"/>
      <c r="E7" s="3617"/>
      <c r="F7" s="3619" t="s">
        <v>2074</v>
      </c>
      <c r="G7" s="3616"/>
      <c r="H7" s="3616"/>
      <c r="I7" s="3616"/>
      <c r="J7" s="3616"/>
      <c r="K7" s="3616"/>
      <c r="L7" s="3616"/>
      <c r="M7" s="136"/>
      <c r="N7" s="11"/>
      <c r="O7" s="11"/>
      <c r="P7" s="11"/>
      <c r="Q7" s="11"/>
      <c r="R7" s="11"/>
      <c r="S7" s="11"/>
      <c r="T7" s="11"/>
    </row>
    <row r="8" spans="1:20">
      <c r="A8" s="3619" t="s">
        <v>2073</v>
      </c>
      <c r="B8" s="3620"/>
      <c r="C8" s="3620"/>
      <c r="D8" s="3620"/>
      <c r="E8" s="3617"/>
      <c r="F8" s="3619" t="s">
        <v>566</v>
      </c>
      <c r="G8" s="3616"/>
      <c r="H8" s="3616"/>
      <c r="I8" s="3616"/>
      <c r="J8" s="3616"/>
      <c r="K8" s="3616"/>
      <c r="L8" s="3616"/>
      <c r="M8" s="136"/>
      <c r="N8" s="11"/>
      <c r="O8" s="11"/>
      <c r="P8" s="11"/>
      <c r="Q8" s="11"/>
      <c r="R8" s="11"/>
      <c r="S8" s="11"/>
      <c r="T8" s="11"/>
    </row>
    <row r="9" spans="1:20">
      <c r="A9" s="3619" t="s">
        <v>2072</v>
      </c>
      <c r="B9" s="3620"/>
      <c r="C9" s="3620"/>
      <c r="D9" s="3620"/>
      <c r="E9" s="3617"/>
      <c r="F9" s="3619" t="s">
        <v>742</v>
      </c>
      <c r="G9" s="3616"/>
      <c r="H9" s="3616"/>
      <c r="I9" s="3616"/>
      <c r="J9" s="3616"/>
      <c r="K9" s="3616"/>
      <c r="L9" s="3616"/>
      <c r="M9" s="136"/>
      <c r="N9" s="11"/>
      <c r="O9" s="11"/>
      <c r="P9" s="11"/>
      <c r="Q9" s="11"/>
      <c r="R9" s="11"/>
      <c r="S9" s="11"/>
      <c r="T9" s="11"/>
    </row>
    <row r="10" spans="1:20">
      <c r="A10" s="3619" t="s">
        <v>4035</v>
      </c>
      <c r="B10" s="3620"/>
      <c r="C10" s="3620"/>
      <c r="D10" s="3620"/>
      <c r="E10" s="3617"/>
      <c r="F10" s="3619" t="s">
        <v>743</v>
      </c>
      <c r="G10" s="3616"/>
      <c r="H10" s="3616"/>
      <c r="I10" s="3616"/>
      <c r="J10" s="3616"/>
      <c r="K10" s="3616"/>
      <c r="L10" s="3616"/>
      <c r="M10" s="136"/>
      <c r="N10" s="11"/>
      <c r="O10" s="11"/>
      <c r="P10" s="11"/>
      <c r="Q10" s="11"/>
      <c r="R10" s="11"/>
      <c r="S10" s="11"/>
      <c r="T10" s="11"/>
    </row>
    <row r="11" spans="1:20">
      <c r="A11" s="3619" t="s">
        <v>4036</v>
      </c>
      <c r="B11" s="3620"/>
      <c r="C11" s="3620"/>
      <c r="D11" s="3620"/>
      <c r="E11" s="3617"/>
      <c r="F11" s="47"/>
      <c r="G11" s="11"/>
      <c r="H11" s="11"/>
      <c r="I11" s="11"/>
      <c r="J11" s="11"/>
      <c r="K11" s="11"/>
      <c r="L11" s="11"/>
      <c r="M11" s="48"/>
      <c r="N11" s="11"/>
      <c r="O11" s="11"/>
      <c r="P11" s="11"/>
      <c r="Q11" s="11"/>
      <c r="R11" s="11"/>
      <c r="S11" s="11"/>
      <c r="T11" s="11"/>
    </row>
    <row r="12" spans="1:20">
      <c r="A12" s="3619" t="s">
        <v>4037</v>
      </c>
      <c r="B12" s="3620"/>
      <c r="C12" s="3620"/>
      <c r="D12" s="3620"/>
      <c r="E12" s="3617"/>
      <c r="F12" s="47"/>
      <c r="G12" s="11"/>
      <c r="H12" s="11"/>
      <c r="I12" s="11"/>
      <c r="J12" s="11"/>
      <c r="K12" s="11"/>
      <c r="L12" s="11"/>
      <c r="M12" s="48"/>
      <c r="N12" s="11"/>
      <c r="O12" s="11"/>
      <c r="P12" s="11"/>
      <c r="Q12" s="11"/>
      <c r="R12" s="11"/>
      <c r="S12" s="11"/>
      <c r="T12" s="11"/>
    </row>
    <row r="13" spans="1:20">
      <c r="A13" s="49"/>
      <c r="B13" s="52"/>
      <c r="C13" s="52"/>
      <c r="D13" s="52"/>
      <c r="E13" s="51"/>
      <c r="F13" s="49"/>
      <c r="G13" s="52"/>
      <c r="H13" s="52"/>
      <c r="I13" s="52"/>
      <c r="J13" s="52"/>
      <c r="K13" s="52"/>
      <c r="L13" s="52"/>
      <c r="M13" s="51"/>
      <c r="N13" s="11"/>
      <c r="O13" s="11"/>
      <c r="P13" s="11"/>
      <c r="Q13" s="11"/>
      <c r="R13" s="11"/>
      <c r="S13" s="11"/>
      <c r="T13" s="11"/>
    </row>
    <row r="14" spans="1:20">
      <c r="A14" s="1787"/>
      <c r="B14" s="66"/>
      <c r="C14" s="434" t="s">
        <v>3704</v>
      </c>
      <c r="D14" s="435" t="s">
        <v>4038</v>
      </c>
      <c r="E14" s="1790" t="s">
        <v>4039</v>
      </c>
      <c r="F14" s="3663" t="s">
        <v>4040</v>
      </c>
      <c r="G14" s="3664"/>
      <c r="H14" s="3665"/>
      <c r="I14" s="66"/>
      <c r="J14" s="11" t="s">
        <v>4041</v>
      </c>
      <c r="K14" s="11"/>
      <c r="L14" s="11"/>
      <c r="M14" s="58"/>
      <c r="N14" s="11"/>
      <c r="O14" s="11"/>
      <c r="P14" s="11"/>
      <c r="Q14" s="11"/>
      <c r="R14" s="11"/>
      <c r="S14" s="11"/>
      <c r="T14" s="11"/>
    </row>
    <row r="15" spans="1:20">
      <c r="A15" s="1787"/>
      <c r="B15" s="1756" t="s">
        <v>4042</v>
      </c>
      <c r="C15" s="435" t="s">
        <v>4043</v>
      </c>
      <c r="D15" s="435" t="s">
        <v>4320</v>
      </c>
      <c r="E15" s="1790" t="s">
        <v>4321</v>
      </c>
      <c r="F15" s="3666" t="s">
        <v>4322</v>
      </c>
      <c r="G15" s="3627"/>
      <c r="H15" s="3613"/>
      <c r="I15" s="69"/>
      <c r="J15" s="52"/>
      <c r="K15" s="52"/>
      <c r="L15" s="52"/>
      <c r="M15" s="58"/>
      <c r="N15" s="11"/>
      <c r="O15" s="11"/>
      <c r="P15" s="11"/>
      <c r="Q15" s="11"/>
      <c r="R15" s="11"/>
      <c r="S15" s="11"/>
      <c r="T15" s="11"/>
    </row>
    <row r="16" spans="1:20">
      <c r="A16" s="1787"/>
      <c r="B16" s="1756" t="s">
        <v>4323</v>
      </c>
      <c r="C16" s="435" t="s">
        <v>4324</v>
      </c>
      <c r="D16" s="435" t="s">
        <v>4325</v>
      </c>
      <c r="E16" s="1790" t="s">
        <v>755</v>
      </c>
      <c r="F16" s="3666" t="s">
        <v>4326</v>
      </c>
      <c r="G16" s="3627"/>
      <c r="H16" s="3613"/>
      <c r="I16" s="66" t="s">
        <v>4327</v>
      </c>
      <c r="J16" s="11"/>
      <c r="K16" s="66" t="s">
        <v>4328</v>
      </c>
      <c r="L16" s="11"/>
      <c r="M16" s="58"/>
      <c r="N16" s="11"/>
      <c r="O16" s="11"/>
      <c r="P16" s="11"/>
      <c r="Q16" s="11"/>
      <c r="R16" s="11"/>
      <c r="S16" s="11"/>
      <c r="T16" s="11"/>
    </row>
    <row r="17" spans="1:26">
      <c r="A17" s="1787"/>
      <c r="B17" s="66"/>
      <c r="C17" s="435" t="s">
        <v>4329</v>
      </c>
      <c r="D17" s="435" t="s">
        <v>4330</v>
      </c>
      <c r="E17" s="48"/>
      <c r="F17" s="3666" t="s">
        <v>4331</v>
      </c>
      <c r="G17" s="3627"/>
      <c r="H17" s="3613"/>
      <c r="I17" s="66" t="s">
        <v>4332</v>
      </c>
      <c r="J17" s="11"/>
      <c r="K17" s="66" t="s">
        <v>4333</v>
      </c>
      <c r="L17" s="11"/>
      <c r="M17" s="58"/>
      <c r="N17" s="11"/>
      <c r="O17" s="11"/>
      <c r="P17" s="11"/>
      <c r="Q17" s="11"/>
      <c r="R17" s="11"/>
      <c r="S17" s="11"/>
      <c r="T17" s="11"/>
    </row>
    <row r="18" spans="1:26">
      <c r="A18" s="1787"/>
      <c r="B18" s="66"/>
      <c r="C18" s="53"/>
      <c r="D18" s="53"/>
      <c r="E18" s="48"/>
      <c r="F18" s="49"/>
      <c r="G18" s="52"/>
      <c r="H18" s="11"/>
      <c r="I18" s="69"/>
      <c r="J18" s="52"/>
      <c r="K18" s="69"/>
      <c r="L18" s="52"/>
      <c r="M18" s="71"/>
      <c r="N18" s="11"/>
      <c r="O18" s="11"/>
      <c r="P18" s="11"/>
      <c r="Q18" s="11"/>
      <c r="R18" s="11"/>
      <c r="S18" s="11"/>
      <c r="T18" s="11"/>
    </row>
    <row r="19" spans="1:26">
      <c r="A19" s="1787" t="s">
        <v>4190</v>
      </c>
      <c r="B19" s="66"/>
      <c r="C19" s="53"/>
      <c r="D19" s="53"/>
      <c r="E19" s="48"/>
      <c r="F19" s="62"/>
      <c r="G19" s="1785" t="s">
        <v>4334</v>
      </c>
      <c r="H19" s="443" t="s">
        <v>3023</v>
      </c>
      <c r="I19" s="1756" t="s">
        <v>4334</v>
      </c>
      <c r="J19" s="1756" t="s">
        <v>4335</v>
      </c>
      <c r="K19" s="1756" t="s">
        <v>4334</v>
      </c>
      <c r="L19" s="1756" t="s">
        <v>3023</v>
      </c>
      <c r="M19" s="137" t="s">
        <v>4190</v>
      </c>
      <c r="N19" s="11"/>
      <c r="O19" s="11"/>
      <c r="P19" s="11"/>
      <c r="Q19" s="11"/>
      <c r="R19" s="11"/>
      <c r="S19" s="11"/>
      <c r="T19" s="11"/>
    </row>
    <row r="20" spans="1:26">
      <c r="A20" s="1791" t="s">
        <v>4193</v>
      </c>
      <c r="B20" s="220" t="s">
        <v>65</v>
      </c>
      <c r="C20" s="441" t="s">
        <v>2119</v>
      </c>
      <c r="D20" s="441" t="s">
        <v>2120</v>
      </c>
      <c r="E20" s="1793" t="s">
        <v>2121</v>
      </c>
      <c r="F20" s="49"/>
      <c r="G20" s="1792" t="s">
        <v>4029</v>
      </c>
      <c r="H20" s="220" t="s">
        <v>4030</v>
      </c>
      <c r="I20" s="220" t="s">
        <v>4031</v>
      </c>
      <c r="J20" s="220" t="s">
        <v>4032</v>
      </c>
      <c r="K20" s="220" t="s">
        <v>4033</v>
      </c>
      <c r="L20" s="220" t="s">
        <v>4034</v>
      </c>
      <c r="M20" s="138" t="s">
        <v>4193</v>
      </c>
      <c r="N20" s="11"/>
      <c r="O20" s="11"/>
      <c r="P20" s="11"/>
      <c r="Q20" s="11"/>
      <c r="R20" s="11"/>
      <c r="S20" s="11"/>
      <c r="T20" s="11"/>
    </row>
    <row r="21" spans="1:26">
      <c r="A21" s="1787">
        <v>1</v>
      </c>
      <c r="B21" s="189" t="s">
        <v>4336</v>
      </c>
      <c r="C21" s="859">
        <v>1000</v>
      </c>
      <c r="D21" s="1256">
        <v>5</v>
      </c>
      <c r="E21" s="1257"/>
      <c r="F21" s="857"/>
      <c r="G21" s="864">
        <v>1000</v>
      </c>
      <c r="H21" s="1258">
        <v>5000</v>
      </c>
      <c r="I21" s="859"/>
      <c r="J21" s="859"/>
      <c r="K21" s="859"/>
      <c r="L21" s="859"/>
      <c r="M21" s="235">
        <v>1</v>
      </c>
      <c r="N21" s="199"/>
      <c r="O21" s="199"/>
      <c r="P21" s="11"/>
      <c r="Q21" s="11"/>
      <c r="R21" s="11"/>
      <c r="S21" s="11"/>
      <c r="T21" s="11"/>
    </row>
    <row r="22" spans="1:26">
      <c r="A22" s="1787">
        <v>2</v>
      </c>
      <c r="B22" s="66" t="s">
        <v>3344</v>
      </c>
      <c r="C22" s="200">
        <v>1000</v>
      </c>
      <c r="D22" s="236"/>
      <c r="E22" s="237"/>
      <c r="F22" s="238"/>
      <c r="G22" s="199">
        <v>1000</v>
      </c>
      <c r="H22" s="205">
        <v>5000</v>
      </c>
      <c r="I22" s="200"/>
      <c r="J22" s="205"/>
      <c r="K22" s="200"/>
      <c r="L22" s="205"/>
      <c r="M22" s="235">
        <v>2</v>
      </c>
      <c r="N22" s="199"/>
      <c r="O22" s="199"/>
      <c r="P22" s="11"/>
      <c r="Q22" s="11"/>
      <c r="R22" s="11"/>
      <c r="S22" s="11"/>
      <c r="T22" s="11"/>
    </row>
    <row r="23" spans="1:26">
      <c r="A23" s="1787">
        <v>3</v>
      </c>
      <c r="B23" s="66"/>
      <c r="C23" s="200"/>
      <c r="D23" s="239"/>
      <c r="E23" s="240"/>
      <c r="F23" s="238"/>
      <c r="G23" s="199"/>
      <c r="H23" s="200"/>
      <c r="I23" s="200"/>
      <c r="J23" s="200"/>
      <c r="K23" s="200"/>
      <c r="L23" s="200"/>
      <c r="M23" s="235">
        <v>3</v>
      </c>
      <c r="N23" s="199"/>
      <c r="O23" s="199"/>
      <c r="P23" s="11"/>
      <c r="Q23" s="11"/>
      <c r="R23" s="11"/>
      <c r="S23" s="11"/>
      <c r="T23" s="11"/>
    </row>
    <row r="24" spans="1:26" ht="49.5" customHeight="1">
      <c r="A24" s="783">
        <v>4</v>
      </c>
      <c r="B24" s="1262" t="s">
        <v>26</v>
      </c>
      <c r="C24" s="784"/>
      <c r="D24" s="785"/>
      <c r="E24" s="786"/>
      <c r="F24" s="787"/>
      <c r="G24" s="788"/>
      <c r="H24" s="784"/>
      <c r="I24" s="784"/>
      <c r="J24" s="784"/>
      <c r="K24" s="784"/>
      <c r="L24" s="784"/>
      <c r="M24" s="789">
        <v>4</v>
      </c>
      <c r="N24" s="788"/>
      <c r="O24" s="788"/>
      <c r="P24" s="1763"/>
      <c r="Q24" s="1763"/>
      <c r="R24" s="1763"/>
      <c r="S24" s="1763"/>
      <c r="T24" s="1763"/>
      <c r="U24" s="1753"/>
      <c r="V24" s="1753"/>
      <c r="W24" s="1753"/>
      <c r="X24" s="1753"/>
      <c r="Y24" s="1753"/>
      <c r="Z24" s="1753"/>
    </row>
    <row r="25" spans="1:26">
      <c r="A25" s="1787">
        <v>5</v>
      </c>
      <c r="B25" s="1756"/>
      <c r="C25" s="200"/>
      <c r="D25" s="239"/>
      <c r="E25" s="240"/>
      <c r="F25" s="238"/>
      <c r="G25" s="199"/>
      <c r="H25" s="200"/>
      <c r="I25" s="200"/>
      <c r="J25" s="200"/>
      <c r="K25" s="200"/>
      <c r="L25" s="200"/>
      <c r="M25" s="235">
        <v>5</v>
      </c>
      <c r="N25" s="199"/>
      <c r="O25" s="199"/>
      <c r="P25" s="11"/>
      <c r="Q25" s="11"/>
      <c r="R25" s="11"/>
      <c r="S25" s="11"/>
      <c r="T25" s="11"/>
    </row>
    <row r="26" spans="1:26">
      <c r="A26" s="1787">
        <v>6</v>
      </c>
      <c r="B26" s="66"/>
      <c r="C26" s="200"/>
      <c r="D26" s="239"/>
      <c r="E26" s="240"/>
      <c r="F26" s="238"/>
      <c r="G26" s="199"/>
      <c r="H26" s="200"/>
      <c r="I26" s="200"/>
      <c r="J26" s="200"/>
      <c r="K26" s="200"/>
      <c r="L26" s="200"/>
      <c r="M26" s="235">
        <v>6</v>
      </c>
      <c r="N26" s="199"/>
      <c r="O26" s="199"/>
      <c r="P26" s="11"/>
      <c r="Q26" s="11"/>
      <c r="R26" s="11"/>
      <c r="S26" s="11"/>
      <c r="T26" s="11"/>
    </row>
    <row r="27" spans="1:26">
      <c r="A27" s="1787">
        <v>7</v>
      </c>
      <c r="B27" s="66"/>
      <c r="C27" s="200"/>
      <c r="D27" s="239"/>
      <c r="E27" s="240"/>
      <c r="F27" s="238"/>
      <c r="G27" s="199"/>
      <c r="H27" s="200"/>
      <c r="I27" s="200"/>
      <c r="J27" s="200"/>
      <c r="K27" s="200"/>
      <c r="L27" s="200"/>
      <c r="M27" s="235">
        <v>7</v>
      </c>
      <c r="N27" s="199"/>
      <c r="O27" s="199"/>
      <c r="P27" s="11"/>
      <c r="Q27" s="11"/>
      <c r="R27" s="11"/>
      <c r="S27" s="11"/>
      <c r="T27" s="11"/>
    </row>
    <row r="28" spans="1:26">
      <c r="A28" s="1787">
        <v>8</v>
      </c>
      <c r="B28" s="66"/>
      <c r="C28" s="200"/>
      <c r="D28" s="239"/>
      <c r="E28" s="240"/>
      <c r="F28" s="238"/>
      <c r="G28" s="199"/>
      <c r="H28" s="200"/>
      <c r="I28" s="200"/>
      <c r="J28" s="200"/>
      <c r="K28" s="200"/>
      <c r="L28" s="200"/>
      <c r="M28" s="235">
        <v>8</v>
      </c>
      <c r="N28" s="199"/>
      <c r="O28" s="199"/>
      <c r="P28" s="11"/>
      <c r="Q28" s="11"/>
      <c r="R28" s="11"/>
      <c r="S28" s="11"/>
      <c r="T28" s="11"/>
    </row>
    <row r="29" spans="1:26">
      <c r="A29" s="1787">
        <v>9</v>
      </c>
      <c r="B29" s="66"/>
      <c r="C29" s="200"/>
      <c r="D29" s="239"/>
      <c r="E29" s="240"/>
      <c r="F29" s="238"/>
      <c r="G29" s="199"/>
      <c r="H29" s="200"/>
      <c r="I29" s="200"/>
      <c r="J29" s="200"/>
      <c r="K29" s="200"/>
      <c r="L29" s="200"/>
      <c r="M29" s="235">
        <v>9</v>
      </c>
      <c r="N29" s="199"/>
      <c r="O29" s="199"/>
      <c r="P29" s="11"/>
      <c r="Q29" s="11"/>
      <c r="R29" s="11"/>
      <c r="S29" s="11"/>
      <c r="T29" s="11"/>
    </row>
    <row r="30" spans="1:26">
      <c r="A30" s="1787">
        <v>10</v>
      </c>
      <c r="B30" s="66"/>
      <c r="C30" s="200"/>
      <c r="D30" s="239"/>
      <c r="E30" s="240"/>
      <c r="F30" s="238"/>
      <c r="G30" s="199"/>
      <c r="H30" s="200"/>
      <c r="I30" s="200"/>
      <c r="J30" s="200"/>
      <c r="K30" s="200"/>
      <c r="L30" s="200"/>
      <c r="M30" s="235">
        <v>10</v>
      </c>
      <c r="N30" s="199"/>
      <c r="O30" s="199"/>
      <c r="P30" s="11"/>
      <c r="Q30" s="11"/>
      <c r="R30" s="11"/>
      <c r="S30" s="11"/>
      <c r="T30" s="11"/>
    </row>
    <row r="31" spans="1:26">
      <c r="A31" s="1787">
        <v>11</v>
      </c>
      <c r="B31" s="66"/>
      <c r="C31" s="200"/>
      <c r="D31" s="239"/>
      <c r="E31" s="240"/>
      <c r="F31" s="238"/>
      <c r="G31" s="199"/>
      <c r="H31" s="200"/>
      <c r="I31" s="200"/>
      <c r="J31" s="200"/>
      <c r="K31" s="200"/>
      <c r="L31" s="200"/>
      <c r="M31" s="235">
        <v>11</v>
      </c>
      <c r="N31" s="199"/>
      <c r="O31" s="199"/>
      <c r="P31" s="11"/>
      <c r="Q31" s="11"/>
      <c r="R31" s="11"/>
      <c r="S31" s="11"/>
      <c r="T31" s="11"/>
    </row>
    <row r="32" spans="1:26">
      <c r="A32" s="1787">
        <v>12</v>
      </c>
      <c r="B32" s="66"/>
      <c r="C32" s="200"/>
      <c r="D32" s="239"/>
      <c r="E32" s="240"/>
      <c r="F32" s="238"/>
      <c r="G32" s="199"/>
      <c r="H32" s="200"/>
      <c r="I32" s="200"/>
      <c r="J32" s="200"/>
      <c r="K32" s="200"/>
      <c r="L32" s="200"/>
      <c r="M32" s="235">
        <v>12</v>
      </c>
      <c r="N32" s="199"/>
      <c r="O32" s="199"/>
      <c r="P32" s="11"/>
      <c r="Q32" s="11"/>
      <c r="R32" s="11"/>
      <c r="S32" s="11"/>
      <c r="T32" s="11"/>
    </row>
    <row r="33" spans="1:20">
      <c r="A33" s="1787">
        <v>13</v>
      </c>
      <c r="B33" s="66"/>
      <c r="C33" s="200"/>
      <c r="D33" s="239"/>
      <c r="E33" s="240"/>
      <c r="F33" s="238"/>
      <c r="G33" s="199"/>
      <c r="H33" s="200"/>
      <c r="I33" s="200"/>
      <c r="J33" s="200"/>
      <c r="K33" s="200"/>
      <c r="L33" s="200"/>
      <c r="M33" s="235">
        <v>13</v>
      </c>
      <c r="N33" s="199"/>
      <c r="O33" s="199"/>
      <c r="P33" s="11"/>
      <c r="Q33" s="11"/>
      <c r="R33" s="11"/>
      <c r="S33" s="11"/>
      <c r="T33" s="11"/>
    </row>
    <row r="34" spans="1:20">
      <c r="A34" s="1787">
        <v>14</v>
      </c>
      <c r="B34" s="66"/>
      <c r="C34" s="200"/>
      <c r="D34" s="239"/>
      <c r="E34" s="240"/>
      <c r="F34" s="238"/>
      <c r="G34" s="199"/>
      <c r="H34" s="200"/>
      <c r="I34" s="200"/>
      <c r="J34" s="200"/>
      <c r="K34" s="200"/>
      <c r="L34" s="200"/>
      <c r="M34" s="235">
        <v>14</v>
      </c>
      <c r="N34" s="199"/>
      <c r="O34" s="199"/>
      <c r="P34" s="11"/>
      <c r="Q34" s="11"/>
      <c r="R34" s="11"/>
      <c r="S34" s="11"/>
      <c r="T34" s="11"/>
    </row>
    <row r="35" spans="1:20">
      <c r="A35" s="1787">
        <v>15</v>
      </c>
      <c r="B35" s="66"/>
      <c r="C35" s="200"/>
      <c r="D35" s="239"/>
      <c r="E35" s="240"/>
      <c r="F35" s="47"/>
      <c r="G35" s="199"/>
      <c r="H35" s="200"/>
      <c r="I35" s="66"/>
      <c r="J35" s="200"/>
      <c r="K35" s="200"/>
      <c r="L35" s="200"/>
      <c r="M35" s="137">
        <v>15</v>
      </c>
      <c r="N35" s="11"/>
      <c r="O35" s="11"/>
      <c r="P35" s="11"/>
      <c r="Q35" s="11"/>
      <c r="R35" s="11"/>
      <c r="S35" s="11"/>
      <c r="T35" s="11"/>
    </row>
    <row r="36" spans="1:20">
      <c r="A36" s="1787">
        <v>16</v>
      </c>
      <c r="B36" s="66"/>
      <c r="C36" s="200"/>
      <c r="D36" s="239"/>
      <c r="E36" s="240"/>
      <c r="F36" s="238"/>
      <c r="G36" s="199"/>
      <c r="H36" s="200"/>
      <c r="I36" s="200"/>
      <c r="J36" s="200"/>
      <c r="K36" s="200"/>
      <c r="L36" s="200"/>
      <c r="M36" s="235">
        <v>16</v>
      </c>
      <c r="N36" s="199"/>
      <c r="O36" s="199"/>
      <c r="P36" s="11"/>
      <c r="Q36" s="11"/>
      <c r="R36" s="11"/>
      <c r="S36" s="11"/>
      <c r="T36" s="11"/>
    </row>
    <row r="37" spans="1:20">
      <c r="A37" s="1787">
        <v>17</v>
      </c>
      <c r="B37" s="66"/>
      <c r="C37" s="200"/>
      <c r="D37" s="239"/>
      <c r="E37" s="240"/>
      <c r="F37" s="47"/>
      <c r="G37" s="199"/>
      <c r="H37" s="200"/>
      <c r="I37" s="66"/>
      <c r="J37" s="200"/>
      <c r="K37" s="200"/>
      <c r="L37" s="200"/>
      <c r="M37" s="235">
        <v>17</v>
      </c>
      <c r="N37" s="11"/>
      <c r="O37" s="11"/>
      <c r="P37" s="11"/>
      <c r="Q37" s="11"/>
      <c r="R37" s="11"/>
      <c r="S37" s="11"/>
      <c r="T37" s="11"/>
    </row>
    <row r="38" spans="1:20">
      <c r="A38" s="1787">
        <v>18</v>
      </c>
      <c r="B38" s="66"/>
      <c r="C38" s="200"/>
      <c r="D38" s="239"/>
      <c r="E38" s="240"/>
      <c r="F38" s="238"/>
      <c r="G38" s="199"/>
      <c r="H38" s="200"/>
      <c r="I38" s="200"/>
      <c r="J38" s="200"/>
      <c r="K38" s="200"/>
      <c r="L38" s="200"/>
      <c r="M38" s="235">
        <v>18</v>
      </c>
      <c r="N38" s="199"/>
      <c r="O38" s="199"/>
      <c r="P38" s="11"/>
      <c r="Q38" s="11"/>
      <c r="R38" s="11"/>
      <c r="S38" s="11"/>
      <c r="T38" s="11"/>
    </row>
    <row r="39" spans="1:20">
      <c r="A39" s="1787">
        <v>19</v>
      </c>
      <c r="B39" s="66"/>
      <c r="C39" s="210"/>
      <c r="D39" s="239"/>
      <c r="E39" s="240"/>
      <c r="F39" s="238"/>
      <c r="G39" s="241"/>
      <c r="H39" s="200"/>
      <c r="I39" s="200"/>
      <c r="J39" s="200"/>
      <c r="K39" s="200"/>
      <c r="L39" s="200"/>
      <c r="M39" s="235">
        <v>19</v>
      </c>
      <c r="N39" s="199"/>
      <c r="O39" s="199"/>
      <c r="P39" s="11"/>
      <c r="Q39" s="11"/>
      <c r="R39" s="11"/>
      <c r="S39" s="11"/>
      <c r="T39" s="11"/>
    </row>
    <row r="40" spans="1:20">
      <c r="A40" s="1787">
        <v>20</v>
      </c>
      <c r="B40" s="443" t="s">
        <v>4014</v>
      </c>
      <c r="C40" s="166">
        <f>SUM(C22:C39)</f>
        <v>1000</v>
      </c>
      <c r="D40" s="464"/>
      <c r="E40" s="1260"/>
      <c r="F40" s="242"/>
      <c r="G40" s="167">
        <f>SUM(G22:G39)</f>
        <v>1000</v>
      </c>
      <c r="H40" s="163">
        <f>SUM(H22:H39)</f>
        <v>5000</v>
      </c>
      <c r="I40" s="166">
        <f t="shared" ref="I40:L40" si="0">SUM(I21:I39)</f>
        <v>0</v>
      </c>
      <c r="J40" s="163">
        <f t="shared" si="0"/>
        <v>0</v>
      </c>
      <c r="K40" s="166">
        <f t="shared" si="0"/>
        <v>0</v>
      </c>
      <c r="L40" s="143">
        <f t="shared" si="0"/>
        <v>0</v>
      </c>
      <c r="M40" s="235">
        <v>20</v>
      </c>
      <c r="N40" s="199"/>
      <c r="O40" s="199"/>
      <c r="P40" s="11"/>
      <c r="Q40" s="11"/>
      <c r="R40" s="11"/>
      <c r="S40" s="11"/>
      <c r="T40" s="11"/>
    </row>
    <row r="41" spans="1:20">
      <c r="A41" s="1787">
        <v>21</v>
      </c>
      <c r="B41" s="243"/>
      <c r="C41" s="244"/>
      <c r="D41" s="245"/>
      <c r="E41" s="246"/>
      <c r="F41" s="247"/>
      <c r="G41" s="248"/>
      <c r="H41" s="244"/>
      <c r="I41" s="244"/>
      <c r="J41" s="244"/>
      <c r="K41" s="244"/>
      <c r="L41" s="244"/>
      <c r="M41" s="235">
        <v>21</v>
      </c>
      <c r="N41" s="199"/>
      <c r="O41" s="199"/>
      <c r="P41" s="11"/>
      <c r="Q41" s="11"/>
      <c r="R41" s="11"/>
      <c r="S41" s="11"/>
      <c r="T41" s="11"/>
    </row>
    <row r="42" spans="1:20">
      <c r="A42" s="1787">
        <v>22</v>
      </c>
      <c r="B42" s="189" t="s">
        <v>4337</v>
      </c>
      <c r="C42" s="859"/>
      <c r="D42" s="1203"/>
      <c r="E42" s="1259"/>
      <c r="F42" s="857"/>
      <c r="G42" s="864"/>
      <c r="H42" s="859"/>
      <c r="I42" s="859"/>
      <c r="J42" s="859"/>
      <c r="K42" s="859"/>
      <c r="L42" s="859"/>
      <c r="M42" s="235">
        <v>22</v>
      </c>
      <c r="N42" s="199"/>
      <c r="O42" s="199"/>
      <c r="P42" s="11"/>
      <c r="Q42" s="11"/>
      <c r="R42" s="11"/>
      <c r="S42" s="11"/>
      <c r="T42" s="11"/>
    </row>
    <row r="43" spans="1:20">
      <c r="A43" s="1787">
        <v>23</v>
      </c>
      <c r="B43" s="66"/>
      <c r="C43" s="200"/>
      <c r="D43" s="236"/>
      <c r="E43" s="237"/>
      <c r="F43" s="238"/>
      <c r="G43" s="199"/>
      <c r="H43" s="205"/>
      <c r="I43" s="200"/>
      <c r="J43" s="205"/>
      <c r="K43" s="200"/>
      <c r="L43" s="205"/>
      <c r="M43" s="235">
        <v>23</v>
      </c>
      <c r="N43" s="199"/>
      <c r="O43" s="199"/>
      <c r="P43" s="11"/>
      <c r="Q43" s="11"/>
      <c r="R43" s="11"/>
      <c r="S43" s="11"/>
      <c r="T43" s="11"/>
    </row>
    <row r="44" spans="1:20">
      <c r="A44" s="1787">
        <v>24</v>
      </c>
      <c r="B44" s="200"/>
      <c r="C44" s="200"/>
      <c r="D44" s="210"/>
      <c r="E44" s="204"/>
      <c r="F44" s="238"/>
      <c r="G44" s="199"/>
      <c r="H44" s="200"/>
      <c r="I44" s="200"/>
      <c r="J44" s="200"/>
      <c r="K44" s="200"/>
      <c r="L44" s="200"/>
      <c r="M44" s="235">
        <v>24</v>
      </c>
      <c r="N44" s="199"/>
      <c r="O44" s="199"/>
      <c r="P44" s="11"/>
      <c r="Q44" s="11"/>
      <c r="R44" s="11"/>
      <c r="S44" s="11"/>
      <c r="T44" s="11"/>
    </row>
    <row r="45" spans="1:20">
      <c r="A45" s="1787">
        <v>25</v>
      </c>
      <c r="B45" s="200"/>
      <c r="C45" s="200"/>
      <c r="D45" s="210"/>
      <c r="E45" s="204"/>
      <c r="F45" s="238"/>
      <c r="G45" s="199"/>
      <c r="H45" s="200"/>
      <c r="I45" s="200"/>
      <c r="J45" s="200"/>
      <c r="K45" s="200"/>
      <c r="L45" s="200"/>
      <c r="M45" s="235">
        <v>25</v>
      </c>
      <c r="N45" s="199"/>
      <c r="O45" s="199"/>
      <c r="P45" s="11"/>
      <c r="Q45" s="11"/>
      <c r="R45" s="11"/>
      <c r="S45" s="11"/>
      <c r="T45" s="11"/>
    </row>
    <row r="46" spans="1:20">
      <c r="A46" s="1787">
        <v>26</v>
      </c>
      <c r="B46" s="200"/>
      <c r="C46" s="200"/>
      <c r="D46" s="210"/>
      <c r="E46" s="204"/>
      <c r="F46" s="238"/>
      <c r="G46" s="199"/>
      <c r="H46" s="200"/>
      <c r="I46" s="200"/>
      <c r="J46" s="200"/>
      <c r="K46" s="200"/>
      <c r="L46" s="200"/>
      <c r="M46" s="235">
        <v>26</v>
      </c>
      <c r="N46" s="199"/>
      <c r="O46" s="199"/>
      <c r="P46" s="11"/>
      <c r="Q46" s="11"/>
      <c r="R46" s="11"/>
      <c r="S46" s="11"/>
      <c r="T46" s="11"/>
    </row>
    <row r="47" spans="1:20">
      <c r="A47" s="1787">
        <v>27</v>
      </c>
      <c r="B47" s="200"/>
      <c r="C47" s="200"/>
      <c r="D47" s="210"/>
      <c r="E47" s="204"/>
      <c r="F47" s="238"/>
      <c r="G47" s="199"/>
      <c r="H47" s="200"/>
      <c r="I47" s="200"/>
      <c r="J47" s="200"/>
      <c r="K47" s="200"/>
      <c r="L47" s="200"/>
      <c r="M47" s="235">
        <v>27</v>
      </c>
      <c r="N47" s="199"/>
      <c r="O47" s="199"/>
      <c r="P47" s="11"/>
      <c r="Q47" s="11"/>
      <c r="R47" s="11"/>
      <c r="S47" s="11"/>
      <c r="T47" s="11"/>
    </row>
    <row r="48" spans="1:20">
      <c r="A48" s="1787">
        <v>28</v>
      </c>
      <c r="B48" s="200"/>
      <c r="C48" s="200"/>
      <c r="D48" s="210"/>
      <c r="E48" s="204"/>
      <c r="F48" s="238"/>
      <c r="G48" s="199"/>
      <c r="H48" s="200"/>
      <c r="I48" s="200"/>
      <c r="J48" s="200"/>
      <c r="K48" s="200"/>
      <c r="L48" s="200"/>
      <c r="M48" s="235">
        <v>28</v>
      </c>
      <c r="N48" s="199"/>
      <c r="O48" s="199"/>
      <c r="P48" s="11"/>
      <c r="Q48" s="11"/>
      <c r="R48" s="11"/>
      <c r="S48" s="11"/>
      <c r="T48" s="11"/>
    </row>
    <row r="49" spans="1:20">
      <c r="A49" s="1787">
        <v>29</v>
      </c>
      <c r="B49" s="200"/>
      <c r="C49" s="200"/>
      <c r="D49" s="210"/>
      <c r="E49" s="204"/>
      <c r="F49" s="238"/>
      <c r="G49" s="199"/>
      <c r="H49" s="200"/>
      <c r="I49" s="200"/>
      <c r="J49" s="200"/>
      <c r="K49" s="200"/>
      <c r="L49" s="200"/>
      <c r="M49" s="235">
        <v>29</v>
      </c>
      <c r="N49" s="199"/>
      <c r="O49" s="199"/>
      <c r="P49" s="11"/>
      <c r="Q49" s="11"/>
      <c r="R49" s="11"/>
      <c r="S49" s="11"/>
      <c r="T49" s="11"/>
    </row>
    <row r="50" spans="1:20">
      <c r="A50" s="1787">
        <v>30</v>
      </c>
      <c r="B50" s="200"/>
      <c r="C50" s="200"/>
      <c r="D50" s="210"/>
      <c r="E50" s="204"/>
      <c r="F50" s="238"/>
      <c r="G50" s="199"/>
      <c r="H50" s="200"/>
      <c r="I50" s="200"/>
      <c r="J50" s="200"/>
      <c r="K50" s="200"/>
      <c r="L50" s="200"/>
      <c r="M50" s="137">
        <v>30</v>
      </c>
      <c r="N50" s="11"/>
      <c r="O50" s="11"/>
      <c r="P50" s="11"/>
      <c r="Q50" s="11"/>
      <c r="R50" s="11"/>
      <c r="S50" s="11"/>
      <c r="T50" s="11"/>
    </row>
    <row r="51" spans="1:20">
      <c r="A51" s="1787">
        <v>31</v>
      </c>
      <c r="B51" s="200"/>
      <c r="C51" s="200"/>
      <c r="D51" s="210"/>
      <c r="E51" s="204"/>
      <c r="F51" s="238"/>
      <c r="G51" s="199"/>
      <c r="H51" s="200"/>
      <c r="I51" s="200"/>
      <c r="J51" s="200"/>
      <c r="K51" s="200"/>
      <c r="L51" s="200"/>
      <c r="M51" s="137">
        <v>31</v>
      </c>
      <c r="N51" s="11"/>
      <c r="O51" s="11"/>
      <c r="P51" s="11"/>
      <c r="Q51" s="11"/>
      <c r="R51" s="11"/>
      <c r="S51" s="11"/>
      <c r="T51" s="11"/>
    </row>
    <row r="52" spans="1:20">
      <c r="A52" s="1787">
        <v>32</v>
      </c>
      <c r="B52" s="200"/>
      <c r="C52" s="200"/>
      <c r="D52" s="210"/>
      <c r="E52" s="204"/>
      <c r="F52" s="238"/>
      <c r="G52" s="199"/>
      <c r="H52" s="200"/>
      <c r="I52" s="200"/>
      <c r="J52" s="200"/>
      <c r="K52" s="200"/>
      <c r="L52" s="200"/>
      <c r="M52" s="137">
        <v>32</v>
      </c>
      <c r="N52" s="11"/>
      <c r="O52" s="11"/>
      <c r="P52" s="11"/>
      <c r="Q52" s="11"/>
      <c r="R52" s="11"/>
      <c r="S52" s="11"/>
      <c r="T52" s="11"/>
    </row>
    <row r="53" spans="1:20">
      <c r="A53" s="1787">
        <v>33</v>
      </c>
      <c r="B53" s="200"/>
      <c r="C53" s="200"/>
      <c r="D53" s="210"/>
      <c r="E53" s="204"/>
      <c r="F53" s="238"/>
      <c r="G53" s="199"/>
      <c r="H53" s="200"/>
      <c r="I53" s="200"/>
      <c r="J53" s="200"/>
      <c r="K53" s="200"/>
      <c r="L53" s="200"/>
      <c r="M53" s="137">
        <v>33</v>
      </c>
      <c r="N53" s="11"/>
      <c r="O53" s="11"/>
      <c r="P53" s="11"/>
      <c r="Q53" s="11"/>
      <c r="R53" s="11"/>
      <c r="S53" s="11"/>
      <c r="T53" s="11"/>
    </row>
    <row r="54" spans="1:20">
      <c r="A54" s="1787">
        <v>34</v>
      </c>
      <c r="B54" s="200"/>
      <c r="C54" s="200"/>
      <c r="D54" s="210"/>
      <c r="E54" s="204"/>
      <c r="F54" s="238"/>
      <c r="G54" s="199"/>
      <c r="H54" s="200"/>
      <c r="I54" s="200"/>
      <c r="J54" s="200"/>
      <c r="K54" s="200"/>
      <c r="L54" s="200"/>
      <c r="M54" s="137">
        <v>34</v>
      </c>
      <c r="N54" s="11"/>
      <c r="O54" s="11"/>
      <c r="P54" s="11"/>
      <c r="Q54" s="11"/>
      <c r="R54" s="11"/>
      <c r="S54" s="11"/>
      <c r="T54" s="11"/>
    </row>
    <row r="55" spans="1:20">
      <c r="A55" s="1787">
        <v>35</v>
      </c>
      <c r="B55" s="200"/>
      <c r="C55" s="200"/>
      <c r="D55" s="210"/>
      <c r="E55" s="204"/>
      <c r="F55" s="238"/>
      <c r="G55" s="199"/>
      <c r="H55" s="200"/>
      <c r="I55" s="200"/>
      <c r="J55" s="200"/>
      <c r="K55" s="200"/>
      <c r="L55" s="200"/>
      <c r="M55" s="137">
        <v>35</v>
      </c>
      <c r="N55" s="11"/>
      <c r="O55" s="11"/>
      <c r="P55" s="11"/>
      <c r="Q55" s="11"/>
      <c r="R55" s="11"/>
      <c r="S55" s="11"/>
      <c r="T55" s="11"/>
    </row>
    <row r="56" spans="1:20">
      <c r="A56" s="1787">
        <v>36</v>
      </c>
      <c r="B56" s="200"/>
      <c r="C56" s="200"/>
      <c r="D56" s="210"/>
      <c r="E56" s="204"/>
      <c r="F56" s="238"/>
      <c r="G56" s="199"/>
      <c r="H56" s="200"/>
      <c r="I56" s="200"/>
      <c r="J56" s="200"/>
      <c r="K56" s="200"/>
      <c r="L56" s="200"/>
      <c r="M56" s="137">
        <v>36</v>
      </c>
      <c r="N56" s="11"/>
      <c r="O56" s="11"/>
      <c r="P56" s="11"/>
      <c r="Q56" s="11"/>
      <c r="R56" s="11"/>
      <c r="S56" s="11"/>
      <c r="T56" s="11"/>
    </row>
    <row r="57" spans="1:20">
      <c r="A57" s="1787">
        <v>37</v>
      </c>
      <c r="B57" s="200"/>
      <c r="C57" s="200"/>
      <c r="D57" s="210"/>
      <c r="E57" s="204"/>
      <c r="F57" s="238"/>
      <c r="G57" s="199"/>
      <c r="H57" s="200"/>
      <c r="I57" s="200"/>
      <c r="J57" s="200"/>
      <c r="K57" s="200"/>
      <c r="L57" s="200"/>
      <c r="M57" s="137">
        <v>37</v>
      </c>
      <c r="N57" s="11"/>
      <c r="O57" s="11"/>
      <c r="P57" s="11"/>
      <c r="Q57" s="11"/>
      <c r="R57" s="11"/>
      <c r="S57" s="11"/>
      <c r="T57" s="11"/>
    </row>
    <row r="58" spans="1:20">
      <c r="A58" s="1787">
        <v>38</v>
      </c>
      <c r="B58" s="200"/>
      <c r="C58" s="200"/>
      <c r="D58" s="210"/>
      <c r="E58" s="204"/>
      <c r="F58" s="238"/>
      <c r="G58" s="199"/>
      <c r="H58" s="200"/>
      <c r="I58" s="200"/>
      <c r="J58" s="200"/>
      <c r="K58" s="200"/>
      <c r="L58" s="200"/>
      <c r="M58" s="137">
        <v>38</v>
      </c>
      <c r="N58" s="11"/>
      <c r="O58" s="11"/>
      <c r="P58" s="11"/>
      <c r="Q58" s="11"/>
      <c r="R58" s="11"/>
      <c r="S58" s="11"/>
      <c r="T58" s="11"/>
    </row>
    <row r="59" spans="1:20">
      <c r="A59" s="1787">
        <v>39</v>
      </c>
      <c r="B59" s="200"/>
      <c r="C59" s="200"/>
      <c r="D59" s="210"/>
      <c r="E59" s="204"/>
      <c r="F59" s="238"/>
      <c r="G59" s="199"/>
      <c r="H59" s="200"/>
      <c r="I59" s="200"/>
      <c r="J59" s="200"/>
      <c r="K59" s="200"/>
      <c r="L59" s="200"/>
      <c r="M59" s="137">
        <v>39</v>
      </c>
      <c r="N59" s="11"/>
      <c r="O59" s="11"/>
      <c r="P59" s="11"/>
      <c r="Q59" s="11"/>
      <c r="R59" s="11"/>
      <c r="S59" s="11"/>
      <c r="T59" s="11"/>
    </row>
    <row r="60" spans="1:20">
      <c r="A60" s="1787">
        <v>40</v>
      </c>
      <c r="B60" s="200"/>
      <c r="C60" s="200"/>
      <c r="D60" s="210"/>
      <c r="E60" s="204"/>
      <c r="F60" s="238"/>
      <c r="G60" s="199"/>
      <c r="H60" s="200"/>
      <c r="I60" s="200"/>
      <c r="J60" s="200"/>
      <c r="K60" s="200"/>
      <c r="L60" s="200"/>
      <c r="M60" s="137">
        <v>40</v>
      </c>
      <c r="N60" s="11"/>
      <c r="O60" s="11"/>
      <c r="P60" s="11"/>
      <c r="Q60" s="11"/>
      <c r="R60" s="11"/>
      <c r="S60" s="11"/>
      <c r="T60" s="11"/>
    </row>
    <row r="61" spans="1:20">
      <c r="A61" s="1787">
        <v>41</v>
      </c>
      <c r="B61" s="443" t="s">
        <v>4014</v>
      </c>
      <c r="C61" s="166">
        <f>SUM(C42:C60)</f>
        <v>0</v>
      </c>
      <c r="D61" s="1261"/>
      <c r="E61" s="1260"/>
      <c r="F61" s="159"/>
      <c r="G61" s="167">
        <f t="shared" ref="G61:L61" si="1">SUM(G42:G60)</f>
        <v>0</v>
      </c>
      <c r="H61" s="163">
        <f t="shared" si="1"/>
        <v>0</v>
      </c>
      <c r="I61" s="166">
        <f t="shared" si="1"/>
        <v>0</v>
      </c>
      <c r="J61" s="163">
        <f t="shared" si="1"/>
        <v>0</v>
      </c>
      <c r="K61" s="166">
        <f t="shared" si="1"/>
        <v>0</v>
      </c>
      <c r="L61" s="143">
        <f t="shared" si="1"/>
        <v>0</v>
      </c>
      <c r="M61" s="137">
        <v>41</v>
      </c>
      <c r="N61" s="11"/>
      <c r="O61" s="11"/>
      <c r="P61" s="11"/>
      <c r="Q61" s="11"/>
      <c r="R61" s="11"/>
      <c r="S61" s="11"/>
      <c r="T61" s="11"/>
    </row>
    <row r="62" spans="1:20" ht="15.75" thickBot="1">
      <c r="A62" s="225">
        <v>42</v>
      </c>
      <c r="B62" s="181"/>
      <c r="C62" s="181"/>
      <c r="D62" s="249"/>
      <c r="E62" s="250"/>
      <c r="F62" s="251"/>
      <c r="G62" s="182"/>
      <c r="H62" s="181"/>
      <c r="I62" s="181"/>
      <c r="J62" s="181"/>
      <c r="K62" s="181"/>
      <c r="L62" s="181"/>
      <c r="M62" s="156">
        <v>42</v>
      </c>
      <c r="N62" s="11"/>
      <c r="O62" s="11"/>
      <c r="P62" s="11"/>
      <c r="Q62" s="11"/>
      <c r="R62" s="11"/>
      <c r="S62" s="11"/>
      <c r="T62" s="11"/>
    </row>
    <row r="63" spans="1:20">
      <c r="A63" s="11"/>
      <c r="B63" s="11"/>
      <c r="C63" s="11"/>
      <c r="D63" s="11"/>
      <c r="E63" s="11"/>
      <c r="F63" s="11"/>
      <c r="G63" s="11"/>
      <c r="H63" s="11"/>
      <c r="I63" s="11"/>
      <c r="J63" s="11"/>
      <c r="K63" s="11"/>
      <c r="L63" s="11"/>
      <c r="M63" s="11"/>
      <c r="N63" s="11"/>
      <c r="O63" s="11"/>
      <c r="P63" s="11"/>
      <c r="Q63" s="11"/>
      <c r="R63" s="11"/>
      <c r="S63" s="11"/>
      <c r="T63" s="11"/>
    </row>
    <row r="64" spans="1:20">
      <c r="A64" s="3629" t="s">
        <v>4338</v>
      </c>
      <c r="B64" s="3629"/>
      <c r="C64" s="11"/>
      <c r="D64" s="11"/>
      <c r="E64" s="11"/>
      <c r="F64" s="3629" t="str">
        <f>A64</f>
        <v>FERC FORM NO. 1 (ED. 12- 91) NYPSC-Modified-96</v>
      </c>
      <c r="G64" s="3629"/>
      <c r="H64" s="3629"/>
      <c r="I64" s="3629"/>
      <c r="J64" s="11"/>
      <c r="K64" s="11"/>
      <c r="L64" s="11"/>
      <c r="M64" s="11"/>
      <c r="N64" s="11"/>
      <c r="O64" s="11"/>
      <c r="P64" s="11"/>
      <c r="Q64" s="11"/>
      <c r="R64" s="11"/>
      <c r="S64" s="11"/>
      <c r="T64" s="11"/>
    </row>
    <row r="65" spans="1:20">
      <c r="A65" s="44" t="s">
        <v>4339</v>
      </c>
      <c r="B65" s="44"/>
      <c r="C65" s="44"/>
      <c r="D65" s="44"/>
      <c r="E65" s="44"/>
      <c r="F65" s="44" t="s">
        <v>4340</v>
      </c>
      <c r="G65" s="44"/>
      <c r="H65" s="44"/>
      <c r="I65" s="44"/>
      <c r="J65" s="44"/>
      <c r="K65" s="44"/>
      <c r="L65" s="44"/>
      <c r="M65" s="44"/>
      <c r="N65" s="11"/>
      <c r="O65" s="11"/>
      <c r="P65" s="11"/>
      <c r="Q65" s="11"/>
      <c r="R65" s="11"/>
      <c r="S65" s="11"/>
      <c r="T65" s="11"/>
    </row>
    <row r="66" spans="1:20">
      <c r="A66" s="44"/>
      <c r="B66" s="44"/>
      <c r="C66" s="44"/>
      <c r="D66" s="44"/>
      <c r="E66" s="44"/>
      <c r="F66" s="44"/>
      <c r="G66" s="44"/>
      <c r="H66" s="44"/>
      <c r="I66" s="44"/>
      <c r="J66" s="44"/>
      <c r="K66" s="44"/>
      <c r="L66" s="44"/>
      <c r="M66" s="44"/>
      <c r="N66" s="11"/>
      <c r="O66" s="11"/>
      <c r="P66" s="11"/>
      <c r="Q66" s="11"/>
      <c r="R66" s="11"/>
      <c r="S66" s="11"/>
      <c r="T66" s="11"/>
    </row>
    <row r="67" spans="1:20">
      <c r="A67" s="44"/>
      <c r="B67" s="44"/>
      <c r="C67" s="44"/>
      <c r="D67" s="44"/>
      <c r="E67" s="44"/>
      <c r="F67" s="44"/>
      <c r="G67" s="44"/>
      <c r="H67" s="44"/>
      <c r="I67" s="44"/>
      <c r="J67" s="44"/>
      <c r="K67" s="44"/>
      <c r="L67" s="44"/>
      <c r="M67" s="44"/>
      <c r="N67" s="11"/>
      <c r="O67" s="11"/>
      <c r="P67" s="11"/>
      <c r="Q67" s="11"/>
      <c r="R67" s="11"/>
      <c r="S67" s="11"/>
      <c r="T67" s="11"/>
    </row>
    <row r="68" spans="1:20">
      <c r="A68" s="44"/>
      <c r="B68" s="44"/>
      <c r="C68" s="44"/>
      <c r="D68" s="44"/>
      <c r="E68" s="44"/>
      <c r="F68" s="44"/>
      <c r="G68" s="44"/>
      <c r="H68" s="44"/>
      <c r="I68" s="44"/>
      <c r="J68" s="44"/>
      <c r="K68" s="44"/>
      <c r="L68" s="44"/>
      <c r="M68" s="44"/>
      <c r="N68" s="11"/>
      <c r="O68" s="11"/>
      <c r="P68" s="11"/>
      <c r="Q68" s="11"/>
      <c r="R68" s="11"/>
      <c r="S68" s="11"/>
      <c r="T68" s="11"/>
    </row>
    <row r="69" spans="1:20">
      <c r="A69" s="44"/>
      <c r="B69" s="44"/>
      <c r="C69" s="44"/>
      <c r="D69" s="44"/>
      <c r="E69" s="44"/>
      <c r="F69" s="44"/>
      <c r="G69" s="44"/>
      <c r="H69" s="44"/>
      <c r="I69" s="44"/>
      <c r="J69" s="44"/>
      <c r="K69" s="44"/>
      <c r="L69" s="44"/>
      <c r="M69" s="44"/>
      <c r="N69" s="11"/>
      <c r="O69" s="11"/>
      <c r="P69" s="11"/>
      <c r="Q69" s="11"/>
      <c r="R69" s="11"/>
      <c r="S69" s="11"/>
      <c r="T69" s="11"/>
    </row>
    <row r="70" spans="1:20">
      <c r="A70" s="44"/>
      <c r="B70" s="44"/>
      <c r="C70" s="44"/>
      <c r="D70" s="44"/>
      <c r="E70" s="44"/>
      <c r="F70" s="44"/>
      <c r="G70" s="44"/>
      <c r="H70" s="44"/>
      <c r="I70" s="44"/>
      <c r="J70" s="44"/>
      <c r="K70" s="44"/>
      <c r="L70" s="44"/>
      <c r="M70" s="44"/>
      <c r="N70" s="11"/>
      <c r="O70" s="11"/>
      <c r="P70" s="11"/>
      <c r="Q70" s="11"/>
      <c r="R70" s="11"/>
      <c r="S70" s="11"/>
      <c r="T70" s="11"/>
    </row>
    <row r="71" spans="1:20">
      <c r="A71" s="44"/>
      <c r="B71" s="44"/>
      <c r="C71" s="44"/>
      <c r="D71" s="44"/>
      <c r="E71" s="44"/>
      <c r="F71" s="44"/>
      <c r="G71" s="44"/>
      <c r="H71" s="44"/>
      <c r="I71" s="44"/>
      <c r="J71" s="44"/>
      <c r="K71" s="44"/>
      <c r="L71" s="44"/>
      <c r="M71" s="44"/>
      <c r="N71" s="11"/>
      <c r="O71" s="11"/>
      <c r="P71" s="11"/>
      <c r="Q71" s="11"/>
      <c r="R71" s="11"/>
      <c r="S71" s="11"/>
      <c r="T71" s="11"/>
    </row>
    <row r="72" spans="1:20">
      <c r="A72" s="11"/>
      <c r="B72" s="11"/>
      <c r="C72" s="11"/>
      <c r="D72" s="11"/>
      <c r="E72" s="11"/>
      <c r="F72" s="11"/>
      <c r="G72" s="11"/>
      <c r="H72" s="11"/>
      <c r="I72" s="11"/>
      <c r="J72" s="11"/>
      <c r="K72" s="11"/>
      <c r="L72" s="11"/>
      <c r="M72" s="11"/>
      <c r="N72" s="11"/>
      <c r="O72" s="11"/>
      <c r="P72" s="11"/>
      <c r="Q72" s="11"/>
      <c r="R72" s="11"/>
      <c r="S72" s="11"/>
      <c r="T72" s="11"/>
    </row>
    <row r="73" spans="1:20">
      <c r="A73" s="11"/>
      <c r="B73" s="11"/>
      <c r="C73" s="11"/>
      <c r="D73" s="11"/>
      <c r="E73" s="11"/>
      <c r="F73" s="11"/>
      <c r="G73" s="11"/>
      <c r="H73" s="11"/>
      <c r="I73" s="11"/>
      <c r="J73" s="11"/>
      <c r="K73" s="11"/>
      <c r="L73" s="11"/>
      <c r="M73" s="11"/>
      <c r="N73" s="11"/>
      <c r="O73" s="11"/>
      <c r="P73" s="11"/>
      <c r="Q73" s="11"/>
      <c r="R73" s="11"/>
      <c r="S73" s="11"/>
      <c r="T73" s="11"/>
    </row>
    <row r="74" spans="1:20">
      <c r="A74" s="11"/>
      <c r="B74" s="11"/>
      <c r="C74" s="11"/>
      <c r="D74" s="11"/>
      <c r="E74" s="11"/>
      <c r="F74" s="11"/>
      <c r="G74" s="11"/>
      <c r="H74" s="11"/>
      <c r="I74" s="11"/>
      <c r="J74" s="11"/>
      <c r="K74" s="11"/>
      <c r="L74" s="11"/>
      <c r="M74" s="11"/>
      <c r="N74" s="11"/>
      <c r="O74" s="11"/>
      <c r="P74" s="11"/>
      <c r="Q74" s="11"/>
      <c r="R74" s="11"/>
      <c r="S74" s="11"/>
      <c r="T74" s="11"/>
    </row>
    <row r="75" spans="1:20">
      <c r="A75" s="11"/>
      <c r="B75" s="11"/>
      <c r="C75" s="11"/>
      <c r="D75" s="11"/>
      <c r="E75" s="11"/>
      <c r="F75" s="11"/>
      <c r="G75" s="11"/>
      <c r="H75" s="11"/>
      <c r="I75" s="11"/>
      <c r="J75" s="11"/>
      <c r="K75" s="11"/>
      <c r="L75" s="11"/>
      <c r="M75" s="11"/>
      <c r="N75" s="11"/>
      <c r="O75" s="11"/>
      <c r="P75" s="11"/>
      <c r="Q75" s="11"/>
      <c r="R75" s="11"/>
      <c r="S75" s="11"/>
      <c r="T75" s="11"/>
    </row>
    <row r="76" spans="1:20">
      <c r="A76" s="11"/>
      <c r="B76" s="11"/>
      <c r="C76" s="11"/>
      <c r="D76" s="11"/>
      <c r="E76" s="11"/>
      <c r="F76" s="11"/>
      <c r="G76" s="11"/>
      <c r="H76" s="11"/>
      <c r="I76" s="11"/>
      <c r="J76" s="11"/>
      <c r="K76" s="11"/>
      <c r="L76" s="11"/>
      <c r="M76" s="11"/>
      <c r="N76" s="11"/>
      <c r="O76" s="11"/>
      <c r="P76" s="11"/>
      <c r="Q76" s="11"/>
      <c r="R76" s="11"/>
      <c r="S76" s="11"/>
      <c r="T76" s="11"/>
    </row>
    <row r="77" spans="1:20">
      <c r="A77" s="11"/>
      <c r="B77" s="11"/>
      <c r="C77" s="11"/>
      <c r="D77" s="11"/>
      <c r="E77" s="11"/>
      <c r="F77" s="11"/>
      <c r="G77" s="11"/>
      <c r="H77" s="11"/>
      <c r="I77" s="11"/>
      <c r="J77" s="11"/>
      <c r="K77" s="11"/>
      <c r="L77" s="11"/>
      <c r="M77" s="11"/>
      <c r="N77" s="11"/>
      <c r="O77" s="11"/>
      <c r="P77" s="11"/>
      <c r="Q77" s="11"/>
      <c r="R77" s="11"/>
      <c r="S77" s="11"/>
      <c r="T77" s="11"/>
    </row>
    <row r="78" spans="1:20">
      <c r="A78" s="11"/>
      <c r="B78" s="11"/>
      <c r="C78" s="11"/>
      <c r="D78" s="11"/>
      <c r="E78" s="11"/>
      <c r="F78" s="11"/>
      <c r="G78" s="11"/>
      <c r="H78" s="11"/>
      <c r="I78" s="11"/>
      <c r="J78" s="11"/>
      <c r="K78" s="11"/>
      <c r="L78" s="11"/>
      <c r="M78" s="11"/>
      <c r="N78" s="11"/>
      <c r="O78" s="11"/>
      <c r="P78" s="11"/>
      <c r="Q78" s="11"/>
      <c r="R78" s="11"/>
      <c r="S78" s="11"/>
      <c r="T78" s="11"/>
    </row>
    <row r="79" spans="1:20">
      <c r="A79" s="11"/>
      <c r="B79" s="11"/>
      <c r="C79" s="11"/>
      <c r="D79" s="11"/>
      <c r="E79" s="11"/>
      <c r="F79" s="11"/>
      <c r="G79" s="11"/>
      <c r="H79" s="11"/>
      <c r="I79" s="11"/>
      <c r="J79" s="11"/>
      <c r="K79" s="11"/>
      <c r="L79" s="11"/>
      <c r="M79" s="11"/>
      <c r="N79" s="11"/>
      <c r="O79" s="11"/>
      <c r="P79" s="11"/>
      <c r="Q79" s="11"/>
      <c r="R79" s="11"/>
      <c r="S79" s="11"/>
      <c r="T79" s="11"/>
    </row>
    <row r="80" spans="1:20">
      <c r="A80" s="11"/>
      <c r="B80" s="11"/>
      <c r="C80" s="11"/>
      <c r="D80" s="11"/>
      <c r="E80" s="11"/>
      <c r="F80" s="11"/>
      <c r="G80" s="11"/>
      <c r="H80" s="11"/>
      <c r="I80" s="11"/>
      <c r="J80" s="11"/>
      <c r="K80" s="11"/>
      <c r="L80" s="11"/>
      <c r="M80" s="11"/>
      <c r="N80" s="11"/>
      <c r="O80" s="11"/>
      <c r="P80" s="11"/>
      <c r="Q80" s="11"/>
      <c r="R80" s="11"/>
      <c r="S80" s="11"/>
      <c r="T80" s="11"/>
    </row>
    <row r="81" spans="1:20">
      <c r="A81" s="11"/>
      <c r="B81" s="11"/>
      <c r="C81" s="11"/>
      <c r="D81" s="11"/>
      <c r="E81" s="11"/>
      <c r="F81" s="11"/>
      <c r="G81" s="11"/>
      <c r="H81" s="11"/>
      <c r="I81" s="11"/>
      <c r="J81" s="11"/>
      <c r="K81" s="11"/>
      <c r="L81" s="11"/>
      <c r="M81" s="11"/>
      <c r="N81" s="11"/>
      <c r="O81" s="11"/>
      <c r="P81" s="11"/>
      <c r="Q81" s="11"/>
      <c r="R81" s="11"/>
      <c r="S81" s="11"/>
      <c r="T81" s="11"/>
    </row>
    <row r="82" spans="1:20">
      <c r="A82" s="11"/>
      <c r="B82" s="11"/>
      <c r="C82" s="11"/>
      <c r="D82" s="11"/>
      <c r="E82" s="11"/>
      <c r="F82" s="11"/>
      <c r="G82" s="11"/>
      <c r="H82" s="11"/>
      <c r="I82" s="11"/>
      <c r="J82" s="11"/>
      <c r="K82" s="11"/>
      <c r="L82" s="11"/>
      <c r="M82" s="11"/>
      <c r="N82" s="11"/>
      <c r="O82" s="11"/>
      <c r="P82" s="11"/>
      <c r="Q82" s="11"/>
      <c r="R82" s="11"/>
      <c r="S82" s="11"/>
      <c r="T82" s="11"/>
    </row>
    <row r="83" spans="1:20">
      <c r="A83" s="11"/>
      <c r="B83" s="11"/>
      <c r="C83" s="11"/>
      <c r="D83" s="11"/>
      <c r="E83" s="11"/>
      <c r="F83" s="11"/>
      <c r="G83" s="11"/>
      <c r="H83" s="11"/>
      <c r="I83" s="11"/>
      <c r="J83" s="11"/>
      <c r="K83" s="11"/>
      <c r="L83" s="11"/>
      <c r="M83" s="11"/>
      <c r="N83" s="11"/>
      <c r="O83" s="11"/>
      <c r="P83" s="11"/>
      <c r="Q83" s="11"/>
      <c r="R83" s="11"/>
      <c r="S83" s="11"/>
      <c r="T83" s="11"/>
    </row>
    <row r="84" spans="1:20">
      <c r="A84" s="11"/>
      <c r="B84" s="11"/>
      <c r="C84" s="11"/>
      <c r="D84" s="11"/>
      <c r="E84" s="11"/>
      <c r="F84" s="11"/>
      <c r="G84" s="11"/>
      <c r="H84" s="11"/>
      <c r="I84" s="11"/>
      <c r="J84" s="11"/>
      <c r="K84" s="11"/>
      <c r="L84" s="11"/>
      <c r="M84" s="11"/>
      <c r="N84" s="11"/>
      <c r="O84" s="11"/>
      <c r="P84" s="11"/>
      <c r="Q84" s="11"/>
      <c r="R84" s="11"/>
      <c r="S84" s="11"/>
      <c r="T84" s="11"/>
    </row>
    <row r="85" spans="1:20">
      <c r="A85" s="11"/>
      <c r="B85" s="11"/>
      <c r="C85" s="11"/>
      <c r="D85" s="11"/>
      <c r="E85" s="11"/>
      <c r="F85" s="11"/>
      <c r="G85" s="11"/>
      <c r="H85" s="11"/>
      <c r="I85" s="11"/>
      <c r="J85" s="11"/>
      <c r="K85" s="11"/>
      <c r="L85" s="11"/>
      <c r="M85" s="11"/>
      <c r="N85" s="11"/>
      <c r="O85" s="11"/>
      <c r="P85" s="11"/>
      <c r="Q85" s="11"/>
      <c r="R85" s="11"/>
      <c r="S85" s="11"/>
      <c r="T85" s="11"/>
    </row>
    <row r="86" spans="1:20">
      <c r="A86" s="11"/>
      <c r="B86" s="11"/>
      <c r="C86" s="11"/>
      <c r="D86" s="11"/>
      <c r="E86" s="11"/>
      <c r="F86" s="11"/>
      <c r="G86" s="11"/>
      <c r="H86" s="11"/>
      <c r="I86" s="11"/>
      <c r="J86" s="11"/>
      <c r="K86" s="11"/>
      <c r="L86" s="11"/>
      <c r="M86" s="11"/>
      <c r="N86" s="11"/>
      <c r="O86" s="11"/>
      <c r="P86" s="11"/>
      <c r="Q86" s="11"/>
      <c r="R86" s="11"/>
      <c r="S86" s="11"/>
      <c r="T86" s="11"/>
    </row>
    <row r="87" spans="1:20">
      <c r="A87" s="11"/>
      <c r="B87" s="11"/>
      <c r="C87" s="11"/>
      <c r="D87" s="11"/>
      <c r="E87" s="11"/>
      <c r="F87" s="11"/>
      <c r="G87" s="11"/>
      <c r="H87" s="11"/>
      <c r="I87" s="11"/>
      <c r="J87" s="11"/>
      <c r="K87" s="11"/>
      <c r="L87" s="11"/>
      <c r="M87" s="11"/>
      <c r="N87" s="11"/>
      <c r="O87" s="11"/>
      <c r="P87" s="11"/>
      <c r="Q87" s="11"/>
      <c r="R87" s="11"/>
      <c r="S87" s="11"/>
      <c r="T87" s="11"/>
    </row>
    <row r="88" spans="1:20">
      <c r="A88" s="11"/>
      <c r="B88" s="11"/>
      <c r="C88" s="11"/>
      <c r="D88" s="11"/>
      <c r="E88" s="11"/>
      <c r="F88" s="11"/>
      <c r="G88" s="11"/>
      <c r="H88" s="11"/>
      <c r="I88" s="11"/>
      <c r="J88" s="11"/>
      <c r="K88" s="11"/>
      <c r="L88" s="11"/>
      <c r="M88" s="11"/>
      <c r="N88" s="11"/>
      <c r="O88" s="11"/>
      <c r="P88" s="11"/>
      <c r="Q88" s="11"/>
      <c r="R88" s="11"/>
      <c r="S88" s="11"/>
      <c r="T88" s="11"/>
    </row>
    <row r="89" spans="1:20">
      <c r="A89" s="11"/>
      <c r="B89" s="11"/>
      <c r="C89" s="11"/>
      <c r="D89" s="11"/>
      <c r="E89" s="11"/>
      <c r="F89" s="11"/>
      <c r="G89" s="11"/>
      <c r="H89" s="11"/>
      <c r="I89" s="11"/>
      <c r="J89" s="11"/>
      <c r="K89" s="11"/>
      <c r="L89" s="11"/>
      <c r="M89" s="11"/>
      <c r="N89" s="11"/>
      <c r="O89" s="11"/>
      <c r="P89" s="11"/>
      <c r="Q89" s="11"/>
      <c r="R89" s="11"/>
      <c r="S89" s="11"/>
      <c r="T89" s="11"/>
    </row>
    <row r="90" spans="1:20">
      <c r="A90" s="11"/>
      <c r="B90" s="11"/>
      <c r="C90" s="11"/>
      <c r="D90" s="11"/>
      <c r="E90" s="11"/>
      <c r="F90" s="11"/>
      <c r="G90" s="11"/>
      <c r="H90" s="11"/>
      <c r="I90" s="11"/>
      <c r="J90" s="11"/>
      <c r="K90" s="11"/>
      <c r="L90" s="11"/>
      <c r="M90" s="11"/>
      <c r="N90" s="11"/>
      <c r="O90" s="11"/>
      <c r="P90" s="11"/>
      <c r="Q90" s="11"/>
      <c r="R90" s="11"/>
      <c r="S90" s="11"/>
      <c r="T90" s="11"/>
    </row>
    <row r="91" spans="1:20">
      <c r="A91" s="11"/>
      <c r="B91" s="11"/>
      <c r="C91" s="11"/>
      <c r="D91" s="11"/>
      <c r="E91" s="11"/>
      <c r="F91" s="11"/>
      <c r="G91" s="11"/>
      <c r="H91" s="11"/>
      <c r="I91" s="11"/>
      <c r="J91" s="11"/>
      <c r="K91" s="11"/>
      <c r="L91" s="11"/>
      <c r="M91" s="11"/>
      <c r="N91" s="11"/>
      <c r="O91" s="11"/>
      <c r="P91" s="11"/>
      <c r="Q91" s="11"/>
      <c r="R91" s="11"/>
      <c r="S91" s="11"/>
      <c r="T91" s="11"/>
    </row>
    <row r="92" spans="1:20">
      <c r="A92" s="11"/>
      <c r="B92" s="11"/>
      <c r="C92" s="11"/>
      <c r="D92" s="11"/>
      <c r="E92" s="11"/>
      <c r="F92" s="11"/>
      <c r="G92" s="11"/>
      <c r="H92" s="11"/>
      <c r="I92" s="11"/>
      <c r="J92" s="11"/>
      <c r="K92" s="11"/>
      <c r="L92" s="11"/>
      <c r="M92" s="11"/>
      <c r="N92" s="11"/>
      <c r="O92" s="11"/>
      <c r="P92" s="11"/>
      <c r="Q92" s="11"/>
      <c r="R92" s="11"/>
      <c r="S92" s="11"/>
      <c r="T92" s="11"/>
    </row>
    <row r="93" spans="1:20">
      <c r="A93" s="11"/>
      <c r="B93" s="11"/>
      <c r="C93" s="11"/>
      <c r="D93" s="11"/>
      <c r="E93" s="11"/>
      <c r="F93" s="11"/>
      <c r="G93" s="11"/>
      <c r="H93" s="11"/>
      <c r="I93" s="11"/>
      <c r="J93" s="11"/>
      <c r="K93" s="11"/>
      <c r="L93" s="11"/>
      <c r="M93" s="11"/>
      <c r="N93" s="11"/>
      <c r="O93" s="11"/>
      <c r="P93" s="11"/>
      <c r="Q93" s="11"/>
      <c r="R93" s="11"/>
      <c r="S93" s="11"/>
      <c r="T93" s="11"/>
    </row>
    <row r="94" spans="1:20">
      <c r="A94" s="11"/>
      <c r="B94" s="11"/>
      <c r="C94" s="11"/>
      <c r="D94" s="11"/>
      <c r="E94" s="11"/>
      <c r="F94" s="11"/>
      <c r="G94" s="11"/>
      <c r="H94" s="11"/>
      <c r="I94" s="11"/>
      <c r="J94" s="11"/>
      <c r="K94" s="11"/>
      <c r="L94" s="11"/>
      <c r="M94" s="11"/>
      <c r="N94" s="11"/>
      <c r="O94" s="11"/>
      <c r="P94" s="11"/>
      <c r="Q94" s="11"/>
      <c r="R94" s="11"/>
      <c r="S94" s="11"/>
      <c r="T94" s="11"/>
    </row>
    <row r="95" spans="1:20">
      <c r="A95" s="11"/>
      <c r="B95" s="11"/>
      <c r="C95" s="11"/>
      <c r="D95" s="11"/>
      <c r="E95" s="11"/>
      <c r="F95" s="11"/>
      <c r="G95" s="11"/>
      <c r="H95" s="11"/>
      <c r="I95" s="11"/>
      <c r="J95" s="11"/>
      <c r="K95" s="11"/>
      <c r="L95" s="11"/>
      <c r="M95" s="11"/>
      <c r="N95" s="11"/>
      <c r="O95" s="11"/>
      <c r="P95" s="11"/>
      <c r="Q95" s="11"/>
      <c r="R95" s="11"/>
      <c r="S95" s="11"/>
      <c r="T95" s="11"/>
    </row>
    <row r="96" spans="1:20">
      <c r="A96" s="11"/>
      <c r="B96" s="11"/>
      <c r="C96" s="11"/>
      <c r="D96" s="11"/>
      <c r="E96" s="11"/>
      <c r="F96" s="11"/>
      <c r="G96" s="11"/>
      <c r="H96" s="11"/>
      <c r="I96" s="11"/>
      <c r="J96" s="11"/>
      <c r="K96" s="11"/>
      <c r="L96" s="11"/>
      <c r="M96" s="11"/>
      <c r="N96" s="11"/>
      <c r="O96" s="11"/>
      <c r="P96" s="11"/>
      <c r="Q96" s="11"/>
      <c r="R96" s="11"/>
      <c r="S96" s="11"/>
      <c r="T96" s="11"/>
    </row>
    <row r="97" spans="1:20">
      <c r="A97" s="11"/>
      <c r="B97" s="11"/>
      <c r="C97" s="11"/>
      <c r="D97" s="11"/>
      <c r="E97" s="11"/>
      <c r="F97" s="11"/>
      <c r="G97" s="11"/>
      <c r="H97" s="11"/>
      <c r="I97" s="11"/>
      <c r="J97" s="11"/>
      <c r="K97" s="11"/>
      <c r="L97" s="11"/>
      <c r="M97" s="11"/>
      <c r="N97" s="11"/>
      <c r="O97" s="11"/>
      <c r="P97" s="11"/>
      <c r="Q97" s="11"/>
      <c r="R97" s="11"/>
      <c r="S97" s="11"/>
      <c r="T97" s="11"/>
    </row>
    <row r="98" spans="1:20">
      <c r="A98" s="11"/>
      <c r="B98" s="11"/>
      <c r="C98" s="11"/>
      <c r="D98" s="11"/>
      <c r="E98" s="11"/>
      <c r="F98" s="11"/>
      <c r="G98" s="11"/>
      <c r="H98" s="11"/>
      <c r="I98" s="11"/>
      <c r="J98" s="11"/>
      <c r="K98" s="11"/>
      <c r="L98" s="11"/>
      <c r="M98" s="11"/>
      <c r="N98" s="11"/>
      <c r="O98" s="11"/>
      <c r="P98" s="11"/>
      <c r="Q98" s="11"/>
      <c r="R98" s="11"/>
      <c r="S98" s="11"/>
      <c r="T98" s="11"/>
    </row>
    <row r="99" spans="1:20">
      <c r="A99" s="11"/>
      <c r="B99" s="11"/>
      <c r="C99" s="11"/>
      <c r="D99" s="11"/>
      <c r="E99" s="11"/>
      <c r="F99" s="11"/>
      <c r="G99" s="11"/>
      <c r="H99" s="11"/>
      <c r="I99" s="11"/>
      <c r="J99" s="11"/>
      <c r="K99" s="11"/>
      <c r="L99" s="11"/>
      <c r="M99" s="11"/>
      <c r="N99" s="11"/>
      <c r="O99" s="11"/>
      <c r="P99" s="11"/>
      <c r="Q99" s="11"/>
      <c r="R99" s="11"/>
      <c r="S99" s="11"/>
      <c r="T99" s="11"/>
    </row>
    <row r="100" spans="1:20">
      <c r="A100" s="11"/>
      <c r="B100" s="11"/>
      <c r="C100" s="11"/>
      <c r="D100" s="11"/>
      <c r="E100" s="11"/>
      <c r="F100" s="11"/>
      <c r="G100" s="11"/>
      <c r="H100" s="11"/>
      <c r="I100" s="11"/>
      <c r="J100" s="11"/>
      <c r="K100" s="11"/>
      <c r="L100" s="11"/>
      <c r="M100" s="11"/>
      <c r="N100" s="11"/>
      <c r="O100" s="11"/>
      <c r="P100" s="11"/>
      <c r="Q100" s="11"/>
      <c r="R100" s="11"/>
      <c r="S100" s="11"/>
      <c r="T100" s="11"/>
    </row>
    <row r="101" spans="1:20">
      <c r="A101" s="11"/>
      <c r="B101" s="11"/>
      <c r="C101" s="11"/>
      <c r="D101" s="11"/>
      <c r="E101" s="11"/>
      <c r="F101" s="11"/>
      <c r="G101" s="11"/>
      <c r="H101" s="11"/>
      <c r="I101" s="11"/>
      <c r="J101" s="11"/>
      <c r="K101" s="11"/>
      <c r="L101" s="11"/>
      <c r="M101" s="11"/>
      <c r="N101" s="11"/>
      <c r="O101" s="11"/>
      <c r="P101" s="11"/>
      <c r="Q101" s="11"/>
      <c r="R101" s="11"/>
      <c r="S101" s="11"/>
      <c r="T101" s="11"/>
    </row>
    <row r="102" spans="1:20">
      <c r="A102" s="11"/>
      <c r="B102" s="11"/>
      <c r="C102" s="11"/>
      <c r="D102" s="11"/>
      <c r="E102" s="11"/>
      <c r="F102" s="11"/>
      <c r="G102" s="11"/>
      <c r="H102" s="11"/>
      <c r="I102" s="11"/>
      <c r="J102" s="11"/>
      <c r="K102" s="11"/>
      <c r="L102" s="11"/>
      <c r="M102" s="11"/>
      <c r="N102" s="11"/>
      <c r="O102" s="11"/>
      <c r="P102" s="11"/>
      <c r="Q102" s="11"/>
      <c r="R102" s="11"/>
      <c r="S102" s="11"/>
      <c r="T102" s="11"/>
    </row>
    <row r="103" spans="1:20">
      <c r="A103" s="11"/>
      <c r="B103" s="11"/>
      <c r="C103" s="11"/>
      <c r="D103" s="11"/>
      <c r="E103" s="11"/>
      <c r="F103" s="11"/>
      <c r="G103" s="11"/>
      <c r="H103" s="11"/>
      <c r="I103" s="11"/>
      <c r="J103" s="11"/>
      <c r="K103" s="11"/>
      <c r="L103" s="11"/>
      <c r="M103" s="11"/>
      <c r="N103" s="11"/>
      <c r="O103" s="11"/>
      <c r="P103" s="11"/>
      <c r="Q103" s="11"/>
      <c r="R103" s="11"/>
      <c r="S103" s="11"/>
      <c r="T103" s="11"/>
    </row>
    <row r="104" spans="1:20">
      <c r="A104" s="11"/>
      <c r="B104" s="11"/>
      <c r="C104" s="11"/>
      <c r="D104" s="11"/>
      <c r="E104" s="11"/>
      <c r="F104" s="11"/>
      <c r="G104" s="11"/>
      <c r="H104" s="11"/>
      <c r="I104" s="11"/>
      <c r="J104" s="11"/>
      <c r="K104" s="11"/>
      <c r="L104" s="11"/>
      <c r="M104" s="11"/>
      <c r="N104" s="11"/>
      <c r="O104" s="11"/>
      <c r="P104" s="11"/>
      <c r="Q104" s="11"/>
      <c r="R104" s="11"/>
      <c r="S104" s="11"/>
      <c r="T104" s="11"/>
    </row>
    <row r="105" spans="1:20">
      <c r="A105" s="11"/>
      <c r="B105" s="11"/>
      <c r="C105" s="11"/>
      <c r="D105" s="11"/>
      <c r="E105" s="11"/>
      <c r="F105" s="11"/>
      <c r="G105" s="11"/>
      <c r="H105" s="11"/>
      <c r="I105" s="11"/>
      <c r="J105" s="11"/>
      <c r="K105" s="11"/>
      <c r="L105" s="11"/>
      <c r="M105" s="11"/>
      <c r="N105" s="11"/>
      <c r="O105" s="11"/>
      <c r="P105" s="11"/>
      <c r="Q105" s="11"/>
      <c r="R105" s="11"/>
      <c r="S105" s="11"/>
      <c r="T105" s="11"/>
    </row>
    <row r="106" spans="1:20">
      <c r="A106" s="11"/>
      <c r="B106" s="11"/>
      <c r="C106" s="11"/>
      <c r="D106" s="11"/>
      <c r="E106" s="11"/>
      <c r="F106" s="11"/>
      <c r="G106" s="11"/>
      <c r="H106" s="11"/>
      <c r="I106" s="11"/>
      <c r="J106" s="11"/>
      <c r="K106" s="11"/>
      <c r="L106" s="11"/>
      <c r="M106" s="11"/>
      <c r="N106" s="11"/>
      <c r="O106" s="11"/>
      <c r="P106" s="11"/>
      <c r="Q106" s="11"/>
      <c r="R106" s="11"/>
      <c r="S106" s="11"/>
      <c r="T106" s="11"/>
    </row>
    <row r="107" spans="1:20">
      <c r="A107" s="11"/>
      <c r="B107" s="11"/>
      <c r="C107" s="11"/>
      <c r="D107" s="11"/>
      <c r="E107" s="11"/>
      <c r="F107" s="11"/>
      <c r="G107" s="11"/>
      <c r="H107" s="11"/>
      <c r="I107" s="11"/>
      <c r="J107" s="11"/>
      <c r="K107" s="11"/>
      <c r="L107" s="11"/>
      <c r="M107" s="11"/>
      <c r="N107" s="11"/>
      <c r="O107" s="11"/>
      <c r="P107" s="11"/>
      <c r="Q107" s="11"/>
      <c r="R107" s="11"/>
      <c r="S107" s="11"/>
      <c r="T107" s="11"/>
    </row>
    <row r="108" spans="1:20">
      <c r="A108" s="11"/>
      <c r="B108" s="11"/>
      <c r="C108" s="11"/>
      <c r="D108" s="11"/>
      <c r="E108" s="11"/>
      <c r="F108" s="11"/>
      <c r="G108" s="11"/>
      <c r="H108" s="11"/>
      <c r="I108" s="11"/>
      <c r="J108" s="11"/>
      <c r="K108" s="11"/>
      <c r="L108" s="11"/>
      <c r="M108" s="11"/>
      <c r="N108" s="11"/>
      <c r="O108" s="11"/>
      <c r="P108" s="11"/>
      <c r="Q108" s="11"/>
      <c r="R108" s="11"/>
      <c r="S108" s="11"/>
      <c r="T108" s="11"/>
    </row>
    <row r="109" spans="1:20">
      <c r="A109" s="11"/>
      <c r="B109" s="11"/>
      <c r="C109" s="11"/>
      <c r="D109" s="11"/>
      <c r="E109" s="11"/>
      <c r="F109" s="11"/>
      <c r="G109" s="11"/>
      <c r="H109" s="11"/>
      <c r="I109" s="11"/>
      <c r="J109" s="11"/>
      <c r="K109" s="11"/>
      <c r="L109" s="11"/>
      <c r="M109" s="11"/>
      <c r="N109" s="11"/>
      <c r="O109" s="11"/>
      <c r="P109" s="11"/>
      <c r="Q109" s="11"/>
      <c r="R109" s="11"/>
      <c r="S109" s="11"/>
      <c r="T109" s="11"/>
    </row>
    <row r="110" spans="1:20">
      <c r="A110" s="11"/>
      <c r="B110" s="11"/>
      <c r="C110" s="11"/>
      <c r="D110" s="11"/>
      <c r="E110" s="11"/>
      <c r="F110" s="11"/>
      <c r="G110" s="11"/>
      <c r="H110" s="11"/>
      <c r="I110" s="11"/>
      <c r="J110" s="11"/>
      <c r="K110" s="11"/>
      <c r="L110" s="11"/>
      <c r="M110" s="11"/>
      <c r="N110" s="11"/>
      <c r="O110" s="11"/>
      <c r="P110" s="11"/>
      <c r="Q110" s="11"/>
      <c r="R110" s="11"/>
      <c r="S110" s="11"/>
      <c r="T110" s="11"/>
    </row>
    <row r="111" spans="1:20">
      <c r="A111" s="11"/>
      <c r="B111" s="11"/>
      <c r="C111" s="11"/>
      <c r="D111" s="11"/>
      <c r="E111" s="11"/>
      <c r="F111" s="11"/>
      <c r="G111" s="11"/>
      <c r="H111" s="11"/>
      <c r="I111" s="11"/>
      <c r="J111" s="11"/>
      <c r="K111" s="11"/>
      <c r="L111" s="11"/>
      <c r="M111" s="11"/>
      <c r="N111" s="11"/>
      <c r="O111" s="11"/>
      <c r="P111" s="11"/>
      <c r="Q111" s="11"/>
      <c r="R111" s="11"/>
      <c r="S111" s="11"/>
      <c r="T111" s="11"/>
    </row>
    <row r="112" spans="1:20">
      <c r="A112" s="11"/>
      <c r="B112" s="11"/>
      <c r="C112" s="11"/>
      <c r="D112" s="11"/>
      <c r="E112" s="11"/>
      <c r="F112" s="11"/>
      <c r="G112" s="11"/>
      <c r="H112" s="11"/>
      <c r="I112" s="11"/>
      <c r="J112" s="11"/>
      <c r="K112" s="11"/>
      <c r="L112" s="11"/>
      <c r="M112" s="11"/>
      <c r="N112" s="11"/>
      <c r="O112" s="11"/>
      <c r="P112" s="11"/>
      <c r="Q112" s="11"/>
      <c r="R112" s="11"/>
      <c r="S112" s="11"/>
      <c r="T112" s="11"/>
    </row>
    <row r="113" spans="1:20">
      <c r="A113" s="11"/>
      <c r="B113" s="11"/>
      <c r="C113" s="11"/>
      <c r="D113" s="11"/>
      <c r="E113" s="11"/>
      <c r="F113" s="11"/>
      <c r="G113" s="11"/>
      <c r="H113" s="11"/>
      <c r="I113" s="11"/>
      <c r="J113" s="11"/>
      <c r="K113" s="11"/>
      <c r="L113" s="11"/>
      <c r="M113" s="11"/>
      <c r="N113" s="11"/>
      <c r="O113" s="11"/>
      <c r="P113" s="11"/>
      <c r="Q113" s="11"/>
      <c r="R113" s="11"/>
      <c r="S113" s="11"/>
      <c r="T113" s="11"/>
    </row>
    <row r="114" spans="1:20">
      <c r="A114" s="11"/>
      <c r="B114" s="11"/>
      <c r="C114" s="11"/>
      <c r="D114" s="11"/>
      <c r="E114" s="11"/>
      <c r="F114" s="11"/>
      <c r="G114" s="11"/>
      <c r="H114" s="11"/>
      <c r="I114" s="11"/>
      <c r="J114" s="11"/>
      <c r="K114" s="11"/>
      <c r="L114" s="11"/>
      <c r="M114" s="11"/>
      <c r="N114" s="11"/>
      <c r="O114" s="11"/>
      <c r="P114" s="11"/>
      <c r="Q114" s="11"/>
      <c r="R114" s="11"/>
      <c r="S114" s="11"/>
      <c r="T114" s="11"/>
    </row>
    <row r="115" spans="1:20">
      <c r="A115" s="11"/>
      <c r="B115" s="11"/>
      <c r="C115" s="11"/>
      <c r="D115" s="11"/>
      <c r="E115" s="11"/>
      <c r="F115" s="11"/>
      <c r="G115" s="11"/>
      <c r="H115" s="11"/>
      <c r="I115" s="11"/>
      <c r="J115" s="11"/>
      <c r="K115" s="11"/>
      <c r="L115" s="11"/>
      <c r="M115" s="11"/>
      <c r="N115" s="11"/>
      <c r="O115" s="11"/>
      <c r="P115" s="11"/>
      <c r="Q115" s="11"/>
      <c r="R115" s="11"/>
      <c r="S115" s="11"/>
      <c r="T115" s="11"/>
    </row>
    <row r="116" spans="1:20">
      <c r="A116" s="11"/>
      <c r="B116" s="11"/>
      <c r="C116" s="11"/>
      <c r="D116" s="11"/>
      <c r="E116" s="11"/>
      <c r="F116" s="11"/>
      <c r="G116" s="11"/>
      <c r="H116" s="11"/>
      <c r="I116" s="11"/>
      <c r="J116" s="11"/>
      <c r="K116" s="11"/>
      <c r="L116" s="11"/>
      <c r="M116" s="11"/>
      <c r="N116" s="11"/>
      <c r="O116" s="11"/>
      <c r="P116" s="11"/>
      <c r="Q116" s="11"/>
      <c r="R116" s="11"/>
      <c r="S116" s="11"/>
      <c r="T116" s="11"/>
    </row>
    <row r="117" spans="1:20">
      <c r="A117" s="11"/>
      <c r="B117" s="11"/>
      <c r="C117" s="11"/>
      <c r="D117" s="11"/>
      <c r="E117" s="11"/>
      <c r="F117" s="11"/>
      <c r="G117" s="11"/>
      <c r="H117" s="11"/>
      <c r="I117" s="11"/>
      <c r="J117" s="11"/>
      <c r="K117" s="11"/>
      <c r="L117" s="11"/>
      <c r="M117" s="11"/>
      <c r="N117" s="11"/>
      <c r="O117" s="11"/>
      <c r="P117" s="11"/>
      <c r="Q117" s="11"/>
      <c r="R117" s="11"/>
      <c r="S117" s="11"/>
      <c r="T117" s="11"/>
    </row>
    <row r="118" spans="1:20">
      <c r="A118" s="11"/>
      <c r="B118" s="11"/>
      <c r="C118" s="11"/>
      <c r="D118" s="11"/>
      <c r="E118" s="11"/>
      <c r="F118" s="11"/>
      <c r="G118" s="11"/>
      <c r="H118" s="11"/>
      <c r="I118" s="11"/>
      <c r="J118" s="11"/>
      <c r="K118" s="11"/>
      <c r="L118" s="11"/>
      <c r="M118" s="11"/>
      <c r="N118" s="11"/>
      <c r="O118" s="11"/>
      <c r="P118" s="11"/>
      <c r="Q118" s="11"/>
      <c r="R118" s="11"/>
      <c r="S118" s="11"/>
      <c r="T118" s="11"/>
    </row>
    <row r="119" spans="1:20">
      <c r="A119" s="11"/>
      <c r="B119" s="11"/>
      <c r="C119" s="11"/>
      <c r="D119" s="11"/>
      <c r="E119" s="11"/>
      <c r="F119" s="11"/>
      <c r="G119" s="11"/>
      <c r="H119" s="11"/>
      <c r="I119" s="11"/>
      <c r="J119" s="11"/>
      <c r="K119" s="11"/>
      <c r="L119" s="11"/>
      <c r="M119" s="11"/>
      <c r="N119" s="11"/>
      <c r="O119" s="11"/>
      <c r="P119" s="11"/>
      <c r="Q119" s="11"/>
      <c r="R119" s="11"/>
      <c r="S119" s="11"/>
      <c r="T119" s="11"/>
    </row>
    <row r="120" spans="1:20">
      <c r="A120" s="11"/>
      <c r="B120" s="11"/>
      <c r="C120" s="11"/>
      <c r="D120" s="11"/>
      <c r="E120" s="11"/>
      <c r="F120" s="11"/>
      <c r="G120" s="11"/>
      <c r="H120" s="11"/>
      <c r="I120" s="11"/>
      <c r="J120" s="11"/>
      <c r="K120" s="11"/>
      <c r="L120" s="11"/>
      <c r="M120" s="11"/>
      <c r="N120" s="11"/>
      <c r="O120" s="11"/>
      <c r="P120" s="11"/>
      <c r="Q120" s="11"/>
      <c r="R120" s="11"/>
      <c r="S120" s="11"/>
      <c r="T120" s="11"/>
    </row>
    <row r="121" spans="1:20">
      <c r="A121" s="11"/>
      <c r="B121" s="11"/>
      <c r="C121" s="11"/>
      <c r="D121" s="11"/>
      <c r="E121" s="11"/>
      <c r="F121" s="11"/>
      <c r="G121" s="11"/>
      <c r="H121" s="11"/>
      <c r="I121" s="11"/>
      <c r="J121" s="11"/>
      <c r="K121" s="11"/>
      <c r="L121" s="11"/>
      <c r="M121" s="11"/>
      <c r="N121" s="11"/>
      <c r="O121" s="11"/>
      <c r="P121" s="11"/>
      <c r="Q121" s="11"/>
      <c r="R121" s="11"/>
      <c r="S121" s="11"/>
      <c r="T121" s="11"/>
    </row>
    <row r="122" spans="1:20">
      <c r="A122" s="11"/>
      <c r="B122" s="11"/>
      <c r="C122" s="11"/>
      <c r="D122" s="11"/>
      <c r="E122" s="11"/>
      <c r="F122" s="11"/>
      <c r="G122" s="11"/>
      <c r="H122" s="11"/>
      <c r="I122" s="11"/>
      <c r="J122" s="11"/>
      <c r="K122" s="11"/>
      <c r="L122" s="11"/>
      <c r="M122" s="11"/>
      <c r="N122" s="11"/>
      <c r="O122" s="11"/>
      <c r="P122" s="11"/>
      <c r="Q122" s="11"/>
      <c r="R122" s="11"/>
      <c r="S122" s="11"/>
      <c r="T122" s="11"/>
    </row>
    <row r="123" spans="1:20">
      <c r="A123" s="11"/>
      <c r="B123" s="11"/>
      <c r="C123" s="11"/>
      <c r="D123" s="11"/>
      <c r="E123" s="11"/>
      <c r="F123" s="11"/>
      <c r="G123" s="11"/>
      <c r="H123" s="11"/>
      <c r="I123" s="11"/>
      <c r="J123" s="11"/>
      <c r="K123" s="11"/>
      <c r="L123" s="11"/>
      <c r="M123" s="11"/>
      <c r="N123" s="11"/>
      <c r="O123" s="11"/>
      <c r="P123" s="11"/>
      <c r="Q123" s="11"/>
      <c r="R123" s="11"/>
      <c r="S123" s="11"/>
      <c r="T123" s="11"/>
    </row>
    <row r="124" spans="1:20">
      <c r="A124" s="11"/>
      <c r="B124" s="11"/>
      <c r="C124" s="11"/>
      <c r="D124" s="11"/>
      <c r="E124" s="11"/>
      <c r="F124" s="11"/>
      <c r="G124" s="11"/>
      <c r="H124" s="11"/>
      <c r="I124" s="11"/>
      <c r="J124" s="11"/>
      <c r="K124" s="11"/>
      <c r="L124" s="11"/>
      <c r="M124" s="11"/>
      <c r="N124" s="11"/>
      <c r="O124" s="11"/>
      <c r="P124" s="11"/>
      <c r="Q124" s="11"/>
      <c r="R124" s="11"/>
      <c r="S124" s="11"/>
      <c r="T124" s="11"/>
    </row>
    <row r="125" spans="1:20">
      <c r="A125" s="11"/>
      <c r="B125" s="11"/>
      <c r="C125" s="11"/>
      <c r="D125" s="11"/>
      <c r="E125" s="11"/>
      <c r="F125" s="11"/>
      <c r="G125" s="11"/>
      <c r="H125" s="11"/>
      <c r="I125" s="11"/>
      <c r="J125" s="11"/>
      <c r="K125" s="11"/>
      <c r="L125" s="11"/>
      <c r="M125" s="11"/>
      <c r="N125" s="11"/>
      <c r="O125" s="11"/>
      <c r="P125" s="11"/>
      <c r="Q125" s="11"/>
      <c r="R125" s="11"/>
      <c r="S125" s="11"/>
      <c r="T125" s="11"/>
    </row>
    <row r="126" spans="1:20">
      <c r="A126" s="11"/>
      <c r="B126" s="11"/>
      <c r="C126" s="11"/>
      <c r="D126" s="11"/>
      <c r="E126" s="11"/>
      <c r="F126" s="11"/>
      <c r="G126" s="11"/>
      <c r="H126" s="11"/>
      <c r="I126" s="11"/>
      <c r="J126" s="11"/>
      <c r="K126" s="11"/>
      <c r="L126" s="11"/>
      <c r="M126" s="11"/>
      <c r="N126" s="11"/>
      <c r="O126" s="11"/>
      <c r="P126" s="11"/>
      <c r="Q126" s="11"/>
      <c r="R126" s="11"/>
      <c r="S126" s="11"/>
      <c r="T126" s="11"/>
    </row>
    <row r="127" spans="1:20">
      <c r="A127" s="11"/>
      <c r="B127" s="11"/>
      <c r="C127" s="11"/>
      <c r="D127" s="11"/>
      <c r="E127" s="11"/>
      <c r="F127" s="11"/>
      <c r="G127" s="11"/>
      <c r="H127" s="11"/>
      <c r="I127" s="11"/>
      <c r="J127" s="11"/>
      <c r="K127" s="11"/>
      <c r="L127" s="11"/>
      <c r="M127" s="11"/>
      <c r="N127" s="11"/>
      <c r="O127" s="11"/>
      <c r="P127" s="11"/>
      <c r="Q127" s="11"/>
      <c r="R127" s="11"/>
      <c r="S127" s="11"/>
      <c r="T127" s="11"/>
    </row>
    <row r="128" spans="1:20">
      <c r="A128" s="11"/>
      <c r="B128" s="11"/>
      <c r="C128" s="11"/>
      <c r="D128" s="11"/>
      <c r="E128" s="11"/>
      <c r="F128" s="11"/>
      <c r="G128" s="11"/>
      <c r="H128" s="11"/>
      <c r="I128" s="11"/>
      <c r="J128" s="11"/>
      <c r="K128" s="11"/>
      <c r="L128" s="11"/>
      <c r="M128" s="11"/>
      <c r="N128" s="11"/>
      <c r="O128" s="11"/>
      <c r="P128" s="11"/>
      <c r="Q128" s="11"/>
      <c r="R128" s="11"/>
      <c r="S128" s="11"/>
      <c r="T128" s="11"/>
    </row>
    <row r="129" spans="1:20">
      <c r="A129" s="11"/>
      <c r="B129" s="11"/>
      <c r="C129" s="11"/>
      <c r="D129" s="11"/>
      <c r="E129" s="11"/>
      <c r="F129" s="11"/>
      <c r="G129" s="11"/>
      <c r="H129" s="11"/>
      <c r="I129" s="11"/>
      <c r="J129" s="11"/>
      <c r="K129" s="11"/>
      <c r="L129" s="11"/>
      <c r="M129" s="11"/>
      <c r="N129" s="11"/>
      <c r="O129" s="11"/>
      <c r="P129" s="11"/>
      <c r="Q129" s="11"/>
      <c r="R129" s="11"/>
      <c r="S129" s="11"/>
      <c r="T129" s="11"/>
    </row>
    <row r="130" spans="1:20">
      <c r="A130" s="11"/>
      <c r="B130" s="11"/>
      <c r="C130" s="11"/>
      <c r="D130" s="11"/>
      <c r="E130" s="11"/>
      <c r="F130" s="11"/>
      <c r="G130" s="11"/>
      <c r="H130" s="11"/>
      <c r="I130" s="11"/>
      <c r="J130" s="11"/>
      <c r="K130" s="11"/>
      <c r="L130" s="11"/>
      <c r="M130" s="11"/>
      <c r="N130" s="11"/>
      <c r="O130" s="11"/>
      <c r="P130" s="11"/>
      <c r="Q130" s="11"/>
      <c r="R130" s="11"/>
      <c r="S130" s="11"/>
      <c r="T130" s="11"/>
    </row>
    <row r="131" spans="1:20">
      <c r="A131" s="11"/>
      <c r="B131" s="11"/>
      <c r="C131" s="11"/>
      <c r="D131" s="11"/>
      <c r="E131" s="11"/>
      <c r="F131" s="11"/>
      <c r="G131" s="11"/>
      <c r="H131" s="11"/>
      <c r="I131" s="11"/>
      <c r="J131" s="11"/>
      <c r="K131" s="11"/>
      <c r="L131" s="11"/>
      <c r="M131" s="11"/>
      <c r="N131" s="11"/>
      <c r="O131" s="11"/>
      <c r="P131" s="11"/>
      <c r="Q131" s="11"/>
      <c r="R131" s="11"/>
      <c r="S131" s="11"/>
      <c r="T131" s="11"/>
    </row>
    <row r="132" spans="1:20">
      <c r="A132" s="11"/>
      <c r="B132" s="11"/>
      <c r="C132" s="11"/>
      <c r="D132" s="11"/>
      <c r="E132" s="11"/>
      <c r="F132" s="11"/>
      <c r="G132" s="11"/>
      <c r="H132" s="11"/>
      <c r="I132" s="11"/>
      <c r="J132" s="11"/>
      <c r="K132" s="11"/>
      <c r="L132" s="11"/>
      <c r="M132" s="11"/>
      <c r="N132" s="11"/>
      <c r="O132" s="11"/>
      <c r="P132" s="11"/>
      <c r="Q132" s="11"/>
      <c r="R132" s="11"/>
      <c r="S132" s="11"/>
      <c r="T132" s="11"/>
    </row>
    <row r="133" spans="1:20">
      <c r="A133" s="11"/>
      <c r="B133" s="11"/>
      <c r="C133" s="11"/>
      <c r="D133" s="11"/>
      <c r="E133" s="11"/>
      <c r="F133" s="11"/>
      <c r="G133" s="11"/>
      <c r="H133" s="11"/>
      <c r="I133" s="11"/>
      <c r="J133" s="11"/>
      <c r="K133" s="11"/>
      <c r="L133" s="11"/>
      <c r="M133" s="11"/>
      <c r="N133" s="11"/>
      <c r="O133" s="11"/>
      <c r="P133" s="11"/>
      <c r="Q133" s="11"/>
      <c r="R133" s="11"/>
      <c r="S133" s="11"/>
      <c r="T133" s="11"/>
    </row>
    <row r="134" spans="1:20">
      <c r="A134" s="11"/>
      <c r="B134" s="11"/>
      <c r="C134" s="11"/>
      <c r="D134" s="11"/>
      <c r="E134" s="11"/>
      <c r="F134" s="11"/>
      <c r="G134" s="11"/>
      <c r="H134" s="11"/>
      <c r="I134" s="11"/>
      <c r="J134" s="11"/>
      <c r="K134" s="11"/>
      <c r="L134" s="11"/>
      <c r="M134" s="11"/>
      <c r="N134" s="11"/>
      <c r="O134" s="11"/>
      <c r="P134" s="11"/>
      <c r="Q134" s="11"/>
      <c r="R134" s="11"/>
      <c r="S134" s="11"/>
      <c r="T134" s="11"/>
    </row>
    <row r="135" spans="1:20">
      <c r="A135" s="11"/>
      <c r="B135" s="11"/>
      <c r="C135" s="11"/>
      <c r="D135" s="11"/>
      <c r="E135" s="11"/>
      <c r="F135" s="11"/>
      <c r="G135" s="11"/>
      <c r="H135" s="11"/>
      <c r="I135" s="11"/>
      <c r="J135" s="11"/>
      <c r="K135" s="11"/>
      <c r="L135" s="11"/>
      <c r="M135" s="11"/>
      <c r="N135" s="11"/>
      <c r="O135" s="11"/>
      <c r="P135" s="11"/>
      <c r="Q135" s="11"/>
      <c r="R135" s="11"/>
      <c r="S135" s="11"/>
      <c r="T135" s="11"/>
    </row>
    <row r="136" spans="1:20">
      <c r="A136" s="11"/>
      <c r="B136" s="11"/>
      <c r="C136" s="11"/>
      <c r="D136" s="11"/>
      <c r="E136" s="11"/>
      <c r="F136" s="11"/>
      <c r="G136" s="11"/>
      <c r="H136" s="11"/>
      <c r="I136" s="11"/>
      <c r="J136" s="11"/>
      <c r="K136" s="11"/>
      <c r="L136" s="11"/>
      <c r="M136" s="11"/>
      <c r="N136" s="11"/>
      <c r="O136" s="11"/>
      <c r="P136" s="11"/>
      <c r="Q136" s="11"/>
      <c r="R136" s="11"/>
      <c r="S136" s="11"/>
      <c r="T136" s="11"/>
    </row>
    <row r="137" spans="1:20">
      <c r="A137" s="11"/>
      <c r="B137" s="11"/>
      <c r="C137" s="11"/>
      <c r="D137" s="11"/>
      <c r="E137" s="11"/>
      <c r="F137" s="11"/>
      <c r="G137" s="11"/>
      <c r="H137" s="11"/>
      <c r="I137" s="11"/>
      <c r="J137" s="11"/>
      <c r="K137" s="11"/>
      <c r="L137" s="11"/>
      <c r="M137" s="11"/>
      <c r="N137" s="11"/>
      <c r="O137" s="11"/>
      <c r="P137" s="11"/>
      <c r="Q137" s="11"/>
      <c r="R137" s="11"/>
      <c r="S137" s="11"/>
      <c r="T137" s="11"/>
    </row>
    <row r="138" spans="1:20">
      <c r="A138" s="11"/>
      <c r="B138" s="11"/>
      <c r="C138" s="11"/>
      <c r="D138" s="11"/>
      <c r="E138" s="11"/>
      <c r="F138" s="11"/>
      <c r="G138" s="11"/>
      <c r="H138" s="11"/>
      <c r="I138" s="11"/>
      <c r="J138" s="11"/>
      <c r="K138" s="11"/>
      <c r="L138" s="11"/>
      <c r="M138" s="11"/>
      <c r="N138" s="11"/>
      <c r="O138" s="11"/>
      <c r="P138" s="11"/>
      <c r="Q138" s="11"/>
      <c r="R138" s="11"/>
      <c r="S138" s="11"/>
      <c r="T138" s="11"/>
    </row>
    <row r="139" spans="1:20">
      <c r="A139" s="11"/>
      <c r="B139" s="11"/>
      <c r="C139" s="11"/>
      <c r="D139" s="11"/>
      <c r="E139" s="11"/>
      <c r="F139" s="11"/>
      <c r="G139" s="11"/>
      <c r="H139" s="11"/>
      <c r="I139" s="11"/>
      <c r="J139" s="11"/>
      <c r="K139" s="11"/>
      <c r="L139" s="11"/>
      <c r="M139" s="11"/>
      <c r="N139" s="11"/>
      <c r="O139" s="11"/>
      <c r="P139" s="11"/>
      <c r="Q139" s="11"/>
      <c r="R139" s="11"/>
      <c r="S139" s="11"/>
      <c r="T139" s="11"/>
    </row>
    <row r="140" spans="1:20">
      <c r="A140" s="11"/>
      <c r="B140" s="11"/>
      <c r="C140" s="11"/>
      <c r="D140" s="11"/>
      <c r="E140" s="11"/>
      <c r="F140" s="11"/>
      <c r="G140" s="11"/>
      <c r="H140" s="11"/>
      <c r="I140" s="11"/>
      <c r="J140" s="11"/>
      <c r="K140" s="11"/>
      <c r="L140" s="11"/>
      <c r="M140" s="11"/>
      <c r="N140" s="11"/>
      <c r="O140" s="11"/>
      <c r="P140" s="11"/>
      <c r="Q140" s="11"/>
      <c r="R140" s="11"/>
      <c r="S140" s="11"/>
      <c r="T140" s="11"/>
    </row>
    <row r="141" spans="1:20">
      <c r="A141" s="11"/>
      <c r="B141" s="11"/>
      <c r="C141" s="11"/>
      <c r="D141" s="11"/>
      <c r="E141" s="11"/>
      <c r="F141" s="11"/>
      <c r="G141" s="11"/>
      <c r="H141" s="11"/>
      <c r="I141" s="11"/>
      <c r="J141" s="11"/>
      <c r="K141" s="11"/>
      <c r="L141" s="11"/>
      <c r="M141" s="11"/>
      <c r="N141" s="11"/>
      <c r="O141" s="11"/>
      <c r="P141" s="11"/>
      <c r="Q141" s="11"/>
      <c r="R141" s="11"/>
      <c r="S141" s="11"/>
      <c r="T141" s="11"/>
    </row>
    <row r="142" spans="1:20">
      <c r="A142" s="11"/>
      <c r="B142" s="11"/>
      <c r="C142" s="11"/>
      <c r="D142" s="11"/>
      <c r="E142" s="11"/>
      <c r="F142" s="11"/>
      <c r="G142" s="11"/>
      <c r="H142" s="11"/>
      <c r="I142" s="11"/>
      <c r="J142" s="11"/>
      <c r="K142" s="11"/>
      <c r="L142" s="11"/>
      <c r="M142" s="11"/>
      <c r="N142" s="11"/>
      <c r="O142" s="11"/>
      <c r="P142" s="11"/>
      <c r="Q142" s="11"/>
      <c r="R142" s="11"/>
      <c r="S142" s="11"/>
      <c r="T142" s="11"/>
    </row>
    <row r="143" spans="1:20">
      <c r="A143" s="11"/>
      <c r="B143" s="11"/>
      <c r="C143" s="11"/>
      <c r="D143" s="11"/>
      <c r="E143" s="11"/>
      <c r="F143" s="11"/>
      <c r="G143" s="11"/>
      <c r="H143" s="11"/>
      <c r="I143" s="11"/>
      <c r="J143" s="11"/>
      <c r="K143" s="11"/>
      <c r="L143" s="11"/>
      <c r="M143" s="11"/>
      <c r="N143" s="11"/>
      <c r="O143" s="11"/>
      <c r="P143" s="11"/>
      <c r="Q143" s="11"/>
      <c r="R143" s="11"/>
      <c r="S143" s="11"/>
      <c r="T143" s="11"/>
    </row>
    <row r="144" spans="1:20">
      <c r="A144" s="11"/>
      <c r="B144" s="11"/>
      <c r="C144" s="11"/>
      <c r="D144" s="11"/>
      <c r="E144" s="11"/>
      <c r="F144" s="11"/>
      <c r="G144" s="11"/>
      <c r="H144" s="11"/>
      <c r="I144" s="11"/>
      <c r="J144" s="11"/>
      <c r="K144" s="11"/>
      <c r="L144" s="11"/>
      <c r="M144" s="11"/>
      <c r="N144" s="11"/>
      <c r="O144" s="11"/>
      <c r="P144" s="11"/>
      <c r="Q144" s="11"/>
      <c r="R144" s="11"/>
      <c r="S144" s="11"/>
      <c r="T144" s="11"/>
    </row>
    <row r="145" spans="1:20">
      <c r="A145" s="11"/>
      <c r="B145" s="11"/>
      <c r="C145" s="11"/>
      <c r="D145" s="11"/>
      <c r="E145" s="11"/>
      <c r="F145" s="11"/>
      <c r="G145" s="11"/>
      <c r="H145" s="11"/>
      <c r="I145" s="11"/>
      <c r="J145" s="11"/>
      <c r="K145" s="11"/>
      <c r="L145" s="11"/>
      <c r="M145" s="11"/>
      <c r="N145" s="11"/>
      <c r="O145" s="11"/>
      <c r="P145" s="11"/>
      <c r="Q145" s="11"/>
      <c r="R145" s="11"/>
      <c r="S145" s="11"/>
      <c r="T145" s="11"/>
    </row>
    <row r="146" spans="1:20">
      <c r="A146" s="11"/>
      <c r="B146" s="11"/>
      <c r="C146" s="11"/>
      <c r="D146" s="11"/>
      <c r="E146" s="11"/>
      <c r="F146" s="11"/>
      <c r="G146" s="11"/>
      <c r="H146" s="11"/>
      <c r="I146" s="11"/>
      <c r="J146" s="11"/>
      <c r="K146" s="11"/>
      <c r="L146" s="11"/>
      <c r="M146" s="11"/>
      <c r="N146" s="11"/>
      <c r="O146" s="11"/>
      <c r="P146" s="11"/>
      <c r="Q146" s="11"/>
      <c r="R146" s="11"/>
      <c r="S146" s="11"/>
      <c r="T146" s="11"/>
    </row>
    <row r="147" spans="1:20">
      <c r="A147" s="11"/>
      <c r="B147" s="11"/>
      <c r="C147" s="11"/>
      <c r="D147" s="11"/>
      <c r="E147" s="11"/>
      <c r="F147" s="11"/>
      <c r="G147" s="11"/>
      <c r="H147" s="11"/>
      <c r="I147" s="11"/>
      <c r="J147" s="11"/>
      <c r="K147" s="11"/>
      <c r="L147" s="11"/>
      <c r="M147" s="11"/>
      <c r="N147" s="11"/>
      <c r="O147" s="11"/>
      <c r="P147" s="11"/>
      <c r="Q147" s="11"/>
      <c r="R147" s="11"/>
      <c r="S147" s="11"/>
      <c r="T147" s="11"/>
    </row>
    <row r="148" spans="1:20">
      <c r="A148" s="11"/>
      <c r="B148" s="11"/>
      <c r="C148" s="11"/>
      <c r="D148" s="11"/>
      <c r="E148" s="11"/>
      <c r="F148" s="11"/>
      <c r="G148" s="11"/>
      <c r="H148" s="11"/>
      <c r="I148" s="11"/>
      <c r="J148" s="11"/>
      <c r="K148" s="11"/>
      <c r="L148" s="11"/>
      <c r="M148" s="11"/>
      <c r="N148" s="11"/>
      <c r="O148" s="11"/>
      <c r="P148" s="11"/>
      <c r="Q148" s="11"/>
      <c r="R148" s="11"/>
      <c r="S148" s="11"/>
      <c r="T148" s="11"/>
    </row>
    <row r="149" spans="1:20">
      <c r="A149" s="11"/>
      <c r="B149" s="11"/>
      <c r="C149" s="11"/>
      <c r="D149" s="11"/>
      <c r="E149" s="11"/>
      <c r="F149" s="11"/>
      <c r="G149" s="11"/>
      <c r="H149" s="11"/>
      <c r="I149" s="11"/>
      <c r="J149" s="11"/>
      <c r="K149" s="11"/>
      <c r="L149" s="11"/>
      <c r="M149" s="11"/>
      <c r="N149" s="11"/>
      <c r="O149" s="11"/>
      <c r="P149" s="11"/>
      <c r="Q149" s="11"/>
      <c r="R149" s="11"/>
      <c r="S149" s="11"/>
      <c r="T149" s="11"/>
    </row>
    <row r="150" spans="1:20">
      <c r="A150" s="11"/>
      <c r="B150" s="11"/>
      <c r="C150" s="11"/>
      <c r="D150" s="11"/>
      <c r="E150" s="11"/>
      <c r="F150" s="11"/>
      <c r="G150" s="11"/>
      <c r="H150" s="11"/>
      <c r="I150" s="11"/>
      <c r="J150" s="11"/>
      <c r="K150" s="11"/>
      <c r="L150" s="11"/>
      <c r="M150" s="11"/>
      <c r="N150" s="11"/>
      <c r="O150" s="11"/>
      <c r="P150" s="11"/>
      <c r="Q150" s="11"/>
      <c r="R150" s="11"/>
      <c r="S150" s="11"/>
      <c r="T150" s="11"/>
    </row>
    <row r="151" spans="1:20">
      <c r="A151" s="11"/>
      <c r="B151" s="11"/>
      <c r="C151" s="11"/>
      <c r="D151" s="11"/>
      <c r="E151" s="11"/>
      <c r="F151" s="11"/>
      <c r="G151" s="11"/>
      <c r="H151" s="11"/>
      <c r="I151" s="11"/>
      <c r="J151" s="11"/>
      <c r="K151" s="11"/>
      <c r="L151" s="11"/>
      <c r="M151" s="11"/>
      <c r="N151" s="11"/>
      <c r="O151" s="11"/>
      <c r="P151" s="11"/>
      <c r="Q151" s="11"/>
      <c r="R151" s="11"/>
      <c r="S151" s="11"/>
      <c r="T151" s="11"/>
    </row>
    <row r="152" spans="1:20">
      <c r="A152" s="11"/>
      <c r="B152" s="11"/>
      <c r="C152" s="11"/>
      <c r="D152" s="11"/>
      <c r="E152" s="11"/>
      <c r="F152" s="11"/>
      <c r="G152" s="11"/>
      <c r="H152" s="11"/>
      <c r="I152" s="11"/>
      <c r="J152" s="11"/>
      <c r="K152" s="11"/>
      <c r="L152" s="11"/>
      <c r="M152" s="11"/>
      <c r="N152" s="11"/>
      <c r="O152" s="11"/>
      <c r="P152" s="11"/>
      <c r="Q152" s="11"/>
      <c r="R152" s="11"/>
      <c r="S152" s="11"/>
      <c r="T152" s="11"/>
    </row>
    <row r="153" spans="1:20">
      <c r="A153" s="11"/>
      <c r="B153" s="11"/>
      <c r="C153" s="11"/>
      <c r="D153" s="11"/>
      <c r="E153" s="11"/>
      <c r="F153" s="11"/>
      <c r="G153" s="11"/>
      <c r="H153" s="11"/>
      <c r="I153" s="11"/>
      <c r="J153" s="11"/>
      <c r="K153" s="11"/>
      <c r="L153" s="11"/>
      <c r="M153" s="11"/>
      <c r="N153" s="11"/>
      <c r="O153" s="11"/>
      <c r="P153" s="11"/>
      <c r="Q153" s="11"/>
      <c r="R153" s="11"/>
      <c r="S153" s="11"/>
      <c r="T153" s="11"/>
    </row>
    <row r="154" spans="1:20">
      <c r="A154" s="11"/>
      <c r="B154" s="11"/>
      <c r="C154" s="11"/>
      <c r="D154" s="11"/>
      <c r="E154" s="11"/>
      <c r="F154" s="11"/>
      <c r="G154" s="11"/>
      <c r="H154" s="11"/>
      <c r="I154" s="11"/>
      <c r="J154" s="11"/>
      <c r="K154" s="11"/>
      <c r="L154" s="11"/>
      <c r="M154" s="11"/>
      <c r="N154" s="11"/>
      <c r="O154" s="11"/>
      <c r="P154" s="11"/>
      <c r="Q154" s="11"/>
      <c r="R154" s="11"/>
      <c r="S154" s="11"/>
      <c r="T154" s="11"/>
    </row>
    <row r="155" spans="1:20">
      <c r="A155" s="11"/>
      <c r="B155" s="11"/>
      <c r="C155" s="11"/>
      <c r="D155" s="11"/>
      <c r="E155" s="11"/>
      <c r="F155" s="11"/>
      <c r="G155" s="11"/>
      <c r="H155" s="11"/>
      <c r="I155" s="11"/>
      <c r="J155" s="11"/>
      <c r="K155" s="11"/>
      <c r="L155" s="11"/>
      <c r="M155" s="11"/>
      <c r="N155" s="11"/>
      <c r="O155" s="11"/>
      <c r="P155" s="11"/>
      <c r="Q155" s="11"/>
      <c r="R155" s="11"/>
      <c r="S155" s="11"/>
      <c r="T155" s="11"/>
    </row>
    <row r="156" spans="1:20">
      <c r="A156" s="11"/>
      <c r="B156" s="11"/>
      <c r="C156" s="11"/>
      <c r="D156" s="11"/>
      <c r="E156" s="11"/>
      <c r="F156" s="11"/>
      <c r="G156" s="11"/>
      <c r="H156" s="11"/>
      <c r="I156" s="11"/>
      <c r="J156" s="11"/>
      <c r="K156" s="11"/>
      <c r="L156" s="11"/>
      <c r="M156" s="11"/>
      <c r="N156" s="11"/>
      <c r="O156" s="11"/>
      <c r="P156" s="11"/>
      <c r="Q156" s="11"/>
      <c r="R156" s="11"/>
      <c r="S156" s="11"/>
      <c r="T156" s="11"/>
    </row>
    <row r="157" spans="1:20">
      <c r="A157" s="11"/>
      <c r="B157" s="11"/>
      <c r="C157" s="11"/>
      <c r="D157" s="11"/>
      <c r="E157" s="11"/>
      <c r="F157" s="11"/>
      <c r="G157" s="11"/>
      <c r="H157" s="11"/>
      <c r="I157" s="11"/>
      <c r="J157" s="11"/>
      <c r="K157" s="11"/>
      <c r="L157" s="11"/>
      <c r="M157" s="11"/>
      <c r="N157" s="11"/>
      <c r="O157" s="11"/>
      <c r="P157" s="11"/>
      <c r="Q157" s="11"/>
      <c r="R157" s="11"/>
      <c r="S157" s="11"/>
      <c r="T157" s="11"/>
    </row>
    <row r="158" spans="1:20">
      <c r="A158" s="11"/>
      <c r="B158" s="11"/>
      <c r="C158" s="11"/>
      <c r="D158" s="11"/>
      <c r="E158" s="11"/>
      <c r="F158" s="11"/>
      <c r="G158" s="11"/>
      <c r="H158" s="11"/>
      <c r="I158" s="11"/>
      <c r="J158" s="11"/>
      <c r="K158" s="11"/>
      <c r="L158" s="11"/>
      <c r="M158" s="11"/>
      <c r="N158" s="11"/>
      <c r="O158" s="11"/>
      <c r="P158" s="11"/>
      <c r="Q158" s="11"/>
      <c r="R158" s="11"/>
      <c r="S158" s="11"/>
      <c r="T158" s="11"/>
    </row>
    <row r="159" spans="1:20">
      <c r="A159" s="11"/>
      <c r="B159" s="11"/>
      <c r="C159" s="11"/>
      <c r="D159" s="11"/>
      <c r="E159" s="11"/>
      <c r="F159" s="11"/>
      <c r="G159" s="11"/>
      <c r="H159" s="11"/>
      <c r="I159" s="11"/>
      <c r="J159" s="11"/>
      <c r="K159" s="11"/>
      <c r="L159" s="11"/>
      <c r="M159" s="11"/>
      <c r="N159" s="11"/>
      <c r="O159" s="11"/>
      <c r="P159" s="11"/>
      <c r="Q159" s="11"/>
      <c r="R159" s="11"/>
      <c r="S159" s="11"/>
      <c r="T159" s="11"/>
    </row>
    <row r="160" spans="1:20">
      <c r="A160" s="11"/>
      <c r="B160" s="11"/>
      <c r="C160" s="11"/>
      <c r="D160" s="11"/>
      <c r="E160" s="11"/>
      <c r="F160" s="11"/>
      <c r="G160" s="11"/>
      <c r="H160" s="11"/>
      <c r="I160" s="11"/>
      <c r="J160" s="11"/>
      <c r="K160" s="11"/>
      <c r="L160" s="11"/>
      <c r="M160" s="11"/>
      <c r="N160" s="11"/>
      <c r="O160" s="11"/>
      <c r="P160" s="11"/>
      <c r="Q160" s="11"/>
      <c r="R160" s="11"/>
      <c r="S160" s="11"/>
      <c r="T160" s="11"/>
    </row>
    <row r="161" spans="1:20">
      <c r="A161" s="11"/>
      <c r="B161" s="11"/>
      <c r="C161" s="11"/>
      <c r="D161" s="11"/>
      <c r="E161" s="11"/>
      <c r="F161" s="11"/>
      <c r="G161" s="11"/>
      <c r="H161" s="11"/>
      <c r="I161" s="11"/>
      <c r="J161" s="11"/>
      <c r="K161" s="11"/>
      <c r="L161" s="11"/>
      <c r="M161" s="11"/>
      <c r="N161" s="11"/>
      <c r="O161" s="11"/>
      <c r="P161" s="11"/>
      <c r="Q161" s="11"/>
      <c r="R161" s="11"/>
      <c r="S161" s="11"/>
      <c r="T161" s="11"/>
    </row>
    <row r="162" spans="1:20">
      <c r="A162" s="11"/>
      <c r="B162" s="11"/>
      <c r="C162" s="11"/>
      <c r="D162" s="11"/>
      <c r="E162" s="11"/>
      <c r="F162" s="11"/>
      <c r="G162" s="11"/>
      <c r="H162" s="11"/>
      <c r="I162" s="11"/>
      <c r="J162" s="11"/>
      <c r="K162" s="11"/>
      <c r="L162" s="11"/>
      <c r="M162" s="11"/>
      <c r="N162" s="11"/>
      <c r="O162" s="11"/>
      <c r="P162" s="11"/>
      <c r="Q162" s="11"/>
      <c r="R162" s="11"/>
      <c r="S162" s="11"/>
      <c r="T162" s="11"/>
    </row>
    <row r="163" spans="1:20">
      <c r="A163" s="11"/>
      <c r="B163" s="11"/>
      <c r="C163" s="11"/>
      <c r="D163" s="11"/>
      <c r="E163" s="11"/>
      <c r="F163" s="11"/>
      <c r="G163" s="11"/>
      <c r="H163" s="11"/>
      <c r="I163" s="11"/>
      <c r="J163" s="11"/>
      <c r="K163" s="11"/>
      <c r="L163" s="11"/>
      <c r="M163" s="11"/>
      <c r="N163" s="11"/>
      <c r="O163" s="11"/>
      <c r="P163" s="11"/>
      <c r="Q163" s="11"/>
      <c r="R163" s="11"/>
      <c r="S163" s="11"/>
      <c r="T163" s="11"/>
    </row>
    <row r="164" spans="1:20">
      <c r="A164" s="11"/>
      <c r="B164" s="11"/>
      <c r="C164" s="11"/>
      <c r="D164" s="11"/>
      <c r="E164" s="11"/>
      <c r="F164" s="11"/>
      <c r="G164" s="11"/>
      <c r="H164" s="11"/>
      <c r="I164" s="11"/>
      <c r="J164" s="11"/>
      <c r="K164" s="11"/>
      <c r="L164" s="11"/>
      <c r="M164" s="11"/>
      <c r="N164" s="11"/>
      <c r="O164" s="11"/>
      <c r="P164" s="11"/>
      <c r="Q164" s="11"/>
      <c r="R164" s="11"/>
      <c r="S164" s="11"/>
      <c r="T164" s="11"/>
    </row>
    <row r="165" spans="1:20">
      <c r="A165" s="11"/>
      <c r="B165" s="11"/>
      <c r="C165" s="11"/>
      <c r="D165" s="11"/>
      <c r="E165" s="11"/>
      <c r="F165" s="11"/>
      <c r="G165" s="11"/>
      <c r="H165" s="11"/>
      <c r="I165" s="11"/>
      <c r="J165" s="11"/>
      <c r="K165" s="11"/>
      <c r="L165" s="11"/>
      <c r="M165" s="11"/>
      <c r="N165" s="11"/>
      <c r="O165" s="11"/>
      <c r="P165" s="11"/>
      <c r="Q165" s="11"/>
      <c r="R165" s="11"/>
      <c r="S165" s="11"/>
      <c r="T165" s="11"/>
    </row>
    <row r="166" spans="1:20">
      <c r="A166" s="11"/>
      <c r="B166" s="11"/>
      <c r="C166" s="11"/>
      <c r="D166" s="11"/>
      <c r="E166" s="11"/>
      <c r="F166" s="11"/>
      <c r="G166" s="11"/>
      <c r="H166" s="11"/>
      <c r="I166" s="11"/>
      <c r="J166" s="11"/>
      <c r="K166" s="11"/>
      <c r="L166" s="11"/>
      <c r="M166" s="11"/>
      <c r="N166" s="11"/>
      <c r="O166" s="11"/>
      <c r="P166" s="11"/>
      <c r="Q166" s="11"/>
      <c r="R166" s="11"/>
      <c r="S166" s="11"/>
      <c r="T166" s="11"/>
    </row>
    <row r="167" spans="1:20">
      <c r="A167" s="11"/>
      <c r="B167" s="11"/>
      <c r="C167" s="11"/>
      <c r="D167" s="11"/>
      <c r="E167" s="11"/>
      <c r="F167" s="11"/>
      <c r="G167" s="11"/>
      <c r="H167" s="11"/>
      <c r="I167" s="11"/>
      <c r="J167" s="11"/>
      <c r="K167" s="11"/>
      <c r="L167" s="11"/>
      <c r="M167" s="11"/>
      <c r="N167" s="11"/>
      <c r="O167" s="11"/>
      <c r="P167" s="11"/>
      <c r="Q167" s="11"/>
      <c r="R167" s="11"/>
      <c r="S167" s="11"/>
      <c r="T167" s="11"/>
    </row>
    <row r="168" spans="1:20">
      <c r="A168" s="11"/>
      <c r="B168" s="11"/>
      <c r="C168" s="11"/>
      <c r="D168" s="11"/>
      <c r="E168" s="11"/>
      <c r="F168" s="11"/>
      <c r="G168" s="11"/>
      <c r="H168" s="11"/>
      <c r="I168" s="11"/>
      <c r="J168" s="11"/>
      <c r="K168" s="11"/>
      <c r="L168" s="11"/>
      <c r="M168" s="11"/>
      <c r="N168" s="11"/>
      <c r="O168" s="11"/>
      <c r="P168" s="11"/>
      <c r="Q168" s="11"/>
      <c r="R168" s="11"/>
      <c r="S168" s="11"/>
      <c r="T168" s="11"/>
    </row>
    <row r="169" spans="1:20">
      <c r="A169" s="11"/>
      <c r="B169" s="11"/>
      <c r="C169" s="11"/>
      <c r="D169" s="11"/>
      <c r="E169" s="11"/>
      <c r="F169" s="11"/>
      <c r="G169" s="11"/>
      <c r="H169" s="11"/>
      <c r="I169" s="11"/>
      <c r="J169" s="11"/>
      <c r="K169" s="11"/>
      <c r="L169" s="11"/>
      <c r="M169" s="11"/>
      <c r="N169" s="11"/>
      <c r="O169" s="11"/>
      <c r="P169" s="11"/>
      <c r="Q169" s="11"/>
      <c r="R169" s="11"/>
      <c r="S169" s="11"/>
      <c r="T169" s="11"/>
    </row>
    <row r="170" spans="1:20">
      <c r="A170" s="11"/>
      <c r="B170" s="11"/>
      <c r="C170" s="11"/>
      <c r="D170" s="11"/>
      <c r="E170" s="11"/>
      <c r="F170" s="11"/>
      <c r="G170" s="11"/>
      <c r="H170" s="11"/>
      <c r="I170" s="11"/>
      <c r="J170" s="11"/>
      <c r="K170" s="11"/>
      <c r="L170" s="11"/>
      <c r="M170" s="11"/>
      <c r="N170" s="11"/>
      <c r="O170" s="11"/>
      <c r="P170" s="11"/>
      <c r="Q170" s="11"/>
      <c r="R170" s="11"/>
      <c r="S170" s="11"/>
      <c r="T170" s="11"/>
    </row>
    <row r="171" spans="1:20">
      <c r="A171" s="11"/>
      <c r="B171" s="11"/>
      <c r="C171" s="11"/>
      <c r="D171" s="11"/>
      <c r="E171" s="11"/>
      <c r="F171" s="11"/>
      <c r="G171" s="11"/>
      <c r="H171" s="11"/>
      <c r="I171" s="11"/>
      <c r="J171" s="11"/>
      <c r="K171" s="11"/>
      <c r="L171" s="11"/>
      <c r="M171" s="11"/>
      <c r="N171" s="11"/>
      <c r="O171" s="11"/>
      <c r="P171" s="11"/>
      <c r="Q171" s="11"/>
      <c r="R171" s="11"/>
      <c r="S171" s="11"/>
      <c r="T171" s="11"/>
    </row>
    <row r="172" spans="1:20">
      <c r="A172" s="11"/>
      <c r="B172" s="11"/>
      <c r="C172" s="11"/>
      <c r="D172" s="11"/>
      <c r="E172" s="11"/>
      <c r="F172" s="11"/>
      <c r="G172" s="11"/>
      <c r="H172" s="11"/>
      <c r="I172" s="11"/>
      <c r="J172" s="11"/>
      <c r="K172" s="11"/>
      <c r="L172" s="11"/>
      <c r="M172" s="11"/>
      <c r="N172" s="11"/>
      <c r="O172" s="11"/>
      <c r="P172" s="11"/>
      <c r="Q172" s="11"/>
      <c r="R172" s="11"/>
      <c r="S172" s="11"/>
      <c r="T172" s="11"/>
    </row>
    <row r="173" spans="1:20">
      <c r="A173" s="11"/>
      <c r="B173" s="11"/>
      <c r="C173" s="11"/>
      <c r="D173" s="11"/>
      <c r="E173" s="11"/>
      <c r="F173" s="11"/>
      <c r="G173" s="11"/>
      <c r="H173" s="11"/>
      <c r="I173" s="11"/>
      <c r="J173" s="11"/>
      <c r="K173" s="11"/>
      <c r="L173" s="11"/>
      <c r="M173" s="11"/>
      <c r="N173" s="11"/>
      <c r="O173" s="11"/>
      <c r="P173" s="11"/>
      <c r="Q173" s="11"/>
      <c r="R173" s="11"/>
      <c r="S173" s="11"/>
      <c r="T173" s="11"/>
    </row>
    <row r="174" spans="1:20">
      <c r="A174" s="11"/>
      <c r="B174" s="11"/>
      <c r="C174" s="11"/>
      <c r="D174" s="11"/>
      <c r="E174" s="11"/>
      <c r="F174" s="11"/>
      <c r="G174" s="11"/>
      <c r="H174" s="11"/>
      <c r="I174" s="11"/>
      <c r="J174" s="11"/>
      <c r="K174" s="11"/>
      <c r="L174" s="11"/>
      <c r="M174" s="11"/>
      <c r="N174" s="11"/>
      <c r="O174" s="11"/>
      <c r="P174" s="11"/>
      <c r="Q174" s="11"/>
      <c r="R174" s="11"/>
      <c r="S174" s="11"/>
      <c r="T174" s="11"/>
    </row>
    <row r="175" spans="1:20">
      <c r="A175" s="11"/>
      <c r="B175" s="11"/>
      <c r="C175" s="11"/>
      <c r="D175" s="11"/>
      <c r="E175" s="11"/>
      <c r="F175" s="11"/>
      <c r="G175" s="11"/>
      <c r="H175" s="11"/>
      <c r="I175" s="11"/>
      <c r="J175" s="11"/>
      <c r="K175" s="11"/>
      <c r="L175" s="11"/>
      <c r="M175" s="11"/>
      <c r="N175" s="11"/>
      <c r="O175" s="11"/>
      <c r="P175" s="11"/>
      <c r="Q175" s="11"/>
      <c r="R175" s="11"/>
      <c r="S175" s="11"/>
      <c r="T175" s="11"/>
    </row>
    <row r="176" spans="1:20">
      <c r="A176" s="11"/>
      <c r="B176" s="11"/>
      <c r="C176" s="11"/>
      <c r="D176" s="11"/>
      <c r="E176" s="11"/>
      <c r="F176" s="11"/>
      <c r="G176" s="11"/>
      <c r="H176" s="11"/>
      <c r="I176" s="11"/>
      <c r="J176" s="11"/>
      <c r="K176" s="11"/>
      <c r="L176" s="11"/>
      <c r="M176" s="11"/>
      <c r="N176" s="11"/>
      <c r="O176" s="11"/>
      <c r="P176" s="11"/>
      <c r="Q176" s="11"/>
      <c r="R176" s="11"/>
      <c r="S176" s="11"/>
      <c r="T176" s="11"/>
    </row>
    <row r="177" spans="1:20">
      <c r="A177" s="11"/>
      <c r="B177" s="11"/>
      <c r="C177" s="11"/>
      <c r="D177" s="11"/>
      <c r="E177" s="11"/>
      <c r="F177" s="11"/>
      <c r="G177" s="11"/>
      <c r="H177" s="11"/>
      <c r="I177" s="11"/>
      <c r="J177" s="11"/>
      <c r="K177" s="11"/>
      <c r="L177" s="11"/>
      <c r="M177" s="11"/>
      <c r="N177" s="11"/>
      <c r="O177" s="11"/>
      <c r="P177" s="11"/>
      <c r="Q177" s="11"/>
      <c r="R177" s="11"/>
      <c r="S177" s="11"/>
      <c r="T177" s="11"/>
    </row>
    <row r="178" spans="1:20">
      <c r="A178" s="11"/>
      <c r="B178" s="11"/>
      <c r="C178" s="11"/>
      <c r="D178" s="11"/>
      <c r="E178" s="11"/>
      <c r="F178" s="11"/>
      <c r="G178" s="11"/>
      <c r="H178" s="11"/>
      <c r="I178" s="11"/>
      <c r="J178" s="11"/>
      <c r="K178" s="11"/>
      <c r="L178" s="11"/>
      <c r="M178" s="11"/>
      <c r="N178" s="11"/>
      <c r="O178" s="11"/>
      <c r="P178" s="11"/>
      <c r="Q178" s="11"/>
      <c r="R178" s="11"/>
      <c r="S178" s="11"/>
      <c r="T178" s="11"/>
    </row>
    <row r="179" spans="1:20">
      <c r="A179" s="11"/>
      <c r="B179" s="11"/>
      <c r="C179" s="11"/>
      <c r="D179" s="11"/>
      <c r="E179" s="11"/>
      <c r="F179" s="11"/>
      <c r="G179" s="11"/>
      <c r="H179" s="11"/>
      <c r="I179" s="11"/>
      <c r="J179" s="11"/>
      <c r="K179" s="11"/>
      <c r="L179" s="11"/>
      <c r="M179" s="11"/>
      <c r="N179" s="11"/>
      <c r="O179" s="11"/>
      <c r="P179" s="11"/>
      <c r="Q179" s="11"/>
      <c r="R179" s="11"/>
      <c r="S179" s="11"/>
      <c r="T179" s="11"/>
    </row>
    <row r="180" spans="1:20">
      <c r="A180" s="11"/>
      <c r="B180" s="11"/>
      <c r="C180" s="11"/>
      <c r="D180" s="11"/>
      <c r="E180" s="11"/>
      <c r="F180" s="11"/>
      <c r="G180" s="11"/>
      <c r="H180" s="11"/>
      <c r="I180" s="11"/>
      <c r="J180" s="11"/>
      <c r="K180" s="11"/>
      <c r="L180" s="11"/>
      <c r="M180" s="11"/>
      <c r="N180" s="11"/>
      <c r="O180" s="11"/>
      <c r="P180" s="11"/>
      <c r="Q180" s="11"/>
      <c r="R180" s="11"/>
      <c r="S180" s="11"/>
      <c r="T180" s="11"/>
    </row>
    <row r="181" spans="1:20">
      <c r="A181" s="11"/>
      <c r="B181" s="11"/>
      <c r="C181" s="11"/>
      <c r="D181" s="11"/>
      <c r="E181" s="11"/>
      <c r="F181" s="11"/>
      <c r="G181" s="11"/>
      <c r="H181" s="11"/>
      <c r="I181" s="11"/>
      <c r="J181" s="11"/>
      <c r="K181" s="11"/>
      <c r="L181" s="11"/>
      <c r="M181" s="11"/>
      <c r="N181" s="11"/>
      <c r="O181" s="11"/>
      <c r="P181" s="11"/>
      <c r="Q181" s="11"/>
      <c r="R181" s="11"/>
      <c r="S181" s="11"/>
      <c r="T181" s="11"/>
    </row>
    <row r="182" spans="1:20">
      <c r="A182" s="11"/>
      <c r="B182" s="11"/>
      <c r="C182" s="11"/>
      <c r="D182" s="11"/>
      <c r="E182" s="11"/>
      <c r="F182" s="11"/>
      <c r="G182" s="11"/>
      <c r="H182" s="11"/>
      <c r="I182" s="11"/>
      <c r="J182" s="11"/>
      <c r="K182" s="11"/>
      <c r="L182" s="11"/>
      <c r="M182" s="11"/>
      <c r="N182" s="11"/>
      <c r="O182" s="11"/>
      <c r="P182" s="11"/>
      <c r="Q182" s="11"/>
      <c r="R182" s="11"/>
      <c r="S182" s="11"/>
      <c r="T182" s="11"/>
    </row>
    <row r="183" spans="1:20">
      <c r="A183" s="11"/>
      <c r="B183" s="11"/>
      <c r="C183" s="11"/>
      <c r="D183" s="11"/>
      <c r="E183" s="11"/>
      <c r="F183" s="11"/>
      <c r="G183" s="11"/>
      <c r="H183" s="11"/>
      <c r="I183" s="11"/>
      <c r="J183" s="11"/>
      <c r="K183" s="11"/>
      <c r="L183" s="11"/>
      <c r="M183" s="11"/>
      <c r="N183" s="11"/>
      <c r="O183" s="11"/>
      <c r="P183" s="11"/>
      <c r="Q183" s="11"/>
      <c r="R183" s="11"/>
      <c r="S183" s="11"/>
      <c r="T183" s="11"/>
    </row>
    <row r="184" spans="1:20">
      <c r="A184" s="11"/>
      <c r="B184" s="11"/>
      <c r="C184" s="11"/>
      <c r="D184" s="11"/>
      <c r="E184" s="11"/>
      <c r="F184" s="11"/>
      <c r="G184" s="11"/>
      <c r="H184" s="11"/>
      <c r="I184" s="11"/>
      <c r="J184" s="11"/>
      <c r="K184" s="11"/>
      <c r="L184" s="11"/>
      <c r="M184" s="11"/>
      <c r="N184" s="11"/>
      <c r="O184" s="11"/>
      <c r="P184" s="11"/>
      <c r="Q184" s="11"/>
      <c r="R184" s="11"/>
      <c r="S184" s="11"/>
      <c r="T184" s="11"/>
    </row>
    <row r="185" spans="1:20">
      <c r="A185" s="11"/>
      <c r="B185" s="11"/>
      <c r="C185" s="11"/>
      <c r="D185" s="11"/>
      <c r="E185" s="11"/>
      <c r="F185" s="11"/>
      <c r="G185" s="11"/>
      <c r="H185" s="11"/>
      <c r="I185" s="11"/>
      <c r="J185" s="11"/>
      <c r="K185" s="11"/>
      <c r="L185" s="11"/>
      <c r="M185" s="11"/>
      <c r="N185" s="11"/>
      <c r="O185" s="11"/>
      <c r="P185" s="11"/>
      <c r="Q185" s="11"/>
      <c r="R185" s="11"/>
      <c r="S185" s="11"/>
      <c r="T185" s="11"/>
    </row>
    <row r="186" spans="1:20">
      <c r="A186" s="11"/>
      <c r="B186" s="11"/>
      <c r="C186" s="11"/>
      <c r="D186" s="11"/>
      <c r="E186" s="11"/>
      <c r="F186" s="11"/>
      <c r="G186" s="11"/>
      <c r="H186" s="11"/>
      <c r="I186" s="11"/>
      <c r="J186" s="11"/>
      <c r="K186" s="11"/>
      <c r="L186" s="11"/>
      <c r="M186" s="11"/>
      <c r="N186" s="11"/>
      <c r="O186" s="11"/>
      <c r="P186" s="11"/>
      <c r="Q186" s="11"/>
      <c r="R186" s="11"/>
      <c r="S186" s="11"/>
      <c r="T186" s="11"/>
    </row>
    <row r="187" spans="1:20">
      <c r="A187" s="11"/>
      <c r="B187" s="11"/>
      <c r="C187" s="11"/>
      <c r="D187" s="11"/>
      <c r="E187" s="11"/>
      <c r="F187" s="11"/>
      <c r="G187" s="11"/>
      <c r="H187" s="11"/>
      <c r="I187" s="11"/>
      <c r="J187" s="11"/>
      <c r="K187" s="11"/>
      <c r="L187" s="11"/>
      <c r="M187" s="11"/>
      <c r="N187" s="11"/>
      <c r="O187" s="11"/>
      <c r="P187" s="11"/>
      <c r="Q187" s="11"/>
      <c r="R187" s="11"/>
      <c r="S187" s="11"/>
      <c r="T187" s="11"/>
    </row>
  </sheetData>
  <mergeCells count="18">
    <mergeCell ref="A6:E6"/>
    <mergeCell ref="A7:E7"/>
    <mergeCell ref="A8:E8"/>
    <mergeCell ref="A9:E9"/>
    <mergeCell ref="F6:L6"/>
    <mergeCell ref="F7:L7"/>
    <mergeCell ref="F8:L8"/>
    <mergeCell ref="F9:L9"/>
    <mergeCell ref="A10:E10"/>
    <mergeCell ref="A11:E11"/>
    <mergeCell ref="F64:I64"/>
    <mergeCell ref="A64:B64"/>
    <mergeCell ref="F14:H14"/>
    <mergeCell ref="F15:H15"/>
    <mergeCell ref="F16:H16"/>
    <mergeCell ref="F17:H17"/>
    <mergeCell ref="A12:E12"/>
    <mergeCell ref="F10:L10"/>
  </mergeCells>
  <phoneticPr fontId="0" type="noConversion"/>
  <printOptions horizontalCentered="1" verticalCentered="1"/>
  <pageMargins left="0.5" right="0.5" top="0.5" bottom="0.5" header="0.5" footer="0.5"/>
  <pageSetup scale="70" fitToWidth="2" orientation="portrait" horizontalDpi="300" verticalDpi="300" r:id="rId1"/>
  <headerFooter alignWithMargins="0"/>
  <colBreaks count="1" manualBreakCount="1">
    <brk id="5" max="64"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7">
    <tabColor rgb="FF00B050"/>
  </sheetPr>
  <dimension ref="A1:E64"/>
  <sheetViews>
    <sheetView defaultGridColor="0" view="pageBreakPreview" topLeftCell="A10" colorId="22" zoomScale="60" zoomScaleNormal="85" workbookViewId="0">
      <selection activeCell="J32" sqref="J32"/>
    </sheetView>
  </sheetViews>
  <sheetFormatPr defaultColWidth="9.6640625" defaultRowHeight="15"/>
  <cols>
    <col min="1" max="1" width="4.6640625" style="4" customWidth="1"/>
    <col min="2" max="2" width="30.6640625" style="4" customWidth="1"/>
    <col min="3" max="3" width="24.6640625" style="4" customWidth="1"/>
    <col min="4" max="5" width="22.6640625" style="4" customWidth="1"/>
    <col min="6" max="16384" width="9.6640625" style="4"/>
  </cols>
  <sheetData>
    <row r="1" spans="1:5">
      <c r="A1" s="13"/>
      <c r="B1" s="41"/>
      <c r="C1" s="130" t="s">
        <v>2726</v>
      </c>
      <c r="D1" s="129" t="s">
        <v>2819</v>
      </c>
      <c r="E1" s="42" t="s">
        <v>2820</v>
      </c>
    </row>
    <row r="2" spans="1:5">
      <c r="A2" s="47" t="str">
        <f>'Data Sheet'!$C$25</f>
        <v>Orange and Rockland Utilities, Inc</v>
      </c>
      <c r="B2" s="11"/>
      <c r="C2" s="66" t="s">
        <v>5160</v>
      </c>
      <c r="D2" s="53" t="s">
        <v>2688</v>
      </c>
      <c r="E2" s="48"/>
    </row>
    <row r="3" spans="1:5" ht="15" customHeight="1">
      <c r="A3" s="49"/>
      <c r="B3" s="52"/>
      <c r="C3" s="66" t="s">
        <v>292</v>
      </c>
      <c r="D3" s="462" t="str">
        <f>'Data Sheet'!$C$40</f>
        <v>4/28/2015</v>
      </c>
      <c r="E3" s="71" t="str">
        <f>'Data Sheet'!$C$38</f>
        <v>12/31/2014</v>
      </c>
    </row>
    <row r="4" spans="1:5" ht="15" customHeight="1">
      <c r="A4" s="3663" t="s">
        <v>3057</v>
      </c>
      <c r="B4" s="3664"/>
      <c r="C4" s="3664"/>
      <c r="D4" s="3664"/>
      <c r="E4" s="3676"/>
    </row>
    <row r="5" spans="1:5">
      <c r="A5" s="3666" t="s">
        <v>3058</v>
      </c>
      <c r="B5" s="3612"/>
      <c r="C5" s="3612"/>
      <c r="D5" s="3612"/>
      <c r="E5" s="3677"/>
    </row>
    <row r="6" spans="1:5">
      <c r="A6" s="3678" t="s">
        <v>3059</v>
      </c>
      <c r="B6" s="3679"/>
      <c r="C6" s="3679"/>
      <c r="D6" s="3679"/>
      <c r="E6" s="3680"/>
    </row>
    <row r="7" spans="1:5">
      <c r="A7" s="3681" t="s">
        <v>745</v>
      </c>
      <c r="B7" s="3682"/>
      <c r="C7" s="3682"/>
      <c r="D7" s="3669" t="s">
        <v>747</v>
      </c>
      <c r="E7" s="3670"/>
    </row>
    <row r="8" spans="1:5">
      <c r="A8" s="3628" t="s">
        <v>3060</v>
      </c>
      <c r="B8" s="3675"/>
      <c r="C8" s="3675"/>
      <c r="D8" s="1796" t="s">
        <v>748</v>
      </c>
      <c r="E8" s="1797"/>
    </row>
    <row r="9" spans="1:5">
      <c r="A9" s="3628" t="s">
        <v>744</v>
      </c>
      <c r="B9" s="3675"/>
      <c r="C9" s="3675"/>
      <c r="D9" s="3671" t="s">
        <v>749</v>
      </c>
      <c r="E9" s="3672"/>
    </row>
    <row r="10" spans="1:5">
      <c r="A10" s="3628" t="s">
        <v>2137</v>
      </c>
      <c r="B10" s="3675"/>
      <c r="C10" s="3675"/>
      <c r="D10" s="3671" t="s">
        <v>746</v>
      </c>
      <c r="E10" s="3672"/>
    </row>
    <row r="11" spans="1:5">
      <c r="A11" s="3628" t="s">
        <v>2138</v>
      </c>
      <c r="B11" s="3675"/>
      <c r="C11" s="3675"/>
      <c r="D11" s="3671" t="s">
        <v>1679</v>
      </c>
      <c r="E11" s="3672"/>
    </row>
    <row r="12" spans="1:5">
      <c r="A12" s="3628" t="s">
        <v>2139</v>
      </c>
      <c r="B12" s="3675"/>
      <c r="C12" s="3675"/>
      <c r="D12" s="3671" t="s">
        <v>1680</v>
      </c>
      <c r="E12" s="3672"/>
    </row>
    <row r="13" spans="1:5">
      <c r="A13" s="3667" t="s">
        <v>3706</v>
      </c>
      <c r="B13" s="3668"/>
      <c r="C13" s="3668"/>
      <c r="D13" s="3673" t="s">
        <v>1681</v>
      </c>
      <c r="E13" s="3674"/>
    </row>
    <row r="14" spans="1:5">
      <c r="A14" s="230" t="s">
        <v>4190</v>
      </c>
      <c r="B14" s="63" t="s">
        <v>3061</v>
      </c>
      <c r="C14" s="63"/>
      <c r="D14" s="434" t="s">
        <v>3062</v>
      </c>
      <c r="E14" s="1788" t="s">
        <v>3023</v>
      </c>
    </row>
    <row r="15" spans="1:5">
      <c r="A15" s="176" t="s">
        <v>4193</v>
      </c>
      <c r="B15" s="52" t="s">
        <v>3063</v>
      </c>
      <c r="C15" s="52"/>
      <c r="D15" s="441" t="s">
        <v>2119</v>
      </c>
      <c r="E15" s="1793" t="s">
        <v>2120</v>
      </c>
    </row>
    <row r="16" spans="1:5">
      <c r="A16" s="230">
        <v>1</v>
      </c>
      <c r="B16" s="184" t="s">
        <v>3064</v>
      </c>
      <c r="C16" s="11"/>
      <c r="D16" s="229"/>
      <c r="E16" s="204"/>
    </row>
    <row r="17" spans="1:5">
      <c r="A17" s="175">
        <v>2</v>
      </c>
      <c r="B17" s="11"/>
      <c r="C17" s="11"/>
      <c r="D17" s="210"/>
      <c r="E17" s="209"/>
    </row>
    <row r="18" spans="1:5">
      <c r="A18" s="175">
        <v>3</v>
      </c>
      <c r="B18" s="11"/>
      <c r="C18" s="11"/>
      <c r="D18" s="210"/>
      <c r="E18" s="204"/>
    </row>
    <row r="19" spans="1:5">
      <c r="A19" s="175">
        <v>4</v>
      </c>
      <c r="B19" s="11"/>
      <c r="C19" s="11"/>
      <c r="D19" s="210"/>
      <c r="E19" s="204"/>
    </row>
    <row r="20" spans="1:5">
      <c r="A20" s="175">
        <v>5</v>
      </c>
      <c r="B20" s="11"/>
      <c r="C20" s="11"/>
      <c r="D20" s="210"/>
      <c r="E20" s="204"/>
    </row>
    <row r="21" spans="1:5">
      <c r="A21" s="175">
        <v>6</v>
      </c>
      <c r="B21" s="1766" t="s">
        <v>1493</v>
      </c>
      <c r="C21" s="11"/>
      <c r="D21" s="149">
        <f>SUM(D17:D20)</f>
        <v>0</v>
      </c>
      <c r="E21" s="144">
        <f>SUM(E17:E20)</f>
        <v>0</v>
      </c>
    </row>
    <row r="22" spans="1:5">
      <c r="A22" s="175">
        <v>7</v>
      </c>
      <c r="B22" s="11"/>
      <c r="C22" s="11"/>
      <c r="D22" s="210"/>
      <c r="E22" s="204"/>
    </row>
    <row r="23" spans="1:5">
      <c r="A23" s="175">
        <v>8</v>
      </c>
      <c r="B23" s="184" t="s">
        <v>3065</v>
      </c>
      <c r="C23" s="11"/>
      <c r="D23" s="210"/>
      <c r="E23" s="204"/>
    </row>
    <row r="24" spans="1:5">
      <c r="A24" s="175">
        <v>9</v>
      </c>
      <c r="B24" s="11"/>
      <c r="C24" s="11"/>
      <c r="D24" s="210"/>
      <c r="E24" s="209"/>
    </row>
    <row r="25" spans="1:5">
      <c r="A25" s="175">
        <v>10</v>
      </c>
      <c r="B25" s="11"/>
      <c r="C25" s="11"/>
      <c r="D25" s="210"/>
      <c r="E25" s="204"/>
    </row>
    <row r="26" spans="1:5">
      <c r="A26" s="175">
        <v>11</v>
      </c>
      <c r="B26" s="11"/>
      <c r="C26" s="11"/>
      <c r="D26" s="210"/>
      <c r="E26" s="204"/>
    </row>
    <row r="27" spans="1:5">
      <c r="A27" s="175">
        <v>12</v>
      </c>
      <c r="B27" s="11"/>
      <c r="C27" s="11"/>
      <c r="D27" s="210"/>
      <c r="E27" s="204"/>
    </row>
    <row r="28" spans="1:5">
      <c r="A28" s="175">
        <v>13</v>
      </c>
      <c r="B28" s="1766" t="s">
        <v>1493</v>
      </c>
      <c r="C28" s="11"/>
      <c r="D28" s="149">
        <f>SUM(D24:D27)</f>
        <v>0</v>
      </c>
      <c r="E28" s="144">
        <f>SUM(E24:E27)</f>
        <v>0</v>
      </c>
    </row>
    <row r="29" spans="1:5">
      <c r="A29" s="175">
        <v>14</v>
      </c>
      <c r="B29" s="11"/>
      <c r="C29" s="11"/>
      <c r="D29" s="210"/>
      <c r="E29" s="204"/>
    </row>
    <row r="30" spans="1:5">
      <c r="A30" s="175">
        <v>15</v>
      </c>
      <c r="B30" s="184" t="s">
        <v>3066</v>
      </c>
      <c r="C30" s="11"/>
      <c r="D30" s="210"/>
      <c r="E30" s="204"/>
    </row>
    <row r="31" spans="1:5">
      <c r="A31" s="175">
        <v>16</v>
      </c>
      <c r="B31" s="11"/>
      <c r="C31" s="11"/>
      <c r="D31" s="210"/>
      <c r="E31" s="209"/>
    </row>
    <row r="32" spans="1:5">
      <c r="A32" s="175">
        <v>17</v>
      </c>
      <c r="B32" s="11"/>
      <c r="C32" s="11"/>
      <c r="D32" s="210"/>
      <c r="E32" s="204"/>
    </row>
    <row r="33" spans="1:5">
      <c r="A33" s="175">
        <v>18</v>
      </c>
      <c r="B33" s="11"/>
      <c r="C33" s="11"/>
      <c r="D33" s="210"/>
      <c r="E33" s="204"/>
    </row>
    <row r="34" spans="1:5">
      <c r="A34" s="175">
        <v>19</v>
      </c>
      <c r="B34" s="11"/>
      <c r="C34" s="11"/>
      <c r="D34" s="210"/>
      <c r="E34" s="204"/>
    </row>
    <row r="35" spans="1:5">
      <c r="A35" s="175">
        <v>20</v>
      </c>
      <c r="B35" s="1766" t="s">
        <v>1493</v>
      </c>
      <c r="C35" s="11"/>
      <c r="D35" s="149">
        <f>SUM(D31:D34)</f>
        <v>0</v>
      </c>
      <c r="E35" s="144">
        <f>SUM(E31:E34)</f>
        <v>0</v>
      </c>
    </row>
    <row r="36" spans="1:5">
      <c r="A36" s="175">
        <v>21</v>
      </c>
      <c r="B36" s="11"/>
      <c r="C36" s="11"/>
      <c r="D36" s="210"/>
      <c r="E36" s="204"/>
    </row>
    <row r="37" spans="1:5">
      <c r="A37" s="175">
        <v>22</v>
      </c>
      <c r="B37" s="184" t="s">
        <v>3067</v>
      </c>
      <c r="C37" s="11"/>
      <c r="D37" s="210"/>
      <c r="E37" s="204"/>
    </row>
    <row r="38" spans="1:5">
      <c r="A38" s="175">
        <v>23</v>
      </c>
      <c r="B38" s="11"/>
      <c r="C38" s="11"/>
      <c r="D38" s="210"/>
      <c r="E38" s="209"/>
    </row>
    <row r="39" spans="1:5">
      <c r="A39" s="175">
        <v>24</v>
      </c>
      <c r="B39" s="11"/>
      <c r="C39" s="11"/>
      <c r="D39" s="210"/>
      <c r="E39" s="204"/>
    </row>
    <row r="40" spans="1:5">
      <c r="A40" s="175">
        <v>25</v>
      </c>
      <c r="B40" s="11"/>
      <c r="C40" s="11"/>
      <c r="D40" s="210"/>
      <c r="E40" s="204"/>
    </row>
    <row r="41" spans="1:5">
      <c r="A41" s="175">
        <v>26</v>
      </c>
      <c r="B41" s="11"/>
      <c r="C41" s="11"/>
      <c r="D41" s="210"/>
      <c r="E41" s="204"/>
    </row>
    <row r="42" spans="1:5">
      <c r="A42" s="175">
        <v>27</v>
      </c>
      <c r="B42" s="1766" t="s">
        <v>1493</v>
      </c>
      <c r="C42" s="11"/>
      <c r="D42" s="149">
        <f>SUM(D38:D41)</f>
        <v>0</v>
      </c>
      <c r="E42" s="144">
        <f>SUM(E38:E41)</f>
        <v>0</v>
      </c>
    </row>
    <row r="43" spans="1:5">
      <c r="A43" s="175">
        <v>28</v>
      </c>
      <c r="B43" s="11"/>
      <c r="C43" s="11"/>
      <c r="D43" s="210"/>
      <c r="E43" s="204"/>
    </row>
    <row r="44" spans="1:5">
      <c r="A44" s="175">
        <v>29</v>
      </c>
      <c r="B44" s="184" t="s">
        <v>3068</v>
      </c>
      <c r="C44" s="11"/>
      <c r="D44" s="210"/>
      <c r="E44" s="204"/>
    </row>
    <row r="45" spans="1:5">
      <c r="A45" s="175">
        <v>30</v>
      </c>
      <c r="B45" s="11"/>
      <c r="C45" s="11"/>
      <c r="D45" s="210"/>
      <c r="E45" s="209">
        <v>194507223</v>
      </c>
    </row>
    <row r="46" spans="1:5">
      <c r="A46" s="175">
        <v>31</v>
      </c>
      <c r="B46" s="11"/>
      <c r="C46" s="11"/>
      <c r="D46" s="210"/>
      <c r="E46" s="204"/>
    </row>
    <row r="47" spans="1:5">
      <c r="A47" s="175">
        <v>32</v>
      </c>
      <c r="B47" s="11"/>
      <c r="C47" s="11"/>
      <c r="D47" s="210"/>
      <c r="E47" s="204"/>
    </row>
    <row r="48" spans="1:5">
      <c r="A48" s="175">
        <v>33</v>
      </c>
      <c r="B48" s="11"/>
      <c r="C48" s="11"/>
      <c r="D48" s="210"/>
      <c r="E48" s="204"/>
    </row>
    <row r="49" spans="1:5">
      <c r="A49" s="175">
        <v>34</v>
      </c>
      <c r="B49" s="11"/>
      <c r="C49" s="11"/>
      <c r="D49" s="210"/>
      <c r="E49" s="204"/>
    </row>
    <row r="50" spans="1:5">
      <c r="A50" s="175">
        <v>35</v>
      </c>
      <c r="B50" s="11"/>
      <c r="C50" s="11"/>
      <c r="D50" s="210"/>
      <c r="E50" s="204"/>
    </row>
    <row r="51" spans="1:5">
      <c r="A51" s="175">
        <v>36</v>
      </c>
      <c r="B51" s="1766" t="s">
        <v>1493</v>
      </c>
      <c r="C51" s="11"/>
      <c r="D51" s="149">
        <f>SUM(D45:D50)</f>
        <v>0</v>
      </c>
      <c r="E51" s="144">
        <f>SUM(E45:E50)</f>
        <v>194507223</v>
      </c>
    </row>
    <row r="52" spans="1:5">
      <c r="A52" s="175">
        <v>37</v>
      </c>
      <c r="B52" s="11"/>
      <c r="C52" s="11"/>
      <c r="D52" s="210"/>
      <c r="E52" s="204"/>
    </row>
    <row r="53" spans="1:5">
      <c r="A53" s="175">
        <v>38</v>
      </c>
      <c r="B53" s="184" t="s">
        <v>3069</v>
      </c>
      <c r="C53" s="11"/>
      <c r="D53" s="210"/>
      <c r="E53" s="204"/>
    </row>
    <row r="54" spans="1:5">
      <c r="A54" s="175">
        <v>39</v>
      </c>
      <c r="B54" s="11"/>
      <c r="C54" s="11"/>
      <c r="D54" s="210"/>
      <c r="E54" s="204"/>
    </row>
    <row r="55" spans="1:5">
      <c r="A55" s="175">
        <v>40</v>
      </c>
      <c r="B55" s="11"/>
      <c r="C55" s="11"/>
      <c r="D55" s="210"/>
      <c r="E55" s="204"/>
    </row>
    <row r="56" spans="1:5">
      <c r="A56" s="175">
        <v>41</v>
      </c>
      <c r="B56" s="11"/>
      <c r="C56" s="11"/>
      <c r="D56" s="210"/>
      <c r="E56" s="48"/>
    </row>
    <row r="57" spans="1:5">
      <c r="A57" s="175">
        <v>42</v>
      </c>
      <c r="B57" s="11"/>
      <c r="C57" s="11"/>
      <c r="D57" s="210"/>
      <c r="E57" s="209" t="s">
        <v>3706</v>
      </c>
    </row>
    <row r="58" spans="1:5">
      <c r="A58" s="175">
        <v>43</v>
      </c>
      <c r="B58" s="11"/>
      <c r="C58" s="11"/>
      <c r="D58" s="210"/>
      <c r="E58" s="48"/>
    </row>
    <row r="59" spans="1:5">
      <c r="A59" s="175">
        <v>44</v>
      </c>
      <c r="B59" s="11"/>
      <c r="C59" s="11"/>
      <c r="D59" s="210"/>
      <c r="E59" s="48"/>
    </row>
    <row r="60" spans="1:5">
      <c r="A60" s="176">
        <v>45</v>
      </c>
      <c r="B60" s="1766" t="s">
        <v>1493</v>
      </c>
      <c r="C60" s="11"/>
      <c r="D60" s="149">
        <f>SUM(D54:D59)</f>
        <v>0</v>
      </c>
      <c r="E60" s="144">
        <f>SUM(E54:E59)</f>
        <v>0</v>
      </c>
    </row>
    <row r="61" spans="1:5" ht="15.75" thickBot="1">
      <c r="A61" s="151">
        <v>46</v>
      </c>
      <c r="B61" s="172" t="s">
        <v>3070</v>
      </c>
      <c r="C61" s="172"/>
      <c r="D61" s="366">
        <f>D21+D28+D35+D42+D51+D60</f>
        <v>0</v>
      </c>
      <c r="E61" s="169">
        <f>E21+E28+E35+E42+E51+E60</f>
        <v>194507223</v>
      </c>
    </row>
    <row r="63" spans="1:5">
      <c r="A63" s="4" t="s">
        <v>3071</v>
      </c>
    </row>
    <row r="64" spans="1:5">
      <c r="A64" s="44" t="s">
        <v>3072</v>
      </c>
      <c r="B64" s="44"/>
      <c r="C64" s="44"/>
      <c r="D64" s="44"/>
      <c r="E64" s="44"/>
    </row>
  </sheetData>
  <mergeCells count="16">
    <mergeCell ref="A4:E4"/>
    <mergeCell ref="A5:E5"/>
    <mergeCell ref="A6:E6"/>
    <mergeCell ref="A7:C7"/>
    <mergeCell ref="A12:C12"/>
    <mergeCell ref="A13:C13"/>
    <mergeCell ref="D7:E7"/>
    <mergeCell ref="D9:E9"/>
    <mergeCell ref="D10:E10"/>
    <mergeCell ref="D11:E11"/>
    <mergeCell ref="D12:E12"/>
    <mergeCell ref="D13:E13"/>
    <mergeCell ref="A8:C8"/>
    <mergeCell ref="A9:C9"/>
    <mergeCell ref="A10:C10"/>
    <mergeCell ref="A11:C11"/>
  </mergeCells>
  <phoneticPr fontId="0" type="noConversion"/>
  <printOptions horizontalCentered="1" verticalCentered="1"/>
  <pageMargins left="0.5" right="0.5" top="0.5" bottom="0.5" header="0.5" footer="0.5"/>
  <pageSetup scale="7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8">
    <tabColor rgb="FF00B050"/>
    <pageSetUpPr fitToPage="1"/>
  </sheetPr>
  <dimension ref="A1:F81"/>
  <sheetViews>
    <sheetView defaultGridColor="0" view="pageBreakPreview" topLeftCell="A13" colorId="22" zoomScale="60" zoomScaleNormal="85" workbookViewId="0">
      <selection activeCell="J32" sqref="J32"/>
    </sheetView>
  </sheetViews>
  <sheetFormatPr defaultColWidth="9.6640625" defaultRowHeight="15"/>
  <cols>
    <col min="1" max="1" width="2.6640625" style="4" customWidth="1"/>
    <col min="2" max="2" width="4.6640625" style="4" customWidth="1"/>
    <col min="3" max="3" width="30.6640625" style="4" customWidth="1"/>
    <col min="4" max="4" width="20.88671875" style="4" customWidth="1"/>
    <col min="5" max="5" width="15.6640625" style="4" customWidth="1"/>
    <col min="6" max="6" width="16.6640625" style="4" customWidth="1"/>
    <col min="7" max="16384" width="9.6640625" style="4"/>
  </cols>
  <sheetData>
    <row r="1" spans="1:6">
      <c r="A1" s="13" t="s">
        <v>2817</v>
      </c>
      <c r="B1" s="41"/>
      <c r="C1" s="128"/>
      <c r="D1" s="129" t="s">
        <v>2726</v>
      </c>
      <c r="E1" s="129" t="s">
        <v>2819</v>
      </c>
      <c r="F1" s="158" t="s">
        <v>2820</v>
      </c>
    </row>
    <row r="2" spans="1:6">
      <c r="A2" s="47" t="str">
        <f>'Data Sheet'!$C$25</f>
        <v>Orange and Rockland Utilities, Inc</v>
      </c>
      <c r="B2" s="11"/>
      <c r="C2" s="56"/>
      <c r="D2" s="53" t="s">
        <v>3868</v>
      </c>
      <c r="E2" s="53" t="s">
        <v>2688</v>
      </c>
      <c r="F2" s="58"/>
    </row>
    <row r="3" spans="1:6" ht="15" customHeight="1">
      <c r="A3" s="49"/>
      <c r="B3" s="52"/>
      <c r="C3" s="77"/>
      <c r="D3" s="61" t="s">
        <v>60</v>
      </c>
      <c r="E3" s="1802" t="str">
        <f>'Data Sheet'!$C$40</f>
        <v>4/28/2015</v>
      </c>
      <c r="F3" s="71" t="str">
        <f>'Data Sheet'!$C$38</f>
        <v>12/31/2014</v>
      </c>
    </row>
    <row r="4" spans="1:6" ht="15" customHeight="1">
      <c r="A4" s="159"/>
      <c r="B4" s="132" t="s">
        <v>3073</v>
      </c>
      <c r="C4" s="132"/>
      <c r="D4" s="132"/>
      <c r="E4" s="132"/>
      <c r="F4" s="133"/>
    </row>
    <row r="5" spans="1:6">
      <c r="A5" s="47"/>
      <c r="B5" s="3682" t="s">
        <v>2532</v>
      </c>
      <c r="C5" s="3682"/>
      <c r="D5" s="3682"/>
      <c r="E5" s="3682"/>
      <c r="F5" s="3683"/>
    </row>
    <row r="6" spans="1:6">
      <c r="A6" s="47"/>
      <c r="B6" s="3629" t="s">
        <v>2759</v>
      </c>
      <c r="C6" s="3629"/>
      <c r="D6" s="3629"/>
      <c r="E6" s="3629"/>
      <c r="F6" s="3630"/>
    </row>
    <row r="7" spans="1:6">
      <c r="A7" s="47"/>
      <c r="B7" s="3629" t="s">
        <v>2760</v>
      </c>
      <c r="C7" s="3629"/>
      <c r="D7" s="3629"/>
      <c r="E7" s="3629"/>
      <c r="F7" s="3630"/>
    </row>
    <row r="8" spans="1:6">
      <c r="A8" s="47"/>
      <c r="B8" s="3629" t="s">
        <v>2761</v>
      </c>
      <c r="C8" s="3629"/>
      <c r="D8" s="3629"/>
      <c r="E8" s="3629"/>
      <c r="F8" s="3630"/>
    </row>
    <row r="9" spans="1:6">
      <c r="A9" s="47"/>
      <c r="B9" s="3629" t="s">
        <v>2317</v>
      </c>
      <c r="C9" s="3629"/>
      <c r="D9" s="3629"/>
      <c r="E9" s="3629"/>
      <c r="F9" s="3630"/>
    </row>
    <row r="10" spans="1:6">
      <c r="A10" s="47"/>
      <c r="B10" s="3629" t="s">
        <v>769</v>
      </c>
      <c r="C10" s="3629"/>
      <c r="D10" s="3629"/>
      <c r="E10" s="3629"/>
      <c r="F10" s="3630"/>
    </row>
    <row r="11" spans="1:6">
      <c r="A11" s="47"/>
      <c r="B11" s="3629" t="s">
        <v>3006</v>
      </c>
      <c r="C11" s="3629"/>
      <c r="D11" s="3629"/>
      <c r="E11" s="3629"/>
      <c r="F11" s="3630"/>
    </row>
    <row r="12" spans="1:6">
      <c r="A12" s="47"/>
      <c r="B12" s="3629" t="s">
        <v>770</v>
      </c>
      <c r="C12" s="3629"/>
      <c r="D12" s="3629"/>
      <c r="E12" s="3629"/>
      <c r="F12" s="3630"/>
    </row>
    <row r="13" spans="1:6">
      <c r="A13" s="47"/>
      <c r="B13" s="3629" t="s">
        <v>3007</v>
      </c>
      <c r="C13" s="3629"/>
      <c r="D13" s="3629"/>
      <c r="E13" s="3629"/>
      <c r="F13" s="3630"/>
    </row>
    <row r="14" spans="1:6">
      <c r="A14" s="47"/>
      <c r="B14" s="3629" t="s">
        <v>1740</v>
      </c>
      <c r="C14" s="3629"/>
      <c r="D14" s="3629"/>
      <c r="E14" s="3629"/>
      <c r="F14" s="3630"/>
    </row>
    <row r="15" spans="1:6">
      <c r="A15" s="47"/>
      <c r="B15" s="3629" t="s">
        <v>2060</v>
      </c>
      <c r="C15" s="3629"/>
      <c r="D15" s="3629"/>
      <c r="E15" s="3629"/>
      <c r="F15" s="3630"/>
    </row>
    <row r="16" spans="1:6">
      <c r="A16" s="47"/>
      <c r="B16" s="3629" t="s">
        <v>1741</v>
      </c>
      <c r="C16" s="3629"/>
      <c r="D16" s="3629"/>
      <c r="E16" s="3629"/>
      <c r="F16" s="3630"/>
    </row>
    <row r="17" spans="1:6">
      <c r="A17" s="47"/>
      <c r="B17" s="3629" t="s">
        <v>1742</v>
      </c>
      <c r="C17" s="3629"/>
      <c r="D17" s="3629"/>
      <c r="E17" s="3629"/>
      <c r="F17" s="3630"/>
    </row>
    <row r="18" spans="1:6">
      <c r="A18" s="47"/>
      <c r="B18" s="3629" t="s">
        <v>2061</v>
      </c>
      <c r="C18" s="3629"/>
      <c r="D18" s="3629"/>
      <c r="E18" s="3629"/>
      <c r="F18" s="3630"/>
    </row>
    <row r="19" spans="1:6">
      <c r="A19" s="47"/>
      <c r="B19" s="3629" t="s">
        <v>1743</v>
      </c>
      <c r="C19" s="3629"/>
      <c r="D19" s="3629"/>
      <c r="E19" s="3629"/>
      <c r="F19" s="3630"/>
    </row>
    <row r="20" spans="1:6">
      <c r="A20" s="47"/>
      <c r="B20" s="3629" t="s">
        <v>1744</v>
      </c>
      <c r="C20" s="3629"/>
      <c r="D20" s="3629"/>
      <c r="E20" s="3629"/>
      <c r="F20" s="3630"/>
    </row>
    <row r="21" spans="1:6">
      <c r="A21" s="47"/>
      <c r="B21" s="11"/>
      <c r="C21" s="11"/>
      <c r="D21" s="11"/>
      <c r="E21" s="11"/>
      <c r="F21" s="48"/>
    </row>
    <row r="22" spans="1:6">
      <c r="A22" s="62"/>
      <c r="B22" s="63" t="s">
        <v>4190</v>
      </c>
      <c r="C22" s="370" t="s">
        <v>3700</v>
      </c>
      <c r="D22" s="232"/>
      <c r="E22" s="232"/>
      <c r="F22" s="223" t="s">
        <v>3023</v>
      </c>
    </row>
    <row r="23" spans="1:6">
      <c r="A23" s="49"/>
      <c r="B23" s="52" t="s">
        <v>4193</v>
      </c>
      <c r="C23" s="206" t="s">
        <v>65</v>
      </c>
      <c r="D23" s="50"/>
      <c r="E23" s="50"/>
      <c r="F23" s="138" t="s">
        <v>2119</v>
      </c>
    </row>
    <row r="24" spans="1:6" ht="15.75">
      <c r="A24" s="47"/>
      <c r="B24" s="56">
        <v>1</v>
      </c>
      <c r="C24" s="184" t="s">
        <v>1745</v>
      </c>
      <c r="D24" s="11"/>
      <c r="E24" s="433"/>
      <c r="F24" s="178"/>
    </row>
    <row r="25" spans="1:6">
      <c r="A25" s="47"/>
      <c r="B25" s="56">
        <v>2</v>
      </c>
      <c r="C25" s="11"/>
      <c r="D25" s="11"/>
      <c r="E25" s="11"/>
      <c r="F25" s="177"/>
    </row>
    <row r="26" spans="1:6">
      <c r="A26" s="47"/>
      <c r="B26" s="56">
        <v>3</v>
      </c>
      <c r="C26" s="11"/>
      <c r="D26" s="11"/>
      <c r="E26" s="11"/>
      <c r="F26" s="178"/>
    </row>
    <row r="27" spans="1:6">
      <c r="A27" s="47"/>
      <c r="B27" s="56">
        <v>4</v>
      </c>
      <c r="C27" s="11"/>
      <c r="D27" s="11"/>
      <c r="E27" s="283"/>
      <c r="F27" s="178"/>
    </row>
    <row r="28" spans="1:6">
      <c r="A28" s="47"/>
      <c r="B28" s="56">
        <v>5</v>
      </c>
      <c r="C28" s="11"/>
      <c r="D28" s="11"/>
      <c r="E28" s="199"/>
      <c r="F28" s="178"/>
    </row>
    <row r="29" spans="1:6">
      <c r="A29" s="47"/>
      <c r="B29" s="56">
        <v>6</v>
      </c>
      <c r="C29" s="11"/>
      <c r="D29" s="11"/>
      <c r="E29" s="199"/>
      <c r="F29" s="178"/>
    </row>
    <row r="30" spans="1:6">
      <c r="A30" s="47"/>
      <c r="B30" s="56">
        <v>7</v>
      </c>
      <c r="C30" s="11"/>
      <c r="D30" s="11"/>
      <c r="E30" s="199"/>
      <c r="F30" s="178"/>
    </row>
    <row r="31" spans="1:6">
      <c r="A31" s="47"/>
      <c r="B31" s="56">
        <v>8</v>
      </c>
      <c r="C31" s="11"/>
      <c r="D31" s="1766" t="s">
        <v>1493</v>
      </c>
      <c r="E31" s="199"/>
      <c r="F31" s="162">
        <f>SUM(F25:F30)</f>
        <v>0</v>
      </c>
    </row>
    <row r="32" spans="1:6">
      <c r="A32" s="47"/>
      <c r="B32" s="56">
        <v>9</v>
      </c>
      <c r="C32" s="11"/>
      <c r="D32" s="11"/>
      <c r="E32" s="11"/>
      <c r="F32" s="178"/>
    </row>
    <row r="33" spans="1:6">
      <c r="A33" s="47"/>
      <c r="B33" s="56">
        <v>10</v>
      </c>
      <c r="C33" s="184" t="s">
        <v>1746</v>
      </c>
      <c r="D33" s="11"/>
      <c r="E33" s="199"/>
      <c r="F33" s="178"/>
    </row>
    <row r="34" spans="1:6">
      <c r="A34" s="47"/>
      <c r="B34" s="56">
        <v>11</v>
      </c>
      <c r="C34" s="11"/>
      <c r="D34" s="11"/>
      <c r="E34" s="199"/>
      <c r="F34" s="177"/>
    </row>
    <row r="35" spans="1:6">
      <c r="A35" s="47"/>
      <c r="B35" s="56">
        <v>12</v>
      </c>
      <c r="C35" s="11"/>
      <c r="D35" s="11"/>
      <c r="E35" s="199"/>
      <c r="F35" s="178"/>
    </row>
    <row r="36" spans="1:6">
      <c r="A36" s="47"/>
      <c r="B36" s="56">
        <v>13</v>
      </c>
      <c r="C36" s="11"/>
      <c r="D36" s="11"/>
      <c r="E36" s="199"/>
      <c r="F36" s="178"/>
    </row>
    <row r="37" spans="1:6">
      <c r="A37" s="47"/>
      <c r="B37" s="56">
        <v>14</v>
      </c>
      <c r="C37" s="11"/>
      <c r="D37" s="11"/>
      <c r="E37" s="199"/>
      <c r="F37" s="178"/>
    </row>
    <row r="38" spans="1:6">
      <c r="A38" s="47"/>
      <c r="B38" s="56">
        <v>15</v>
      </c>
      <c r="C38" s="11"/>
      <c r="D38" s="11"/>
      <c r="E38" s="199"/>
      <c r="F38" s="178"/>
    </row>
    <row r="39" spans="1:6">
      <c r="A39" s="47"/>
      <c r="B39" s="56">
        <v>16</v>
      </c>
      <c r="C39" s="11"/>
      <c r="D39" s="11"/>
      <c r="E39" s="199"/>
      <c r="F39" s="178"/>
    </row>
    <row r="40" spans="1:6">
      <c r="A40" s="47"/>
      <c r="B40" s="56">
        <v>17</v>
      </c>
      <c r="C40" s="11"/>
      <c r="D40" s="1766" t="s">
        <v>1493</v>
      </c>
      <c r="E40" s="199"/>
      <c r="F40" s="162">
        <f>SUM(F34:F39)</f>
        <v>0</v>
      </c>
    </row>
    <row r="41" spans="1:6">
      <c r="A41" s="47"/>
      <c r="B41" s="56">
        <v>18</v>
      </c>
      <c r="C41" s="11"/>
      <c r="D41" s="11"/>
      <c r="E41" s="199"/>
      <c r="F41" s="178"/>
    </row>
    <row r="42" spans="1:6">
      <c r="A42" s="47"/>
      <c r="B42" s="56">
        <v>19</v>
      </c>
      <c r="C42" s="184" t="s">
        <v>1747</v>
      </c>
      <c r="D42" s="11"/>
      <c r="E42" s="199"/>
      <c r="F42" s="178"/>
    </row>
    <row r="43" spans="1:6">
      <c r="A43" s="47"/>
      <c r="B43" s="56">
        <v>20</v>
      </c>
      <c r="C43" s="11"/>
      <c r="D43" s="11"/>
      <c r="E43" s="199"/>
      <c r="F43" s="177"/>
    </row>
    <row r="44" spans="1:6">
      <c r="A44" s="47"/>
      <c r="B44" s="56">
        <v>21</v>
      </c>
      <c r="C44" s="11"/>
      <c r="D44" s="11"/>
      <c r="E44" s="199"/>
      <c r="F44" s="178"/>
    </row>
    <row r="45" spans="1:6">
      <c r="A45" s="47"/>
      <c r="B45" s="56">
        <v>22</v>
      </c>
      <c r="C45" s="11"/>
      <c r="D45" s="11"/>
      <c r="E45" s="199"/>
      <c r="F45" s="178"/>
    </row>
    <row r="46" spans="1:6">
      <c r="A46" s="47"/>
      <c r="B46" s="56">
        <v>23</v>
      </c>
      <c r="C46" s="11"/>
      <c r="D46" s="11"/>
      <c r="E46" s="199"/>
      <c r="F46" s="178"/>
    </row>
    <row r="47" spans="1:6">
      <c r="A47" s="47"/>
      <c r="B47" s="56">
        <v>24</v>
      </c>
      <c r="C47" s="11"/>
      <c r="D47" s="11"/>
      <c r="E47" s="199"/>
      <c r="F47" s="178"/>
    </row>
    <row r="48" spans="1:6">
      <c r="A48" s="47"/>
      <c r="B48" s="56">
        <v>25</v>
      </c>
      <c r="C48" s="11"/>
      <c r="D48" s="11"/>
      <c r="E48" s="199"/>
      <c r="F48" s="178"/>
    </row>
    <row r="49" spans="1:6">
      <c r="A49" s="47"/>
      <c r="B49" s="56">
        <v>26</v>
      </c>
      <c r="C49" s="11"/>
      <c r="D49" s="1766" t="s">
        <v>1493</v>
      </c>
      <c r="E49" s="199"/>
      <c r="F49" s="162">
        <f>SUM(F43:F48)</f>
        <v>0</v>
      </c>
    </row>
    <row r="50" spans="1:6">
      <c r="A50" s="47"/>
      <c r="B50" s="56">
        <v>27</v>
      </c>
      <c r="C50" s="11"/>
      <c r="D50" s="11"/>
      <c r="E50" s="199"/>
      <c r="F50" s="178"/>
    </row>
    <row r="51" spans="1:6">
      <c r="A51" s="47"/>
      <c r="B51" s="56">
        <v>28</v>
      </c>
      <c r="C51" s="184" t="s">
        <v>1748</v>
      </c>
      <c r="D51" s="11"/>
      <c r="E51" s="199"/>
      <c r="F51" s="178"/>
    </row>
    <row r="52" spans="1:6">
      <c r="A52" s="47"/>
      <c r="B52" s="56">
        <v>29</v>
      </c>
      <c r="C52" s="11"/>
      <c r="D52" s="11"/>
      <c r="E52" s="199"/>
      <c r="F52" s="177">
        <v>109564651</v>
      </c>
    </row>
    <row r="53" spans="1:6">
      <c r="A53" s="47"/>
      <c r="B53" s="56">
        <v>30</v>
      </c>
      <c r="C53" s="11"/>
      <c r="D53" s="11"/>
      <c r="E53" s="199"/>
      <c r="F53" s="178"/>
    </row>
    <row r="54" spans="1:6">
      <c r="A54" s="47"/>
      <c r="B54" s="56">
        <v>31</v>
      </c>
      <c r="C54" s="11"/>
      <c r="D54" s="11"/>
      <c r="E54" s="11"/>
      <c r="F54" s="178"/>
    </row>
    <row r="55" spans="1:6">
      <c r="A55" s="47"/>
      <c r="B55" s="56">
        <v>32</v>
      </c>
      <c r="C55" s="11"/>
      <c r="D55" s="11"/>
      <c r="E55" s="11"/>
      <c r="F55" s="178"/>
    </row>
    <row r="56" spans="1:6">
      <c r="A56" s="47"/>
      <c r="B56" s="56">
        <v>33</v>
      </c>
      <c r="C56" s="11"/>
      <c r="D56" s="11"/>
      <c r="E56" s="11"/>
      <c r="F56" s="178"/>
    </row>
    <row r="57" spans="1:6">
      <c r="A57" s="47"/>
      <c r="B57" s="56">
        <v>34</v>
      </c>
      <c r="C57" s="11"/>
      <c r="D57" s="11"/>
      <c r="E57" s="11"/>
      <c r="F57" s="178"/>
    </row>
    <row r="58" spans="1:6">
      <c r="A58" s="47"/>
      <c r="B58" s="56">
        <v>35</v>
      </c>
      <c r="C58" s="11"/>
      <c r="D58" s="1766" t="s">
        <v>1493</v>
      </c>
      <c r="E58" s="11"/>
      <c r="F58" s="162">
        <f>SUM(F52:F57)</f>
        <v>109564651</v>
      </c>
    </row>
    <row r="59" spans="1:6">
      <c r="A59" s="47"/>
      <c r="B59" s="56">
        <v>36</v>
      </c>
      <c r="C59" s="11"/>
      <c r="D59" s="11"/>
      <c r="E59" s="11"/>
      <c r="F59" s="178"/>
    </row>
    <row r="60" spans="1:6">
      <c r="A60" s="47"/>
      <c r="B60" s="56">
        <v>37</v>
      </c>
      <c r="C60" s="11"/>
      <c r="D60" s="11"/>
      <c r="E60" s="11"/>
      <c r="F60" s="178"/>
    </row>
    <row r="61" spans="1:6">
      <c r="A61" s="47"/>
      <c r="B61" s="56">
        <v>38</v>
      </c>
      <c r="C61" s="11"/>
      <c r="D61" s="11"/>
      <c r="E61" s="11"/>
      <c r="F61" s="178"/>
    </row>
    <row r="62" spans="1:6">
      <c r="A62" s="47"/>
      <c r="B62" s="56">
        <v>39</v>
      </c>
      <c r="C62" s="11"/>
      <c r="D62" s="11"/>
      <c r="E62" s="11"/>
      <c r="F62" s="178"/>
    </row>
    <row r="63" spans="1:6" ht="15.75" thickBot="1">
      <c r="A63" s="190"/>
      <c r="B63" s="153">
        <v>40</v>
      </c>
      <c r="C63" s="172" t="s">
        <v>1730</v>
      </c>
      <c r="D63" s="172"/>
      <c r="E63" s="170"/>
      <c r="F63" s="169">
        <f>F31+F40+F49+F58</f>
        <v>109564651</v>
      </c>
    </row>
    <row r="65" spans="1:6">
      <c r="B65" s="3684" t="s">
        <v>1749</v>
      </c>
      <c r="C65" s="3684"/>
      <c r="D65" s="3684"/>
    </row>
    <row r="66" spans="1:6">
      <c r="A66" s="11"/>
      <c r="B66" s="3627" t="s">
        <v>659</v>
      </c>
      <c r="C66" s="3627"/>
      <c r="D66" s="3627"/>
      <c r="E66" s="3627"/>
      <c r="F66" s="3627"/>
    </row>
    <row r="73" spans="1:6">
      <c r="A73" s="11"/>
      <c r="B73" s="11"/>
    </row>
    <row r="74" spans="1:6">
      <c r="A74" s="11"/>
      <c r="B74" s="11"/>
    </row>
    <row r="75" spans="1:6">
      <c r="A75" s="11"/>
      <c r="B75" s="11"/>
    </row>
    <row r="76" spans="1:6">
      <c r="A76" s="11"/>
      <c r="B76" s="11"/>
    </row>
    <row r="77" spans="1:6">
      <c r="A77" s="11"/>
      <c r="B77" s="11"/>
    </row>
    <row r="78" spans="1:6">
      <c r="A78" s="11"/>
      <c r="B78" s="11"/>
    </row>
    <row r="79" spans="1:6">
      <c r="A79" s="11"/>
      <c r="B79" s="11"/>
    </row>
    <row r="80" spans="1:6">
      <c r="A80" s="11"/>
      <c r="B80" s="11"/>
    </row>
    <row r="81" spans="1:2">
      <c r="A81" s="11"/>
      <c r="B81" s="11"/>
    </row>
  </sheetData>
  <mergeCells count="18">
    <mergeCell ref="B65:D65"/>
    <mergeCell ref="B66:F66"/>
    <mergeCell ref="B17:F17"/>
    <mergeCell ref="B18:F18"/>
    <mergeCell ref="B19:F19"/>
    <mergeCell ref="B20:F20"/>
    <mergeCell ref="B14:F14"/>
    <mergeCell ref="B15:F15"/>
    <mergeCell ref="B16:F16"/>
    <mergeCell ref="B9:F9"/>
    <mergeCell ref="B10:F10"/>
    <mergeCell ref="B11:F11"/>
    <mergeCell ref="B12:F12"/>
    <mergeCell ref="B5:F5"/>
    <mergeCell ref="B6:F6"/>
    <mergeCell ref="B7:F7"/>
    <mergeCell ref="B8:F8"/>
    <mergeCell ref="B13:F13"/>
  </mergeCells>
  <phoneticPr fontId="0" type="noConversion"/>
  <printOptions horizontalCentered="1" verticalCentered="1"/>
  <pageMargins left="0.5" right="0.5" top="0.5" bottom="0.5" header="0.5" footer="0.5"/>
  <pageSetup scale="72" orientation="portrait" horizontalDpi="300" verticalDpi="300" r:id="rId1"/>
  <headerFooter alignWithMargins="0">
    <oddFooter>&amp;R&amp;D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
    <pageSetUpPr fitToPage="1"/>
  </sheetPr>
  <dimension ref="A1:E82"/>
  <sheetViews>
    <sheetView defaultGridColor="0" view="pageBreakPreview" topLeftCell="A4" colorId="22" zoomScale="60" zoomScaleNormal="85" workbookViewId="0">
      <selection activeCell="J32" sqref="J32"/>
    </sheetView>
  </sheetViews>
  <sheetFormatPr defaultColWidth="9.6640625" defaultRowHeight="15"/>
  <cols>
    <col min="1" max="1" width="20.6640625" style="4" customWidth="1"/>
    <col min="2" max="2" width="75.6640625" style="4" customWidth="1"/>
    <col min="3" max="3" width="9.6640625" style="4"/>
    <col min="4" max="4" width="13" style="4" customWidth="1"/>
    <col min="5" max="5" width="30.5546875" style="4" customWidth="1"/>
    <col min="6" max="16384" width="9.6640625" style="4"/>
  </cols>
  <sheetData>
    <row r="1" spans="1:5" ht="18.75" thickBot="1">
      <c r="A1" s="368" t="str">
        <f>'Data Sheet'!A64</f>
        <v>Annual Report of Orange and Rockland Utilities, Inc                                                                                                                                       Year ended 12/31/2014</v>
      </c>
      <c r="B1" s="451"/>
      <c r="C1" s="451"/>
      <c r="D1" s="451"/>
      <c r="E1" s="2355"/>
    </row>
    <row r="2" spans="1:5" ht="18">
      <c r="A2" s="516"/>
      <c r="B2" s="517"/>
      <c r="C2" s="517"/>
      <c r="D2" s="517"/>
      <c r="E2" s="518"/>
    </row>
    <row r="3" spans="1:5" ht="16.149999999999999" customHeight="1">
      <c r="A3" s="3516" t="s">
        <v>3811</v>
      </c>
      <c r="B3" s="3517"/>
      <c r="C3" s="3517"/>
      <c r="D3" s="3517"/>
      <c r="E3" s="3518"/>
    </row>
    <row r="4" spans="1:5" ht="16.149999999999999" customHeight="1">
      <c r="A4" s="519"/>
      <c r="B4" s="368"/>
      <c r="C4" s="368"/>
      <c r="D4" s="368"/>
      <c r="E4" s="520"/>
    </row>
    <row r="5" spans="1:5" ht="48.6" customHeight="1">
      <c r="A5" s="3513" t="s">
        <v>3699</v>
      </c>
      <c r="B5" s="3514"/>
      <c r="C5" s="3514"/>
      <c r="D5" s="3514"/>
      <c r="E5" s="3515"/>
    </row>
    <row r="6" spans="1:5" ht="15.75" thickBot="1">
      <c r="A6" s="47"/>
      <c r="B6" s="11"/>
      <c r="C6" s="11"/>
      <c r="D6" s="11"/>
      <c r="E6" s="48"/>
    </row>
    <row r="7" spans="1:5" ht="18">
      <c r="A7" s="521"/>
      <c r="B7" s="517"/>
      <c r="C7" s="517"/>
      <c r="D7" s="521"/>
      <c r="E7" s="518"/>
    </row>
    <row r="8" spans="1:5" ht="18">
      <c r="A8" s="522" t="s">
        <v>3700</v>
      </c>
      <c r="B8" s="523" t="s">
        <v>3701</v>
      </c>
      <c r="C8" s="369"/>
      <c r="D8" s="522" t="s">
        <v>3702</v>
      </c>
      <c r="E8" s="524" t="s">
        <v>3703</v>
      </c>
    </row>
    <row r="9" spans="1:5" ht="18">
      <c r="A9" s="525" t="s">
        <v>3704</v>
      </c>
      <c r="B9" s="368"/>
      <c r="C9" s="368"/>
      <c r="D9" s="525" t="s">
        <v>3704</v>
      </c>
      <c r="E9" s="526" t="s">
        <v>3704</v>
      </c>
    </row>
    <row r="10" spans="1:5" ht="18.75" thickBot="1">
      <c r="A10" s="527"/>
      <c r="B10" s="528"/>
      <c r="C10" s="528"/>
      <c r="D10" s="527"/>
      <c r="E10" s="529"/>
    </row>
    <row r="11" spans="1:5">
      <c r="A11" s="2053"/>
      <c r="B11" s="1630"/>
      <c r="C11" s="1630"/>
      <c r="D11" s="2054"/>
      <c r="E11" s="2055"/>
    </row>
    <row r="12" spans="1:5">
      <c r="A12" s="2053"/>
      <c r="B12" s="1630"/>
      <c r="C12" s="1630"/>
      <c r="D12" s="2054"/>
      <c r="E12" s="2055"/>
    </row>
    <row r="13" spans="1:5">
      <c r="A13" s="2053"/>
      <c r="B13" s="1630"/>
      <c r="C13" s="1630"/>
      <c r="D13" s="2054"/>
      <c r="E13" s="2055"/>
    </row>
    <row r="14" spans="1:5">
      <c r="A14" s="2053"/>
      <c r="B14" s="1630"/>
      <c r="C14" s="1630"/>
      <c r="D14" s="2054"/>
      <c r="E14" s="2055"/>
    </row>
    <row r="15" spans="1:5">
      <c r="A15" s="2053"/>
      <c r="B15" s="1630"/>
      <c r="C15" s="1630"/>
      <c r="D15" s="2054"/>
      <c r="E15" s="2055"/>
    </row>
    <row r="16" spans="1:5">
      <c r="A16" s="2053"/>
      <c r="B16" s="1630"/>
      <c r="C16" s="1630"/>
      <c r="D16" s="2054"/>
      <c r="E16" s="2055"/>
    </row>
    <row r="17" spans="1:5">
      <c r="A17" s="2053"/>
      <c r="B17" s="1630"/>
      <c r="C17" s="1630"/>
      <c r="D17" s="2054"/>
      <c r="E17" s="2055"/>
    </row>
    <row r="18" spans="1:5">
      <c r="A18" s="2053"/>
      <c r="B18" s="1630"/>
      <c r="C18" s="1630"/>
      <c r="D18" s="2054"/>
      <c r="E18" s="2055"/>
    </row>
    <row r="19" spans="1:5">
      <c r="A19" s="2053"/>
      <c r="B19" s="1630"/>
      <c r="C19" s="1630"/>
      <c r="D19" s="2054"/>
      <c r="E19" s="2055"/>
    </row>
    <row r="20" spans="1:5">
      <c r="A20" s="2053"/>
      <c r="B20" s="1630"/>
      <c r="C20" s="1630"/>
      <c r="D20" s="2054"/>
      <c r="E20" s="2055"/>
    </row>
    <row r="21" spans="1:5">
      <c r="A21" s="2053"/>
      <c r="B21" s="1630"/>
      <c r="C21" s="1630"/>
      <c r="D21" s="2054"/>
      <c r="E21" s="2055"/>
    </row>
    <row r="22" spans="1:5">
      <c r="A22" s="2053"/>
      <c r="B22" s="1630"/>
      <c r="C22" s="1630"/>
      <c r="D22" s="2054"/>
      <c r="E22" s="2055"/>
    </row>
    <row r="23" spans="1:5">
      <c r="A23" s="2053"/>
      <c r="B23" s="1630"/>
      <c r="C23" s="1630"/>
      <c r="D23" s="2054"/>
      <c r="E23" s="2055"/>
    </row>
    <row r="24" spans="1:5">
      <c r="A24" s="2053"/>
      <c r="B24" s="1630"/>
      <c r="C24" s="1630"/>
      <c r="D24" s="2054"/>
      <c r="E24" s="2055"/>
    </row>
    <row r="25" spans="1:5">
      <c r="A25" s="2053"/>
      <c r="B25" s="1630"/>
      <c r="C25" s="1630"/>
      <c r="D25" s="2054"/>
      <c r="E25" s="2055"/>
    </row>
    <row r="26" spans="1:5">
      <c r="A26" s="2053"/>
      <c r="B26" s="1630"/>
      <c r="C26" s="1630"/>
      <c r="D26" s="2054"/>
      <c r="E26" s="2055"/>
    </row>
    <row r="27" spans="1:5">
      <c r="A27" s="2053"/>
      <c r="B27" s="1630"/>
      <c r="C27" s="1630"/>
      <c r="D27" s="2054"/>
      <c r="E27" s="2055"/>
    </row>
    <row r="28" spans="1:5">
      <c r="A28" s="2053"/>
      <c r="B28" s="1630"/>
      <c r="C28" s="1630"/>
      <c r="D28" s="2054"/>
      <c r="E28" s="2055"/>
    </row>
    <row r="29" spans="1:5">
      <c r="A29" s="2053"/>
      <c r="B29" s="1630"/>
      <c r="C29" s="1630"/>
      <c r="D29" s="2054"/>
      <c r="E29" s="2055"/>
    </row>
    <row r="30" spans="1:5">
      <c r="A30" s="2053"/>
      <c r="B30" s="1630"/>
      <c r="C30" s="1630"/>
      <c r="D30" s="2054"/>
      <c r="E30" s="2055"/>
    </row>
    <row r="31" spans="1:5">
      <c r="A31" s="2053"/>
      <c r="B31" s="1630"/>
      <c r="C31" s="1630"/>
      <c r="D31" s="2054"/>
      <c r="E31" s="2055"/>
    </row>
    <row r="32" spans="1:5">
      <c r="A32" s="2053"/>
      <c r="B32" s="1630"/>
      <c r="C32" s="1630"/>
      <c r="D32" s="2054"/>
      <c r="E32" s="2055"/>
    </row>
    <row r="33" spans="1:5">
      <c r="A33" s="2053"/>
      <c r="B33" s="1630"/>
      <c r="C33" s="1630"/>
      <c r="D33" s="2054"/>
      <c r="E33" s="2055"/>
    </row>
    <row r="34" spans="1:5">
      <c r="A34" s="2053"/>
      <c r="B34" s="1630"/>
      <c r="C34" s="1630"/>
      <c r="D34" s="2054"/>
      <c r="E34" s="2055"/>
    </row>
    <row r="35" spans="1:5">
      <c r="A35" s="2053"/>
      <c r="B35" s="1630"/>
      <c r="C35" s="1630"/>
      <c r="D35" s="2054"/>
      <c r="E35" s="2055"/>
    </row>
    <row r="36" spans="1:5">
      <c r="A36" s="2053"/>
      <c r="B36" s="1630"/>
      <c r="C36" s="1630"/>
      <c r="D36" s="2054"/>
      <c r="E36" s="2055"/>
    </row>
    <row r="37" spans="1:5">
      <c r="A37" s="2053"/>
      <c r="B37" s="1630"/>
      <c r="C37" s="1630"/>
      <c r="D37" s="2054"/>
      <c r="E37" s="2055"/>
    </row>
    <row r="38" spans="1:5">
      <c r="A38" s="2053"/>
      <c r="B38" s="1630"/>
      <c r="C38" s="1630"/>
      <c r="D38" s="2054"/>
      <c r="E38" s="2055"/>
    </row>
    <row r="39" spans="1:5">
      <c r="A39" s="2053"/>
      <c r="B39" s="1630"/>
      <c r="C39" s="1630"/>
      <c r="D39" s="2054"/>
      <c r="E39" s="2055"/>
    </row>
    <row r="40" spans="1:5">
      <c r="A40" s="2053"/>
      <c r="B40" s="1630"/>
      <c r="C40" s="1630"/>
      <c r="D40" s="2054"/>
      <c r="E40" s="2055"/>
    </row>
    <row r="41" spans="1:5">
      <c r="A41" s="2053"/>
      <c r="B41" s="1630"/>
      <c r="C41" s="1630"/>
      <c r="D41" s="2054"/>
      <c r="E41" s="2055"/>
    </row>
    <row r="42" spans="1:5">
      <c r="A42" s="2053"/>
      <c r="B42" s="1630"/>
      <c r="C42" s="1630"/>
      <c r="D42" s="2054"/>
      <c r="E42" s="2055"/>
    </row>
    <row r="43" spans="1:5">
      <c r="A43" s="2053"/>
      <c r="B43" s="1630"/>
      <c r="C43" s="1630"/>
      <c r="D43" s="2054"/>
      <c r="E43" s="2055"/>
    </row>
    <row r="44" spans="1:5">
      <c r="A44" s="2053"/>
      <c r="B44" s="1630"/>
      <c r="C44" s="1630"/>
      <c r="D44" s="2054"/>
      <c r="E44" s="2055"/>
    </row>
    <row r="45" spans="1:5">
      <c r="A45" s="2053"/>
      <c r="B45" s="1630"/>
      <c r="C45" s="1630"/>
      <c r="D45" s="2054"/>
      <c r="E45" s="2055"/>
    </row>
    <row r="46" spans="1:5">
      <c r="A46" s="2053"/>
      <c r="B46" s="1630"/>
      <c r="C46" s="1630"/>
      <c r="D46" s="2054"/>
      <c r="E46" s="2055"/>
    </row>
    <row r="47" spans="1:5">
      <c r="A47" s="2053"/>
      <c r="B47" s="1630"/>
      <c r="C47" s="1630"/>
      <c r="D47" s="2054"/>
      <c r="E47" s="2055"/>
    </row>
    <row r="48" spans="1:5">
      <c r="A48" s="2053"/>
      <c r="B48" s="1630"/>
      <c r="C48" s="1630"/>
      <c r="D48" s="2054"/>
      <c r="E48" s="2055"/>
    </row>
    <row r="49" spans="1:5">
      <c r="A49" s="2053"/>
      <c r="B49" s="1630"/>
      <c r="C49" s="1630"/>
      <c r="D49" s="2054"/>
      <c r="E49" s="2055"/>
    </row>
    <row r="50" spans="1:5">
      <c r="A50" s="2053"/>
      <c r="B50" s="1630"/>
      <c r="C50" s="1630"/>
      <c r="D50" s="2054"/>
      <c r="E50" s="2055"/>
    </row>
    <row r="51" spans="1:5">
      <c r="A51" s="2053"/>
      <c r="B51" s="1630"/>
      <c r="C51" s="1630"/>
      <c r="D51" s="2054"/>
      <c r="E51" s="2055"/>
    </row>
    <row r="52" spans="1:5">
      <c r="A52" s="2053"/>
      <c r="B52" s="1630"/>
      <c r="C52" s="1630"/>
      <c r="D52" s="2054"/>
      <c r="E52" s="2055"/>
    </row>
    <row r="53" spans="1:5">
      <c r="A53" s="2053"/>
      <c r="B53" s="1630"/>
      <c r="C53" s="1630"/>
      <c r="D53" s="2054"/>
      <c r="E53" s="2055"/>
    </row>
    <row r="54" spans="1:5">
      <c r="A54" s="2053"/>
      <c r="B54" s="1630"/>
      <c r="C54" s="1630"/>
      <c r="D54" s="2054"/>
      <c r="E54" s="2055"/>
    </row>
    <row r="55" spans="1:5">
      <c r="A55" s="2053"/>
      <c r="B55" s="1630"/>
      <c r="C55" s="1630"/>
      <c r="D55" s="2054"/>
      <c r="E55" s="2055"/>
    </row>
    <row r="56" spans="1:5">
      <c r="A56" s="2053"/>
      <c r="B56" s="1630"/>
      <c r="C56" s="1630"/>
      <c r="D56" s="2054"/>
      <c r="E56" s="2055"/>
    </row>
    <row r="57" spans="1:5">
      <c r="A57" s="2053"/>
      <c r="B57" s="1630"/>
      <c r="C57" s="1630"/>
      <c r="D57" s="2054"/>
      <c r="E57" s="2055"/>
    </row>
    <row r="58" spans="1:5">
      <c r="A58" s="2053"/>
      <c r="B58" s="1630"/>
      <c r="C58" s="1630"/>
      <c r="D58" s="2054"/>
      <c r="E58" s="2055"/>
    </row>
    <row r="59" spans="1:5">
      <c r="A59" s="2053"/>
      <c r="B59" s="1630"/>
      <c r="C59" s="1630"/>
      <c r="D59" s="2054"/>
      <c r="E59" s="2055"/>
    </row>
    <row r="60" spans="1:5">
      <c r="A60" s="2053"/>
      <c r="B60" s="1630"/>
      <c r="C60" s="1630"/>
      <c r="D60" s="2054"/>
      <c r="E60" s="2055"/>
    </row>
    <row r="61" spans="1:5">
      <c r="A61" s="2053"/>
      <c r="B61" s="1630"/>
      <c r="C61" s="1630"/>
      <c r="D61" s="2054"/>
      <c r="E61" s="2055"/>
    </row>
    <row r="62" spans="1:5">
      <c r="A62" s="2053"/>
      <c r="B62" s="1630"/>
      <c r="C62" s="1630"/>
      <c r="D62" s="2054"/>
      <c r="E62" s="2055"/>
    </row>
    <row r="63" spans="1:5">
      <c r="A63" s="2053"/>
      <c r="B63" s="1630"/>
      <c r="C63" s="1630"/>
      <c r="D63" s="2054"/>
      <c r="E63" s="2055"/>
    </row>
    <row r="64" spans="1:5">
      <c r="A64" s="2053"/>
      <c r="B64" s="1630"/>
      <c r="C64" s="1630"/>
      <c r="D64" s="2054"/>
      <c r="E64" s="2055"/>
    </row>
    <row r="65" spans="1:5">
      <c r="A65" s="2053"/>
      <c r="B65" s="1630"/>
      <c r="C65" s="1630"/>
      <c r="D65" s="2054"/>
      <c r="E65" s="2055"/>
    </row>
    <row r="66" spans="1:5">
      <c r="A66" s="2053"/>
      <c r="B66" s="1630"/>
      <c r="C66" s="1630"/>
      <c r="D66" s="2054"/>
      <c r="E66" s="2055"/>
    </row>
    <row r="67" spans="1:5">
      <c r="A67" s="2053"/>
      <c r="B67" s="1630"/>
      <c r="C67" s="1630"/>
      <c r="D67" s="2054"/>
      <c r="E67" s="2055"/>
    </row>
    <row r="68" spans="1:5">
      <c r="A68" s="2053"/>
      <c r="B68" s="1630"/>
      <c r="C68" s="1630"/>
      <c r="D68" s="2054"/>
      <c r="E68" s="2055"/>
    </row>
    <row r="69" spans="1:5">
      <c r="A69" s="2053"/>
      <c r="B69" s="1630"/>
      <c r="C69" s="1630"/>
      <c r="D69" s="2054"/>
      <c r="E69" s="2055"/>
    </row>
    <row r="70" spans="1:5">
      <c r="A70" s="2053"/>
      <c r="B70" s="1630"/>
      <c r="C70" s="1630"/>
      <c r="D70" s="2054"/>
      <c r="E70" s="2055"/>
    </row>
    <row r="71" spans="1:5">
      <c r="A71" s="2053"/>
      <c r="B71" s="1630"/>
      <c r="C71" s="1630"/>
      <c r="D71" s="2054"/>
      <c r="E71" s="2055"/>
    </row>
    <row r="72" spans="1:5">
      <c r="A72" s="2053"/>
      <c r="B72" s="1630"/>
      <c r="C72" s="1630"/>
      <c r="D72" s="2054"/>
      <c r="E72" s="2055"/>
    </row>
    <row r="73" spans="1:5">
      <c r="A73" s="2053"/>
      <c r="B73" s="1630"/>
      <c r="C73" s="1630"/>
      <c r="D73" s="2054"/>
      <c r="E73" s="2055"/>
    </row>
    <row r="74" spans="1:5" ht="15.75" thickBot="1">
      <c r="A74" s="2056"/>
      <c r="B74" s="2057"/>
      <c r="C74" s="2057"/>
      <c r="D74" s="2058"/>
      <c r="E74" s="2059"/>
    </row>
    <row r="75" spans="1:5" ht="18">
      <c r="A75" s="44" t="s">
        <v>3705</v>
      </c>
      <c r="B75" s="369"/>
      <c r="C75" s="44"/>
      <c r="D75" s="44"/>
      <c r="E75" s="44"/>
    </row>
    <row r="82" spans="1:1">
      <c r="A82" s="11"/>
    </row>
  </sheetData>
  <mergeCells count="2">
    <mergeCell ref="A5:E5"/>
    <mergeCell ref="A3:E3"/>
  </mergeCells>
  <phoneticPr fontId="0" type="noConversion"/>
  <printOptions horizontalCentered="1" verticalCentered="1"/>
  <pageMargins left="0.5" right="0.5" top="0.5" bottom="0.5" header="0.5" footer="0.5"/>
  <pageSetup scale="53" orientation="portrait" horizontalDpi="300" verticalDpi="30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9">
    <tabColor rgb="FF00B050"/>
  </sheetPr>
  <dimension ref="A1:AX200"/>
  <sheetViews>
    <sheetView defaultGridColor="0" view="pageBreakPreview" colorId="22" zoomScale="60" zoomScaleNormal="85" workbookViewId="0">
      <selection activeCell="J32" sqref="J32"/>
    </sheetView>
  </sheetViews>
  <sheetFormatPr defaultColWidth="9.6640625" defaultRowHeight="15"/>
  <cols>
    <col min="1" max="1" width="4.6640625" style="4" customWidth="1"/>
    <col min="2" max="2" width="35.6640625" style="4" customWidth="1"/>
    <col min="3" max="3" width="21.5546875" style="4" customWidth="1"/>
    <col min="4" max="4" width="20.6640625" style="4" customWidth="1"/>
    <col min="5" max="5" width="14.33203125" style="4" customWidth="1"/>
    <col min="6" max="16384" width="9.6640625" style="4"/>
  </cols>
  <sheetData>
    <row r="1" spans="1:50">
      <c r="A1" s="13" t="s">
        <v>660</v>
      </c>
      <c r="B1" s="41"/>
      <c r="C1" s="130" t="s">
        <v>2726</v>
      </c>
      <c r="D1" s="129" t="s">
        <v>2819</v>
      </c>
      <c r="E1" s="158" t="s">
        <v>2820</v>
      </c>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row>
    <row r="2" spans="1:50">
      <c r="A2" s="47" t="str">
        <f>'Data Sheet'!$C$25</f>
        <v>Orange and Rockland Utilities, Inc</v>
      </c>
      <c r="B2" s="11"/>
      <c r="C2" s="66" t="s">
        <v>5161</v>
      </c>
      <c r="D2" s="53" t="s">
        <v>2688</v>
      </c>
      <c r="E2" s="58" t="s">
        <v>3706</v>
      </c>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spans="1:50" ht="15" customHeight="1">
      <c r="A3" s="49"/>
      <c r="B3" s="52"/>
      <c r="C3" s="69" t="s">
        <v>300</v>
      </c>
      <c r="D3" s="462" t="str">
        <f>'Data Sheet'!$C$40</f>
        <v>4/28/2015</v>
      </c>
      <c r="E3" s="71" t="str">
        <f>'Data Sheet'!$C$38</f>
        <v>12/31/2014</v>
      </c>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row>
    <row r="4" spans="1:50" ht="15" customHeight="1">
      <c r="A4" s="131" t="s">
        <v>661</v>
      </c>
      <c r="B4" s="132"/>
      <c r="C4" s="132"/>
      <c r="D4" s="132"/>
      <c r="E4" s="133"/>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row>
    <row r="5" spans="1:50">
      <c r="A5" s="3618" t="s">
        <v>3285</v>
      </c>
      <c r="B5" s="3614"/>
      <c r="C5" s="3614"/>
      <c r="D5" s="3614"/>
      <c r="E5" s="3615"/>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row>
    <row r="6" spans="1:50">
      <c r="A6" s="3619" t="s">
        <v>199</v>
      </c>
      <c r="B6" s="3620"/>
      <c r="C6" s="3620"/>
      <c r="D6" s="3620"/>
      <c r="E6" s="3617"/>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row>
    <row r="7" spans="1:50">
      <c r="A7" s="3619" t="s">
        <v>198</v>
      </c>
      <c r="B7" s="3620"/>
      <c r="C7" s="3620"/>
      <c r="D7" s="3620"/>
      <c r="E7" s="3617"/>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row>
    <row r="8" spans="1:50">
      <c r="A8" s="3628"/>
      <c r="B8" s="3675"/>
      <c r="C8" s="3675"/>
      <c r="D8" s="3675"/>
      <c r="E8" s="3630"/>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row>
    <row r="9" spans="1:50">
      <c r="A9" s="47"/>
      <c r="B9" s="11"/>
      <c r="C9" s="11"/>
      <c r="D9" s="11"/>
      <c r="E9" s="48"/>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50">
      <c r="A10" s="62"/>
      <c r="B10" s="64"/>
      <c r="C10" s="63"/>
      <c r="D10" s="63"/>
      <c r="E10" s="223" t="s">
        <v>3020</v>
      </c>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c r="A11" s="1787" t="s">
        <v>4190</v>
      </c>
      <c r="B11" s="54" t="s">
        <v>2727</v>
      </c>
      <c r="C11" s="44"/>
      <c r="D11" s="44"/>
      <c r="E11" s="137" t="s">
        <v>755</v>
      </c>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row>
    <row r="12" spans="1:50">
      <c r="A12" s="1791" t="s">
        <v>4193</v>
      </c>
      <c r="B12" s="206" t="s">
        <v>65</v>
      </c>
      <c r="C12" s="44"/>
      <c r="D12" s="50"/>
      <c r="E12" s="138" t="s">
        <v>2119</v>
      </c>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row>
    <row r="13" spans="1:50">
      <c r="A13" s="230" t="s">
        <v>4148</v>
      </c>
      <c r="B13" s="63"/>
      <c r="C13" s="63"/>
      <c r="D13" s="63"/>
      <c r="E13" s="198"/>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row>
    <row r="14" spans="1:50" ht="15.75">
      <c r="A14" s="175" t="s">
        <v>4149</v>
      </c>
      <c r="B14" s="433" t="s">
        <v>4716</v>
      </c>
      <c r="C14" s="11"/>
      <c r="D14" s="11"/>
      <c r="E14" s="178">
        <v>0</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row>
    <row r="15" spans="1:50">
      <c r="A15" s="175" t="s">
        <v>4150</v>
      </c>
      <c r="B15" s="11"/>
      <c r="C15" s="11"/>
      <c r="D15" s="11"/>
      <c r="E15" s="178"/>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row>
    <row r="16" spans="1:50">
      <c r="A16" s="175" t="s">
        <v>4151</v>
      </c>
      <c r="B16" s="11"/>
      <c r="C16" s="11"/>
      <c r="D16" s="11"/>
      <c r="E16" s="178"/>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row>
    <row r="17" spans="1:50">
      <c r="A17" s="175" t="s">
        <v>4152</v>
      </c>
      <c r="B17" s="11"/>
      <c r="C17" s="11"/>
      <c r="D17" s="11"/>
      <c r="E17" s="178"/>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row>
    <row r="18" spans="1:50">
      <c r="A18" s="175" t="s">
        <v>4153</v>
      </c>
      <c r="B18" s="11"/>
      <c r="C18" s="11"/>
      <c r="D18" s="11"/>
      <c r="E18" s="178"/>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c r="A19" s="175" t="s">
        <v>4154</v>
      </c>
      <c r="B19" s="11"/>
      <c r="C19" s="11"/>
      <c r="D19" s="11"/>
      <c r="E19" s="178"/>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c r="A20" s="175" t="s">
        <v>4155</v>
      </c>
      <c r="B20" s="11"/>
      <c r="C20" s="11"/>
      <c r="D20" s="11"/>
      <c r="E20" s="178"/>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row>
    <row r="21" spans="1:50">
      <c r="A21" s="175" t="s">
        <v>4156</v>
      </c>
      <c r="B21" s="11"/>
      <c r="C21" s="11"/>
      <c r="D21" s="11"/>
      <c r="E21" s="178"/>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row>
    <row r="22" spans="1:50">
      <c r="A22" s="175" t="s">
        <v>4157</v>
      </c>
      <c r="B22" s="11"/>
      <c r="C22" s="11"/>
      <c r="D22" s="11"/>
      <c r="E22" s="178"/>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row>
    <row r="23" spans="1:50">
      <c r="A23" s="175" t="s">
        <v>4158</v>
      </c>
      <c r="B23" s="11"/>
      <c r="C23" s="11"/>
      <c r="D23" s="11"/>
      <c r="E23" s="178"/>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row>
    <row r="24" spans="1:50">
      <c r="A24" s="175" t="s">
        <v>4159</v>
      </c>
      <c r="B24" s="11"/>
      <c r="C24" s="11"/>
      <c r="D24" s="11"/>
      <c r="E24" s="178"/>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row>
    <row r="25" spans="1:50">
      <c r="A25" s="175" t="s">
        <v>4160</v>
      </c>
      <c r="B25" s="11"/>
      <c r="C25" s="11"/>
      <c r="D25" s="11"/>
      <c r="E25" s="178"/>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row>
    <row r="26" spans="1:50">
      <c r="A26" s="175" t="s">
        <v>4161</v>
      </c>
      <c r="B26" s="11"/>
      <c r="C26" s="11"/>
      <c r="D26" s="11"/>
      <c r="E26" s="178"/>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row>
    <row r="27" spans="1:50">
      <c r="A27" s="175" t="s">
        <v>4175</v>
      </c>
      <c r="B27" s="11"/>
      <c r="C27" s="11"/>
      <c r="D27" s="11"/>
      <c r="E27" s="178"/>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row>
    <row r="28" spans="1:50">
      <c r="A28" s="175" t="s">
        <v>4176</v>
      </c>
      <c r="B28" s="11"/>
      <c r="C28" s="11"/>
      <c r="D28" s="11"/>
      <c r="E28" s="178"/>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row>
    <row r="29" spans="1:50">
      <c r="A29" s="175" t="s">
        <v>4177</v>
      </c>
      <c r="B29" s="11"/>
      <c r="C29" s="11"/>
      <c r="D29" s="11"/>
      <c r="E29" s="178"/>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row>
    <row r="30" spans="1:50">
      <c r="A30" s="175" t="s">
        <v>4178</v>
      </c>
      <c r="B30" s="11"/>
      <c r="C30" s="11"/>
      <c r="D30" s="11"/>
      <c r="E30" s="178"/>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row>
    <row r="31" spans="1:50">
      <c r="A31" s="175" t="s">
        <v>4179</v>
      </c>
      <c r="B31" s="11"/>
      <c r="C31" s="11"/>
      <c r="D31" s="11"/>
      <c r="E31" s="178"/>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row>
    <row r="32" spans="1:50">
      <c r="A32" s="175" t="s">
        <v>4162</v>
      </c>
      <c r="B32" s="52"/>
      <c r="C32" s="52"/>
      <c r="D32" s="52"/>
      <c r="E32" s="179"/>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row>
    <row r="33" spans="1:50">
      <c r="A33" s="176" t="s">
        <v>2842</v>
      </c>
      <c r="B33" s="160"/>
      <c r="C33" s="160" t="s">
        <v>1730</v>
      </c>
      <c r="D33" s="160"/>
      <c r="E33" s="162">
        <f>SUM(E13:E32)</f>
        <v>0</v>
      </c>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row>
    <row r="34" spans="1:50">
      <c r="A34" s="131" t="s">
        <v>2728</v>
      </c>
      <c r="B34" s="132"/>
      <c r="C34" s="132"/>
      <c r="D34" s="132"/>
      <c r="E34" s="133"/>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row>
    <row r="35" spans="1:50">
      <c r="A35" s="3618" t="s">
        <v>3975</v>
      </c>
      <c r="B35" s="3614"/>
      <c r="C35" s="3614"/>
      <c r="D35" s="3614"/>
      <c r="E35" s="136"/>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row>
    <row r="36" spans="1:50">
      <c r="A36" s="3619" t="s">
        <v>2062</v>
      </c>
      <c r="B36" s="3620"/>
      <c r="C36" s="3620"/>
      <c r="D36" s="3620"/>
      <c r="E36" s="136"/>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row>
    <row r="37" spans="1:50">
      <c r="A37" s="3619" t="s">
        <v>196</v>
      </c>
      <c r="B37" s="3620"/>
      <c r="C37" s="3620"/>
      <c r="D37" s="3620"/>
      <c r="E37" s="136"/>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row>
    <row r="38" spans="1:50">
      <c r="A38" s="3628" t="s">
        <v>197</v>
      </c>
      <c r="B38" s="3675"/>
      <c r="C38" s="3675"/>
      <c r="D38" s="3675"/>
      <c r="E38" s="48"/>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row>
    <row r="39" spans="1:50">
      <c r="A39" s="47"/>
      <c r="B39" s="11"/>
      <c r="C39" s="11"/>
      <c r="D39" s="11"/>
      <c r="E39" s="48"/>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row>
    <row r="40" spans="1:50">
      <c r="A40" s="62"/>
      <c r="B40" s="64"/>
      <c r="C40" s="63"/>
      <c r="D40" s="63"/>
      <c r="E40" s="223" t="s">
        <v>3020</v>
      </c>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row>
    <row r="41" spans="1:50">
      <c r="A41" s="1787" t="s">
        <v>4190</v>
      </c>
      <c r="B41" s="1756" t="s">
        <v>3976</v>
      </c>
      <c r="C41" s="11"/>
      <c r="D41" s="11"/>
      <c r="E41" s="137" t="s">
        <v>755</v>
      </c>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c r="A42" s="1791" t="s">
        <v>4193</v>
      </c>
      <c r="B42" s="220" t="s">
        <v>714</v>
      </c>
      <c r="C42" s="52"/>
      <c r="D42" s="52"/>
      <c r="E42" s="138" t="s">
        <v>2119</v>
      </c>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c r="A43" s="1787" t="s">
        <v>4148</v>
      </c>
      <c r="B43" s="66"/>
      <c r="C43" s="11"/>
      <c r="D43" s="11"/>
      <c r="E43" s="177"/>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row>
    <row r="44" spans="1:50">
      <c r="A44" s="1787" t="s">
        <v>4149</v>
      </c>
      <c r="B44" s="66" t="s">
        <v>4715</v>
      </c>
      <c r="C44" s="11"/>
      <c r="D44" s="11"/>
      <c r="E44" s="178">
        <v>166651</v>
      </c>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row>
    <row r="45" spans="1:50">
      <c r="A45" s="1787" t="s">
        <v>4150</v>
      </c>
      <c r="B45" s="66"/>
      <c r="C45" s="11"/>
      <c r="D45" s="11"/>
      <c r="E45" s="178"/>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row>
    <row r="46" spans="1:50">
      <c r="A46" s="1787" t="s">
        <v>4151</v>
      </c>
      <c r="B46" s="66"/>
      <c r="C46" s="11"/>
      <c r="D46" s="11"/>
      <c r="E46" s="178"/>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row>
    <row r="47" spans="1:50">
      <c r="A47" s="1787" t="s">
        <v>4152</v>
      </c>
      <c r="B47" s="66"/>
      <c r="C47" s="11"/>
      <c r="D47" s="11"/>
      <c r="E47" s="178"/>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row>
    <row r="48" spans="1:50">
      <c r="A48" s="1787" t="s">
        <v>4153</v>
      </c>
      <c r="B48" s="66"/>
      <c r="C48" s="11"/>
      <c r="D48" s="11"/>
      <c r="E48" s="178"/>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row>
    <row r="49" spans="1:50">
      <c r="A49" s="1787" t="s">
        <v>4154</v>
      </c>
      <c r="B49" s="66"/>
      <c r="C49" s="11"/>
      <c r="D49" s="11"/>
      <c r="E49" s="178"/>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row>
    <row r="50" spans="1:50">
      <c r="A50" s="1787" t="s">
        <v>4155</v>
      </c>
      <c r="B50" s="66"/>
      <c r="C50" s="11"/>
      <c r="D50" s="11"/>
      <c r="E50" s="178"/>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row>
    <row r="51" spans="1:50">
      <c r="A51" s="1787" t="s">
        <v>4156</v>
      </c>
      <c r="B51" s="66"/>
      <c r="C51" s="11"/>
      <c r="D51" s="11"/>
      <c r="E51" s="178"/>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row>
    <row r="52" spans="1:50">
      <c r="A52" s="1787" t="s">
        <v>4157</v>
      </c>
      <c r="B52" s="66"/>
      <c r="C52" s="11"/>
      <c r="D52" s="11"/>
      <c r="E52" s="178"/>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row>
    <row r="53" spans="1:50">
      <c r="A53" s="1787" t="s">
        <v>4158</v>
      </c>
      <c r="B53" s="66"/>
      <c r="C53" s="11"/>
      <c r="D53" s="11"/>
      <c r="E53" s="178"/>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row>
    <row r="54" spans="1:50">
      <c r="A54" s="1787" t="s">
        <v>4159</v>
      </c>
      <c r="B54" s="66"/>
      <c r="C54" s="11"/>
      <c r="D54" s="11"/>
      <c r="E54" s="178"/>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row>
    <row r="55" spans="1:50">
      <c r="A55" s="1787" t="s">
        <v>4160</v>
      </c>
      <c r="B55" s="66"/>
      <c r="C55" s="11"/>
      <c r="D55" s="11"/>
      <c r="E55" s="178"/>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row>
    <row r="56" spans="1:50">
      <c r="A56" s="1787" t="s">
        <v>4161</v>
      </c>
      <c r="B56" s="66"/>
      <c r="C56" s="11"/>
      <c r="D56" s="11"/>
      <c r="E56" s="178"/>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row>
    <row r="57" spans="1:50">
      <c r="A57" s="1787" t="s">
        <v>4175</v>
      </c>
      <c r="B57" s="66"/>
      <c r="C57" s="11"/>
      <c r="D57" s="11"/>
      <c r="E57" s="178"/>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row>
    <row r="58" spans="1:50">
      <c r="A58" s="1787" t="s">
        <v>4176</v>
      </c>
      <c r="B58" s="66"/>
      <c r="C58" s="11"/>
      <c r="D58" s="11"/>
      <c r="E58" s="178"/>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row>
    <row r="59" spans="1:50">
      <c r="A59" s="1787" t="s">
        <v>4177</v>
      </c>
      <c r="B59" s="66"/>
      <c r="C59" s="11"/>
      <c r="D59" s="11"/>
      <c r="E59" s="178"/>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row>
    <row r="60" spans="1:50">
      <c r="A60" s="1787" t="s">
        <v>4178</v>
      </c>
      <c r="B60" s="66"/>
      <c r="C60" s="11"/>
      <c r="D60" s="11"/>
      <c r="E60" s="178"/>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row>
    <row r="61" spans="1:50">
      <c r="A61" s="1787" t="s">
        <v>4179</v>
      </c>
      <c r="B61" s="66"/>
      <c r="C61" s="11"/>
      <c r="D61" s="11"/>
      <c r="E61" s="178"/>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row>
    <row r="62" spans="1:50">
      <c r="A62" s="1787" t="s">
        <v>4162</v>
      </c>
      <c r="B62" s="66"/>
      <c r="C62" s="11"/>
      <c r="D62" s="11"/>
      <c r="E62" s="178"/>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row>
    <row r="63" spans="1:50">
      <c r="A63" s="1787" t="s">
        <v>2842</v>
      </c>
      <c r="B63" s="66"/>
      <c r="C63" s="11"/>
      <c r="D63" s="11"/>
      <c r="E63" s="178"/>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row>
    <row r="64" spans="1:50" ht="15.75" thickBot="1">
      <c r="A64" s="180" t="s">
        <v>2843</v>
      </c>
      <c r="B64" s="172"/>
      <c r="C64" s="172" t="s">
        <v>1730</v>
      </c>
      <c r="D64" s="172"/>
      <c r="E64" s="169">
        <f>SUM(E43:E63)</f>
        <v>166651</v>
      </c>
    </row>
    <row r="65" spans="1:5">
      <c r="A65" s="11"/>
      <c r="B65" s="11"/>
      <c r="C65" s="11"/>
      <c r="D65" s="11"/>
      <c r="E65" s="11"/>
    </row>
    <row r="66" spans="1:5">
      <c r="A66" s="3629" t="s">
        <v>715</v>
      </c>
      <c r="B66" s="3629"/>
      <c r="C66" s="11"/>
      <c r="D66" s="11"/>
      <c r="E66" s="174" t="s">
        <v>716</v>
      </c>
    </row>
    <row r="67" spans="1:5">
      <c r="A67" s="3627" t="s">
        <v>717</v>
      </c>
      <c r="B67" s="3627"/>
      <c r="C67" s="3627"/>
      <c r="D67" s="3627"/>
      <c r="E67" s="3627"/>
    </row>
    <row r="68" spans="1:5">
      <c r="A68" s="44"/>
      <c r="B68" s="44"/>
      <c r="C68" s="44"/>
      <c r="D68" s="44"/>
      <c r="E68" s="254"/>
    </row>
    <row r="69" spans="1:5">
      <c r="A69" s="44"/>
      <c r="B69" s="44"/>
      <c r="C69" s="44"/>
      <c r="D69" s="44"/>
      <c r="E69" s="254"/>
    </row>
    <row r="70" spans="1:5">
      <c r="A70" s="11"/>
      <c r="B70" s="11"/>
      <c r="C70" s="11"/>
      <c r="D70" s="11"/>
      <c r="E70" s="11"/>
    </row>
    <row r="71" spans="1:5">
      <c r="A71" s="11"/>
      <c r="B71" s="11"/>
      <c r="C71" s="11"/>
      <c r="D71" s="11"/>
      <c r="E71" s="11"/>
    </row>
    <row r="72" spans="1:5" ht="15.75">
      <c r="A72" s="46" t="s">
        <v>1294</v>
      </c>
      <c r="B72" s="44"/>
      <c r="C72" s="44"/>
      <c r="D72" s="44"/>
      <c r="E72" s="44"/>
    </row>
    <row r="73" spans="1:5">
      <c r="A73" s="11"/>
      <c r="B73" s="11"/>
      <c r="C73" s="11"/>
      <c r="D73" s="11"/>
      <c r="E73" s="11"/>
    </row>
    <row r="74" spans="1:5">
      <c r="A74" s="11"/>
      <c r="B74" s="11"/>
      <c r="C74" s="11"/>
      <c r="D74" s="458"/>
    </row>
    <row r="75" spans="1:5" ht="15.75" thickBot="1">
      <c r="A75" s="11" t="str">
        <f>'Data Sheet'!$C$25</f>
        <v>Orange and Rockland Utilities, Inc</v>
      </c>
      <c r="B75" s="11"/>
      <c r="C75" s="11"/>
      <c r="D75" s="458" t="str">
        <f>'Data Sheet'!$C$40</f>
        <v>4/28/2015</v>
      </c>
      <c r="E75" s="4" t="str">
        <f>'Data Sheet'!$C$38</f>
        <v>12/31/2014</v>
      </c>
    </row>
    <row r="76" spans="1:5">
      <c r="A76" s="13"/>
      <c r="B76" s="41"/>
      <c r="C76" s="41"/>
      <c r="D76" s="41"/>
      <c r="E76" s="42"/>
    </row>
    <row r="77" spans="1:5">
      <c r="A77" s="202" t="s">
        <v>718</v>
      </c>
      <c r="B77" s="44"/>
      <c r="C77" s="44"/>
      <c r="D77" s="44"/>
      <c r="E77" s="45"/>
    </row>
    <row r="78" spans="1:5">
      <c r="A78" s="47"/>
      <c r="B78" s="11"/>
      <c r="C78" s="11"/>
      <c r="D78" s="11"/>
      <c r="E78" s="48"/>
    </row>
    <row r="79" spans="1:5">
      <c r="A79" s="62"/>
      <c r="B79" s="64"/>
      <c r="C79" s="63"/>
      <c r="D79" s="63"/>
      <c r="E79" s="223" t="s">
        <v>3020</v>
      </c>
    </row>
    <row r="80" spans="1:5">
      <c r="A80" s="1787" t="s">
        <v>4190</v>
      </c>
      <c r="B80" s="54" t="s">
        <v>2727</v>
      </c>
      <c r="C80" s="44"/>
      <c r="D80" s="44"/>
      <c r="E80" s="137" t="s">
        <v>755</v>
      </c>
    </row>
    <row r="81" spans="1:5">
      <c r="A81" s="1791" t="s">
        <v>4193</v>
      </c>
      <c r="B81" s="206" t="s">
        <v>65</v>
      </c>
      <c r="C81" s="44"/>
      <c r="D81" s="50"/>
      <c r="E81" s="138" t="s">
        <v>2119</v>
      </c>
    </row>
    <row r="82" spans="1:5">
      <c r="A82" s="230" t="s">
        <v>4148</v>
      </c>
      <c r="B82" s="63"/>
      <c r="C82" s="63"/>
      <c r="D82" s="63"/>
      <c r="E82" s="198"/>
    </row>
    <row r="83" spans="1:5">
      <c r="A83" s="175" t="s">
        <v>4149</v>
      </c>
      <c r="B83" s="11"/>
      <c r="C83" s="11"/>
      <c r="D83" s="11"/>
      <c r="E83" s="178"/>
    </row>
    <row r="84" spans="1:5">
      <c r="A84" s="175" t="s">
        <v>4150</v>
      </c>
      <c r="B84" s="11"/>
      <c r="C84" s="11"/>
      <c r="D84" s="11"/>
      <c r="E84" s="178"/>
    </row>
    <row r="85" spans="1:5">
      <c r="A85" s="175" t="s">
        <v>4151</v>
      </c>
      <c r="B85" s="11"/>
      <c r="C85" s="11"/>
      <c r="D85" s="11"/>
      <c r="E85" s="178"/>
    </row>
    <row r="86" spans="1:5">
      <c r="A86" s="175" t="s">
        <v>4152</v>
      </c>
      <c r="B86" s="11"/>
      <c r="C86" s="11"/>
      <c r="D86" s="11"/>
      <c r="E86" s="178"/>
    </row>
    <row r="87" spans="1:5">
      <c r="A87" s="175" t="s">
        <v>4153</v>
      </c>
      <c r="B87" s="11"/>
      <c r="C87" s="11"/>
      <c r="D87" s="11"/>
      <c r="E87" s="178"/>
    </row>
    <row r="88" spans="1:5">
      <c r="A88" s="175" t="s">
        <v>4154</v>
      </c>
      <c r="B88" s="11"/>
      <c r="C88" s="11"/>
      <c r="D88" s="11"/>
      <c r="E88" s="178"/>
    </row>
    <row r="89" spans="1:5">
      <c r="A89" s="175" t="s">
        <v>4155</v>
      </c>
      <c r="B89" s="11"/>
      <c r="C89" s="11"/>
      <c r="D89" s="11"/>
      <c r="E89" s="178"/>
    </row>
    <row r="90" spans="1:5">
      <c r="A90" s="175" t="s">
        <v>4156</v>
      </c>
      <c r="B90" s="11"/>
      <c r="C90" s="11"/>
      <c r="D90" s="11"/>
      <c r="E90" s="178"/>
    </row>
    <row r="91" spans="1:5">
      <c r="A91" s="175" t="s">
        <v>4157</v>
      </c>
      <c r="B91" s="11"/>
      <c r="C91" s="11"/>
      <c r="D91" s="11"/>
      <c r="E91" s="178"/>
    </row>
    <row r="92" spans="1:5">
      <c r="A92" s="175" t="s">
        <v>4158</v>
      </c>
      <c r="B92" s="11"/>
      <c r="C92" s="11"/>
      <c r="D92" s="11"/>
      <c r="E92" s="178"/>
    </row>
    <row r="93" spans="1:5">
      <c r="A93" s="175" t="s">
        <v>4159</v>
      </c>
      <c r="B93" s="11"/>
      <c r="C93" s="11"/>
      <c r="D93" s="11"/>
      <c r="E93" s="178"/>
    </row>
    <row r="94" spans="1:5">
      <c r="A94" s="175" t="s">
        <v>4160</v>
      </c>
      <c r="B94" s="11"/>
      <c r="C94" s="11"/>
      <c r="D94" s="11"/>
      <c r="E94" s="178"/>
    </row>
    <row r="95" spans="1:5">
      <c r="A95" s="175" t="s">
        <v>4161</v>
      </c>
      <c r="B95" s="11"/>
      <c r="C95" s="11"/>
      <c r="D95" s="11"/>
      <c r="E95" s="178"/>
    </row>
    <row r="96" spans="1:5">
      <c r="A96" s="175" t="s">
        <v>4175</v>
      </c>
      <c r="B96" s="11"/>
      <c r="C96" s="11"/>
      <c r="D96" s="11"/>
      <c r="E96" s="178"/>
    </row>
    <row r="97" spans="1:5">
      <c r="A97" s="175" t="s">
        <v>4176</v>
      </c>
      <c r="B97" s="11"/>
      <c r="C97" s="11"/>
      <c r="D97" s="11"/>
      <c r="E97" s="178"/>
    </row>
    <row r="98" spans="1:5">
      <c r="A98" s="175" t="s">
        <v>4177</v>
      </c>
      <c r="B98" s="11"/>
      <c r="C98" s="11"/>
      <c r="D98" s="11"/>
      <c r="E98" s="178"/>
    </row>
    <row r="99" spans="1:5">
      <c r="A99" s="175" t="s">
        <v>4178</v>
      </c>
      <c r="B99" s="11"/>
      <c r="C99" s="11"/>
      <c r="D99" s="11"/>
      <c r="E99" s="178"/>
    </row>
    <row r="100" spans="1:5">
      <c r="A100" s="175" t="s">
        <v>4179</v>
      </c>
      <c r="B100" s="11"/>
      <c r="C100" s="11"/>
      <c r="D100" s="11"/>
      <c r="E100" s="178"/>
    </row>
    <row r="101" spans="1:5">
      <c r="A101" s="175" t="s">
        <v>4162</v>
      </c>
      <c r="B101" s="52"/>
      <c r="C101" s="52"/>
      <c r="D101" s="52"/>
      <c r="E101" s="179"/>
    </row>
    <row r="102" spans="1:5">
      <c r="A102" s="176" t="s">
        <v>2842</v>
      </c>
      <c r="B102" s="160"/>
      <c r="C102" s="160" t="s">
        <v>1730</v>
      </c>
      <c r="D102" s="160"/>
      <c r="E102" s="162">
        <f>SUM(E82:E101)</f>
        <v>0</v>
      </c>
    </row>
    <row r="103" spans="1:5">
      <c r="A103" s="47"/>
      <c r="B103" s="11"/>
      <c r="C103" s="11"/>
      <c r="D103" s="11"/>
      <c r="E103" s="209"/>
    </row>
    <row r="104" spans="1:5">
      <c r="A104" s="202" t="s">
        <v>719</v>
      </c>
      <c r="B104" s="44"/>
      <c r="C104" s="44"/>
      <c r="D104" s="44"/>
      <c r="E104" s="45"/>
    </row>
    <row r="105" spans="1:5">
      <c r="A105" s="47"/>
      <c r="B105" s="11"/>
      <c r="C105" s="11"/>
      <c r="D105" s="11"/>
      <c r="E105" s="48"/>
    </row>
    <row r="106" spans="1:5">
      <c r="A106" s="62"/>
      <c r="B106" s="64"/>
      <c r="C106" s="63"/>
      <c r="D106" s="63"/>
      <c r="E106" s="223" t="s">
        <v>3020</v>
      </c>
    </row>
    <row r="107" spans="1:5">
      <c r="A107" s="1787" t="s">
        <v>4190</v>
      </c>
      <c r="B107" s="1756" t="s">
        <v>3976</v>
      </c>
      <c r="C107" s="11"/>
      <c r="D107" s="11"/>
      <c r="E107" s="137" t="s">
        <v>755</v>
      </c>
    </row>
    <row r="108" spans="1:5">
      <c r="A108" s="1791" t="s">
        <v>4193</v>
      </c>
      <c r="B108" s="220" t="s">
        <v>714</v>
      </c>
      <c r="C108" s="52"/>
      <c r="D108" s="52"/>
      <c r="E108" s="138" t="s">
        <v>2119</v>
      </c>
    </row>
    <row r="109" spans="1:5">
      <c r="A109" s="1787" t="s">
        <v>4148</v>
      </c>
      <c r="B109" s="66"/>
      <c r="C109" s="11"/>
      <c r="D109" s="11"/>
      <c r="E109" s="177"/>
    </row>
    <row r="110" spans="1:5">
      <c r="A110" s="1787" t="s">
        <v>4149</v>
      </c>
      <c r="B110" s="66"/>
      <c r="C110" s="11"/>
      <c r="D110" s="11"/>
      <c r="E110" s="178"/>
    </row>
    <row r="111" spans="1:5">
      <c r="A111" s="1787" t="s">
        <v>4150</v>
      </c>
      <c r="B111" s="66"/>
      <c r="C111" s="11"/>
      <c r="D111" s="11"/>
      <c r="E111" s="178"/>
    </row>
    <row r="112" spans="1:5">
      <c r="A112" s="1787" t="s">
        <v>4151</v>
      </c>
      <c r="B112" s="66"/>
      <c r="C112" s="11"/>
      <c r="D112" s="11"/>
      <c r="E112" s="178"/>
    </row>
    <row r="113" spans="1:5">
      <c r="A113" s="1787" t="s">
        <v>4152</v>
      </c>
      <c r="B113" s="66"/>
      <c r="C113" s="11"/>
      <c r="D113" s="11"/>
      <c r="E113" s="178"/>
    </row>
    <row r="114" spans="1:5">
      <c r="A114" s="1787" t="s">
        <v>4153</v>
      </c>
      <c r="B114" s="66"/>
      <c r="C114" s="11"/>
      <c r="D114" s="11"/>
      <c r="E114" s="178"/>
    </row>
    <row r="115" spans="1:5">
      <c r="A115" s="1787" t="s">
        <v>4154</v>
      </c>
      <c r="B115" s="66"/>
      <c r="C115" s="11"/>
      <c r="D115" s="11"/>
      <c r="E115" s="178"/>
    </row>
    <row r="116" spans="1:5">
      <c r="A116" s="1787" t="s">
        <v>4155</v>
      </c>
      <c r="B116" s="66"/>
      <c r="C116" s="11"/>
      <c r="D116" s="11"/>
      <c r="E116" s="178"/>
    </row>
    <row r="117" spans="1:5">
      <c r="A117" s="1787" t="s">
        <v>4156</v>
      </c>
      <c r="B117" s="66"/>
      <c r="C117" s="11"/>
      <c r="D117" s="11"/>
      <c r="E117" s="178"/>
    </row>
    <row r="118" spans="1:5">
      <c r="A118" s="1787" t="s">
        <v>4157</v>
      </c>
      <c r="B118" s="66"/>
      <c r="C118" s="11"/>
      <c r="D118" s="11"/>
      <c r="E118" s="178"/>
    </row>
    <row r="119" spans="1:5">
      <c r="A119" s="1787" t="s">
        <v>4158</v>
      </c>
      <c r="B119" s="66"/>
      <c r="C119" s="11"/>
      <c r="D119" s="11"/>
      <c r="E119" s="178"/>
    </row>
    <row r="120" spans="1:5">
      <c r="A120" s="1787" t="s">
        <v>4159</v>
      </c>
      <c r="B120" s="66"/>
      <c r="C120" s="11"/>
      <c r="D120" s="11"/>
      <c r="E120" s="178"/>
    </row>
    <row r="121" spans="1:5">
      <c r="A121" s="1787" t="s">
        <v>4160</v>
      </c>
      <c r="B121" s="66"/>
      <c r="C121" s="11"/>
      <c r="D121" s="11"/>
      <c r="E121" s="178"/>
    </row>
    <row r="122" spans="1:5">
      <c r="A122" s="1787" t="s">
        <v>4161</v>
      </c>
      <c r="B122" s="66"/>
      <c r="C122" s="11"/>
      <c r="D122" s="11"/>
      <c r="E122" s="178"/>
    </row>
    <row r="123" spans="1:5">
      <c r="A123" s="1787" t="s">
        <v>4175</v>
      </c>
      <c r="B123" s="66"/>
      <c r="C123" s="11"/>
      <c r="D123" s="11"/>
      <c r="E123" s="178"/>
    </row>
    <row r="124" spans="1:5">
      <c r="A124" s="1787" t="s">
        <v>4176</v>
      </c>
      <c r="B124" s="66"/>
      <c r="C124" s="11"/>
      <c r="D124" s="11"/>
      <c r="E124" s="178"/>
    </row>
    <row r="125" spans="1:5">
      <c r="A125" s="1787" t="s">
        <v>4177</v>
      </c>
      <c r="B125" s="66"/>
      <c r="C125" s="11"/>
      <c r="D125" s="11"/>
      <c r="E125" s="178"/>
    </row>
    <row r="126" spans="1:5">
      <c r="A126" s="1787" t="s">
        <v>4178</v>
      </c>
      <c r="B126" s="66"/>
      <c r="C126" s="11"/>
      <c r="D126" s="11"/>
      <c r="E126" s="178"/>
    </row>
    <row r="127" spans="1:5">
      <c r="A127" s="1787" t="s">
        <v>4179</v>
      </c>
      <c r="B127" s="66"/>
      <c r="C127" s="11"/>
      <c r="D127" s="11"/>
      <c r="E127" s="178"/>
    </row>
    <row r="128" spans="1:5">
      <c r="A128" s="1787" t="s">
        <v>4162</v>
      </c>
      <c r="B128" s="66"/>
      <c r="C128" s="11"/>
      <c r="D128" s="11"/>
      <c r="E128" s="178"/>
    </row>
    <row r="129" spans="1:5">
      <c r="A129" s="1787" t="s">
        <v>2842</v>
      </c>
      <c r="B129" s="66"/>
      <c r="C129" s="11"/>
      <c r="D129" s="11"/>
      <c r="E129" s="178"/>
    </row>
    <row r="130" spans="1:5" ht="15.75" thickBot="1">
      <c r="A130" s="180" t="s">
        <v>2843</v>
      </c>
      <c r="B130" s="172"/>
      <c r="C130" s="172" t="s">
        <v>1730</v>
      </c>
      <c r="D130" s="172"/>
      <c r="E130" s="169">
        <f>SUM(E109:E129)</f>
        <v>0</v>
      </c>
    </row>
    <row r="131" spans="1:5">
      <c r="A131" s="11"/>
      <c r="B131" s="11"/>
      <c r="C131" s="11"/>
      <c r="D131" s="11"/>
      <c r="E131" s="11"/>
    </row>
    <row r="132" spans="1:5">
      <c r="A132" s="3629" t="s">
        <v>715</v>
      </c>
      <c r="B132" s="3629"/>
      <c r="C132" s="11"/>
      <c r="D132" s="11"/>
      <c r="E132" s="174" t="s">
        <v>200</v>
      </c>
    </row>
    <row r="133" spans="1:5">
      <c r="A133" s="3627" t="s">
        <v>720</v>
      </c>
      <c r="B133" s="3627"/>
      <c r="C133" s="3627"/>
      <c r="D133" s="3627"/>
      <c r="E133" s="254"/>
    </row>
    <row r="134" spans="1:5">
      <c r="A134" s="11"/>
      <c r="B134" s="11"/>
      <c r="C134" s="11"/>
      <c r="D134" s="11"/>
      <c r="E134" s="11"/>
    </row>
    <row r="135" spans="1:5">
      <c r="A135" s="11"/>
      <c r="B135" s="11"/>
      <c r="C135" s="11"/>
      <c r="D135" s="11"/>
      <c r="E135" s="11"/>
    </row>
    <row r="136" spans="1:5">
      <c r="A136" s="11"/>
      <c r="B136" s="11"/>
      <c r="E136" s="11"/>
    </row>
    <row r="137" spans="1:5" ht="15.75" thickBot="1">
      <c r="A137" s="11" t="str">
        <f>'Data Sheet'!$C$25</f>
        <v>Orange and Rockland Utilities, Inc</v>
      </c>
      <c r="B137" s="11"/>
      <c r="C137" s="11"/>
      <c r="D137" s="11"/>
      <c r="E137" s="11"/>
    </row>
    <row r="138" spans="1:5">
      <c r="A138" s="13"/>
      <c r="B138" s="41"/>
      <c r="C138" s="41"/>
      <c r="D138" s="41"/>
      <c r="E138" s="42"/>
    </row>
    <row r="139" spans="1:5">
      <c r="A139" s="1748"/>
      <c r="E139" s="573"/>
    </row>
    <row r="140" spans="1:5">
      <c r="A140" s="47"/>
      <c r="B140" s="533"/>
      <c r="C140" s="533"/>
      <c r="D140" s="533"/>
      <c r="E140" s="48"/>
    </row>
    <row r="141" spans="1:5">
      <c r="A141" s="47"/>
      <c r="B141" s="533"/>
      <c r="C141" s="533"/>
      <c r="D141" s="533"/>
      <c r="E141" s="48"/>
    </row>
    <row r="142" spans="1:5">
      <c r="A142" s="1748"/>
      <c r="E142" s="573"/>
    </row>
    <row r="143" spans="1:5">
      <c r="A143" s="1748"/>
      <c r="E143" s="573"/>
    </row>
    <row r="144" spans="1:5">
      <c r="A144" s="1748"/>
      <c r="B144" s="1747"/>
      <c r="C144" s="1747"/>
      <c r="D144" s="1747"/>
      <c r="E144" s="573"/>
    </row>
    <row r="145" spans="1:5">
      <c r="A145" s="47"/>
      <c r="B145" s="11"/>
      <c r="C145" s="11"/>
      <c r="D145" s="11"/>
      <c r="E145" s="48"/>
    </row>
    <row r="146" spans="1:5">
      <c r="A146" s="47"/>
      <c r="B146" s="11"/>
      <c r="C146" s="11"/>
      <c r="D146" s="11"/>
      <c r="E146" s="48"/>
    </row>
    <row r="147" spans="1:5">
      <c r="A147" s="47"/>
      <c r="B147" s="11"/>
      <c r="C147" s="11"/>
      <c r="D147" s="11"/>
      <c r="E147" s="48"/>
    </row>
    <row r="148" spans="1:5">
      <c r="A148" s="47"/>
      <c r="B148" s="11"/>
      <c r="C148" s="11"/>
      <c r="D148" s="11"/>
      <c r="E148" s="48"/>
    </row>
    <row r="149" spans="1:5">
      <c r="A149" s="47"/>
      <c r="B149" s="11"/>
      <c r="C149" s="11"/>
      <c r="D149" s="11"/>
      <c r="E149" s="48"/>
    </row>
    <row r="150" spans="1:5">
      <c r="A150" s="47"/>
      <c r="B150" s="11"/>
      <c r="C150" s="11"/>
      <c r="D150" s="11"/>
      <c r="E150" s="48"/>
    </row>
    <row r="151" spans="1:5">
      <c r="A151" s="47"/>
      <c r="B151" s="533"/>
      <c r="C151" s="533"/>
      <c r="D151" s="533"/>
      <c r="E151" s="48"/>
    </row>
    <row r="152" spans="1:5">
      <c r="A152" s="47"/>
      <c r="B152" s="11"/>
      <c r="C152" s="11"/>
      <c r="D152" s="11"/>
      <c r="E152" s="48"/>
    </row>
    <row r="153" spans="1:5">
      <c r="A153" s="47"/>
      <c r="B153" s="11"/>
      <c r="C153" s="1766"/>
      <c r="D153" s="11"/>
      <c r="E153" s="1790"/>
    </row>
    <row r="154" spans="1:5">
      <c r="A154" s="47"/>
      <c r="B154" s="11"/>
      <c r="C154" s="11"/>
      <c r="D154" s="11"/>
      <c r="E154" s="48"/>
    </row>
    <row r="155" spans="1:5">
      <c r="A155" s="47"/>
      <c r="B155" s="11"/>
      <c r="C155" s="533"/>
      <c r="D155" s="11"/>
      <c r="E155" s="48"/>
    </row>
    <row r="156" spans="1:5">
      <c r="A156" s="47"/>
      <c r="B156" s="11"/>
      <c r="C156" s="11"/>
      <c r="D156" s="11"/>
      <c r="E156" s="573"/>
    </row>
    <row r="157" spans="1:5">
      <c r="A157" s="47"/>
      <c r="B157" s="11"/>
      <c r="C157" s="11"/>
      <c r="D157" s="11"/>
      <c r="E157" s="48"/>
    </row>
    <row r="158" spans="1:5">
      <c r="A158" s="47"/>
      <c r="B158" s="11"/>
      <c r="C158" s="11"/>
      <c r="D158" s="11"/>
      <c r="E158" s="48"/>
    </row>
    <row r="159" spans="1:5">
      <c r="A159" s="47"/>
      <c r="B159" s="11"/>
      <c r="C159" s="11"/>
      <c r="D159" s="11"/>
      <c r="E159" s="48"/>
    </row>
    <row r="160" spans="1:5">
      <c r="A160" s="47"/>
      <c r="B160" s="11"/>
      <c r="C160" s="11"/>
      <c r="D160" s="11"/>
      <c r="E160" s="48"/>
    </row>
    <row r="161" spans="1:5">
      <c r="A161" s="47"/>
      <c r="B161" s="11"/>
      <c r="C161" s="11"/>
      <c r="D161" s="11"/>
      <c r="E161" s="48"/>
    </row>
    <row r="162" spans="1:5">
      <c r="A162" s="47"/>
      <c r="B162" s="11"/>
      <c r="C162" s="11"/>
      <c r="D162" s="11"/>
      <c r="E162" s="48"/>
    </row>
    <row r="163" spans="1:5">
      <c r="A163" s="47"/>
      <c r="B163" s="11"/>
      <c r="C163" s="11"/>
      <c r="D163" s="11"/>
      <c r="E163" s="48"/>
    </row>
    <row r="164" spans="1:5">
      <c r="A164" s="47"/>
      <c r="B164" s="11"/>
      <c r="C164" s="11"/>
      <c r="D164" s="11"/>
      <c r="E164" s="48"/>
    </row>
    <row r="165" spans="1:5">
      <c r="A165" s="47"/>
      <c r="B165" s="11"/>
      <c r="C165" s="11"/>
      <c r="D165" s="11"/>
      <c r="E165" s="48"/>
    </row>
    <row r="166" spans="1:5">
      <c r="A166" s="47"/>
      <c r="B166" s="11"/>
      <c r="C166" s="11"/>
      <c r="D166" s="11"/>
      <c r="E166" s="48"/>
    </row>
    <row r="167" spans="1:5">
      <c r="A167" s="1748"/>
      <c r="E167" s="573"/>
    </row>
    <row r="168" spans="1:5" ht="15.75">
      <c r="A168" s="3631" t="s">
        <v>3444</v>
      </c>
      <c r="B168" s="3632"/>
      <c r="C168" s="3632"/>
      <c r="D168" s="3632"/>
      <c r="E168" s="3633"/>
    </row>
    <row r="169" spans="1:5">
      <c r="A169" s="47"/>
      <c r="B169" s="11"/>
      <c r="C169" s="11"/>
      <c r="D169" s="11"/>
      <c r="E169" s="48"/>
    </row>
    <row r="170" spans="1:5">
      <c r="A170" s="47"/>
      <c r="B170" s="11"/>
      <c r="C170" s="11"/>
      <c r="D170" s="11"/>
      <c r="E170" s="48"/>
    </row>
    <row r="171" spans="1:5">
      <c r="A171" s="47"/>
      <c r="B171" s="11"/>
      <c r="C171" s="11"/>
      <c r="D171" s="11"/>
      <c r="E171" s="48"/>
    </row>
    <row r="172" spans="1:5">
      <c r="A172" s="47"/>
      <c r="B172" s="11"/>
      <c r="C172" s="11"/>
      <c r="D172" s="11"/>
      <c r="E172" s="48"/>
    </row>
    <row r="173" spans="1:5">
      <c r="A173" s="47"/>
      <c r="B173" s="11"/>
      <c r="C173" s="11"/>
      <c r="D173" s="11"/>
      <c r="E173" s="48"/>
    </row>
    <row r="174" spans="1:5">
      <c r="A174" s="47"/>
      <c r="B174" s="11"/>
      <c r="C174" s="11"/>
      <c r="D174" s="11"/>
      <c r="E174" s="48"/>
    </row>
    <row r="175" spans="1:5">
      <c r="A175" s="47"/>
      <c r="B175" s="11"/>
      <c r="C175" s="11"/>
      <c r="D175" s="11"/>
      <c r="E175" s="48"/>
    </row>
    <row r="176" spans="1:5">
      <c r="A176" s="47"/>
      <c r="B176" s="11"/>
      <c r="C176" s="11"/>
      <c r="D176" s="11"/>
      <c r="E176" s="48"/>
    </row>
    <row r="177" spans="1:5">
      <c r="A177" s="47"/>
      <c r="B177" s="11"/>
      <c r="C177" s="11"/>
      <c r="D177" s="11"/>
      <c r="E177" s="48"/>
    </row>
    <row r="178" spans="1:5">
      <c r="A178" s="47"/>
      <c r="B178" s="11"/>
      <c r="C178" s="11"/>
      <c r="D178" s="11"/>
      <c r="E178" s="48"/>
    </row>
    <row r="179" spans="1:5">
      <c r="A179" s="47"/>
      <c r="B179" s="11"/>
      <c r="C179" s="11"/>
      <c r="D179" s="11"/>
      <c r="E179" s="48"/>
    </row>
    <row r="180" spans="1:5">
      <c r="A180" s="47"/>
      <c r="B180" s="11"/>
      <c r="C180" s="11"/>
      <c r="D180" s="11"/>
      <c r="E180" s="48"/>
    </row>
    <row r="181" spans="1:5">
      <c r="A181" s="47"/>
      <c r="B181" s="11"/>
      <c r="C181" s="11"/>
      <c r="D181" s="11"/>
      <c r="E181" s="48"/>
    </row>
    <row r="182" spans="1:5">
      <c r="A182" s="47"/>
      <c r="B182" s="11"/>
      <c r="C182" s="11"/>
      <c r="D182" s="11"/>
      <c r="E182" s="48"/>
    </row>
    <row r="183" spans="1:5">
      <c r="A183" s="47"/>
      <c r="B183" s="11"/>
      <c r="C183" s="11"/>
      <c r="D183" s="11"/>
      <c r="E183" s="48"/>
    </row>
    <row r="184" spans="1:5">
      <c r="A184" s="47"/>
      <c r="B184" s="11"/>
      <c r="C184" s="11"/>
      <c r="D184" s="11"/>
      <c r="E184" s="48"/>
    </row>
    <row r="185" spans="1:5">
      <c r="A185" s="47"/>
      <c r="B185" s="11"/>
      <c r="C185" s="11"/>
      <c r="D185" s="11"/>
      <c r="E185" s="48"/>
    </row>
    <row r="186" spans="1:5">
      <c r="A186" s="47"/>
      <c r="B186" s="11"/>
      <c r="C186" s="11"/>
      <c r="D186" s="11"/>
      <c r="E186" s="48"/>
    </row>
    <row r="187" spans="1:5">
      <c r="A187" s="47"/>
      <c r="B187" s="11"/>
      <c r="C187" s="11"/>
      <c r="D187" s="11"/>
      <c r="E187" s="48"/>
    </row>
    <row r="188" spans="1:5">
      <c r="A188" s="47"/>
      <c r="B188" s="11"/>
      <c r="C188" s="11"/>
      <c r="D188" s="11"/>
      <c r="E188" s="48"/>
    </row>
    <row r="189" spans="1:5">
      <c r="A189" s="47"/>
      <c r="B189" s="11"/>
      <c r="C189" s="11"/>
      <c r="D189" s="11"/>
      <c r="E189" s="48"/>
    </row>
    <row r="190" spans="1:5">
      <c r="A190" s="47"/>
      <c r="B190" s="11"/>
      <c r="C190" s="11"/>
      <c r="D190" s="11"/>
      <c r="E190" s="48"/>
    </row>
    <row r="191" spans="1:5">
      <c r="A191" s="47"/>
      <c r="B191" s="11"/>
      <c r="C191" s="11"/>
      <c r="D191" s="11"/>
      <c r="E191" s="48"/>
    </row>
    <row r="192" spans="1:5">
      <c r="A192" s="47"/>
      <c r="B192" s="11"/>
      <c r="C192" s="11"/>
      <c r="D192" s="11"/>
      <c r="E192" s="48"/>
    </row>
    <row r="193" spans="1:5">
      <c r="A193" s="47"/>
      <c r="B193" s="11"/>
      <c r="C193" s="11"/>
      <c r="D193" s="11"/>
      <c r="E193" s="48"/>
    </row>
    <row r="194" spans="1:5">
      <c r="A194" s="47"/>
      <c r="B194" s="11"/>
      <c r="C194" s="11"/>
      <c r="D194" s="11"/>
      <c r="E194" s="48"/>
    </row>
    <row r="195" spans="1:5">
      <c r="A195" s="47"/>
      <c r="B195" s="11"/>
      <c r="C195" s="11"/>
      <c r="D195" s="11"/>
      <c r="E195" s="48"/>
    </row>
    <row r="196" spans="1:5">
      <c r="A196" s="47"/>
      <c r="B196" s="11"/>
      <c r="C196" s="11"/>
      <c r="D196" s="11"/>
      <c r="E196" s="48"/>
    </row>
    <row r="197" spans="1:5" ht="15.75" thickBot="1">
      <c r="A197" s="72"/>
      <c r="B197" s="73"/>
      <c r="C197" s="1984"/>
      <c r="D197" s="1984"/>
      <c r="E197" s="1985"/>
    </row>
    <row r="198" spans="1:5">
      <c r="E198" s="174" t="s">
        <v>716</v>
      </c>
    </row>
    <row r="199" spans="1:5">
      <c r="A199" s="3627" t="s">
        <v>3072</v>
      </c>
      <c r="B199" s="3627"/>
      <c r="C199" s="3627"/>
      <c r="D199" s="3627"/>
      <c r="E199" s="3627"/>
    </row>
    <row r="200" spans="1:5">
      <c r="A200" s="1757"/>
      <c r="B200" s="1757"/>
      <c r="C200" s="1757"/>
      <c r="D200" s="44"/>
      <c r="E200" s="1757"/>
    </row>
  </sheetData>
  <mergeCells count="14">
    <mergeCell ref="A199:E199"/>
    <mergeCell ref="A37:D37"/>
    <mergeCell ref="A38:D38"/>
    <mergeCell ref="A5:E5"/>
    <mergeCell ref="A6:E6"/>
    <mergeCell ref="A8:E8"/>
    <mergeCell ref="A7:E7"/>
    <mergeCell ref="A35:D35"/>
    <mergeCell ref="A36:D36"/>
    <mergeCell ref="A66:B66"/>
    <mergeCell ref="A67:E67"/>
    <mergeCell ref="A132:B132"/>
    <mergeCell ref="A133:D133"/>
    <mergeCell ref="A168:E168"/>
  </mergeCells>
  <phoneticPr fontId="0" type="noConversion"/>
  <printOptions horizontalCentered="1" verticalCentered="1"/>
  <pageMargins left="0.5" right="0.5" top="0.5" bottom="0.5" header="0.5" footer="0.5"/>
  <pageSetup scale="65" fitToHeight="3" orientation="portrait" horizontalDpi="300" verticalDpi="300" r:id="rId1"/>
  <headerFooter alignWithMargins="0">
    <oddFooter>&amp;R&amp;D</oddFooter>
  </headerFooter>
  <rowBreaks count="2" manualBreakCount="2">
    <brk id="67" max="16383" man="1"/>
    <brk id="133"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0">
    <tabColor rgb="FF00B050"/>
  </sheetPr>
  <dimension ref="A1:CN347"/>
  <sheetViews>
    <sheetView defaultGridColor="0" view="pageBreakPreview" topLeftCell="A16" colorId="22" zoomScale="60" zoomScaleNormal="100" workbookViewId="0">
      <selection activeCell="E35" sqref="E35"/>
    </sheetView>
  </sheetViews>
  <sheetFormatPr defaultColWidth="9.6640625" defaultRowHeight="15"/>
  <cols>
    <col min="1" max="1" width="4.6640625" style="4" customWidth="1"/>
    <col min="2" max="2" width="58.6640625" style="4" bestFit="1" customWidth="1"/>
    <col min="3" max="3" width="21.33203125" style="4" customWidth="1"/>
    <col min="4" max="6" width="16.6640625" style="4" customWidth="1"/>
    <col min="7" max="7" width="15.6640625" style="4" customWidth="1"/>
    <col min="8" max="8" width="20.21875" style="4" bestFit="1" customWidth="1"/>
    <col min="9" max="9" width="14.6640625" style="4" customWidth="1"/>
    <col min="10" max="10" width="18.6640625" style="4" customWidth="1"/>
    <col min="11" max="11" width="14.6640625" style="4" customWidth="1"/>
    <col min="12" max="12" width="4.6640625" style="4" customWidth="1"/>
    <col min="13" max="14" width="14.6640625" style="2324" hidden="1" customWidth="1"/>
    <col min="15" max="16384" width="9.6640625" style="4"/>
  </cols>
  <sheetData>
    <row r="1" spans="1:92">
      <c r="A1" s="13" t="s">
        <v>2817</v>
      </c>
      <c r="B1" s="128"/>
      <c r="C1" s="129" t="s">
        <v>2726</v>
      </c>
      <c r="D1" s="1254" t="s">
        <v>2819</v>
      </c>
      <c r="E1" s="287" t="s">
        <v>2820</v>
      </c>
      <c r="F1" s="13" t="s">
        <v>2817</v>
      </c>
      <c r="G1" s="41"/>
      <c r="H1" s="129" t="s">
        <v>2726</v>
      </c>
      <c r="I1" s="129" t="s">
        <v>2819</v>
      </c>
      <c r="J1" s="1799" t="s">
        <v>2820</v>
      </c>
      <c r="K1" s="41"/>
      <c r="L1" s="42"/>
      <c r="M1" s="41"/>
      <c r="N1" s="4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row>
    <row r="2" spans="1:92">
      <c r="A2" s="47" t="str">
        <f>'254'!A2</f>
        <v>Orange and Rockland Utilities, Inc</v>
      </c>
      <c r="B2" s="56"/>
      <c r="C2" s="53" t="s">
        <v>3125</v>
      </c>
      <c r="D2" s="53"/>
      <c r="E2" s="58"/>
      <c r="F2" s="47" t="str">
        <f>A2</f>
        <v>Orange and Rockland Utilities, Inc</v>
      </c>
      <c r="G2" s="11"/>
      <c r="H2" s="53" t="s">
        <v>3125</v>
      </c>
      <c r="I2" s="53"/>
      <c r="J2" s="1756"/>
      <c r="K2" s="11"/>
      <c r="L2" s="48"/>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row>
    <row r="3" spans="1:92" ht="15" customHeight="1">
      <c r="A3" s="49"/>
      <c r="B3" s="77"/>
      <c r="C3" s="61" t="s">
        <v>60</v>
      </c>
      <c r="D3" s="462" t="str">
        <f>'Data Sheet'!$C$40</f>
        <v>4/28/2015</v>
      </c>
      <c r="E3" s="138" t="str">
        <f>'Data Sheet'!$C$38</f>
        <v>12/31/2014</v>
      </c>
      <c r="F3" s="49"/>
      <c r="G3" s="52" t="s">
        <v>3706</v>
      </c>
      <c r="H3" s="61" t="s">
        <v>60</v>
      </c>
      <c r="I3" s="1802" t="str">
        <f>D3</f>
        <v>4/28/2015</v>
      </c>
      <c r="J3" s="1766" t="str">
        <f>E3</f>
        <v>12/31/2014</v>
      </c>
      <c r="K3" s="52"/>
      <c r="L3" s="51"/>
      <c r="M3" s="52"/>
      <c r="N3" s="52"/>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row>
    <row r="4" spans="1:92" ht="15" customHeight="1">
      <c r="A4" s="131" t="s">
        <v>721</v>
      </c>
      <c r="B4" s="132"/>
      <c r="C4" s="132"/>
      <c r="D4" s="132"/>
      <c r="E4" s="133"/>
      <c r="F4" s="131" t="s">
        <v>722</v>
      </c>
      <c r="G4" s="132"/>
      <c r="H4" s="132"/>
      <c r="I4" s="132"/>
      <c r="J4" s="132"/>
      <c r="K4" s="132"/>
      <c r="L4" s="133"/>
      <c r="M4" s="132"/>
      <c r="N4" s="132"/>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row>
    <row r="5" spans="1:92">
      <c r="A5" s="47"/>
      <c r="B5" s="11"/>
      <c r="C5" s="11"/>
      <c r="D5" s="11"/>
      <c r="E5" s="48"/>
      <c r="F5" s="47"/>
      <c r="G5" s="11"/>
      <c r="H5" s="11"/>
      <c r="I5" s="11"/>
      <c r="J5" s="11"/>
      <c r="K5" s="11"/>
      <c r="L5" s="48"/>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row>
    <row r="6" spans="1:92">
      <c r="A6" s="1770" t="s">
        <v>201</v>
      </c>
      <c r="B6" s="11"/>
      <c r="C6" s="11" t="s">
        <v>3571</v>
      </c>
      <c r="D6" s="11"/>
      <c r="E6" s="48"/>
      <c r="F6" s="1770" t="s">
        <v>3572</v>
      </c>
      <c r="G6" s="11"/>
      <c r="H6" s="11"/>
      <c r="I6" s="1771" t="s">
        <v>723</v>
      </c>
      <c r="J6" s="11"/>
      <c r="K6" s="11"/>
      <c r="L6" s="48"/>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row>
    <row r="7" spans="1:92">
      <c r="A7" s="1770" t="s">
        <v>724</v>
      </c>
      <c r="B7" s="11"/>
      <c r="C7" s="11" t="s">
        <v>725</v>
      </c>
      <c r="D7" s="11"/>
      <c r="E7" s="48"/>
      <c r="F7" s="1770" t="s">
        <v>726</v>
      </c>
      <c r="G7" s="11"/>
      <c r="H7" s="11"/>
      <c r="I7" s="1771" t="s">
        <v>2686</v>
      </c>
      <c r="J7" s="11"/>
      <c r="K7" s="11"/>
      <c r="L7" s="48"/>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row>
    <row r="8" spans="1:92">
      <c r="A8" s="1770" t="s">
        <v>2687</v>
      </c>
      <c r="B8" s="11"/>
      <c r="C8" s="11" t="s">
        <v>3570</v>
      </c>
      <c r="D8" s="11"/>
      <c r="E8" s="48"/>
      <c r="F8" s="1770" t="s">
        <v>3573</v>
      </c>
      <c r="G8" s="11"/>
      <c r="H8" s="11"/>
      <c r="I8" s="1771" t="s">
        <v>3211</v>
      </c>
      <c r="J8" s="11"/>
      <c r="K8" s="11"/>
      <c r="L8" s="48"/>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row>
    <row r="9" spans="1:92">
      <c r="A9" s="1770" t="s">
        <v>3898</v>
      </c>
      <c r="B9" s="11"/>
      <c r="C9" s="11" t="s">
        <v>3899</v>
      </c>
      <c r="D9" s="11"/>
      <c r="E9" s="48"/>
      <c r="F9" s="1770" t="s">
        <v>4234</v>
      </c>
      <c r="G9" s="11"/>
      <c r="H9" s="11"/>
      <c r="I9" s="1771" t="s">
        <v>4235</v>
      </c>
      <c r="J9" s="11"/>
      <c r="K9" s="11"/>
      <c r="L9" s="48"/>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row>
    <row r="10" spans="1:92">
      <c r="A10" s="1770" t="s">
        <v>202</v>
      </c>
      <c r="B10" s="11"/>
      <c r="C10" s="11" t="s">
        <v>4236</v>
      </c>
      <c r="D10" s="11"/>
      <c r="E10" s="48"/>
      <c r="F10" s="1770" t="s">
        <v>4237</v>
      </c>
      <c r="G10" s="11"/>
      <c r="H10" s="11"/>
      <c r="I10" s="1771" t="s">
        <v>3873</v>
      </c>
      <c r="J10" s="11"/>
      <c r="K10" s="11"/>
      <c r="L10" s="48"/>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row>
    <row r="11" spans="1:92">
      <c r="A11" s="1770" t="s">
        <v>3874</v>
      </c>
      <c r="B11" s="11"/>
      <c r="C11" s="11" t="s">
        <v>3569</v>
      </c>
      <c r="D11" s="11"/>
      <c r="E11" s="48"/>
      <c r="F11" s="1770" t="s">
        <v>3389</v>
      </c>
      <c r="G11" s="11"/>
      <c r="H11" s="11"/>
      <c r="I11" s="1771" t="s">
        <v>4216</v>
      </c>
      <c r="J11" s="11"/>
      <c r="K11" s="11"/>
      <c r="L11" s="48"/>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row>
    <row r="12" spans="1:92">
      <c r="A12" s="1770" t="s">
        <v>4503</v>
      </c>
      <c r="B12" s="11"/>
      <c r="C12" s="11" t="s">
        <v>4217</v>
      </c>
      <c r="D12" s="11"/>
      <c r="E12" s="48"/>
      <c r="F12" s="1770" t="s">
        <v>4055</v>
      </c>
      <c r="G12" s="11"/>
      <c r="H12" s="11"/>
      <c r="I12" s="1771" t="s">
        <v>3210</v>
      </c>
      <c r="J12" s="11"/>
      <c r="K12" s="11"/>
      <c r="L12" s="48"/>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row>
    <row r="13" spans="1:92">
      <c r="A13" s="1770" t="s">
        <v>1764</v>
      </c>
      <c r="B13" s="11"/>
      <c r="C13" s="11" t="s">
        <v>1765</v>
      </c>
      <c r="D13" s="11"/>
      <c r="E13" s="48"/>
      <c r="F13" s="1770" t="s">
        <v>1766</v>
      </c>
      <c r="G13" s="11"/>
      <c r="H13" s="11"/>
      <c r="I13" s="1771" t="s">
        <v>1767</v>
      </c>
      <c r="J13" s="11"/>
      <c r="K13" s="11"/>
      <c r="L13" s="48"/>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row>
    <row r="14" spans="1:92">
      <c r="A14" s="1770" t="s">
        <v>1768</v>
      </c>
      <c r="B14" s="11"/>
      <c r="C14" s="11" t="s">
        <v>868</v>
      </c>
      <c r="D14" s="11"/>
      <c r="E14" s="48"/>
      <c r="F14" s="1770" t="s">
        <v>2689</v>
      </c>
      <c r="G14" s="11"/>
      <c r="H14" s="11"/>
      <c r="I14" s="1771" t="s">
        <v>2690</v>
      </c>
      <c r="J14" s="11"/>
      <c r="K14" s="11"/>
      <c r="L14" s="48"/>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row>
    <row r="15" spans="1:92">
      <c r="A15" s="1770" t="s">
        <v>4504</v>
      </c>
      <c r="B15" s="11"/>
      <c r="C15" s="11" t="s">
        <v>2691</v>
      </c>
      <c r="D15" s="11"/>
      <c r="E15" s="48"/>
      <c r="F15" s="1770" t="s">
        <v>2692</v>
      </c>
      <c r="G15" s="11"/>
      <c r="H15" s="11"/>
      <c r="I15" s="1771" t="s">
        <v>2693</v>
      </c>
      <c r="J15" s="11"/>
      <c r="K15" s="11"/>
      <c r="L15" s="48"/>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row>
    <row r="16" spans="1:92">
      <c r="A16" s="1770" t="s">
        <v>2694</v>
      </c>
      <c r="B16" s="11"/>
      <c r="C16" s="11" t="s">
        <v>2805</v>
      </c>
      <c r="D16" s="11"/>
      <c r="E16" s="48"/>
      <c r="F16" s="1770" t="s">
        <v>2695</v>
      </c>
      <c r="G16" s="11"/>
      <c r="H16" s="11"/>
      <c r="I16" s="1771" t="s">
        <v>2696</v>
      </c>
      <c r="J16" s="11"/>
      <c r="K16" s="11"/>
      <c r="L16" s="48"/>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row>
    <row r="17" spans="1:92">
      <c r="A17" s="1770" t="s">
        <v>2697</v>
      </c>
      <c r="B17" s="11"/>
      <c r="C17" s="11" t="s">
        <v>2698</v>
      </c>
      <c r="D17" s="11"/>
      <c r="E17" s="48"/>
      <c r="F17" s="1770" t="s">
        <v>490</v>
      </c>
      <c r="G17" s="11"/>
      <c r="H17" s="11"/>
      <c r="I17" s="1771" t="s">
        <v>557</v>
      </c>
      <c r="J17" s="11"/>
      <c r="K17" s="11"/>
      <c r="L17" s="48"/>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row>
    <row r="18" spans="1:92">
      <c r="A18" s="1770" t="s">
        <v>558</v>
      </c>
      <c r="B18" s="11"/>
      <c r="C18" s="11" t="s">
        <v>559</v>
      </c>
      <c r="D18" s="11"/>
      <c r="E18" s="48"/>
      <c r="F18" s="1770" t="s">
        <v>560</v>
      </c>
      <c r="G18" s="11"/>
      <c r="H18" s="11"/>
      <c r="I18" s="1771" t="s">
        <v>2807</v>
      </c>
      <c r="J18" s="11"/>
      <c r="K18" s="11"/>
      <c r="L18" s="48"/>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row>
    <row r="19" spans="1:92">
      <c r="A19" s="1770" t="s">
        <v>2804</v>
      </c>
      <c r="B19" s="11"/>
      <c r="C19" s="11" t="s">
        <v>561</v>
      </c>
      <c r="D19" s="11"/>
      <c r="E19" s="48"/>
      <c r="F19" s="1770" t="s">
        <v>2806</v>
      </c>
      <c r="G19" s="11"/>
      <c r="H19" s="11"/>
      <c r="I19" s="1771" t="s">
        <v>1003</v>
      </c>
      <c r="J19" s="11"/>
      <c r="K19" s="11"/>
      <c r="L19" s="48"/>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row>
    <row r="20" spans="1:92">
      <c r="A20" s="1770" t="s">
        <v>3182</v>
      </c>
      <c r="B20" s="11"/>
      <c r="C20" s="11" t="s">
        <v>1887</v>
      </c>
      <c r="D20" s="11"/>
      <c r="E20" s="48"/>
      <c r="F20" s="47"/>
      <c r="G20" s="11"/>
      <c r="H20" s="11"/>
      <c r="I20" s="11"/>
      <c r="J20" s="11"/>
      <c r="K20" s="11"/>
      <c r="L20" s="48"/>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row>
    <row r="21" spans="1:92">
      <c r="A21" s="1770" t="s">
        <v>1888</v>
      </c>
      <c r="B21" s="11"/>
      <c r="C21" s="11" t="s">
        <v>1889</v>
      </c>
      <c r="D21" s="11"/>
      <c r="E21" s="48"/>
      <c r="F21" s="47"/>
      <c r="G21" s="11"/>
      <c r="H21" s="11"/>
      <c r="I21" s="11"/>
      <c r="J21" s="11"/>
      <c r="K21" s="11"/>
      <c r="L21" s="48"/>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row>
    <row r="22" spans="1:92">
      <c r="A22" s="47"/>
      <c r="B22" s="11"/>
      <c r="C22" s="11"/>
      <c r="D22" s="11"/>
      <c r="E22" s="48"/>
      <c r="F22" s="47"/>
      <c r="G22" s="11"/>
      <c r="H22" s="11"/>
      <c r="I22" s="11"/>
      <c r="J22" s="11"/>
      <c r="K22" s="11"/>
      <c r="L22" s="48"/>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row>
    <row r="23" spans="1:92">
      <c r="A23" s="252" t="s">
        <v>3706</v>
      </c>
      <c r="B23" s="63" t="s">
        <v>3706</v>
      </c>
      <c r="C23" s="57"/>
      <c r="D23" s="57"/>
      <c r="E23" s="60"/>
      <c r="F23" s="252" t="s">
        <v>3706</v>
      </c>
      <c r="G23" s="57"/>
      <c r="H23" s="132" t="s">
        <v>4480</v>
      </c>
      <c r="I23" s="255"/>
      <c r="J23" s="1786" t="s">
        <v>4481</v>
      </c>
      <c r="K23" s="57"/>
      <c r="L23" s="65"/>
      <c r="M23" s="57"/>
      <c r="N23" s="57"/>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row>
    <row r="24" spans="1:92">
      <c r="A24" s="55" t="s">
        <v>3706</v>
      </c>
      <c r="B24" s="11" t="s">
        <v>4482</v>
      </c>
      <c r="C24" s="56"/>
      <c r="D24" s="1767" t="s">
        <v>4483</v>
      </c>
      <c r="E24" s="58" t="s">
        <v>4484</v>
      </c>
      <c r="F24" s="175" t="s">
        <v>4485</v>
      </c>
      <c r="G24" s="1767" t="s">
        <v>4123</v>
      </c>
      <c r="H24" s="56"/>
      <c r="I24" s="57"/>
      <c r="J24" s="1767" t="s">
        <v>4486</v>
      </c>
      <c r="K24" s="1767" t="s">
        <v>4487</v>
      </c>
      <c r="L24" s="58"/>
      <c r="M24" s="2326"/>
      <c r="N24" s="2326"/>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row>
    <row r="25" spans="1:92">
      <c r="A25" s="175" t="s">
        <v>4190</v>
      </c>
      <c r="B25" s="11" t="s">
        <v>3247</v>
      </c>
      <c r="C25" s="56"/>
      <c r="D25" s="1767" t="s">
        <v>520</v>
      </c>
      <c r="E25" s="58" t="s">
        <v>3248</v>
      </c>
      <c r="F25" s="175" t="s">
        <v>3249</v>
      </c>
      <c r="G25" s="1767" t="s">
        <v>529</v>
      </c>
      <c r="H25" s="1767" t="s">
        <v>3250</v>
      </c>
      <c r="I25" s="1767" t="s">
        <v>3251</v>
      </c>
      <c r="J25" s="1767" t="s">
        <v>3252</v>
      </c>
      <c r="K25" s="1767" t="s">
        <v>3023</v>
      </c>
      <c r="L25" s="137" t="s">
        <v>4190</v>
      </c>
      <c r="M25" s="2326"/>
      <c r="N25" s="2326"/>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row>
    <row r="26" spans="1:92">
      <c r="A26" s="175" t="s">
        <v>4193</v>
      </c>
      <c r="B26" s="11"/>
      <c r="C26" s="56"/>
      <c r="D26" s="1767" t="s">
        <v>3253</v>
      </c>
      <c r="E26" s="58" t="s">
        <v>3254</v>
      </c>
      <c r="F26" s="55"/>
      <c r="G26" s="56"/>
      <c r="H26" s="56"/>
      <c r="I26" s="56"/>
      <c r="J26" s="1767" t="s">
        <v>3255</v>
      </c>
      <c r="K26" s="56"/>
      <c r="L26" s="137" t="s">
        <v>4193</v>
      </c>
      <c r="M26" s="56"/>
      <c r="N26" s="56"/>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row>
    <row r="27" spans="1:92">
      <c r="A27" s="55"/>
      <c r="B27" s="11"/>
      <c r="C27" s="56"/>
      <c r="D27" s="56"/>
      <c r="E27" s="58"/>
      <c r="F27" s="55"/>
      <c r="G27" s="56"/>
      <c r="H27" s="56"/>
      <c r="I27" s="56"/>
      <c r="J27" s="1767" t="s">
        <v>3256</v>
      </c>
      <c r="K27" s="56"/>
      <c r="L27" s="58"/>
      <c r="M27" s="56"/>
      <c r="N27" s="56"/>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row>
    <row r="28" spans="1:92">
      <c r="A28" s="55"/>
      <c r="B28" s="11"/>
      <c r="C28" s="56"/>
      <c r="D28" s="56"/>
      <c r="E28" s="58"/>
      <c r="F28" s="55"/>
      <c r="G28" s="56"/>
      <c r="H28" s="56"/>
      <c r="I28" s="56"/>
      <c r="J28" s="1767" t="s">
        <v>3257</v>
      </c>
      <c r="K28" s="56"/>
      <c r="L28" s="58"/>
      <c r="M28" s="56"/>
      <c r="N28" s="56"/>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row>
    <row r="29" spans="1:92">
      <c r="A29" s="55"/>
      <c r="B29" s="1766" t="s">
        <v>3258</v>
      </c>
      <c r="C29" s="77"/>
      <c r="D29" s="1766" t="s">
        <v>2119</v>
      </c>
      <c r="E29" s="137" t="s">
        <v>2120</v>
      </c>
      <c r="F29" s="175" t="s">
        <v>2121</v>
      </c>
      <c r="G29" s="1766" t="s">
        <v>4029</v>
      </c>
      <c r="H29" s="435" t="s">
        <v>4030</v>
      </c>
      <c r="I29" s="1766" t="s">
        <v>4031</v>
      </c>
      <c r="J29" s="435" t="s">
        <v>4032</v>
      </c>
      <c r="K29" s="1766" t="s">
        <v>4033</v>
      </c>
      <c r="L29" s="71"/>
      <c r="M29" s="2325"/>
      <c r="N29" s="2325"/>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row>
    <row r="30" spans="1:92">
      <c r="A30" s="230" t="s">
        <v>4148</v>
      </c>
      <c r="B30" s="256" t="s">
        <v>3345</v>
      </c>
      <c r="C30" s="57"/>
      <c r="D30" s="57"/>
      <c r="E30" s="60"/>
      <c r="F30" s="252"/>
      <c r="G30" s="57"/>
      <c r="H30" s="57"/>
      <c r="I30" s="57"/>
      <c r="J30" s="63"/>
      <c r="K30" s="59"/>
      <c r="L30" s="223" t="s">
        <v>4148</v>
      </c>
      <c r="M30" s="59"/>
      <c r="N30" s="59"/>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row>
    <row r="31" spans="1:92">
      <c r="A31" s="175" t="s">
        <v>4149</v>
      </c>
      <c r="B31" s="11"/>
      <c r="C31" s="56"/>
      <c r="D31" s="257"/>
      <c r="E31" s="48"/>
      <c r="F31" s="55"/>
      <c r="G31" s="56"/>
      <c r="H31" s="56"/>
      <c r="I31" s="257"/>
      <c r="J31" s="257"/>
      <c r="K31" s="1162" t="s">
        <v>3706</v>
      </c>
      <c r="L31" s="137" t="s">
        <v>4149</v>
      </c>
      <c r="M31" s="1162"/>
      <c r="N31" s="1162"/>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row>
    <row r="32" spans="1:92">
      <c r="A32" s="175" t="s">
        <v>4150</v>
      </c>
      <c r="B32" s="11" t="s">
        <v>3346</v>
      </c>
      <c r="C32" s="56"/>
      <c r="D32" s="858">
        <v>80000000</v>
      </c>
      <c r="E32" s="204">
        <f>510320+0</f>
        <v>510320</v>
      </c>
      <c r="F32" s="790">
        <v>35782</v>
      </c>
      <c r="G32" s="791">
        <v>46722</v>
      </c>
      <c r="H32" s="56"/>
      <c r="I32" s="56"/>
      <c r="J32" s="858">
        <v>80000000</v>
      </c>
      <c r="K32" s="1256">
        <v>5200000</v>
      </c>
      <c r="L32" s="137" t="s">
        <v>4150</v>
      </c>
      <c r="M32" s="239"/>
      <c r="N32" s="239"/>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row>
    <row r="33" spans="1:92">
      <c r="A33" s="175"/>
      <c r="B33" s="11" t="s">
        <v>4650</v>
      </c>
      <c r="C33" s="56"/>
      <c r="D33" s="858">
        <v>44000000</v>
      </c>
      <c r="E33" s="204">
        <f>263414+0</f>
        <v>263414</v>
      </c>
      <c r="F33" s="790">
        <v>34907</v>
      </c>
      <c r="G33" s="791">
        <v>42278</v>
      </c>
      <c r="H33" s="56"/>
      <c r="I33" s="56"/>
      <c r="J33" s="858">
        <v>44000000</v>
      </c>
      <c r="K33" s="1256">
        <v>2526644</v>
      </c>
      <c r="L33" s="137"/>
      <c r="M33" s="239"/>
      <c r="N33" s="239"/>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row>
    <row r="34" spans="1:92">
      <c r="A34" s="175" t="s">
        <v>4151</v>
      </c>
      <c r="B34" s="11" t="s">
        <v>4139</v>
      </c>
      <c r="C34" s="56"/>
      <c r="D34" s="858">
        <v>40000000</v>
      </c>
      <c r="E34" s="204">
        <f>369818+80000-1</f>
        <v>449817</v>
      </c>
      <c r="F34" s="790">
        <v>38439</v>
      </c>
      <c r="G34" s="791">
        <v>42095</v>
      </c>
      <c r="H34" s="56"/>
      <c r="I34" s="56"/>
      <c r="J34" s="858">
        <v>40000000</v>
      </c>
      <c r="K34" s="1256">
        <v>2120000</v>
      </c>
      <c r="L34" s="137" t="s">
        <v>4151</v>
      </c>
      <c r="M34" s="239"/>
      <c r="N34" s="239"/>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row>
    <row r="35" spans="1:92">
      <c r="A35" s="175" t="s">
        <v>4152</v>
      </c>
      <c r="B35" s="11" t="s">
        <v>4140</v>
      </c>
      <c r="C35" s="56"/>
      <c r="D35" s="858">
        <v>75000000</v>
      </c>
      <c r="E35" s="204">
        <f>527262+136500</f>
        <v>663762</v>
      </c>
      <c r="F35" s="790">
        <v>38996</v>
      </c>
      <c r="G35" s="791">
        <v>42649</v>
      </c>
      <c r="H35" s="56"/>
      <c r="I35" s="56"/>
      <c r="J35" s="858">
        <v>75000000</v>
      </c>
      <c r="K35" s="1256">
        <v>4087500</v>
      </c>
      <c r="L35" s="137" t="s">
        <v>4152</v>
      </c>
      <c r="M35" s="239"/>
      <c r="N35" s="239"/>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row>
    <row r="36" spans="1:92">
      <c r="A36" s="175" t="s">
        <v>4153</v>
      </c>
      <c r="B36" s="11" t="s">
        <v>4651</v>
      </c>
      <c r="C36" s="56"/>
      <c r="D36" s="858">
        <v>50000000</v>
      </c>
      <c r="E36" s="204">
        <f>537600+89500</f>
        <v>627100</v>
      </c>
      <c r="F36" s="790">
        <v>39711</v>
      </c>
      <c r="G36" s="791">
        <v>43344</v>
      </c>
      <c r="H36" s="56"/>
      <c r="I36" s="56"/>
      <c r="J36" s="858">
        <v>50000000</v>
      </c>
      <c r="K36" s="1256">
        <v>3075000</v>
      </c>
      <c r="L36" s="137" t="s">
        <v>4153</v>
      </c>
      <c r="M36" s="239"/>
      <c r="N36" s="239"/>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row>
    <row r="37" spans="1:92">
      <c r="A37" s="175" t="s">
        <v>4154</v>
      </c>
      <c r="B37" s="11" t="s">
        <v>4141</v>
      </c>
      <c r="C37" s="56"/>
      <c r="D37" s="858">
        <v>60000000</v>
      </c>
      <c r="E37" s="204">
        <f>480529+0</f>
        <v>480529</v>
      </c>
      <c r="F37" s="790">
        <v>40155</v>
      </c>
      <c r="G37" s="791">
        <v>43800</v>
      </c>
      <c r="H37" s="56"/>
      <c r="I37" s="56"/>
      <c r="J37" s="858">
        <v>60000000</v>
      </c>
      <c r="K37" s="1256">
        <v>2976000</v>
      </c>
      <c r="L37" s="137" t="s">
        <v>4154</v>
      </c>
      <c r="M37" s="239"/>
      <c r="N37" s="239"/>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row>
    <row r="38" spans="1:92">
      <c r="A38" s="175" t="s">
        <v>4155</v>
      </c>
      <c r="B38" s="11" t="s">
        <v>4142</v>
      </c>
      <c r="C38" s="56"/>
      <c r="D38" s="858">
        <v>60000000</v>
      </c>
      <c r="E38" s="204">
        <v>616117</v>
      </c>
      <c r="F38" s="790">
        <v>40155</v>
      </c>
      <c r="G38" s="790">
        <v>50861</v>
      </c>
      <c r="H38" s="56"/>
      <c r="I38" s="56"/>
      <c r="J38" s="858">
        <v>60000000</v>
      </c>
      <c r="K38" s="1256">
        <v>3600000</v>
      </c>
      <c r="L38" s="137" t="s">
        <v>4155</v>
      </c>
      <c r="M38" s="239"/>
      <c r="N38" s="239"/>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row>
    <row r="39" spans="1:92">
      <c r="A39" s="175"/>
      <c r="B39" s="11" t="s">
        <v>4648</v>
      </c>
      <c r="C39" s="56"/>
      <c r="D39" s="858">
        <v>55000000</v>
      </c>
      <c r="E39" s="204">
        <f>461118+67100</f>
        <v>528218</v>
      </c>
      <c r="F39" s="790">
        <v>40405</v>
      </c>
      <c r="G39" s="790">
        <v>42231</v>
      </c>
      <c r="H39" s="56"/>
      <c r="I39" s="56"/>
      <c r="J39" s="858">
        <v>55000000</v>
      </c>
      <c r="K39" s="1256">
        <v>1375000</v>
      </c>
      <c r="L39" s="137"/>
      <c r="M39" s="239"/>
      <c r="N39" s="239"/>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row>
    <row r="40" spans="1:92">
      <c r="A40" s="175" t="s">
        <v>4156</v>
      </c>
      <c r="B40" s="11" t="s">
        <v>4649</v>
      </c>
      <c r="C40" s="56"/>
      <c r="D40" s="858">
        <v>115000000</v>
      </c>
      <c r="E40" s="204">
        <f>1156872+218500</f>
        <v>1375372</v>
      </c>
      <c r="F40" s="790">
        <v>40405</v>
      </c>
      <c r="G40" s="790">
        <v>51363</v>
      </c>
      <c r="H40" s="56"/>
      <c r="I40" s="56"/>
      <c r="J40" s="858">
        <v>115000000</v>
      </c>
      <c r="K40" s="1256">
        <f>6325000</f>
        <v>6325000</v>
      </c>
      <c r="L40" s="137" t="s">
        <v>4156</v>
      </c>
      <c r="M40" s="239"/>
      <c r="N40" s="239"/>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row>
    <row r="41" spans="1:92">
      <c r="A41" s="175" t="s">
        <v>4157</v>
      </c>
      <c r="B41" s="11"/>
      <c r="C41" s="56"/>
      <c r="D41" s="241"/>
      <c r="E41" s="204"/>
      <c r="F41" s="790"/>
      <c r="G41" s="790"/>
      <c r="H41" s="56"/>
      <c r="I41" s="56"/>
      <c r="J41" s="858"/>
      <c r="K41" s="1203"/>
      <c r="L41" s="137" t="s">
        <v>4157</v>
      </c>
      <c r="M41" s="210"/>
      <c r="N41" s="210"/>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row>
    <row r="42" spans="1:92">
      <c r="A42" s="175" t="s">
        <v>4158</v>
      </c>
      <c r="B42" s="11"/>
      <c r="C42" s="56"/>
      <c r="D42" s="241"/>
      <c r="E42" s="204"/>
      <c r="F42" s="790"/>
      <c r="G42" s="790"/>
      <c r="H42" s="56"/>
      <c r="I42" s="56"/>
      <c r="J42" s="241"/>
      <c r="K42" s="210"/>
      <c r="L42" s="137" t="s">
        <v>4158</v>
      </c>
      <c r="M42" s="210"/>
      <c r="N42" s="210"/>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row>
    <row r="43" spans="1:92">
      <c r="A43" s="175" t="s">
        <v>4159</v>
      </c>
      <c r="B43" s="11"/>
      <c r="C43" s="56"/>
      <c r="D43" s="241"/>
      <c r="E43" s="204"/>
      <c r="F43" s="790"/>
      <c r="G43" s="790"/>
      <c r="H43" s="56"/>
      <c r="I43" s="56"/>
      <c r="J43" s="241"/>
      <c r="K43" s="210"/>
      <c r="L43" s="137" t="s">
        <v>4159</v>
      </c>
      <c r="M43" s="210"/>
      <c r="N43" s="210"/>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row>
    <row r="44" spans="1:92">
      <c r="A44" s="175" t="s">
        <v>4160</v>
      </c>
      <c r="B44" s="11" t="s">
        <v>3706</v>
      </c>
      <c r="C44" s="56"/>
      <c r="D44" s="241" t="s">
        <v>3706</v>
      </c>
      <c r="E44" s="204" t="s">
        <v>3706</v>
      </c>
      <c r="F44" s="55"/>
      <c r="G44" s="56"/>
      <c r="H44" s="56"/>
      <c r="I44" s="56"/>
      <c r="J44" s="241"/>
      <c r="K44" s="210"/>
      <c r="L44" s="137" t="s">
        <v>4160</v>
      </c>
      <c r="M44" s="210"/>
      <c r="N44" s="210"/>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row>
    <row r="45" spans="1:92">
      <c r="A45" s="175" t="s">
        <v>4161</v>
      </c>
      <c r="B45" s="11" t="s">
        <v>3706</v>
      </c>
      <c r="C45" s="56"/>
      <c r="D45" s="241"/>
      <c r="E45" s="204"/>
      <c r="F45" s="55"/>
      <c r="G45" s="56"/>
      <c r="H45" s="56"/>
      <c r="I45" s="56"/>
      <c r="J45" s="241"/>
      <c r="K45" s="210"/>
      <c r="L45" s="137" t="s">
        <v>4161</v>
      </c>
      <c r="M45" s="210"/>
      <c r="N45" s="210"/>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row>
    <row r="46" spans="1:92">
      <c r="A46" s="175" t="s">
        <v>4175</v>
      </c>
      <c r="B46" s="11" t="s">
        <v>3706</v>
      </c>
      <c r="C46" s="56"/>
      <c r="D46" s="241"/>
      <c r="E46" s="204"/>
      <c r="F46" s="55"/>
      <c r="G46" s="56"/>
      <c r="H46" s="56"/>
      <c r="I46" s="56"/>
      <c r="J46" s="241"/>
      <c r="K46" s="210"/>
      <c r="L46" s="137" t="s">
        <v>4175</v>
      </c>
      <c r="M46" s="210"/>
      <c r="N46" s="210"/>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row>
    <row r="47" spans="1:92">
      <c r="A47" s="175" t="s">
        <v>4176</v>
      </c>
      <c r="B47" s="11"/>
      <c r="C47" s="56"/>
      <c r="D47" s="241"/>
      <c r="E47" s="204"/>
      <c r="F47" s="55"/>
      <c r="G47" s="56"/>
      <c r="H47" s="56"/>
      <c r="I47" s="56"/>
      <c r="J47" s="241"/>
      <c r="K47" s="210"/>
      <c r="L47" s="137" t="s">
        <v>4176</v>
      </c>
      <c r="M47" s="210"/>
      <c r="N47" s="210"/>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row>
    <row r="48" spans="1:92">
      <c r="A48" s="175" t="s">
        <v>4177</v>
      </c>
      <c r="B48" s="11"/>
      <c r="C48" s="56"/>
      <c r="D48" s="241"/>
      <c r="E48" s="204"/>
      <c r="F48" s="55"/>
      <c r="G48" s="56"/>
      <c r="H48" s="56"/>
      <c r="I48" s="56"/>
      <c r="J48" s="241"/>
      <c r="K48" s="210"/>
      <c r="L48" s="137" t="s">
        <v>4177</v>
      </c>
      <c r="M48" s="210"/>
      <c r="N48" s="210"/>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row>
    <row r="49" spans="1:92">
      <c r="A49" s="175" t="s">
        <v>4178</v>
      </c>
      <c r="B49" s="11"/>
      <c r="C49" s="56"/>
      <c r="D49" s="241"/>
      <c r="E49" s="204"/>
      <c r="F49" s="55"/>
      <c r="G49" s="56"/>
      <c r="H49" s="56"/>
      <c r="I49" s="56"/>
      <c r="J49" s="241"/>
      <c r="K49" s="210"/>
      <c r="L49" s="137" t="s">
        <v>4178</v>
      </c>
      <c r="M49" s="210"/>
      <c r="N49" s="210"/>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row>
    <row r="50" spans="1:92">
      <c r="A50" s="175" t="s">
        <v>4179</v>
      </c>
      <c r="B50" s="11"/>
      <c r="C50" s="56"/>
      <c r="D50" s="241"/>
      <c r="E50" s="204"/>
      <c r="F50" s="55"/>
      <c r="G50" s="56"/>
      <c r="H50" s="56"/>
      <c r="I50" s="56"/>
      <c r="J50" s="241"/>
      <c r="K50" s="210"/>
      <c r="L50" s="137" t="s">
        <v>4179</v>
      </c>
      <c r="M50" s="210"/>
      <c r="N50" s="210"/>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row>
    <row r="51" spans="1:92">
      <c r="A51" s="175" t="s">
        <v>4162</v>
      </c>
      <c r="B51" s="1766" t="s">
        <v>1493</v>
      </c>
      <c r="C51" s="56"/>
      <c r="D51" s="146">
        <f>SUM(D31:D50)</f>
        <v>579000000</v>
      </c>
      <c r="E51" s="144">
        <f>SUM(E31:E50)</f>
        <v>5514649</v>
      </c>
      <c r="F51" s="55"/>
      <c r="G51" s="56"/>
      <c r="H51" s="56"/>
      <c r="I51" s="56"/>
      <c r="J51" s="146">
        <f>SUM(J31:J50)</f>
        <v>579000000</v>
      </c>
      <c r="K51" s="2323">
        <f>SUM(K31:K50)</f>
        <v>31285144</v>
      </c>
      <c r="L51" s="137" t="s">
        <v>4162</v>
      </c>
      <c r="M51" s="2323"/>
      <c r="N51" s="2323"/>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row>
    <row r="52" spans="1:92">
      <c r="A52" s="175" t="s">
        <v>2842</v>
      </c>
      <c r="B52" s="11"/>
      <c r="C52" s="56"/>
      <c r="D52" s="56"/>
      <c r="E52" s="48"/>
      <c r="F52" s="55"/>
      <c r="G52" s="56"/>
      <c r="H52" s="56"/>
      <c r="I52" s="56"/>
      <c r="J52" s="56"/>
      <c r="K52" s="2328"/>
      <c r="L52" s="137" t="s">
        <v>2842</v>
      </c>
      <c r="M52" s="2328"/>
      <c r="N52" s="2328"/>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row>
    <row r="53" spans="1:92">
      <c r="A53" s="175" t="s">
        <v>2843</v>
      </c>
      <c r="B53" s="184"/>
      <c r="C53" s="56"/>
      <c r="D53" s="56"/>
      <c r="E53" s="48"/>
      <c r="F53" s="55"/>
      <c r="G53" s="56"/>
      <c r="H53" s="56"/>
      <c r="I53" s="56"/>
      <c r="J53" s="56"/>
      <c r="K53" s="2328"/>
      <c r="L53" s="137" t="s">
        <v>2843</v>
      </c>
      <c r="M53" s="2328"/>
      <c r="N53" s="2328"/>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row>
    <row r="54" spans="1:92">
      <c r="A54" s="175" t="s">
        <v>2844</v>
      </c>
      <c r="B54" s="11"/>
      <c r="C54" s="56"/>
      <c r="D54" s="257"/>
      <c r="E54" s="209"/>
      <c r="F54" s="55"/>
      <c r="G54" s="56"/>
      <c r="H54" s="56"/>
      <c r="I54" s="56"/>
      <c r="J54" s="257"/>
      <c r="K54" s="208"/>
      <c r="L54" s="137" t="s">
        <v>2844</v>
      </c>
      <c r="M54" s="208"/>
      <c r="N54" s="208"/>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row>
    <row r="55" spans="1:92">
      <c r="A55" s="175" t="s">
        <v>2845</v>
      </c>
      <c r="B55" s="11"/>
      <c r="C55" s="56"/>
      <c r="D55" s="241"/>
      <c r="E55" s="204"/>
      <c r="F55" s="55"/>
      <c r="G55" s="56"/>
      <c r="H55" s="56"/>
      <c r="I55" s="56"/>
      <c r="J55" s="241"/>
      <c r="K55" s="210" t="s">
        <v>3706</v>
      </c>
      <c r="L55" s="137" t="s">
        <v>2845</v>
      </c>
      <c r="M55" s="210"/>
      <c r="N55" s="210"/>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row>
    <row r="56" spans="1:92">
      <c r="A56" s="175" t="s">
        <v>2846</v>
      </c>
      <c r="B56" s="11"/>
      <c r="C56" s="56"/>
      <c r="D56" s="241"/>
      <c r="E56" s="204"/>
      <c r="F56" s="55"/>
      <c r="G56" s="56"/>
      <c r="H56" s="56"/>
      <c r="I56" s="56"/>
      <c r="J56" s="241"/>
      <c r="K56" s="210"/>
      <c r="L56" s="137" t="s">
        <v>2846</v>
      </c>
      <c r="M56" s="210"/>
      <c r="N56" s="210"/>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row>
    <row r="57" spans="1:92">
      <c r="A57" s="175" t="s">
        <v>2847</v>
      </c>
      <c r="B57" s="11"/>
      <c r="C57" s="56"/>
      <c r="D57" s="241"/>
      <c r="E57" s="204"/>
      <c r="F57" s="55"/>
      <c r="G57" s="56"/>
      <c r="H57" s="56"/>
      <c r="I57" s="56"/>
      <c r="J57" s="241"/>
      <c r="K57" s="210"/>
      <c r="L57" s="137" t="s">
        <v>2847</v>
      </c>
      <c r="M57" s="210"/>
      <c r="N57" s="210"/>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row>
    <row r="58" spans="1:92">
      <c r="A58" s="175" t="s">
        <v>2848</v>
      </c>
      <c r="B58" s="11"/>
      <c r="C58" s="56"/>
      <c r="D58" s="241"/>
      <c r="E58" s="204"/>
      <c r="F58" s="55"/>
      <c r="G58" s="56"/>
      <c r="H58" s="56"/>
      <c r="I58" s="56"/>
      <c r="J58" s="241"/>
      <c r="K58" s="210"/>
      <c r="L58" s="137" t="s">
        <v>2848</v>
      </c>
      <c r="M58" s="210"/>
      <c r="N58" s="210"/>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row>
    <row r="59" spans="1:92">
      <c r="A59" s="175" t="s">
        <v>2763</v>
      </c>
      <c r="B59" s="1766"/>
      <c r="C59" s="56"/>
      <c r="D59" s="205"/>
      <c r="E59" s="177"/>
      <c r="F59" s="55"/>
      <c r="G59" s="56"/>
      <c r="H59" s="56"/>
      <c r="I59" s="56"/>
      <c r="J59" s="208"/>
      <c r="K59" s="257"/>
      <c r="L59" s="137" t="s">
        <v>2763</v>
      </c>
      <c r="M59" s="257"/>
      <c r="N59" s="257"/>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row>
    <row r="60" spans="1:92">
      <c r="A60" s="175" t="s">
        <v>2764</v>
      </c>
      <c r="B60" s="11"/>
      <c r="C60" s="56"/>
      <c r="D60" s="56"/>
      <c r="E60" s="48"/>
      <c r="F60" s="55"/>
      <c r="G60" s="56"/>
      <c r="H60" s="56"/>
      <c r="I60" s="56"/>
      <c r="J60" s="56"/>
      <c r="K60" s="53"/>
      <c r="L60" s="137" t="s">
        <v>2764</v>
      </c>
      <c r="M60" s="53"/>
      <c r="N60" s="53"/>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row>
    <row r="61" spans="1:92">
      <c r="A61" s="175" t="s">
        <v>2765</v>
      </c>
      <c r="B61" s="184"/>
      <c r="C61" s="56"/>
      <c r="D61" s="56"/>
      <c r="E61" s="48"/>
      <c r="F61" s="55"/>
      <c r="G61" s="56"/>
      <c r="H61" s="56"/>
      <c r="I61" s="56"/>
      <c r="J61" s="56"/>
      <c r="K61" s="53"/>
      <c r="L61" s="137" t="s">
        <v>2765</v>
      </c>
      <c r="M61" s="53"/>
      <c r="N61" s="53"/>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row>
    <row r="62" spans="1:92">
      <c r="A62" s="175" t="s">
        <v>2766</v>
      </c>
      <c r="B62" s="11"/>
      <c r="C62" s="56"/>
      <c r="D62" s="241"/>
      <c r="E62" s="204"/>
      <c r="F62" s="55"/>
      <c r="G62" s="56"/>
      <c r="H62" s="56"/>
      <c r="I62" s="56"/>
      <c r="J62" s="241"/>
      <c r="K62" s="210"/>
      <c r="L62" s="137" t="s">
        <v>2766</v>
      </c>
      <c r="M62" s="210"/>
      <c r="N62" s="210"/>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row>
    <row r="63" spans="1:92">
      <c r="A63" s="175" t="s">
        <v>2767</v>
      </c>
      <c r="B63" s="11"/>
      <c r="C63" s="77"/>
      <c r="D63" s="241"/>
      <c r="E63" s="204"/>
      <c r="F63" s="55"/>
      <c r="G63" s="56"/>
      <c r="H63" s="56"/>
      <c r="I63" s="56"/>
      <c r="J63" s="241"/>
      <c r="K63" s="210"/>
      <c r="L63" s="137" t="s">
        <v>2767</v>
      </c>
      <c r="M63" s="210"/>
      <c r="N63" s="210"/>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row>
    <row r="64" spans="1:92" ht="15.75" thickBot="1">
      <c r="A64" s="180" t="s">
        <v>2768</v>
      </c>
      <c r="B64" s="172" t="s">
        <v>1730</v>
      </c>
      <c r="C64" s="73"/>
      <c r="D64" s="171">
        <f>D51+D59+D62+D63</f>
        <v>579000000</v>
      </c>
      <c r="E64" s="169">
        <f>E51+E59+E62+E63</f>
        <v>5514649</v>
      </c>
      <c r="F64" s="258"/>
      <c r="G64" s="227"/>
      <c r="H64" s="227"/>
      <c r="I64" s="259"/>
      <c r="J64" s="171">
        <f>J51+J59+J62+J63</f>
        <v>579000000</v>
      </c>
      <c r="K64" s="2195">
        <f>K51+K59+K62+K63</f>
        <v>31285144</v>
      </c>
      <c r="L64" s="156" t="s">
        <v>2768</v>
      </c>
      <c r="M64" s="2327"/>
      <c r="N64" s="2327"/>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row>
    <row r="65" spans="1:92">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row>
    <row r="66" spans="1:92">
      <c r="A66" s="11" t="s">
        <v>1016</v>
      </c>
      <c r="B66" s="11"/>
      <c r="C66" s="11"/>
      <c r="D66" s="11"/>
      <c r="E66" s="11"/>
      <c r="F66" s="11" t="str">
        <f>A66</f>
        <v xml:space="preserve"> FERC FORM NO.1 (ED. 12-96) NYPSC Modified-96</v>
      </c>
      <c r="G66" s="11"/>
      <c r="H66" s="11"/>
      <c r="I66" s="11"/>
      <c r="J66" s="11"/>
      <c r="K66" s="11"/>
      <c r="L66" s="174" t="s">
        <v>1017</v>
      </c>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row>
    <row r="67" spans="1:92">
      <c r="A67" s="44" t="s">
        <v>1018</v>
      </c>
      <c r="B67" s="44"/>
      <c r="C67" s="44"/>
      <c r="D67" s="44"/>
      <c r="E67" s="44"/>
      <c r="F67" s="44" t="s">
        <v>1019</v>
      </c>
      <c r="G67" s="44"/>
      <c r="H67" s="44"/>
      <c r="I67" s="44"/>
      <c r="J67" s="44"/>
      <c r="K67" s="44"/>
      <c r="L67" s="44"/>
      <c r="M67" s="44"/>
      <c r="N67" s="44"/>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row>
    <row r="68" spans="1:92">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row>
    <row r="69" spans="1:92">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row>
    <row r="70" spans="1:92">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row>
    <row r="71" spans="1:92">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row>
    <row r="72" spans="1:92">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row>
    <row r="73" spans="1:92">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row>
    <row r="74" spans="1:92" ht="15.75" thickBot="1">
      <c r="A74" s="11" t="str">
        <f>'[30]Data Sheet'!$C$25</f>
        <v xml:space="preserve"> </v>
      </c>
      <c r="B74" s="11"/>
      <c r="C74" s="11"/>
      <c r="D74" s="456" t="str">
        <f>'[30]Data Sheet'!$C$40</f>
        <v xml:space="preserve"> </v>
      </c>
      <c r="E74" s="11" t="str">
        <f>'[30]Data Sheet'!$C$38</f>
        <v xml:space="preserve"> </v>
      </c>
      <c r="F74" s="11" t="str">
        <f>'[30]Data Sheet'!$C$25</f>
        <v xml:space="preserve"> </v>
      </c>
      <c r="G74" s="11"/>
      <c r="H74" s="11"/>
      <c r="I74" s="456" t="str">
        <f>'[30]Data Sheet'!$C$40</f>
        <v xml:space="preserve"> </v>
      </c>
      <c r="J74" s="11" t="str">
        <f>'[30]Data Sheet'!$C$38</f>
        <v xml:space="preserve"> </v>
      </c>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row>
    <row r="75" spans="1:92">
      <c r="A75" s="261"/>
      <c r="B75" s="262"/>
      <c r="C75" s="262"/>
      <c r="D75" s="262"/>
      <c r="E75" s="263"/>
      <c r="F75" s="261"/>
      <c r="G75" s="262"/>
      <c r="H75" s="262"/>
      <c r="I75" s="262"/>
      <c r="J75" s="262"/>
      <c r="K75" s="262"/>
      <c r="L75" s="263"/>
      <c r="M75" s="262"/>
      <c r="N75" s="262"/>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row>
    <row r="76" spans="1:92">
      <c r="A76" s="202" t="s">
        <v>721</v>
      </c>
      <c r="B76" s="44"/>
      <c r="C76" s="44"/>
      <c r="D76" s="44"/>
      <c r="E76" s="45"/>
      <c r="F76" s="202" t="str">
        <f>F4</f>
        <v>LONG-TERM DEBT (Accounts 221, 222, 223, and 224) (Continued)</v>
      </c>
      <c r="G76" s="44"/>
      <c r="H76" s="44"/>
      <c r="I76" s="44"/>
      <c r="J76" s="44"/>
      <c r="K76" s="44"/>
      <c r="L76" s="45"/>
      <c r="M76" s="44"/>
      <c r="N76" s="44"/>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row>
    <row r="77" spans="1:92">
      <c r="A77" s="47"/>
      <c r="B77" s="11"/>
      <c r="C77" s="11"/>
      <c r="D77" s="11"/>
      <c r="E77" s="264" t="s">
        <v>3706</v>
      </c>
      <c r="F77" s="47"/>
      <c r="G77" s="11"/>
      <c r="H77" s="11"/>
      <c r="I77" s="11"/>
      <c r="J77" s="11"/>
      <c r="K77" s="11"/>
      <c r="L77" s="48"/>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row>
    <row r="78" spans="1:92">
      <c r="A78" s="252" t="s">
        <v>3706</v>
      </c>
      <c r="B78" s="63" t="s">
        <v>3706</v>
      </c>
      <c r="C78" s="57"/>
      <c r="D78" s="57"/>
      <c r="E78" s="60"/>
      <c r="F78" s="252" t="s">
        <v>3706</v>
      </c>
      <c r="G78" s="57"/>
      <c r="H78" s="132" t="s">
        <v>4480</v>
      </c>
      <c r="I78" s="255"/>
      <c r="J78" s="1786" t="s">
        <v>4481</v>
      </c>
      <c r="K78" s="57"/>
      <c r="L78" s="65"/>
      <c r="M78" s="57"/>
      <c r="N78" s="57"/>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row>
    <row r="79" spans="1:92">
      <c r="A79" s="55" t="s">
        <v>3706</v>
      </c>
      <c r="B79" s="11" t="s">
        <v>4482</v>
      </c>
      <c r="C79" s="56"/>
      <c r="D79" s="1767" t="s">
        <v>4483</v>
      </c>
      <c r="E79" s="58" t="s">
        <v>4484</v>
      </c>
      <c r="F79" s="175" t="s">
        <v>4485</v>
      </c>
      <c r="G79" s="1767" t="s">
        <v>4123</v>
      </c>
      <c r="H79" s="56"/>
      <c r="I79" s="57"/>
      <c r="J79" s="1767" t="s">
        <v>4486</v>
      </c>
      <c r="K79" s="1767" t="s">
        <v>4487</v>
      </c>
      <c r="L79" s="58"/>
      <c r="M79" s="2326"/>
      <c r="N79" s="2326"/>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row>
    <row r="80" spans="1:92">
      <c r="A80" s="175" t="s">
        <v>4190</v>
      </c>
      <c r="B80" s="11" t="s">
        <v>3247</v>
      </c>
      <c r="C80" s="56"/>
      <c r="D80" s="1767" t="s">
        <v>520</v>
      </c>
      <c r="E80" s="58" t="s">
        <v>3248</v>
      </c>
      <c r="F80" s="175" t="s">
        <v>3249</v>
      </c>
      <c r="G80" s="1767" t="s">
        <v>529</v>
      </c>
      <c r="H80" s="1767" t="s">
        <v>3250</v>
      </c>
      <c r="I80" s="1767" t="s">
        <v>3251</v>
      </c>
      <c r="J80" s="1767" t="s">
        <v>3252</v>
      </c>
      <c r="K80" s="1767" t="s">
        <v>3023</v>
      </c>
      <c r="L80" s="137" t="s">
        <v>4190</v>
      </c>
      <c r="M80" s="2326"/>
      <c r="N80" s="2326"/>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row>
    <row r="81" spans="1:92">
      <c r="A81" s="175" t="s">
        <v>4193</v>
      </c>
      <c r="B81" s="11"/>
      <c r="C81" s="56"/>
      <c r="D81" s="1767" t="s">
        <v>3253</v>
      </c>
      <c r="E81" s="58" t="s">
        <v>3254</v>
      </c>
      <c r="F81" s="55"/>
      <c r="G81" s="56"/>
      <c r="H81" s="56"/>
      <c r="I81" s="56"/>
      <c r="J81" s="1767" t="s">
        <v>3255</v>
      </c>
      <c r="K81" s="56"/>
      <c r="L81" s="137" t="s">
        <v>4193</v>
      </c>
      <c r="M81" s="56"/>
      <c r="N81" s="56"/>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row>
    <row r="82" spans="1:92">
      <c r="A82" s="55"/>
      <c r="B82" s="11"/>
      <c r="C82" s="56"/>
      <c r="D82" s="56"/>
      <c r="E82" s="58"/>
      <c r="F82" s="55"/>
      <c r="G82" s="56"/>
      <c r="H82" s="56"/>
      <c r="I82" s="56"/>
      <c r="J82" s="1767" t="s">
        <v>3256</v>
      </c>
      <c r="K82" s="56"/>
      <c r="L82" s="58"/>
      <c r="M82" s="56"/>
      <c r="N82" s="56"/>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row>
    <row r="83" spans="1:92">
      <c r="A83" s="55"/>
      <c r="B83" s="11"/>
      <c r="C83" s="56"/>
      <c r="D83" s="56"/>
      <c r="E83" s="58"/>
      <c r="F83" s="55"/>
      <c r="G83" s="56"/>
      <c r="H83" s="56"/>
      <c r="I83" s="56"/>
      <c r="J83" s="1767" t="s">
        <v>3257</v>
      </c>
      <c r="K83" s="56"/>
      <c r="L83" s="58"/>
      <c r="M83" s="56"/>
      <c r="N83" s="56"/>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row>
    <row r="84" spans="1:92">
      <c r="A84" s="55"/>
      <c r="B84" s="1766" t="s">
        <v>3258</v>
      </c>
      <c r="C84" s="77"/>
      <c r="D84" s="1766" t="s">
        <v>2119</v>
      </c>
      <c r="E84" s="137" t="s">
        <v>2120</v>
      </c>
      <c r="F84" s="175" t="s">
        <v>2121</v>
      </c>
      <c r="G84" s="1766" t="s">
        <v>4029</v>
      </c>
      <c r="H84" s="435" t="s">
        <v>4030</v>
      </c>
      <c r="I84" s="1766" t="s">
        <v>4031</v>
      </c>
      <c r="J84" s="435" t="s">
        <v>4032</v>
      </c>
      <c r="K84" s="1766" t="s">
        <v>4033</v>
      </c>
      <c r="L84" s="71"/>
      <c r="M84" s="2325"/>
      <c r="N84" s="2325"/>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row>
    <row r="85" spans="1:92">
      <c r="A85" s="230" t="s">
        <v>4148</v>
      </c>
      <c r="B85" s="256" t="s">
        <v>1014</v>
      </c>
      <c r="C85" s="57"/>
      <c r="D85" s="57"/>
      <c r="E85" s="60"/>
      <c r="F85" s="252"/>
      <c r="G85" s="57"/>
      <c r="H85" s="57"/>
      <c r="I85" s="57"/>
      <c r="J85" s="63"/>
      <c r="K85" s="59"/>
      <c r="L85" s="444" t="s">
        <v>4148</v>
      </c>
      <c r="M85" s="59"/>
      <c r="N85" s="59"/>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row>
    <row r="86" spans="1:92">
      <c r="A86" s="175" t="s">
        <v>4149</v>
      </c>
      <c r="B86" s="11"/>
      <c r="C86" s="56"/>
      <c r="D86" s="257"/>
      <c r="E86" s="48"/>
      <c r="F86" s="55"/>
      <c r="G86" s="56"/>
      <c r="H86" s="56"/>
      <c r="I86" s="257"/>
      <c r="J86" s="257"/>
      <c r="K86" s="208"/>
      <c r="L86" s="265" t="s">
        <v>4149</v>
      </c>
      <c r="M86" s="208"/>
      <c r="N86" s="208"/>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row>
    <row r="87" spans="1:92">
      <c r="A87" s="175" t="s">
        <v>4150</v>
      </c>
      <c r="B87" s="11"/>
      <c r="C87" s="56"/>
      <c r="D87" s="241"/>
      <c r="E87" s="204"/>
      <c r="F87" s="55"/>
      <c r="G87" s="56"/>
      <c r="H87" s="56"/>
      <c r="I87" s="56"/>
      <c r="J87" s="241"/>
      <c r="K87" s="210"/>
      <c r="L87" s="265" t="s">
        <v>4150</v>
      </c>
      <c r="M87" s="210"/>
      <c r="N87" s="210"/>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row>
    <row r="88" spans="1:92">
      <c r="A88" s="175" t="s">
        <v>4151</v>
      </c>
      <c r="B88" s="11"/>
      <c r="C88" s="56"/>
      <c r="D88" s="241"/>
      <c r="E88" s="204"/>
      <c r="F88" s="55"/>
      <c r="G88" s="56"/>
      <c r="H88" s="56"/>
      <c r="I88" s="56"/>
      <c r="J88" s="241"/>
      <c r="K88" s="210"/>
      <c r="L88" s="265" t="s">
        <v>4151</v>
      </c>
      <c r="M88" s="210"/>
      <c r="N88" s="210"/>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row>
    <row r="89" spans="1:92">
      <c r="A89" s="175" t="s">
        <v>4152</v>
      </c>
      <c r="B89" s="11"/>
      <c r="C89" s="56"/>
      <c r="D89" s="241"/>
      <c r="E89" s="204"/>
      <c r="F89" s="55"/>
      <c r="G89" s="56"/>
      <c r="H89" s="56"/>
      <c r="I89" s="241"/>
      <c r="J89" s="241"/>
      <c r="K89" s="210"/>
      <c r="L89" s="265" t="s">
        <v>4152</v>
      </c>
      <c r="M89" s="210"/>
      <c r="N89" s="210"/>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row>
    <row r="90" spans="1:92">
      <c r="A90" s="175" t="s">
        <v>4153</v>
      </c>
      <c r="B90" s="11"/>
      <c r="C90" s="56"/>
      <c r="D90" s="241"/>
      <c r="E90" s="204"/>
      <c r="F90" s="55"/>
      <c r="G90" s="56"/>
      <c r="H90" s="56"/>
      <c r="I90" s="56"/>
      <c r="J90" s="241"/>
      <c r="K90" s="210"/>
      <c r="L90" s="265" t="s">
        <v>4153</v>
      </c>
      <c r="M90" s="210"/>
      <c r="N90" s="210"/>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row>
    <row r="91" spans="1:92">
      <c r="A91" s="175" t="s">
        <v>4154</v>
      </c>
      <c r="B91" s="11"/>
      <c r="C91" s="56"/>
      <c r="D91" s="241"/>
      <c r="E91" s="204"/>
      <c r="F91" s="55"/>
      <c r="G91" s="56"/>
      <c r="H91" s="56"/>
      <c r="I91" s="56"/>
      <c r="J91" s="241"/>
      <c r="K91" s="210"/>
      <c r="L91" s="265" t="s">
        <v>4154</v>
      </c>
      <c r="M91" s="210"/>
      <c r="N91" s="210"/>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row>
    <row r="92" spans="1:92">
      <c r="A92" s="175" t="s">
        <v>4155</v>
      </c>
      <c r="B92" s="1766" t="s">
        <v>1493</v>
      </c>
      <c r="C92" s="56"/>
      <c r="D92" s="146">
        <f>SUM(D86:D91)</f>
        <v>0</v>
      </c>
      <c r="E92" s="144">
        <f>SUM(E86:E91)</f>
        <v>0</v>
      </c>
      <c r="F92" s="55"/>
      <c r="G92" s="56"/>
      <c r="H92" s="56"/>
      <c r="I92" s="56"/>
      <c r="J92" s="146">
        <f>SUM(J86:J91)</f>
        <v>0</v>
      </c>
      <c r="K92" s="146">
        <f>SUM(K86:K91)</f>
        <v>0</v>
      </c>
      <c r="L92" s="265" t="s">
        <v>4155</v>
      </c>
      <c r="M92" s="146"/>
      <c r="N92" s="146"/>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row>
    <row r="93" spans="1:92">
      <c r="A93" s="175" t="s">
        <v>4156</v>
      </c>
      <c r="B93" s="11"/>
      <c r="C93" s="56"/>
      <c r="D93" s="56"/>
      <c r="E93" s="48"/>
      <c r="F93" s="55"/>
      <c r="G93" s="56"/>
      <c r="H93" s="56"/>
      <c r="I93" s="56"/>
      <c r="J93" s="56"/>
      <c r="K93" s="53"/>
      <c r="L93" s="265" t="s">
        <v>4156</v>
      </c>
      <c r="M93" s="53"/>
      <c r="N93" s="53"/>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row>
    <row r="94" spans="1:92">
      <c r="A94" s="175" t="s">
        <v>4157</v>
      </c>
      <c r="B94" s="184" t="s">
        <v>1015</v>
      </c>
      <c r="C94" s="56"/>
      <c r="D94" s="56"/>
      <c r="E94" s="48"/>
      <c r="F94" s="55"/>
      <c r="G94" s="56"/>
      <c r="H94" s="56"/>
      <c r="I94" s="56"/>
      <c r="J94" s="56"/>
      <c r="K94" s="53"/>
      <c r="L94" s="265" t="s">
        <v>4157</v>
      </c>
      <c r="M94" s="53"/>
      <c r="N94" s="53"/>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row>
    <row r="95" spans="1:92">
      <c r="A95" s="175" t="s">
        <v>4158</v>
      </c>
      <c r="B95" s="11"/>
      <c r="C95" s="56"/>
      <c r="D95" s="257"/>
      <c r="E95" s="209"/>
      <c r="F95" s="55"/>
      <c r="G95" s="56"/>
      <c r="H95" s="56"/>
      <c r="I95" s="56"/>
      <c r="J95" s="257"/>
      <c r="K95" s="208"/>
      <c r="L95" s="265" t="s">
        <v>4158</v>
      </c>
      <c r="M95" s="208"/>
      <c r="N95" s="208"/>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row>
    <row r="96" spans="1:92">
      <c r="A96" s="175" t="s">
        <v>4159</v>
      </c>
      <c r="B96" s="11"/>
      <c r="C96" s="56"/>
      <c r="D96" s="241"/>
      <c r="E96" s="204"/>
      <c r="F96" s="55"/>
      <c r="G96" s="56"/>
      <c r="H96" s="56"/>
      <c r="I96" s="56"/>
      <c r="J96" s="241"/>
      <c r="K96" s="210"/>
      <c r="L96" s="265" t="s">
        <v>4159</v>
      </c>
      <c r="M96" s="210"/>
      <c r="N96" s="210"/>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row>
    <row r="97" spans="1:92">
      <c r="A97" s="175" t="s">
        <v>4160</v>
      </c>
      <c r="B97" s="11"/>
      <c r="C97" s="56"/>
      <c r="D97" s="241"/>
      <c r="E97" s="204"/>
      <c r="F97" s="55"/>
      <c r="G97" s="56"/>
      <c r="H97" s="56"/>
      <c r="I97" s="56"/>
      <c r="J97" s="241"/>
      <c r="K97" s="210"/>
      <c r="L97" s="265" t="s">
        <v>4160</v>
      </c>
      <c r="M97" s="210"/>
      <c r="N97" s="210"/>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row>
    <row r="98" spans="1:92">
      <c r="A98" s="175" t="s">
        <v>4161</v>
      </c>
      <c r="B98" s="11"/>
      <c r="C98" s="56"/>
      <c r="D98" s="241"/>
      <c r="E98" s="204"/>
      <c r="F98" s="55"/>
      <c r="G98" s="56"/>
      <c r="H98" s="56"/>
      <c r="I98" s="56"/>
      <c r="J98" s="241"/>
      <c r="K98" s="210"/>
      <c r="L98" s="265" t="s">
        <v>4161</v>
      </c>
      <c r="M98" s="210"/>
      <c r="N98" s="210"/>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row>
    <row r="99" spans="1:92">
      <c r="A99" s="175" t="s">
        <v>4175</v>
      </c>
      <c r="B99" s="11"/>
      <c r="C99" s="56"/>
      <c r="D99" s="241"/>
      <c r="E99" s="204"/>
      <c r="F99" s="55"/>
      <c r="G99" s="56"/>
      <c r="H99" s="56"/>
      <c r="I99" s="56"/>
      <c r="J99" s="241"/>
      <c r="K99" s="210"/>
      <c r="L99" s="265" t="s">
        <v>4175</v>
      </c>
      <c r="M99" s="210"/>
      <c r="N99" s="210"/>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row>
    <row r="100" spans="1:92">
      <c r="A100" s="175" t="s">
        <v>4176</v>
      </c>
      <c r="B100" s="11"/>
      <c r="C100" s="56"/>
      <c r="D100" s="241"/>
      <c r="E100" s="204"/>
      <c r="F100" s="55"/>
      <c r="G100" s="56"/>
      <c r="H100" s="56"/>
      <c r="I100" s="56"/>
      <c r="J100" s="241"/>
      <c r="K100" s="210"/>
      <c r="L100" s="265" t="s">
        <v>4176</v>
      </c>
      <c r="M100" s="210"/>
      <c r="N100" s="210"/>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row>
    <row r="101" spans="1:92">
      <c r="A101" s="175" t="s">
        <v>4177</v>
      </c>
      <c r="B101" s="11"/>
      <c r="C101" s="56"/>
      <c r="D101" s="241"/>
      <c r="E101" s="204"/>
      <c r="F101" s="55"/>
      <c r="G101" s="56"/>
      <c r="H101" s="56"/>
      <c r="I101" s="56"/>
      <c r="J101" s="241"/>
      <c r="K101" s="210"/>
      <c r="L101" s="265" t="s">
        <v>4177</v>
      </c>
      <c r="M101" s="210"/>
      <c r="N101" s="210"/>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row>
    <row r="102" spans="1:92">
      <c r="A102" s="175" t="s">
        <v>4178</v>
      </c>
      <c r="B102" s="11"/>
      <c r="C102" s="56"/>
      <c r="D102" s="241"/>
      <c r="E102" s="204"/>
      <c r="F102" s="55"/>
      <c r="G102" s="56"/>
      <c r="H102" s="56"/>
      <c r="I102" s="56"/>
      <c r="J102" s="241"/>
      <c r="K102" s="210"/>
      <c r="L102" s="265" t="s">
        <v>4178</v>
      </c>
      <c r="M102" s="210"/>
      <c r="N102" s="210"/>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row>
    <row r="103" spans="1:92">
      <c r="A103" s="175" t="s">
        <v>4179</v>
      </c>
      <c r="B103" s="11"/>
      <c r="C103" s="56"/>
      <c r="D103" s="241"/>
      <c r="E103" s="204"/>
      <c r="F103" s="55"/>
      <c r="G103" s="56"/>
      <c r="H103" s="56"/>
      <c r="I103" s="56"/>
      <c r="J103" s="241"/>
      <c r="K103" s="210"/>
      <c r="L103" s="265" t="s">
        <v>4179</v>
      </c>
      <c r="M103" s="210"/>
      <c r="N103" s="210"/>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row>
    <row r="104" spans="1:92">
      <c r="A104" s="175" t="s">
        <v>4162</v>
      </c>
      <c r="B104" s="11"/>
      <c r="C104" s="56"/>
      <c r="D104" s="241"/>
      <c r="E104" s="204"/>
      <c r="F104" s="55"/>
      <c r="G104" s="56"/>
      <c r="H104" s="56"/>
      <c r="I104" s="56"/>
      <c r="J104" s="241"/>
      <c r="K104" s="210"/>
      <c r="L104" s="265" t="s">
        <v>4162</v>
      </c>
      <c r="M104" s="210"/>
      <c r="N104" s="210"/>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row>
    <row r="105" spans="1:92">
      <c r="A105" s="175" t="s">
        <v>2842</v>
      </c>
      <c r="B105" s="11"/>
      <c r="C105" s="56"/>
      <c r="D105" s="241"/>
      <c r="E105" s="204"/>
      <c r="F105" s="55"/>
      <c r="G105" s="56"/>
      <c r="H105" s="56"/>
      <c r="I105" s="56"/>
      <c r="J105" s="241"/>
      <c r="K105" s="210"/>
      <c r="L105" s="265" t="s">
        <v>2842</v>
      </c>
      <c r="M105" s="210"/>
      <c r="N105" s="210"/>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row>
    <row r="106" spans="1:92">
      <c r="A106" s="175" t="s">
        <v>2843</v>
      </c>
      <c r="B106" s="11"/>
      <c r="C106" s="56"/>
      <c r="D106" s="241"/>
      <c r="E106" s="204"/>
      <c r="F106" s="55"/>
      <c r="G106" s="56"/>
      <c r="H106" s="56"/>
      <c r="I106" s="56"/>
      <c r="J106" s="241"/>
      <c r="K106" s="210"/>
      <c r="L106" s="265" t="s">
        <v>2843</v>
      </c>
      <c r="M106" s="210"/>
      <c r="N106" s="210"/>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row>
    <row r="107" spans="1:92">
      <c r="A107" s="175" t="s">
        <v>2844</v>
      </c>
      <c r="B107" s="11"/>
      <c r="C107" s="56"/>
      <c r="D107" s="241"/>
      <c r="E107" s="204"/>
      <c r="F107" s="55"/>
      <c r="G107" s="56"/>
      <c r="H107" s="56"/>
      <c r="I107" s="56"/>
      <c r="J107" s="241"/>
      <c r="K107" s="210"/>
      <c r="L107" s="265" t="s">
        <v>2844</v>
      </c>
      <c r="M107" s="210"/>
      <c r="N107" s="210"/>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row>
    <row r="108" spans="1:92">
      <c r="A108" s="175" t="s">
        <v>2845</v>
      </c>
      <c r="B108" s="11"/>
      <c r="C108" s="56"/>
      <c r="D108" s="241"/>
      <c r="E108" s="204"/>
      <c r="F108" s="55"/>
      <c r="G108" s="56"/>
      <c r="H108" s="56"/>
      <c r="I108" s="56"/>
      <c r="J108" s="241"/>
      <c r="K108" s="210"/>
      <c r="L108" s="265" t="s">
        <v>2845</v>
      </c>
      <c r="M108" s="210"/>
      <c r="N108" s="210"/>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row>
    <row r="109" spans="1:92">
      <c r="A109" s="175" t="s">
        <v>2846</v>
      </c>
      <c r="B109" s="11"/>
      <c r="C109" s="56"/>
      <c r="D109" s="241"/>
      <c r="E109" s="204"/>
      <c r="F109" s="55"/>
      <c r="G109" s="56"/>
      <c r="H109" s="56"/>
      <c r="I109" s="56"/>
      <c r="J109" s="241"/>
      <c r="K109" s="210"/>
      <c r="L109" s="265" t="s">
        <v>2846</v>
      </c>
      <c r="M109" s="210"/>
      <c r="N109" s="210"/>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row>
    <row r="110" spans="1:92">
      <c r="A110" s="175" t="s">
        <v>2847</v>
      </c>
      <c r="B110" s="11"/>
      <c r="C110" s="56"/>
      <c r="D110" s="241"/>
      <c r="E110" s="204"/>
      <c r="F110" s="55"/>
      <c r="G110" s="56"/>
      <c r="H110" s="56"/>
      <c r="I110" s="56"/>
      <c r="J110" s="241"/>
      <c r="K110" s="210"/>
      <c r="L110" s="265" t="s">
        <v>2847</v>
      </c>
      <c r="M110" s="210"/>
      <c r="N110" s="210"/>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row>
    <row r="111" spans="1:92">
      <c r="A111" s="175" t="s">
        <v>2848</v>
      </c>
      <c r="B111" s="11"/>
      <c r="C111" s="56"/>
      <c r="D111" s="241"/>
      <c r="E111" s="204"/>
      <c r="F111" s="55"/>
      <c r="G111" s="56"/>
      <c r="H111" s="56"/>
      <c r="I111" s="56"/>
      <c r="J111" s="241"/>
      <c r="K111" s="210"/>
      <c r="L111" s="265" t="s">
        <v>2848</v>
      </c>
      <c r="M111" s="210"/>
      <c r="N111" s="210"/>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row>
    <row r="112" spans="1:92">
      <c r="A112" s="175" t="s">
        <v>2763</v>
      </c>
      <c r="B112" s="11"/>
      <c r="C112" s="56"/>
      <c r="D112" s="241"/>
      <c r="E112" s="204"/>
      <c r="F112" s="55"/>
      <c r="G112" s="56"/>
      <c r="H112" s="56"/>
      <c r="I112" s="56"/>
      <c r="J112" s="241"/>
      <c r="K112" s="210"/>
      <c r="L112" s="265" t="s">
        <v>2763</v>
      </c>
      <c r="M112" s="210"/>
      <c r="N112" s="210"/>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row>
    <row r="113" spans="1:92">
      <c r="A113" s="175" t="s">
        <v>2764</v>
      </c>
      <c r="B113" s="11"/>
      <c r="C113" s="56"/>
      <c r="D113" s="241"/>
      <c r="E113" s="204"/>
      <c r="F113" s="55"/>
      <c r="G113" s="56"/>
      <c r="H113" s="56"/>
      <c r="I113" s="56"/>
      <c r="J113" s="241"/>
      <c r="K113" s="210"/>
      <c r="L113" s="265" t="s">
        <v>2764</v>
      </c>
      <c r="M113" s="210"/>
      <c r="N113" s="210"/>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row>
    <row r="114" spans="1:92">
      <c r="A114" s="175" t="s">
        <v>2765</v>
      </c>
      <c r="B114" s="11"/>
      <c r="C114" s="56"/>
      <c r="D114" s="241"/>
      <c r="E114" s="204"/>
      <c r="F114" s="55"/>
      <c r="G114" s="56"/>
      <c r="H114" s="56"/>
      <c r="I114" s="56"/>
      <c r="J114" s="241"/>
      <c r="K114" s="210"/>
      <c r="L114" s="265" t="s">
        <v>2765</v>
      </c>
      <c r="M114" s="210"/>
      <c r="N114" s="210"/>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row>
    <row r="115" spans="1:92">
      <c r="A115" s="175" t="s">
        <v>2766</v>
      </c>
      <c r="B115" s="11"/>
      <c r="C115" s="56"/>
      <c r="D115" s="241"/>
      <c r="E115" s="204"/>
      <c r="F115" s="55"/>
      <c r="G115" s="56"/>
      <c r="H115" s="56"/>
      <c r="I115" s="56"/>
      <c r="J115" s="241"/>
      <c r="K115" s="210"/>
      <c r="L115" s="265" t="s">
        <v>2766</v>
      </c>
      <c r="M115" s="210"/>
      <c r="N115" s="210"/>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row>
    <row r="116" spans="1:92">
      <c r="A116" s="175" t="s">
        <v>2767</v>
      </c>
      <c r="B116" s="11"/>
      <c r="C116" s="56"/>
      <c r="D116" s="241"/>
      <c r="E116" s="204"/>
      <c r="F116" s="55"/>
      <c r="G116" s="56"/>
      <c r="H116" s="56"/>
      <c r="I116" s="56"/>
      <c r="J116" s="241"/>
      <c r="K116" s="210"/>
      <c r="L116" s="265" t="s">
        <v>2767</v>
      </c>
      <c r="M116" s="210"/>
      <c r="N116" s="210"/>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row>
    <row r="117" spans="1:92">
      <c r="A117" s="175">
        <v>33</v>
      </c>
      <c r="B117" s="11"/>
      <c r="C117" s="56"/>
      <c r="D117" s="241"/>
      <c r="E117" s="204"/>
      <c r="F117" s="55"/>
      <c r="G117" s="56"/>
      <c r="H117" s="56"/>
      <c r="I117" s="56"/>
      <c r="J117" s="241"/>
      <c r="K117" s="210"/>
      <c r="L117" s="265">
        <v>33</v>
      </c>
      <c r="M117" s="210"/>
      <c r="N117" s="210"/>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row>
    <row r="118" spans="1:92">
      <c r="A118" s="175">
        <v>34</v>
      </c>
      <c r="B118" s="11"/>
      <c r="C118" s="56"/>
      <c r="D118" s="241"/>
      <c r="E118" s="204"/>
      <c r="F118" s="55"/>
      <c r="G118" s="56"/>
      <c r="H118" s="56"/>
      <c r="I118" s="56"/>
      <c r="J118" s="241"/>
      <c r="K118" s="210"/>
      <c r="L118" s="265">
        <v>34</v>
      </c>
      <c r="M118" s="210"/>
      <c r="N118" s="210"/>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row>
    <row r="119" spans="1:92">
      <c r="A119" s="175">
        <v>35</v>
      </c>
      <c r="B119" s="11"/>
      <c r="C119" s="56"/>
      <c r="D119" s="241"/>
      <c r="E119" s="204"/>
      <c r="F119" s="55"/>
      <c r="G119" s="56"/>
      <c r="H119" s="56"/>
      <c r="I119" s="56"/>
      <c r="J119" s="241"/>
      <c r="K119" s="210"/>
      <c r="L119" s="265">
        <v>35</v>
      </c>
      <c r="M119" s="210"/>
      <c r="N119" s="210"/>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row>
    <row r="120" spans="1:92">
      <c r="A120" s="175">
        <v>36</v>
      </c>
      <c r="B120" s="11"/>
      <c r="C120" s="56"/>
      <c r="D120" s="241"/>
      <c r="E120" s="204"/>
      <c r="F120" s="55"/>
      <c r="G120" s="56"/>
      <c r="H120" s="56"/>
      <c r="I120" s="56"/>
      <c r="J120" s="241"/>
      <c r="K120" s="210"/>
      <c r="L120" s="265">
        <v>36</v>
      </c>
      <c r="M120" s="210"/>
      <c r="N120" s="210"/>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row>
    <row r="121" spans="1:92">
      <c r="A121" s="175">
        <v>37</v>
      </c>
      <c r="B121" s="11"/>
      <c r="C121" s="56"/>
      <c r="D121" s="241"/>
      <c r="E121" s="204"/>
      <c r="F121" s="55"/>
      <c r="G121" s="56"/>
      <c r="H121" s="56"/>
      <c r="I121" s="56"/>
      <c r="J121" s="241"/>
      <c r="K121" s="210"/>
      <c r="L121" s="265">
        <v>37</v>
      </c>
      <c r="M121" s="210"/>
      <c r="N121" s="210"/>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row>
    <row r="122" spans="1:92">
      <c r="A122" s="175">
        <v>38</v>
      </c>
      <c r="B122" s="11"/>
      <c r="C122" s="56"/>
      <c r="D122" s="241"/>
      <c r="E122" s="204"/>
      <c r="F122" s="55"/>
      <c r="G122" s="56"/>
      <c r="H122" s="56"/>
      <c r="I122" s="56"/>
      <c r="J122" s="241"/>
      <c r="K122" s="210"/>
      <c r="L122" s="265">
        <v>38</v>
      </c>
      <c r="M122" s="210"/>
      <c r="N122" s="210"/>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row>
    <row r="123" spans="1:92">
      <c r="A123" s="175">
        <v>39</v>
      </c>
      <c r="B123" s="11"/>
      <c r="C123" s="56"/>
      <c r="D123" s="241"/>
      <c r="E123" s="204"/>
      <c r="F123" s="55"/>
      <c r="G123" s="56"/>
      <c r="H123" s="56"/>
      <c r="I123" s="56"/>
      <c r="J123" s="241"/>
      <c r="K123" s="210"/>
      <c r="L123" s="265">
        <v>39</v>
      </c>
      <c r="M123" s="210"/>
      <c r="N123" s="210"/>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row>
    <row r="124" spans="1:92">
      <c r="A124" s="175">
        <v>40</v>
      </c>
      <c r="B124" s="11"/>
      <c r="C124" s="56"/>
      <c r="D124" s="241"/>
      <c r="E124" s="204"/>
      <c r="F124" s="55"/>
      <c r="G124" s="56"/>
      <c r="H124" s="56"/>
      <c r="I124" s="56"/>
      <c r="J124" s="241"/>
      <c r="K124" s="210"/>
      <c r="L124" s="265">
        <v>40</v>
      </c>
      <c r="M124" s="210"/>
      <c r="N124" s="210"/>
    </row>
    <row r="125" spans="1:92">
      <c r="A125" s="175">
        <v>41</v>
      </c>
      <c r="B125" s="11"/>
      <c r="C125" s="56"/>
      <c r="D125" s="241"/>
      <c r="E125" s="204"/>
      <c r="F125" s="55"/>
      <c r="G125" s="56"/>
      <c r="H125" s="56"/>
      <c r="I125" s="56"/>
      <c r="J125" s="241"/>
      <c r="K125" s="210"/>
      <c r="L125" s="265">
        <v>41</v>
      </c>
      <c r="M125" s="210"/>
      <c r="N125" s="210"/>
    </row>
    <row r="126" spans="1:92">
      <c r="A126" s="175">
        <v>42</v>
      </c>
      <c r="B126" s="11"/>
      <c r="C126" s="56"/>
      <c r="D126" s="241"/>
      <c r="E126" s="204"/>
      <c r="F126" s="55"/>
      <c r="G126" s="56"/>
      <c r="H126" s="56"/>
      <c r="I126" s="56"/>
      <c r="J126" s="241"/>
      <c r="K126" s="210"/>
      <c r="L126" s="265">
        <v>42</v>
      </c>
      <c r="M126" s="210"/>
      <c r="N126" s="210"/>
    </row>
    <row r="127" spans="1:92">
      <c r="A127" s="175">
        <v>43</v>
      </c>
      <c r="B127" s="11"/>
      <c r="C127" s="56"/>
      <c r="D127" s="241"/>
      <c r="E127" s="204"/>
      <c r="F127" s="55"/>
      <c r="G127" s="56"/>
      <c r="H127" s="56"/>
      <c r="I127" s="56"/>
      <c r="J127" s="241"/>
      <c r="K127" s="210"/>
      <c r="L127" s="265">
        <v>43</v>
      </c>
      <c r="M127" s="210"/>
      <c r="N127" s="210"/>
    </row>
    <row r="128" spans="1:92">
      <c r="A128" s="175">
        <v>44</v>
      </c>
      <c r="B128" s="11"/>
      <c r="C128" s="56"/>
      <c r="D128" s="241"/>
      <c r="E128" s="204"/>
      <c r="F128" s="55"/>
      <c r="G128" s="56"/>
      <c r="H128" s="56"/>
      <c r="I128" s="56"/>
      <c r="J128" s="241"/>
      <c r="K128" s="210"/>
      <c r="L128" s="265">
        <v>44</v>
      </c>
      <c r="M128" s="210"/>
      <c r="N128" s="210"/>
    </row>
    <row r="129" spans="1:14">
      <c r="A129" s="175">
        <v>45</v>
      </c>
      <c r="B129" s="1766" t="s">
        <v>1493</v>
      </c>
      <c r="C129" s="56"/>
      <c r="D129" s="146">
        <f>SUM(D95:D128)</f>
        <v>0</v>
      </c>
      <c r="E129" s="144">
        <f>SUM(E95:E128)</f>
        <v>0</v>
      </c>
      <c r="F129" s="55"/>
      <c r="G129" s="56"/>
      <c r="H129" s="56"/>
      <c r="I129" s="56"/>
      <c r="J129" s="146">
        <f>SUM(J95:J128)</f>
        <v>0</v>
      </c>
      <c r="K129" s="146">
        <f>SUM(K95:K128)</f>
        <v>0</v>
      </c>
      <c r="L129" s="265">
        <v>45</v>
      </c>
      <c r="M129" s="146"/>
      <c r="N129" s="146"/>
    </row>
    <row r="130" spans="1:14">
      <c r="A130" s="175">
        <v>46</v>
      </c>
      <c r="B130" s="11"/>
      <c r="C130" s="56"/>
      <c r="D130" s="56"/>
      <c r="E130" s="48"/>
      <c r="F130" s="55"/>
      <c r="G130" s="56"/>
      <c r="H130" s="56"/>
      <c r="I130" s="56"/>
      <c r="J130" s="56"/>
      <c r="K130" s="53"/>
      <c r="L130" s="265">
        <v>46</v>
      </c>
      <c r="M130" s="53"/>
      <c r="N130" s="53"/>
    </row>
    <row r="131" spans="1:14">
      <c r="A131" s="175">
        <v>47</v>
      </c>
      <c r="B131" s="11"/>
      <c r="C131" s="56"/>
      <c r="D131" s="56"/>
      <c r="E131" s="48"/>
      <c r="F131" s="55"/>
      <c r="G131" s="56"/>
      <c r="H131" s="56"/>
      <c r="I131" s="56"/>
      <c r="J131" s="56"/>
      <c r="K131" s="53"/>
      <c r="L131" s="265">
        <v>47</v>
      </c>
      <c r="M131" s="53"/>
      <c r="N131" s="53"/>
    </row>
    <row r="132" spans="1:14" ht="15.75" thickBot="1">
      <c r="A132" s="180">
        <v>48</v>
      </c>
      <c r="B132" s="73"/>
      <c r="C132" s="73"/>
      <c r="D132" s="201"/>
      <c r="E132" s="183"/>
      <c r="F132" s="258"/>
      <c r="G132" s="227"/>
      <c r="H132" s="227"/>
      <c r="I132" s="259"/>
      <c r="J132" s="201"/>
      <c r="K132" s="201"/>
      <c r="L132" s="266">
        <v>48</v>
      </c>
      <c r="M132" s="201"/>
      <c r="N132" s="201"/>
    </row>
    <row r="133" spans="1:14">
      <c r="A133" s="11" t="str">
        <f>A66</f>
        <v xml:space="preserve"> FERC FORM NO.1 (ED. 12-96) NYPSC Modified-96</v>
      </c>
      <c r="B133" s="11"/>
      <c r="C133" s="11"/>
      <c r="D133" s="11"/>
      <c r="E133" s="11"/>
      <c r="F133" s="11" t="str">
        <f>A66</f>
        <v xml:space="preserve"> FERC FORM NO.1 (ED. 12-96) NYPSC Modified-96</v>
      </c>
      <c r="G133" s="11"/>
      <c r="H133" s="11"/>
      <c r="I133" s="11"/>
      <c r="J133" s="11"/>
      <c r="K133" s="11"/>
      <c r="L133" s="11"/>
      <c r="M133" s="11"/>
      <c r="N133" s="11"/>
    </row>
    <row r="134" spans="1:14">
      <c r="A134" s="44" t="s">
        <v>1020</v>
      </c>
      <c r="B134" s="44"/>
      <c r="C134" s="44"/>
      <c r="D134" s="44"/>
      <c r="E134" s="44"/>
      <c r="F134" s="44" t="s">
        <v>1021</v>
      </c>
      <c r="G134" s="44"/>
      <c r="H134" s="44"/>
      <c r="I134" s="44"/>
      <c r="J134" s="44"/>
      <c r="K134" s="44"/>
      <c r="L134" s="44"/>
      <c r="M134" s="44"/>
      <c r="N134" s="44"/>
    </row>
    <row r="135" spans="1:14" ht="15.75" thickBot="1">
      <c r="A135" s="11" t="str">
        <f>'[30]Data Sheet'!$C$25</f>
        <v xml:space="preserve"> </v>
      </c>
      <c r="B135" s="44"/>
      <c r="C135" s="44"/>
      <c r="D135" s="456" t="str">
        <f>'[30]Data Sheet'!$C$40</f>
        <v xml:space="preserve"> </v>
      </c>
      <c r="E135" s="11" t="str">
        <f>'[30]Data Sheet'!$C$38</f>
        <v xml:space="preserve"> </v>
      </c>
      <c r="F135" s="11" t="str">
        <f>'[30]Data Sheet'!$C$25</f>
        <v xml:space="preserve"> </v>
      </c>
      <c r="G135" s="44"/>
      <c r="H135" s="44"/>
      <c r="I135" s="456" t="str">
        <f>'[30]Data Sheet'!$C$40</f>
        <v xml:space="preserve"> </v>
      </c>
      <c r="J135" s="11" t="str">
        <f>'[30]Data Sheet'!$C$38</f>
        <v xml:space="preserve"> </v>
      </c>
      <c r="K135" s="44"/>
      <c r="L135" s="44"/>
      <c r="M135" s="44"/>
      <c r="N135" s="44"/>
    </row>
    <row r="136" spans="1:14">
      <c r="A136" s="261"/>
      <c r="B136" s="262"/>
      <c r="C136" s="262"/>
      <c r="D136" s="262"/>
      <c r="E136" s="263"/>
      <c r="F136" s="261"/>
      <c r="G136" s="262"/>
      <c r="H136" s="262"/>
      <c r="I136" s="262"/>
      <c r="J136" s="262"/>
      <c r="K136" s="262"/>
      <c r="L136" s="263"/>
      <c r="M136" s="262"/>
      <c r="N136" s="262"/>
    </row>
    <row r="137" spans="1:14">
      <c r="A137" s="202" t="s">
        <v>721</v>
      </c>
      <c r="B137" s="44"/>
      <c r="C137" s="44"/>
      <c r="D137" s="44"/>
      <c r="E137" s="45"/>
      <c r="F137" s="202" t="str">
        <f>F4</f>
        <v>LONG-TERM DEBT (Accounts 221, 222, 223, and 224) (Continued)</v>
      </c>
      <c r="G137" s="44"/>
      <c r="H137" s="44"/>
      <c r="I137" s="44"/>
      <c r="J137" s="44"/>
      <c r="K137" s="44"/>
      <c r="L137" s="45"/>
      <c r="M137" s="44"/>
      <c r="N137" s="44"/>
    </row>
    <row r="138" spans="1:14">
      <c r="A138" s="47"/>
      <c r="B138" s="11"/>
      <c r="C138" s="11"/>
      <c r="D138" s="11"/>
      <c r="E138" s="264" t="s">
        <v>3706</v>
      </c>
      <c r="F138" s="47"/>
      <c r="G138" s="11"/>
      <c r="H138" s="11"/>
      <c r="I138" s="11"/>
      <c r="J138" s="11"/>
      <c r="K138" s="11"/>
      <c r="L138" s="48"/>
      <c r="M138" s="11"/>
      <c r="N138" s="11"/>
    </row>
    <row r="139" spans="1:14">
      <c r="A139" s="252" t="s">
        <v>3706</v>
      </c>
      <c r="B139" s="63" t="s">
        <v>3706</v>
      </c>
      <c r="C139" s="57"/>
      <c r="D139" s="57"/>
      <c r="E139" s="60"/>
      <c r="F139" s="252" t="s">
        <v>3706</v>
      </c>
      <c r="G139" s="57"/>
      <c r="H139" s="132" t="s">
        <v>4480</v>
      </c>
      <c r="I139" s="255"/>
      <c r="J139" s="1786" t="s">
        <v>4481</v>
      </c>
      <c r="K139" s="57"/>
      <c r="L139" s="65"/>
      <c r="M139" s="57"/>
      <c r="N139" s="57"/>
    </row>
    <row r="140" spans="1:14">
      <c r="A140" s="55" t="s">
        <v>3706</v>
      </c>
      <c r="B140" s="11" t="s">
        <v>4482</v>
      </c>
      <c r="C140" s="56"/>
      <c r="D140" s="1767" t="s">
        <v>4483</v>
      </c>
      <c r="E140" s="58" t="s">
        <v>4484</v>
      </c>
      <c r="F140" s="175" t="s">
        <v>4485</v>
      </c>
      <c r="G140" s="1767" t="s">
        <v>4123</v>
      </c>
      <c r="H140" s="56"/>
      <c r="I140" s="57"/>
      <c r="J140" s="1767" t="s">
        <v>4486</v>
      </c>
      <c r="K140" s="1767" t="s">
        <v>4487</v>
      </c>
      <c r="L140" s="58"/>
      <c r="M140" s="2326"/>
      <c r="N140" s="2326"/>
    </row>
    <row r="141" spans="1:14">
      <c r="A141" s="175" t="s">
        <v>4190</v>
      </c>
      <c r="B141" s="11" t="s">
        <v>3247</v>
      </c>
      <c r="C141" s="56"/>
      <c r="D141" s="1767" t="s">
        <v>520</v>
      </c>
      <c r="E141" s="58" t="s">
        <v>3248</v>
      </c>
      <c r="F141" s="175" t="s">
        <v>3249</v>
      </c>
      <c r="G141" s="1767" t="s">
        <v>529</v>
      </c>
      <c r="H141" s="1767" t="s">
        <v>3250</v>
      </c>
      <c r="I141" s="1767" t="s">
        <v>3251</v>
      </c>
      <c r="J141" s="1767" t="s">
        <v>3252</v>
      </c>
      <c r="K141" s="1767" t="s">
        <v>3023</v>
      </c>
      <c r="L141" s="137" t="s">
        <v>4190</v>
      </c>
      <c r="M141" s="2326"/>
      <c r="N141" s="2326"/>
    </row>
    <row r="142" spans="1:14">
      <c r="A142" s="175" t="s">
        <v>4193</v>
      </c>
      <c r="B142" s="11"/>
      <c r="C142" s="56"/>
      <c r="D142" s="1767" t="s">
        <v>3253</v>
      </c>
      <c r="E142" s="58" t="s">
        <v>3254</v>
      </c>
      <c r="F142" s="55"/>
      <c r="G142" s="56"/>
      <c r="H142" s="56"/>
      <c r="I142" s="56"/>
      <c r="J142" s="1767" t="s">
        <v>3255</v>
      </c>
      <c r="K142" s="56"/>
      <c r="L142" s="137" t="s">
        <v>4193</v>
      </c>
      <c r="M142" s="56"/>
      <c r="N142" s="56"/>
    </row>
    <row r="143" spans="1:14">
      <c r="A143" s="55"/>
      <c r="B143" s="11"/>
      <c r="C143" s="56"/>
      <c r="D143" s="56"/>
      <c r="E143" s="58"/>
      <c r="F143" s="55"/>
      <c r="G143" s="56"/>
      <c r="H143" s="56"/>
      <c r="I143" s="56"/>
      <c r="J143" s="1767" t="s">
        <v>3256</v>
      </c>
      <c r="K143" s="56"/>
      <c r="L143" s="58"/>
      <c r="M143" s="56"/>
      <c r="N143" s="56"/>
    </row>
    <row r="144" spans="1:14">
      <c r="A144" s="55"/>
      <c r="B144" s="11"/>
      <c r="C144" s="56"/>
      <c r="D144" s="56"/>
      <c r="E144" s="58"/>
      <c r="F144" s="55"/>
      <c r="G144" s="56"/>
      <c r="H144" s="56"/>
      <c r="I144" s="56"/>
      <c r="J144" s="1767" t="s">
        <v>3257</v>
      </c>
      <c r="K144" s="56"/>
      <c r="L144" s="58"/>
      <c r="M144" s="56"/>
      <c r="N144" s="56"/>
    </row>
    <row r="145" spans="1:14">
      <c r="A145" s="55"/>
      <c r="B145" s="1766" t="s">
        <v>3258</v>
      </c>
      <c r="C145" s="77"/>
      <c r="D145" s="1766" t="s">
        <v>2119</v>
      </c>
      <c r="E145" s="137" t="s">
        <v>2120</v>
      </c>
      <c r="F145" s="175" t="s">
        <v>2121</v>
      </c>
      <c r="G145" s="1766" t="s">
        <v>4029</v>
      </c>
      <c r="H145" s="435" t="s">
        <v>4030</v>
      </c>
      <c r="I145" s="1766" t="s">
        <v>4031</v>
      </c>
      <c r="J145" s="435" t="s">
        <v>4032</v>
      </c>
      <c r="K145" s="1766" t="s">
        <v>4033</v>
      </c>
      <c r="L145" s="71"/>
      <c r="M145" s="2325"/>
      <c r="N145" s="2325"/>
    </row>
    <row r="146" spans="1:14">
      <c r="A146" s="230" t="s">
        <v>4148</v>
      </c>
      <c r="B146" s="256"/>
      <c r="C146" s="57"/>
      <c r="D146" s="267"/>
      <c r="E146" s="268"/>
      <c r="F146" s="269"/>
      <c r="G146" s="267"/>
      <c r="H146" s="267"/>
      <c r="I146" s="267"/>
      <c r="J146" s="270"/>
      <c r="K146" s="271"/>
      <c r="L146" s="444" t="s">
        <v>4148</v>
      </c>
      <c r="M146" s="271"/>
      <c r="N146" s="271"/>
    </row>
    <row r="147" spans="1:14">
      <c r="A147" s="175" t="s">
        <v>4149</v>
      </c>
      <c r="B147" s="11"/>
      <c r="C147" s="56"/>
      <c r="D147" s="257"/>
      <c r="E147" s="48"/>
      <c r="F147" s="55"/>
      <c r="G147" s="56"/>
      <c r="H147" s="56"/>
      <c r="I147" s="257"/>
      <c r="J147" s="257"/>
      <c r="K147" s="208"/>
      <c r="L147" s="265" t="s">
        <v>4149</v>
      </c>
      <c r="M147" s="208"/>
      <c r="N147" s="208"/>
    </row>
    <row r="148" spans="1:14">
      <c r="A148" s="175" t="s">
        <v>4150</v>
      </c>
      <c r="B148" s="11"/>
      <c r="C148" s="56"/>
      <c r="D148" s="241"/>
      <c r="E148" s="204"/>
      <c r="F148" s="55"/>
      <c r="G148" s="56"/>
      <c r="H148" s="56"/>
      <c r="I148" s="56"/>
      <c r="J148" s="241"/>
      <c r="K148" s="210"/>
      <c r="L148" s="265" t="s">
        <v>4150</v>
      </c>
      <c r="M148" s="210"/>
      <c r="N148" s="210"/>
    </row>
    <row r="149" spans="1:14">
      <c r="A149" s="175" t="s">
        <v>4151</v>
      </c>
      <c r="B149" s="11"/>
      <c r="C149" s="56"/>
      <c r="D149" s="241"/>
      <c r="E149" s="204"/>
      <c r="F149" s="55"/>
      <c r="G149" s="56"/>
      <c r="H149" s="56"/>
      <c r="I149" s="56"/>
      <c r="J149" s="241"/>
      <c r="K149" s="210"/>
      <c r="L149" s="265" t="s">
        <v>4151</v>
      </c>
      <c r="M149" s="210"/>
      <c r="N149" s="210"/>
    </row>
    <row r="150" spans="1:14">
      <c r="A150" s="175" t="s">
        <v>4152</v>
      </c>
      <c r="B150" s="11"/>
      <c r="C150" s="56"/>
      <c r="D150" s="241"/>
      <c r="E150" s="204"/>
      <c r="F150" s="55"/>
      <c r="G150" s="56"/>
      <c r="H150" s="56"/>
      <c r="I150" s="241"/>
      <c r="J150" s="241"/>
      <c r="K150" s="210"/>
      <c r="L150" s="265" t="s">
        <v>4152</v>
      </c>
      <c r="M150" s="210"/>
      <c r="N150" s="210"/>
    </row>
    <row r="151" spans="1:14">
      <c r="A151" s="175" t="s">
        <v>4153</v>
      </c>
      <c r="B151" s="11"/>
      <c r="C151" s="56"/>
      <c r="D151" s="241"/>
      <c r="E151" s="204"/>
      <c r="F151" s="55"/>
      <c r="G151" s="56"/>
      <c r="H151" s="56"/>
      <c r="I151" s="56"/>
      <c r="J151" s="241"/>
      <c r="K151" s="210"/>
      <c r="L151" s="265" t="s">
        <v>4153</v>
      </c>
      <c r="M151" s="210"/>
      <c r="N151" s="210"/>
    </row>
    <row r="152" spans="1:14">
      <c r="A152" s="175" t="s">
        <v>4154</v>
      </c>
      <c r="B152" s="11"/>
      <c r="C152" s="56"/>
      <c r="D152" s="241"/>
      <c r="E152" s="204"/>
      <c r="F152" s="55"/>
      <c r="G152" s="56"/>
      <c r="H152" s="56"/>
      <c r="I152" s="56"/>
      <c r="J152" s="241"/>
      <c r="K152" s="210"/>
      <c r="L152" s="265" t="s">
        <v>4154</v>
      </c>
      <c r="M152" s="210"/>
      <c r="N152" s="210"/>
    </row>
    <row r="153" spans="1:14">
      <c r="A153" s="175" t="s">
        <v>4155</v>
      </c>
      <c r="B153" s="1766" t="s">
        <v>1493</v>
      </c>
      <c r="C153" s="56"/>
      <c r="D153" s="146">
        <f>SUM(D147:D152)</f>
        <v>0</v>
      </c>
      <c r="E153" s="144">
        <f>SUM(E147:E152)</f>
        <v>0</v>
      </c>
      <c r="F153" s="55"/>
      <c r="G153" s="56"/>
      <c r="H153" s="56"/>
      <c r="I153" s="56"/>
      <c r="J153" s="146">
        <f>SUM(J147:J152)</f>
        <v>0</v>
      </c>
      <c r="K153" s="146">
        <f>SUM(K147:K152)</f>
        <v>0</v>
      </c>
      <c r="L153" s="265" t="s">
        <v>4155</v>
      </c>
      <c r="M153" s="146"/>
      <c r="N153" s="146"/>
    </row>
    <row r="154" spans="1:14">
      <c r="A154" s="175" t="s">
        <v>4156</v>
      </c>
      <c r="B154" s="11"/>
      <c r="C154" s="56"/>
      <c r="D154" s="272"/>
      <c r="E154" s="273"/>
      <c r="F154" s="274"/>
      <c r="G154" s="272"/>
      <c r="H154" s="272"/>
      <c r="I154" s="272"/>
      <c r="J154" s="272"/>
      <c r="K154" s="275"/>
      <c r="L154" s="265" t="s">
        <v>4156</v>
      </c>
      <c r="M154" s="275"/>
      <c r="N154" s="275"/>
    </row>
    <row r="155" spans="1:14">
      <c r="A155" s="175" t="s">
        <v>4157</v>
      </c>
      <c r="B155" s="184"/>
      <c r="C155" s="56"/>
      <c r="D155" s="272"/>
      <c r="E155" s="273"/>
      <c r="F155" s="274"/>
      <c r="G155" s="272"/>
      <c r="H155" s="272"/>
      <c r="I155" s="272"/>
      <c r="J155" s="272"/>
      <c r="K155" s="275"/>
      <c r="L155" s="265" t="s">
        <v>4157</v>
      </c>
      <c r="M155" s="275"/>
      <c r="N155" s="275"/>
    </row>
    <row r="156" spans="1:14">
      <c r="A156" s="175" t="s">
        <v>4158</v>
      </c>
      <c r="B156" s="11"/>
      <c r="C156" s="56"/>
      <c r="D156" s="257"/>
      <c r="E156" s="209"/>
      <c r="F156" s="55"/>
      <c r="G156" s="56"/>
      <c r="H156" s="56"/>
      <c r="I156" s="56"/>
      <c r="J156" s="257"/>
      <c r="K156" s="208"/>
      <c r="L156" s="265" t="s">
        <v>4158</v>
      </c>
      <c r="M156" s="208"/>
      <c r="N156" s="208"/>
    </row>
    <row r="157" spans="1:14">
      <c r="A157" s="175" t="s">
        <v>4159</v>
      </c>
      <c r="B157" s="11"/>
      <c r="C157" s="56"/>
      <c r="D157" s="241"/>
      <c r="E157" s="204"/>
      <c r="F157" s="55"/>
      <c r="G157" s="56"/>
      <c r="H157" s="56"/>
      <c r="I157" s="56"/>
      <c r="J157" s="241"/>
      <c r="K157" s="210"/>
      <c r="L157" s="265" t="s">
        <v>4159</v>
      </c>
      <c r="M157" s="210"/>
      <c r="N157" s="210"/>
    </row>
    <row r="158" spans="1:14">
      <c r="A158" s="175" t="s">
        <v>4160</v>
      </c>
      <c r="B158" s="11"/>
      <c r="C158" s="56"/>
      <c r="D158" s="241"/>
      <c r="E158" s="204"/>
      <c r="F158" s="55"/>
      <c r="G158" s="56"/>
      <c r="H158" s="56"/>
      <c r="I158" s="56"/>
      <c r="J158" s="241"/>
      <c r="K158" s="210"/>
      <c r="L158" s="265" t="s">
        <v>4160</v>
      </c>
      <c r="M158" s="210"/>
      <c r="N158" s="210"/>
    </row>
    <row r="159" spans="1:14">
      <c r="A159" s="175" t="s">
        <v>4161</v>
      </c>
      <c r="B159" s="11"/>
      <c r="C159" s="56"/>
      <c r="D159" s="241"/>
      <c r="E159" s="204"/>
      <c r="F159" s="55"/>
      <c r="G159" s="56"/>
      <c r="H159" s="56"/>
      <c r="I159" s="56"/>
      <c r="J159" s="241"/>
      <c r="K159" s="210"/>
      <c r="L159" s="265" t="s">
        <v>4161</v>
      </c>
      <c r="M159" s="210"/>
      <c r="N159" s="210"/>
    </row>
    <row r="160" spans="1:14">
      <c r="A160" s="175" t="s">
        <v>4175</v>
      </c>
      <c r="B160" s="11"/>
      <c r="C160" s="56"/>
      <c r="D160" s="241"/>
      <c r="E160" s="204"/>
      <c r="F160" s="55"/>
      <c r="G160" s="56"/>
      <c r="H160" s="56"/>
      <c r="I160" s="56"/>
      <c r="J160" s="241"/>
      <c r="K160" s="210"/>
      <c r="L160" s="265" t="s">
        <v>4175</v>
      </c>
      <c r="M160" s="210"/>
      <c r="N160" s="210"/>
    </row>
    <row r="161" spans="1:14">
      <c r="A161" s="175" t="s">
        <v>4176</v>
      </c>
      <c r="B161" s="11"/>
      <c r="C161" s="56"/>
      <c r="D161" s="241"/>
      <c r="E161" s="204"/>
      <c r="F161" s="55"/>
      <c r="G161" s="56"/>
      <c r="H161" s="56"/>
      <c r="I161" s="56"/>
      <c r="J161" s="241"/>
      <c r="K161" s="210"/>
      <c r="L161" s="265" t="s">
        <v>4176</v>
      </c>
      <c r="M161" s="210"/>
      <c r="N161" s="210"/>
    </row>
    <row r="162" spans="1:14">
      <c r="A162" s="175" t="s">
        <v>4177</v>
      </c>
      <c r="B162" s="11"/>
      <c r="C162" s="56"/>
      <c r="D162" s="241"/>
      <c r="E162" s="204"/>
      <c r="F162" s="55"/>
      <c r="G162" s="56"/>
      <c r="H162" s="56"/>
      <c r="I162" s="56"/>
      <c r="J162" s="241"/>
      <c r="K162" s="210"/>
      <c r="L162" s="265" t="s">
        <v>4177</v>
      </c>
      <c r="M162" s="210"/>
      <c r="N162" s="210"/>
    </row>
    <row r="163" spans="1:14">
      <c r="A163" s="175" t="s">
        <v>4178</v>
      </c>
      <c r="B163" s="11"/>
      <c r="C163" s="56"/>
      <c r="D163" s="241"/>
      <c r="E163" s="204"/>
      <c r="F163" s="55"/>
      <c r="G163" s="56"/>
      <c r="H163" s="56"/>
      <c r="I163" s="56"/>
      <c r="J163" s="241"/>
      <c r="K163" s="210"/>
      <c r="L163" s="265" t="s">
        <v>4178</v>
      </c>
      <c r="M163" s="210"/>
      <c r="N163" s="210"/>
    </row>
    <row r="164" spans="1:14">
      <c r="A164" s="175" t="s">
        <v>4179</v>
      </c>
      <c r="B164" s="11"/>
      <c r="C164" s="56"/>
      <c r="D164" s="241"/>
      <c r="E164" s="204"/>
      <c r="F164" s="55"/>
      <c r="G164" s="56"/>
      <c r="H164" s="56"/>
      <c r="I164" s="56"/>
      <c r="J164" s="241"/>
      <c r="K164" s="210"/>
      <c r="L164" s="265" t="s">
        <v>4179</v>
      </c>
      <c r="M164" s="210"/>
      <c r="N164" s="210"/>
    </row>
    <row r="165" spans="1:14">
      <c r="A165" s="175" t="s">
        <v>4162</v>
      </c>
      <c r="B165" s="11"/>
      <c r="C165" s="56"/>
      <c r="D165" s="241"/>
      <c r="E165" s="204"/>
      <c r="F165" s="55"/>
      <c r="G165" s="56"/>
      <c r="H165" s="56"/>
      <c r="I165" s="56"/>
      <c r="J165" s="241"/>
      <c r="K165" s="210"/>
      <c r="L165" s="265" t="s">
        <v>4162</v>
      </c>
      <c r="M165" s="210"/>
      <c r="N165" s="210"/>
    </row>
    <row r="166" spans="1:14">
      <c r="A166" s="175" t="s">
        <v>2842</v>
      </c>
      <c r="B166" s="11"/>
      <c r="C166" s="56"/>
      <c r="D166" s="241"/>
      <c r="E166" s="204"/>
      <c r="F166" s="55"/>
      <c r="G166" s="56"/>
      <c r="H166" s="56"/>
      <c r="I166" s="56"/>
      <c r="J166" s="241"/>
      <c r="K166" s="210"/>
      <c r="L166" s="265" t="s">
        <v>2842</v>
      </c>
      <c r="M166" s="210"/>
      <c r="N166" s="210"/>
    </row>
    <row r="167" spans="1:14">
      <c r="A167" s="175" t="s">
        <v>2843</v>
      </c>
      <c r="B167" s="11"/>
      <c r="C167" s="56"/>
      <c r="D167" s="241"/>
      <c r="E167" s="204"/>
      <c r="F167" s="55"/>
      <c r="G167" s="56"/>
      <c r="H167" s="56"/>
      <c r="I167" s="56"/>
      <c r="J167" s="241"/>
      <c r="K167" s="210"/>
      <c r="L167" s="265" t="s">
        <v>2843</v>
      </c>
      <c r="M167" s="210"/>
      <c r="N167" s="210"/>
    </row>
    <row r="168" spans="1:14">
      <c r="A168" s="175" t="s">
        <v>2844</v>
      </c>
      <c r="B168" s="11"/>
      <c r="C168" s="56"/>
      <c r="D168" s="241"/>
      <c r="E168" s="204"/>
      <c r="F168" s="55"/>
      <c r="G168" s="56"/>
      <c r="H168" s="56"/>
      <c r="I168" s="56"/>
      <c r="J168" s="241"/>
      <c r="K168" s="210"/>
      <c r="L168" s="265" t="s">
        <v>2844</v>
      </c>
      <c r="M168" s="210"/>
      <c r="N168" s="210"/>
    </row>
    <row r="169" spans="1:14">
      <c r="A169" s="175" t="s">
        <v>2845</v>
      </c>
      <c r="B169" s="11"/>
      <c r="C169" s="56"/>
      <c r="D169" s="241"/>
      <c r="E169" s="204"/>
      <c r="F169" s="55"/>
      <c r="G169" s="56"/>
      <c r="H169" s="56"/>
      <c r="I169" s="56"/>
      <c r="J169" s="241"/>
      <c r="K169" s="210"/>
      <c r="L169" s="265" t="s">
        <v>2845</v>
      </c>
      <c r="M169" s="210"/>
      <c r="N169" s="210"/>
    </row>
    <row r="170" spans="1:14">
      <c r="A170" s="175" t="s">
        <v>2846</v>
      </c>
      <c r="B170" s="11"/>
      <c r="C170" s="56"/>
      <c r="D170" s="241"/>
      <c r="E170" s="204"/>
      <c r="F170" s="55"/>
      <c r="G170" s="56"/>
      <c r="H170" s="56"/>
      <c r="I170" s="56"/>
      <c r="J170" s="241"/>
      <c r="K170" s="210"/>
      <c r="L170" s="265" t="s">
        <v>2846</v>
      </c>
      <c r="M170" s="210"/>
      <c r="N170" s="210"/>
    </row>
    <row r="171" spans="1:14">
      <c r="A171" s="175" t="s">
        <v>2847</v>
      </c>
      <c r="B171" s="11"/>
      <c r="C171" s="56"/>
      <c r="D171" s="241"/>
      <c r="E171" s="204"/>
      <c r="F171" s="55"/>
      <c r="G171" s="56"/>
      <c r="H171" s="56"/>
      <c r="I171" s="56"/>
      <c r="J171" s="241"/>
      <c r="K171" s="210"/>
      <c r="L171" s="265" t="s">
        <v>2847</v>
      </c>
      <c r="M171" s="210"/>
      <c r="N171" s="210"/>
    </row>
    <row r="172" spans="1:14">
      <c r="A172" s="175" t="s">
        <v>2848</v>
      </c>
      <c r="B172" s="11"/>
      <c r="C172" s="56"/>
      <c r="D172" s="241"/>
      <c r="E172" s="204"/>
      <c r="F172" s="55"/>
      <c r="G172" s="56"/>
      <c r="H172" s="56"/>
      <c r="I172" s="56"/>
      <c r="J172" s="241"/>
      <c r="K172" s="210"/>
      <c r="L172" s="265" t="s">
        <v>2848</v>
      </c>
      <c r="M172" s="210"/>
      <c r="N172" s="210"/>
    </row>
    <row r="173" spans="1:14">
      <c r="A173" s="175" t="s">
        <v>2763</v>
      </c>
      <c r="B173" s="11"/>
      <c r="C173" s="56"/>
      <c r="D173" s="241"/>
      <c r="E173" s="204"/>
      <c r="F173" s="55"/>
      <c r="G173" s="56"/>
      <c r="H173" s="56"/>
      <c r="I173" s="56"/>
      <c r="J173" s="241"/>
      <c r="K173" s="210"/>
      <c r="L173" s="265" t="s">
        <v>2763</v>
      </c>
      <c r="M173" s="210"/>
      <c r="N173" s="210"/>
    </row>
    <row r="174" spans="1:14">
      <c r="A174" s="175" t="s">
        <v>2764</v>
      </c>
      <c r="B174" s="11"/>
      <c r="C174" s="56"/>
      <c r="D174" s="241"/>
      <c r="E174" s="204"/>
      <c r="F174" s="55"/>
      <c r="G174" s="56"/>
      <c r="H174" s="56"/>
      <c r="I174" s="56"/>
      <c r="J174" s="241"/>
      <c r="K174" s="210"/>
      <c r="L174" s="265" t="s">
        <v>2764</v>
      </c>
      <c r="M174" s="210"/>
      <c r="N174" s="210"/>
    </row>
    <row r="175" spans="1:14">
      <c r="A175" s="175" t="s">
        <v>2765</v>
      </c>
      <c r="B175" s="11"/>
      <c r="C175" s="56"/>
      <c r="D175" s="241"/>
      <c r="E175" s="204"/>
      <c r="F175" s="55"/>
      <c r="G175" s="56"/>
      <c r="H175" s="56"/>
      <c r="I175" s="56"/>
      <c r="J175" s="241"/>
      <c r="K175" s="210"/>
      <c r="L175" s="265" t="s">
        <v>2765</v>
      </c>
      <c r="M175" s="210"/>
      <c r="N175" s="210"/>
    </row>
    <row r="176" spans="1:14">
      <c r="A176" s="175" t="s">
        <v>2766</v>
      </c>
      <c r="B176" s="11"/>
      <c r="C176" s="56"/>
      <c r="D176" s="241"/>
      <c r="E176" s="204"/>
      <c r="F176" s="55"/>
      <c r="G176" s="56"/>
      <c r="H176" s="56"/>
      <c r="I176" s="56"/>
      <c r="J176" s="241"/>
      <c r="K176" s="210"/>
      <c r="L176" s="265" t="s">
        <v>2766</v>
      </c>
      <c r="M176" s="210"/>
      <c r="N176" s="210"/>
    </row>
    <row r="177" spans="1:14">
      <c r="A177" s="175" t="s">
        <v>2767</v>
      </c>
      <c r="B177" s="11"/>
      <c r="C177" s="56"/>
      <c r="D177" s="241"/>
      <c r="E177" s="204"/>
      <c r="F177" s="55"/>
      <c r="G177" s="56"/>
      <c r="H177" s="56"/>
      <c r="I177" s="56"/>
      <c r="J177" s="241"/>
      <c r="K177" s="210"/>
      <c r="L177" s="265" t="s">
        <v>2767</v>
      </c>
      <c r="M177" s="210"/>
      <c r="N177" s="210"/>
    </row>
    <row r="178" spans="1:14">
      <c r="A178" s="175">
        <v>33</v>
      </c>
      <c r="B178" s="11"/>
      <c r="C178" s="56"/>
      <c r="D178" s="241"/>
      <c r="E178" s="204"/>
      <c r="F178" s="55"/>
      <c r="G178" s="56"/>
      <c r="H178" s="56"/>
      <c r="I178" s="56"/>
      <c r="J178" s="241"/>
      <c r="K178" s="210"/>
      <c r="L178" s="265">
        <v>33</v>
      </c>
      <c r="M178" s="210"/>
      <c r="N178" s="210"/>
    </row>
    <row r="179" spans="1:14">
      <c r="A179" s="175">
        <v>34</v>
      </c>
      <c r="B179" s="11"/>
      <c r="C179" s="56"/>
      <c r="D179" s="241"/>
      <c r="E179" s="204"/>
      <c r="F179" s="55"/>
      <c r="G179" s="56"/>
      <c r="H179" s="56"/>
      <c r="I179" s="56"/>
      <c r="J179" s="241"/>
      <c r="K179" s="210"/>
      <c r="L179" s="265">
        <v>34</v>
      </c>
      <c r="M179" s="210"/>
      <c r="N179" s="210"/>
    </row>
    <row r="180" spans="1:14">
      <c r="A180" s="175">
        <v>35</v>
      </c>
      <c r="B180" s="11"/>
      <c r="C180" s="56"/>
      <c r="D180" s="241"/>
      <c r="E180" s="204"/>
      <c r="F180" s="55"/>
      <c r="G180" s="56"/>
      <c r="H180" s="56"/>
      <c r="I180" s="56"/>
      <c r="J180" s="241"/>
      <c r="K180" s="210"/>
      <c r="L180" s="265">
        <v>35</v>
      </c>
      <c r="M180" s="210"/>
      <c r="N180" s="210"/>
    </row>
    <row r="181" spans="1:14">
      <c r="A181" s="175">
        <v>36</v>
      </c>
      <c r="B181" s="11"/>
      <c r="C181" s="56"/>
      <c r="D181" s="241"/>
      <c r="E181" s="204"/>
      <c r="F181" s="55"/>
      <c r="G181" s="56"/>
      <c r="H181" s="56"/>
      <c r="I181" s="56"/>
      <c r="J181" s="241"/>
      <c r="K181" s="210"/>
      <c r="L181" s="265">
        <v>36</v>
      </c>
      <c r="M181" s="210"/>
      <c r="N181" s="210"/>
    </row>
    <row r="182" spans="1:14">
      <c r="A182" s="175">
        <v>37</v>
      </c>
      <c r="B182" s="11"/>
      <c r="C182" s="56"/>
      <c r="D182" s="241"/>
      <c r="E182" s="204"/>
      <c r="F182" s="55"/>
      <c r="G182" s="56"/>
      <c r="H182" s="56"/>
      <c r="I182" s="56"/>
      <c r="J182" s="241"/>
      <c r="K182" s="210"/>
      <c r="L182" s="265">
        <v>37</v>
      </c>
      <c r="M182" s="210"/>
      <c r="N182" s="210"/>
    </row>
    <row r="183" spans="1:14">
      <c r="A183" s="175">
        <v>38</v>
      </c>
      <c r="B183" s="11"/>
      <c r="C183" s="56"/>
      <c r="D183" s="241"/>
      <c r="E183" s="204"/>
      <c r="F183" s="55"/>
      <c r="G183" s="56"/>
      <c r="H183" s="56"/>
      <c r="I183" s="56"/>
      <c r="J183" s="241"/>
      <c r="K183" s="210"/>
      <c r="L183" s="265">
        <v>38</v>
      </c>
      <c r="M183" s="210"/>
      <c r="N183" s="210"/>
    </row>
    <row r="184" spans="1:14">
      <c r="A184" s="175">
        <v>39</v>
      </c>
      <c r="B184" s="11"/>
      <c r="C184" s="56"/>
      <c r="D184" s="241"/>
      <c r="E184" s="204"/>
      <c r="F184" s="55"/>
      <c r="G184" s="56"/>
      <c r="H184" s="56"/>
      <c r="I184" s="56"/>
      <c r="J184" s="241"/>
      <c r="K184" s="210"/>
      <c r="L184" s="265">
        <v>39</v>
      </c>
      <c r="M184" s="210"/>
      <c r="N184" s="210"/>
    </row>
    <row r="185" spans="1:14">
      <c r="A185" s="175">
        <v>40</v>
      </c>
      <c r="B185" s="11"/>
      <c r="C185" s="56"/>
      <c r="D185" s="241"/>
      <c r="E185" s="204"/>
      <c r="F185" s="55"/>
      <c r="G185" s="56"/>
      <c r="H185" s="56"/>
      <c r="I185" s="56"/>
      <c r="J185" s="241"/>
      <c r="K185" s="210"/>
      <c r="L185" s="265">
        <v>40</v>
      </c>
      <c r="M185" s="210"/>
      <c r="N185" s="210"/>
    </row>
    <row r="186" spans="1:14">
      <c r="A186" s="175">
        <v>41</v>
      </c>
      <c r="B186" s="11"/>
      <c r="C186" s="56"/>
      <c r="D186" s="241"/>
      <c r="E186" s="204"/>
      <c r="F186" s="55"/>
      <c r="G186" s="56"/>
      <c r="H186" s="56"/>
      <c r="I186" s="56"/>
      <c r="J186" s="241"/>
      <c r="K186" s="210"/>
      <c r="L186" s="265">
        <v>41</v>
      </c>
      <c r="M186" s="210"/>
      <c r="N186" s="210"/>
    </row>
    <row r="187" spans="1:14">
      <c r="A187" s="175">
        <v>42</v>
      </c>
      <c r="B187" s="11"/>
      <c r="C187" s="56"/>
      <c r="D187" s="241"/>
      <c r="E187" s="204"/>
      <c r="F187" s="55"/>
      <c r="G187" s="56"/>
      <c r="H187" s="56"/>
      <c r="I187" s="56"/>
      <c r="J187" s="241"/>
      <c r="K187" s="210"/>
      <c r="L187" s="265">
        <v>42</v>
      </c>
      <c r="M187" s="210"/>
      <c r="N187" s="210"/>
    </row>
    <row r="188" spans="1:14">
      <c r="A188" s="175">
        <v>43</v>
      </c>
      <c r="B188" s="11"/>
      <c r="C188" s="56"/>
      <c r="D188" s="241"/>
      <c r="E188" s="204"/>
      <c r="F188" s="55"/>
      <c r="G188" s="56"/>
      <c r="H188" s="56"/>
      <c r="I188" s="56"/>
      <c r="J188" s="241"/>
      <c r="K188" s="210"/>
      <c r="L188" s="265">
        <v>43</v>
      </c>
      <c r="M188" s="210"/>
      <c r="N188" s="210"/>
    </row>
    <row r="189" spans="1:14">
      <c r="A189" s="175">
        <v>44</v>
      </c>
      <c r="B189" s="11"/>
      <c r="C189" s="56"/>
      <c r="D189" s="241"/>
      <c r="E189" s="204"/>
      <c r="F189" s="55"/>
      <c r="G189" s="56"/>
      <c r="H189" s="56"/>
      <c r="I189" s="56"/>
      <c r="J189" s="241"/>
      <c r="K189" s="210"/>
      <c r="L189" s="265">
        <v>44</v>
      </c>
      <c r="M189" s="210"/>
      <c r="N189" s="210"/>
    </row>
    <row r="190" spans="1:14">
      <c r="A190" s="175">
        <v>45</v>
      </c>
      <c r="B190" s="1766" t="s">
        <v>1493</v>
      </c>
      <c r="C190" s="56"/>
      <c r="D190" s="146">
        <f>SUM(D156:D189)</f>
        <v>0</v>
      </c>
      <c r="E190" s="144">
        <f>SUM(E156:E189)</f>
        <v>0</v>
      </c>
      <c r="F190" s="55"/>
      <c r="G190" s="56"/>
      <c r="H190" s="56"/>
      <c r="I190" s="56"/>
      <c r="J190" s="146">
        <f>SUM(J156:J189)</f>
        <v>0</v>
      </c>
      <c r="K190" s="146">
        <f>SUM(K156:K189)</f>
        <v>0</v>
      </c>
      <c r="L190" s="265">
        <v>45</v>
      </c>
      <c r="M190" s="146"/>
      <c r="N190" s="146"/>
    </row>
    <row r="191" spans="1:14">
      <c r="A191" s="175">
        <v>46</v>
      </c>
      <c r="B191" s="11"/>
      <c r="C191" s="56"/>
      <c r="D191" s="56"/>
      <c r="E191" s="48"/>
      <c r="F191" s="55"/>
      <c r="G191" s="56"/>
      <c r="H191" s="56"/>
      <c r="I191" s="56"/>
      <c r="J191" s="56"/>
      <c r="K191" s="53"/>
      <c r="L191" s="265">
        <v>46</v>
      </c>
      <c r="M191" s="53"/>
      <c r="N191" s="53"/>
    </row>
    <row r="192" spans="1:14">
      <c r="A192" s="175">
        <v>47</v>
      </c>
      <c r="B192" s="11"/>
      <c r="C192" s="56"/>
      <c r="D192" s="56"/>
      <c r="E192" s="48"/>
      <c r="F192" s="55"/>
      <c r="G192" s="56"/>
      <c r="H192" s="56"/>
      <c r="I192" s="56"/>
      <c r="J192" s="56"/>
      <c r="K192" s="53"/>
      <c r="L192" s="265">
        <v>47</v>
      </c>
      <c r="M192" s="53"/>
      <c r="N192" s="53"/>
    </row>
    <row r="193" spans="1:14" ht="15.75" thickBot="1">
      <c r="A193" s="180">
        <v>48</v>
      </c>
      <c r="B193" s="73"/>
      <c r="C193" s="73"/>
      <c r="D193" s="201"/>
      <c r="E193" s="183"/>
      <c r="F193" s="258"/>
      <c r="G193" s="227"/>
      <c r="H193" s="227"/>
      <c r="I193" s="259"/>
      <c r="J193" s="201"/>
      <c r="K193" s="201"/>
      <c r="L193" s="266">
        <v>48</v>
      </c>
      <c r="M193" s="201"/>
      <c r="N193" s="201"/>
    </row>
    <row r="194" spans="1:14">
      <c r="A194" s="11" t="str">
        <f>A66</f>
        <v xml:space="preserve"> FERC FORM NO.1 (ED. 12-96) NYPSC Modified-96</v>
      </c>
      <c r="B194" s="11"/>
      <c r="C194" s="11"/>
      <c r="D194" s="11"/>
      <c r="E194" s="11"/>
      <c r="F194" s="11" t="str">
        <f>A66</f>
        <v xml:space="preserve"> FERC FORM NO.1 (ED. 12-96) NYPSC Modified-96</v>
      </c>
      <c r="G194" s="11"/>
      <c r="H194" s="11"/>
      <c r="I194" s="11"/>
      <c r="J194" s="11"/>
      <c r="K194" s="11"/>
      <c r="L194" s="11"/>
      <c r="M194" s="11"/>
      <c r="N194" s="11"/>
    </row>
    <row r="195" spans="1:14">
      <c r="A195" s="44" t="s">
        <v>1022</v>
      </c>
      <c r="B195" s="44"/>
      <c r="C195" s="44"/>
      <c r="D195" s="44"/>
      <c r="E195" s="44"/>
      <c r="F195" s="44" t="s">
        <v>1023</v>
      </c>
      <c r="G195" s="44"/>
      <c r="H195" s="44"/>
      <c r="I195" s="44"/>
      <c r="J195" s="44"/>
      <c r="K195" s="44"/>
      <c r="L195" s="44"/>
      <c r="M195" s="44"/>
      <c r="N195" s="44"/>
    </row>
    <row r="196" spans="1:14">
      <c r="A196" s="11"/>
      <c r="B196" s="11"/>
      <c r="C196" s="11"/>
      <c r="D196" s="11"/>
      <c r="E196" s="11"/>
      <c r="F196" s="11"/>
      <c r="G196" s="11"/>
      <c r="H196" s="11"/>
      <c r="I196" s="11"/>
      <c r="J196" s="11"/>
      <c r="K196" s="11"/>
      <c r="L196" s="11"/>
      <c r="M196" s="11"/>
      <c r="N196" s="11"/>
    </row>
    <row r="197" spans="1:14">
      <c r="A197" s="11"/>
      <c r="B197" s="11"/>
      <c r="C197" s="11"/>
      <c r="D197" s="11"/>
      <c r="E197" s="11"/>
      <c r="F197" s="11"/>
      <c r="G197" s="11"/>
      <c r="H197" s="11"/>
      <c r="I197" s="11"/>
      <c r="J197" s="11"/>
      <c r="K197" s="11"/>
      <c r="L197" s="11"/>
      <c r="M197" s="11"/>
      <c r="N197" s="11"/>
    </row>
    <row r="198" spans="1:14">
      <c r="A198" s="11"/>
      <c r="B198" s="11"/>
      <c r="C198" s="11"/>
      <c r="D198" s="11"/>
      <c r="E198" s="11"/>
      <c r="F198" s="11"/>
      <c r="G198" s="11"/>
      <c r="H198" s="11"/>
      <c r="I198" s="11"/>
      <c r="J198" s="11"/>
      <c r="K198" s="11"/>
      <c r="L198" s="11"/>
      <c r="M198" s="11"/>
      <c r="N198" s="11"/>
    </row>
    <row r="199" spans="1:14">
      <c r="A199" s="11"/>
      <c r="B199" s="11"/>
      <c r="C199" s="11"/>
      <c r="D199" s="11"/>
      <c r="E199" s="11"/>
      <c r="F199" s="11"/>
      <c r="G199" s="11"/>
      <c r="H199" s="11"/>
      <c r="I199" s="11"/>
      <c r="J199" s="11"/>
      <c r="K199" s="11"/>
      <c r="L199" s="11"/>
      <c r="M199" s="11"/>
      <c r="N199" s="11"/>
    </row>
    <row r="200" spans="1:14">
      <c r="A200" s="11"/>
      <c r="B200" s="11"/>
      <c r="C200" s="11"/>
      <c r="D200" s="11"/>
      <c r="E200" s="11"/>
      <c r="F200" s="11"/>
      <c r="G200" s="11"/>
      <c r="H200" s="11"/>
      <c r="I200" s="11"/>
      <c r="J200" s="11"/>
      <c r="K200" s="11"/>
      <c r="L200" s="11"/>
      <c r="M200" s="11"/>
      <c r="N200" s="11"/>
    </row>
    <row r="201" spans="1:14">
      <c r="A201" s="11"/>
      <c r="B201" s="11"/>
      <c r="C201" s="11"/>
      <c r="D201" s="11"/>
      <c r="E201" s="11"/>
      <c r="F201" s="11"/>
      <c r="G201" s="11"/>
      <c r="H201" s="11"/>
      <c r="I201" s="11"/>
      <c r="J201" s="11"/>
      <c r="K201" s="11"/>
      <c r="L201" s="11"/>
      <c r="M201" s="11"/>
      <c r="N201" s="11"/>
    </row>
    <row r="202" spans="1:14">
      <c r="A202" s="11"/>
      <c r="B202" s="11"/>
      <c r="C202" s="11"/>
      <c r="D202" s="11"/>
      <c r="E202" s="11"/>
      <c r="F202" s="11"/>
      <c r="G202" s="11"/>
      <c r="H202" s="11"/>
      <c r="I202" s="11"/>
      <c r="J202" s="11"/>
      <c r="K202" s="11"/>
      <c r="L202" s="11"/>
      <c r="M202" s="11"/>
      <c r="N202" s="11"/>
    </row>
    <row r="203" spans="1:14">
      <c r="A203" s="11"/>
      <c r="B203" s="11"/>
      <c r="C203" s="11"/>
      <c r="D203" s="11"/>
      <c r="E203" s="11"/>
      <c r="F203" s="11"/>
      <c r="G203" s="11"/>
      <c r="H203" s="11"/>
      <c r="I203" s="11"/>
      <c r="J203" s="11"/>
      <c r="K203" s="11"/>
      <c r="L203" s="11"/>
      <c r="M203" s="11"/>
      <c r="N203" s="11"/>
    </row>
    <row r="204" spans="1:14">
      <c r="A204" s="11"/>
      <c r="B204" s="11"/>
      <c r="C204" s="11"/>
      <c r="D204" s="11"/>
      <c r="E204" s="11"/>
      <c r="F204" s="11"/>
      <c r="G204" s="11"/>
      <c r="H204" s="11"/>
      <c r="I204" s="11"/>
      <c r="J204" s="11"/>
      <c r="K204" s="11"/>
      <c r="L204" s="11"/>
      <c r="M204" s="11"/>
      <c r="N204" s="11"/>
    </row>
    <row r="205" spans="1:14">
      <c r="A205" s="11"/>
      <c r="B205" s="11"/>
      <c r="C205" s="11"/>
      <c r="D205" s="11"/>
      <c r="E205" s="11"/>
      <c r="F205" s="11"/>
      <c r="G205" s="11"/>
      <c r="H205" s="11"/>
      <c r="I205" s="11"/>
      <c r="J205" s="11"/>
      <c r="K205" s="11"/>
      <c r="L205" s="11"/>
      <c r="M205" s="11"/>
      <c r="N205" s="11"/>
    </row>
    <row r="206" spans="1:14">
      <c r="A206" s="11"/>
      <c r="B206" s="11"/>
      <c r="C206" s="11"/>
      <c r="D206" s="11"/>
      <c r="E206" s="11"/>
      <c r="F206" s="11"/>
      <c r="G206" s="11"/>
      <c r="H206" s="11"/>
      <c r="I206" s="11"/>
      <c r="J206" s="11"/>
      <c r="K206" s="11"/>
      <c r="L206" s="11"/>
      <c r="M206" s="11"/>
      <c r="N206" s="11"/>
    </row>
    <row r="207" spans="1:14">
      <c r="A207" s="11"/>
      <c r="B207" s="11"/>
      <c r="C207" s="11"/>
      <c r="D207" s="11"/>
      <c r="E207" s="11"/>
      <c r="F207" s="11"/>
      <c r="G207" s="11"/>
      <c r="H207" s="11"/>
      <c r="I207" s="11"/>
      <c r="J207" s="11"/>
      <c r="K207" s="11"/>
      <c r="L207" s="11"/>
      <c r="M207" s="11"/>
      <c r="N207" s="11"/>
    </row>
    <row r="208" spans="1:14">
      <c r="A208" s="11"/>
      <c r="B208" s="11"/>
      <c r="C208" s="11"/>
      <c r="D208" s="11"/>
      <c r="E208" s="11"/>
      <c r="F208" s="11"/>
      <c r="G208" s="11"/>
      <c r="H208" s="11"/>
      <c r="I208" s="11"/>
      <c r="J208" s="11"/>
      <c r="K208" s="11"/>
      <c r="L208" s="11"/>
      <c r="M208" s="11"/>
      <c r="N208" s="11"/>
    </row>
    <row r="209" spans="1:14">
      <c r="A209" s="11"/>
      <c r="B209" s="11"/>
      <c r="C209" s="11"/>
      <c r="D209" s="11"/>
      <c r="E209" s="11"/>
      <c r="F209" s="11"/>
      <c r="G209" s="11"/>
      <c r="H209" s="11"/>
      <c r="I209" s="11"/>
      <c r="J209" s="11"/>
      <c r="K209" s="11"/>
      <c r="L209" s="11"/>
      <c r="M209" s="11"/>
      <c r="N209" s="11"/>
    </row>
    <row r="210" spans="1:14">
      <c r="A210" s="11"/>
      <c r="B210" s="11"/>
      <c r="C210" s="11"/>
      <c r="D210" s="11"/>
      <c r="E210" s="11"/>
      <c r="F210" s="11"/>
      <c r="G210" s="11"/>
      <c r="H210" s="11"/>
      <c r="I210" s="11"/>
      <c r="J210" s="11"/>
      <c r="K210" s="11"/>
      <c r="L210" s="11"/>
      <c r="M210" s="11"/>
      <c r="N210" s="11"/>
    </row>
    <row r="211" spans="1:14">
      <c r="A211" s="11"/>
      <c r="B211" s="11"/>
      <c r="C211" s="11"/>
      <c r="D211" s="11"/>
      <c r="E211" s="11"/>
      <c r="F211" s="11"/>
      <c r="G211" s="11"/>
      <c r="H211" s="11"/>
      <c r="I211" s="11"/>
      <c r="J211" s="11"/>
      <c r="K211" s="11"/>
      <c r="L211" s="11"/>
      <c r="M211" s="11"/>
      <c r="N211" s="11"/>
    </row>
    <row r="212" spans="1:14">
      <c r="A212" s="11"/>
      <c r="B212" s="11"/>
      <c r="C212" s="11"/>
      <c r="D212" s="11"/>
      <c r="E212" s="11"/>
      <c r="F212" s="11"/>
      <c r="G212" s="11"/>
      <c r="H212" s="11"/>
      <c r="I212" s="11"/>
      <c r="J212" s="11"/>
      <c r="K212" s="11"/>
      <c r="L212" s="11"/>
      <c r="M212" s="11"/>
      <c r="N212" s="11"/>
    </row>
    <row r="213" spans="1:14">
      <c r="A213" s="11"/>
      <c r="B213" s="11"/>
      <c r="C213" s="11"/>
      <c r="D213" s="11"/>
      <c r="E213" s="11"/>
      <c r="F213" s="11"/>
      <c r="G213" s="11"/>
      <c r="H213" s="11"/>
      <c r="I213" s="11"/>
      <c r="J213" s="11"/>
      <c r="K213" s="11"/>
      <c r="L213" s="11"/>
      <c r="M213" s="11"/>
      <c r="N213" s="11"/>
    </row>
    <row r="214" spans="1:14">
      <c r="A214" s="11"/>
      <c r="B214" s="11"/>
      <c r="C214" s="11"/>
      <c r="D214" s="11"/>
      <c r="E214" s="11"/>
      <c r="F214" s="11"/>
      <c r="G214" s="11"/>
      <c r="H214" s="11"/>
      <c r="I214" s="11"/>
      <c r="J214" s="11"/>
      <c r="K214" s="11"/>
      <c r="L214" s="11"/>
      <c r="M214" s="11"/>
      <c r="N214" s="11"/>
    </row>
    <row r="215" spans="1:14">
      <c r="A215" s="11"/>
      <c r="B215" s="11"/>
      <c r="C215" s="11"/>
      <c r="D215" s="11"/>
      <c r="E215" s="11"/>
      <c r="F215" s="11"/>
      <c r="G215" s="11"/>
      <c r="H215" s="11"/>
      <c r="I215" s="11"/>
      <c r="J215" s="11"/>
      <c r="K215" s="11"/>
      <c r="L215" s="11"/>
      <c r="M215" s="11"/>
      <c r="N215" s="11"/>
    </row>
    <row r="216" spans="1:14">
      <c r="A216" s="11"/>
      <c r="B216" s="11"/>
      <c r="C216" s="11"/>
      <c r="D216" s="11"/>
      <c r="E216" s="11"/>
      <c r="F216" s="11"/>
      <c r="G216" s="11"/>
      <c r="H216" s="11"/>
      <c r="I216" s="11"/>
      <c r="J216" s="11"/>
      <c r="K216" s="11"/>
      <c r="L216" s="11"/>
      <c r="M216" s="11"/>
      <c r="N216" s="11"/>
    </row>
    <row r="217" spans="1:14">
      <c r="A217" s="11"/>
      <c r="B217" s="11"/>
      <c r="C217" s="11"/>
      <c r="D217" s="11"/>
      <c r="E217" s="11"/>
      <c r="F217" s="11"/>
      <c r="G217" s="11"/>
      <c r="H217" s="11"/>
      <c r="I217" s="11"/>
      <c r="J217" s="11"/>
      <c r="K217" s="11"/>
      <c r="L217" s="11"/>
      <c r="M217" s="11"/>
      <c r="N217" s="11"/>
    </row>
    <row r="218" spans="1:14">
      <c r="A218" s="11"/>
      <c r="B218" s="11"/>
      <c r="C218" s="11"/>
      <c r="D218" s="11"/>
      <c r="E218" s="11"/>
      <c r="F218" s="11"/>
      <c r="G218" s="11"/>
      <c r="H218" s="11"/>
      <c r="I218" s="11"/>
      <c r="J218" s="11"/>
      <c r="K218" s="11"/>
      <c r="L218" s="11"/>
      <c r="M218" s="11"/>
      <c r="N218" s="11"/>
    </row>
    <row r="219" spans="1:14">
      <c r="A219" s="11"/>
      <c r="B219" s="11"/>
      <c r="C219" s="11"/>
      <c r="D219" s="11"/>
      <c r="E219" s="11"/>
      <c r="F219" s="11"/>
      <c r="G219" s="11"/>
      <c r="H219" s="11"/>
      <c r="I219" s="11"/>
      <c r="J219" s="11"/>
      <c r="K219" s="11"/>
      <c r="L219" s="11"/>
      <c r="M219" s="11"/>
      <c r="N219" s="11"/>
    </row>
    <row r="220" spans="1:14">
      <c r="A220" s="11"/>
      <c r="B220" s="11"/>
      <c r="C220" s="11"/>
      <c r="D220" s="11"/>
      <c r="E220" s="11"/>
      <c r="F220" s="11"/>
      <c r="G220" s="11"/>
      <c r="H220" s="11"/>
      <c r="I220" s="11"/>
      <c r="J220" s="11"/>
      <c r="K220" s="11"/>
      <c r="L220" s="11"/>
      <c r="M220" s="11"/>
      <c r="N220" s="11"/>
    </row>
    <row r="221" spans="1:14">
      <c r="A221" s="11"/>
      <c r="B221" s="11"/>
      <c r="C221" s="11"/>
      <c r="D221" s="11"/>
      <c r="E221" s="11"/>
      <c r="F221" s="11"/>
      <c r="G221" s="11"/>
      <c r="H221" s="11"/>
      <c r="I221" s="11"/>
      <c r="J221" s="11"/>
      <c r="K221" s="11"/>
      <c r="L221" s="11"/>
      <c r="M221" s="11"/>
      <c r="N221" s="11"/>
    </row>
    <row r="222" spans="1:14">
      <c r="A222" s="11"/>
      <c r="B222" s="11"/>
      <c r="C222" s="11"/>
      <c r="D222" s="11"/>
      <c r="E222" s="11"/>
      <c r="F222" s="11"/>
      <c r="G222" s="11"/>
      <c r="H222" s="11"/>
      <c r="I222" s="11"/>
      <c r="J222" s="11"/>
      <c r="K222" s="11"/>
      <c r="L222" s="11"/>
      <c r="M222" s="11"/>
      <c r="N222" s="11"/>
    </row>
    <row r="223" spans="1:14">
      <c r="A223" s="11"/>
      <c r="B223" s="11"/>
      <c r="C223" s="11"/>
      <c r="D223" s="11"/>
      <c r="E223" s="11"/>
      <c r="F223" s="11"/>
      <c r="G223" s="11"/>
      <c r="H223" s="11"/>
      <c r="I223" s="11"/>
      <c r="J223" s="11"/>
      <c r="K223" s="11"/>
      <c r="L223" s="11"/>
      <c r="M223" s="11"/>
      <c r="N223" s="11"/>
    </row>
    <row r="224" spans="1:14">
      <c r="A224" s="11"/>
      <c r="B224" s="11"/>
      <c r="C224" s="11"/>
      <c r="D224" s="11"/>
      <c r="E224" s="11"/>
      <c r="F224" s="11"/>
      <c r="G224" s="11"/>
      <c r="H224" s="11"/>
      <c r="I224" s="11"/>
      <c r="J224" s="11"/>
      <c r="K224" s="11"/>
      <c r="L224" s="11"/>
      <c r="M224" s="11"/>
      <c r="N224" s="11"/>
    </row>
    <row r="225" spans="1:14">
      <c r="A225" s="11"/>
      <c r="B225" s="11"/>
      <c r="C225" s="11"/>
      <c r="D225" s="11"/>
      <c r="E225" s="11"/>
      <c r="F225" s="11"/>
      <c r="G225" s="11"/>
      <c r="H225" s="11"/>
      <c r="I225" s="11"/>
      <c r="J225" s="11"/>
      <c r="K225" s="11"/>
      <c r="L225" s="11"/>
      <c r="M225" s="11"/>
      <c r="N225" s="11"/>
    </row>
    <row r="226" spans="1:14">
      <c r="A226" s="11"/>
      <c r="B226" s="11"/>
      <c r="C226" s="11"/>
      <c r="D226" s="11"/>
      <c r="E226" s="11"/>
      <c r="F226" s="11"/>
      <c r="G226" s="11"/>
      <c r="H226" s="11"/>
      <c r="I226" s="11"/>
      <c r="J226" s="11"/>
      <c r="K226" s="11"/>
      <c r="L226" s="11"/>
      <c r="M226" s="11"/>
      <c r="N226" s="11"/>
    </row>
    <row r="227" spans="1:14">
      <c r="A227" s="11"/>
      <c r="B227" s="11"/>
      <c r="C227" s="11"/>
      <c r="D227" s="11"/>
      <c r="E227" s="11"/>
      <c r="F227" s="11"/>
      <c r="G227" s="11"/>
      <c r="H227" s="11"/>
      <c r="I227" s="11"/>
      <c r="J227" s="11"/>
      <c r="K227" s="11"/>
      <c r="L227" s="11"/>
      <c r="M227" s="11"/>
      <c r="N227" s="11"/>
    </row>
    <row r="228" spans="1:14">
      <c r="A228" s="11"/>
      <c r="B228" s="11"/>
      <c r="C228" s="11"/>
      <c r="D228" s="11"/>
      <c r="E228" s="11"/>
      <c r="F228" s="11"/>
      <c r="G228" s="11"/>
      <c r="H228" s="11"/>
      <c r="I228" s="11"/>
      <c r="J228" s="11"/>
      <c r="K228" s="11"/>
      <c r="L228" s="11"/>
      <c r="M228" s="11"/>
      <c r="N228" s="11"/>
    </row>
    <row r="229" spans="1:14">
      <c r="A229" s="11"/>
      <c r="B229" s="11"/>
      <c r="C229" s="11"/>
      <c r="D229" s="11"/>
      <c r="E229" s="11"/>
      <c r="F229" s="11"/>
      <c r="G229" s="11"/>
      <c r="H229" s="11"/>
      <c r="I229" s="11"/>
      <c r="J229" s="11"/>
      <c r="K229" s="11"/>
      <c r="L229" s="11"/>
      <c r="M229" s="11"/>
      <c r="N229" s="11"/>
    </row>
    <row r="230" spans="1:14">
      <c r="A230" s="11"/>
      <c r="B230" s="11"/>
      <c r="C230" s="11"/>
      <c r="D230" s="11"/>
      <c r="E230" s="11"/>
      <c r="F230" s="11"/>
      <c r="G230" s="11"/>
      <c r="H230" s="11"/>
      <c r="I230" s="11"/>
      <c r="J230" s="11"/>
      <c r="K230" s="11"/>
      <c r="L230" s="11"/>
      <c r="M230" s="11"/>
      <c r="N230" s="11"/>
    </row>
    <row r="231" spans="1:14">
      <c r="A231" s="11"/>
      <c r="B231" s="11"/>
      <c r="C231" s="11"/>
      <c r="D231" s="11"/>
      <c r="E231" s="11"/>
      <c r="F231" s="11"/>
      <c r="G231" s="11"/>
      <c r="H231" s="11"/>
      <c r="I231" s="11"/>
      <c r="J231" s="11"/>
      <c r="K231" s="11"/>
      <c r="L231" s="11"/>
      <c r="M231" s="11"/>
      <c r="N231" s="11"/>
    </row>
    <row r="232" spans="1:14">
      <c r="A232" s="11"/>
      <c r="B232" s="11"/>
      <c r="C232" s="11"/>
      <c r="D232" s="11"/>
      <c r="E232" s="11"/>
      <c r="F232" s="11"/>
      <c r="G232" s="11"/>
      <c r="H232" s="11"/>
      <c r="I232" s="11"/>
      <c r="J232" s="11"/>
      <c r="K232" s="11"/>
      <c r="L232" s="11"/>
      <c r="M232" s="11"/>
      <c r="N232" s="11"/>
    </row>
    <row r="233" spans="1:14">
      <c r="A233" s="11"/>
      <c r="B233" s="11"/>
      <c r="C233" s="11"/>
      <c r="D233" s="11"/>
      <c r="E233" s="11"/>
      <c r="F233" s="11"/>
      <c r="G233" s="11"/>
      <c r="H233" s="11"/>
      <c r="I233" s="11"/>
      <c r="J233" s="11"/>
      <c r="K233" s="11"/>
      <c r="L233" s="11"/>
      <c r="M233" s="11"/>
      <c r="N233" s="11"/>
    </row>
    <row r="234" spans="1:14">
      <c r="A234" s="11"/>
      <c r="B234" s="11"/>
      <c r="C234" s="11"/>
      <c r="D234" s="11"/>
      <c r="E234" s="11"/>
      <c r="F234" s="11"/>
      <c r="G234" s="11"/>
      <c r="H234" s="11"/>
      <c r="I234" s="11"/>
      <c r="J234" s="11"/>
      <c r="K234" s="11"/>
      <c r="L234" s="11"/>
      <c r="M234" s="11"/>
      <c r="N234" s="11"/>
    </row>
    <row r="235" spans="1:14">
      <c r="A235" s="11"/>
      <c r="B235" s="11"/>
      <c r="C235" s="11"/>
      <c r="D235" s="11"/>
      <c r="E235" s="11"/>
      <c r="F235" s="11"/>
      <c r="G235" s="11"/>
      <c r="H235" s="11"/>
      <c r="I235" s="11"/>
      <c r="J235" s="11"/>
      <c r="K235" s="11"/>
      <c r="L235" s="11"/>
      <c r="M235" s="11"/>
      <c r="N235" s="11"/>
    </row>
    <row r="236" spans="1:14">
      <c r="A236" s="11"/>
      <c r="B236" s="11"/>
      <c r="C236" s="11"/>
      <c r="D236" s="11"/>
      <c r="E236" s="11"/>
      <c r="F236" s="11"/>
      <c r="G236" s="11"/>
      <c r="H236" s="11"/>
      <c r="I236" s="11"/>
      <c r="J236" s="11"/>
      <c r="K236" s="11"/>
      <c r="L236" s="11"/>
      <c r="M236" s="11"/>
      <c r="N236" s="11"/>
    </row>
    <row r="237" spans="1:14">
      <c r="A237" s="11"/>
      <c r="B237" s="11"/>
      <c r="C237" s="11"/>
      <c r="D237" s="11"/>
      <c r="E237" s="11"/>
      <c r="F237" s="11"/>
      <c r="G237" s="11"/>
      <c r="H237" s="11"/>
      <c r="I237" s="11"/>
      <c r="J237" s="11"/>
      <c r="K237" s="11"/>
      <c r="L237" s="11"/>
      <c r="M237" s="11"/>
      <c r="N237" s="11"/>
    </row>
    <row r="238" spans="1:14">
      <c r="A238" s="11"/>
      <c r="B238" s="11"/>
      <c r="C238" s="11"/>
      <c r="D238" s="11"/>
      <c r="E238" s="11"/>
      <c r="F238" s="11"/>
      <c r="G238" s="11"/>
      <c r="H238" s="11"/>
      <c r="I238" s="11"/>
      <c r="J238" s="11"/>
      <c r="K238" s="11"/>
      <c r="L238" s="11"/>
      <c r="M238" s="11"/>
      <c r="N238" s="11"/>
    </row>
    <row r="239" spans="1:14">
      <c r="A239" s="11"/>
      <c r="B239" s="11"/>
      <c r="C239" s="11"/>
      <c r="D239" s="11"/>
      <c r="E239" s="11"/>
      <c r="F239" s="11"/>
      <c r="G239" s="11"/>
      <c r="H239" s="11"/>
      <c r="I239" s="11"/>
      <c r="J239" s="11"/>
      <c r="K239" s="11"/>
      <c r="L239" s="11"/>
      <c r="M239" s="11"/>
      <c r="N239" s="11"/>
    </row>
    <row r="240" spans="1:14">
      <c r="A240" s="11"/>
      <c r="B240" s="11"/>
      <c r="C240" s="11"/>
      <c r="D240" s="11"/>
      <c r="E240" s="11"/>
      <c r="F240" s="11"/>
      <c r="G240" s="11"/>
      <c r="H240" s="11"/>
      <c r="I240" s="11"/>
      <c r="J240" s="11"/>
      <c r="K240" s="11"/>
      <c r="L240" s="11"/>
      <c r="M240" s="11"/>
      <c r="N240" s="11"/>
    </row>
    <row r="241" spans="1:14">
      <c r="A241" s="11"/>
      <c r="B241" s="11"/>
      <c r="C241" s="11"/>
      <c r="D241" s="11"/>
      <c r="E241" s="11"/>
      <c r="F241" s="11"/>
      <c r="G241" s="11"/>
      <c r="H241" s="11"/>
      <c r="I241" s="11"/>
      <c r="J241" s="11"/>
      <c r="K241" s="11"/>
      <c r="L241" s="11"/>
      <c r="M241" s="11"/>
      <c r="N241" s="11"/>
    </row>
    <row r="242" spans="1:14">
      <c r="A242" s="11"/>
      <c r="B242" s="11"/>
      <c r="C242" s="11"/>
      <c r="D242" s="11"/>
      <c r="E242" s="11"/>
      <c r="F242" s="11"/>
      <c r="G242" s="11"/>
      <c r="H242" s="11"/>
      <c r="I242" s="11"/>
      <c r="J242" s="11"/>
      <c r="K242" s="11"/>
      <c r="L242" s="11"/>
      <c r="M242" s="11"/>
      <c r="N242" s="11"/>
    </row>
    <row r="243" spans="1:14">
      <c r="A243" s="11"/>
      <c r="B243" s="11"/>
      <c r="C243" s="11"/>
      <c r="D243" s="11"/>
      <c r="E243" s="11"/>
      <c r="F243" s="11"/>
      <c r="G243" s="11"/>
      <c r="H243" s="11"/>
      <c r="I243" s="11"/>
      <c r="J243" s="11"/>
      <c r="K243" s="11"/>
      <c r="L243" s="11"/>
      <c r="M243" s="11"/>
      <c r="N243" s="11"/>
    </row>
    <row r="244" spans="1:14">
      <c r="A244" s="11"/>
      <c r="B244" s="11"/>
      <c r="C244" s="11"/>
      <c r="D244" s="11"/>
      <c r="E244" s="11"/>
      <c r="F244" s="11"/>
      <c r="G244" s="11"/>
      <c r="H244" s="11"/>
      <c r="I244" s="11"/>
      <c r="J244" s="11"/>
      <c r="K244" s="11"/>
      <c r="L244" s="11"/>
      <c r="M244" s="11"/>
      <c r="N244" s="11"/>
    </row>
    <row r="245" spans="1:14">
      <c r="A245" s="11"/>
      <c r="B245" s="11"/>
      <c r="C245" s="11"/>
      <c r="D245" s="11"/>
      <c r="E245" s="11"/>
      <c r="F245" s="11"/>
      <c r="G245" s="11"/>
      <c r="H245" s="11"/>
      <c r="I245" s="11"/>
      <c r="J245" s="11"/>
      <c r="K245" s="11"/>
      <c r="L245" s="11"/>
      <c r="M245" s="11"/>
      <c r="N245" s="11"/>
    </row>
    <row r="246" spans="1:14">
      <c r="A246" s="11"/>
      <c r="B246" s="11"/>
      <c r="C246" s="11"/>
      <c r="D246" s="11"/>
      <c r="E246" s="11"/>
      <c r="F246" s="11"/>
      <c r="G246" s="11"/>
      <c r="H246" s="11"/>
      <c r="I246" s="11"/>
      <c r="J246" s="11"/>
      <c r="K246" s="11"/>
      <c r="L246" s="11"/>
      <c r="M246" s="11"/>
      <c r="N246" s="11"/>
    </row>
    <row r="247" spans="1:14">
      <c r="A247" s="11"/>
      <c r="B247" s="11"/>
      <c r="C247" s="11"/>
      <c r="D247" s="11"/>
      <c r="E247" s="11"/>
      <c r="F247" s="11"/>
      <c r="G247" s="11"/>
      <c r="H247" s="11"/>
      <c r="I247" s="11"/>
      <c r="J247" s="11"/>
      <c r="K247" s="11"/>
      <c r="L247" s="11"/>
      <c r="M247" s="11"/>
      <c r="N247" s="11"/>
    </row>
    <row r="248" spans="1:14">
      <c r="A248" s="11"/>
      <c r="B248" s="11"/>
      <c r="C248" s="11"/>
      <c r="D248" s="11"/>
      <c r="E248" s="11"/>
      <c r="F248" s="11"/>
      <c r="G248" s="11"/>
      <c r="H248" s="11"/>
      <c r="I248" s="11"/>
      <c r="J248" s="11"/>
      <c r="K248" s="11"/>
      <c r="L248" s="11"/>
      <c r="M248" s="11"/>
      <c r="N248" s="11"/>
    </row>
    <row r="249" spans="1:14">
      <c r="A249" s="11"/>
      <c r="B249" s="11"/>
      <c r="C249" s="11"/>
      <c r="D249" s="11"/>
      <c r="E249" s="11"/>
      <c r="F249" s="11"/>
      <c r="G249" s="11"/>
      <c r="H249" s="11"/>
      <c r="I249" s="11"/>
      <c r="J249" s="11"/>
      <c r="K249" s="11"/>
      <c r="L249" s="11"/>
      <c r="M249" s="11"/>
      <c r="N249" s="11"/>
    </row>
    <row r="250" spans="1:14">
      <c r="A250" s="11"/>
      <c r="B250" s="11"/>
      <c r="C250" s="11"/>
      <c r="D250" s="11"/>
      <c r="E250" s="11"/>
      <c r="F250" s="11"/>
      <c r="G250" s="11"/>
      <c r="H250" s="11"/>
      <c r="I250" s="11"/>
      <c r="J250" s="11"/>
      <c r="K250" s="11"/>
      <c r="L250" s="11"/>
      <c r="M250" s="11"/>
      <c r="N250" s="11"/>
    </row>
    <row r="251" spans="1:14">
      <c r="A251" s="11"/>
      <c r="B251" s="11"/>
      <c r="C251" s="11"/>
      <c r="D251" s="11"/>
      <c r="E251" s="11"/>
      <c r="F251" s="11"/>
      <c r="G251" s="11"/>
      <c r="H251" s="11"/>
      <c r="I251" s="11"/>
      <c r="J251" s="11"/>
      <c r="K251" s="11"/>
      <c r="L251" s="11"/>
      <c r="M251" s="11"/>
      <c r="N251" s="11"/>
    </row>
    <row r="252" spans="1:14">
      <c r="A252" s="11"/>
      <c r="B252" s="11"/>
      <c r="C252" s="11"/>
      <c r="D252" s="11"/>
      <c r="E252" s="11"/>
      <c r="F252" s="11"/>
      <c r="G252" s="11"/>
      <c r="H252" s="11"/>
      <c r="I252" s="11"/>
      <c r="J252" s="11"/>
      <c r="K252" s="11"/>
      <c r="L252" s="11"/>
      <c r="M252" s="11"/>
      <c r="N252" s="11"/>
    </row>
    <row r="253" spans="1:14">
      <c r="A253" s="11"/>
      <c r="B253" s="11"/>
      <c r="C253" s="11"/>
      <c r="D253" s="11"/>
      <c r="E253" s="11"/>
      <c r="F253" s="11"/>
      <c r="G253" s="11"/>
      <c r="H253" s="11"/>
      <c r="I253" s="11"/>
      <c r="J253" s="11"/>
      <c r="K253" s="11"/>
      <c r="L253" s="11"/>
      <c r="M253" s="11"/>
      <c r="N253" s="11"/>
    </row>
    <row r="254" spans="1:14">
      <c r="A254" s="11"/>
      <c r="B254" s="11"/>
      <c r="C254" s="11"/>
      <c r="D254" s="11"/>
      <c r="E254" s="11"/>
      <c r="F254" s="11"/>
      <c r="G254" s="11"/>
      <c r="H254" s="11"/>
      <c r="I254" s="11"/>
      <c r="J254" s="11"/>
      <c r="K254" s="11"/>
      <c r="L254" s="11"/>
      <c r="M254" s="11"/>
      <c r="N254" s="11"/>
    </row>
    <row r="255" spans="1:14">
      <c r="A255" s="11"/>
      <c r="B255" s="11"/>
      <c r="C255" s="11"/>
      <c r="D255" s="11"/>
      <c r="E255" s="11"/>
      <c r="F255" s="11"/>
      <c r="G255" s="11"/>
      <c r="H255" s="11"/>
      <c r="I255" s="11"/>
      <c r="J255" s="11"/>
      <c r="K255" s="11"/>
      <c r="L255" s="11"/>
      <c r="M255" s="11"/>
      <c r="N255" s="11"/>
    </row>
    <row r="256" spans="1:14">
      <c r="A256" s="11"/>
      <c r="B256" s="11"/>
      <c r="C256" s="11"/>
      <c r="D256" s="11"/>
      <c r="E256" s="11"/>
      <c r="F256" s="11"/>
      <c r="G256" s="11"/>
      <c r="H256" s="11"/>
      <c r="I256" s="11"/>
      <c r="J256" s="11"/>
      <c r="K256" s="11"/>
      <c r="L256" s="11"/>
      <c r="M256" s="11"/>
      <c r="N256" s="11"/>
    </row>
    <row r="257" spans="1:14">
      <c r="A257" s="11"/>
      <c r="B257" s="11"/>
      <c r="C257" s="11"/>
      <c r="D257" s="11"/>
      <c r="E257" s="11"/>
      <c r="F257" s="11"/>
      <c r="G257" s="11"/>
      <c r="H257" s="11"/>
      <c r="I257" s="11"/>
      <c r="J257" s="11"/>
      <c r="K257" s="11"/>
      <c r="L257" s="11"/>
      <c r="M257" s="11"/>
      <c r="N257" s="11"/>
    </row>
    <row r="258" spans="1:14">
      <c r="A258" s="11"/>
      <c r="B258" s="11"/>
      <c r="C258" s="11"/>
      <c r="D258" s="11"/>
      <c r="E258" s="11"/>
      <c r="F258" s="11"/>
      <c r="G258" s="11"/>
      <c r="H258" s="11"/>
      <c r="I258" s="11"/>
      <c r="J258" s="11"/>
      <c r="K258" s="11"/>
      <c r="L258" s="11"/>
      <c r="M258" s="11"/>
      <c r="N258" s="11"/>
    </row>
    <row r="259" spans="1:14">
      <c r="A259" s="11"/>
      <c r="B259" s="11"/>
      <c r="C259" s="11"/>
      <c r="D259" s="11"/>
      <c r="E259" s="11"/>
      <c r="F259" s="11"/>
      <c r="G259" s="11"/>
      <c r="H259" s="11"/>
      <c r="I259" s="11"/>
      <c r="J259" s="11"/>
      <c r="K259" s="11"/>
      <c r="L259" s="11"/>
      <c r="M259" s="11"/>
      <c r="N259" s="11"/>
    </row>
    <row r="260" spans="1:14">
      <c r="A260" s="11"/>
      <c r="B260" s="11"/>
      <c r="C260" s="11"/>
      <c r="D260" s="11"/>
      <c r="E260" s="11"/>
      <c r="F260" s="11"/>
      <c r="G260" s="11"/>
      <c r="H260" s="11"/>
      <c r="I260" s="11"/>
      <c r="J260" s="11"/>
      <c r="K260" s="11"/>
      <c r="L260" s="11"/>
      <c r="M260" s="11"/>
      <c r="N260" s="11"/>
    </row>
    <row r="261" spans="1:14">
      <c r="A261" s="11"/>
      <c r="B261" s="11"/>
      <c r="C261" s="11"/>
      <c r="D261" s="11"/>
      <c r="E261" s="11"/>
      <c r="F261" s="11"/>
      <c r="G261" s="11"/>
      <c r="H261" s="11"/>
      <c r="I261" s="11"/>
      <c r="J261" s="11"/>
      <c r="K261" s="11"/>
      <c r="L261" s="11"/>
      <c r="M261" s="11"/>
      <c r="N261" s="11"/>
    </row>
    <row r="262" spans="1:14">
      <c r="A262" s="11"/>
      <c r="B262" s="11"/>
      <c r="C262" s="11"/>
      <c r="D262" s="11"/>
      <c r="E262" s="11"/>
      <c r="F262" s="11"/>
      <c r="G262" s="11"/>
      <c r="H262" s="11"/>
      <c r="I262" s="11"/>
      <c r="J262" s="11"/>
      <c r="K262" s="11"/>
      <c r="L262" s="11"/>
      <c r="M262" s="11"/>
      <c r="N262" s="11"/>
    </row>
    <row r="263" spans="1:14">
      <c r="A263" s="11"/>
      <c r="B263" s="11"/>
      <c r="C263" s="11"/>
      <c r="D263" s="11"/>
      <c r="E263" s="11"/>
      <c r="F263" s="11"/>
      <c r="G263" s="11"/>
      <c r="H263" s="11"/>
      <c r="I263" s="11"/>
      <c r="J263" s="11"/>
      <c r="K263" s="11"/>
      <c r="L263" s="11"/>
      <c r="M263" s="11"/>
      <c r="N263" s="11"/>
    </row>
    <row r="264" spans="1:14">
      <c r="A264" s="11"/>
      <c r="B264" s="11"/>
      <c r="C264" s="11"/>
      <c r="D264" s="11"/>
      <c r="E264" s="11"/>
      <c r="F264" s="11"/>
      <c r="G264" s="11"/>
      <c r="H264" s="11"/>
      <c r="I264" s="11"/>
      <c r="J264" s="11"/>
      <c r="K264" s="11"/>
      <c r="L264" s="11"/>
      <c r="M264" s="11"/>
      <c r="N264" s="11"/>
    </row>
    <row r="265" spans="1:14">
      <c r="A265" s="11"/>
      <c r="B265" s="11"/>
      <c r="C265" s="11"/>
      <c r="D265" s="11"/>
      <c r="E265" s="11"/>
      <c r="F265" s="11"/>
      <c r="G265" s="11"/>
      <c r="H265" s="11"/>
      <c r="I265" s="11"/>
      <c r="J265" s="11"/>
      <c r="K265" s="11"/>
      <c r="L265" s="11"/>
      <c r="M265" s="11"/>
      <c r="N265" s="11"/>
    </row>
    <row r="266" spans="1:14">
      <c r="A266" s="11"/>
      <c r="B266" s="11"/>
      <c r="C266" s="11"/>
      <c r="D266" s="11"/>
      <c r="E266" s="11"/>
      <c r="F266" s="11"/>
      <c r="G266" s="11"/>
      <c r="H266" s="11"/>
      <c r="I266" s="11"/>
      <c r="J266" s="11"/>
      <c r="K266" s="11"/>
      <c r="L266" s="11"/>
      <c r="M266" s="11"/>
      <c r="N266" s="11"/>
    </row>
    <row r="267" spans="1:14">
      <c r="A267" s="11"/>
      <c r="B267" s="11"/>
      <c r="C267" s="11"/>
      <c r="D267" s="11"/>
      <c r="E267" s="11"/>
      <c r="F267" s="11"/>
      <c r="G267" s="11"/>
      <c r="H267" s="11"/>
      <c r="I267" s="11"/>
      <c r="J267" s="11"/>
      <c r="K267" s="11"/>
      <c r="L267" s="11"/>
      <c r="M267" s="11"/>
      <c r="N267" s="11"/>
    </row>
    <row r="268" spans="1:14">
      <c r="A268" s="11"/>
      <c r="B268" s="11"/>
      <c r="C268" s="11"/>
      <c r="D268" s="11"/>
      <c r="E268" s="11"/>
      <c r="F268" s="11"/>
      <c r="G268" s="11"/>
      <c r="H268" s="11"/>
      <c r="I268" s="11"/>
      <c r="J268" s="11"/>
      <c r="K268" s="11"/>
      <c r="L268" s="11"/>
      <c r="M268" s="11"/>
      <c r="N268" s="11"/>
    </row>
    <row r="269" spans="1:14">
      <c r="A269" s="11"/>
      <c r="B269" s="11"/>
      <c r="C269" s="11"/>
      <c r="D269" s="11"/>
      <c r="E269" s="11"/>
      <c r="F269" s="11"/>
      <c r="G269" s="11"/>
      <c r="H269" s="11"/>
      <c r="I269" s="11"/>
      <c r="J269" s="11"/>
      <c r="K269" s="11"/>
      <c r="L269" s="11"/>
      <c r="M269" s="11"/>
      <c r="N269" s="11"/>
    </row>
    <row r="270" spans="1:14">
      <c r="A270" s="11"/>
      <c r="B270" s="11"/>
      <c r="C270" s="11"/>
      <c r="D270" s="11"/>
      <c r="E270" s="11"/>
      <c r="F270" s="11"/>
      <c r="G270" s="11"/>
      <c r="H270" s="11"/>
      <c r="I270" s="11"/>
      <c r="J270" s="11"/>
      <c r="K270" s="11"/>
      <c r="L270" s="11"/>
      <c r="M270" s="11"/>
      <c r="N270" s="11"/>
    </row>
    <row r="271" spans="1:14">
      <c r="A271" s="11"/>
      <c r="B271" s="11"/>
      <c r="C271" s="11"/>
      <c r="D271" s="11"/>
      <c r="E271" s="11"/>
      <c r="F271" s="11"/>
      <c r="G271" s="11"/>
      <c r="H271" s="11"/>
      <c r="I271" s="11"/>
      <c r="J271" s="11"/>
      <c r="K271" s="11"/>
      <c r="L271" s="11"/>
      <c r="M271" s="11"/>
      <c r="N271" s="11"/>
    </row>
    <row r="272" spans="1:14">
      <c r="A272" s="11"/>
      <c r="B272" s="11"/>
      <c r="C272" s="11"/>
      <c r="D272" s="11"/>
      <c r="E272" s="11"/>
      <c r="F272" s="11"/>
      <c r="G272" s="11"/>
      <c r="H272" s="11"/>
      <c r="I272" s="11"/>
      <c r="J272" s="11"/>
      <c r="K272" s="11"/>
      <c r="L272" s="11"/>
      <c r="M272" s="11"/>
      <c r="N272" s="11"/>
    </row>
    <row r="273" spans="1:14">
      <c r="A273" s="11"/>
      <c r="B273" s="11"/>
      <c r="C273" s="11"/>
      <c r="D273" s="11"/>
      <c r="E273" s="11"/>
      <c r="F273" s="11"/>
      <c r="G273" s="11"/>
      <c r="H273" s="11"/>
      <c r="I273" s="11"/>
      <c r="J273" s="11"/>
      <c r="K273" s="11"/>
      <c r="L273" s="11"/>
      <c r="M273" s="11"/>
      <c r="N273" s="11"/>
    </row>
    <row r="274" spans="1:14">
      <c r="A274" s="11"/>
      <c r="B274" s="11"/>
      <c r="C274" s="11"/>
      <c r="D274" s="11"/>
      <c r="E274" s="11"/>
      <c r="F274" s="11"/>
      <c r="G274" s="11"/>
      <c r="H274" s="11"/>
      <c r="I274" s="11"/>
      <c r="J274" s="11"/>
      <c r="K274" s="11"/>
      <c r="L274" s="11"/>
      <c r="M274" s="11"/>
      <c r="N274" s="11"/>
    </row>
    <row r="275" spans="1:14">
      <c r="A275" s="11"/>
      <c r="B275" s="11"/>
      <c r="C275" s="11"/>
      <c r="D275" s="11"/>
      <c r="E275" s="11"/>
      <c r="F275" s="11"/>
      <c r="G275" s="11"/>
      <c r="H275" s="11"/>
      <c r="I275" s="11"/>
      <c r="J275" s="11"/>
      <c r="K275" s="11"/>
      <c r="L275" s="11"/>
      <c r="M275" s="11"/>
      <c r="N275" s="11"/>
    </row>
    <row r="276" spans="1:14">
      <c r="A276" s="11"/>
      <c r="B276" s="11"/>
      <c r="C276" s="11"/>
      <c r="D276" s="11"/>
      <c r="E276" s="11"/>
      <c r="F276" s="11"/>
      <c r="G276" s="11"/>
      <c r="H276" s="11"/>
      <c r="I276" s="11"/>
      <c r="J276" s="11"/>
      <c r="K276" s="11"/>
      <c r="L276" s="11"/>
      <c r="M276" s="11"/>
      <c r="N276" s="11"/>
    </row>
    <row r="277" spans="1:14">
      <c r="A277" s="11"/>
      <c r="B277" s="11"/>
      <c r="C277" s="11"/>
      <c r="D277" s="11"/>
      <c r="E277" s="11"/>
      <c r="F277" s="11"/>
      <c r="G277" s="11"/>
      <c r="H277" s="11"/>
      <c r="I277" s="11"/>
      <c r="J277" s="11"/>
      <c r="K277" s="11"/>
      <c r="L277" s="11"/>
      <c r="M277" s="11"/>
      <c r="N277" s="11"/>
    </row>
    <row r="278" spans="1:14">
      <c r="A278" s="11"/>
      <c r="B278" s="11"/>
      <c r="C278" s="11"/>
      <c r="D278" s="11"/>
      <c r="E278" s="11"/>
      <c r="F278" s="11"/>
      <c r="G278" s="11"/>
      <c r="H278" s="11"/>
      <c r="I278" s="11"/>
      <c r="J278" s="11"/>
      <c r="K278" s="11"/>
      <c r="L278" s="11"/>
      <c r="M278" s="11"/>
      <c r="N278" s="11"/>
    </row>
    <row r="279" spans="1:14">
      <c r="A279" s="11"/>
      <c r="B279" s="11"/>
      <c r="C279" s="11"/>
      <c r="D279" s="11"/>
      <c r="E279" s="11"/>
      <c r="F279" s="11"/>
      <c r="G279" s="11"/>
      <c r="H279" s="11"/>
      <c r="I279" s="11"/>
      <c r="J279" s="11"/>
      <c r="K279" s="11"/>
      <c r="L279" s="11"/>
      <c r="M279" s="11"/>
      <c r="N279" s="11"/>
    </row>
    <row r="280" spans="1:14">
      <c r="A280" s="11"/>
      <c r="B280" s="11"/>
      <c r="C280" s="11"/>
      <c r="D280" s="11"/>
      <c r="E280" s="11"/>
      <c r="F280" s="11"/>
      <c r="G280" s="11"/>
      <c r="H280" s="11"/>
      <c r="I280" s="11"/>
      <c r="J280" s="11"/>
      <c r="K280" s="11"/>
      <c r="L280" s="11"/>
      <c r="M280" s="11"/>
      <c r="N280" s="11"/>
    </row>
    <row r="281" spans="1:14">
      <c r="A281" s="11"/>
      <c r="B281" s="11"/>
      <c r="C281" s="11"/>
      <c r="D281" s="11"/>
      <c r="E281" s="11"/>
      <c r="F281" s="11"/>
      <c r="G281" s="11"/>
      <c r="H281" s="11"/>
      <c r="I281" s="11"/>
      <c r="J281" s="11"/>
      <c r="K281" s="11"/>
      <c r="L281" s="11"/>
      <c r="M281" s="11"/>
      <c r="N281" s="11"/>
    </row>
    <row r="282" spans="1:14">
      <c r="A282" s="11"/>
      <c r="B282" s="11"/>
      <c r="C282" s="11"/>
      <c r="D282" s="11"/>
      <c r="E282" s="11"/>
      <c r="F282" s="11"/>
      <c r="G282" s="11"/>
      <c r="H282" s="11"/>
      <c r="I282" s="11"/>
      <c r="J282" s="11"/>
      <c r="K282" s="11"/>
      <c r="L282" s="11"/>
      <c r="M282" s="11"/>
      <c r="N282" s="11"/>
    </row>
    <row r="283" spans="1:14">
      <c r="A283" s="11"/>
      <c r="B283" s="11"/>
      <c r="C283" s="11"/>
      <c r="D283" s="11"/>
      <c r="E283" s="11"/>
      <c r="F283" s="11"/>
      <c r="G283" s="11"/>
      <c r="H283" s="11"/>
      <c r="I283" s="11"/>
      <c r="J283" s="11"/>
      <c r="K283" s="11"/>
      <c r="L283" s="11"/>
      <c r="M283" s="11"/>
      <c r="N283" s="11"/>
    </row>
    <row r="284" spans="1:14">
      <c r="A284" s="11"/>
      <c r="B284" s="11"/>
      <c r="C284" s="11"/>
      <c r="D284" s="11"/>
      <c r="E284" s="11"/>
      <c r="F284" s="11"/>
      <c r="G284" s="11"/>
      <c r="H284" s="11"/>
      <c r="I284" s="11"/>
      <c r="J284" s="11"/>
      <c r="K284" s="11"/>
      <c r="L284" s="11"/>
      <c r="M284" s="11"/>
      <c r="N284" s="11"/>
    </row>
    <row r="285" spans="1:14">
      <c r="A285" s="11"/>
      <c r="B285" s="11"/>
      <c r="C285" s="11"/>
      <c r="D285" s="11"/>
      <c r="E285" s="11"/>
      <c r="F285" s="11"/>
      <c r="G285" s="11"/>
      <c r="H285" s="11"/>
      <c r="I285" s="11"/>
      <c r="J285" s="11"/>
      <c r="K285" s="11"/>
      <c r="L285" s="11"/>
      <c r="M285" s="11"/>
      <c r="N285" s="11"/>
    </row>
    <row r="286" spans="1:14">
      <c r="A286" s="11"/>
      <c r="B286" s="11"/>
      <c r="C286" s="11"/>
      <c r="D286" s="11"/>
      <c r="E286" s="11"/>
      <c r="F286" s="11"/>
      <c r="G286" s="11"/>
      <c r="H286" s="11"/>
      <c r="I286" s="11"/>
      <c r="J286" s="11"/>
      <c r="K286" s="11"/>
      <c r="L286" s="11"/>
      <c r="M286" s="11"/>
      <c r="N286" s="11"/>
    </row>
    <row r="287" spans="1:14">
      <c r="A287" s="11"/>
      <c r="B287" s="11"/>
      <c r="C287" s="11"/>
      <c r="D287" s="11"/>
      <c r="E287" s="11"/>
      <c r="F287" s="11"/>
      <c r="G287" s="11"/>
      <c r="H287" s="11"/>
      <c r="I287" s="11"/>
      <c r="J287" s="11"/>
      <c r="K287" s="11"/>
      <c r="L287" s="11"/>
      <c r="M287" s="11"/>
      <c r="N287" s="11"/>
    </row>
    <row r="288" spans="1:14">
      <c r="A288" s="11"/>
      <c r="B288" s="11"/>
      <c r="C288" s="11"/>
      <c r="D288" s="11"/>
      <c r="E288" s="11"/>
      <c r="F288" s="11"/>
      <c r="G288" s="11"/>
      <c r="H288" s="11"/>
      <c r="I288" s="11"/>
      <c r="J288" s="11"/>
      <c r="K288" s="11"/>
      <c r="L288" s="11"/>
      <c r="M288" s="11"/>
      <c r="N288" s="11"/>
    </row>
    <row r="289" spans="1:14">
      <c r="A289" s="11"/>
      <c r="B289" s="11"/>
      <c r="C289" s="11"/>
      <c r="D289" s="11"/>
      <c r="E289" s="11"/>
      <c r="F289" s="11"/>
      <c r="G289" s="11"/>
      <c r="H289" s="11"/>
      <c r="I289" s="11"/>
      <c r="J289" s="11"/>
      <c r="K289" s="11"/>
      <c r="L289" s="11"/>
      <c r="M289" s="11"/>
      <c r="N289" s="11"/>
    </row>
    <row r="290" spans="1:14">
      <c r="A290" s="11"/>
      <c r="B290" s="11"/>
      <c r="C290" s="11"/>
      <c r="D290" s="11"/>
      <c r="E290" s="11"/>
      <c r="F290" s="11"/>
      <c r="G290" s="11"/>
      <c r="H290" s="11"/>
      <c r="I290" s="11"/>
      <c r="J290" s="11"/>
      <c r="K290" s="11"/>
      <c r="L290" s="11"/>
      <c r="M290" s="11"/>
      <c r="N290" s="11"/>
    </row>
    <row r="291" spans="1:14">
      <c r="A291" s="11"/>
      <c r="B291" s="11"/>
      <c r="C291" s="11"/>
      <c r="D291" s="11"/>
      <c r="E291" s="11"/>
      <c r="F291" s="11"/>
      <c r="G291" s="11"/>
      <c r="H291" s="11"/>
      <c r="I291" s="11"/>
      <c r="J291" s="11"/>
      <c r="K291" s="11"/>
      <c r="L291" s="11"/>
      <c r="M291" s="11"/>
      <c r="N291" s="11"/>
    </row>
    <row r="292" spans="1:14">
      <c r="A292" s="11"/>
      <c r="B292" s="11"/>
      <c r="C292" s="11"/>
      <c r="D292" s="11"/>
      <c r="E292" s="11"/>
      <c r="F292" s="11"/>
      <c r="G292" s="11"/>
      <c r="H292" s="11"/>
      <c r="I292" s="11"/>
      <c r="J292" s="11"/>
      <c r="K292" s="11"/>
      <c r="L292" s="11"/>
      <c r="M292" s="11"/>
      <c r="N292" s="11"/>
    </row>
    <row r="293" spans="1:14">
      <c r="A293" s="11"/>
      <c r="B293" s="11"/>
      <c r="C293" s="11"/>
      <c r="D293" s="11"/>
      <c r="E293" s="11"/>
      <c r="F293" s="11"/>
      <c r="G293" s="11"/>
      <c r="H293" s="11"/>
      <c r="I293" s="11"/>
      <c r="J293" s="11"/>
      <c r="K293" s="11"/>
      <c r="L293" s="11"/>
      <c r="M293" s="11"/>
      <c r="N293" s="11"/>
    </row>
    <row r="294" spans="1:14">
      <c r="A294" s="11"/>
      <c r="B294" s="11"/>
      <c r="C294" s="11"/>
      <c r="D294" s="11"/>
      <c r="E294" s="11"/>
      <c r="F294" s="11"/>
      <c r="G294" s="11"/>
      <c r="H294" s="11"/>
      <c r="I294" s="11"/>
      <c r="J294" s="11"/>
      <c r="K294" s="11"/>
      <c r="L294" s="11"/>
      <c r="M294" s="11"/>
      <c r="N294" s="11"/>
    </row>
    <row r="295" spans="1:14">
      <c r="A295" s="11"/>
      <c r="B295" s="11"/>
      <c r="C295" s="11"/>
      <c r="D295" s="11"/>
      <c r="E295" s="11"/>
      <c r="F295" s="11"/>
      <c r="G295" s="11"/>
      <c r="H295" s="11"/>
      <c r="I295" s="11"/>
      <c r="J295" s="11"/>
      <c r="K295" s="11"/>
      <c r="L295" s="11"/>
      <c r="M295" s="11"/>
      <c r="N295" s="11"/>
    </row>
    <row r="296" spans="1:14">
      <c r="A296" s="11"/>
      <c r="B296" s="11"/>
      <c r="C296" s="11"/>
      <c r="D296" s="11"/>
      <c r="E296" s="11"/>
      <c r="F296" s="11"/>
      <c r="G296" s="11"/>
      <c r="H296" s="11"/>
      <c r="I296" s="11"/>
      <c r="J296" s="11"/>
      <c r="K296" s="11"/>
      <c r="L296" s="11"/>
      <c r="M296" s="11"/>
      <c r="N296" s="11"/>
    </row>
    <row r="297" spans="1:14">
      <c r="A297" s="11"/>
      <c r="B297" s="11"/>
      <c r="C297" s="11"/>
      <c r="D297" s="11"/>
      <c r="E297" s="11"/>
      <c r="F297" s="11"/>
      <c r="G297" s="11"/>
      <c r="H297" s="11"/>
      <c r="I297" s="11"/>
      <c r="J297" s="11"/>
      <c r="K297" s="11"/>
      <c r="L297" s="11"/>
      <c r="M297" s="11"/>
      <c r="N297" s="11"/>
    </row>
    <row r="298" spans="1:14">
      <c r="A298" s="11"/>
      <c r="B298" s="11"/>
      <c r="C298" s="11"/>
      <c r="D298" s="11"/>
      <c r="E298" s="11"/>
      <c r="F298" s="11"/>
      <c r="G298" s="11"/>
      <c r="H298" s="11"/>
      <c r="I298" s="11"/>
      <c r="J298" s="11"/>
      <c r="K298" s="11"/>
      <c r="L298" s="11"/>
      <c r="M298" s="11"/>
      <c r="N298" s="11"/>
    </row>
    <row r="299" spans="1:14">
      <c r="A299" s="11"/>
      <c r="B299" s="11"/>
      <c r="C299" s="11"/>
      <c r="D299" s="11"/>
      <c r="E299" s="11"/>
      <c r="F299" s="11"/>
      <c r="G299" s="11"/>
      <c r="H299" s="11"/>
      <c r="I299" s="11"/>
      <c r="J299" s="11"/>
      <c r="K299" s="11"/>
      <c r="L299" s="11"/>
      <c r="M299" s="11"/>
      <c r="N299" s="11"/>
    </row>
    <row r="300" spans="1:14">
      <c r="A300" s="11"/>
      <c r="B300" s="11"/>
      <c r="C300" s="11"/>
      <c r="D300" s="11"/>
      <c r="E300" s="11"/>
      <c r="F300" s="11"/>
      <c r="G300" s="11"/>
      <c r="H300" s="11"/>
      <c r="I300" s="11"/>
      <c r="J300" s="11"/>
      <c r="K300" s="11"/>
      <c r="L300" s="11"/>
      <c r="M300" s="11"/>
      <c r="N300" s="11"/>
    </row>
    <row r="301" spans="1:14">
      <c r="A301" s="11"/>
      <c r="B301" s="11"/>
      <c r="C301" s="11"/>
      <c r="D301" s="11"/>
      <c r="E301" s="11"/>
      <c r="F301" s="11"/>
      <c r="G301" s="11"/>
      <c r="H301" s="11"/>
      <c r="I301" s="11"/>
      <c r="J301" s="11"/>
      <c r="K301" s="11"/>
      <c r="L301" s="11"/>
      <c r="M301" s="11"/>
      <c r="N301" s="11"/>
    </row>
    <row r="302" spans="1:14">
      <c r="A302" s="11"/>
      <c r="B302" s="11"/>
      <c r="C302" s="11"/>
      <c r="D302" s="11"/>
      <c r="E302" s="11"/>
      <c r="F302" s="11"/>
      <c r="G302" s="11"/>
      <c r="H302" s="11"/>
      <c r="I302" s="11"/>
      <c r="J302" s="11"/>
      <c r="K302" s="11"/>
      <c r="L302" s="11"/>
      <c r="M302" s="11"/>
      <c r="N302" s="11"/>
    </row>
    <row r="303" spans="1:14">
      <c r="A303" s="11"/>
      <c r="B303" s="11"/>
      <c r="C303" s="11"/>
      <c r="D303" s="11"/>
      <c r="E303" s="11"/>
      <c r="F303" s="11"/>
      <c r="G303" s="11"/>
      <c r="H303" s="11"/>
      <c r="I303" s="11"/>
      <c r="J303" s="11"/>
      <c r="K303" s="11"/>
      <c r="L303" s="11"/>
      <c r="M303" s="11"/>
      <c r="N303" s="11"/>
    </row>
    <row r="304" spans="1:14">
      <c r="A304" s="11"/>
      <c r="B304" s="11"/>
      <c r="C304" s="11"/>
      <c r="D304" s="11"/>
      <c r="E304" s="11"/>
      <c r="F304" s="11"/>
      <c r="G304" s="11"/>
      <c r="H304" s="11"/>
      <c r="I304" s="11"/>
      <c r="J304" s="11"/>
      <c r="K304" s="11"/>
      <c r="L304" s="11"/>
      <c r="M304" s="11"/>
      <c r="N304" s="11"/>
    </row>
    <row r="305" spans="1:14">
      <c r="A305" s="11"/>
      <c r="B305" s="11"/>
      <c r="C305" s="11"/>
      <c r="D305" s="11"/>
      <c r="E305" s="11"/>
      <c r="F305" s="11"/>
      <c r="G305" s="11"/>
      <c r="H305" s="11"/>
      <c r="I305" s="11"/>
      <c r="J305" s="11"/>
      <c r="K305" s="11"/>
      <c r="L305" s="11"/>
      <c r="M305" s="11"/>
      <c r="N305" s="11"/>
    </row>
    <row r="306" spans="1:14">
      <c r="A306" s="11"/>
      <c r="B306" s="11"/>
      <c r="C306" s="11"/>
      <c r="D306" s="11"/>
      <c r="E306" s="11"/>
      <c r="F306" s="11"/>
      <c r="G306" s="11"/>
      <c r="H306" s="11"/>
      <c r="I306" s="11"/>
      <c r="J306" s="11"/>
      <c r="K306" s="11"/>
      <c r="L306" s="11"/>
      <c r="M306" s="11"/>
      <c r="N306" s="11"/>
    </row>
    <row r="307" spans="1:14">
      <c r="A307" s="11"/>
      <c r="B307" s="11"/>
      <c r="C307" s="11"/>
      <c r="D307" s="11"/>
      <c r="E307" s="11"/>
      <c r="F307" s="11"/>
      <c r="G307" s="11"/>
      <c r="H307" s="11"/>
      <c r="I307" s="11"/>
      <c r="J307" s="11"/>
      <c r="K307" s="11"/>
      <c r="L307" s="11"/>
      <c r="M307" s="11"/>
      <c r="N307" s="11"/>
    </row>
    <row r="308" spans="1:14">
      <c r="A308" s="11"/>
      <c r="B308" s="11"/>
      <c r="C308" s="11"/>
      <c r="D308" s="11"/>
      <c r="E308" s="11"/>
      <c r="F308" s="11"/>
      <c r="G308" s="11"/>
      <c r="H308" s="11"/>
      <c r="I308" s="11"/>
      <c r="J308" s="11"/>
      <c r="K308" s="11"/>
      <c r="L308" s="11"/>
      <c r="M308" s="11"/>
      <c r="N308" s="11"/>
    </row>
    <row r="309" spans="1:14">
      <c r="A309" s="11"/>
      <c r="B309" s="11"/>
      <c r="C309" s="11"/>
      <c r="D309" s="11"/>
      <c r="E309" s="11"/>
      <c r="F309" s="11"/>
      <c r="G309" s="11"/>
      <c r="H309" s="11"/>
      <c r="I309" s="11"/>
      <c r="J309" s="11"/>
      <c r="K309" s="11"/>
      <c r="L309" s="11"/>
      <c r="M309" s="11"/>
      <c r="N309" s="11"/>
    </row>
    <row r="310" spans="1:14">
      <c r="A310" s="11"/>
      <c r="B310" s="11"/>
      <c r="C310" s="11"/>
      <c r="D310" s="11"/>
      <c r="E310" s="11"/>
      <c r="F310" s="11"/>
      <c r="G310" s="11"/>
      <c r="H310" s="11"/>
      <c r="I310" s="11"/>
      <c r="J310" s="11"/>
      <c r="K310" s="11"/>
      <c r="L310" s="11"/>
      <c r="M310" s="11"/>
      <c r="N310" s="11"/>
    </row>
    <row r="311" spans="1:14">
      <c r="A311" s="11"/>
      <c r="B311" s="11"/>
      <c r="C311" s="11"/>
      <c r="D311" s="11"/>
      <c r="E311" s="11"/>
      <c r="F311" s="11"/>
      <c r="G311" s="11"/>
      <c r="H311" s="11"/>
      <c r="I311" s="11"/>
      <c r="J311" s="11"/>
      <c r="K311" s="11"/>
      <c r="L311" s="11"/>
      <c r="M311" s="11"/>
      <c r="N311" s="11"/>
    </row>
    <row r="312" spans="1:14">
      <c r="A312" s="11"/>
      <c r="B312" s="11"/>
      <c r="C312" s="11"/>
      <c r="D312" s="11"/>
      <c r="E312" s="11"/>
      <c r="F312" s="11"/>
      <c r="G312" s="11"/>
      <c r="H312" s="11"/>
      <c r="I312" s="11"/>
      <c r="J312" s="11"/>
      <c r="K312" s="11"/>
      <c r="L312" s="11"/>
      <c r="M312" s="11"/>
      <c r="N312" s="11"/>
    </row>
    <row r="313" spans="1:14">
      <c r="A313" s="11"/>
      <c r="B313" s="11"/>
      <c r="C313" s="11"/>
      <c r="D313" s="11"/>
      <c r="E313" s="11"/>
      <c r="F313" s="11"/>
      <c r="G313" s="11"/>
      <c r="H313" s="11"/>
      <c r="I313" s="11"/>
      <c r="J313" s="11"/>
      <c r="K313" s="11"/>
      <c r="L313" s="11"/>
      <c r="M313" s="11"/>
      <c r="N313" s="11"/>
    </row>
    <row r="314" spans="1:14">
      <c r="A314" s="11"/>
      <c r="B314" s="11"/>
      <c r="C314" s="11"/>
      <c r="D314" s="11"/>
      <c r="E314" s="11"/>
      <c r="F314" s="11"/>
      <c r="G314" s="11"/>
      <c r="H314" s="11"/>
      <c r="I314" s="11"/>
      <c r="J314" s="11"/>
      <c r="K314" s="11"/>
      <c r="L314" s="11"/>
      <c r="M314" s="11"/>
      <c r="N314" s="11"/>
    </row>
    <row r="315" spans="1:14">
      <c r="A315" s="11"/>
      <c r="B315" s="11"/>
      <c r="C315" s="11"/>
      <c r="D315" s="11"/>
      <c r="E315" s="11"/>
      <c r="F315" s="11"/>
      <c r="G315" s="11"/>
      <c r="H315" s="11"/>
      <c r="I315" s="11"/>
      <c r="J315" s="11"/>
      <c r="K315" s="11"/>
      <c r="L315" s="11"/>
      <c r="M315" s="11"/>
      <c r="N315" s="11"/>
    </row>
    <row r="316" spans="1:14">
      <c r="A316" s="11"/>
      <c r="B316" s="11"/>
      <c r="C316" s="11"/>
      <c r="D316" s="11"/>
      <c r="E316" s="11"/>
      <c r="F316" s="11"/>
      <c r="G316" s="11"/>
      <c r="H316" s="11"/>
      <c r="I316" s="11"/>
      <c r="J316" s="11"/>
      <c r="K316" s="11"/>
      <c r="L316" s="11"/>
      <c r="M316" s="11"/>
      <c r="N316" s="11"/>
    </row>
    <row r="317" spans="1:14">
      <c r="A317" s="11"/>
      <c r="B317" s="11"/>
      <c r="C317" s="11"/>
      <c r="D317" s="11"/>
      <c r="E317" s="11"/>
      <c r="F317" s="11"/>
      <c r="G317" s="11"/>
      <c r="H317" s="11"/>
      <c r="I317" s="11"/>
      <c r="J317" s="11"/>
      <c r="K317" s="11"/>
      <c r="L317" s="11"/>
      <c r="M317" s="11"/>
      <c r="N317" s="11"/>
    </row>
    <row r="318" spans="1:14">
      <c r="A318" s="11"/>
      <c r="B318" s="11"/>
      <c r="C318" s="11"/>
      <c r="D318" s="11"/>
      <c r="E318" s="11"/>
      <c r="F318" s="11"/>
      <c r="G318" s="11"/>
      <c r="H318" s="11"/>
      <c r="I318" s="11"/>
      <c r="J318" s="11"/>
      <c r="K318" s="11"/>
      <c r="L318" s="11"/>
      <c r="M318" s="11"/>
      <c r="N318" s="11"/>
    </row>
    <row r="319" spans="1:14">
      <c r="A319" s="11"/>
      <c r="B319" s="11"/>
      <c r="C319" s="11"/>
      <c r="D319" s="11"/>
      <c r="E319" s="11"/>
      <c r="F319" s="11"/>
      <c r="G319" s="11"/>
      <c r="H319" s="11"/>
      <c r="I319" s="11"/>
      <c r="J319" s="11"/>
      <c r="K319" s="11"/>
      <c r="L319" s="11"/>
      <c r="M319" s="11"/>
      <c r="N319" s="11"/>
    </row>
    <row r="320" spans="1:14">
      <c r="A320" s="11"/>
      <c r="B320" s="11"/>
      <c r="C320" s="11"/>
      <c r="D320" s="11"/>
      <c r="E320" s="11"/>
      <c r="F320" s="11"/>
      <c r="G320" s="11"/>
      <c r="H320" s="11"/>
      <c r="I320" s="11"/>
      <c r="J320" s="11"/>
      <c r="K320" s="11"/>
      <c r="L320" s="11"/>
      <c r="M320" s="11"/>
      <c r="N320" s="11"/>
    </row>
    <row r="321" spans="1:14">
      <c r="A321" s="11"/>
      <c r="B321" s="11"/>
      <c r="C321" s="11"/>
      <c r="D321" s="11"/>
      <c r="E321" s="11"/>
      <c r="F321" s="11"/>
      <c r="G321" s="11"/>
      <c r="H321" s="11"/>
      <c r="I321" s="11"/>
      <c r="J321" s="11"/>
      <c r="K321" s="11"/>
      <c r="L321" s="11"/>
      <c r="M321" s="11"/>
      <c r="N321" s="11"/>
    </row>
    <row r="322" spans="1:14">
      <c r="A322" s="11"/>
      <c r="B322" s="11"/>
      <c r="C322" s="11"/>
      <c r="D322" s="11"/>
      <c r="E322" s="11"/>
      <c r="F322" s="11"/>
      <c r="G322" s="11"/>
      <c r="H322" s="11"/>
      <c r="I322" s="11"/>
      <c r="J322" s="11"/>
      <c r="K322" s="11"/>
      <c r="L322" s="11"/>
      <c r="M322" s="11"/>
      <c r="N322" s="11"/>
    </row>
    <row r="323" spans="1:14">
      <c r="A323" s="11"/>
      <c r="B323" s="11"/>
      <c r="C323" s="11"/>
      <c r="D323" s="11"/>
      <c r="E323" s="11"/>
      <c r="F323" s="11"/>
      <c r="G323" s="11"/>
      <c r="H323" s="11"/>
      <c r="I323" s="11"/>
      <c r="J323" s="11"/>
      <c r="K323" s="11"/>
      <c r="L323" s="11"/>
      <c r="M323" s="11"/>
      <c r="N323" s="11"/>
    </row>
    <row r="324" spans="1:14">
      <c r="A324" s="11"/>
      <c r="B324" s="11"/>
      <c r="C324" s="11"/>
      <c r="D324" s="11"/>
      <c r="E324" s="11"/>
      <c r="F324" s="11"/>
      <c r="G324" s="11"/>
      <c r="H324" s="11"/>
      <c r="I324" s="11"/>
      <c r="J324" s="11"/>
      <c r="K324" s="11"/>
      <c r="L324" s="11"/>
      <c r="M324" s="11"/>
      <c r="N324" s="11"/>
    </row>
    <row r="325" spans="1:14">
      <c r="A325" s="11"/>
      <c r="B325" s="11"/>
      <c r="C325" s="11"/>
      <c r="D325" s="11"/>
      <c r="E325" s="11"/>
      <c r="F325" s="11"/>
      <c r="G325" s="11"/>
      <c r="H325" s="11"/>
      <c r="I325" s="11"/>
      <c r="J325" s="11"/>
      <c r="K325" s="11"/>
      <c r="L325" s="11"/>
      <c r="M325" s="11"/>
      <c r="N325" s="11"/>
    </row>
    <row r="326" spans="1:14">
      <c r="A326" s="11"/>
      <c r="B326" s="11"/>
      <c r="C326" s="11"/>
      <c r="D326" s="11"/>
      <c r="E326" s="11"/>
      <c r="F326" s="11"/>
      <c r="G326" s="11"/>
      <c r="H326" s="11"/>
      <c r="I326" s="11"/>
      <c r="J326" s="11"/>
      <c r="K326" s="11"/>
      <c r="L326" s="11"/>
      <c r="M326" s="11"/>
      <c r="N326" s="11"/>
    </row>
    <row r="327" spans="1:14">
      <c r="A327" s="11"/>
      <c r="B327" s="11"/>
      <c r="C327" s="11"/>
      <c r="D327" s="11"/>
      <c r="E327" s="11"/>
      <c r="F327" s="11"/>
      <c r="G327" s="11"/>
      <c r="H327" s="11"/>
      <c r="I327" s="11"/>
      <c r="J327" s="11"/>
      <c r="K327" s="11"/>
      <c r="L327" s="11"/>
      <c r="M327" s="11"/>
      <c r="N327" s="11"/>
    </row>
    <row r="328" spans="1:14">
      <c r="A328" s="11"/>
      <c r="B328" s="11"/>
      <c r="C328" s="11"/>
      <c r="D328" s="11"/>
      <c r="E328" s="11"/>
      <c r="F328" s="11"/>
      <c r="G328" s="11"/>
      <c r="H328" s="11"/>
      <c r="I328" s="11"/>
      <c r="J328" s="11"/>
      <c r="K328" s="11"/>
      <c r="L328" s="11"/>
      <c r="M328" s="11"/>
      <c r="N328" s="11"/>
    </row>
    <row r="329" spans="1:14">
      <c r="A329" s="11"/>
      <c r="B329" s="11"/>
      <c r="C329" s="11"/>
      <c r="D329" s="11"/>
      <c r="E329" s="11"/>
      <c r="F329" s="11"/>
      <c r="G329" s="11"/>
      <c r="H329" s="11"/>
      <c r="I329" s="11"/>
      <c r="J329" s="11"/>
      <c r="K329" s="11"/>
      <c r="L329" s="11"/>
      <c r="M329" s="11"/>
      <c r="N329" s="11"/>
    </row>
    <row r="330" spans="1:14">
      <c r="A330" s="11"/>
      <c r="B330" s="11"/>
      <c r="C330" s="11"/>
      <c r="D330" s="11"/>
      <c r="E330" s="11"/>
      <c r="F330" s="11"/>
      <c r="G330" s="11"/>
      <c r="H330" s="11"/>
      <c r="I330" s="11"/>
      <c r="J330" s="11"/>
      <c r="K330" s="11"/>
      <c r="L330" s="11"/>
      <c r="M330" s="11"/>
      <c r="N330" s="11"/>
    </row>
    <row r="331" spans="1:14">
      <c r="A331" s="11"/>
      <c r="B331" s="11"/>
      <c r="C331" s="11"/>
      <c r="D331" s="11"/>
      <c r="E331" s="11"/>
      <c r="F331" s="11"/>
      <c r="G331" s="11"/>
      <c r="H331" s="11"/>
      <c r="I331" s="11"/>
      <c r="J331" s="11"/>
      <c r="K331" s="11"/>
      <c r="L331" s="11"/>
      <c r="M331" s="11"/>
      <c r="N331" s="11"/>
    </row>
    <row r="332" spans="1:14">
      <c r="A332" s="11"/>
      <c r="B332" s="11"/>
      <c r="C332" s="11"/>
      <c r="D332" s="11"/>
      <c r="E332" s="11"/>
      <c r="F332" s="11"/>
      <c r="G332" s="11"/>
      <c r="H332" s="11"/>
      <c r="I332" s="11"/>
      <c r="J332" s="11"/>
      <c r="K332" s="11"/>
      <c r="L332" s="11"/>
      <c r="M332" s="11"/>
      <c r="N332" s="11"/>
    </row>
    <row r="333" spans="1:14">
      <c r="A333" s="11"/>
      <c r="B333" s="11"/>
      <c r="C333" s="11"/>
      <c r="D333" s="11"/>
      <c r="E333" s="11"/>
      <c r="F333" s="11"/>
      <c r="G333" s="11"/>
      <c r="H333" s="11"/>
      <c r="I333" s="11"/>
      <c r="J333" s="11"/>
      <c r="K333" s="11"/>
      <c r="L333" s="11"/>
      <c r="M333" s="11"/>
      <c r="N333" s="11"/>
    </row>
    <row r="334" spans="1:14">
      <c r="A334" s="11"/>
      <c r="B334" s="11"/>
      <c r="C334" s="11"/>
      <c r="D334" s="11"/>
      <c r="E334" s="11"/>
      <c r="F334" s="11"/>
      <c r="G334" s="11"/>
      <c r="H334" s="11"/>
      <c r="I334" s="11"/>
      <c r="J334" s="11"/>
      <c r="K334" s="11"/>
      <c r="L334" s="11"/>
      <c r="M334" s="11"/>
      <c r="N334" s="11"/>
    </row>
    <row r="335" spans="1:14">
      <c r="A335" s="11"/>
      <c r="B335" s="11"/>
      <c r="C335" s="11"/>
      <c r="D335" s="11"/>
      <c r="E335" s="11"/>
      <c r="F335" s="11"/>
      <c r="G335" s="11"/>
      <c r="H335" s="11"/>
      <c r="I335" s="11"/>
      <c r="J335" s="11"/>
      <c r="K335" s="11"/>
      <c r="L335" s="11"/>
      <c r="M335" s="11"/>
      <c r="N335" s="11"/>
    </row>
    <row r="336" spans="1:14">
      <c r="A336" s="11"/>
      <c r="B336" s="11"/>
      <c r="C336" s="11"/>
      <c r="D336" s="11"/>
      <c r="E336" s="11"/>
      <c r="F336" s="11"/>
      <c r="G336" s="11"/>
      <c r="H336" s="11"/>
      <c r="I336" s="11"/>
      <c r="J336" s="11"/>
      <c r="K336" s="11"/>
      <c r="L336" s="11"/>
      <c r="M336" s="11"/>
      <c r="N336" s="11"/>
    </row>
    <row r="337" spans="1:14">
      <c r="A337" s="11"/>
      <c r="B337" s="11"/>
      <c r="C337" s="11"/>
      <c r="D337" s="11"/>
      <c r="E337" s="11"/>
      <c r="F337" s="11"/>
      <c r="G337" s="11"/>
      <c r="H337" s="11"/>
      <c r="I337" s="11"/>
      <c r="J337" s="11"/>
      <c r="K337" s="11"/>
      <c r="L337" s="11"/>
      <c r="M337" s="11"/>
      <c r="N337" s="11"/>
    </row>
    <row r="338" spans="1:14">
      <c r="A338" s="11"/>
      <c r="B338" s="11"/>
      <c r="C338" s="11"/>
      <c r="D338" s="11"/>
      <c r="E338" s="11"/>
      <c r="F338" s="11"/>
      <c r="G338" s="11"/>
      <c r="H338" s="11"/>
      <c r="I338" s="11"/>
      <c r="J338" s="11"/>
      <c r="K338" s="11"/>
      <c r="L338" s="11"/>
      <c r="M338" s="11"/>
      <c r="N338" s="11"/>
    </row>
    <row r="339" spans="1:14">
      <c r="A339" s="11"/>
      <c r="B339" s="11"/>
      <c r="C339" s="11"/>
      <c r="D339" s="11"/>
      <c r="E339" s="11"/>
      <c r="F339" s="11"/>
      <c r="G339" s="11"/>
      <c r="H339" s="11"/>
      <c r="I339" s="11"/>
      <c r="J339" s="11"/>
      <c r="K339" s="11"/>
      <c r="L339" s="11"/>
      <c r="M339" s="11"/>
      <c r="N339" s="11"/>
    </row>
    <row r="340" spans="1:14">
      <c r="A340" s="11"/>
      <c r="B340" s="11"/>
      <c r="C340" s="11"/>
      <c r="D340" s="11"/>
      <c r="E340" s="11"/>
      <c r="F340" s="11"/>
      <c r="G340" s="11"/>
      <c r="H340" s="11"/>
      <c r="I340" s="11"/>
      <c r="J340" s="11"/>
      <c r="K340" s="11"/>
      <c r="L340" s="11"/>
      <c r="M340" s="11"/>
      <c r="N340" s="11"/>
    </row>
    <row r="341" spans="1:14">
      <c r="A341" s="11"/>
      <c r="B341" s="11"/>
      <c r="C341" s="11"/>
      <c r="D341" s="11"/>
      <c r="E341" s="11"/>
      <c r="F341" s="11"/>
      <c r="G341" s="11"/>
      <c r="H341" s="11"/>
      <c r="I341" s="11"/>
      <c r="J341" s="11"/>
      <c r="K341" s="11"/>
      <c r="L341" s="11"/>
      <c r="M341" s="11"/>
      <c r="N341" s="11"/>
    </row>
    <row r="342" spans="1:14">
      <c r="A342" s="11"/>
      <c r="B342" s="11"/>
      <c r="C342" s="11"/>
      <c r="D342" s="11"/>
      <c r="E342" s="11"/>
      <c r="F342" s="11"/>
      <c r="G342" s="11"/>
      <c r="H342" s="11"/>
      <c r="I342" s="11"/>
      <c r="J342" s="11"/>
      <c r="K342" s="11"/>
      <c r="L342" s="11"/>
      <c r="M342" s="11"/>
      <c r="N342" s="11"/>
    </row>
    <row r="343" spans="1:14">
      <c r="A343" s="11"/>
      <c r="B343" s="11"/>
      <c r="C343" s="11"/>
      <c r="D343" s="11"/>
      <c r="E343" s="11"/>
      <c r="F343" s="11"/>
      <c r="G343" s="11"/>
      <c r="H343" s="11"/>
      <c r="I343" s="11"/>
      <c r="J343" s="11"/>
      <c r="K343" s="11"/>
      <c r="L343" s="11"/>
      <c r="M343" s="11"/>
      <c r="N343" s="11"/>
    </row>
    <row r="344" spans="1:14">
      <c r="A344" s="11"/>
      <c r="B344" s="11"/>
      <c r="C344" s="11"/>
      <c r="D344" s="11"/>
      <c r="E344" s="11"/>
      <c r="F344" s="11"/>
      <c r="G344" s="11"/>
      <c r="H344" s="11"/>
      <c r="I344" s="11"/>
      <c r="J344" s="11"/>
      <c r="K344" s="11"/>
      <c r="L344" s="11"/>
      <c r="M344" s="11"/>
      <c r="N344" s="11"/>
    </row>
    <row r="345" spans="1:14">
      <c r="A345" s="11"/>
      <c r="B345" s="11"/>
      <c r="C345" s="11"/>
      <c r="D345" s="11"/>
      <c r="E345" s="11"/>
      <c r="F345" s="11"/>
      <c r="G345" s="11"/>
      <c r="H345" s="11"/>
      <c r="I345" s="11"/>
      <c r="J345" s="11"/>
      <c r="K345" s="11"/>
      <c r="L345" s="11"/>
      <c r="M345" s="11"/>
      <c r="N345" s="11"/>
    </row>
    <row r="346" spans="1:14">
      <c r="A346" s="11"/>
      <c r="B346" s="11"/>
      <c r="C346" s="11"/>
      <c r="D346" s="11"/>
      <c r="E346" s="11"/>
      <c r="F346" s="11"/>
      <c r="G346" s="11"/>
      <c r="H346" s="11"/>
      <c r="I346" s="11"/>
      <c r="J346" s="11"/>
      <c r="K346" s="11"/>
      <c r="L346" s="11"/>
      <c r="M346" s="11"/>
      <c r="N346" s="11"/>
    </row>
    <row r="347" spans="1:14">
      <c r="A347" s="11"/>
      <c r="B347" s="11"/>
      <c r="C347" s="11"/>
      <c r="D347" s="11"/>
      <c r="E347" s="11"/>
      <c r="F347" s="11"/>
      <c r="G347" s="11"/>
      <c r="H347" s="11"/>
      <c r="I347" s="11"/>
      <c r="J347" s="11"/>
      <c r="K347" s="11"/>
      <c r="L347" s="11"/>
      <c r="M347" s="11"/>
      <c r="N347" s="11"/>
    </row>
  </sheetData>
  <phoneticPr fontId="0" type="noConversion"/>
  <printOptions horizontalCentered="1" verticalCentered="1"/>
  <pageMargins left="0.5" right="0.5" top="0.5" bottom="0.5" header="0.5" footer="0.5"/>
  <pageSetup scale="67" fitToWidth="2" fitToHeight="3" pageOrder="overThenDown" orientation="portrait" horizontalDpi="300" verticalDpi="300" r:id="rId1"/>
  <headerFooter alignWithMargins="0"/>
  <rowBreaks count="2" manualBreakCount="2">
    <brk id="70" max="16383" man="1"/>
    <brk id="135" max="16383" man="1"/>
  </rowBreaks>
  <colBreaks count="1" manualBreakCount="1">
    <brk id="5"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1"/>
  <dimension ref="A1:H222"/>
  <sheetViews>
    <sheetView defaultGridColor="0" view="pageBreakPreview" topLeftCell="A148" colorId="22" zoomScale="85" zoomScaleNormal="100" zoomScaleSheetLayoutView="85" workbookViewId="0">
      <selection activeCell="C197" sqref="C197"/>
    </sheetView>
  </sheetViews>
  <sheetFormatPr defaultColWidth="9.6640625" defaultRowHeight="15"/>
  <cols>
    <col min="1" max="1" width="4.6640625" style="4" customWidth="1"/>
    <col min="2" max="2" width="3.33203125" style="4" customWidth="1"/>
    <col min="3" max="3" width="45.109375" style="4" customWidth="1"/>
    <col min="4" max="4" width="20.6640625" style="4" customWidth="1"/>
    <col min="5" max="5" width="17.5546875" style="4" customWidth="1"/>
    <col min="6" max="6" width="18.6640625" style="4" customWidth="1"/>
    <col min="7" max="7" width="9.6640625" style="1747"/>
    <col min="8" max="8" width="15" style="4" bestFit="1" customWidth="1"/>
    <col min="9" max="16384" width="9.6640625" style="4"/>
  </cols>
  <sheetData>
    <row r="1" spans="1:6">
      <c r="A1" s="2075" t="s">
        <v>2817</v>
      </c>
      <c r="B1" s="2078"/>
      <c r="C1" s="2078"/>
      <c r="D1" s="2513" t="s">
        <v>3891</v>
      </c>
      <c r="E1" s="2514" t="s">
        <v>2819</v>
      </c>
      <c r="F1" s="2515" t="s">
        <v>2820</v>
      </c>
    </row>
    <row r="2" spans="1:6">
      <c r="A2" s="2081" t="str">
        <f>'[9]Data Sheet'!$C$25</f>
        <v>Orange and Rockland Ultilities, Inc</v>
      </c>
      <c r="B2" s="533"/>
      <c r="C2" s="533"/>
      <c r="D2" s="53" t="s">
        <v>4535</v>
      </c>
      <c r="E2" s="533"/>
      <c r="F2" s="2516"/>
    </row>
    <row r="3" spans="1:6" ht="15" customHeight="1" thickBot="1">
      <c r="A3" s="2503"/>
      <c r="B3" s="2425"/>
      <c r="C3" s="2425"/>
      <c r="D3" s="2517" t="s">
        <v>1675</v>
      </c>
      <c r="E3" s="2518" t="str">
        <f>'Data Sheet'!C40</f>
        <v>4/28/2015</v>
      </c>
      <c r="F3" s="2519" t="str">
        <f>'256257'!J3</f>
        <v>12/31/2014</v>
      </c>
    </row>
    <row r="4" spans="1:6" ht="15" customHeight="1">
      <c r="A4" s="2420"/>
      <c r="B4" s="11"/>
      <c r="C4" s="11"/>
      <c r="D4" s="533"/>
      <c r="E4" s="533"/>
      <c r="F4" s="48"/>
    </row>
    <row r="5" spans="1:6">
      <c r="A5" s="202" t="s">
        <v>4510</v>
      </c>
      <c r="B5" s="44"/>
      <c r="C5" s="44"/>
      <c r="D5" s="44"/>
      <c r="E5" s="561"/>
      <c r="F5" s="45"/>
    </row>
    <row r="6" spans="1:6">
      <c r="A6" s="1787"/>
      <c r="B6" s="11"/>
      <c r="C6" s="11"/>
      <c r="D6" s="11"/>
      <c r="E6" s="533"/>
      <c r="F6" s="48"/>
    </row>
    <row r="7" spans="1:6">
      <c r="A7" s="1787" t="s">
        <v>4511</v>
      </c>
      <c r="B7" s="11"/>
      <c r="C7" s="11" t="s">
        <v>4512</v>
      </c>
      <c r="D7" s="11"/>
      <c r="E7" s="533"/>
      <c r="F7" s="48"/>
    </row>
    <row r="8" spans="1:6">
      <c r="A8" s="1787"/>
      <c r="B8" s="11"/>
      <c r="C8" s="11" t="s">
        <v>4513</v>
      </c>
      <c r="D8" s="11"/>
      <c r="E8" s="533"/>
      <c r="F8" s="48"/>
    </row>
    <row r="9" spans="1:6">
      <c r="A9" s="1787"/>
      <c r="B9" s="11"/>
      <c r="C9" s="11" t="s">
        <v>4514</v>
      </c>
      <c r="D9" s="11"/>
      <c r="E9" s="533"/>
      <c r="F9" s="48"/>
    </row>
    <row r="10" spans="1:6">
      <c r="A10" s="1787"/>
      <c r="B10" s="11"/>
      <c r="C10" s="11" t="s">
        <v>4515</v>
      </c>
      <c r="D10" s="11"/>
      <c r="E10" s="533"/>
      <c r="F10" s="48"/>
    </row>
    <row r="11" spans="1:6">
      <c r="A11" s="1787" t="s">
        <v>413</v>
      </c>
      <c r="B11" s="11"/>
      <c r="C11" s="11" t="s">
        <v>4516</v>
      </c>
      <c r="D11" s="11"/>
      <c r="E11" s="533"/>
      <c r="F11" s="48"/>
    </row>
    <row r="12" spans="1:6">
      <c r="A12" s="1787"/>
      <c r="B12" s="11"/>
      <c r="C12" s="11" t="s">
        <v>4517</v>
      </c>
      <c r="D12" s="11"/>
      <c r="E12" s="533"/>
      <c r="F12" s="48"/>
    </row>
    <row r="13" spans="1:6">
      <c r="A13" s="1787"/>
      <c r="B13" s="11"/>
      <c r="C13" s="11" t="s">
        <v>4518</v>
      </c>
      <c r="D13" s="11"/>
      <c r="E13" s="533"/>
      <c r="F13" s="48"/>
    </row>
    <row r="14" spans="1:6">
      <c r="A14" s="1787"/>
      <c r="B14" s="11"/>
      <c r="C14" s="11" t="s">
        <v>4519</v>
      </c>
      <c r="D14" s="11"/>
      <c r="E14" s="533"/>
      <c r="F14" s="48"/>
    </row>
    <row r="15" spans="1:6">
      <c r="A15" s="1787" t="s">
        <v>414</v>
      </c>
      <c r="B15" s="11"/>
      <c r="C15" s="11" t="s">
        <v>4520</v>
      </c>
      <c r="D15" s="11"/>
      <c r="E15" s="533"/>
      <c r="F15" s="48"/>
    </row>
    <row r="16" spans="1:6">
      <c r="A16" s="1787"/>
      <c r="B16" s="11"/>
      <c r="C16" s="11" t="s">
        <v>4521</v>
      </c>
      <c r="D16" s="11"/>
      <c r="E16" s="533"/>
      <c r="F16" s="48"/>
    </row>
    <row r="17" spans="1:6">
      <c r="A17" s="1791"/>
      <c r="B17" s="52"/>
      <c r="C17" s="52" t="s">
        <v>4522</v>
      </c>
      <c r="D17" s="52"/>
      <c r="E17" s="2512"/>
      <c r="F17" s="51"/>
    </row>
    <row r="18" spans="1:6">
      <c r="A18" s="1787" t="s">
        <v>4190</v>
      </c>
      <c r="B18" s="66"/>
      <c r="C18" s="44" t="s">
        <v>4523</v>
      </c>
      <c r="D18" s="44"/>
      <c r="E18" s="44"/>
      <c r="F18" s="1614" t="s">
        <v>3023</v>
      </c>
    </row>
    <row r="19" spans="1:6">
      <c r="A19" s="1787" t="s">
        <v>4524</v>
      </c>
      <c r="B19" s="66"/>
      <c r="C19" s="44" t="s">
        <v>65</v>
      </c>
      <c r="D19" s="44"/>
      <c r="E19" s="44"/>
      <c r="F19" s="1614" t="s">
        <v>2119</v>
      </c>
    </row>
    <row r="20" spans="1:6">
      <c r="A20" s="1791"/>
      <c r="B20" s="69"/>
      <c r="C20" s="52"/>
      <c r="D20" s="52"/>
      <c r="E20" s="52"/>
      <c r="F20" s="1615"/>
    </row>
    <row r="21" spans="1:6">
      <c r="A21" s="1791">
        <v>1</v>
      </c>
      <c r="B21" s="69"/>
      <c r="C21" s="52" t="s">
        <v>4525</v>
      </c>
      <c r="D21" s="52"/>
      <c r="E21" s="52"/>
      <c r="F21" s="2523">
        <v>60129503</v>
      </c>
    </row>
    <row r="22" spans="1:6">
      <c r="A22" s="1791">
        <v>2</v>
      </c>
      <c r="B22" s="69"/>
      <c r="C22" s="52" t="s">
        <v>4526</v>
      </c>
      <c r="D22" s="52"/>
      <c r="E22" s="52"/>
      <c r="F22" s="2524"/>
    </row>
    <row r="23" spans="1:6">
      <c r="A23" s="1791">
        <v>3</v>
      </c>
      <c r="B23" s="69"/>
      <c r="C23" s="52"/>
      <c r="D23" s="52"/>
      <c r="E23" s="52"/>
      <c r="F23" s="2525"/>
    </row>
    <row r="24" spans="1:6">
      <c r="A24" s="1791">
        <v>4</v>
      </c>
      <c r="B24" s="69"/>
      <c r="C24" s="52" t="s">
        <v>4527</v>
      </c>
      <c r="D24" s="52"/>
      <c r="E24" s="52"/>
      <c r="F24" s="2526"/>
    </row>
    <row r="25" spans="1:6">
      <c r="A25" s="1791">
        <v>5</v>
      </c>
      <c r="B25" s="69"/>
      <c r="C25" s="52"/>
      <c r="D25" s="52"/>
      <c r="E25" s="52"/>
      <c r="F25" s="2527">
        <v>1951931</v>
      </c>
    </row>
    <row r="26" spans="1:6">
      <c r="A26" s="1791">
        <v>6</v>
      </c>
      <c r="B26" s="69"/>
      <c r="C26" s="52"/>
      <c r="D26" s="52"/>
      <c r="E26" s="52"/>
      <c r="F26" s="2523"/>
    </row>
    <row r="27" spans="1:6">
      <c r="A27" s="1791">
        <v>7</v>
      </c>
      <c r="B27" s="69"/>
      <c r="C27" s="52"/>
      <c r="D27" s="52"/>
      <c r="E27" s="52"/>
      <c r="F27" s="2523"/>
    </row>
    <row r="28" spans="1:6">
      <c r="A28" s="1791">
        <v>8</v>
      </c>
      <c r="B28" s="69"/>
      <c r="C28" s="52"/>
      <c r="D28" s="52"/>
      <c r="E28" s="52"/>
      <c r="F28" s="2528"/>
    </row>
    <row r="29" spans="1:6">
      <c r="A29" s="1791">
        <v>9</v>
      </c>
      <c r="B29" s="69"/>
      <c r="C29" s="1795" t="s">
        <v>4528</v>
      </c>
      <c r="D29" s="52"/>
      <c r="E29" s="52"/>
      <c r="F29" s="2529"/>
    </row>
    <row r="30" spans="1:6">
      <c r="A30" s="1791">
        <v>10</v>
      </c>
      <c r="B30" s="69"/>
      <c r="C30" s="1795"/>
      <c r="D30" s="52"/>
      <c r="E30" s="52"/>
      <c r="F30" s="2523">
        <v>121696019</v>
      </c>
    </row>
    <row r="31" spans="1:6">
      <c r="A31" s="1791">
        <v>11</v>
      </c>
      <c r="B31" s="69"/>
      <c r="C31" s="1795"/>
      <c r="D31" s="52"/>
      <c r="E31" s="52"/>
      <c r="F31" s="2523"/>
    </row>
    <row r="32" spans="1:6">
      <c r="A32" s="1791">
        <v>12</v>
      </c>
      <c r="B32" s="69"/>
      <c r="C32" s="1795"/>
      <c r="D32" s="52"/>
      <c r="E32" s="52"/>
      <c r="F32" s="2523"/>
    </row>
    <row r="33" spans="1:8">
      <c r="A33" s="1791">
        <v>13</v>
      </c>
      <c r="B33" s="69"/>
      <c r="C33" s="1795"/>
      <c r="D33" s="52"/>
      <c r="E33" s="52"/>
      <c r="F33" s="2528"/>
    </row>
    <row r="34" spans="1:8">
      <c r="A34" s="1791">
        <v>14</v>
      </c>
      <c r="B34" s="69"/>
      <c r="C34" s="1795" t="s">
        <v>4529</v>
      </c>
      <c r="D34" s="52"/>
      <c r="E34" s="52"/>
      <c r="F34" s="2530"/>
    </row>
    <row r="35" spans="1:8">
      <c r="A35" s="1791">
        <v>15</v>
      </c>
      <c r="B35" s="69"/>
      <c r="C35" s="1795"/>
      <c r="D35" s="52"/>
      <c r="E35" s="52"/>
      <c r="F35" s="2523">
        <v>-21877520</v>
      </c>
    </row>
    <row r="36" spans="1:8">
      <c r="A36" s="1791">
        <v>16</v>
      </c>
      <c r="B36" s="69"/>
      <c r="C36" s="1795"/>
      <c r="D36" s="52"/>
      <c r="E36" s="52"/>
      <c r="F36" s="2523"/>
    </row>
    <row r="37" spans="1:8">
      <c r="A37" s="1791">
        <v>17</v>
      </c>
      <c r="B37" s="69"/>
      <c r="C37" s="1795"/>
      <c r="D37" s="52"/>
      <c r="E37" s="52"/>
      <c r="F37" s="2523"/>
    </row>
    <row r="38" spans="1:8">
      <c r="A38" s="1791">
        <v>18</v>
      </c>
      <c r="B38" s="69"/>
      <c r="C38" s="1795"/>
      <c r="D38" s="52"/>
      <c r="E38" s="52"/>
      <c r="F38" s="2523"/>
    </row>
    <row r="39" spans="1:8">
      <c r="A39" s="1791">
        <v>19</v>
      </c>
      <c r="B39" s="69"/>
      <c r="C39" s="1795" t="s">
        <v>4530</v>
      </c>
      <c r="D39" s="52"/>
      <c r="E39" s="52"/>
      <c r="F39" s="2530"/>
    </row>
    <row r="40" spans="1:8">
      <c r="A40" s="1791">
        <v>20</v>
      </c>
      <c r="B40" s="69"/>
      <c r="C40" s="1795"/>
      <c r="D40" s="52"/>
      <c r="E40" s="52"/>
      <c r="F40" s="2527">
        <v>-158993558</v>
      </c>
    </row>
    <row r="41" spans="1:8">
      <c r="A41" s="1791">
        <v>21</v>
      </c>
      <c r="B41" s="69"/>
      <c r="C41" s="1795"/>
      <c r="D41" s="52"/>
      <c r="E41" s="52"/>
      <c r="F41" s="2523"/>
    </row>
    <row r="42" spans="1:8">
      <c r="A42" s="1791">
        <v>22</v>
      </c>
      <c r="B42" s="69"/>
      <c r="C42" s="1795"/>
      <c r="D42" s="52"/>
      <c r="E42" s="52"/>
      <c r="F42" s="1616"/>
    </row>
    <row r="43" spans="1:8">
      <c r="A43" s="1791">
        <v>23</v>
      </c>
      <c r="B43" s="69"/>
      <c r="C43" s="1795"/>
      <c r="D43" s="52"/>
      <c r="E43" s="52"/>
      <c r="F43" s="1616"/>
    </row>
    <row r="44" spans="1:8">
      <c r="A44" s="1791">
        <v>24</v>
      </c>
      <c r="B44" s="69"/>
      <c r="C44" s="1795"/>
      <c r="D44" s="52"/>
      <c r="E44" s="52"/>
      <c r="F44" s="1616"/>
    </row>
    <row r="45" spans="1:8">
      <c r="A45" s="1791">
        <v>25</v>
      </c>
      <c r="B45" s="69"/>
      <c r="C45" s="1795"/>
      <c r="D45" s="52"/>
      <c r="E45" s="52"/>
      <c r="F45" s="1618"/>
    </row>
    <row r="46" spans="1:8">
      <c r="A46" s="1791">
        <v>26</v>
      </c>
      <c r="B46" s="69"/>
      <c r="C46" s="1795"/>
      <c r="D46" s="52"/>
      <c r="E46" s="52"/>
      <c r="F46" s="1616"/>
    </row>
    <row r="47" spans="1:8">
      <c r="A47" s="1791">
        <v>27</v>
      </c>
      <c r="B47" s="69"/>
      <c r="C47" s="1795" t="s">
        <v>4531</v>
      </c>
      <c r="D47" s="52"/>
      <c r="E47" s="52"/>
      <c r="F47" s="2532">
        <f>F21+F25+F30+F35+F40-1</f>
        <v>2906374</v>
      </c>
      <c r="H47" s="2531"/>
    </row>
    <row r="48" spans="1:8">
      <c r="A48" s="1787">
        <v>28</v>
      </c>
      <c r="B48" s="66"/>
      <c r="C48" s="1771" t="s">
        <v>4532</v>
      </c>
      <c r="D48" s="11"/>
      <c r="E48" s="11"/>
      <c r="F48" s="1617"/>
    </row>
    <row r="49" spans="1:8">
      <c r="A49" s="1787">
        <v>29</v>
      </c>
      <c r="B49" s="66"/>
      <c r="C49" s="1771"/>
      <c r="D49" s="11"/>
      <c r="E49" s="11"/>
      <c r="F49" s="1617"/>
    </row>
    <row r="50" spans="1:8">
      <c r="A50" s="1787">
        <v>30</v>
      </c>
      <c r="B50" s="66"/>
      <c r="C50" s="2360" t="s">
        <v>5192</v>
      </c>
      <c r="D50" s="11"/>
      <c r="E50" s="11"/>
      <c r="F50" s="1617"/>
      <c r="H50" s="848"/>
    </row>
    <row r="51" spans="1:8">
      <c r="A51" s="1787">
        <v>31</v>
      </c>
      <c r="B51" s="66"/>
      <c r="C51" s="2360"/>
      <c r="D51" s="11"/>
      <c r="E51" s="11" t="s">
        <v>3706</v>
      </c>
      <c r="F51" s="1617"/>
    </row>
    <row r="52" spans="1:8">
      <c r="A52" s="1787">
        <v>32</v>
      </c>
      <c r="B52" s="66"/>
      <c r="C52" s="2360" t="s">
        <v>5193</v>
      </c>
      <c r="D52" s="11"/>
      <c r="E52" s="11" t="s">
        <v>3706</v>
      </c>
      <c r="F52" s="1617">
        <f>+F47*0.35</f>
        <v>1017230.8999999999</v>
      </c>
    </row>
    <row r="53" spans="1:8">
      <c r="A53" s="1787">
        <v>33</v>
      </c>
      <c r="B53" s="66"/>
      <c r="C53" s="2360"/>
      <c r="D53" s="11"/>
      <c r="E53" s="11"/>
      <c r="F53" s="1617"/>
    </row>
    <row r="54" spans="1:8">
      <c r="A54" s="1787">
        <v>34</v>
      </c>
      <c r="B54" s="66"/>
      <c r="C54" s="2360" t="s">
        <v>5194</v>
      </c>
      <c r="D54" s="11"/>
      <c r="E54" s="11"/>
      <c r="F54" s="1617">
        <v>-5212547</v>
      </c>
    </row>
    <row r="55" spans="1:8">
      <c r="A55" s="1787">
        <v>35</v>
      </c>
      <c r="B55" s="66"/>
      <c r="C55" s="2360"/>
      <c r="D55" s="11"/>
      <c r="E55" s="11"/>
      <c r="F55" s="1617"/>
    </row>
    <row r="56" spans="1:8">
      <c r="A56" s="1787">
        <v>36</v>
      </c>
      <c r="B56" s="66"/>
      <c r="C56" s="2360" t="s">
        <v>5195</v>
      </c>
      <c r="D56" s="11"/>
      <c r="E56" s="11"/>
      <c r="F56" s="1617">
        <f>+F52+F54</f>
        <v>-4195316.0999999996</v>
      </c>
    </row>
    <row r="57" spans="1:8">
      <c r="A57" s="1787">
        <v>37</v>
      </c>
      <c r="B57" s="66"/>
      <c r="C57" s="1771"/>
      <c r="D57" s="11"/>
      <c r="E57" s="11"/>
      <c r="F57" s="1617"/>
    </row>
    <row r="58" spans="1:8">
      <c r="A58" s="1787">
        <v>38</v>
      </c>
      <c r="B58" s="66"/>
      <c r="C58" s="1771"/>
      <c r="D58" s="11"/>
      <c r="E58" s="11"/>
      <c r="F58" s="1617"/>
    </row>
    <row r="59" spans="1:8">
      <c r="A59" s="1787">
        <v>39</v>
      </c>
      <c r="B59" s="66"/>
      <c r="C59" s="1771"/>
      <c r="D59" s="11"/>
      <c r="E59" s="11"/>
      <c r="F59" s="1617"/>
    </row>
    <row r="60" spans="1:8">
      <c r="A60" s="1787">
        <v>40</v>
      </c>
      <c r="B60" s="66"/>
      <c r="C60" s="1771"/>
      <c r="D60" s="11"/>
      <c r="E60" s="11"/>
      <c r="F60" s="1617"/>
    </row>
    <row r="61" spans="1:8">
      <c r="A61" s="1787">
        <v>41</v>
      </c>
      <c r="B61" s="66"/>
      <c r="C61" s="1771"/>
      <c r="D61" s="11"/>
      <c r="E61" s="11"/>
      <c r="F61" s="1617"/>
    </row>
    <row r="62" spans="1:8">
      <c r="A62" s="1787">
        <v>42</v>
      </c>
      <c r="B62" s="66"/>
      <c r="C62" s="1771"/>
      <c r="D62" s="11"/>
      <c r="E62" s="11"/>
      <c r="F62" s="1617"/>
    </row>
    <row r="63" spans="1:8">
      <c r="A63" s="1787">
        <v>43</v>
      </c>
      <c r="B63" s="66"/>
      <c r="C63" s="1771"/>
      <c r="D63" s="11"/>
      <c r="E63" s="11"/>
      <c r="F63" s="1617"/>
    </row>
    <row r="64" spans="1:8" ht="15.75" thickBot="1">
      <c r="A64" s="225">
        <v>44</v>
      </c>
      <c r="B64" s="217"/>
      <c r="C64" s="278"/>
      <c r="D64" s="73"/>
      <c r="E64" s="73"/>
      <c r="F64" s="1619"/>
    </row>
    <row r="65" spans="1:7">
      <c r="A65" s="11"/>
      <c r="B65" s="11"/>
      <c r="C65" s="11"/>
      <c r="D65" s="11"/>
      <c r="E65" s="11"/>
      <c r="F65" s="11"/>
    </row>
    <row r="66" spans="1:7">
      <c r="A66" s="11" t="s">
        <v>4533</v>
      </c>
      <c r="B66" s="11"/>
      <c r="C66" s="11"/>
      <c r="D66" s="11"/>
      <c r="E66" s="11"/>
      <c r="F66" s="44"/>
    </row>
    <row r="67" spans="1:7">
      <c r="A67" s="44" t="s">
        <v>4534</v>
      </c>
      <c r="B67" s="44"/>
      <c r="C67" s="44"/>
      <c r="D67" s="44"/>
      <c r="E67" s="44"/>
      <c r="F67" s="44"/>
    </row>
    <row r="68" spans="1:7">
      <c r="A68" s="11"/>
      <c r="B68" s="11"/>
      <c r="C68" s="11"/>
      <c r="D68" s="11"/>
      <c r="E68" s="11"/>
      <c r="F68" s="11"/>
    </row>
    <row r="69" spans="1:7" s="3364" customFormat="1">
      <c r="A69" s="11"/>
      <c r="B69" s="11"/>
      <c r="C69" s="11"/>
      <c r="D69" s="11"/>
      <c r="E69" s="11"/>
      <c r="F69" s="11"/>
      <c r="G69" s="3365"/>
    </row>
    <row r="70" spans="1:7" s="3364" customFormat="1">
      <c r="A70" s="533"/>
      <c r="B70" s="533"/>
      <c r="C70" s="533"/>
      <c r="D70" s="533"/>
      <c r="E70" s="3366"/>
      <c r="F70" s="3366"/>
      <c r="G70" s="3365"/>
    </row>
    <row r="71" spans="1:7" s="3364" customFormat="1">
      <c r="A71" s="533"/>
      <c r="B71" s="533"/>
      <c r="C71" s="533"/>
      <c r="D71" s="533"/>
      <c r="E71" s="533"/>
      <c r="F71" s="3366"/>
      <c r="G71" s="3365"/>
    </row>
    <row r="72" spans="1:7" s="3364" customFormat="1">
      <c r="A72" s="533"/>
      <c r="B72" s="533"/>
      <c r="C72" s="533"/>
      <c r="D72" s="533"/>
      <c r="E72" s="1590"/>
      <c r="F72" s="1590"/>
      <c r="G72" s="3365"/>
    </row>
    <row r="73" spans="1:7">
      <c r="A73" s="533"/>
      <c r="B73" s="533"/>
      <c r="C73" s="533"/>
      <c r="D73" s="533"/>
      <c r="E73" s="533"/>
      <c r="F73" s="533"/>
    </row>
    <row r="74" spans="1:7" ht="15.75">
      <c r="B74" s="44"/>
      <c r="C74" s="2360" t="s">
        <v>4488</v>
      </c>
      <c r="D74" s="46"/>
      <c r="E74" s="44"/>
      <c r="F74" s="44"/>
    </row>
    <row r="75" spans="1:7">
      <c r="C75" s="4" t="s">
        <v>4960</v>
      </c>
      <c r="F75" s="1757"/>
    </row>
    <row r="76" spans="1:7">
      <c r="B76" s="1264"/>
      <c r="C76" s="1982" t="s">
        <v>5478</v>
      </c>
      <c r="D76" s="1979"/>
      <c r="E76" s="1979"/>
      <c r="F76" s="1979"/>
      <c r="G76" s="1980"/>
    </row>
    <row r="77" spans="1:7">
      <c r="B77" s="1265"/>
      <c r="C77" s="1599"/>
      <c r="D77" s="1600"/>
      <c r="E77" s="1601"/>
      <c r="F77" s="1601"/>
      <c r="G77" s="1610"/>
    </row>
    <row r="78" spans="1:7">
      <c r="B78" s="1981"/>
      <c r="C78" s="1603" t="s">
        <v>4961</v>
      </c>
      <c r="D78" s="1604"/>
      <c r="E78" s="1604"/>
      <c r="F78" s="1604">
        <v>60129502.600000203</v>
      </c>
      <c r="G78" s="1612"/>
    </row>
    <row r="79" spans="1:7">
      <c r="B79" s="1266"/>
      <c r="C79" s="1605"/>
      <c r="D79" s="1604"/>
      <c r="E79" s="1604"/>
      <c r="F79" s="1604"/>
      <c r="G79" s="1612"/>
    </row>
    <row r="80" spans="1:7">
      <c r="B80" s="1982"/>
      <c r="C80" s="1179" t="s">
        <v>4658</v>
      </c>
      <c r="D80" s="1602"/>
      <c r="E80" s="1602"/>
      <c r="F80" s="1602"/>
      <c r="G80" s="1613"/>
    </row>
    <row r="81" spans="2:7">
      <c r="B81" s="1981"/>
      <c r="C81" s="1607" t="s">
        <v>4962</v>
      </c>
      <c r="D81" s="2361">
        <v>1640105.42</v>
      </c>
      <c r="E81" s="2362"/>
      <c r="F81" s="2364"/>
      <c r="G81" s="1610"/>
    </row>
    <row r="82" spans="2:7">
      <c r="B82" s="1266"/>
      <c r="C82" s="1601" t="s">
        <v>5196</v>
      </c>
      <c r="D82" s="2361">
        <v>311825.38</v>
      </c>
      <c r="E82" s="2362"/>
      <c r="F82" s="2363">
        <v>1951930.7999999998</v>
      </c>
      <c r="G82" s="1610"/>
    </row>
    <row r="83" spans="2:7">
      <c r="B83" s="1982"/>
      <c r="C83" s="1599"/>
      <c r="D83" s="2361"/>
      <c r="E83" s="2362"/>
      <c r="F83" s="2362"/>
      <c r="G83" s="1610"/>
    </row>
    <row r="84" spans="2:7">
      <c r="B84" s="1810"/>
      <c r="C84" s="1606" t="s">
        <v>4659</v>
      </c>
      <c r="D84" s="2361"/>
      <c r="E84" s="2364"/>
      <c r="F84" s="2364"/>
      <c r="G84" s="1610"/>
    </row>
    <row r="85" spans="2:7">
      <c r="B85" s="1810"/>
      <c r="C85" s="1601" t="s">
        <v>4963</v>
      </c>
      <c r="D85" s="2361">
        <v>4351246</v>
      </c>
      <c r="E85" s="2364"/>
      <c r="F85" s="2364"/>
      <c r="G85" s="1610"/>
    </row>
    <row r="86" spans="2:7">
      <c r="B86" s="1982"/>
      <c r="C86" s="1607" t="s">
        <v>4972</v>
      </c>
      <c r="D86" s="2361">
        <v>795070.8</v>
      </c>
      <c r="E86" s="2364"/>
      <c r="F86" s="2364"/>
      <c r="G86" s="1610"/>
    </row>
    <row r="87" spans="2:7">
      <c r="B87" s="1982"/>
      <c r="C87" s="1608" t="s">
        <v>4731</v>
      </c>
      <c r="D87" s="2361">
        <v>7216797.4800000004</v>
      </c>
      <c r="E87" s="2364"/>
      <c r="F87" s="2364"/>
      <c r="G87" s="1610"/>
    </row>
    <row r="88" spans="2:7">
      <c r="B88" s="1982"/>
      <c r="C88" s="1608" t="s">
        <v>4730</v>
      </c>
      <c r="D88" s="2361">
        <v>62338.29</v>
      </c>
      <c r="E88" s="2364"/>
      <c r="F88" s="2364"/>
      <c r="G88" s="1610"/>
    </row>
    <row r="89" spans="2:7">
      <c r="B89" s="1982"/>
      <c r="C89" s="1608" t="s">
        <v>5195</v>
      </c>
      <c r="D89" s="2361">
        <v>20539971.399999999</v>
      </c>
      <c r="E89" s="2364"/>
      <c r="F89" s="2364"/>
      <c r="G89" s="1613"/>
    </row>
    <row r="90" spans="2:7">
      <c r="B90" s="1982"/>
      <c r="C90" s="1608" t="s">
        <v>4973</v>
      </c>
      <c r="D90" s="2361">
        <v>26240.51</v>
      </c>
      <c r="E90" s="2362"/>
      <c r="F90" s="2362"/>
      <c r="G90" s="1610"/>
    </row>
    <row r="91" spans="2:7">
      <c r="B91" s="1810"/>
      <c r="C91" s="1608" t="s">
        <v>4719</v>
      </c>
      <c r="D91" s="2361">
        <v>385009.14</v>
      </c>
      <c r="E91" s="2362"/>
      <c r="F91" s="2362"/>
      <c r="G91" s="1610"/>
    </row>
    <row r="92" spans="2:7">
      <c r="B92" s="1810"/>
      <c r="C92" s="1608" t="s">
        <v>4720</v>
      </c>
      <c r="D92" s="2361">
        <v>2524999.77</v>
      </c>
      <c r="E92" s="2362"/>
      <c r="F92" s="2362"/>
      <c r="G92" s="1613"/>
    </row>
    <row r="93" spans="2:7">
      <c r="B93" s="1810"/>
      <c r="C93" s="1608" t="s">
        <v>5479</v>
      </c>
      <c r="D93" s="2361">
        <v>1409269</v>
      </c>
      <c r="E93" s="2362"/>
      <c r="F93" s="2362"/>
      <c r="G93" s="1613"/>
    </row>
    <row r="94" spans="2:7">
      <c r="B94" s="1810"/>
      <c r="C94" s="1608" t="s">
        <v>5197</v>
      </c>
      <c r="D94" s="2361">
        <v>28049.71</v>
      </c>
      <c r="E94" s="2362"/>
      <c r="F94" s="2362"/>
      <c r="G94" s="1613"/>
    </row>
    <row r="95" spans="2:7">
      <c r="B95" s="1982"/>
      <c r="C95" s="1608" t="s">
        <v>5480</v>
      </c>
      <c r="D95" s="2361">
        <v>3026773.25</v>
      </c>
      <c r="E95" s="2362"/>
      <c r="F95" s="2362"/>
      <c r="G95" s="1613"/>
    </row>
    <row r="96" spans="2:7">
      <c r="B96" s="1982"/>
      <c r="C96" s="1608" t="s">
        <v>4965</v>
      </c>
      <c r="D96" s="2361">
        <v>983103.19</v>
      </c>
      <c r="E96" s="2362"/>
      <c r="F96" s="2362"/>
      <c r="G96" s="1610"/>
    </row>
    <row r="97" spans="2:7">
      <c r="B97" s="1810"/>
      <c r="C97" s="1608" t="s">
        <v>5481</v>
      </c>
      <c r="D97" s="2361">
        <v>1150231</v>
      </c>
      <c r="E97" s="2362"/>
      <c r="F97" s="2362"/>
      <c r="G97" s="1610"/>
    </row>
    <row r="98" spans="2:7">
      <c r="B98" s="1982"/>
      <c r="C98" s="1608" t="s">
        <v>4970</v>
      </c>
      <c r="D98" s="2361">
        <v>73964.929999999993</v>
      </c>
      <c r="E98" s="2362"/>
      <c r="F98" s="2362"/>
      <c r="G98" s="1610"/>
    </row>
    <row r="99" spans="2:7">
      <c r="B99" s="1982"/>
      <c r="C99" s="1608" t="s">
        <v>5482</v>
      </c>
      <c r="D99" s="2361">
        <v>521356.32</v>
      </c>
      <c r="E99" s="2362"/>
      <c r="F99" s="2362"/>
      <c r="G99" s="1613"/>
    </row>
    <row r="100" spans="2:7">
      <c r="B100" s="1982"/>
      <c r="C100" s="1608" t="s">
        <v>4975</v>
      </c>
      <c r="D100" s="2361">
        <v>1519525.1</v>
      </c>
      <c r="E100" s="2362"/>
      <c r="F100" s="2362"/>
      <c r="G100" s="1613"/>
    </row>
    <row r="101" spans="2:7">
      <c r="B101" s="1982"/>
      <c r="C101" s="1608" t="s">
        <v>5483</v>
      </c>
      <c r="D101" s="2361">
        <v>730266.21</v>
      </c>
      <c r="E101" s="2362"/>
      <c r="F101" s="2362"/>
      <c r="G101" s="1613"/>
    </row>
    <row r="102" spans="2:7">
      <c r="B102" s="1810"/>
      <c r="C102" s="1608" t="s">
        <v>4722</v>
      </c>
      <c r="D102" s="2361">
        <v>1761211.75</v>
      </c>
      <c r="E102" s="2362"/>
      <c r="F102" s="2362"/>
      <c r="G102" s="1613"/>
    </row>
    <row r="103" spans="2:7">
      <c r="B103" s="1982"/>
      <c r="C103" s="1608" t="s">
        <v>5199</v>
      </c>
      <c r="D103" s="2361">
        <v>2422228.0299999998</v>
      </c>
      <c r="E103" s="2362"/>
      <c r="F103" s="2362"/>
      <c r="G103" s="1613"/>
    </row>
    <row r="104" spans="2:7">
      <c r="B104" s="1982"/>
      <c r="C104" s="1608" t="s">
        <v>4656</v>
      </c>
      <c r="D104" s="2361">
        <v>105174.25</v>
      </c>
      <c r="E104" s="2362"/>
      <c r="F104" s="2362"/>
      <c r="G104" s="1613"/>
    </row>
    <row r="105" spans="2:7">
      <c r="B105" s="1810"/>
      <c r="C105" s="1608" t="s">
        <v>5484</v>
      </c>
      <c r="D105" s="2361">
        <v>3615154.51</v>
      </c>
      <c r="E105" s="2362"/>
      <c r="F105" s="2362"/>
      <c r="G105" s="1610"/>
    </row>
    <row r="106" spans="2:7">
      <c r="B106" s="1810"/>
      <c r="C106" s="1608" t="s">
        <v>5485</v>
      </c>
      <c r="D106" s="2361">
        <v>463790</v>
      </c>
      <c r="E106" s="2362"/>
      <c r="F106" s="2362"/>
      <c r="G106" s="1610"/>
    </row>
    <row r="107" spans="2:7">
      <c r="B107" s="1982"/>
      <c r="C107" s="1608" t="s">
        <v>4966</v>
      </c>
      <c r="D107" s="2361">
        <v>13016979</v>
      </c>
      <c r="E107" s="2362"/>
      <c r="F107" s="2362"/>
      <c r="G107" s="1610"/>
    </row>
    <row r="108" spans="2:7">
      <c r="B108" s="1818"/>
      <c r="C108" s="1608" t="s">
        <v>4977</v>
      </c>
      <c r="D108" s="2361">
        <v>7452.83</v>
      </c>
      <c r="E108" s="2362"/>
      <c r="F108" s="2362"/>
      <c r="G108" s="1610"/>
    </row>
    <row r="109" spans="2:7">
      <c r="B109" s="1267"/>
      <c r="C109" s="1608" t="s">
        <v>5198</v>
      </c>
      <c r="D109" s="2361">
        <v>95284.55</v>
      </c>
      <c r="E109" s="2362"/>
      <c r="F109" s="2362"/>
      <c r="G109" s="1610"/>
    </row>
    <row r="110" spans="2:7">
      <c r="B110" s="1982"/>
      <c r="C110" s="1608" t="s">
        <v>5486</v>
      </c>
      <c r="D110" s="2361">
        <v>5835756.2699999996</v>
      </c>
      <c r="E110" s="2362"/>
      <c r="F110" s="2362"/>
      <c r="G110" s="1610"/>
    </row>
    <row r="111" spans="2:7">
      <c r="B111" s="1810"/>
      <c r="C111" s="1608" t="s">
        <v>4971</v>
      </c>
      <c r="D111" s="2361">
        <v>3020051.6</v>
      </c>
      <c r="E111" s="2362"/>
      <c r="F111" s="2362"/>
      <c r="G111" s="1610"/>
    </row>
    <row r="112" spans="2:7">
      <c r="B112" s="1982"/>
      <c r="C112" s="1608" t="s">
        <v>4967</v>
      </c>
      <c r="D112" s="2361">
        <v>298633.03000000003</v>
      </c>
      <c r="E112" s="2362"/>
      <c r="F112" s="2362"/>
      <c r="G112" s="1613"/>
    </row>
    <row r="113" spans="2:7">
      <c r="B113" s="1981"/>
      <c r="C113" s="1608" t="s">
        <v>5487</v>
      </c>
      <c r="D113" s="2361">
        <v>398741.68</v>
      </c>
      <c r="E113" s="2362"/>
      <c r="F113" s="2362"/>
      <c r="G113" s="1610"/>
    </row>
    <row r="114" spans="2:7">
      <c r="B114" s="1267"/>
      <c r="C114" s="1608" t="s">
        <v>4726</v>
      </c>
      <c r="D114" s="2361">
        <v>3598808.46</v>
      </c>
      <c r="E114" s="2362"/>
      <c r="F114" s="2362"/>
      <c r="G114" s="1610"/>
    </row>
    <row r="115" spans="2:7">
      <c r="B115" s="1982"/>
      <c r="C115" s="1608" t="s">
        <v>4979</v>
      </c>
      <c r="D115" s="2361">
        <v>7874797.8899999997</v>
      </c>
      <c r="E115" s="2362"/>
      <c r="F115" s="2364"/>
      <c r="G115" s="1610"/>
    </row>
    <row r="116" spans="2:7">
      <c r="B116" s="1982"/>
      <c r="C116" s="1608" t="s">
        <v>5157</v>
      </c>
      <c r="D116" s="2361">
        <v>420130.68</v>
      </c>
      <c r="E116" s="2362"/>
      <c r="F116" s="2362"/>
      <c r="G116" s="1610"/>
    </row>
    <row r="117" spans="2:7">
      <c r="B117" s="1982"/>
      <c r="C117" s="1608" t="s">
        <v>4727</v>
      </c>
      <c r="D117" s="2361">
        <v>789406</v>
      </c>
      <c r="E117" s="2362"/>
      <c r="F117" s="2362"/>
      <c r="G117" s="1610"/>
    </row>
    <row r="118" spans="2:7">
      <c r="B118" s="1818"/>
      <c r="C118" s="1608" t="s">
        <v>4728</v>
      </c>
      <c r="D118" s="2361">
        <v>2546608.54</v>
      </c>
      <c r="E118" s="2362"/>
      <c r="F118" s="2365"/>
      <c r="G118" s="1613"/>
    </row>
    <row r="119" spans="2:7">
      <c r="B119" s="1810"/>
      <c r="C119" s="1608" t="s">
        <v>4729</v>
      </c>
      <c r="D119" s="2361">
        <v>30008291</v>
      </c>
      <c r="E119" s="2362"/>
      <c r="F119" s="2364"/>
      <c r="G119" s="1610"/>
    </row>
    <row r="120" spans="2:7">
      <c r="B120" s="1982"/>
      <c r="C120" s="1608" t="s">
        <v>4968</v>
      </c>
      <c r="D120" s="2361">
        <v>73307.12</v>
      </c>
      <c r="E120" s="2362"/>
      <c r="F120" s="2364">
        <f>+SUM(D85:D120)</f>
        <v>121696019.29000001</v>
      </c>
      <c r="G120" s="1610"/>
    </row>
    <row r="121" spans="2:7">
      <c r="B121" s="1982"/>
      <c r="C121" s="1608"/>
      <c r="D121" s="2361"/>
      <c r="E121" s="2362"/>
      <c r="F121" s="2364"/>
      <c r="G121" s="1610"/>
    </row>
    <row r="122" spans="2:7" ht="15.75">
      <c r="B122" s="1982"/>
      <c r="C122" s="1608"/>
      <c r="D122" s="2361"/>
      <c r="E122" s="46"/>
      <c r="F122" s="2362"/>
      <c r="G122" s="1610"/>
    </row>
    <row r="123" spans="2:7">
      <c r="B123" s="1982"/>
      <c r="C123" s="1608" t="s">
        <v>4660</v>
      </c>
      <c r="D123" s="2361"/>
      <c r="E123" s="2362"/>
      <c r="F123" s="2362"/>
      <c r="G123" s="1610"/>
    </row>
    <row r="124" spans="2:7">
      <c r="B124" s="1982"/>
      <c r="C124" s="1608" t="s">
        <v>4969</v>
      </c>
      <c r="D124" s="2361">
        <v>-1217702.83</v>
      </c>
      <c r="E124" s="2362"/>
      <c r="F124" s="1175"/>
      <c r="G124" s="1610"/>
    </row>
    <row r="125" spans="2:7" s="2313" customFormat="1">
      <c r="B125" s="1982"/>
      <c r="C125" s="1608" t="s">
        <v>5488</v>
      </c>
      <c r="D125" s="2361">
        <v>-2500000</v>
      </c>
      <c r="E125" s="2362"/>
      <c r="F125" s="2364"/>
      <c r="G125" s="1610"/>
    </row>
    <row r="126" spans="2:7" s="2313" customFormat="1">
      <c r="B126" s="1982"/>
      <c r="C126" s="1608" t="s">
        <v>4718</v>
      </c>
      <c r="D126" s="2361">
        <v>-337422.01</v>
      </c>
      <c r="E126" s="2362"/>
      <c r="F126" s="2364"/>
      <c r="G126" s="1610"/>
    </row>
    <row r="127" spans="2:7">
      <c r="B127" s="1982"/>
      <c r="C127" s="1600" t="s">
        <v>5489</v>
      </c>
      <c r="D127" s="2361">
        <v>-12339861.540000198</v>
      </c>
      <c r="E127" s="2362"/>
      <c r="F127" s="2362"/>
      <c r="G127" s="1610"/>
    </row>
    <row r="128" spans="2:7">
      <c r="B128" s="1982"/>
      <c r="C128" s="1607" t="s">
        <v>4725</v>
      </c>
      <c r="D128" s="2361">
        <v>-5482534.0700000003</v>
      </c>
      <c r="E128" s="2362"/>
      <c r="F128" s="2363">
        <f>+SUM(D124:D128)</f>
        <v>-21877520.450000197</v>
      </c>
      <c r="G128" s="1610"/>
    </row>
    <row r="129" spans="1:7">
      <c r="B129" s="1818"/>
      <c r="C129" s="1607"/>
      <c r="D129" s="2361"/>
      <c r="E129" s="2362"/>
      <c r="F129" s="2364"/>
      <c r="G129" s="1610"/>
    </row>
    <row r="130" spans="1:7">
      <c r="B130" s="1982"/>
      <c r="C130" s="1607"/>
      <c r="D130" s="2361"/>
      <c r="E130" s="2362"/>
      <c r="F130" s="2364"/>
      <c r="G130" s="1610"/>
    </row>
    <row r="131" spans="1:7">
      <c r="B131" s="1810"/>
      <c r="C131" s="1601"/>
      <c r="D131" s="2361"/>
      <c r="E131" s="2362"/>
      <c r="F131" s="2362"/>
      <c r="G131" s="1610"/>
    </row>
    <row r="132" spans="1:7" s="3364" customFormat="1">
      <c r="A132" s="44" t="s">
        <v>5504</v>
      </c>
      <c r="B132" s="44"/>
      <c r="C132" s="44"/>
      <c r="D132" s="44"/>
      <c r="E132" s="44"/>
      <c r="F132" s="44"/>
      <c r="G132" s="3365"/>
    </row>
    <row r="133" spans="1:7">
      <c r="B133" s="1810"/>
      <c r="C133" s="1600"/>
      <c r="D133" s="2361"/>
      <c r="E133" s="2362"/>
      <c r="F133" s="2362"/>
      <c r="G133" s="1610"/>
    </row>
    <row r="134" spans="1:7" s="3364" customFormat="1">
      <c r="B134" s="3363"/>
      <c r="C134" s="1600"/>
      <c r="D134" s="2361"/>
      <c r="E134" s="2362"/>
      <c r="F134" s="2362"/>
      <c r="G134" s="1610"/>
    </row>
    <row r="135" spans="1:7" s="3364" customFormat="1">
      <c r="B135" s="3363"/>
      <c r="C135" s="1600"/>
      <c r="D135" s="2361"/>
      <c r="E135" s="2362"/>
      <c r="F135" s="2362"/>
      <c r="G135" s="1610"/>
    </row>
    <row r="136" spans="1:7" s="3364" customFormat="1">
      <c r="B136" s="3363"/>
      <c r="C136" s="1600"/>
      <c r="D136" s="2361"/>
      <c r="E136" s="2362"/>
      <c r="F136" s="2362"/>
      <c r="G136" s="1610"/>
    </row>
    <row r="137" spans="1:7" s="3364" customFormat="1">
      <c r="B137" s="3363"/>
      <c r="C137" s="1600"/>
      <c r="D137" s="2361"/>
      <c r="E137" s="2362"/>
      <c r="F137" s="2362"/>
      <c r="G137" s="1610"/>
    </row>
    <row r="138" spans="1:7" s="3364" customFormat="1">
      <c r="B138" s="3363"/>
      <c r="C138" s="1600"/>
      <c r="D138" s="2361"/>
      <c r="E138" s="2362"/>
      <c r="F138" s="2362"/>
      <c r="G138" s="1610"/>
    </row>
    <row r="139" spans="1:7">
      <c r="B139" s="1982"/>
      <c r="C139" s="1609"/>
      <c r="D139" s="2366"/>
      <c r="E139" s="2362"/>
      <c r="F139" s="2362"/>
      <c r="G139" s="1610"/>
    </row>
    <row r="140" spans="1:7">
      <c r="B140" s="1982"/>
      <c r="C140" s="1609" t="s">
        <v>4661</v>
      </c>
      <c r="D140" s="2366"/>
      <c r="E140" s="2362"/>
      <c r="F140" s="2362"/>
      <c r="G140" s="1610"/>
    </row>
    <row r="141" spans="1:7">
      <c r="B141" s="1982"/>
      <c r="C141" s="1609" t="s">
        <v>5437</v>
      </c>
      <c r="D141" s="2366">
        <v>-469544</v>
      </c>
      <c r="E141" s="2362"/>
      <c r="F141" s="2362"/>
      <c r="G141" s="1610"/>
    </row>
    <row r="142" spans="1:7">
      <c r="B142" s="1810"/>
      <c r="C142" s="1609" t="s">
        <v>5490</v>
      </c>
      <c r="D142" s="2366">
        <v>-3042440.35</v>
      </c>
      <c r="E142" s="2362"/>
      <c r="F142" s="2362"/>
      <c r="G142" s="1613"/>
    </row>
    <row r="143" spans="1:7">
      <c r="B143" s="1810"/>
      <c r="C143" s="1609" t="s">
        <v>5491</v>
      </c>
      <c r="D143" s="2366">
        <v>-750000</v>
      </c>
      <c r="E143" s="2362"/>
      <c r="F143" s="2362"/>
      <c r="G143" s="1610"/>
    </row>
    <row r="144" spans="1:7">
      <c r="B144" s="1982"/>
      <c r="C144" s="1609" t="s">
        <v>4717</v>
      </c>
      <c r="D144" s="2366">
        <v>-58999.98</v>
      </c>
      <c r="E144" s="2362"/>
      <c r="F144" s="2362"/>
      <c r="G144" s="1610"/>
    </row>
    <row r="145" spans="2:7">
      <c r="B145" s="1810"/>
      <c r="C145" s="1609" t="s">
        <v>5492</v>
      </c>
      <c r="D145" s="2366">
        <v>-351741</v>
      </c>
      <c r="E145" s="2362"/>
      <c r="F145" s="2362"/>
      <c r="G145" s="1610"/>
    </row>
    <row r="146" spans="2:7">
      <c r="B146" s="1810"/>
      <c r="C146" s="1609" t="s">
        <v>5493</v>
      </c>
      <c r="D146" s="2366">
        <v>-7138066</v>
      </c>
      <c r="E146" s="2362"/>
      <c r="F146" s="2365"/>
      <c r="G146" s="1613"/>
    </row>
    <row r="147" spans="2:7">
      <c r="B147" s="1982"/>
      <c r="C147" s="1609" t="s">
        <v>5494</v>
      </c>
      <c r="D147" s="2366">
        <v>-5445711</v>
      </c>
      <c r="E147" s="2362"/>
      <c r="F147" s="2362"/>
      <c r="G147" s="1610"/>
    </row>
    <row r="148" spans="2:7">
      <c r="B148" s="1810"/>
      <c r="C148" s="1609" t="s">
        <v>5495</v>
      </c>
      <c r="D148" s="2366">
        <v>-122207.07</v>
      </c>
      <c r="E148" s="2362"/>
      <c r="F148" s="2362"/>
      <c r="G148" s="1610"/>
    </row>
    <row r="149" spans="2:7">
      <c r="B149" s="1810"/>
      <c r="C149" s="1609" t="s">
        <v>5496</v>
      </c>
      <c r="D149" s="2366">
        <v>-55039479</v>
      </c>
      <c r="E149" s="2362"/>
      <c r="F149" s="2362"/>
      <c r="G149" s="1610"/>
    </row>
    <row r="150" spans="2:7">
      <c r="B150" s="1810"/>
      <c r="C150" s="1609" t="s">
        <v>5497</v>
      </c>
      <c r="D150" s="2366">
        <v>-123091.97</v>
      </c>
      <c r="E150" s="2362"/>
      <c r="F150" s="2362"/>
      <c r="G150" s="1610"/>
    </row>
    <row r="151" spans="2:7">
      <c r="B151" s="1810"/>
      <c r="C151" s="1609" t="s">
        <v>5498</v>
      </c>
      <c r="D151" s="2366">
        <v>-6816783.2699999996</v>
      </c>
      <c r="E151" s="2362"/>
      <c r="F151" s="2362"/>
      <c r="G151" s="1610"/>
    </row>
    <row r="152" spans="2:7">
      <c r="B152" s="1810"/>
      <c r="C152" s="1609" t="s">
        <v>4974</v>
      </c>
      <c r="D152" s="2366">
        <v>-1026566</v>
      </c>
      <c r="E152" s="2362"/>
      <c r="F152" s="2362"/>
      <c r="G152" s="1613"/>
    </row>
    <row r="153" spans="2:7">
      <c r="B153" s="1983"/>
      <c r="C153" s="1609" t="s">
        <v>2360</v>
      </c>
      <c r="D153" s="2366">
        <v>-295886.46999999997</v>
      </c>
      <c r="E153" s="2362"/>
      <c r="F153" s="2362"/>
      <c r="G153" s="1613"/>
    </row>
    <row r="154" spans="2:7">
      <c r="B154" s="1981"/>
      <c r="C154" s="1609" t="s">
        <v>5499</v>
      </c>
      <c r="D154" s="2366">
        <v>-6000000</v>
      </c>
      <c r="E154" s="2362"/>
      <c r="F154" s="2362"/>
      <c r="G154" s="1613"/>
    </row>
    <row r="155" spans="2:7">
      <c r="B155" s="1981"/>
      <c r="C155" s="1609" t="s">
        <v>5500</v>
      </c>
      <c r="D155" s="2366">
        <v>-5813964.1699999999</v>
      </c>
      <c r="E155" s="2362"/>
      <c r="F155" s="2362"/>
      <c r="G155" s="1610"/>
    </row>
    <row r="156" spans="2:7">
      <c r="B156" s="1982"/>
      <c r="C156" s="1609" t="s">
        <v>4721</v>
      </c>
      <c r="D156" s="2366">
        <v>-670289.41</v>
      </c>
      <c r="E156" s="2362"/>
      <c r="F156" s="2362"/>
      <c r="G156" s="1610"/>
    </row>
    <row r="157" spans="2:7">
      <c r="C157" s="1609" t="s">
        <v>4976</v>
      </c>
      <c r="D157" s="2366">
        <v>-37416960</v>
      </c>
      <c r="E157" s="2362"/>
      <c r="F157" s="2362"/>
      <c r="G157" s="1610"/>
    </row>
    <row r="158" spans="2:7">
      <c r="C158" s="1609" t="s">
        <v>4723</v>
      </c>
      <c r="D158" s="2366">
        <v>-115957.53</v>
      </c>
      <c r="E158" s="2362"/>
      <c r="F158" s="2362"/>
      <c r="G158" s="1610"/>
    </row>
    <row r="159" spans="2:7">
      <c r="C159" s="1609" t="s">
        <v>5501</v>
      </c>
      <c r="D159" s="2366">
        <v>-13244132.800000001</v>
      </c>
      <c r="E159" s="2362"/>
      <c r="F159" s="2362"/>
      <c r="G159" s="1613"/>
    </row>
    <row r="160" spans="2:7">
      <c r="C160" s="1609" t="s">
        <v>4724</v>
      </c>
      <c r="D160" s="2366">
        <v>-113409.04000000001</v>
      </c>
      <c r="E160" s="2362"/>
      <c r="F160" s="2362"/>
      <c r="G160" s="1613"/>
    </row>
    <row r="161" spans="3:7">
      <c r="C161" s="1609" t="s">
        <v>4978</v>
      </c>
      <c r="D161" s="2366">
        <v>-10347745</v>
      </c>
      <c r="E161" s="2362"/>
      <c r="F161" s="2362"/>
      <c r="G161" s="1613"/>
    </row>
    <row r="162" spans="3:7">
      <c r="C162" s="1609" t="s">
        <v>4732</v>
      </c>
      <c r="D162" s="2366">
        <v>-919532.96</v>
      </c>
      <c r="E162" s="2362"/>
      <c r="F162" s="2364"/>
      <c r="G162" s="1613"/>
    </row>
    <row r="163" spans="3:7">
      <c r="C163" s="1609" t="s">
        <v>5502</v>
      </c>
      <c r="D163" s="2366">
        <v>-3671051.18</v>
      </c>
      <c r="E163" s="2362"/>
      <c r="F163" s="2364">
        <v>-158993558.20000002</v>
      </c>
      <c r="G163" s="1613"/>
    </row>
    <row r="164" spans="3:7">
      <c r="C164" s="1609"/>
      <c r="D164" s="2366"/>
      <c r="E164" s="2362"/>
      <c r="F164" s="2364"/>
      <c r="G164" s="1613"/>
    </row>
    <row r="165" spans="3:7">
      <c r="C165" s="1609" t="s">
        <v>4980</v>
      </c>
      <c r="D165" s="2366"/>
      <c r="E165" s="2362"/>
      <c r="F165" s="2364">
        <v>2906374.0399999917</v>
      </c>
      <c r="G165" s="1613"/>
    </row>
    <row r="166" spans="3:7">
      <c r="C166" s="1609"/>
      <c r="D166" s="2366"/>
      <c r="E166" s="2362"/>
      <c r="F166" s="2364"/>
      <c r="G166" s="1613"/>
    </row>
    <row r="167" spans="3:7">
      <c r="C167" s="1609" t="s">
        <v>5200</v>
      </c>
      <c r="D167" s="2366"/>
      <c r="E167" s="2362"/>
      <c r="F167" s="2364">
        <v>0.35</v>
      </c>
      <c r="G167" s="1613"/>
    </row>
    <row r="168" spans="3:7">
      <c r="C168" s="1609"/>
      <c r="D168" s="2366"/>
      <c r="E168" s="2362"/>
      <c r="F168" s="2364"/>
      <c r="G168" s="1613"/>
    </row>
    <row r="169" spans="3:7">
      <c r="C169" s="1609" t="s">
        <v>5193</v>
      </c>
      <c r="D169" s="2366"/>
      <c r="E169" s="2362"/>
      <c r="F169" s="2364">
        <v>1017230.913999997</v>
      </c>
      <c r="G169" s="1613"/>
    </row>
    <row r="170" spans="3:7">
      <c r="C170" s="1609"/>
      <c r="D170" s="2366"/>
      <c r="E170" s="2362"/>
      <c r="F170" s="2364"/>
      <c r="G170" s="1613"/>
    </row>
    <row r="171" spans="3:7" s="2313" customFormat="1">
      <c r="C171" s="1609" t="s">
        <v>5194</v>
      </c>
      <c r="D171" s="2366"/>
      <c r="E171" s="2362"/>
      <c r="F171" s="2364">
        <v>-5212547.46</v>
      </c>
      <c r="G171" s="1613"/>
    </row>
    <row r="172" spans="3:7" s="2313" customFormat="1">
      <c r="C172" s="1609" t="s">
        <v>5503</v>
      </c>
      <c r="D172" s="2366"/>
      <c r="E172" s="2362"/>
      <c r="F172" s="2364">
        <v>1</v>
      </c>
      <c r="G172" s="1613"/>
    </row>
    <row r="173" spans="3:7">
      <c r="C173" s="1607" t="s">
        <v>5195</v>
      </c>
      <c r="D173" s="2361"/>
      <c r="E173" s="2362"/>
      <c r="F173" s="2362">
        <v>-4195315.5460000029</v>
      </c>
      <c r="G173" s="1610"/>
    </row>
    <row r="174" spans="3:7" s="3364" customFormat="1">
      <c r="C174" s="1607"/>
      <c r="D174" s="2361"/>
      <c r="E174" s="2362"/>
      <c r="F174" s="2362"/>
      <c r="G174" s="1610"/>
    </row>
    <row r="175" spans="3:7" s="3364" customFormat="1">
      <c r="C175" s="1607"/>
      <c r="D175" s="2361"/>
      <c r="E175" s="2362"/>
      <c r="F175" s="2362"/>
      <c r="G175" s="1610"/>
    </row>
    <row r="176" spans="3:7" s="3364" customFormat="1">
      <c r="C176" s="1607"/>
      <c r="D176" s="2361"/>
      <c r="E176" s="2362"/>
      <c r="F176" s="2362"/>
      <c r="G176" s="1610"/>
    </row>
    <row r="177" spans="3:7" s="3364" customFormat="1">
      <c r="C177" s="1607"/>
      <c r="D177" s="2361"/>
      <c r="E177" s="2362"/>
      <c r="F177" s="2362"/>
      <c r="G177" s="1610"/>
    </row>
    <row r="178" spans="3:7" s="3364" customFormat="1">
      <c r="C178" s="1607"/>
      <c r="D178" s="2361"/>
      <c r="E178" s="2362"/>
      <c r="F178" s="2362"/>
      <c r="G178" s="1610"/>
    </row>
    <row r="179" spans="3:7" s="3364" customFormat="1">
      <c r="C179" s="1607"/>
      <c r="D179" s="2361"/>
      <c r="E179" s="2362"/>
      <c r="F179" s="2362"/>
      <c r="G179" s="1610"/>
    </row>
    <row r="180" spans="3:7" s="3364" customFormat="1">
      <c r="C180" s="1607"/>
      <c r="D180" s="2361"/>
      <c r="E180" s="2362"/>
      <c r="F180" s="2362"/>
      <c r="G180" s="1610"/>
    </row>
    <row r="181" spans="3:7" s="3364" customFormat="1">
      <c r="C181" s="1607"/>
      <c r="D181" s="2361"/>
      <c r="E181" s="2362"/>
      <c r="F181" s="2362"/>
      <c r="G181" s="1610"/>
    </row>
    <row r="182" spans="3:7" s="3364" customFormat="1">
      <c r="C182" s="1607"/>
      <c r="D182" s="2361"/>
      <c r="E182" s="2362"/>
      <c r="F182" s="2362"/>
      <c r="G182" s="1610"/>
    </row>
    <row r="183" spans="3:7" s="3364" customFormat="1">
      <c r="C183" s="1607"/>
      <c r="D183" s="2361"/>
      <c r="E183" s="2362"/>
      <c r="F183" s="2362"/>
      <c r="G183" s="1610"/>
    </row>
    <row r="184" spans="3:7" s="3364" customFormat="1">
      <c r="C184" s="1607"/>
      <c r="D184" s="2361"/>
      <c r="E184" s="2362"/>
      <c r="F184" s="2362"/>
      <c r="G184" s="1610"/>
    </row>
    <row r="185" spans="3:7" s="3364" customFormat="1">
      <c r="C185" s="1607"/>
      <c r="D185" s="2361"/>
      <c r="E185" s="2362"/>
      <c r="F185" s="2362"/>
      <c r="G185" s="1610"/>
    </row>
    <row r="186" spans="3:7" s="3364" customFormat="1">
      <c r="C186" s="1607"/>
      <c r="D186" s="2361"/>
      <c r="E186" s="2362"/>
      <c r="F186" s="2362"/>
      <c r="G186" s="1610"/>
    </row>
    <row r="187" spans="3:7" s="3364" customFormat="1">
      <c r="C187" s="1607"/>
      <c r="D187" s="2361"/>
      <c r="E187" s="2362"/>
      <c r="F187" s="2362"/>
      <c r="G187" s="1610"/>
    </row>
    <row r="188" spans="3:7" s="3364" customFormat="1">
      <c r="C188" s="1607"/>
      <c r="D188" s="2361"/>
      <c r="E188" s="2362"/>
      <c r="F188" s="2362"/>
      <c r="G188" s="1610"/>
    </row>
    <row r="189" spans="3:7" s="3364" customFormat="1">
      <c r="C189" s="1607"/>
      <c r="D189" s="2361"/>
      <c r="E189" s="2362"/>
      <c r="F189" s="2362"/>
      <c r="G189" s="1610"/>
    </row>
    <row r="190" spans="3:7" s="3364" customFormat="1">
      <c r="C190" s="1607"/>
      <c r="D190" s="2361"/>
      <c r="E190" s="2362"/>
      <c r="F190" s="2362"/>
      <c r="G190" s="1610"/>
    </row>
    <row r="191" spans="3:7" s="3364" customFormat="1">
      <c r="C191" s="1607"/>
      <c r="D191" s="2361"/>
      <c r="E191" s="2362"/>
      <c r="F191" s="2362"/>
      <c r="G191" s="1610"/>
    </row>
    <row r="192" spans="3:7">
      <c r="C192" s="1771"/>
      <c r="D192" s="2367"/>
      <c r="E192" s="2368"/>
      <c r="F192" s="2368"/>
    </row>
    <row r="193" spans="1:7">
      <c r="C193" s="3413"/>
      <c r="D193" s="3414"/>
      <c r="E193" s="3415"/>
      <c r="F193" s="3415"/>
      <c r="G193" s="1585"/>
    </row>
    <row r="194" spans="1:7">
      <c r="C194" s="1771"/>
      <c r="D194" s="11"/>
      <c r="E194" s="1757"/>
      <c r="F194" s="1757"/>
    </row>
    <row r="195" spans="1:7">
      <c r="C195" s="1771"/>
      <c r="D195" s="11"/>
      <c r="E195" s="1757"/>
      <c r="F195" s="1757"/>
    </row>
    <row r="196" spans="1:7">
      <c r="C196" s="1771"/>
      <c r="D196" s="11"/>
      <c r="E196" s="1757"/>
      <c r="F196" s="1757"/>
    </row>
    <row r="197" spans="1:7" s="3364" customFormat="1">
      <c r="A197" s="44" t="s">
        <v>5505</v>
      </c>
      <c r="B197" s="44"/>
      <c r="C197" s="44"/>
      <c r="D197" s="44"/>
      <c r="E197" s="44"/>
      <c r="F197" s="44"/>
      <c r="G197" s="3365"/>
    </row>
    <row r="198" spans="1:7">
      <c r="C198" s="1771"/>
      <c r="D198" s="11"/>
      <c r="E198" s="1757"/>
      <c r="F198" s="1757"/>
    </row>
    <row r="199" spans="1:7">
      <c r="C199" s="1771"/>
      <c r="D199" s="11"/>
    </row>
    <row r="200" spans="1:7">
      <c r="C200" s="1771"/>
      <c r="D200" s="11"/>
    </row>
    <row r="201" spans="1:7">
      <c r="C201" s="1771"/>
      <c r="D201" s="11"/>
    </row>
    <row r="202" spans="1:7">
      <c r="C202" s="1771"/>
      <c r="D202" s="11"/>
    </row>
    <row r="203" spans="1:7">
      <c r="C203" s="1771"/>
      <c r="D203" s="11"/>
    </row>
    <row r="204" spans="1:7">
      <c r="C204" s="1771"/>
      <c r="D204" s="11"/>
    </row>
    <row r="205" spans="1:7">
      <c r="C205" s="1771"/>
      <c r="D205" s="11"/>
    </row>
    <row r="206" spans="1:7">
      <c r="C206" s="1771"/>
      <c r="D206" s="11"/>
    </row>
    <row r="207" spans="1:7">
      <c r="C207" s="1771"/>
      <c r="D207" s="11"/>
    </row>
    <row r="208" spans="1:7">
      <c r="C208" s="1771"/>
      <c r="D208" s="11"/>
    </row>
    <row r="209" spans="3:6">
      <c r="C209" s="1771"/>
      <c r="D209" s="11"/>
    </row>
    <row r="210" spans="3:6">
      <c r="C210" s="1771"/>
      <c r="D210" s="11"/>
    </row>
    <row r="211" spans="3:6">
      <c r="C211" s="1771"/>
      <c r="D211" s="11"/>
    </row>
    <row r="212" spans="3:6">
      <c r="C212" s="1771"/>
      <c r="D212" s="11"/>
    </row>
    <row r="213" spans="3:6">
      <c r="C213" s="1771"/>
      <c r="D213" s="11"/>
    </row>
    <row r="214" spans="3:6">
      <c r="C214" s="1771"/>
      <c r="D214" s="11"/>
    </row>
    <row r="215" spans="3:6">
      <c r="C215" s="1771"/>
      <c r="D215" s="11"/>
    </row>
    <row r="216" spans="3:6">
      <c r="C216" s="1771"/>
      <c r="D216" s="11"/>
    </row>
    <row r="217" spans="3:6">
      <c r="C217" s="1771"/>
      <c r="D217" s="11"/>
    </row>
    <row r="220" spans="3:6">
      <c r="C220" s="11"/>
      <c r="D220" s="11"/>
      <c r="E220" s="11"/>
      <c r="F220" s="11"/>
    </row>
    <row r="221" spans="3:6">
      <c r="D221" s="11"/>
      <c r="E221" s="11"/>
      <c r="F221" s="44"/>
    </row>
    <row r="222" spans="3:6">
      <c r="C222" s="44"/>
      <c r="D222" s="44"/>
      <c r="E222" s="44"/>
      <c r="F222" s="44"/>
    </row>
  </sheetData>
  <phoneticPr fontId="0" type="noConversion"/>
  <pageMargins left="0.5" right="0.5" top="0.5" bottom="0.5" header="0.5" footer="0.5"/>
  <pageSetup scale="70" fitToHeight="2" orientation="portrait" horizontalDpi="300" verticalDpi="300" r:id="rId1"/>
  <headerFooter alignWithMargins="0"/>
  <rowBreaks count="2" manualBreakCount="2">
    <brk id="69" max="5" man="1"/>
    <brk id="134" max="5"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2">
    <pageSetUpPr fitToPage="1"/>
  </sheetPr>
  <dimension ref="A1:HB124"/>
  <sheetViews>
    <sheetView defaultGridColor="0" view="pageBreakPreview" topLeftCell="A7" colorId="22" zoomScale="60" zoomScaleNormal="85" workbookViewId="0">
      <selection activeCell="M36" sqref="M36"/>
    </sheetView>
  </sheetViews>
  <sheetFormatPr defaultColWidth="9.6640625" defaultRowHeight="15"/>
  <cols>
    <col min="1" max="1" width="4.6640625" style="4" customWidth="1"/>
    <col min="2" max="2" width="32.109375" style="4" customWidth="1"/>
    <col min="3" max="3" width="16.6640625" style="4" customWidth="1"/>
    <col min="4" max="4" width="18.6640625" style="4" customWidth="1"/>
    <col min="5" max="6" width="16.6640625" style="4" customWidth="1"/>
    <col min="7" max="7" width="24.44140625" style="4" customWidth="1"/>
    <col min="8" max="13" width="18.6640625" style="4" customWidth="1"/>
    <col min="14" max="14" width="8.6640625" style="4" customWidth="1"/>
    <col min="15" max="16384" width="9.6640625" style="4"/>
  </cols>
  <sheetData>
    <row r="1" spans="1:210" ht="12.75" customHeight="1">
      <c r="A1" s="13" t="s">
        <v>2817</v>
      </c>
      <c r="B1" s="41"/>
      <c r="C1" s="41"/>
      <c r="D1" s="130" t="s">
        <v>505</v>
      </c>
      <c r="E1" s="130" t="s">
        <v>2688</v>
      </c>
      <c r="F1" s="130" t="s">
        <v>2820</v>
      </c>
      <c r="G1" s="42"/>
      <c r="H1" s="13" t="s">
        <v>2817</v>
      </c>
      <c r="I1" s="128"/>
      <c r="J1" s="130" t="s">
        <v>2576</v>
      </c>
      <c r="K1" s="128"/>
      <c r="L1" s="128"/>
      <c r="M1" s="130" t="s">
        <v>2820</v>
      </c>
      <c r="N1" s="42"/>
      <c r="O1" s="11"/>
      <c r="P1" s="3685"/>
      <c r="Q1" s="3685"/>
      <c r="R1" s="3685"/>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row>
    <row r="2" spans="1:210" ht="12.75" customHeight="1">
      <c r="A2" s="47" t="str">
        <f>'Data Sheet'!$C$25</f>
        <v>Orange and Rockland Utilities, Inc</v>
      </c>
      <c r="B2" s="11"/>
      <c r="C2" s="11"/>
      <c r="D2" s="66" t="s">
        <v>1675</v>
      </c>
      <c r="E2" s="462" t="str">
        <f>'Data Sheet'!$C$40</f>
        <v>4/28/2015</v>
      </c>
      <c r="F2" s="69" t="str">
        <f>'Data Sheet'!$C$38</f>
        <v>12/31/2014</v>
      </c>
      <c r="G2" s="48"/>
      <c r="H2" s="47" t="str">
        <f>'Data Sheet'!$C$25</f>
        <v>Orange and Rockland Utilities, Inc</v>
      </c>
      <c r="I2" s="56"/>
      <c r="J2" s="66" t="s">
        <v>1675</v>
      </c>
      <c r="K2" s="56"/>
      <c r="L2" s="1802" t="str">
        <f>'Data Sheet'!$C$40</f>
        <v>4/28/2015</v>
      </c>
      <c r="M2" s="69" t="str">
        <f>'Data Sheet'!$C$38</f>
        <v>12/31/2014</v>
      </c>
      <c r="N2" s="48"/>
      <c r="O2" s="11"/>
      <c r="P2" s="3686"/>
      <c r="Q2" s="3686"/>
      <c r="R2" s="3686"/>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row>
    <row r="3" spans="1:210" ht="15" customHeight="1">
      <c r="A3" s="131" t="s">
        <v>2752</v>
      </c>
      <c r="B3" s="132"/>
      <c r="C3" s="132"/>
      <c r="D3" s="132"/>
      <c r="E3" s="132"/>
      <c r="F3" s="132"/>
      <c r="G3" s="133"/>
      <c r="H3" s="131" t="s">
        <v>2753</v>
      </c>
      <c r="I3" s="132"/>
      <c r="J3" s="132"/>
      <c r="K3" s="132"/>
      <c r="L3" s="132"/>
      <c r="M3" s="132"/>
      <c r="N3" s="133"/>
      <c r="O3" s="11"/>
      <c r="P3" s="3687"/>
      <c r="Q3" s="3687"/>
      <c r="R3" s="3687"/>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row>
    <row r="4" spans="1:210" ht="15" customHeight="1">
      <c r="A4" s="47"/>
      <c r="B4" s="11" t="s">
        <v>2780</v>
      </c>
      <c r="C4" s="11"/>
      <c r="D4" s="11"/>
      <c r="E4" s="11"/>
      <c r="F4" s="11"/>
      <c r="G4" s="48"/>
      <c r="H4" s="279" t="s">
        <v>2781</v>
      </c>
      <c r="I4" s="11"/>
      <c r="J4" s="11"/>
      <c r="K4" s="11"/>
      <c r="L4" s="11"/>
      <c r="M4" s="11"/>
      <c r="N4" s="48"/>
      <c r="O4" s="11"/>
      <c r="P4" s="1178"/>
      <c r="Q4" s="1602"/>
      <c r="R4" s="1602"/>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row>
    <row r="5" spans="1:210" ht="12.75" customHeight="1">
      <c r="A5" s="47"/>
      <c r="B5" s="11" t="s">
        <v>1456</v>
      </c>
      <c r="C5" s="11"/>
      <c r="D5" s="11"/>
      <c r="E5" s="11"/>
      <c r="F5" s="11"/>
      <c r="G5" s="48"/>
      <c r="H5" s="279" t="s">
        <v>1457</v>
      </c>
      <c r="I5" s="11"/>
      <c r="J5" s="11"/>
      <c r="K5" s="11"/>
      <c r="L5" s="11"/>
      <c r="M5" s="11"/>
      <c r="N5" s="48"/>
      <c r="O5" s="11"/>
      <c r="P5" s="1602"/>
      <c r="Q5" s="1602"/>
      <c r="R5" s="1602"/>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row>
    <row r="6" spans="1:210" ht="12.75" customHeight="1">
      <c r="A6" s="47"/>
      <c r="B6" s="11" t="s">
        <v>1458</v>
      </c>
      <c r="C6" s="11"/>
      <c r="D6" s="11"/>
      <c r="E6" s="11"/>
      <c r="F6" s="11"/>
      <c r="G6" s="48"/>
      <c r="H6" s="47" t="s">
        <v>1459</v>
      </c>
      <c r="I6" s="11"/>
      <c r="J6" s="11"/>
      <c r="K6" s="11"/>
      <c r="L6" s="11"/>
      <c r="M6" s="11"/>
      <c r="N6" s="48"/>
      <c r="O6" s="11"/>
      <c r="P6" s="1602"/>
      <c r="Q6" s="1602"/>
      <c r="R6" s="1602"/>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row>
    <row r="7" spans="1:210" ht="12.75" customHeight="1">
      <c r="A7" s="47"/>
      <c r="B7" s="11" t="s">
        <v>3669</v>
      </c>
      <c r="C7" s="11"/>
      <c r="D7" s="11"/>
      <c r="E7" s="11"/>
      <c r="F7" s="11"/>
      <c r="G7" s="48"/>
      <c r="H7" s="47" t="s">
        <v>3670</v>
      </c>
      <c r="I7" s="11"/>
      <c r="J7" s="11"/>
      <c r="K7" s="11"/>
      <c r="L7" s="11"/>
      <c r="M7" s="11"/>
      <c r="N7" s="48"/>
      <c r="O7" s="11"/>
      <c r="P7" s="1602"/>
      <c r="Q7" s="1602"/>
      <c r="R7" s="1602"/>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row>
    <row r="8" spans="1:210" ht="12.75" customHeight="1">
      <c r="A8" s="47"/>
      <c r="B8" s="11" t="s">
        <v>3671</v>
      </c>
      <c r="C8" s="11"/>
      <c r="D8" s="11"/>
      <c r="E8" s="11"/>
      <c r="F8" s="11"/>
      <c r="G8" s="48"/>
      <c r="H8" s="47" t="s">
        <v>3672</v>
      </c>
      <c r="I8" s="11"/>
      <c r="J8" s="11"/>
      <c r="K8" s="11"/>
      <c r="L8" s="11"/>
      <c r="M8" s="11"/>
      <c r="N8" s="48"/>
      <c r="O8" s="11"/>
      <c r="P8" s="1180"/>
      <c r="Q8" s="1602"/>
      <c r="R8" s="1602"/>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row>
    <row r="9" spans="1:210" ht="12.75" customHeight="1">
      <c r="A9" s="47"/>
      <c r="B9" s="11" t="s">
        <v>4492</v>
      </c>
      <c r="C9" s="11"/>
      <c r="D9" s="11"/>
      <c r="E9" s="11"/>
      <c r="F9" s="11"/>
      <c r="G9" s="48"/>
      <c r="H9" s="47" t="s">
        <v>4493</v>
      </c>
      <c r="I9" s="11"/>
      <c r="J9" s="11"/>
      <c r="K9" s="11"/>
      <c r="L9" s="11"/>
      <c r="M9" s="11"/>
      <c r="N9" s="48"/>
      <c r="O9" s="11"/>
      <c r="P9" s="1976"/>
      <c r="Q9" s="1609"/>
      <c r="R9" s="1602"/>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row>
    <row r="10" spans="1:210" ht="12.6" customHeight="1">
      <c r="A10" s="47"/>
      <c r="B10" s="11" t="s">
        <v>4494</v>
      </c>
      <c r="C10" s="11"/>
      <c r="D10" s="11"/>
      <c r="E10" s="11"/>
      <c r="F10" s="11"/>
      <c r="G10" s="48"/>
      <c r="H10" s="47"/>
      <c r="I10" s="11"/>
      <c r="J10" s="11"/>
      <c r="K10" s="11"/>
      <c r="L10" s="11"/>
      <c r="M10" s="11"/>
      <c r="N10" s="48"/>
      <c r="O10" s="11"/>
      <c r="P10" s="1602"/>
      <c r="Q10" s="1609"/>
      <c r="R10" s="16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row>
    <row r="11" spans="1:210" ht="15.6" customHeight="1">
      <c r="A11" s="47"/>
      <c r="B11" s="11" t="s">
        <v>4495</v>
      </c>
      <c r="C11" s="11"/>
      <c r="D11" s="11"/>
      <c r="E11" s="11"/>
      <c r="F11" s="11"/>
      <c r="G11" s="48"/>
      <c r="H11" s="47" t="s">
        <v>4496</v>
      </c>
      <c r="I11" s="11"/>
      <c r="J11" s="11"/>
      <c r="K11" s="11"/>
      <c r="L11" s="11"/>
      <c r="M11" s="11"/>
      <c r="N11" s="48"/>
      <c r="O11" s="11"/>
      <c r="P11" s="1602"/>
      <c r="Q11" s="1602"/>
      <c r="R11" s="1602"/>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row>
    <row r="12" spans="1:210" ht="12.75" customHeight="1">
      <c r="A12" s="47"/>
      <c r="B12" s="11" t="s">
        <v>4497</v>
      </c>
      <c r="C12" s="11"/>
      <c r="D12" s="11"/>
      <c r="E12" s="11"/>
      <c r="F12" s="11"/>
      <c r="G12" s="48"/>
      <c r="H12" s="47"/>
      <c r="I12" s="11"/>
      <c r="J12" s="11"/>
      <c r="K12" s="11"/>
      <c r="L12" s="11"/>
      <c r="M12" s="11"/>
      <c r="N12" s="48"/>
      <c r="O12" s="11"/>
      <c r="P12" s="1602"/>
      <c r="Q12" s="1602"/>
      <c r="R12" s="1602"/>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row>
    <row r="13" spans="1:210" ht="12.75" customHeight="1">
      <c r="A13" s="47"/>
      <c r="B13" s="11" t="s">
        <v>4498</v>
      </c>
      <c r="C13" s="11"/>
      <c r="D13" s="11"/>
      <c r="E13" s="11"/>
      <c r="F13" s="11"/>
      <c r="G13" s="48"/>
      <c r="H13" s="47" t="s">
        <v>4499</v>
      </c>
      <c r="I13" s="11"/>
      <c r="J13" s="11"/>
      <c r="K13" s="11"/>
      <c r="L13" s="11"/>
      <c r="M13" s="11"/>
      <c r="N13" s="48"/>
      <c r="O13" s="11"/>
      <c r="P13" s="1602"/>
      <c r="Q13" s="1602"/>
      <c r="R13" s="1602"/>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row>
    <row r="14" spans="1:210" ht="12.75" customHeight="1">
      <c r="A14" s="47"/>
      <c r="B14" s="11" t="s">
        <v>4500</v>
      </c>
      <c r="C14" s="11"/>
      <c r="D14" s="11"/>
      <c r="E14" s="11"/>
      <c r="F14" s="11"/>
      <c r="G14" s="48"/>
      <c r="H14" s="47"/>
      <c r="I14" s="11"/>
      <c r="J14" s="11"/>
      <c r="K14" s="11"/>
      <c r="L14" s="11"/>
      <c r="M14" s="11"/>
      <c r="N14" s="48"/>
      <c r="O14" s="11"/>
      <c r="P14" s="1602"/>
      <c r="Q14" s="1609"/>
      <c r="R14" s="1602"/>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row>
    <row r="15" spans="1:210" ht="12.75" customHeight="1">
      <c r="A15" s="1784"/>
      <c r="B15" s="64"/>
      <c r="C15" s="222" t="s">
        <v>4501</v>
      </c>
      <c r="D15" s="132"/>
      <c r="E15" s="64"/>
      <c r="F15" s="64"/>
      <c r="G15" s="65"/>
      <c r="H15" s="131" t="s">
        <v>4502</v>
      </c>
      <c r="I15" s="132"/>
      <c r="J15" s="222" t="s">
        <v>1463</v>
      </c>
      <c r="K15" s="132"/>
      <c r="L15" s="132"/>
      <c r="M15" s="132"/>
      <c r="N15" s="133"/>
      <c r="O15" s="11"/>
      <c r="P15" s="1602"/>
      <c r="Q15" s="1609"/>
      <c r="R15" s="1602"/>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row>
    <row r="16" spans="1:210" ht="12.75" customHeight="1">
      <c r="A16" s="1787"/>
      <c r="B16" s="66"/>
      <c r="C16" s="66"/>
      <c r="D16" s="1756" t="s">
        <v>1464</v>
      </c>
      <c r="E16" s="66"/>
      <c r="F16" s="66"/>
      <c r="G16" s="58"/>
      <c r="H16" s="47"/>
      <c r="I16" s="66"/>
      <c r="J16" s="66"/>
      <c r="K16" s="66"/>
      <c r="L16" s="69"/>
      <c r="M16" s="1756" t="s">
        <v>1465</v>
      </c>
      <c r="N16" s="137"/>
      <c r="O16" s="11"/>
      <c r="P16" s="1602"/>
      <c r="Q16" s="1602"/>
      <c r="R16" s="1602"/>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row>
    <row r="17" spans="1:210" ht="12.75" customHeight="1">
      <c r="A17" s="1787"/>
      <c r="B17" s="1756" t="s">
        <v>1466</v>
      </c>
      <c r="C17" s="1756" t="s">
        <v>1467</v>
      </c>
      <c r="D17" s="1756" t="s">
        <v>1468</v>
      </c>
      <c r="E17" s="1756" t="s">
        <v>1469</v>
      </c>
      <c r="F17" s="1756" t="s">
        <v>1470</v>
      </c>
      <c r="G17" s="58"/>
      <c r="H17" s="1787" t="s">
        <v>1471</v>
      </c>
      <c r="I17" s="1756" t="s">
        <v>1464</v>
      </c>
      <c r="J17" s="1756" t="s">
        <v>355</v>
      </c>
      <c r="K17" s="1756" t="s">
        <v>356</v>
      </c>
      <c r="L17" s="1756" t="s">
        <v>1472</v>
      </c>
      <c r="M17" s="1756" t="s">
        <v>1473</v>
      </c>
      <c r="N17" s="137"/>
      <c r="O17" s="11"/>
      <c r="P17" s="1602"/>
      <c r="Q17" s="1602"/>
      <c r="R17" s="1602"/>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row>
    <row r="18" spans="1:210" ht="12.75" customHeight="1">
      <c r="A18" s="1787" t="s">
        <v>4190</v>
      </c>
      <c r="B18" s="1756" t="s">
        <v>1474</v>
      </c>
      <c r="C18" s="1756" t="s">
        <v>1475</v>
      </c>
      <c r="D18" s="1756" t="s">
        <v>1476</v>
      </c>
      <c r="E18" s="1756" t="s">
        <v>1249</v>
      </c>
      <c r="F18" s="1756" t="s">
        <v>1249</v>
      </c>
      <c r="G18" s="137" t="s">
        <v>503</v>
      </c>
      <c r="H18" s="1787" t="s">
        <v>1477</v>
      </c>
      <c r="I18" s="1756" t="s">
        <v>1478</v>
      </c>
      <c r="J18" s="1756" t="s">
        <v>1479</v>
      </c>
      <c r="K18" s="1756" t="s">
        <v>1479</v>
      </c>
      <c r="L18" s="1756" t="s">
        <v>1479</v>
      </c>
      <c r="M18" s="1756" t="s">
        <v>1479</v>
      </c>
      <c r="N18" s="137" t="s">
        <v>4190</v>
      </c>
      <c r="O18" s="11"/>
      <c r="P18" s="1602"/>
      <c r="Q18" s="1609"/>
      <c r="R18" s="1602"/>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row>
    <row r="19" spans="1:210" ht="12.75" customHeight="1">
      <c r="A19" s="1791" t="s">
        <v>4193</v>
      </c>
      <c r="B19" s="220" t="s">
        <v>65</v>
      </c>
      <c r="C19" s="220" t="s">
        <v>2119</v>
      </c>
      <c r="D19" s="220" t="s">
        <v>2120</v>
      </c>
      <c r="E19" s="220" t="s">
        <v>2121</v>
      </c>
      <c r="F19" s="220" t="s">
        <v>4029</v>
      </c>
      <c r="G19" s="138" t="s">
        <v>4030</v>
      </c>
      <c r="H19" s="1791" t="s">
        <v>4031</v>
      </c>
      <c r="I19" s="220" t="s">
        <v>4032</v>
      </c>
      <c r="J19" s="220" t="s">
        <v>4033</v>
      </c>
      <c r="K19" s="220" t="s">
        <v>4034</v>
      </c>
      <c r="L19" s="220" t="s">
        <v>3977</v>
      </c>
      <c r="M19" s="220" t="s">
        <v>3978</v>
      </c>
      <c r="N19" s="138" t="s">
        <v>4193</v>
      </c>
      <c r="O19" s="11"/>
      <c r="P19" s="1602"/>
      <c r="Q19" s="1609"/>
      <c r="R19" s="1602"/>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row>
    <row r="20" spans="1:210" ht="12.75" customHeight="1">
      <c r="A20" s="1787"/>
      <c r="B20" s="66"/>
      <c r="C20" s="850"/>
      <c r="D20" s="850"/>
      <c r="E20" s="850"/>
      <c r="F20" s="850"/>
      <c r="G20" s="851"/>
      <c r="H20" s="2369"/>
      <c r="I20" s="850"/>
      <c r="J20" s="850"/>
      <c r="K20" s="66"/>
      <c r="L20" s="66"/>
      <c r="M20" s="66"/>
      <c r="N20" s="137"/>
      <c r="O20" s="11"/>
      <c r="P20" s="1602"/>
      <c r="Q20" s="1602"/>
      <c r="R20" s="1602"/>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row>
    <row r="21" spans="1:210" ht="12.75" customHeight="1">
      <c r="A21" s="1787">
        <v>1</v>
      </c>
      <c r="B21" s="66" t="s">
        <v>5433</v>
      </c>
      <c r="C21" s="850"/>
      <c r="D21" s="850"/>
      <c r="E21" s="850">
        <v>1017240</v>
      </c>
      <c r="F21" s="850">
        <v>1017240</v>
      </c>
      <c r="G21" s="851"/>
      <c r="H21" s="2369"/>
      <c r="I21" s="850"/>
      <c r="J21" s="850">
        <v>750274</v>
      </c>
      <c r="K21" s="205"/>
      <c r="L21" s="205"/>
      <c r="M21" s="205">
        <v>266966</v>
      </c>
      <c r="N21" s="3362">
        <v>1</v>
      </c>
      <c r="O21" s="11"/>
      <c r="P21" s="1602"/>
      <c r="Q21" s="1602"/>
      <c r="R21" s="1602"/>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row>
    <row r="22" spans="1:210">
      <c r="A22" s="1787">
        <v>2</v>
      </c>
      <c r="B22" s="66" t="s">
        <v>5506</v>
      </c>
      <c r="C22" s="850">
        <v>685201</v>
      </c>
      <c r="D22" s="850"/>
      <c r="E22" s="850">
        <v>-5212556</v>
      </c>
      <c r="F22" s="850">
        <v>-4527355</v>
      </c>
      <c r="G22" s="851">
        <v>-184</v>
      </c>
      <c r="H22" s="2369">
        <v>-184</v>
      </c>
      <c r="I22" s="850"/>
      <c r="J22" s="850">
        <v>-4510634</v>
      </c>
      <c r="K22" s="205"/>
      <c r="L22" s="205"/>
      <c r="M22" s="205">
        <v>-701922</v>
      </c>
      <c r="N22" s="3362">
        <v>2</v>
      </c>
      <c r="O22" s="11"/>
      <c r="P22" s="1602"/>
      <c r="Q22" s="1609"/>
      <c r="R22" s="1602"/>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row>
    <row r="23" spans="1:210" ht="12.75" customHeight="1">
      <c r="A23" s="1787">
        <v>3</v>
      </c>
      <c r="B23" s="66"/>
      <c r="C23" s="850"/>
      <c r="D23" s="850"/>
      <c r="E23" s="850"/>
      <c r="F23" s="850"/>
      <c r="G23" s="851"/>
      <c r="H23" s="2369"/>
      <c r="I23" s="850"/>
      <c r="J23" s="850"/>
      <c r="K23" s="200"/>
      <c r="L23" s="200"/>
      <c r="M23" s="205"/>
      <c r="N23" s="3362">
        <v>3</v>
      </c>
      <c r="O23" s="11"/>
      <c r="P23" s="1602"/>
      <c r="Q23" s="1602"/>
      <c r="R23" s="1602"/>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row>
    <row r="24" spans="1:210" ht="12.75" customHeight="1">
      <c r="A24" s="1787">
        <v>4</v>
      </c>
      <c r="B24" s="66" t="s">
        <v>4662</v>
      </c>
      <c r="C24" s="850">
        <v>99134</v>
      </c>
      <c r="D24" s="850"/>
      <c r="E24" s="850">
        <v>8712013</v>
      </c>
      <c r="F24" s="850">
        <v>8718047</v>
      </c>
      <c r="G24" s="851"/>
      <c r="H24" s="2369">
        <v>93100</v>
      </c>
      <c r="I24" s="850"/>
      <c r="J24" s="850"/>
      <c r="K24" s="200"/>
      <c r="L24" s="200"/>
      <c r="M24" s="205"/>
      <c r="N24" s="3362">
        <v>4</v>
      </c>
      <c r="O24" s="11"/>
      <c r="P24" s="1602"/>
      <c r="Q24" s="1602"/>
      <c r="R24" s="1602"/>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row>
    <row r="25" spans="1:210" ht="12.75" customHeight="1">
      <c r="A25" s="1787">
        <v>5</v>
      </c>
      <c r="B25" s="66"/>
      <c r="C25" s="850"/>
      <c r="D25" s="850"/>
      <c r="E25" s="850"/>
      <c r="F25" s="850"/>
      <c r="G25" s="851"/>
      <c r="H25" s="2369"/>
      <c r="I25" s="850"/>
      <c r="J25" s="850"/>
      <c r="K25" s="200"/>
      <c r="L25" s="200"/>
      <c r="M25" s="200"/>
      <c r="N25" s="3368">
        <v>5</v>
      </c>
      <c r="O25" s="11"/>
      <c r="P25" s="1602"/>
      <c r="Q25" s="1602"/>
      <c r="R25" s="1602"/>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row>
    <row r="26" spans="1:210">
      <c r="A26" s="1787">
        <v>6</v>
      </c>
      <c r="B26" s="66" t="s">
        <v>4663</v>
      </c>
      <c r="C26" s="850">
        <v>0</v>
      </c>
      <c r="D26" s="850"/>
      <c r="E26" s="850"/>
      <c r="F26" s="850"/>
      <c r="G26" s="851"/>
      <c r="H26" s="2369"/>
      <c r="I26" s="850"/>
      <c r="J26" s="850"/>
      <c r="K26" s="200"/>
      <c r="L26" s="200"/>
      <c r="M26" s="200"/>
      <c r="N26" s="3368">
        <v>6</v>
      </c>
      <c r="O26" s="11"/>
      <c r="P26" s="1602"/>
      <c r="Q26" s="1602"/>
      <c r="R26" s="1602"/>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row>
    <row r="27" spans="1:210" ht="12.75" customHeight="1">
      <c r="A27" s="3368">
        <v>7</v>
      </c>
      <c r="B27" s="66"/>
      <c r="C27" s="850"/>
      <c r="D27" s="850"/>
      <c r="E27" s="850"/>
      <c r="F27" s="850"/>
      <c r="G27" s="851"/>
      <c r="H27" s="2369"/>
      <c r="I27" s="850"/>
      <c r="J27" s="850"/>
      <c r="K27" s="200"/>
      <c r="L27" s="200"/>
      <c r="M27" s="200"/>
      <c r="N27" s="3368">
        <v>7</v>
      </c>
      <c r="O27" s="11"/>
      <c r="P27" s="1602"/>
      <c r="Q27" s="1609"/>
      <c r="R27" s="1602"/>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row>
    <row r="28" spans="1:210" s="3364" customFormat="1" ht="12.75" customHeight="1">
      <c r="A28" s="3368">
        <v>8</v>
      </c>
      <c r="B28" s="66"/>
      <c r="C28" s="850"/>
      <c r="D28" s="850"/>
      <c r="E28" s="850"/>
      <c r="F28" s="850"/>
      <c r="G28" s="851"/>
      <c r="H28" s="2369"/>
      <c r="I28" s="850"/>
      <c r="J28" s="850"/>
      <c r="K28" s="200"/>
      <c r="L28" s="200"/>
      <c r="M28" s="200"/>
      <c r="N28" s="3368">
        <v>8</v>
      </c>
      <c r="O28" s="11"/>
      <c r="P28" s="1602"/>
      <c r="Q28" s="1609"/>
      <c r="R28" s="1602"/>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row>
    <row r="29" spans="1:210" ht="12.75" customHeight="1">
      <c r="A29" s="3368">
        <v>9</v>
      </c>
      <c r="B29" s="66"/>
      <c r="C29" s="850"/>
      <c r="D29" s="850"/>
      <c r="E29" s="850"/>
      <c r="F29" s="850"/>
      <c r="G29" s="851"/>
      <c r="H29" s="2369"/>
      <c r="I29" s="850"/>
      <c r="J29" s="850"/>
      <c r="K29" s="200"/>
      <c r="L29" s="200"/>
      <c r="M29" s="200"/>
      <c r="N29" s="3368">
        <v>9</v>
      </c>
      <c r="O29" s="11"/>
      <c r="P29" s="1602"/>
      <c r="Q29" s="1609"/>
      <c r="R29" s="1602"/>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row>
    <row r="30" spans="1:210" ht="12.75" customHeight="1">
      <c r="A30" s="3368">
        <v>10</v>
      </c>
      <c r="B30" s="66" t="s">
        <v>3706</v>
      </c>
      <c r="C30" s="850"/>
      <c r="D30" s="850"/>
      <c r="E30" s="850"/>
      <c r="F30" s="850"/>
      <c r="G30" s="851"/>
      <c r="H30" s="2369"/>
      <c r="I30" s="850"/>
      <c r="J30" s="850"/>
      <c r="K30" s="200"/>
      <c r="L30" s="200"/>
      <c r="M30" s="200"/>
      <c r="N30" s="3368">
        <v>10</v>
      </c>
      <c r="O30" s="11"/>
      <c r="P30" s="1602"/>
      <c r="Q30" s="1609"/>
      <c r="R30" s="1602"/>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row>
    <row r="31" spans="1:210" ht="12.75" customHeight="1">
      <c r="A31" s="3368">
        <v>11</v>
      </c>
      <c r="B31" s="66"/>
      <c r="C31" s="850"/>
      <c r="D31" s="850"/>
      <c r="E31" s="850"/>
      <c r="F31" s="850"/>
      <c r="G31" s="851"/>
      <c r="H31" s="2369"/>
      <c r="I31" s="850"/>
      <c r="J31" s="850"/>
      <c r="K31" s="200"/>
      <c r="L31" s="200"/>
      <c r="M31" s="200"/>
      <c r="N31" s="3368">
        <v>11</v>
      </c>
      <c r="O31" s="11"/>
      <c r="P31" s="1602"/>
      <c r="Q31" s="1602"/>
      <c r="R31" s="1602"/>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row>
    <row r="32" spans="1:210" ht="12.75" customHeight="1">
      <c r="A32" s="3368">
        <v>12</v>
      </c>
      <c r="B32" s="66" t="s">
        <v>4664</v>
      </c>
      <c r="C32" s="2370">
        <f t="shared" ref="C32:M32" si="0">+SUM(C21:C30)</f>
        <v>784335</v>
      </c>
      <c r="D32" s="2370">
        <f t="shared" si="0"/>
        <v>0</v>
      </c>
      <c r="E32" s="2370">
        <f t="shared" si="0"/>
        <v>4516697</v>
      </c>
      <c r="F32" s="2370">
        <f t="shared" si="0"/>
        <v>5207932</v>
      </c>
      <c r="G32" s="2370">
        <f t="shared" si="0"/>
        <v>-184</v>
      </c>
      <c r="H32" s="2370">
        <f t="shared" si="0"/>
        <v>92916</v>
      </c>
      <c r="I32" s="2370">
        <f t="shared" si="0"/>
        <v>0</v>
      </c>
      <c r="J32" s="2370">
        <f t="shared" si="0"/>
        <v>-3760360</v>
      </c>
      <c r="K32" s="2370">
        <f t="shared" si="0"/>
        <v>0</v>
      </c>
      <c r="L32" s="2370">
        <f t="shared" si="0"/>
        <v>0</v>
      </c>
      <c r="M32" s="2370">
        <f t="shared" si="0"/>
        <v>-434956</v>
      </c>
      <c r="N32" s="3368">
        <v>12</v>
      </c>
      <c r="O32" s="11"/>
      <c r="P32" s="1602"/>
      <c r="Q32" s="1602"/>
      <c r="R32" s="1602"/>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row>
    <row r="33" spans="1:210" ht="12.75" customHeight="1">
      <c r="A33" s="3368">
        <v>13</v>
      </c>
      <c r="B33" s="66"/>
      <c r="C33" s="850"/>
      <c r="D33" s="850"/>
      <c r="E33" s="850"/>
      <c r="F33" s="850"/>
      <c r="G33" s="851"/>
      <c r="H33" s="2369"/>
      <c r="I33" s="850"/>
      <c r="J33" s="850"/>
      <c r="K33" s="200"/>
      <c r="L33" s="200"/>
      <c r="M33" s="200"/>
      <c r="N33" s="3368">
        <v>13</v>
      </c>
      <c r="O33" s="11"/>
      <c r="P33" s="1602"/>
      <c r="Q33" s="1611"/>
      <c r="R33" s="1977"/>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row>
    <row r="34" spans="1:210" ht="12.75" customHeight="1">
      <c r="A34" s="3368">
        <v>14</v>
      </c>
      <c r="B34" s="66" t="s">
        <v>5507</v>
      </c>
      <c r="C34" s="850"/>
      <c r="D34" s="850"/>
      <c r="E34" s="850">
        <v>3413092</v>
      </c>
      <c r="F34" s="850">
        <v>3413092</v>
      </c>
      <c r="G34" s="851"/>
      <c r="H34" s="2369"/>
      <c r="I34" s="850"/>
      <c r="J34" s="850">
        <v>2696823</v>
      </c>
      <c r="K34" s="200"/>
      <c r="L34" s="200"/>
      <c r="M34" s="200">
        <v>716269</v>
      </c>
      <c r="N34" s="3368">
        <v>14</v>
      </c>
      <c r="O34" s="11"/>
      <c r="P34" s="1602"/>
      <c r="Q34" s="1602"/>
      <c r="R34" s="1602"/>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row>
    <row r="35" spans="1:210" ht="12.75" customHeight="1">
      <c r="A35" s="3368">
        <v>15</v>
      </c>
      <c r="B35" s="66" t="s">
        <v>5508</v>
      </c>
      <c r="C35" s="850">
        <v>-1957718</v>
      </c>
      <c r="D35" s="850"/>
      <c r="E35" s="850">
        <v>-149719</v>
      </c>
      <c r="F35" s="850">
        <v>-2107437</v>
      </c>
      <c r="G35" s="851"/>
      <c r="H35" s="2369">
        <f>C35-D35+E35-F35+G35</f>
        <v>0</v>
      </c>
      <c r="I35" s="850">
        <v>0</v>
      </c>
      <c r="J35" s="850">
        <v>-59451</v>
      </c>
      <c r="K35" s="200"/>
      <c r="L35" s="200"/>
      <c r="M35" s="200">
        <v>-90268</v>
      </c>
      <c r="N35" s="3368">
        <v>15</v>
      </c>
      <c r="O35" s="11"/>
      <c r="P35" s="1602"/>
      <c r="Q35" s="1602"/>
      <c r="R35" s="1602"/>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row>
    <row r="36" spans="1:210" ht="12.75" customHeight="1">
      <c r="A36" s="3368">
        <v>16</v>
      </c>
      <c r="B36" s="66"/>
      <c r="C36" s="850"/>
      <c r="D36" s="850"/>
      <c r="E36" s="850"/>
      <c r="F36" s="850"/>
      <c r="G36" s="851"/>
      <c r="H36" s="2369"/>
      <c r="I36" s="850"/>
      <c r="J36" s="850"/>
      <c r="K36" s="200"/>
      <c r="L36" s="200"/>
      <c r="M36" s="200"/>
      <c r="N36" s="3368">
        <v>16</v>
      </c>
      <c r="O36" s="11"/>
      <c r="P36" s="1602"/>
      <c r="Q36" s="1602"/>
      <c r="R36" s="1602"/>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row>
    <row r="37" spans="1:210" ht="12.75" customHeight="1">
      <c r="A37" s="3368">
        <v>17</v>
      </c>
      <c r="B37" s="66" t="s">
        <v>4981</v>
      </c>
      <c r="C37" s="850">
        <v>1660938</v>
      </c>
      <c r="D37" s="850"/>
      <c r="E37" s="850">
        <v>3805778</v>
      </c>
      <c r="F37" s="850">
        <v>5222500</v>
      </c>
      <c r="G37" s="851">
        <v>-377170</v>
      </c>
      <c r="H37" s="2369">
        <f>C37-D37+E37-F37+G37</f>
        <v>-132954</v>
      </c>
      <c r="I37" s="850"/>
      <c r="J37" s="850"/>
      <c r="K37" s="200"/>
      <c r="L37" s="200"/>
      <c r="M37" s="200"/>
      <c r="N37" s="3368">
        <v>17</v>
      </c>
      <c r="O37" s="11"/>
      <c r="P37" s="1602"/>
      <c r="Q37" s="1609"/>
      <c r="R37" s="1602"/>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row>
    <row r="38" spans="1:210" ht="12.75" customHeight="1">
      <c r="A38" s="3368">
        <v>18</v>
      </c>
      <c r="B38" s="66"/>
      <c r="C38" s="850">
        <v>0</v>
      </c>
      <c r="D38" s="850"/>
      <c r="E38" s="850"/>
      <c r="F38" s="850"/>
      <c r="G38" s="851"/>
      <c r="H38" s="2369">
        <f t="shared" ref="H38" si="1">C38-D38+E38-F38+G38</f>
        <v>0</v>
      </c>
      <c r="I38" s="850"/>
      <c r="J38" s="850"/>
      <c r="K38" s="200"/>
      <c r="L38" s="200"/>
      <c r="M38" s="200"/>
      <c r="N38" s="3368">
        <v>18</v>
      </c>
      <c r="O38" s="11"/>
      <c r="P38" s="1602"/>
      <c r="Q38" s="1602"/>
      <c r="R38" s="1602"/>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row>
    <row r="39" spans="1:210" ht="12.75" customHeight="1">
      <c r="A39" s="3368">
        <v>19</v>
      </c>
      <c r="B39" s="66" t="s">
        <v>4982</v>
      </c>
      <c r="C39" s="850">
        <v>195230</v>
      </c>
      <c r="D39" s="850"/>
      <c r="E39" s="850">
        <v>2302750</v>
      </c>
      <c r="F39" s="850">
        <v>3698196</v>
      </c>
      <c r="G39" s="851">
        <v>0</v>
      </c>
      <c r="H39" s="2369">
        <f>C39-D39+E39-F39+G39</f>
        <v>-1200216</v>
      </c>
      <c r="I39" s="850"/>
      <c r="J39" s="850"/>
      <c r="K39" s="200"/>
      <c r="L39" s="200"/>
      <c r="M39" s="200"/>
      <c r="N39" s="3368">
        <v>19</v>
      </c>
      <c r="O39" s="11"/>
      <c r="P39" s="1602"/>
      <c r="Q39" s="1609"/>
      <c r="R39" s="1602"/>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row>
    <row r="40" spans="1:210" ht="12.75" customHeight="1">
      <c r="A40" s="3368">
        <v>20</v>
      </c>
      <c r="B40" s="66"/>
      <c r="C40" s="850"/>
      <c r="D40" s="850"/>
      <c r="E40" s="850"/>
      <c r="F40" s="850"/>
      <c r="G40" s="851"/>
      <c r="H40" s="2369"/>
      <c r="I40" s="850"/>
      <c r="J40" s="850"/>
      <c r="K40" s="200"/>
      <c r="L40" s="200"/>
      <c r="M40" s="200"/>
      <c r="N40" s="3368">
        <v>20</v>
      </c>
      <c r="O40" s="11"/>
      <c r="P40" s="1602"/>
      <c r="Q40" s="1602"/>
      <c r="R40" s="1602"/>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row>
    <row r="41" spans="1:210" ht="12.75" customHeight="1">
      <c r="A41" s="3368">
        <v>21</v>
      </c>
      <c r="B41" s="66" t="s">
        <v>4983</v>
      </c>
      <c r="C41" s="850">
        <v>19363</v>
      </c>
      <c r="D41" s="850"/>
      <c r="E41" s="850">
        <v>267256</v>
      </c>
      <c r="F41" s="850">
        <v>261406</v>
      </c>
      <c r="G41" s="851"/>
      <c r="H41" s="2369">
        <f>C41-D41+E41-F41+G41</f>
        <v>25213</v>
      </c>
      <c r="I41" s="850"/>
      <c r="J41" s="850"/>
      <c r="K41" s="200"/>
      <c r="L41" s="200"/>
      <c r="M41" s="200"/>
      <c r="N41" s="3368">
        <v>21</v>
      </c>
      <c r="O41" s="11"/>
      <c r="P41" s="1602"/>
      <c r="Q41" s="1602"/>
      <c r="R41" s="1602"/>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row>
    <row r="42" spans="1:210" ht="12.75" customHeight="1">
      <c r="A42" s="3368">
        <v>22</v>
      </c>
      <c r="B42" s="66"/>
      <c r="C42" s="850"/>
      <c r="D42" s="850"/>
      <c r="E42" s="850"/>
      <c r="F42" s="850"/>
      <c r="G42" s="851"/>
      <c r="H42" s="2369"/>
      <c r="I42" s="850"/>
      <c r="J42" s="850"/>
      <c r="K42" s="200"/>
      <c r="L42" s="200"/>
      <c r="M42" s="200"/>
      <c r="N42" s="3368">
        <v>22</v>
      </c>
      <c r="O42" s="11"/>
      <c r="P42" s="1602"/>
      <c r="Q42" s="1602"/>
      <c r="R42" s="1602"/>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row>
    <row r="43" spans="1:210" ht="12.75" customHeight="1">
      <c r="A43" s="3368">
        <v>23</v>
      </c>
      <c r="B43" s="66" t="s">
        <v>4984</v>
      </c>
      <c r="C43" s="850">
        <v>3908</v>
      </c>
      <c r="D43" s="850"/>
      <c r="E43" s="850">
        <v>415186</v>
      </c>
      <c r="F43" s="850">
        <v>415409</v>
      </c>
      <c r="G43" s="851"/>
      <c r="H43" s="2369">
        <f>C43-D43+E43-F43+G43</f>
        <v>3685</v>
      </c>
      <c r="I43" s="850"/>
      <c r="J43" s="850"/>
      <c r="K43" s="66"/>
      <c r="L43" s="66"/>
      <c r="M43" s="66"/>
      <c r="N43" s="3368">
        <v>23</v>
      </c>
      <c r="O43" s="11"/>
      <c r="P43" s="1602"/>
      <c r="Q43" s="1609"/>
      <c r="R43" s="1602"/>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row>
    <row r="44" spans="1:210" s="3364" customFormat="1" ht="12.75" customHeight="1">
      <c r="A44" s="3368">
        <v>24</v>
      </c>
      <c r="B44" s="66"/>
      <c r="C44" s="850"/>
      <c r="D44" s="850"/>
      <c r="E44" s="850"/>
      <c r="F44" s="850"/>
      <c r="G44" s="851"/>
      <c r="H44" s="2369"/>
      <c r="I44" s="850"/>
      <c r="J44" s="850"/>
      <c r="K44" s="66"/>
      <c r="L44" s="66"/>
      <c r="M44" s="66"/>
      <c r="N44" s="3368">
        <v>24</v>
      </c>
      <c r="O44" s="11"/>
      <c r="P44" s="1602"/>
      <c r="Q44" s="1609"/>
      <c r="R44" s="1602"/>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row>
    <row r="45" spans="1:210" s="3364" customFormat="1" ht="12.75" customHeight="1">
      <c r="A45" s="3368">
        <v>25</v>
      </c>
      <c r="B45" s="66" t="s">
        <v>5416</v>
      </c>
      <c r="C45" s="850"/>
      <c r="D45" s="850"/>
      <c r="E45" s="850">
        <v>99231</v>
      </c>
      <c r="F45" s="850"/>
      <c r="G45" s="851"/>
      <c r="H45" s="2369">
        <f>C45-D45+E45-F45+G45</f>
        <v>99231</v>
      </c>
      <c r="I45" s="850"/>
      <c r="J45" s="850"/>
      <c r="K45" s="66"/>
      <c r="L45" s="66"/>
      <c r="M45" s="66"/>
      <c r="N45" s="3368">
        <v>25</v>
      </c>
      <c r="O45" s="11"/>
      <c r="P45" s="1602"/>
      <c r="Q45" s="1609"/>
      <c r="R45" s="1602"/>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row>
    <row r="46" spans="1:210" s="3364" customFormat="1" ht="12.75" customHeight="1">
      <c r="A46" s="3368">
        <v>26</v>
      </c>
      <c r="B46" s="66"/>
      <c r="C46" s="850"/>
      <c r="D46" s="850"/>
      <c r="E46" s="850"/>
      <c r="F46" s="850"/>
      <c r="G46" s="851"/>
      <c r="H46" s="2369"/>
      <c r="I46" s="850"/>
      <c r="J46" s="850"/>
      <c r="K46" s="66"/>
      <c r="L46" s="66"/>
      <c r="M46" s="66"/>
      <c r="N46" s="3368">
        <v>26</v>
      </c>
      <c r="O46" s="11"/>
      <c r="P46" s="1602"/>
      <c r="Q46" s="1609"/>
      <c r="R46" s="1602"/>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row>
    <row r="47" spans="1:210" s="3364" customFormat="1" ht="12.75" customHeight="1">
      <c r="A47" s="3368">
        <v>27</v>
      </c>
      <c r="B47" s="66" t="s">
        <v>5415</v>
      </c>
      <c r="C47" s="850"/>
      <c r="D47" s="850"/>
      <c r="E47" s="850">
        <v>18011</v>
      </c>
      <c r="F47" s="850"/>
      <c r="G47" s="851"/>
      <c r="H47" s="2369">
        <f>C47-D47+E47-F47+G47</f>
        <v>18011</v>
      </c>
      <c r="I47" s="850"/>
      <c r="J47" s="850"/>
      <c r="K47" s="66"/>
      <c r="L47" s="66"/>
      <c r="M47" s="66"/>
      <c r="N47" s="3368">
        <v>27</v>
      </c>
      <c r="O47" s="11"/>
      <c r="P47" s="1602"/>
      <c r="Q47" s="1609"/>
      <c r="R47" s="1602"/>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row>
    <row r="48" spans="1:210" s="3364" customFormat="1" ht="12.75" customHeight="1">
      <c r="A48" s="3368">
        <v>28</v>
      </c>
      <c r="B48" s="66"/>
      <c r="C48" s="850"/>
      <c r="D48" s="850"/>
      <c r="E48" s="850"/>
      <c r="F48" s="850"/>
      <c r="G48" s="851"/>
      <c r="H48" s="2369"/>
      <c r="I48" s="850"/>
      <c r="J48" s="850"/>
      <c r="K48" s="66"/>
      <c r="L48" s="66"/>
      <c r="M48" s="66"/>
      <c r="N48" s="3368">
        <v>28</v>
      </c>
      <c r="O48" s="11"/>
      <c r="P48" s="1602"/>
      <c r="Q48" s="1609"/>
      <c r="R48" s="1602"/>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row>
    <row r="49" spans="1:210" s="3364" customFormat="1" ht="12.75" customHeight="1">
      <c r="A49" s="3368">
        <v>29</v>
      </c>
      <c r="B49" s="66" t="s">
        <v>3166</v>
      </c>
      <c r="C49" s="850"/>
      <c r="D49" s="850"/>
      <c r="E49" s="850"/>
      <c r="F49" s="850">
        <v>5488</v>
      </c>
      <c r="G49" s="851"/>
      <c r="H49" s="2369"/>
      <c r="I49" s="850">
        <f>+F49</f>
        <v>5488</v>
      </c>
      <c r="J49" s="850"/>
      <c r="K49" s="66"/>
      <c r="L49" s="66"/>
      <c r="M49" s="66"/>
      <c r="N49" s="3368">
        <v>29</v>
      </c>
      <c r="O49" s="11"/>
      <c r="P49" s="1602"/>
      <c r="Q49" s="1609"/>
      <c r="R49" s="1602"/>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row>
    <row r="50" spans="1:210" s="3364" customFormat="1" ht="12.75" customHeight="1">
      <c r="A50" s="3368">
        <v>30</v>
      </c>
      <c r="B50" s="66"/>
      <c r="C50" s="850"/>
      <c r="D50" s="850"/>
      <c r="E50" s="850"/>
      <c r="F50" s="850"/>
      <c r="G50" s="851"/>
      <c r="H50" s="2369"/>
      <c r="I50" s="850"/>
      <c r="J50" s="850"/>
      <c r="K50" s="66"/>
      <c r="L50" s="66"/>
      <c r="M50" s="66"/>
      <c r="N50" s="3368">
        <v>30</v>
      </c>
      <c r="O50" s="11"/>
      <c r="P50" s="1602"/>
      <c r="Q50" s="1609"/>
      <c r="R50" s="1602"/>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row>
    <row r="51" spans="1:210" ht="12.75" customHeight="1">
      <c r="A51" s="3368">
        <v>31</v>
      </c>
      <c r="B51" s="66"/>
      <c r="C51" s="850"/>
      <c r="D51" s="850"/>
      <c r="E51" s="850"/>
      <c r="F51" s="850"/>
      <c r="G51" s="851"/>
      <c r="H51" s="2369"/>
      <c r="I51" s="850"/>
      <c r="J51" s="850"/>
      <c r="K51" s="200"/>
      <c r="L51" s="200"/>
      <c r="M51" s="200"/>
      <c r="N51" s="3368">
        <v>31</v>
      </c>
      <c r="O51" s="11"/>
      <c r="P51" s="1602"/>
      <c r="Q51" s="1602"/>
      <c r="R51" s="1602"/>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row>
    <row r="52" spans="1:210" ht="12.75" customHeight="1">
      <c r="A52" s="3368">
        <v>32</v>
      </c>
      <c r="B52" s="66" t="s">
        <v>4985</v>
      </c>
      <c r="C52" s="3416">
        <f>+SUM(C34:C50)</f>
        <v>-78279</v>
      </c>
      <c r="D52" s="3416">
        <f t="shared" ref="D52:M52" si="2">+SUM(D34:D50)</f>
        <v>0</v>
      </c>
      <c r="E52" s="3416">
        <f t="shared" si="2"/>
        <v>10171585</v>
      </c>
      <c r="F52" s="3416">
        <f t="shared" si="2"/>
        <v>10908654</v>
      </c>
      <c r="G52" s="3416">
        <f t="shared" si="2"/>
        <v>-377170</v>
      </c>
      <c r="H52" s="3416">
        <f t="shared" si="2"/>
        <v>-1187030</v>
      </c>
      <c r="I52" s="3416">
        <f t="shared" si="2"/>
        <v>5488</v>
      </c>
      <c r="J52" s="3416">
        <f t="shared" si="2"/>
        <v>2637372</v>
      </c>
      <c r="K52" s="3416">
        <f t="shared" si="2"/>
        <v>0</v>
      </c>
      <c r="L52" s="3416">
        <f t="shared" si="2"/>
        <v>0</v>
      </c>
      <c r="M52" s="3416">
        <f t="shared" si="2"/>
        <v>626001</v>
      </c>
      <c r="N52" s="3368">
        <v>32</v>
      </c>
      <c r="O52" s="11"/>
      <c r="P52" s="1602"/>
      <c r="Q52" s="1602"/>
      <c r="R52" s="1602"/>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row>
    <row r="53" spans="1:210" ht="12.75" customHeight="1">
      <c r="A53" s="3368">
        <v>33</v>
      </c>
      <c r="B53" s="66"/>
      <c r="C53" s="850"/>
      <c r="D53" s="850"/>
      <c r="E53" s="850"/>
      <c r="F53" s="850"/>
      <c r="G53" s="851"/>
      <c r="H53" s="2369"/>
      <c r="I53" s="850"/>
      <c r="J53" s="850"/>
      <c r="K53" s="66"/>
      <c r="L53" s="66"/>
      <c r="M53" s="66"/>
      <c r="N53" s="3368">
        <v>33</v>
      </c>
      <c r="O53" s="11"/>
      <c r="P53" s="1602"/>
      <c r="Q53" s="1602"/>
      <c r="R53" s="1602"/>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row>
    <row r="54" spans="1:210" ht="12.75" customHeight="1">
      <c r="A54" s="3368">
        <v>34</v>
      </c>
      <c r="B54" s="66" t="s">
        <v>4986</v>
      </c>
      <c r="C54" s="850"/>
      <c r="D54" s="850">
        <v>19014615</v>
      </c>
      <c r="E54" s="850">
        <v>56463393</v>
      </c>
      <c r="F54" s="850">
        <v>57489959</v>
      </c>
      <c r="G54" s="851">
        <v>0</v>
      </c>
      <c r="H54" s="2369"/>
      <c r="I54" s="850">
        <f>-C54+D54-E54+F54</f>
        <v>20041181</v>
      </c>
      <c r="J54" s="850"/>
      <c r="K54" s="200"/>
      <c r="L54" s="200"/>
      <c r="M54" s="200"/>
      <c r="N54" s="3368">
        <v>34</v>
      </c>
      <c r="O54" s="11"/>
      <c r="P54" s="1613"/>
      <c r="Q54" s="1978"/>
      <c r="R54" s="1613"/>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row>
    <row r="55" spans="1:210" ht="12.75" customHeight="1">
      <c r="A55" s="3368">
        <v>35</v>
      </c>
      <c r="B55" s="66"/>
      <c r="C55" s="850"/>
      <c r="D55" s="850"/>
      <c r="E55" s="850"/>
      <c r="F55" s="850"/>
      <c r="G55" s="851"/>
      <c r="H55" s="2369"/>
      <c r="I55" s="850"/>
      <c r="J55" s="850"/>
      <c r="K55" s="66"/>
      <c r="L55" s="66"/>
      <c r="M55" s="66"/>
      <c r="N55" s="3368">
        <v>35</v>
      </c>
      <c r="O55" s="11"/>
      <c r="P55" s="1602"/>
      <c r="Q55" s="1602"/>
      <c r="R55" s="1602"/>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row>
    <row r="56" spans="1:210" ht="12.75" customHeight="1">
      <c r="A56" s="3368">
        <v>36</v>
      </c>
      <c r="B56" s="66" t="s">
        <v>4987</v>
      </c>
      <c r="C56" s="850">
        <v>560272</v>
      </c>
      <c r="D56" s="850"/>
      <c r="E56" s="850"/>
      <c r="F56" s="850"/>
      <c r="G56" s="851">
        <v>0</v>
      </c>
      <c r="H56" s="2369">
        <f>C56-D56+E56-F56+G56</f>
        <v>560272</v>
      </c>
      <c r="I56" s="850"/>
      <c r="J56" s="850"/>
      <c r="K56" s="66"/>
      <c r="L56" s="66"/>
      <c r="M56" s="66"/>
      <c r="N56" s="3368">
        <v>36</v>
      </c>
      <c r="O56" s="11"/>
      <c r="P56" s="1602"/>
      <c r="Q56" s="1602"/>
      <c r="R56" s="1602"/>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row>
    <row r="57" spans="1:210" ht="12.75" customHeight="1">
      <c r="A57" s="3368">
        <v>37</v>
      </c>
      <c r="B57" s="66"/>
      <c r="C57" s="850"/>
      <c r="D57" s="850"/>
      <c r="E57" s="850"/>
      <c r="F57" s="850"/>
      <c r="G57" s="2371"/>
      <c r="H57" s="2369"/>
      <c r="I57" s="850"/>
      <c r="J57" s="850"/>
      <c r="K57" s="200"/>
      <c r="L57" s="200"/>
      <c r="M57" s="200"/>
      <c r="N57" s="3368">
        <v>37</v>
      </c>
      <c r="O57" s="11"/>
      <c r="P57" s="1602"/>
      <c r="Q57" s="1602"/>
      <c r="R57" s="1602"/>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row>
    <row r="58" spans="1:210" ht="12.75" customHeight="1">
      <c r="A58" s="3368">
        <v>38</v>
      </c>
      <c r="B58" s="66" t="s">
        <v>4988</v>
      </c>
      <c r="C58" s="850">
        <v>-498901</v>
      </c>
      <c r="D58" s="850"/>
      <c r="E58" s="850">
        <v>6534119</v>
      </c>
      <c r="F58" s="850">
        <v>4928358</v>
      </c>
      <c r="G58" s="851">
        <v>0</v>
      </c>
      <c r="H58" s="2369">
        <f>C58-D58+E58-F58+G58</f>
        <v>1106860</v>
      </c>
      <c r="I58" s="850"/>
      <c r="J58" s="850"/>
      <c r="K58" s="200"/>
      <c r="L58" s="200"/>
      <c r="M58" s="200"/>
      <c r="N58" s="3368">
        <v>38</v>
      </c>
      <c r="O58" s="11"/>
      <c r="P58" s="1602"/>
      <c r="Q58" s="1609"/>
      <c r="R58" s="1602"/>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row>
    <row r="59" spans="1:210" ht="12.75" customHeight="1">
      <c r="A59" s="3368">
        <v>39</v>
      </c>
      <c r="B59" s="66" t="s">
        <v>4989</v>
      </c>
      <c r="C59" s="850"/>
      <c r="D59" s="850">
        <f>3714052-1</f>
        <v>3714051</v>
      </c>
      <c r="E59" s="850"/>
      <c r="F59" s="850"/>
      <c r="G59" s="851">
        <v>104710</v>
      </c>
      <c r="H59" s="2369"/>
      <c r="I59" s="850">
        <f>-C59+D59-E59+F59-G59</f>
        <v>3609341</v>
      </c>
      <c r="J59" s="850"/>
      <c r="K59" s="200"/>
      <c r="L59" s="200"/>
      <c r="M59" s="200"/>
      <c r="N59" s="3368">
        <v>39</v>
      </c>
      <c r="O59" s="11"/>
      <c r="P59" s="1602"/>
      <c r="Q59" s="1609"/>
      <c r="R59" s="1602"/>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row>
    <row r="60" spans="1:210" ht="12.75" customHeight="1">
      <c r="A60" s="3368">
        <v>40</v>
      </c>
      <c r="B60" s="66" t="s">
        <v>4657</v>
      </c>
      <c r="C60" s="2370">
        <v>61371</v>
      </c>
      <c r="D60" s="2370">
        <f t="shared" ref="D60:M60" si="3">SUM(D53:D59)</f>
        <v>22728666</v>
      </c>
      <c r="E60" s="2370">
        <f t="shared" si="3"/>
        <v>62997512</v>
      </c>
      <c r="F60" s="2370">
        <f>SUM(F53:F59)</f>
        <v>62418317</v>
      </c>
      <c r="G60" s="2370">
        <f>SUM(G53:G59)</f>
        <v>104710</v>
      </c>
      <c r="H60" s="2370">
        <f t="shared" si="3"/>
        <v>1667132</v>
      </c>
      <c r="I60" s="2370">
        <f t="shared" si="3"/>
        <v>23650522</v>
      </c>
      <c r="J60" s="2370">
        <f t="shared" si="3"/>
        <v>0</v>
      </c>
      <c r="K60" s="2370">
        <f t="shared" si="3"/>
        <v>0</v>
      </c>
      <c r="L60" s="2370">
        <f t="shared" si="3"/>
        <v>0</v>
      </c>
      <c r="M60" s="3418">
        <f t="shared" si="3"/>
        <v>0</v>
      </c>
      <c r="N60" s="3368">
        <v>40</v>
      </c>
      <c r="O60" s="11"/>
      <c r="P60" s="1602"/>
      <c r="Q60" s="1609"/>
      <c r="R60" s="1602"/>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row>
    <row r="61" spans="1:210" ht="15.75" customHeight="1" thickBot="1">
      <c r="A61" s="221">
        <v>41</v>
      </c>
      <c r="B61" s="152" t="s">
        <v>1730</v>
      </c>
      <c r="C61" s="3417">
        <f>C60+C52+C32</f>
        <v>767427</v>
      </c>
      <c r="D61" s="3417">
        <f t="shared" ref="D61:M61" si="4">D60+D52+D32</f>
        <v>22728666</v>
      </c>
      <c r="E61" s="3417">
        <f t="shared" si="4"/>
        <v>77685794</v>
      </c>
      <c r="F61" s="3417">
        <f t="shared" si="4"/>
        <v>78534903</v>
      </c>
      <c r="G61" s="3417">
        <f>G60+G52+G32</f>
        <v>-272644</v>
      </c>
      <c r="H61" s="3417">
        <f t="shared" si="4"/>
        <v>573018</v>
      </c>
      <c r="I61" s="3417">
        <f t="shared" si="4"/>
        <v>23656010</v>
      </c>
      <c r="J61" s="3417">
        <f t="shared" si="4"/>
        <v>-1122988</v>
      </c>
      <c r="K61" s="3417">
        <f t="shared" si="4"/>
        <v>0</v>
      </c>
      <c r="L61" s="3417">
        <f t="shared" si="4"/>
        <v>0</v>
      </c>
      <c r="M61" s="3417">
        <f t="shared" si="4"/>
        <v>191045</v>
      </c>
      <c r="N61" s="221">
        <v>41</v>
      </c>
      <c r="O61" s="11"/>
      <c r="P61" s="1602"/>
      <c r="Q61" s="1609"/>
      <c r="R61" s="1602"/>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row>
    <row r="62" spans="1:210" ht="12.75" customHeight="1">
      <c r="A62" s="11"/>
      <c r="B62" s="11"/>
      <c r="C62" s="11"/>
      <c r="D62" s="11"/>
      <c r="E62" s="11"/>
      <c r="F62" s="11"/>
      <c r="G62" s="11"/>
      <c r="H62" s="11"/>
      <c r="I62" s="11"/>
      <c r="J62" s="11"/>
      <c r="K62" s="11"/>
      <c r="L62" s="11"/>
      <c r="M62" s="11"/>
      <c r="N62" s="11"/>
      <c r="O62" s="11"/>
      <c r="P62" s="1602"/>
      <c r="Q62" s="1609"/>
      <c r="R62" s="1602"/>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row>
    <row r="63" spans="1:210" ht="18">
      <c r="A63" s="11" t="s">
        <v>610</v>
      </c>
      <c r="B63" s="11"/>
      <c r="C63" s="281"/>
      <c r="D63" s="11"/>
      <c r="E63" s="11"/>
      <c r="F63" s="11"/>
      <c r="G63" s="11"/>
      <c r="H63" s="11" t="str">
        <f>A63</f>
        <v>FERC FORM NO.1 (ED.  12-96) NYPSC Modified-96</v>
      </c>
      <c r="I63" s="11"/>
      <c r="J63" s="282"/>
      <c r="K63" s="11"/>
      <c r="L63" s="11"/>
      <c r="M63" s="11"/>
      <c r="N63" s="11"/>
      <c r="O63" s="11"/>
      <c r="P63" s="1613"/>
      <c r="Q63" s="1978"/>
      <c r="R63" s="1613"/>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row>
    <row r="64" spans="1:210" ht="18.75" customHeight="1">
      <c r="A64" s="44" t="s">
        <v>611</v>
      </c>
      <c r="B64" s="44"/>
      <c r="C64" s="44"/>
      <c r="D64" s="44"/>
      <c r="E64" s="44"/>
      <c r="F64" s="44"/>
      <c r="G64" s="44"/>
      <c r="H64" s="44" t="s">
        <v>612</v>
      </c>
      <c r="I64" s="44"/>
      <c r="J64" s="44"/>
      <c r="K64" s="1268"/>
      <c r="L64" s="44"/>
      <c r="M64" s="44"/>
      <c r="N64" s="44"/>
      <c r="O64" s="11"/>
      <c r="P64" s="1602"/>
      <c r="Q64" s="1602"/>
      <c r="R64" s="1602"/>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row>
    <row r="65" spans="1:210" ht="12.75" customHeight="1">
      <c r="A65" s="533"/>
      <c r="B65" s="533"/>
      <c r="C65" s="533"/>
      <c r="D65" s="533"/>
      <c r="E65" s="533"/>
      <c r="F65" s="533"/>
      <c r="G65" s="533"/>
      <c r="H65" s="533"/>
      <c r="I65" s="533"/>
      <c r="J65" s="533"/>
      <c r="K65" s="533"/>
      <c r="L65" s="533"/>
      <c r="M65" s="533"/>
      <c r="N65" s="533"/>
      <c r="O65" s="11"/>
      <c r="P65" s="1602"/>
      <c r="Q65" s="1602"/>
      <c r="R65" s="1602"/>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row>
    <row r="66" spans="1:210" ht="12.75" customHeight="1">
      <c r="A66" s="533"/>
      <c r="B66" s="533"/>
      <c r="C66" s="533"/>
      <c r="D66" s="533"/>
      <c r="E66" s="533"/>
      <c r="F66" s="533"/>
      <c r="G66" s="533"/>
      <c r="H66" s="533"/>
      <c r="I66" s="533"/>
      <c r="J66" s="533"/>
      <c r="K66" s="533"/>
      <c r="L66" s="533"/>
      <c r="M66" s="533"/>
      <c r="N66" s="533"/>
      <c r="O66" s="11"/>
      <c r="P66" s="1602"/>
      <c r="Q66" s="1602"/>
      <c r="R66" s="1602"/>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row>
    <row r="67" spans="1:210" ht="12.75" customHeight="1">
      <c r="A67" s="533"/>
      <c r="B67" s="533"/>
      <c r="C67" s="533"/>
      <c r="D67" s="533"/>
      <c r="E67" s="1590"/>
      <c r="F67" s="533"/>
      <c r="G67" s="533"/>
      <c r="H67" s="533"/>
      <c r="I67" s="533"/>
      <c r="J67" s="533"/>
      <c r="K67" s="533"/>
      <c r="L67" s="1590"/>
      <c r="M67" s="533"/>
      <c r="N67" s="533"/>
      <c r="P67" s="1602"/>
      <c r="Q67" s="1609"/>
      <c r="R67" s="1602"/>
    </row>
    <row r="68" spans="1:210" ht="12.75" customHeight="1">
      <c r="A68" s="561"/>
      <c r="B68" s="561"/>
      <c r="C68" s="561"/>
      <c r="D68" s="561"/>
      <c r="E68" s="561"/>
      <c r="F68" s="561"/>
      <c r="G68" s="561"/>
      <c r="H68" s="533"/>
      <c r="I68" s="533"/>
      <c r="J68" s="533"/>
      <c r="K68" s="533"/>
      <c r="L68" s="533"/>
      <c r="M68" s="533"/>
      <c r="N68" s="533"/>
      <c r="P68" s="1602"/>
      <c r="Q68" s="1602"/>
      <c r="R68" s="1602"/>
    </row>
    <row r="69" spans="1:210" ht="12.75" customHeight="1">
      <c r="A69" s="561"/>
      <c r="B69" s="561"/>
      <c r="C69" s="561"/>
      <c r="D69" s="561"/>
      <c r="E69" s="561"/>
      <c r="F69" s="561"/>
      <c r="G69" s="561"/>
      <c r="H69" s="533"/>
      <c r="I69" s="533"/>
      <c r="J69" s="533"/>
      <c r="K69" s="533"/>
      <c r="L69" s="533"/>
      <c r="M69" s="533"/>
      <c r="N69" s="533"/>
      <c r="P69" s="1609"/>
      <c r="Q69" s="1602"/>
      <c r="R69" s="1602"/>
    </row>
    <row r="70" spans="1:210" ht="12.75" customHeight="1">
      <c r="A70" s="1789"/>
      <c r="B70" s="533"/>
      <c r="C70" s="1789"/>
      <c r="D70" s="1789"/>
      <c r="E70" s="1789"/>
      <c r="F70" s="533"/>
      <c r="G70" s="533"/>
      <c r="H70" s="533"/>
      <c r="I70" s="533"/>
      <c r="J70" s="533"/>
      <c r="K70" s="533"/>
      <c r="L70" s="533"/>
      <c r="M70" s="533"/>
      <c r="N70" s="1789"/>
      <c r="P70" s="1602"/>
      <c r="Q70" s="1602"/>
      <c r="R70" s="1602"/>
    </row>
    <row r="71" spans="1:210" ht="12.75" customHeight="1">
      <c r="A71" s="1789"/>
      <c r="B71" s="1789"/>
      <c r="C71" s="1789"/>
      <c r="D71" s="1789"/>
      <c r="E71" s="1789"/>
      <c r="F71" s="533"/>
      <c r="G71" s="533"/>
      <c r="H71" s="533"/>
      <c r="I71" s="533"/>
      <c r="J71" s="533"/>
      <c r="K71" s="533"/>
      <c r="L71" s="533"/>
      <c r="M71" s="533"/>
      <c r="N71" s="1789"/>
      <c r="P71" s="1180"/>
      <c r="Q71" s="1602"/>
      <c r="R71" s="1602"/>
    </row>
    <row r="72" spans="1:210" ht="12.75" customHeight="1">
      <c r="A72" s="1789"/>
      <c r="B72" s="1789"/>
      <c r="C72" s="1789"/>
      <c r="D72" s="1789"/>
      <c r="E72" s="1789"/>
      <c r="F72" s="1789"/>
      <c r="G72" s="1789"/>
      <c r="H72" s="533"/>
      <c r="I72" s="533"/>
      <c r="J72" s="533"/>
      <c r="K72" s="533"/>
      <c r="L72" s="533"/>
      <c r="M72" s="533"/>
      <c r="N72" s="1789"/>
      <c r="P72" s="1976"/>
      <c r="Q72" s="1609"/>
      <c r="R72" s="1602"/>
    </row>
    <row r="73" spans="1:210" ht="12.75" customHeight="1">
      <c r="A73" s="1789"/>
      <c r="B73" s="1789"/>
      <c r="C73" s="1789"/>
      <c r="D73" s="1789"/>
      <c r="E73" s="1789"/>
      <c r="F73" s="1789"/>
      <c r="G73" s="1789"/>
      <c r="H73" s="533"/>
      <c r="I73" s="533"/>
      <c r="J73" s="533"/>
      <c r="K73" s="533"/>
      <c r="L73" s="533"/>
      <c r="M73" s="533"/>
      <c r="N73" s="1789"/>
      <c r="P73" s="1602"/>
      <c r="Q73" s="1609"/>
      <c r="R73" s="1602"/>
    </row>
    <row r="74" spans="1:210" ht="12.75" customHeight="1">
      <c r="A74" s="1789"/>
      <c r="B74" s="533"/>
      <c r="C74" s="533"/>
      <c r="D74" s="533"/>
      <c r="E74" s="533"/>
      <c r="F74" s="533"/>
      <c r="G74" s="533"/>
      <c r="H74" s="533"/>
      <c r="I74" s="533"/>
      <c r="J74" s="533"/>
      <c r="K74" s="533"/>
      <c r="L74" s="533"/>
      <c r="M74" s="533"/>
      <c r="N74" s="1789"/>
      <c r="P74" s="1602"/>
      <c r="Q74" s="1602"/>
      <c r="R74" s="1602"/>
    </row>
    <row r="75" spans="1:210" ht="12.75" customHeight="1">
      <c r="A75" s="1789"/>
      <c r="B75" s="533"/>
      <c r="C75" s="563"/>
      <c r="D75" s="563"/>
      <c r="E75" s="563"/>
      <c r="F75" s="563"/>
      <c r="G75" s="563"/>
      <c r="H75" s="563"/>
      <c r="I75" s="563"/>
      <c r="J75" s="563"/>
      <c r="K75" s="562"/>
      <c r="L75" s="562"/>
      <c r="M75" s="563"/>
      <c r="N75" s="1789"/>
      <c r="P75" s="1602"/>
      <c r="Q75" s="1602"/>
      <c r="R75" s="1602"/>
    </row>
    <row r="76" spans="1:210" ht="12.75" customHeight="1">
      <c r="A76" s="1789"/>
      <c r="B76" s="533"/>
      <c r="C76" s="562"/>
      <c r="D76" s="563"/>
      <c r="E76" s="562"/>
      <c r="F76" s="562"/>
      <c r="G76" s="562"/>
      <c r="H76" s="562"/>
      <c r="I76" s="563"/>
      <c r="J76" s="562"/>
      <c r="K76" s="562"/>
      <c r="L76" s="562"/>
      <c r="M76" s="562"/>
      <c r="N76" s="1789"/>
      <c r="P76" s="1602"/>
      <c r="Q76" s="1602"/>
      <c r="R76" s="1602"/>
    </row>
    <row r="77" spans="1:210" ht="12.75" customHeight="1">
      <c r="A77" s="1789"/>
      <c r="B77" s="533"/>
      <c r="C77" s="562"/>
      <c r="D77" s="562"/>
      <c r="E77" s="562"/>
      <c r="F77" s="562"/>
      <c r="G77" s="562"/>
      <c r="H77" s="562"/>
      <c r="I77" s="562"/>
      <c r="J77" s="562"/>
      <c r="K77" s="562"/>
      <c r="L77" s="562"/>
      <c r="M77" s="562"/>
      <c r="N77" s="1789"/>
      <c r="P77" s="1602"/>
      <c r="Q77" s="1609"/>
      <c r="R77" s="1602"/>
    </row>
    <row r="78" spans="1:210" ht="12.75" customHeight="1">
      <c r="A78" s="1789"/>
      <c r="B78" s="533"/>
      <c r="C78" s="562"/>
      <c r="D78" s="562"/>
      <c r="E78" s="562"/>
      <c r="F78" s="562"/>
      <c r="G78" s="562"/>
      <c r="H78" s="562"/>
      <c r="I78" s="562"/>
      <c r="J78" s="562"/>
      <c r="K78" s="562"/>
      <c r="L78" s="562"/>
      <c r="M78" s="562"/>
      <c r="N78" s="1789"/>
      <c r="P78" s="1602"/>
      <c r="Q78" s="1602"/>
      <c r="R78" s="1602"/>
    </row>
    <row r="79" spans="1:210" ht="12.75" customHeight="1">
      <c r="A79" s="1789"/>
      <c r="B79" s="533"/>
      <c r="C79" s="562"/>
      <c r="D79" s="562"/>
      <c r="E79" s="562"/>
      <c r="F79" s="562"/>
      <c r="G79" s="562"/>
      <c r="H79" s="562"/>
      <c r="I79" s="562"/>
      <c r="J79" s="562"/>
      <c r="K79" s="562"/>
      <c r="L79" s="562"/>
      <c r="M79" s="562"/>
      <c r="N79" s="1789"/>
      <c r="P79" s="1602"/>
      <c r="Q79" s="1602"/>
      <c r="R79" s="1602"/>
    </row>
    <row r="80" spans="1:210" ht="12.75" customHeight="1">
      <c r="A80" s="1789"/>
      <c r="B80" s="533"/>
      <c r="C80" s="562"/>
      <c r="D80" s="562"/>
      <c r="E80" s="562"/>
      <c r="F80" s="562"/>
      <c r="G80" s="562"/>
      <c r="H80" s="562"/>
      <c r="I80" s="562"/>
      <c r="J80" s="562"/>
      <c r="K80" s="562"/>
      <c r="L80" s="562"/>
      <c r="M80" s="562"/>
      <c r="N80" s="1789"/>
      <c r="P80" s="1602"/>
      <c r="Q80" s="1602"/>
      <c r="R80" s="1602"/>
    </row>
    <row r="81" spans="1:18" ht="12.75" customHeight="1">
      <c r="A81" s="1789"/>
      <c r="B81" s="533"/>
      <c r="C81" s="562"/>
      <c r="D81" s="562"/>
      <c r="E81" s="562"/>
      <c r="F81" s="562"/>
      <c r="G81" s="562"/>
      <c r="H81" s="562"/>
      <c r="I81" s="562"/>
      <c r="J81" s="562"/>
      <c r="K81" s="562"/>
      <c r="L81" s="562"/>
      <c r="M81" s="562"/>
      <c r="N81" s="1789"/>
      <c r="P81" s="1602"/>
      <c r="Q81" s="1609"/>
      <c r="R81" s="1602"/>
    </row>
    <row r="82" spans="1:18" ht="19.899999999999999" customHeight="1">
      <c r="A82" s="1789"/>
      <c r="B82" s="533"/>
      <c r="C82" s="562"/>
      <c r="D82" s="562"/>
      <c r="E82" s="562"/>
      <c r="F82" s="562"/>
      <c r="G82" s="562"/>
      <c r="H82" s="1591"/>
      <c r="I82" s="1376"/>
      <c r="J82" s="1376"/>
      <c r="K82" s="1376"/>
      <c r="L82" s="1376"/>
      <c r="M82" s="1376"/>
      <c r="N82" s="561"/>
      <c r="P82" s="1602"/>
      <c r="Q82" s="1602"/>
      <c r="R82" s="1602"/>
    </row>
    <row r="83" spans="1:18" ht="12.75" customHeight="1">
      <c r="A83" s="1789"/>
      <c r="B83" s="533"/>
      <c r="C83" s="562"/>
      <c r="D83" s="562"/>
      <c r="E83" s="562"/>
      <c r="F83" s="562"/>
      <c r="G83" s="562"/>
      <c r="H83" s="562"/>
      <c r="I83" s="562"/>
      <c r="J83" s="562"/>
      <c r="K83" s="562"/>
      <c r="L83" s="562"/>
      <c r="M83" s="562"/>
      <c r="N83" s="1789"/>
      <c r="P83" s="1609"/>
      <c r="Q83" s="1602"/>
      <c r="R83" s="1602"/>
    </row>
    <row r="84" spans="1:18" ht="12.75" customHeight="1">
      <c r="A84" s="1789"/>
      <c r="B84" s="533"/>
      <c r="C84" s="562"/>
      <c r="D84" s="562"/>
      <c r="E84" s="562"/>
      <c r="F84" s="562"/>
      <c r="G84" s="562"/>
      <c r="H84" s="562"/>
      <c r="I84" s="562"/>
      <c r="J84" s="562"/>
      <c r="K84" s="562"/>
      <c r="L84" s="562"/>
      <c r="M84" s="562"/>
      <c r="N84" s="1789"/>
    </row>
    <row r="85" spans="1:18" ht="12.75" customHeight="1">
      <c r="A85" s="1789"/>
      <c r="B85" s="533"/>
      <c r="C85" s="562"/>
      <c r="D85" s="562"/>
      <c r="E85" s="562"/>
      <c r="F85" s="562"/>
      <c r="G85" s="562"/>
      <c r="H85" s="562"/>
      <c r="I85" s="562"/>
      <c r="J85" s="562"/>
      <c r="K85" s="562"/>
      <c r="L85" s="562"/>
      <c r="M85" s="562"/>
      <c r="N85" s="1789"/>
    </row>
    <row r="86" spans="1:18" ht="12.75" customHeight="1">
      <c r="A86" s="1789"/>
      <c r="B86" s="533"/>
      <c r="C86" s="562"/>
      <c r="D86" s="562"/>
      <c r="E86" s="562"/>
      <c r="F86" s="562"/>
      <c r="G86" s="562"/>
      <c r="H86" s="562"/>
      <c r="I86" s="562"/>
      <c r="J86" s="562"/>
      <c r="K86" s="562"/>
      <c r="L86" s="562"/>
      <c r="M86" s="562"/>
      <c r="N86" s="1789"/>
    </row>
    <row r="87" spans="1:18" ht="12.75" customHeight="1">
      <c r="A87" s="1789"/>
      <c r="B87" s="533"/>
      <c r="C87" s="562"/>
      <c r="D87" s="562"/>
      <c r="E87" s="562"/>
      <c r="F87" s="562"/>
      <c r="G87" s="562"/>
      <c r="H87" s="562"/>
      <c r="I87" s="562"/>
      <c r="J87" s="562"/>
      <c r="K87" s="562"/>
      <c r="L87" s="562"/>
      <c r="M87" s="562"/>
      <c r="N87" s="1789"/>
    </row>
    <row r="88" spans="1:18" ht="12.75" customHeight="1">
      <c r="A88" s="1789"/>
      <c r="B88" s="533"/>
      <c r="C88" s="562"/>
      <c r="D88" s="562"/>
      <c r="E88" s="562"/>
      <c r="F88" s="562"/>
      <c r="G88" s="562"/>
      <c r="H88" s="562"/>
      <c r="I88" s="562"/>
      <c r="J88" s="562"/>
      <c r="K88" s="562"/>
      <c r="L88" s="562"/>
      <c r="M88" s="562"/>
      <c r="N88" s="1789"/>
    </row>
    <row r="89" spans="1:18" ht="12.75" customHeight="1">
      <c r="A89" s="1789"/>
      <c r="B89" s="533"/>
      <c r="C89" s="562"/>
      <c r="D89" s="562"/>
      <c r="E89" s="562"/>
      <c r="F89" s="562"/>
      <c r="G89" s="562"/>
      <c r="H89" s="562"/>
      <c r="I89" s="562"/>
      <c r="J89" s="562"/>
      <c r="K89" s="562"/>
      <c r="L89" s="562"/>
      <c r="M89" s="562"/>
      <c r="N89" s="1789"/>
    </row>
    <row r="90" spans="1:18" ht="12.75" customHeight="1">
      <c r="A90" s="1789"/>
      <c r="B90" s="533"/>
      <c r="C90" s="562"/>
      <c r="D90" s="562"/>
      <c r="E90" s="562"/>
      <c r="F90" s="562"/>
      <c r="G90" s="562"/>
      <c r="H90" s="562"/>
      <c r="I90" s="562"/>
      <c r="J90" s="562"/>
      <c r="K90" s="562"/>
      <c r="L90" s="562"/>
      <c r="M90" s="562"/>
      <c r="N90" s="1789"/>
    </row>
    <row r="91" spans="1:18" ht="12.75" customHeight="1">
      <c r="A91" s="1789"/>
      <c r="B91" s="533"/>
      <c r="C91" s="562"/>
      <c r="D91" s="562"/>
      <c r="E91" s="562"/>
      <c r="F91" s="562"/>
      <c r="G91" s="562"/>
      <c r="H91" s="562"/>
      <c r="I91" s="562"/>
      <c r="J91" s="562"/>
      <c r="K91" s="562"/>
      <c r="L91" s="562"/>
      <c r="M91" s="562"/>
      <c r="N91" s="1789"/>
    </row>
    <row r="92" spans="1:18" ht="12.75" customHeight="1">
      <c r="A92" s="1789"/>
      <c r="B92" s="533"/>
      <c r="C92" s="562"/>
      <c r="D92" s="562"/>
      <c r="E92" s="562"/>
      <c r="F92" s="562"/>
      <c r="G92" s="562"/>
      <c r="H92" s="562"/>
      <c r="I92" s="562"/>
      <c r="J92" s="562"/>
      <c r="K92" s="562"/>
      <c r="L92" s="562"/>
      <c r="M92" s="562"/>
      <c r="N92" s="1789"/>
    </row>
    <row r="93" spans="1:18" ht="12.75" customHeight="1">
      <c r="A93" s="1789"/>
      <c r="B93" s="533"/>
      <c r="C93" s="562"/>
      <c r="D93" s="562"/>
      <c r="E93" s="562"/>
      <c r="F93" s="562"/>
      <c r="G93" s="562"/>
      <c r="H93" s="562"/>
      <c r="I93" s="562"/>
      <c r="J93" s="562"/>
      <c r="K93" s="562"/>
      <c r="L93" s="562"/>
      <c r="M93" s="562"/>
      <c r="N93" s="1789"/>
    </row>
    <row r="94" spans="1:18" ht="12.75" customHeight="1">
      <c r="A94" s="1789"/>
      <c r="B94" s="533"/>
      <c r="C94" s="562"/>
      <c r="D94" s="562"/>
      <c r="E94" s="562"/>
      <c r="F94" s="562"/>
      <c r="G94" s="562"/>
      <c r="H94" s="562"/>
      <c r="I94" s="562"/>
      <c r="J94" s="562"/>
      <c r="K94" s="562"/>
      <c r="L94" s="562"/>
      <c r="M94" s="562"/>
      <c r="N94" s="1789"/>
    </row>
    <row r="95" spans="1:18" ht="12.75" customHeight="1">
      <c r="A95" s="1789"/>
      <c r="B95" s="533"/>
      <c r="C95" s="562"/>
      <c r="D95" s="562"/>
      <c r="E95" s="562"/>
      <c r="F95" s="562"/>
      <c r="G95" s="562"/>
      <c r="H95" s="562"/>
      <c r="I95" s="562"/>
      <c r="J95" s="562"/>
      <c r="K95" s="562"/>
      <c r="L95" s="562"/>
      <c r="M95" s="562"/>
      <c r="N95" s="1789"/>
    </row>
    <row r="96" spans="1:18" ht="12.75" customHeight="1">
      <c r="A96" s="1789"/>
      <c r="B96" s="533"/>
      <c r="C96" s="562"/>
      <c r="D96" s="562"/>
      <c r="E96" s="562"/>
      <c r="F96" s="562"/>
      <c r="G96" s="562"/>
      <c r="H96" s="562"/>
      <c r="I96" s="562"/>
      <c r="J96" s="562"/>
      <c r="K96" s="562"/>
      <c r="L96" s="562"/>
      <c r="M96" s="562"/>
      <c r="N96" s="1789"/>
    </row>
    <row r="97" spans="1:14" ht="12.75" customHeight="1">
      <c r="A97" s="1789"/>
      <c r="B97" s="533"/>
      <c r="C97" s="562"/>
      <c r="D97" s="562"/>
      <c r="E97" s="562"/>
      <c r="F97" s="562"/>
      <c r="G97" s="562"/>
      <c r="H97" s="562"/>
      <c r="I97" s="562"/>
      <c r="J97" s="562"/>
      <c r="K97" s="562"/>
      <c r="L97" s="562"/>
      <c r="M97" s="562"/>
      <c r="N97" s="1789"/>
    </row>
    <row r="98" spans="1:14" ht="12.75" customHeight="1">
      <c r="A98" s="1789"/>
      <c r="B98" s="533"/>
      <c r="C98" s="562"/>
      <c r="D98" s="562"/>
      <c r="E98" s="562"/>
      <c r="F98" s="562"/>
      <c r="G98" s="562"/>
      <c r="H98" s="562"/>
      <c r="I98" s="562"/>
      <c r="J98" s="562"/>
      <c r="K98" s="562"/>
      <c r="L98" s="562"/>
      <c r="M98" s="562"/>
      <c r="N98" s="1789"/>
    </row>
    <row r="99" spans="1:14" ht="12.75" customHeight="1">
      <c r="A99" s="1789"/>
      <c r="B99" s="533"/>
      <c r="C99" s="562"/>
      <c r="D99" s="562"/>
      <c r="E99" s="562"/>
      <c r="F99" s="562"/>
      <c r="G99" s="562"/>
      <c r="H99" s="562"/>
      <c r="I99" s="562"/>
      <c r="J99" s="562"/>
      <c r="K99" s="562"/>
      <c r="L99" s="562"/>
      <c r="M99" s="562"/>
      <c r="N99" s="1789"/>
    </row>
    <row r="100" spans="1:14" ht="12.75" customHeight="1">
      <c r="A100" s="1789"/>
      <c r="B100" s="533"/>
      <c r="C100" s="562"/>
      <c r="D100" s="562"/>
      <c r="E100" s="562"/>
      <c r="F100" s="562"/>
      <c r="G100" s="562"/>
      <c r="H100" s="562"/>
      <c r="I100" s="562"/>
      <c r="J100" s="562"/>
      <c r="K100" s="562"/>
      <c r="L100" s="562"/>
      <c r="M100" s="562"/>
      <c r="N100" s="1789"/>
    </row>
    <row r="101" spans="1:14" ht="12.75" customHeight="1">
      <c r="A101" s="1789"/>
      <c r="B101" s="533"/>
      <c r="C101" s="562"/>
      <c r="D101" s="562"/>
      <c r="E101" s="562"/>
      <c r="F101" s="562"/>
      <c r="G101" s="562"/>
      <c r="H101" s="562"/>
      <c r="I101" s="562"/>
      <c r="J101" s="562"/>
      <c r="K101" s="562"/>
      <c r="L101" s="562"/>
      <c r="M101" s="562"/>
      <c r="N101" s="1789"/>
    </row>
    <row r="102" spans="1:14" ht="12.75" customHeight="1">
      <c r="A102" s="1789"/>
      <c r="B102" s="533"/>
      <c r="C102" s="562"/>
      <c r="D102" s="562"/>
      <c r="E102" s="562"/>
      <c r="F102" s="562"/>
      <c r="G102" s="562"/>
      <c r="H102" s="562"/>
      <c r="I102" s="562"/>
      <c r="J102" s="562"/>
      <c r="K102" s="562"/>
      <c r="L102" s="562"/>
      <c r="M102" s="562"/>
      <c r="N102" s="1789"/>
    </row>
    <row r="103" spans="1:14" ht="12.75" customHeight="1">
      <c r="A103" s="1789"/>
      <c r="B103" s="533"/>
      <c r="C103" s="562"/>
      <c r="D103" s="562"/>
      <c r="E103" s="562"/>
      <c r="F103" s="562"/>
      <c r="G103" s="562"/>
      <c r="H103" s="562"/>
      <c r="I103" s="562"/>
      <c r="J103" s="562"/>
      <c r="K103" s="562"/>
      <c r="L103" s="562"/>
      <c r="M103" s="562"/>
      <c r="N103" s="1789"/>
    </row>
    <row r="104" spans="1:14" ht="12.75" customHeight="1">
      <c r="A104" s="1789"/>
      <c r="B104" s="533"/>
      <c r="C104" s="562"/>
      <c r="D104" s="562"/>
      <c r="E104" s="562"/>
      <c r="F104" s="562"/>
      <c r="G104" s="562"/>
      <c r="H104" s="562"/>
      <c r="I104" s="562"/>
      <c r="J104" s="562"/>
      <c r="K104" s="562"/>
      <c r="L104" s="562"/>
      <c r="M104" s="562"/>
      <c r="N104" s="1789"/>
    </row>
    <row r="105" spans="1:14" ht="12.75" customHeight="1">
      <c r="A105" s="1789"/>
      <c r="B105" s="533"/>
      <c r="C105" s="562"/>
      <c r="D105" s="562"/>
      <c r="E105" s="562"/>
      <c r="F105" s="562"/>
      <c r="G105" s="562"/>
      <c r="H105" s="562"/>
      <c r="I105" s="562"/>
      <c r="J105" s="562"/>
      <c r="K105" s="562"/>
      <c r="L105" s="562"/>
      <c r="M105" s="562"/>
      <c r="N105" s="1789"/>
    </row>
    <row r="106" spans="1:14" ht="12.75" customHeight="1">
      <c r="A106" s="1789"/>
      <c r="B106" s="533"/>
      <c r="C106" s="562"/>
      <c r="D106" s="562"/>
      <c r="E106" s="562"/>
      <c r="F106" s="562"/>
      <c r="G106" s="562"/>
      <c r="H106" s="562"/>
      <c r="I106" s="562"/>
      <c r="J106" s="562"/>
      <c r="K106" s="562"/>
      <c r="L106" s="562"/>
      <c r="M106" s="562"/>
      <c r="N106" s="1789"/>
    </row>
    <row r="107" spans="1:14" ht="12.75" customHeight="1">
      <c r="A107" s="1789"/>
      <c r="B107" s="533"/>
      <c r="C107" s="533"/>
      <c r="D107" s="533"/>
      <c r="E107" s="533"/>
      <c r="F107" s="533"/>
      <c r="G107" s="533"/>
      <c r="H107" s="533"/>
      <c r="I107" s="533"/>
      <c r="J107" s="533"/>
      <c r="K107" s="533"/>
      <c r="L107" s="533"/>
      <c r="M107" s="533"/>
      <c r="N107" s="1789"/>
    </row>
    <row r="108" spans="1:14" ht="12.75" customHeight="1">
      <c r="A108" s="1789"/>
      <c r="B108" s="533"/>
      <c r="C108" s="562"/>
      <c r="D108" s="562"/>
      <c r="E108" s="562"/>
      <c r="F108" s="562"/>
      <c r="G108" s="562"/>
      <c r="H108" s="562"/>
      <c r="I108" s="562"/>
      <c r="J108" s="562"/>
      <c r="K108" s="562"/>
      <c r="L108" s="562"/>
      <c r="M108" s="562"/>
      <c r="N108" s="1789"/>
    </row>
    <row r="109" spans="1:14" ht="12.75" customHeight="1">
      <c r="A109" s="1789"/>
      <c r="B109" s="1592"/>
      <c r="C109" s="562"/>
      <c r="D109" s="562"/>
      <c r="E109" s="562"/>
      <c r="F109" s="562"/>
      <c r="G109" s="563"/>
      <c r="H109" s="562"/>
      <c r="I109" s="562"/>
      <c r="J109" s="562"/>
      <c r="K109" s="562"/>
      <c r="L109" s="562"/>
      <c r="M109" s="562"/>
      <c r="N109" s="1789"/>
    </row>
    <row r="110" spans="1:14" ht="12.75" customHeight="1">
      <c r="A110" s="1789"/>
      <c r="B110" s="533"/>
      <c r="C110" s="533"/>
      <c r="D110" s="533"/>
      <c r="E110" s="533"/>
      <c r="F110" s="533"/>
      <c r="G110" s="563"/>
      <c r="H110" s="533"/>
      <c r="I110" s="533"/>
      <c r="J110" s="533"/>
      <c r="K110" s="533"/>
      <c r="L110" s="533"/>
      <c r="M110" s="533"/>
      <c r="N110" s="1789"/>
    </row>
    <row r="111" spans="1:14" ht="12.75" customHeight="1">
      <c r="A111" s="1789"/>
      <c r="B111" s="533"/>
      <c r="C111" s="562"/>
      <c r="D111" s="562"/>
      <c r="E111" s="562"/>
      <c r="F111" s="562"/>
      <c r="G111" s="562"/>
      <c r="H111" s="562"/>
      <c r="I111" s="562"/>
      <c r="J111" s="562"/>
      <c r="K111" s="562"/>
      <c r="L111" s="562"/>
      <c r="M111" s="562"/>
      <c r="N111" s="1789"/>
    </row>
    <row r="112" spans="1:14" ht="12.75" customHeight="1">
      <c r="A112" s="1789"/>
      <c r="B112" s="533"/>
      <c r="C112" s="533"/>
      <c r="D112" s="533"/>
      <c r="E112" s="533"/>
      <c r="F112" s="533"/>
      <c r="G112" s="562"/>
      <c r="H112" s="533"/>
      <c r="I112" s="533"/>
      <c r="J112" s="533"/>
      <c r="K112" s="533"/>
      <c r="L112" s="533"/>
      <c r="M112" s="533"/>
      <c r="N112" s="1789"/>
    </row>
    <row r="113" spans="1:14" ht="12.75" customHeight="1">
      <c r="A113" s="1789"/>
      <c r="B113" s="533"/>
      <c r="C113" s="533"/>
      <c r="D113" s="533"/>
      <c r="E113" s="533"/>
      <c r="F113" s="533"/>
      <c r="G113" s="562"/>
      <c r="H113" s="533"/>
      <c r="I113" s="533"/>
      <c r="J113" s="533"/>
      <c r="K113" s="533"/>
      <c r="L113" s="533"/>
      <c r="M113" s="533"/>
      <c r="N113" s="1789"/>
    </row>
    <row r="114" spans="1:14" ht="12.75" customHeight="1">
      <c r="A114" s="1789"/>
      <c r="B114" s="533"/>
      <c r="C114" s="562"/>
      <c r="D114" s="533"/>
      <c r="E114" s="533"/>
      <c r="F114" s="533"/>
      <c r="G114" s="1593"/>
      <c r="H114" s="562"/>
      <c r="I114" s="562"/>
      <c r="J114" s="562"/>
      <c r="K114" s="562"/>
      <c r="L114" s="562"/>
      <c r="M114" s="562"/>
      <c r="N114" s="1789"/>
    </row>
    <row r="115" spans="1:14" ht="12.75" customHeight="1">
      <c r="A115" s="1789"/>
      <c r="B115" s="533"/>
      <c r="C115" s="533"/>
      <c r="D115" s="562"/>
      <c r="E115" s="562"/>
      <c r="F115" s="562"/>
      <c r="G115" s="1593"/>
      <c r="H115" s="562"/>
      <c r="I115" s="562"/>
      <c r="J115" s="562"/>
      <c r="K115" s="562"/>
      <c r="L115" s="562"/>
      <c r="M115" s="562"/>
      <c r="N115" s="1789"/>
    </row>
    <row r="116" spans="1:14" ht="12.75" customHeight="1">
      <c r="A116" s="1789"/>
      <c r="B116" s="533"/>
      <c r="C116" s="562"/>
      <c r="D116" s="562"/>
      <c r="E116" s="562"/>
      <c r="F116" s="562"/>
      <c r="G116" s="1593"/>
      <c r="H116" s="562"/>
      <c r="I116" s="562"/>
      <c r="J116" s="562"/>
      <c r="K116" s="562"/>
      <c r="L116" s="562"/>
      <c r="M116" s="562"/>
      <c r="N116" s="1789"/>
    </row>
    <row r="117" spans="1:14" ht="12.75" customHeight="1">
      <c r="A117" s="1789"/>
      <c r="B117" s="533"/>
      <c r="C117" s="533"/>
      <c r="D117" s="533"/>
      <c r="E117" s="533"/>
      <c r="F117" s="533"/>
      <c r="G117" s="1593"/>
      <c r="H117" s="562"/>
      <c r="I117" s="562"/>
      <c r="J117" s="562"/>
      <c r="K117" s="562"/>
      <c r="L117" s="562"/>
      <c r="M117" s="562"/>
      <c r="N117" s="1789"/>
    </row>
    <row r="118" spans="1:14" ht="12.75" customHeight="1">
      <c r="A118" s="1789"/>
      <c r="B118" s="533"/>
      <c r="C118" s="563"/>
      <c r="D118" s="563"/>
      <c r="E118" s="563"/>
      <c r="F118" s="563"/>
      <c r="G118" s="563"/>
      <c r="H118" s="563"/>
      <c r="I118" s="563"/>
      <c r="J118" s="563"/>
      <c r="K118" s="563"/>
      <c r="L118" s="563"/>
      <c r="M118" s="563"/>
      <c r="N118" s="1789"/>
    </row>
    <row r="119" spans="1:14" ht="12.75" customHeight="1">
      <c r="A119" s="1747"/>
      <c r="B119" s="1747"/>
      <c r="C119" s="1747"/>
      <c r="D119" s="1747"/>
      <c r="E119" s="1747"/>
      <c r="F119" s="1747"/>
      <c r="G119" s="1747"/>
      <c r="H119" s="1747"/>
      <c r="I119" s="1747"/>
      <c r="J119" s="1747"/>
      <c r="K119" s="1747"/>
      <c r="L119" s="1747"/>
      <c r="M119" s="1747"/>
      <c r="N119" s="1747"/>
    </row>
    <row r="120" spans="1:14" ht="12.75" customHeight="1">
      <c r="A120" s="533"/>
      <c r="B120" s="533"/>
      <c r="C120" s="1594"/>
      <c r="D120" s="533"/>
      <c r="E120" s="561"/>
      <c r="F120" s="561"/>
      <c r="G120" s="561"/>
      <c r="H120" s="533"/>
      <c r="I120" s="1594"/>
      <c r="J120" s="533"/>
      <c r="K120" s="533"/>
      <c r="L120" s="561"/>
      <c r="M120" s="561"/>
      <c r="N120" s="561"/>
    </row>
    <row r="121" spans="1:14" ht="12.75" customHeight="1">
      <c r="A121" s="44" t="s">
        <v>2755</v>
      </c>
      <c r="B121" s="44"/>
      <c r="C121" s="44"/>
      <c r="D121" s="44"/>
      <c r="E121" s="44"/>
      <c r="F121" s="44"/>
      <c r="G121" s="44"/>
      <c r="H121" s="44" t="s">
        <v>2756</v>
      </c>
      <c r="I121" s="44"/>
      <c r="J121" s="44"/>
      <c r="K121" s="44"/>
      <c r="L121" s="44"/>
      <c r="M121" s="44"/>
      <c r="N121" s="44"/>
    </row>
    <row r="122" spans="1:14" ht="12.75" customHeight="1"/>
    <row r="123" spans="1:14" ht="12.75" customHeight="1"/>
    <row r="124" spans="1:14" ht="12.75" customHeight="1"/>
  </sheetData>
  <mergeCells count="3">
    <mergeCell ref="P1:R1"/>
    <mergeCell ref="P2:R2"/>
    <mergeCell ref="P3:R3"/>
  </mergeCells>
  <phoneticPr fontId="0" type="noConversion"/>
  <pageMargins left="0" right="0" top="0.75" bottom="0.75" header="0" footer="0"/>
  <pageSetup scale="66" fitToWidth="2" pageOrder="overThenDown" orientation="portrait" horizontalDpi="300" verticalDpi="300" r:id="rId1"/>
  <headerFooter alignWithMargins="0"/>
  <rowBreaks count="1" manualBreakCount="1">
    <brk id="64" max="16383" man="1"/>
  </rowBreaks>
  <colBreaks count="1" manualBreakCount="1">
    <brk id="7"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dimension ref="T1"/>
  <sheetViews>
    <sheetView showGridLines="0" view="pageBreakPreview" zoomScale="60" zoomScaleNormal="59" workbookViewId="0">
      <selection activeCell="J32" sqref="J32"/>
    </sheetView>
  </sheetViews>
  <sheetFormatPr defaultColWidth="8.5546875" defaultRowHeight="12.75"/>
  <cols>
    <col min="1" max="19" width="8.5546875" style="1595"/>
    <col min="20" max="20" width="8.5546875" style="1596"/>
    <col min="21" max="16384" width="8.5546875" style="1595"/>
  </cols>
  <sheetData/>
  <pageMargins left="0.75" right="0" top="0" bottom="0" header="0" footer="0"/>
  <pageSetup scale="51"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4">
    <tabColor rgb="FF00B050"/>
    <pageSetUpPr fitToPage="1"/>
  </sheetPr>
  <dimension ref="A1:O133"/>
  <sheetViews>
    <sheetView defaultGridColor="0" view="pageBreakPreview" topLeftCell="A10" colorId="22" zoomScale="60" zoomScaleNormal="85" workbookViewId="0">
      <selection activeCell="G32" sqref="G32"/>
    </sheetView>
  </sheetViews>
  <sheetFormatPr defaultColWidth="9.6640625" defaultRowHeight="15"/>
  <cols>
    <col min="1" max="1" width="4.6640625" style="4" customWidth="1"/>
    <col min="2" max="2" width="17.6640625" style="4" customWidth="1"/>
    <col min="3" max="3" width="15.6640625" style="4" customWidth="1"/>
    <col min="4" max="4" width="7.6640625" style="4" customWidth="1"/>
    <col min="5" max="5" width="15.6640625" style="4" customWidth="1"/>
    <col min="6" max="6" width="7.6640625" style="4" customWidth="1"/>
    <col min="7" max="8" width="15.6640625" style="4" customWidth="1"/>
    <col min="9" max="10" width="18.6640625" style="4" customWidth="1"/>
    <col min="11" max="12" width="20.6640625" style="4" customWidth="1"/>
    <col min="13" max="13" width="16.6640625" style="4" customWidth="1"/>
    <col min="14" max="14" width="4.6640625" style="4" customWidth="1"/>
    <col min="15" max="16384" width="9.6640625" style="4"/>
  </cols>
  <sheetData>
    <row r="1" spans="1:15">
      <c r="A1" s="13" t="s">
        <v>2817</v>
      </c>
      <c r="B1" s="41"/>
      <c r="C1" s="128"/>
      <c r="D1" s="41" t="s">
        <v>2726</v>
      </c>
      <c r="E1" s="41"/>
      <c r="F1" s="3688" t="s">
        <v>4303</v>
      </c>
      <c r="G1" s="3689"/>
      <c r="H1" s="287" t="s">
        <v>2820</v>
      </c>
      <c r="I1" s="13" t="s">
        <v>2817</v>
      </c>
      <c r="J1" s="128"/>
      <c r="K1" s="128" t="s">
        <v>3891</v>
      </c>
      <c r="L1" s="1800" t="s">
        <v>2819</v>
      </c>
      <c r="M1" s="430" t="s">
        <v>2820</v>
      </c>
      <c r="N1" s="42"/>
      <c r="O1" s="11"/>
    </row>
    <row r="2" spans="1:15" ht="19.5" customHeight="1">
      <c r="A2" s="1218" t="str">
        <f>'Data Sheet'!$C$25</f>
        <v>Orange and Rockland Utilities, Inc</v>
      </c>
      <c r="B2" s="1217"/>
      <c r="C2" s="1215"/>
      <c r="D2" s="11" t="s">
        <v>2576</v>
      </c>
      <c r="E2" s="11"/>
      <c r="F2" s="66"/>
      <c r="G2" s="11"/>
      <c r="H2" s="58"/>
      <c r="I2" s="1218" t="str">
        <f>'Data Sheet'!$C$25</f>
        <v>Orange and Rockland Utilities, Inc</v>
      </c>
      <c r="J2" s="56"/>
      <c r="K2" s="56" t="s">
        <v>2576</v>
      </c>
      <c r="L2" s="56"/>
      <c r="M2" s="11"/>
      <c r="N2" s="48"/>
      <c r="O2" s="11"/>
    </row>
    <row r="3" spans="1:15" ht="15" customHeight="1">
      <c r="A3" s="49"/>
      <c r="B3" s="52"/>
      <c r="C3" s="56"/>
      <c r="D3" s="11" t="s">
        <v>1675</v>
      </c>
      <c r="E3" s="11"/>
      <c r="F3" s="714" t="str">
        <f>'Data Sheet'!$C$40</f>
        <v>4/28/2015</v>
      </c>
      <c r="G3" s="715"/>
      <c r="H3" s="138" t="str">
        <f>'Data Sheet'!$C$38</f>
        <v>12/31/2014</v>
      </c>
      <c r="I3" s="47"/>
      <c r="J3" s="56"/>
      <c r="K3" s="56" t="s">
        <v>1675</v>
      </c>
      <c r="L3" s="1802" t="str">
        <f>'Data Sheet'!$C$40</f>
        <v>4/28/2015</v>
      </c>
      <c r="M3" s="220" t="str">
        <f>'Data Sheet'!$C$38</f>
        <v>12/31/2014</v>
      </c>
      <c r="N3" s="48"/>
      <c r="O3" s="11"/>
    </row>
    <row r="4" spans="1:15" ht="15" customHeight="1">
      <c r="A4" s="1974" t="s">
        <v>215</v>
      </c>
      <c r="B4" s="50"/>
      <c r="C4" s="132"/>
      <c r="D4" s="132"/>
      <c r="E4" s="132"/>
      <c r="F4" s="132"/>
      <c r="G4" s="132"/>
      <c r="H4" s="133"/>
      <c r="I4" s="1974" t="s">
        <v>216</v>
      </c>
      <c r="J4" s="132"/>
      <c r="K4" s="132"/>
      <c r="L4" s="132"/>
      <c r="M4" s="132"/>
      <c r="N4" s="133"/>
      <c r="O4" s="11"/>
    </row>
    <row r="5" spans="1:15">
      <c r="A5" s="47"/>
      <c r="B5" s="11" t="s">
        <v>217</v>
      </c>
      <c r="C5" s="11"/>
      <c r="D5" s="11"/>
      <c r="E5" s="11"/>
      <c r="F5" s="11"/>
      <c r="G5" s="11"/>
      <c r="H5" s="48"/>
      <c r="I5" s="47"/>
      <c r="J5" s="11"/>
      <c r="K5" s="11"/>
      <c r="L5" s="11"/>
      <c r="M5" s="11"/>
      <c r="N5" s="48"/>
      <c r="O5" s="11"/>
    </row>
    <row r="6" spans="1:15">
      <c r="A6" s="47"/>
      <c r="B6" s="11" t="s">
        <v>2525</v>
      </c>
      <c r="C6" s="11"/>
      <c r="D6" s="11"/>
      <c r="E6" s="11"/>
      <c r="F6" s="11"/>
      <c r="G6" s="11"/>
      <c r="H6" s="48"/>
      <c r="I6" s="47"/>
      <c r="J6" s="11"/>
      <c r="K6" s="11"/>
      <c r="L6" s="11"/>
      <c r="M6" s="11"/>
      <c r="N6" s="48"/>
      <c r="O6" s="11"/>
    </row>
    <row r="7" spans="1:15">
      <c r="A7" s="47"/>
      <c r="B7" s="11" t="s">
        <v>2526</v>
      </c>
      <c r="C7" s="11"/>
      <c r="D7" s="11"/>
      <c r="E7" s="11"/>
      <c r="F7" s="11"/>
      <c r="G7" s="11"/>
      <c r="H7" s="48"/>
      <c r="I7" s="47"/>
      <c r="J7" s="11"/>
      <c r="K7" s="11"/>
      <c r="L7" s="11"/>
      <c r="M7" s="11"/>
      <c r="N7" s="48"/>
      <c r="O7" s="11"/>
    </row>
    <row r="8" spans="1:15">
      <c r="A8" s="49"/>
      <c r="B8" s="52"/>
      <c r="C8" s="52"/>
      <c r="D8" s="52"/>
      <c r="E8" s="52"/>
      <c r="F8" s="52"/>
      <c r="G8" s="52"/>
      <c r="H8" s="51"/>
      <c r="I8" s="49"/>
      <c r="J8" s="52"/>
      <c r="K8" s="52"/>
      <c r="L8" s="52"/>
      <c r="M8" s="52"/>
      <c r="N8" s="51"/>
      <c r="O8" s="11"/>
    </row>
    <row r="9" spans="1:15">
      <c r="A9" s="175" t="s">
        <v>4190</v>
      </c>
      <c r="B9" s="56"/>
      <c r="C9" s="56"/>
      <c r="D9" s="44" t="s">
        <v>423</v>
      </c>
      <c r="E9" s="288"/>
      <c r="F9" s="54" t="s">
        <v>2527</v>
      </c>
      <c r="G9" s="288"/>
      <c r="H9" s="58"/>
      <c r="I9" s="47"/>
      <c r="J9" s="66"/>
      <c r="K9" s="69"/>
      <c r="L9" s="50" t="s">
        <v>2528</v>
      </c>
      <c r="M9" s="52"/>
      <c r="N9" s="137" t="s">
        <v>4190</v>
      </c>
      <c r="O9" s="11"/>
    </row>
    <row r="10" spans="1:15">
      <c r="A10" s="175" t="s">
        <v>4193</v>
      </c>
      <c r="B10" s="56"/>
      <c r="C10" s="1767" t="s">
        <v>3020</v>
      </c>
      <c r="D10" s="50" t="s">
        <v>531</v>
      </c>
      <c r="E10" s="207"/>
      <c r="F10" s="206" t="s">
        <v>2529</v>
      </c>
      <c r="G10" s="207"/>
      <c r="H10" s="58"/>
      <c r="I10" s="1787" t="s">
        <v>3020</v>
      </c>
      <c r="J10" s="1756" t="s">
        <v>2530</v>
      </c>
      <c r="K10" s="66"/>
      <c r="L10" s="11"/>
      <c r="M10" s="11"/>
      <c r="N10" s="137" t="s">
        <v>4193</v>
      </c>
      <c r="O10" s="11"/>
    </row>
    <row r="11" spans="1:15">
      <c r="A11" s="175"/>
      <c r="B11" s="1767" t="s">
        <v>1733</v>
      </c>
      <c r="C11" s="1767" t="s">
        <v>2531</v>
      </c>
      <c r="D11" s="44" t="s">
        <v>1733</v>
      </c>
      <c r="E11" s="53"/>
      <c r="F11" s="289" t="s">
        <v>1733</v>
      </c>
      <c r="G11" s="53"/>
      <c r="H11" s="58"/>
      <c r="I11" s="1787" t="s">
        <v>3793</v>
      </c>
      <c r="J11" s="1756" t="s">
        <v>1708</v>
      </c>
      <c r="K11" s="66"/>
      <c r="L11" s="11"/>
      <c r="M11" s="11"/>
      <c r="N11" s="137"/>
      <c r="O11" s="11"/>
    </row>
    <row r="12" spans="1:15">
      <c r="A12" s="175"/>
      <c r="B12" s="1767" t="s">
        <v>1709</v>
      </c>
      <c r="C12" s="1767" t="s">
        <v>1287</v>
      </c>
      <c r="D12" s="1766" t="s">
        <v>4193</v>
      </c>
      <c r="E12" s="435" t="s">
        <v>3023</v>
      </c>
      <c r="F12" s="435" t="s">
        <v>4193</v>
      </c>
      <c r="G12" s="435" t="s">
        <v>3023</v>
      </c>
      <c r="H12" s="137" t="s">
        <v>503</v>
      </c>
      <c r="I12" s="1787" t="s">
        <v>4019</v>
      </c>
      <c r="J12" s="1756" t="s">
        <v>1710</v>
      </c>
      <c r="K12" s="66"/>
      <c r="L12" s="11"/>
      <c r="M12" s="11"/>
      <c r="N12" s="137"/>
      <c r="O12" s="11"/>
    </row>
    <row r="13" spans="1:15">
      <c r="A13" s="176"/>
      <c r="B13" s="290" t="s">
        <v>65</v>
      </c>
      <c r="C13" s="290" t="s">
        <v>2119</v>
      </c>
      <c r="D13" s="1792" t="s">
        <v>2120</v>
      </c>
      <c r="E13" s="441" t="s">
        <v>2121</v>
      </c>
      <c r="F13" s="441" t="s">
        <v>4029</v>
      </c>
      <c r="G13" s="441" t="s">
        <v>4030</v>
      </c>
      <c r="H13" s="138" t="s">
        <v>4031</v>
      </c>
      <c r="I13" s="1791" t="s">
        <v>4032</v>
      </c>
      <c r="J13" s="220" t="s">
        <v>4033</v>
      </c>
      <c r="K13" s="66"/>
      <c r="L13" s="11"/>
      <c r="M13" s="11"/>
      <c r="N13" s="138"/>
      <c r="O13" s="11"/>
    </row>
    <row r="14" spans="1:15">
      <c r="A14" s="175">
        <v>1</v>
      </c>
      <c r="B14" s="290" t="s">
        <v>1731</v>
      </c>
      <c r="C14" s="291"/>
      <c r="D14" s="292"/>
      <c r="E14" s="291"/>
      <c r="F14" s="292"/>
      <c r="G14" s="291"/>
      <c r="H14" s="293"/>
      <c r="I14" s="294"/>
      <c r="J14" s="295"/>
      <c r="K14" s="66"/>
      <c r="L14" s="11"/>
      <c r="M14" s="11"/>
      <c r="N14" s="137">
        <v>1</v>
      </c>
      <c r="O14" s="11"/>
    </row>
    <row r="15" spans="1:15">
      <c r="A15" s="175">
        <v>2</v>
      </c>
      <c r="B15" s="1767" t="s">
        <v>1711</v>
      </c>
      <c r="C15" s="257"/>
      <c r="D15" s="53"/>
      <c r="E15" s="257"/>
      <c r="F15" s="53"/>
      <c r="G15" s="257"/>
      <c r="H15" s="209"/>
      <c r="I15" s="280">
        <f t="shared" ref="I15:I25" si="0">C15+E15-G15+H15</f>
        <v>0</v>
      </c>
      <c r="J15" s="66"/>
      <c r="K15" s="66"/>
      <c r="L15" s="11"/>
      <c r="M15" s="11"/>
      <c r="N15" s="137">
        <v>2</v>
      </c>
      <c r="O15" s="11"/>
    </row>
    <row r="16" spans="1:15">
      <c r="A16" s="175">
        <v>3</v>
      </c>
      <c r="B16" s="1767" t="s">
        <v>1712</v>
      </c>
      <c r="C16" s="241"/>
      <c r="D16" s="53"/>
      <c r="E16" s="241"/>
      <c r="F16" s="53"/>
      <c r="G16" s="241"/>
      <c r="H16" s="336"/>
      <c r="I16" s="238">
        <f t="shared" si="0"/>
        <v>0</v>
      </c>
      <c r="J16" s="66"/>
      <c r="K16" s="66"/>
      <c r="L16" s="11"/>
      <c r="M16" s="11"/>
      <c r="N16" s="137">
        <v>3</v>
      </c>
      <c r="O16" s="11"/>
    </row>
    <row r="17" spans="1:15">
      <c r="A17" s="175">
        <v>4</v>
      </c>
      <c r="B17" s="1767" t="s">
        <v>1713</v>
      </c>
      <c r="C17" s="241"/>
      <c r="D17" s="53"/>
      <c r="E17" s="241"/>
      <c r="F17" s="53"/>
      <c r="G17" s="241"/>
      <c r="H17" s="336"/>
      <c r="I17" s="238">
        <f t="shared" si="0"/>
        <v>0</v>
      </c>
      <c r="J17" s="66"/>
      <c r="K17" s="66"/>
      <c r="L17" s="11"/>
      <c r="M17" s="11"/>
      <c r="N17" s="137">
        <v>4</v>
      </c>
      <c r="O17" s="11"/>
    </row>
    <row r="18" spans="1:15">
      <c r="A18" s="175">
        <v>5</v>
      </c>
      <c r="B18" s="1767" t="s">
        <v>1714</v>
      </c>
      <c r="C18" s="241">
        <v>469413</v>
      </c>
      <c r="D18" s="53"/>
      <c r="E18" s="241"/>
      <c r="F18" s="435">
        <v>420</v>
      </c>
      <c r="G18" s="241">
        <v>60864</v>
      </c>
      <c r="H18" s="336"/>
      <c r="I18" s="238">
        <f t="shared" si="0"/>
        <v>408549</v>
      </c>
      <c r="J18" s="66"/>
      <c r="K18" s="66"/>
      <c r="L18" s="11"/>
      <c r="M18" s="11"/>
      <c r="N18" s="137">
        <v>5</v>
      </c>
      <c r="O18" s="11"/>
    </row>
    <row r="19" spans="1:15">
      <c r="A19" s="175">
        <v>6</v>
      </c>
      <c r="B19" s="3367" t="s">
        <v>4959</v>
      </c>
      <c r="C19" s="241">
        <v>110052</v>
      </c>
      <c r="D19" s="53"/>
      <c r="E19" s="241"/>
      <c r="F19" s="435">
        <v>420</v>
      </c>
      <c r="G19" s="241">
        <v>26014</v>
      </c>
      <c r="H19" s="336"/>
      <c r="I19" s="238">
        <f t="shared" si="0"/>
        <v>84038</v>
      </c>
      <c r="J19" s="66"/>
      <c r="K19" s="66"/>
      <c r="L19" s="11"/>
      <c r="M19" s="11"/>
      <c r="N19" s="137">
        <v>6</v>
      </c>
      <c r="O19" s="11"/>
    </row>
    <row r="20" spans="1:15" ht="15" customHeight="1">
      <c r="A20" s="175">
        <v>7</v>
      </c>
      <c r="B20" s="56"/>
      <c r="C20" s="241"/>
      <c r="D20" s="53"/>
      <c r="E20" s="241"/>
      <c r="F20" s="53"/>
      <c r="G20" s="241"/>
      <c r="H20" s="336"/>
      <c r="I20" s="238">
        <f t="shared" si="0"/>
        <v>0</v>
      </c>
      <c r="J20" s="66"/>
      <c r="K20" s="66"/>
      <c r="L20" s="11"/>
      <c r="M20" s="11"/>
      <c r="N20" s="137">
        <v>7</v>
      </c>
      <c r="O20" s="11"/>
    </row>
    <row r="21" spans="1:15" ht="15" customHeight="1">
      <c r="A21" s="175">
        <v>8</v>
      </c>
      <c r="B21" s="298"/>
      <c r="C21" s="241"/>
      <c r="D21" s="208"/>
      <c r="E21" s="241"/>
      <c r="F21" s="208"/>
      <c r="G21" s="241"/>
      <c r="H21" s="336"/>
      <c r="I21" s="238">
        <f t="shared" si="0"/>
        <v>0</v>
      </c>
      <c r="J21" s="66"/>
      <c r="K21" s="66"/>
      <c r="L21" s="11"/>
      <c r="M21" s="11"/>
      <c r="N21" s="137">
        <v>8</v>
      </c>
      <c r="O21" s="11"/>
    </row>
    <row r="22" spans="1:15" ht="15" customHeight="1">
      <c r="A22" s="175">
        <v>9</v>
      </c>
      <c r="B22" s="298"/>
      <c r="C22" s="241"/>
      <c r="D22" s="208"/>
      <c r="E22" s="241"/>
      <c r="F22" s="208"/>
      <c r="G22" s="241"/>
      <c r="H22" s="336"/>
      <c r="I22" s="238">
        <f t="shared" si="0"/>
        <v>0</v>
      </c>
      <c r="J22" s="66"/>
      <c r="K22" s="66"/>
      <c r="L22" s="11"/>
      <c r="M22" s="11"/>
      <c r="N22" s="137">
        <v>9</v>
      </c>
      <c r="O22" s="11"/>
    </row>
    <row r="23" spans="1:15" ht="15" customHeight="1">
      <c r="A23" s="175">
        <v>10</v>
      </c>
      <c r="B23" s="298"/>
      <c r="C23" s="241"/>
      <c r="D23" s="208"/>
      <c r="E23" s="241"/>
      <c r="F23" s="208"/>
      <c r="G23" s="241"/>
      <c r="H23" s="336"/>
      <c r="I23" s="238">
        <f t="shared" si="0"/>
        <v>0</v>
      </c>
      <c r="J23" s="66"/>
      <c r="K23" s="66"/>
      <c r="L23" s="11"/>
      <c r="M23" s="11"/>
      <c r="N23" s="137">
        <v>10</v>
      </c>
      <c r="O23" s="11"/>
    </row>
    <row r="24" spans="1:15" ht="15" customHeight="1">
      <c r="A24" s="175">
        <v>11</v>
      </c>
      <c r="B24" s="56"/>
      <c r="C24" s="241"/>
      <c r="D24" s="53"/>
      <c r="E24" s="241"/>
      <c r="F24" s="53"/>
      <c r="G24" s="241"/>
      <c r="H24" s="336"/>
      <c r="I24" s="238">
        <f t="shared" si="0"/>
        <v>0</v>
      </c>
      <c r="J24" s="66"/>
      <c r="K24" s="66"/>
      <c r="L24" s="11"/>
      <c r="M24" s="11"/>
      <c r="N24" s="137">
        <v>11</v>
      </c>
      <c r="O24" s="11"/>
    </row>
    <row r="25" spans="1:15" ht="15" customHeight="1">
      <c r="A25" s="175">
        <v>12</v>
      </c>
      <c r="B25" s="445" t="s">
        <v>1715</v>
      </c>
      <c r="C25" s="146">
        <f>SUM(C15:C24)</f>
        <v>579465</v>
      </c>
      <c r="D25" s="143"/>
      <c r="E25" s="146">
        <f>SUM(E15:E24)</f>
        <v>0</v>
      </c>
      <c r="F25" s="143"/>
      <c r="G25" s="146">
        <f>SUM(G15:G24)</f>
        <v>86878</v>
      </c>
      <c r="H25" s="144">
        <f>SUM(H15:H24)</f>
        <v>0</v>
      </c>
      <c r="I25" s="299">
        <f t="shared" si="0"/>
        <v>492587</v>
      </c>
      <c r="J25" s="300"/>
      <c r="K25" s="66"/>
      <c r="L25" s="11"/>
      <c r="M25" s="11"/>
      <c r="N25" s="137">
        <v>12</v>
      </c>
      <c r="O25" s="11"/>
    </row>
    <row r="26" spans="1:15">
      <c r="A26" s="175">
        <v>13</v>
      </c>
      <c r="B26" s="290" t="s">
        <v>1732</v>
      </c>
      <c r="C26" s="301"/>
      <c r="D26" s="302"/>
      <c r="E26" s="301"/>
      <c r="F26" s="302"/>
      <c r="G26" s="301"/>
      <c r="H26" s="303"/>
      <c r="I26" s="304"/>
      <c r="J26" s="305"/>
      <c r="K26" s="66"/>
      <c r="L26" s="11"/>
      <c r="M26" s="11"/>
      <c r="N26" s="137">
        <v>13</v>
      </c>
      <c r="O26" s="11"/>
    </row>
    <row r="27" spans="1:15">
      <c r="A27" s="175">
        <v>14</v>
      </c>
      <c r="B27" s="1767" t="s">
        <v>1711</v>
      </c>
      <c r="C27" s="241"/>
      <c r="D27" s="53"/>
      <c r="E27" s="241"/>
      <c r="F27" s="53"/>
      <c r="G27" s="241"/>
      <c r="H27" s="336"/>
      <c r="I27" s="238">
        <f t="shared" ref="I27:I37" si="1">C27+E27-G27+H27</f>
        <v>0</v>
      </c>
      <c r="J27" s="66"/>
      <c r="K27" s="66"/>
      <c r="L27" s="11"/>
      <c r="M27" s="11"/>
      <c r="N27" s="137">
        <v>14</v>
      </c>
      <c r="O27" s="11"/>
    </row>
    <row r="28" spans="1:15">
      <c r="A28" s="175">
        <v>15</v>
      </c>
      <c r="B28" s="1767" t="s">
        <v>1712</v>
      </c>
      <c r="C28" s="241">
        <v>8021</v>
      </c>
      <c r="D28" s="53"/>
      <c r="E28" s="241"/>
      <c r="F28" s="435">
        <v>420</v>
      </c>
      <c r="G28" s="241">
        <v>1643</v>
      </c>
      <c r="H28" s="336"/>
      <c r="I28" s="238">
        <f t="shared" si="1"/>
        <v>6378</v>
      </c>
      <c r="J28" s="66"/>
      <c r="K28" s="66"/>
      <c r="L28" s="11"/>
      <c r="M28" s="11"/>
      <c r="N28" s="137">
        <v>15</v>
      </c>
      <c r="O28" s="11"/>
    </row>
    <row r="29" spans="1:15">
      <c r="A29" s="175">
        <v>16</v>
      </c>
      <c r="B29" s="1767" t="s">
        <v>1713</v>
      </c>
      <c r="C29" s="241"/>
      <c r="D29" s="53"/>
      <c r="E29" s="241"/>
      <c r="F29" s="53"/>
      <c r="G29" s="241"/>
      <c r="H29" s="336"/>
      <c r="I29" s="238">
        <f t="shared" si="1"/>
        <v>0</v>
      </c>
      <c r="J29" s="66"/>
      <c r="K29" s="66"/>
      <c r="L29" s="11"/>
      <c r="M29" s="11"/>
      <c r="N29" s="137">
        <v>16</v>
      </c>
      <c r="O29" s="11"/>
    </row>
    <row r="30" spans="1:15">
      <c r="A30" s="175">
        <v>17</v>
      </c>
      <c r="B30" s="1767" t="s">
        <v>1714</v>
      </c>
      <c r="C30" s="241">
        <v>392655</v>
      </c>
      <c r="D30" s="53"/>
      <c r="E30" s="241"/>
      <c r="F30" s="435">
        <v>420</v>
      </c>
      <c r="G30" s="241">
        <v>28288</v>
      </c>
      <c r="H30" s="336"/>
      <c r="I30" s="238">
        <f t="shared" si="1"/>
        <v>364367</v>
      </c>
      <c r="J30" s="66"/>
      <c r="K30" s="66"/>
      <c r="L30" s="11"/>
      <c r="M30" s="11"/>
      <c r="N30" s="137">
        <v>17</v>
      </c>
      <c r="O30" s="11"/>
    </row>
    <row r="31" spans="1:15">
      <c r="A31" s="175">
        <v>18</v>
      </c>
      <c r="B31" s="3367" t="s">
        <v>4959</v>
      </c>
      <c r="C31" s="241">
        <v>222100</v>
      </c>
      <c r="D31" s="208"/>
      <c r="E31" s="241"/>
      <c r="F31" s="435">
        <v>420</v>
      </c>
      <c r="G31" s="241">
        <v>24072</v>
      </c>
      <c r="H31" s="336"/>
      <c r="I31" s="238">
        <f t="shared" si="1"/>
        <v>198028</v>
      </c>
      <c r="J31" s="66"/>
      <c r="K31" s="66"/>
      <c r="L31" s="11"/>
      <c r="M31" s="11"/>
      <c r="N31" s="137">
        <v>18</v>
      </c>
      <c r="O31" s="11"/>
    </row>
    <row r="32" spans="1:15">
      <c r="A32" s="175">
        <v>19</v>
      </c>
      <c r="B32" s="56"/>
      <c r="C32" s="241"/>
      <c r="D32" s="208"/>
      <c r="E32" s="241"/>
      <c r="F32" s="53"/>
      <c r="G32" s="241"/>
      <c r="H32" s="336"/>
      <c r="I32" s="238">
        <f t="shared" si="1"/>
        <v>0</v>
      </c>
      <c r="J32" s="66"/>
      <c r="K32" s="66"/>
      <c r="L32" s="11"/>
      <c r="M32" s="11"/>
      <c r="N32" s="137">
        <v>19</v>
      </c>
      <c r="O32" s="11"/>
    </row>
    <row r="33" spans="1:15">
      <c r="A33" s="175">
        <v>20</v>
      </c>
      <c r="B33" s="56"/>
      <c r="C33" s="241"/>
      <c r="D33" s="208"/>
      <c r="E33" s="241"/>
      <c r="F33" s="208"/>
      <c r="G33" s="241"/>
      <c r="H33" s="204"/>
      <c r="I33" s="238">
        <f t="shared" si="1"/>
        <v>0</v>
      </c>
      <c r="J33" s="66"/>
      <c r="K33" s="66"/>
      <c r="L33" s="11"/>
      <c r="M33" s="11"/>
      <c r="N33" s="137">
        <v>20</v>
      </c>
      <c r="O33" s="11"/>
    </row>
    <row r="34" spans="1:15" ht="15" customHeight="1">
      <c r="A34" s="175">
        <v>21</v>
      </c>
      <c r="B34" s="298"/>
      <c r="C34" s="257"/>
      <c r="D34" s="208"/>
      <c r="E34" s="257"/>
      <c r="F34" s="208"/>
      <c r="G34" s="257"/>
      <c r="H34" s="209"/>
      <c r="I34" s="238">
        <f t="shared" si="1"/>
        <v>0</v>
      </c>
      <c r="J34" s="306"/>
      <c r="K34" s="66"/>
      <c r="L34" s="11"/>
      <c r="M34" s="11"/>
      <c r="N34" s="137">
        <v>21</v>
      </c>
      <c r="O34" s="11"/>
    </row>
    <row r="35" spans="1:15" ht="15" customHeight="1">
      <c r="A35" s="175" t="s">
        <v>2843</v>
      </c>
      <c r="B35" s="298"/>
      <c r="C35" s="257"/>
      <c r="D35" s="208"/>
      <c r="E35" s="257"/>
      <c r="F35" s="208"/>
      <c r="G35" s="257"/>
      <c r="H35" s="209"/>
      <c r="I35" s="238">
        <f t="shared" si="1"/>
        <v>0</v>
      </c>
      <c r="J35" s="306"/>
      <c r="K35" s="66"/>
      <c r="L35" s="11"/>
      <c r="M35" s="11"/>
      <c r="N35" s="137" t="s">
        <v>2843</v>
      </c>
      <c r="O35" s="11"/>
    </row>
    <row r="36" spans="1:15" ht="15" customHeight="1">
      <c r="A36" s="175">
        <v>23</v>
      </c>
      <c r="B36" s="56"/>
      <c r="C36" s="257"/>
      <c r="D36" s="53"/>
      <c r="E36" s="257"/>
      <c r="F36" s="53"/>
      <c r="G36" s="257"/>
      <c r="H36" s="1975"/>
      <c r="I36" s="238">
        <f t="shared" si="1"/>
        <v>0</v>
      </c>
      <c r="J36" s="66"/>
      <c r="K36" s="66"/>
      <c r="L36" s="11"/>
      <c r="M36" s="11"/>
      <c r="N36" s="137">
        <v>23</v>
      </c>
      <c r="O36" s="11"/>
    </row>
    <row r="37" spans="1:15" ht="15" customHeight="1">
      <c r="A37" s="175">
        <v>24</v>
      </c>
      <c r="B37" s="445" t="s">
        <v>1715</v>
      </c>
      <c r="C37" s="146">
        <f>SUM(C27:C36)</f>
        <v>622776</v>
      </c>
      <c r="D37" s="143"/>
      <c r="E37" s="146">
        <f>SUM(E27:E36)</f>
        <v>0</v>
      </c>
      <c r="F37" s="143"/>
      <c r="G37" s="146">
        <f>SUM(G27:G36)</f>
        <v>54003</v>
      </c>
      <c r="H37" s="144">
        <f>SUM(H27:H36)</f>
        <v>0</v>
      </c>
      <c r="I37" s="299">
        <f t="shared" si="1"/>
        <v>568773</v>
      </c>
      <c r="J37" s="300"/>
      <c r="K37" s="66"/>
      <c r="L37" s="11"/>
      <c r="M37" s="11"/>
      <c r="N37" s="137">
        <v>24</v>
      </c>
      <c r="O37" s="11"/>
    </row>
    <row r="38" spans="1:15" ht="15" customHeight="1">
      <c r="A38" s="175">
        <v>25</v>
      </c>
      <c r="B38" s="290" t="s">
        <v>1716</v>
      </c>
      <c r="C38" s="301"/>
      <c r="D38" s="302"/>
      <c r="E38" s="301"/>
      <c r="F38" s="302"/>
      <c r="G38" s="301"/>
      <c r="H38" s="303"/>
      <c r="I38" s="304"/>
      <c r="J38" s="305"/>
      <c r="K38" s="66"/>
      <c r="L38" s="11"/>
      <c r="M38" s="11"/>
      <c r="N38" s="137">
        <v>25</v>
      </c>
      <c r="O38" s="11"/>
    </row>
    <row r="39" spans="1:15" ht="15" customHeight="1">
      <c r="A39" s="175">
        <v>26</v>
      </c>
      <c r="B39" s="3359">
        <v>0.03</v>
      </c>
      <c r="C39" s="241"/>
      <c r="D39" s="53"/>
      <c r="E39" s="241"/>
      <c r="F39" s="53"/>
      <c r="G39" s="241"/>
      <c r="H39" s="336"/>
      <c r="I39" s="238">
        <f t="shared" ref="I39:I49" si="2">C39+E39-G39+H39</f>
        <v>0</v>
      </c>
      <c r="J39" s="66"/>
      <c r="K39" s="66"/>
      <c r="L39" s="11"/>
      <c r="M39" s="11"/>
      <c r="N39" s="137">
        <v>26</v>
      </c>
      <c r="O39" s="11"/>
    </row>
    <row r="40" spans="1:15" ht="15" customHeight="1">
      <c r="A40" s="175">
        <v>27</v>
      </c>
      <c r="B40" s="1767" t="s">
        <v>1712</v>
      </c>
      <c r="C40" s="241"/>
      <c r="D40" s="53"/>
      <c r="E40" s="241"/>
      <c r="F40" s="53"/>
      <c r="G40" s="241"/>
      <c r="H40" s="336"/>
      <c r="I40" s="238">
        <f t="shared" si="2"/>
        <v>0</v>
      </c>
      <c r="J40" s="66"/>
      <c r="K40" s="66"/>
      <c r="L40" s="11"/>
      <c r="M40" s="11"/>
      <c r="N40" s="137">
        <v>27</v>
      </c>
      <c r="O40" s="11"/>
    </row>
    <row r="41" spans="1:15" ht="15" customHeight="1">
      <c r="A41" s="175">
        <v>28</v>
      </c>
      <c r="B41" s="1767" t="s">
        <v>1713</v>
      </c>
      <c r="C41" s="241"/>
      <c r="D41" s="53"/>
      <c r="E41" s="241"/>
      <c r="F41" s="53"/>
      <c r="G41" s="241"/>
      <c r="H41" s="336"/>
      <c r="I41" s="238">
        <f t="shared" si="2"/>
        <v>0</v>
      </c>
      <c r="J41" s="66"/>
      <c r="K41" s="200"/>
      <c r="L41" s="11"/>
      <c r="M41" s="11"/>
      <c r="N41" s="137">
        <v>28</v>
      </c>
      <c r="O41" s="11"/>
    </row>
    <row r="42" spans="1:15" ht="15" customHeight="1">
      <c r="A42" s="175">
        <v>29</v>
      </c>
      <c r="B42" s="1767" t="s">
        <v>1711</v>
      </c>
      <c r="C42" s="241"/>
      <c r="D42" s="53"/>
      <c r="E42" s="241"/>
      <c r="F42" s="53"/>
      <c r="G42" s="241"/>
      <c r="H42" s="336"/>
      <c r="I42" s="238">
        <f t="shared" si="2"/>
        <v>0</v>
      </c>
      <c r="J42" s="66"/>
      <c r="K42" s="66"/>
      <c r="L42" s="11"/>
      <c r="M42" s="11"/>
      <c r="N42" s="137">
        <v>29</v>
      </c>
      <c r="O42" s="11"/>
    </row>
    <row r="43" spans="1:15" ht="15" customHeight="1">
      <c r="A43" s="175">
        <v>30</v>
      </c>
      <c r="B43" s="56"/>
      <c r="C43" s="241"/>
      <c r="D43" s="53"/>
      <c r="E43" s="241"/>
      <c r="F43" s="53"/>
      <c r="G43" s="241"/>
      <c r="H43" s="336"/>
      <c r="I43" s="238">
        <f t="shared" si="2"/>
        <v>0</v>
      </c>
      <c r="J43" s="66"/>
      <c r="K43" s="66"/>
      <c r="L43" s="11"/>
      <c r="M43" s="11"/>
      <c r="N43" s="137">
        <v>30</v>
      </c>
      <c r="O43" s="11"/>
    </row>
    <row r="44" spans="1:15" ht="15" customHeight="1">
      <c r="A44" s="175">
        <v>31</v>
      </c>
      <c r="B44" s="56" t="s">
        <v>5414</v>
      </c>
      <c r="C44" s="241"/>
      <c r="D44" s="53"/>
      <c r="E44" s="241"/>
      <c r="F44" s="53"/>
      <c r="G44" s="241"/>
      <c r="H44" s="336"/>
      <c r="I44" s="238">
        <f t="shared" si="2"/>
        <v>0</v>
      </c>
      <c r="J44" s="3360"/>
      <c r="K44" s="66"/>
      <c r="L44" s="11"/>
      <c r="M44" s="11"/>
      <c r="N44" s="137">
        <v>31</v>
      </c>
      <c r="O44" s="11"/>
    </row>
    <row r="45" spans="1:15" ht="15" customHeight="1">
      <c r="A45" s="175">
        <v>32</v>
      </c>
      <c r="B45" s="56"/>
      <c r="C45" s="241"/>
      <c r="D45" s="53"/>
      <c r="E45" s="241"/>
      <c r="F45" s="53"/>
      <c r="G45" s="241"/>
      <c r="H45" s="336"/>
      <c r="I45" s="238">
        <f t="shared" si="2"/>
        <v>0</v>
      </c>
      <c r="J45" s="66"/>
      <c r="K45" s="66"/>
      <c r="L45" s="11"/>
      <c r="M45" s="11"/>
      <c r="N45" s="137">
        <v>32</v>
      </c>
      <c r="O45" s="11"/>
    </row>
    <row r="46" spans="1:15" ht="15" customHeight="1">
      <c r="A46" s="175">
        <v>33</v>
      </c>
      <c r="B46" s="56"/>
      <c r="C46" s="241"/>
      <c r="D46" s="53"/>
      <c r="E46" s="241"/>
      <c r="F46" s="53"/>
      <c r="G46" s="241"/>
      <c r="H46" s="336"/>
      <c r="I46" s="238">
        <f t="shared" si="2"/>
        <v>0</v>
      </c>
      <c r="J46" s="66"/>
      <c r="K46" s="66"/>
      <c r="L46" s="11"/>
      <c r="M46" s="11"/>
      <c r="N46" s="137">
        <v>33</v>
      </c>
      <c r="O46" s="11"/>
    </row>
    <row r="47" spans="1:15" ht="15" customHeight="1">
      <c r="A47" s="175">
        <v>34</v>
      </c>
      <c r="B47" s="56"/>
      <c r="C47" s="241"/>
      <c r="D47" s="53"/>
      <c r="E47" s="241"/>
      <c r="F47" s="53"/>
      <c r="G47" s="241"/>
      <c r="H47" s="336"/>
      <c r="I47" s="238">
        <f t="shared" si="2"/>
        <v>0</v>
      </c>
      <c r="J47" s="66"/>
      <c r="K47" s="66"/>
      <c r="L47" s="11"/>
      <c r="M47" s="11"/>
      <c r="N47" s="137">
        <v>34</v>
      </c>
      <c r="O47" s="11"/>
    </row>
    <row r="48" spans="1:15">
      <c r="A48" s="175">
        <v>35</v>
      </c>
      <c r="B48" s="56"/>
      <c r="C48" s="241"/>
      <c r="D48" s="53"/>
      <c r="E48" s="241"/>
      <c r="F48" s="53"/>
      <c r="G48" s="241"/>
      <c r="H48" s="336"/>
      <c r="I48" s="238">
        <f t="shared" si="2"/>
        <v>0</v>
      </c>
      <c r="J48" s="66"/>
      <c r="K48" s="66"/>
      <c r="L48" s="11"/>
      <c r="M48" s="11"/>
      <c r="N48" s="137">
        <v>35</v>
      </c>
      <c r="O48" s="11"/>
    </row>
    <row r="49" spans="1:15">
      <c r="A49" s="175">
        <v>36</v>
      </c>
      <c r="B49" s="445" t="s">
        <v>1715</v>
      </c>
      <c r="C49" s="146">
        <f>SUM(C39:C48)</f>
        <v>0</v>
      </c>
      <c r="D49" s="143"/>
      <c r="E49" s="146">
        <f>SUM(E39:E48)</f>
        <v>0</v>
      </c>
      <c r="F49" s="143"/>
      <c r="G49" s="146">
        <f>SUM(G39:G48)</f>
        <v>0</v>
      </c>
      <c r="H49" s="144">
        <f>SUM(H39:H48)</f>
        <v>0</v>
      </c>
      <c r="I49" s="299">
        <f t="shared" si="2"/>
        <v>0</v>
      </c>
      <c r="J49" s="300"/>
      <c r="K49" s="66"/>
      <c r="L49" s="11"/>
      <c r="M49" s="11"/>
      <c r="N49" s="137">
        <v>36</v>
      </c>
      <c r="O49" s="11"/>
    </row>
    <row r="50" spans="1:15">
      <c r="A50" s="175">
        <v>37</v>
      </c>
      <c r="B50" s="290" t="s">
        <v>1717</v>
      </c>
      <c r="C50" s="301"/>
      <c r="D50" s="302"/>
      <c r="E50" s="301"/>
      <c r="F50" s="302"/>
      <c r="G50" s="301"/>
      <c r="H50" s="303"/>
      <c r="I50" s="304"/>
      <c r="J50" s="305"/>
      <c r="K50" s="66"/>
      <c r="L50" s="11"/>
      <c r="M50" s="11"/>
      <c r="N50" s="137">
        <v>37</v>
      </c>
      <c r="O50" s="11"/>
    </row>
    <row r="51" spans="1:15">
      <c r="A51" s="175">
        <v>38</v>
      </c>
      <c r="B51" s="1767" t="s">
        <v>1711</v>
      </c>
      <c r="C51" s="257"/>
      <c r="D51" s="53"/>
      <c r="E51" s="257"/>
      <c r="F51" s="53"/>
      <c r="G51" s="257"/>
      <c r="H51" s="1975"/>
      <c r="I51" s="280">
        <f t="shared" ref="I51:I59" si="3">C51+E51-G51+H51</f>
        <v>0</v>
      </c>
      <c r="J51" s="66"/>
      <c r="K51" s="66"/>
      <c r="L51" s="11"/>
      <c r="M51" s="11"/>
      <c r="N51" s="137">
        <v>38</v>
      </c>
      <c r="O51" s="11"/>
    </row>
    <row r="52" spans="1:15">
      <c r="A52" s="175">
        <v>39</v>
      </c>
      <c r="B52" s="1767" t="s">
        <v>1712</v>
      </c>
      <c r="C52" s="241"/>
      <c r="D52" s="53"/>
      <c r="E52" s="241"/>
      <c r="F52" s="53"/>
      <c r="G52" s="241"/>
      <c r="H52" s="336"/>
      <c r="I52" s="238">
        <f t="shared" si="3"/>
        <v>0</v>
      </c>
      <c r="J52" s="66"/>
      <c r="K52" s="66"/>
      <c r="L52" s="11"/>
      <c r="M52" s="11"/>
      <c r="N52" s="137">
        <v>39</v>
      </c>
      <c r="O52" s="11"/>
    </row>
    <row r="53" spans="1:15">
      <c r="A53" s="175">
        <v>40</v>
      </c>
      <c r="B53" s="1767" t="s">
        <v>1713</v>
      </c>
      <c r="C53" s="241"/>
      <c r="D53" s="53"/>
      <c r="E53" s="241"/>
      <c r="F53" s="53"/>
      <c r="G53" s="241"/>
      <c r="H53" s="336"/>
      <c r="I53" s="238">
        <f t="shared" si="3"/>
        <v>0</v>
      </c>
      <c r="J53" s="66"/>
      <c r="K53" s="66"/>
      <c r="L53" s="11"/>
      <c r="M53" s="11"/>
      <c r="N53" s="137">
        <v>40</v>
      </c>
      <c r="O53" s="11"/>
    </row>
    <row r="54" spans="1:15">
      <c r="A54" s="175">
        <v>41</v>
      </c>
      <c r="B54" s="1767" t="s">
        <v>1714</v>
      </c>
      <c r="C54" s="241"/>
      <c r="D54" s="53"/>
      <c r="E54" s="241"/>
      <c r="F54" s="53"/>
      <c r="G54" s="241"/>
      <c r="H54" s="336"/>
      <c r="I54" s="238">
        <f t="shared" si="3"/>
        <v>0</v>
      </c>
      <c r="J54" s="66"/>
      <c r="K54" s="66"/>
      <c r="L54" s="11"/>
      <c r="M54" s="11"/>
      <c r="N54" s="137">
        <v>41</v>
      </c>
      <c r="O54" s="11"/>
    </row>
    <row r="55" spans="1:15">
      <c r="A55" s="175">
        <v>42</v>
      </c>
      <c r="B55" s="56"/>
      <c r="C55" s="241"/>
      <c r="D55" s="53"/>
      <c r="E55" s="241"/>
      <c r="F55" s="53"/>
      <c r="G55" s="241"/>
      <c r="H55" s="336"/>
      <c r="I55" s="238">
        <f t="shared" si="3"/>
        <v>0</v>
      </c>
      <c r="J55" s="66"/>
      <c r="K55" s="66"/>
      <c r="L55" s="11"/>
      <c r="M55" s="11"/>
      <c r="N55" s="137">
        <v>42</v>
      </c>
      <c r="O55" s="11"/>
    </row>
    <row r="56" spans="1:15">
      <c r="A56" s="175">
        <v>43</v>
      </c>
      <c r="B56" s="56"/>
      <c r="C56" s="241"/>
      <c r="D56" s="53"/>
      <c r="E56" s="241"/>
      <c r="F56" s="53"/>
      <c r="G56" s="241"/>
      <c r="H56" s="336"/>
      <c r="I56" s="238">
        <f t="shared" si="3"/>
        <v>0</v>
      </c>
      <c r="J56" s="66"/>
      <c r="K56" s="66"/>
      <c r="L56" s="11"/>
      <c r="M56" s="11"/>
      <c r="N56" s="137">
        <v>43</v>
      </c>
      <c r="O56" s="11"/>
    </row>
    <row r="57" spans="1:15">
      <c r="A57" s="175">
        <v>44</v>
      </c>
      <c r="B57" s="56"/>
      <c r="C57" s="241"/>
      <c r="D57" s="53"/>
      <c r="E57" s="241"/>
      <c r="F57" s="53"/>
      <c r="G57" s="241"/>
      <c r="H57" s="336"/>
      <c r="I57" s="238">
        <f t="shared" si="3"/>
        <v>0</v>
      </c>
      <c r="J57" s="66"/>
      <c r="K57" s="66"/>
      <c r="L57" s="11"/>
      <c r="M57" s="11"/>
      <c r="N57" s="137">
        <v>44</v>
      </c>
      <c r="O57" s="11"/>
    </row>
    <row r="58" spans="1:15">
      <c r="A58" s="175">
        <v>45</v>
      </c>
      <c r="B58" s="56"/>
      <c r="C58" s="241"/>
      <c r="D58" s="53"/>
      <c r="E58" s="241"/>
      <c r="F58" s="53"/>
      <c r="G58" s="241"/>
      <c r="H58" s="336"/>
      <c r="I58" s="238">
        <f t="shared" si="3"/>
        <v>0</v>
      </c>
      <c r="J58" s="66"/>
      <c r="K58" s="66"/>
      <c r="L58" s="11"/>
      <c r="M58" s="11"/>
      <c r="N58" s="137">
        <v>45</v>
      </c>
      <c r="O58" s="11"/>
    </row>
    <row r="59" spans="1:15">
      <c r="A59" s="175">
        <v>46</v>
      </c>
      <c r="B59" s="56"/>
      <c r="C59" s="241"/>
      <c r="D59" s="53"/>
      <c r="E59" s="241"/>
      <c r="F59" s="53"/>
      <c r="G59" s="241"/>
      <c r="H59" s="336"/>
      <c r="I59" s="238">
        <f t="shared" si="3"/>
        <v>0</v>
      </c>
      <c r="J59" s="66"/>
      <c r="K59" s="66"/>
      <c r="L59" s="11"/>
      <c r="M59" s="11"/>
      <c r="N59" s="137">
        <v>46</v>
      </c>
      <c r="O59" s="11"/>
    </row>
    <row r="60" spans="1:15">
      <c r="A60" s="175">
        <v>47</v>
      </c>
      <c r="B60" s="445" t="s">
        <v>1715</v>
      </c>
      <c r="C60" s="146">
        <f>SUM(C51:C59)</f>
        <v>0</v>
      </c>
      <c r="D60" s="143"/>
      <c r="E60" s="146">
        <f>SUM(E51:E59)</f>
        <v>0</v>
      </c>
      <c r="F60" s="143"/>
      <c r="G60" s="146">
        <f>SUM(G51:G59)</f>
        <v>0</v>
      </c>
      <c r="H60" s="144">
        <f>SUM(H51:H59)</f>
        <v>0</v>
      </c>
      <c r="I60" s="145">
        <f>SUM(I51:I59)</f>
        <v>0</v>
      </c>
      <c r="J60" s="140"/>
      <c r="K60" s="66"/>
      <c r="L60" s="11"/>
      <c r="M60" s="11"/>
      <c r="N60" s="137">
        <v>47</v>
      </c>
      <c r="O60" s="11"/>
    </row>
    <row r="61" spans="1:15" ht="15.75" thickBot="1">
      <c r="A61" s="180">
        <v>48</v>
      </c>
      <c r="B61" s="446" t="s">
        <v>1730</v>
      </c>
      <c r="C61" s="307">
        <f>C25+C37+C49+C60</f>
        <v>1202241</v>
      </c>
      <c r="D61" s="308"/>
      <c r="E61" s="307">
        <f>E25+E37+E49+E60</f>
        <v>0</v>
      </c>
      <c r="F61" s="308"/>
      <c r="G61" s="307">
        <f>G25+G37+G49+G60</f>
        <v>140881</v>
      </c>
      <c r="H61" s="219">
        <f>H25+H37+H49+H60</f>
        <v>0</v>
      </c>
      <c r="I61" s="309">
        <f>C61+E61-G61+H61</f>
        <v>1061360</v>
      </c>
      <c r="J61" s="217"/>
      <c r="K61" s="217"/>
      <c r="L61" s="73"/>
      <c r="M61" s="73"/>
      <c r="N61" s="156">
        <v>48</v>
      </c>
      <c r="O61" s="11"/>
    </row>
    <row r="62" spans="1:15">
      <c r="A62" s="11"/>
      <c r="B62" s="11"/>
      <c r="C62" s="11"/>
      <c r="D62" s="11"/>
      <c r="E62" s="11"/>
      <c r="F62" s="11"/>
      <c r="G62" s="11"/>
      <c r="H62" s="11"/>
      <c r="I62" s="11"/>
      <c r="J62" s="11"/>
      <c r="K62" s="11"/>
      <c r="L62" s="11"/>
      <c r="M62" s="11"/>
      <c r="N62" s="1766"/>
      <c r="O62" s="11"/>
    </row>
    <row r="63" spans="1:15" ht="15.75">
      <c r="A63" s="75" t="s">
        <v>1718</v>
      </c>
      <c r="B63" s="44"/>
      <c r="C63" s="44"/>
      <c r="D63" s="11"/>
      <c r="E63" s="44"/>
      <c r="F63" s="44"/>
      <c r="G63" s="44"/>
      <c r="H63" s="44"/>
      <c r="I63" s="75" t="str">
        <f>A63</f>
        <v>FERC FORM NO.1 (ED.  12-89) NYPSC Modified-96</v>
      </c>
      <c r="J63" s="44"/>
      <c r="K63" s="11"/>
      <c r="L63" s="44"/>
      <c r="M63" s="44" t="s">
        <v>1719</v>
      </c>
      <c r="N63" s="44"/>
      <c r="O63" s="11"/>
    </row>
    <row r="64" spans="1:15" ht="16.5" customHeight="1">
      <c r="A64" s="1268" t="s">
        <v>1720</v>
      </c>
      <c r="B64" s="44"/>
      <c r="C64" s="44"/>
      <c r="D64" s="44"/>
      <c r="E64" s="1268"/>
      <c r="F64" s="44"/>
      <c r="G64" s="44"/>
      <c r="H64" s="44"/>
      <c r="I64" s="44" t="s">
        <v>1721</v>
      </c>
      <c r="J64" s="44"/>
      <c r="K64" s="44"/>
      <c r="L64" s="44"/>
      <c r="M64" s="44"/>
      <c r="N64" s="44"/>
      <c r="O64" s="11"/>
    </row>
    <row r="65" spans="1:15">
      <c r="A65" s="11"/>
      <c r="B65" s="11"/>
      <c r="C65" s="11"/>
      <c r="D65" s="11"/>
      <c r="E65" s="11"/>
      <c r="F65" s="11"/>
      <c r="G65" s="11"/>
      <c r="H65" s="11"/>
      <c r="I65" s="11"/>
      <c r="J65" s="11"/>
      <c r="K65" s="11"/>
      <c r="L65" s="11"/>
      <c r="M65" s="11"/>
      <c r="N65" s="11"/>
      <c r="O65" s="11"/>
    </row>
    <row r="66" spans="1:15">
      <c r="A66" s="11"/>
      <c r="B66" s="11"/>
      <c r="C66" s="11"/>
      <c r="D66" s="11"/>
      <c r="E66" s="11"/>
      <c r="F66" s="11"/>
      <c r="G66" s="11"/>
      <c r="H66" s="11"/>
      <c r="I66" s="11"/>
      <c r="J66" s="11"/>
      <c r="K66" s="11"/>
      <c r="L66" s="11"/>
      <c r="M66" s="11"/>
      <c r="N66" s="11"/>
      <c r="O66" s="11"/>
    </row>
    <row r="67" spans="1:15" ht="15.75">
      <c r="A67" s="46"/>
      <c r="B67" s="44"/>
      <c r="C67" s="44"/>
      <c r="D67" s="44"/>
      <c r="E67" s="44"/>
      <c r="F67" s="44"/>
      <c r="G67" s="44"/>
      <c r="H67" s="44"/>
      <c r="I67" s="11"/>
      <c r="J67" s="11"/>
      <c r="K67" s="11"/>
      <c r="L67" s="11"/>
      <c r="M67" s="11"/>
      <c r="N67" s="11"/>
      <c r="O67" s="11"/>
    </row>
    <row r="68" spans="1:15">
      <c r="A68" s="11"/>
      <c r="B68" s="11"/>
      <c r="C68" s="11"/>
      <c r="D68" s="11"/>
      <c r="E68" s="11"/>
      <c r="F68" s="11"/>
      <c r="G68" s="11"/>
      <c r="H68" s="11"/>
      <c r="I68" s="11"/>
      <c r="J68" s="11"/>
      <c r="K68" s="11"/>
      <c r="L68" s="11"/>
      <c r="M68" s="11"/>
      <c r="N68" s="11"/>
      <c r="O68" s="11"/>
    </row>
    <row r="69" spans="1:15" ht="15.75" thickBot="1">
      <c r="A69" s="11"/>
      <c r="B69" s="11"/>
      <c r="C69" s="11"/>
      <c r="D69" s="11"/>
      <c r="E69" s="11"/>
      <c r="F69" s="11"/>
      <c r="G69" s="11"/>
      <c r="H69" s="11"/>
      <c r="I69" s="11"/>
      <c r="J69" s="11"/>
      <c r="K69" s="11"/>
      <c r="L69" s="11"/>
      <c r="M69" s="11"/>
      <c r="N69" s="11"/>
      <c r="O69" s="11"/>
    </row>
    <row r="70" spans="1:15">
      <c r="A70" s="13" t="s">
        <v>2817</v>
      </c>
      <c r="B70" s="41"/>
      <c r="C70" s="128"/>
      <c r="D70" s="41" t="s">
        <v>2726</v>
      </c>
      <c r="E70" s="41"/>
      <c r="F70" s="3688" t="s">
        <v>4303</v>
      </c>
      <c r="G70" s="3689"/>
      <c r="H70" s="287" t="s">
        <v>2820</v>
      </c>
      <c r="I70" s="13" t="s">
        <v>2817</v>
      </c>
      <c r="J70" s="128"/>
      <c r="K70" s="128" t="s">
        <v>3891</v>
      </c>
      <c r="L70" s="1800" t="s">
        <v>2819</v>
      </c>
      <c r="M70" s="430" t="s">
        <v>2820</v>
      </c>
      <c r="N70" s="42"/>
      <c r="O70" s="11"/>
    </row>
    <row r="71" spans="1:15">
      <c r="A71" s="1218" t="str">
        <f>'Data Sheet'!$C$25</f>
        <v>Orange and Rockland Utilities, Inc</v>
      </c>
      <c r="B71" s="11"/>
      <c r="C71" s="56"/>
      <c r="D71" s="11" t="s">
        <v>2576</v>
      </c>
      <c r="E71" s="11"/>
      <c r="F71" s="66"/>
      <c r="G71" s="11"/>
      <c r="H71" s="58"/>
      <c r="I71" s="1218" t="str">
        <f>'Data Sheet'!$C$25</f>
        <v>Orange and Rockland Utilities, Inc</v>
      </c>
      <c r="J71" s="56"/>
      <c r="K71" s="56" t="s">
        <v>2576</v>
      </c>
      <c r="L71" s="56"/>
      <c r="M71" s="11"/>
      <c r="N71" s="48"/>
      <c r="O71" s="11"/>
    </row>
    <row r="72" spans="1:15">
      <c r="A72" s="49"/>
      <c r="B72" s="52"/>
      <c r="C72" s="56"/>
      <c r="D72" s="11" t="s">
        <v>1675</v>
      </c>
      <c r="E72" s="11"/>
      <c r="F72" s="3690" t="str">
        <f>'Data Sheet'!$C$40</f>
        <v>4/28/2015</v>
      </c>
      <c r="G72" s="3691"/>
      <c r="H72" s="138" t="str">
        <f>'Data Sheet'!$C$38</f>
        <v>12/31/2014</v>
      </c>
      <c r="I72" s="47"/>
      <c r="J72" s="56"/>
      <c r="K72" s="56" t="s">
        <v>1675</v>
      </c>
      <c r="L72" s="1802" t="str">
        <f>'Data Sheet'!$C$40</f>
        <v>4/28/2015</v>
      </c>
      <c r="M72" s="220" t="str">
        <f>'Data Sheet'!$C$38</f>
        <v>12/31/2014</v>
      </c>
      <c r="N72" s="48"/>
      <c r="O72" s="11"/>
    </row>
    <row r="73" spans="1:15">
      <c r="A73" s="1974" t="s">
        <v>215</v>
      </c>
      <c r="B73" s="50"/>
      <c r="C73" s="132"/>
      <c r="D73" s="132"/>
      <c r="E73" s="132"/>
      <c r="F73" s="132"/>
      <c r="G73" s="132"/>
      <c r="H73" s="133"/>
      <c r="I73" s="1974" t="s">
        <v>216</v>
      </c>
      <c r="J73" s="132"/>
      <c r="K73" s="132"/>
      <c r="L73" s="132"/>
      <c r="M73" s="132"/>
      <c r="N73" s="133"/>
      <c r="O73" s="11"/>
    </row>
    <row r="74" spans="1:15">
      <c r="A74" s="47"/>
      <c r="B74" s="11" t="s">
        <v>217</v>
      </c>
      <c r="C74" s="11"/>
      <c r="D74" s="11"/>
      <c r="E74" s="11"/>
      <c r="F74" s="11"/>
      <c r="G74" s="11"/>
      <c r="H74" s="48"/>
      <c r="I74" s="47"/>
      <c r="J74" s="11"/>
      <c r="K74" s="11"/>
      <c r="L74" s="11"/>
      <c r="M74" s="11"/>
      <c r="N74" s="48"/>
      <c r="O74" s="11"/>
    </row>
    <row r="75" spans="1:15">
      <c r="A75" s="47"/>
      <c r="B75" s="11" t="s">
        <v>2525</v>
      </c>
      <c r="C75" s="11"/>
      <c r="D75" s="11"/>
      <c r="E75" s="11"/>
      <c r="F75" s="11"/>
      <c r="G75" s="11"/>
      <c r="H75" s="48"/>
      <c r="I75" s="47"/>
      <c r="J75" s="11"/>
      <c r="K75" s="11"/>
      <c r="L75" s="11"/>
      <c r="M75" s="11"/>
      <c r="N75" s="48"/>
      <c r="O75" s="11"/>
    </row>
    <row r="76" spans="1:15">
      <c r="A76" s="47"/>
      <c r="B76" s="11" t="s">
        <v>2526</v>
      </c>
      <c r="C76" s="11"/>
      <c r="D76" s="11"/>
      <c r="E76" s="11"/>
      <c r="F76" s="11"/>
      <c r="G76" s="11"/>
      <c r="H76" s="48"/>
      <c r="I76" s="47"/>
      <c r="J76" s="11"/>
      <c r="K76" s="11"/>
      <c r="L76" s="11"/>
      <c r="M76" s="11"/>
      <c r="N76" s="48"/>
      <c r="O76" s="11"/>
    </row>
    <row r="77" spans="1:15">
      <c r="A77" s="49"/>
      <c r="B77" s="52"/>
      <c r="C77" s="52"/>
      <c r="D77" s="52"/>
      <c r="E77" s="52"/>
      <c r="F77" s="52"/>
      <c r="G77" s="52"/>
      <c r="H77" s="51"/>
      <c r="I77" s="49"/>
      <c r="J77" s="52"/>
      <c r="K77" s="52"/>
      <c r="L77" s="52"/>
      <c r="M77" s="52"/>
      <c r="N77" s="51"/>
      <c r="O77" s="11"/>
    </row>
    <row r="78" spans="1:15">
      <c r="A78" s="175" t="s">
        <v>4190</v>
      </c>
      <c r="B78" s="56"/>
      <c r="C78" s="56"/>
      <c r="D78" s="44" t="s">
        <v>423</v>
      </c>
      <c r="E78" s="288"/>
      <c r="F78" s="54" t="s">
        <v>2527</v>
      </c>
      <c r="G78" s="288"/>
      <c r="H78" s="58"/>
      <c r="I78" s="47"/>
      <c r="J78" s="66"/>
      <c r="K78" s="69"/>
      <c r="L78" s="50" t="s">
        <v>2528</v>
      </c>
      <c r="M78" s="52"/>
      <c r="N78" s="137" t="s">
        <v>4190</v>
      </c>
      <c r="O78" s="11"/>
    </row>
    <row r="79" spans="1:15">
      <c r="A79" s="175" t="s">
        <v>4193</v>
      </c>
      <c r="B79" s="56"/>
      <c r="C79" s="1767" t="s">
        <v>3020</v>
      </c>
      <c r="D79" s="50" t="s">
        <v>531</v>
      </c>
      <c r="E79" s="207"/>
      <c r="F79" s="206" t="s">
        <v>2529</v>
      </c>
      <c r="G79" s="207"/>
      <c r="H79" s="58"/>
      <c r="I79" s="1787" t="s">
        <v>3020</v>
      </c>
      <c r="J79" s="1756" t="s">
        <v>2530</v>
      </c>
      <c r="K79" s="66"/>
      <c r="L79" s="11"/>
      <c r="M79" s="11"/>
      <c r="N79" s="137" t="s">
        <v>4193</v>
      </c>
      <c r="O79" s="11"/>
    </row>
    <row r="80" spans="1:15">
      <c r="A80" s="175"/>
      <c r="B80" s="1767" t="s">
        <v>1733</v>
      </c>
      <c r="C80" s="1767" t="s">
        <v>2531</v>
      </c>
      <c r="D80" s="44" t="s">
        <v>1733</v>
      </c>
      <c r="E80" s="53"/>
      <c r="F80" s="289" t="s">
        <v>1733</v>
      </c>
      <c r="G80" s="53"/>
      <c r="H80" s="58"/>
      <c r="I80" s="1787" t="s">
        <v>3793</v>
      </c>
      <c r="J80" s="1756" t="s">
        <v>1708</v>
      </c>
      <c r="K80" s="66"/>
      <c r="L80" s="11"/>
      <c r="M80" s="11"/>
      <c r="N80" s="137"/>
      <c r="O80" s="11"/>
    </row>
    <row r="81" spans="1:15">
      <c r="A81" s="175"/>
      <c r="B81" s="1767" t="s">
        <v>1709</v>
      </c>
      <c r="C81" s="1767" t="s">
        <v>1287</v>
      </c>
      <c r="D81" s="1766" t="s">
        <v>4193</v>
      </c>
      <c r="E81" s="435" t="s">
        <v>3023</v>
      </c>
      <c r="F81" s="435" t="s">
        <v>4193</v>
      </c>
      <c r="G81" s="435" t="s">
        <v>3023</v>
      </c>
      <c r="H81" s="137" t="s">
        <v>503</v>
      </c>
      <c r="I81" s="1787" t="s">
        <v>4019</v>
      </c>
      <c r="J81" s="1756" t="s">
        <v>1710</v>
      </c>
      <c r="K81" s="66"/>
      <c r="L81" s="11"/>
      <c r="M81" s="11"/>
      <c r="N81" s="137"/>
      <c r="O81" s="11"/>
    </row>
    <row r="82" spans="1:15">
      <c r="A82" s="176"/>
      <c r="B82" s="290" t="s">
        <v>65</v>
      </c>
      <c r="C82" s="290" t="s">
        <v>2119</v>
      </c>
      <c r="D82" s="1792" t="s">
        <v>2120</v>
      </c>
      <c r="E82" s="441" t="s">
        <v>2121</v>
      </c>
      <c r="F82" s="441" t="s">
        <v>4029</v>
      </c>
      <c r="G82" s="441" t="s">
        <v>4030</v>
      </c>
      <c r="H82" s="138" t="s">
        <v>4031</v>
      </c>
      <c r="I82" s="1791" t="s">
        <v>4032</v>
      </c>
      <c r="J82" s="220" t="s">
        <v>4033</v>
      </c>
      <c r="K82" s="206"/>
      <c r="L82" s="50"/>
      <c r="M82" s="50"/>
      <c r="N82" s="138"/>
      <c r="O82" s="11"/>
    </row>
    <row r="83" spans="1:15">
      <c r="A83" s="175">
        <v>1</v>
      </c>
      <c r="B83" s="290" t="s">
        <v>1731</v>
      </c>
      <c r="C83" s="291"/>
      <c r="D83" s="292"/>
      <c r="E83" s="291"/>
      <c r="F83" s="292"/>
      <c r="G83" s="291"/>
      <c r="H83" s="293"/>
      <c r="I83" s="294"/>
      <c r="J83" s="295"/>
      <c r="K83" s="296"/>
      <c r="L83" s="297"/>
      <c r="M83" s="297"/>
      <c r="N83" s="137">
        <v>1</v>
      </c>
      <c r="O83" s="11"/>
    </row>
    <row r="84" spans="1:15">
      <c r="A84" s="175">
        <v>2</v>
      </c>
      <c r="B84" s="1767" t="s">
        <v>1711</v>
      </c>
      <c r="C84" s="257"/>
      <c r="D84" s="53"/>
      <c r="E84" s="257"/>
      <c r="F84" s="53"/>
      <c r="G84" s="257"/>
      <c r="H84" s="209"/>
      <c r="I84" s="280">
        <f t="shared" ref="I84:I94" si="4">C84+E84-G84+H84</f>
        <v>0</v>
      </c>
      <c r="J84" s="66"/>
      <c r="K84" s="296"/>
      <c r="L84" s="297"/>
      <c r="M84" s="297"/>
      <c r="N84" s="137">
        <v>2</v>
      </c>
      <c r="O84" s="11"/>
    </row>
    <row r="85" spans="1:15">
      <c r="A85" s="175">
        <v>3</v>
      </c>
      <c r="B85" s="1767" t="s">
        <v>1712</v>
      </c>
      <c r="C85" s="241"/>
      <c r="D85" s="53"/>
      <c r="E85" s="241"/>
      <c r="F85" s="53"/>
      <c r="G85" s="241"/>
      <c r="H85" s="336"/>
      <c r="I85" s="238">
        <f t="shared" si="4"/>
        <v>0</v>
      </c>
      <c r="J85" s="66"/>
      <c r="K85" s="296"/>
      <c r="L85" s="297"/>
      <c r="M85" s="297"/>
      <c r="N85" s="137">
        <v>3</v>
      </c>
      <c r="O85" s="11"/>
    </row>
    <row r="86" spans="1:15">
      <c r="A86" s="175">
        <v>4</v>
      </c>
      <c r="B86" s="1767" t="s">
        <v>1713</v>
      </c>
      <c r="C86" s="241"/>
      <c r="D86" s="53"/>
      <c r="E86" s="241"/>
      <c r="F86" s="53"/>
      <c r="G86" s="241"/>
      <c r="H86" s="336"/>
      <c r="I86" s="238">
        <f t="shared" si="4"/>
        <v>0</v>
      </c>
      <c r="J86" s="66"/>
      <c r="K86" s="296"/>
      <c r="L86" s="297"/>
      <c r="M86" s="297"/>
      <c r="N86" s="137">
        <v>4</v>
      </c>
      <c r="O86" s="11"/>
    </row>
    <row r="87" spans="1:15">
      <c r="A87" s="175">
        <v>5</v>
      </c>
      <c r="B87" s="1767" t="s">
        <v>1714</v>
      </c>
      <c r="C87" s="241"/>
      <c r="D87" s="53"/>
      <c r="E87" s="241"/>
      <c r="F87" s="53"/>
      <c r="G87" s="241"/>
      <c r="H87" s="336"/>
      <c r="I87" s="238">
        <f t="shared" si="4"/>
        <v>0</v>
      </c>
      <c r="J87" s="66"/>
      <c r="K87" s="296"/>
      <c r="L87" s="297"/>
      <c r="M87" s="297"/>
      <c r="N87" s="137">
        <v>5</v>
      </c>
      <c r="O87" s="11"/>
    </row>
    <row r="88" spans="1:15">
      <c r="A88" s="175">
        <v>6</v>
      </c>
      <c r="B88" s="56"/>
      <c r="C88" s="241"/>
      <c r="D88" s="53"/>
      <c r="E88" s="241"/>
      <c r="F88" s="53"/>
      <c r="G88" s="241"/>
      <c r="H88" s="336"/>
      <c r="I88" s="238">
        <f t="shared" si="4"/>
        <v>0</v>
      </c>
      <c r="J88" s="66"/>
      <c r="K88" s="296"/>
      <c r="L88" s="297"/>
      <c r="M88" s="297"/>
      <c r="N88" s="137">
        <v>6</v>
      </c>
      <c r="O88" s="11"/>
    </row>
    <row r="89" spans="1:15">
      <c r="A89" s="175">
        <v>7</v>
      </c>
      <c r="B89" s="56"/>
      <c r="C89" s="241"/>
      <c r="D89" s="53"/>
      <c r="E89" s="241"/>
      <c r="F89" s="53"/>
      <c r="G89" s="241"/>
      <c r="H89" s="336"/>
      <c r="I89" s="238">
        <f t="shared" si="4"/>
        <v>0</v>
      </c>
      <c r="J89" s="66"/>
      <c r="K89" s="296"/>
      <c r="L89" s="297"/>
      <c r="M89" s="297"/>
      <c r="N89" s="137">
        <v>7</v>
      </c>
      <c r="O89" s="11"/>
    </row>
    <row r="90" spans="1:15">
      <c r="A90" s="175">
        <v>8</v>
      </c>
      <c r="B90" s="298"/>
      <c r="C90" s="241"/>
      <c r="D90" s="208"/>
      <c r="E90" s="241"/>
      <c r="F90" s="208"/>
      <c r="G90" s="241"/>
      <c r="H90" s="336"/>
      <c r="I90" s="238">
        <f t="shared" si="4"/>
        <v>0</v>
      </c>
      <c r="J90" s="66"/>
      <c r="K90" s="296"/>
      <c r="L90" s="297"/>
      <c r="M90" s="297"/>
      <c r="N90" s="137">
        <v>8</v>
      </c>
      <c r="O90" s="11"/>
    </row>
    <row r="91" spans="1:15">
      <c r="A91" s="175">
        <v>9</v>
      </c>
      <c r="B91" s="298"/>
      <c r="C91" s="241"/>
      <c r="D91" s="208"/>
      <c r="E91" s="241"/>
      <c r="F91" s="208"/>
      <c r="G91" s="241"/>
      <c r="H91" s="336"/>
      <c r="I91" s="238">
        <f t="shared" si="4"/>
        <v>0</v>
      </c>
      <c r="J91" s="66"/>
      <c r="K91" s="296"/>
      <c r="L91" s="297"/>
      <c r="M91" s="297"/>
      <c r="N91" s="137">
        <v>9</v>
      </c>
      <c r="O91" s="11"/>
    </row>
    <row r="92" spans="1:15">
      <c r="A92" s="175">
        <v>10</v>
      </c>
      <c r="B92" s="298"/>
      <c r="C92" s="241"/>
      <c r="D92" s="208"/>
      <c r="E92" s="241"/>
      <c r="F92" s="208"/>
      <c r="G92" s="241"/>
      <c r="H92" s="336"/>
      <c r="I92" s="238">
        <f t="shared" si="4"/>
        <v>0</v>
      </c>
      <c r="J92" s="66"/>
      <c r="K92" s="296"/>
      <c r="L92" s="297"/>
      <c r="M92" s="297"/>
      <c r="N92" s="137">
        <v>10</v>
      </c>
      <c r="O92" s="11"/>
    </row>
    <row r="93" spans="1:15">
      <c r="A93" s="175">
        <v>11</v>
      </c>
      <c r="B93" s="56"/>
      <c r="C93" s="241"/>
      <c r="D93" s="53"/>
      <c r="E93" s="241"/>
      <c r="F93" s="53"/>
      <c r="G93" s="241"/>
      <c r="H93" s="336"/>
      <c r="I93" s="238">
        <f t="shared" si="4"/>
        <v>0</v>
      </c>
      <c r="J93" s="66"/>
      <c r="K93" s="296"/>
      <c r="L93" s="297"/>
      <c r="M93" s="297"/>
      <c r="N93" s="137">
        <v>11</v>
      </c>
      <c r="O93" s="11"/>
    </row>
    <row r="94" spans="1:15">
      <c r="A94" s="175">
        <v>12</v>
      </c>
      <c r="B94" s="445" t="s">
        <v>1715</v>
      </c>
      <c r="C94" s="146">
        <f>SUM(C84:C93)</f>
        <v>0</v>
      </c>
      <c r="D94" s="143"/>
      <c r="E94" s="146">
        <f>SUM(E84:E93)</f>
        <v>0</v>
      </c>
      <c r="F94" s="143"/>
      <c r="G94" s="146">
        <f>SUM(G84:G93)</f>
        <v>0</v>
      </c>
      <c r="H94" s="144">
        <f>SUM(H84:H93)</f>
        <v>0</v>
      </c>
      <c r="I94" s="299">
        <f t="shared" si="4"/>
        <v>0</v>
      </c>
      <c r="J94" s="300"/>
      <c r="K94" s="296"/>
      <c r="L94" s="11"/>
      <c r="M94" s="11"/>
      <c r="N94" s="137">
        <v>12</v>
      </c>
      <c r="O94" s="11"/>
    </row>
    <row r="95" spans="1:15">
      <c r="A95" s="175">
        <v>13</v>
      </c>
      <c r="B95" s="290" t="s">
        <v>1732</v>
      </c>
      <c r="C95" s="301"/>
      <c r="D95" s="302"/>
      <c r="E95" s="301"/>
      <c r="F95" s="302"/>
      <c r="G95" s="301"/>
      <c r="H95" s="303"/>
      <c r="I95" s="304"/>
      <c r="J95" s="305"/>
      <c r="K95" s="66"/>
      <c r="L95" s="11"/>
      <c r="M95" s="11"/>
      <c r="N95" s="137">
        <v>13</v>
      </c>
      <c r="O95" s="11"/>
    </row>
    <row r="96" spans="1:15">
      <c r="A96" s="175">
        <v>14</v>
      </c>
      <c r="B96" s="1767" t="s">
        <v>1711</v>
      </c>
      <c r="C96" s="241"/>
      <c r="D96" s="53"/>
      <c r="E96" s="241"/>
      <c r="F96" s="53"/>
      <c r="G96" s="241"/>
      <c r="H96" s="336"/>
      <c r="I96" s="238">
        <f t="shared" ref="I96:I106" si="5">C96+E96-G96+H96</f>
        <v>0</v>
      </c>
      <c r="J96" s="66"/>
      <c r="K96" s="296"/>
      <c r="L96" s="297"/>
      <c r="M96" s="297"/>
      <c r="N96" s="137">
        <v>14</v>
      </c>
      <c r="O96" s="11"/>
    </row>
    <row r="97" spans="1:15">
      <c r="A97" s="175">
        <v>15</v>
      </c>
      <c r="B97" s="1767" t="s">
        <v>1712</v>
      </c>
      <c r="C97" s="241"/>
      <c r="D97" s="53"/>
      <c r="E97" s="241"/>
      <c r="F97" s="53"/>
      <c r="G97" s="241"/>
      <c r="H97" s="336"/>
      <c r="I97" s="238">
        <f t="shared" si="5"/>
        <v>0</v>
      </c>
      <c r="J97" s="66"/>
      <c r="K97" s="66"/>
      <c r="L97" s="11"/>
      <c r="M97" s="11"/>
      <c r="N97" s="137">
        <v>15</v>
      </c>
      <c r="O97" s="11"/>
    </row>
    <row r="98" spans="1:15">
      <c r="A98" s="175">
        <v>16</v>
      </c>
      <c r="B98" s="1767" t="s">
        <v>1713</v>
      </c>
      <c r="C98" s="241"/>
      <c r="D98" s="53"/>
      <c r="E98" s="241"/>
      <c r="F98" s="53"/>
      <c r="G98" s="241"/>
      <c r="H98" s="336"/>
      <c r="I98" s="238">
        <f t="shared" si="5"/>
        <v>0</v>
      </c>
      <c r="J98" s="66"/>
      <c r="K98" s="66"/>
      <c r="L98" s="11"/>
      <c r="M98" s="11"/>
      <c r="N98" s="137">
        <v>16</v>
      </c>
      <c r="O98" s="11"/>
    </row>
    <row r="99" spans="1:15">
      <c r="A99" s="175">
        <v>17</v>
      </c>
      <c r="B99" s="1767" t="s">
        <v>1714</v>
      </c>
      <c r="C99" s="241"/>
      <c r="D99" s="53"/>
      <c r="E99" s="241"/>
      <c r="F99" s="53"/>
      <c r="G99" s="241"/>
      <c r="H99" s="336"/>
      <c r="I99" s="238">
        <f t="shared" si="5"/>
        <v>0</v>
      </c>
      <c r="J99" s="66"/>
      <c r="K99" s="66"/>
      <c r="L99" s="11"/>
      <c r="M99" s="11"/>
      <c r="N99" s="137">
        <v>17</v>
      </c>
      <c r="O99" s="11"/>
    </row>
    <row r="100" spans="1:15">
      <c r="A100" s="175">
        <v>18</v>
      </c>
      <c r="B100" s="298"/>
      <c r="C100" s="241"/>
      <c r="D100" s="208"/>
      <c r="E100" s="241"/>
      <c r="F100" s="208"/>
      <c r="G100" s="241"/>
      <c r="H100" s="336"/>
      <c r="I100" s="238">
        <f t="shared" si="5"/>
        <v>0</v>
      </c>
      <c r="J100" s="66"/>
      <c r="K100" s="66"/>
      <c r="L100" s="11"/>
      <c r="M100" s="11"/>
      <c r="N100" s="137">
        <v>18</v>
      </c>
      <c r="O100" s="11"/>
    </row>
    <row r="101" spans="1:15">
      <c r="A101" s="175">
        <v>19</v>
      </c>
      <c r="B101" s="56"/>
      <c r="C101" s="241"/>
      <c r="D101" s="208"/>
      <c r="E101" s="241"/>
      <c r="F101" s="208"/>
      <c r="G101" s="241"/>
      <c r="H101" s="336"/>
      <c r="I101" s="238">
        <f t="shared" si="5"/>
        <v>0</v>
      </c>
      <c r="J101" s="66"/>
      <c r="K101" s="66"/>
      <c r="L101" s="11"/>
      <c r="M101" s="11"/>
      <c r="N101" s="137">
        <v>19</v>
      </c>
      <c r="O101" s="11"/>
    </row>
    <row r="102" spans="1:15">
      <c r="A102" s="175">
        <v>20</v>
      </c>
      <c r="B102" s="56"/>
      <c r="C102" s="241"/>
      <c r="D102" s="208"/>
      <c r="E102" s="241"/>
      <c r="F102" s="208"/>
      <c r="G102" s="241"/>
      <c r="H102" s="204"/>
      <c r="I102" s="238">
        <f t="shared" si="5"/>
        <v>0</v>
      </c>
      <c r="J102" s="66"/>
      <c r="K102" s="66"/>
      <c r="L102" s="11"/>
      <c r="M102" s="11"/>
      <c r="N102" s="137">
        <v>20</v>
      </c>
      <c r="O102" s="11"/>
    </row>
    <row r="103" spans="1:15">
      <c r="A103" s="175">
        <v>21</v>
      </c>
      <c r="B103" s="298"/>
      <c r="C103" s="257"/>
      <c r="D103" s="208"/>
      <c r="E103" s="257"/>
      <c r="F103" s="208"/>
      <c r="G103" s="257"/>
      <c r="H103" s="209"/>
      <c r="I103" s="238">
        <f t="shared" si="5"/>
        <v>0</v>
      </c>
      <c r="J103" s="306"/>
      <c r="K103" s="296"/>
      <c r="L103" s="11"/>
      <c r="M103" s="11"/>
      <c r="N103" s="137">
        <v>21</v>
      </c>
      <c r="O103" s="11"/>
    </row>
    <row r="104" spans="1:15">
      <c r="A104" s="175" t="s">
        <v>2843</v>
      </c>
      <c r="B104" s="298"/>
      <c r="C104" s="257"/>
      <c r="D104" s="208"/>
      <c r="E104" s="257"/>
      <c r="F104" s="208"/>
      <c r="G104" s="257"/>
      <c r="H104" s="209"/>
      <c r="I104" s="238">
        <f t="shared" si="5"/>
        <v>0</v>
      </c>
      <c r="J104" s="306"/>
      <c r="K104" s="296"/>
      <c r="L104" s="11"/>
      <c r="M104" s="11"/>
      <c r="N104" s="137" t="s">
        <v>2843</v>
      </c>
      <c r="O104" s="11"/>
    </row>
    <row r="105" spans="1:15">
      <c r="A105" s="175">
        <v>23</v>
      </c>
      <c r="B105" s="56"/>
      <c r="C105" s="257"/>
      <c r="D105" s="53"/>
      <c r="E105" s="257"/>
      <c r="F105" s="53"/>
      <c r="G105" s="257"/>
      <c r="H105" s="1975"/>
      <c r="I105" s="238">
        <f t="shared" si="5"/>
        <v>0</v>
      </c>
      <c r="J105" s="66"/>
      <c r="K105" s="66"/>
      <c r="L105" s="11"/>
      <c r="M105" s="11"/>
      <c r="N105" s="137">
        <v>23</v>
      </c>
      <c r="O105" s="11"/>
    </row>
    <row r="106" spans="1:15">
      <c r="A106" s="175">
        <v>24</v>
      </c>
      <c r="B106" s="445" t="s">
        <v>1715</v>
      </c>
      <c r="C106" s="146">
        <f>SUM(C96:C105)</f>
        <v>0</v>
      </c>
      <c r="D106" s="143"/>
      <c r="E106" s="146">
        <f>SUM(E96:E105)</f>
        <v>0</v>
      </c>
      <c r="F106" s="143"/>
      <c r="G106" s="146">
        <f>SUM(G96:G105)</f>
        <v>0</v>
      </c>
      <c r="H106" s="144">
        <f>SUM(H96:H105)</f>
        <v>0</v>
      </c>
      <c r="I106" s="299">
        <f t="shared" si="5"/>
        <v>0</v>
      </c>
      <c r="J106" s="300"/>
      <c r="K106" s="296"/>
      <c r="L106" s="11"/>
      <c r="M106" s="11"/>
      <c r="N106" s="137">
        <v>24</v>
      </c>
      <c r="O106" s="11"/>
    </row>
    <row r="107" spans="1:15">
      <c r="A107" s="175">
        <v>25</v>
      </c>
      <c r="B107" s="290" t="s">
        <v>1716</v>
      </c>
      <c r="C107" s="301"/>
      <c r="D107" s="302"/>
      <c r="E107" s="301"/>
      <c r="F107" s="302"/>
      <c r="G107" s="301"/>
      <c r="H107" s="303"/>
      <c r="I107" s="304"/>
      <c r="J107" s="305"/>
      <c r="K107" s="66"/>
      <c r="L107" s="11"/>
      <c r="M107" s="11"/>
      <c r="N107" s="137">
        <v>25</v>
      </c>
      <c r="O107" s="11"/>
    </row>
    <row r="108" spans="1:15">
      <c r="A108" s="175">
        <v>26</v>
      </c>
      <c r="B108" s="1767" t="s">
        <v>1711</v>
      </c>
      <c r="C108" s="241"/>
      <c r="D108" s="53"/>
      <c r="E108" s="241"/>
      <c r="F108" s="53"/>
      <c r="G108" s="241"/>
      <c r="H108" s="336"/>
      <c r="I108" s="238">
        <f t="shared" ref="I108:I118" si="6">C108+E108-G108+H108</f>
        <v>0</v>
      </c>
      <c r="J108" s="66"/>
      <c r="K108" s="66"/>
      <c r="L108" s="11"/>
      <c r="M108" s="11"/>
      <c r="N108" s="137">
        <v>26</v>
      </c>
      <c r="O108" s="11"/>
    </row>
    <row r="109" spans="1:15">
      <c r="A109" s="175">
        <v>27</v>
      </c>
      <c r="B109" s="1767" t="s">
        <v>1712</v>
      </c>
      <c r="C109" s="241"/>
      <c r="D109" s="53"/>
      <c r="E109" s="241"/>
      <c r="F109" s="53"/>
      <c r="G109" s="241"/>
      <c r="H109" s="336"/>
      <c r="I109" s="238">
        <f t="shared" si="6"/>
        <v>0</v>
      </c>
      <c r="J109" s="66"/>
      <c r="K109" s="66"/>
      <c r="L109" s="11"/>
      <c r="M109" s="11"/>
      <c r="N109" s="137">
        <v>27</v>
      </c>
      <c r="O109" s="11"/>
    </row>
    <row r="110" spans="1:15">
      <c r="A110" s="175">
        <v>28</v>
      </c>
      <c r="B110" s="1767" t="s">
        <v>1713</v>
      </c>
      <c r="C110" s="241"/>
      <c r="D110" s="53"/>
      <c r="E110" s="241"/>
      <c r="F110" s="53"/>
      <c r="G110" s="241"/>
      <c r="H110" s="336"/>
      <c r="I110" s="238">
        <f t="shared" si="6"/>
        <v>0</v>
      </c>
      <c r="J110" s="66"/>
      <c r="K110" s="66"/>
      <c r="L110" s="11"/>
      <c r="M110" s="11"/>
      <c r="N110" s="137">
        <v>28</v>
      </c>
      <c r="O110" s="11"/>
    </row>
    <row r="111" spans="1:15">
      <c r="A111" s="175">
        <v>29</v>
      </c>
      <c r="B111" s="1767" t="s">
        <v>1711</v>
      </c>
      <c r="C111" s="241"/>
      <c r="D111" s="53"/>
      <c r="E111" s="241"/>
      <c r="F111" s="53"/>
      <c r="G111" s="241"/>
      <c r="H111" s="336"/>
      <c r="I111" s="238">
        <f t="shared" si="6"/>
        <v>0</v>
      </c>
      <c r="J111" s="66"/>
      <c r="K111" s="66"/>
      <c r="L111" s="11"/>
      <c r="M111" s="11"/>
      <c r="N111" s="137">
        <v>29</v>
      </c>
      <c r="O111" s="11"/>
    </row>
    <row r="112" spans="1:15">
      <c r="A112" s="175">
        <v>30</v>
      </c>
      <c r="B112" s="56"/>
      <c r="C112" s="241"/>
      <c r="D112" s="53"/>
      <c r="E112" s="241"/>
      <c r="F112" s="53"/>
      <c r="G112" s="241"/>
      <c r="H112" s="336"/>
      <c r="I112" s="238">
        <f t="shared" si="6"/>
        <v>0</v>
      </c>
      <c r="J112" s="66"/>
      <c r="K112" s="66"/>
      <c r="L112" s="11"/>
      <c r="M112" s="11"/>
      <c r="N112" s="137">
        <v>30</v>
      </c>
      <c r="O112" s="11"/>
    </row>
    <row r="113" spans="1:15">
      <c r="A113" s="175">
        <v>31</v>
      </c>
      <c r="B113" s="56"/>
      <c r="C113" s="241"/>
      <c r="D113" s="53"/>
      <c r="E113" s="241"/>
      <c r="F113" s="53"/>
      <c r="G113" s="241"/>
      <c r="H113" s="336"/>
      <c r="I113" s="238">
        <f t="shared" si="6"/>
        <v>0</v>
      </c>
      <c r="J113" s="66"/>
      <c r="K113" s="66"/>
      <c r="L113" s="11"/>
      <c r="M113" s="11"/>
      <c r="N113" s="137">
        <v>31</v>
      </c>
      <c r="O113" s="11"/>
    </row>
    <row r="114" spans="1:15">
      <c r="A114" s="175">
        <v>32</v>
      </c>
      <c r="B114" s="56"/>
      <c r="C114" s="241"/>
      <c r="D114" s="53"/>
      <c r="E114" s="241"/>
      <c r="F114" s="53"/>
      <c r="G114" s="241"/>
      <c r="H114" s="336"/>
      <c r="I114" s="238">
        <f t="shared" si="6"/>
        <v>0</v>
      </c>
      <c r="J114" s="66"/>
      <c r="K114" s="66"/>
      <c r="L114" s="11"/>
      <c r="M114" s="11"/>
      <c r="N114" s="137">
        <v>32</v>
      </c>
      <c r="O114" s="11"/>
    </row>
    <row r="115" spans="1:15">
      <c r="A115" s="175">
        <v>33</v>
      </c>
      <c r="B115" s="56"/>
      <c r="C115" s="241"/>
      <c r="D115" s="53"/>
      <c r="E115" s="241"/>
      <c r="F115" s="53"/>
      <c r="G115" s="241"/>
      <c r="H115" s="336"/>
      <c r="I115" s="238">
        <f t="shared" si="6"/>
        <v>0</v>
      </c>
      <c r="J115" s="66"/>
      <c r="K115" s="66"/>
      <c r="L115" s="11"/>
      <c r="M115" s="11"/>
      <c r="N115" s="137">
        <v>33</v>
      </c>
      <c r="O115" s="11"/>
    </row>
    <row r="116" spans="1:15">
      <c r="A116" s="175">
        <v>34</v>
      </c>
      <c r="B116" s="56"/>
      <c r="C116" s="241"/>
      <c r="D116" s="53"/>
      <c r="E116" s="241"/>
      <c r="F116" s="53"/>
      <c r="G116" s="241"/>
      <c r="H116" s="336"/>
      <c r="I116" s="238">
        <f t="shared" si="6"/>
        <v>0</v>
      </c>
      <c r="J116" s="66"/>
      <c r="K116" s="66"/>
      <c r="L116" s="11"/>
      <c r="M116" s="11"/>
      <c r="N116" s="137">
        <v>34</v>
      </c>
      <c r="O116" s="11"/>
    </row>
    <row r="117" spans="1:15">
      <c r="A117" s="175">
        <v>35</v>
      </c>
      <c r="B117" s="56"/>
      <c r="C117" s="241"/>
      <c r="D117" s="53"/>
      <c r="E117" s="241"/>
      <c r="F117" s="53"/>
      <c r="G117" s="241"/>
      <c r="H117" s="336"/>
      <c r="I117" s="238">
        <f t="shared" si="6"/>
        <v>0</v>
      </c>
      <c r="J117" s="66"/>
      <c r="K117" s="66"/>
      <c r="L117" s="11"/>
      <c r="M117" s="11"/>
      <c r="N117" s="137">
        <v>35</v>
      </c>
      <c r="O117" s="11"/>
    </row>
    <row r="118" spans="1:15">
      <c r="A118" s="175">
        <v>36</v>
      </c>
      <c r="B118" s="445" t="s">
        <v>1715</v>
      </c>
      <c r="C118" s="146">
        <f>SUM(C108:C117)</f>
        <v>0</v>
      </c>
      <c r="D118" s="143"/>
      <c r="E118" s="146">
        <f>SUM(E108:E117)</f>
        <v>0</v>
      </c>
      <c r="F118" s="143"/>
      <c r="G118" s="146">
        <f>SUM(G108:G117)</f>
        <v>0</v>
      </c>
      <c r="H118" s="144">
        <f>SUM(H108:H117)</f>
        <v>0</v>
      </c>
      <c r="I118" s="299">
        <f t="shared" si="6"/>
        <v>0</v>
      </c>
      <c r="J118" s="300"/>
      <c r="K118" s="296"/>
      <c r="L118" s="11"/>
      <c r="M118" s="11"/>
      <c r="N118" s="137">
        <v>36</v>
      </c>
      <c r="O118" s="11"/>
    </row>
    <row r="119" spans="1:15">
      <c r="A119" s="175">
        <v>37</v>
      </c>
      <c r="B119" s="290" t="s">
        <v>1717</v>
      </c>
      <c r="C119" s="301"/>
      <c r="D119" s="302"/>
      <c r="E119" s="301"/>
      <c r="F119" s="302"/>
      <c r="G119" s="301"/>
      <c r="H119" s="303"/>
      <c r="I119" s="304"/>
      <c r="J119" s="305"/>
      <c r="K119" s="66"/>
      <c r="L119" s="11"/>
      <c r="M119" s="11"/>
      <c r="N119" s="137">
        <v>37</v>
      </c>
      <c r="O119" s="11"/>
    </row>
    <row r="120" spans="1:15">
      <c r="A120" s="175">
        <v>38</v>
      </c>
      <c r="B120" s="1767" t="s">
        <v>1711</v>
      </c>
      <c r="C120" s="257"/>
      <c r="D120" s="53"/>
      <c r="E120" s="257"/>
      <c r="F120" s="53"/>
      <c r="G120" s="257"/>
      <c r="H120" s="1975"/>
      <c r="I120" s="280">
        <f t="shared" ref="I120:I128" si="7">C120+E120-G120+H120</f>
        <v>0</v>
      </c>
      <c r="J120" s="66"/>
      <c r="K120" s="66"/>
      <c r="L120" s="11"/>
      <c r="M120" s="11"/>
      <c r="N120" s="137">
        <v>38</v>
      </c>
      <c r="O120" s="11"/>
    </row>
    <row r="121" spans="1:15">
      <c r="A121" s="175">
        <v>39</v>
      </c>
      <c r="B121" s="1767" t="s">
        <v>1712</v>
      </c>
      <c r="C121" s="241"/>
      <c r="D121" s="53"/>
      <c r="E121" s="241"/>
      <c r="F121" s="53"/>
      <c r="G121" s="241"/>
      <c r="H121" s="336"/>
      <c r="I121" s="238">
        <f t="shared" si="7"/>
        <v>0</v>
      </c>
      <c r="J121" s="66"/>
      <c r="K121" s="66"/>
      <c r="L121" s="11"/>
      <c r="M121" s="11"/>
      <c r="N121" s="137">
        <v>39</v>
      </c>
      <c r="O121" s="11"/>
    </row>
    <row r="122" spans="1:15">
      <c r="A122" s="175">
        <v>40</v>
      </c>
      <c r="B122" s="1767" t="s">
        <v>1713</v>
      </c>
      <c r="C122" s="241"/>
      <c r="D122" s="53"/>
      <c r="E122" s="241"/>
      <c r="F122" s="53"/>
      <c r="G122" s="241"/>
      <c r="H122" s="336"/>
      <c r="I122" s="238">
        <f t="shared" si="7"/>
        <v>0</v>
      </c>
      <c r="J122" s="66"/>
      <c r="K122" s="66"/>
      <c r="L122" s="11"/>
      <c r="M122" s="11"/>
      <c r="N122" s="137">
        <v>40</v>
      </c>
      <c r="O122" s="11"/>
    </row>
    <row r="123" spans="1:15">
      <c r="A123" s="175">
        <v>41</v>
      </c>
      <c r="B123" s="1767" t="s">
        <v>1714</v>
      </c>
      <c r="C123" s="241"/>
      <c r="D123" s="53"/>
      <c r="E123" s="241"/>
      <c r="F123" s="53"/>
      <c r="G123" s="241"/>
      <c r="H123" s="336"/>
      <c r="I123" s="238">
        <f t="shared" si="7"/>
        <v>0</v>
      </c>
      <c r="J123" s="66"/>
      <c r="K123" s="66"/>
      <c r="L123" s="11"/>
      <c r="M123" s="11"/>
      <c r="N123" s="137">
        <v>41</v>
      </c>
      <c r="O123" s="11"/>
    </row>
    <row r="124" spans="1:15">
      <c r="A124" s="175">
        <v>42</v>
      </c>
      <c r="B124" s="56"/>
      <c r="C124" s="241"/>
      <c r="D124" s="53"/>
      <c r="E124" s="241"/>
      <c r="F124" s="53"/>
      <c r="G124" s="241"/>
      <c r="H124" s="336"/>
      <c r="I124" s="238">
        <f t="shared" si="7"/>
        <v>0</v>
      </c>
      <c r="J124" s="66"/>
      <c r="K124" s="66"/>
      <c r="L124" s="11"/>
      <c r="M124" s="11"/>
      <c r="N124" s="137">
        <v>42</v>
      </c>
      <c r="O124" s="11"/>
    </row>
    <row r="125" spans="1:15">
      <c r="A125" s="175">
        <v>43</v>
      </c>
      <c r="B125" s="56"/>
      <c r="C125" s="241"/>
      <c r="D125" s="53"/>
      <c r="E125" s="241"/>
      <c r="F125" s="53"/>
      <c r="G125" s="241"/>
      <c r="H125" s="336"/>
      <c r="I125" s="238">
        <f t="shared" si="7"/>
        <v>0</v>
      </c>
      <c r="J125" s="66"/>
      <c r="K125" s="66"/>
      <c r="L125" s="11"/>
      <c r="M125" s="11"/>
      <c r="N125" s="137">
        <v>43</v>
      </c>
      <c r="O125" s="11"/>
    </row>
    <row r="126" spans="1:15">
      <c r="A126" s="175">
        <v>44</v>
      </c>
      <c r="B126" s="56"/>
      <c r="C126" s="241"/>
      <c r="D126" s="53"/>
      <c r="E126" s="241"/>
      <c r="F126" s="53"/>
      <c r="G126" s="241"/>
      <c r="H126" s="336"/>
      <c r="I126" s="238">
        <f t="shared" si="7"/>
        <v>0</v>
      </c>
      <c r="J126" s="66"/>
      <c r="K126" s="66"/>
      <c r="L126" s="11"/>
      <c r="M126" s="11"/>
      <c r="N126" s="137">
        <v>44</v>
      </c>
      <c r="O126" s="11"/>
    </row>
    <row r="127" spans="1:15">
      <c r="A127" s="175">
        <v>45</v>
      </c>
      <c r="B127" s="56"/>
      <c r="C127" s="241"/>
      <c r="D127" s="53"/>
      <c r="E127" s="241"/>
      <c r="F127" s="53"/>
      <c r="G127" s="241"/>
      <c r="H127" s="336"/>
      <c r="I127" s="238">
        <f t="shared" si="7"/>
        <v>0</v>
      </c>
      <c r="J127" s="66"/>
      <c r="K127" s="66"/>
      <c r="L127" s="11"/>
      <c r="M127" s="11"/>
      <c r="N127" s="137">
        <v>45</v>
      </c>
      <c r="O127" s="11"/>
    </row>
    <row r="128" spans="1:15">
      <c r="A128" s="175">
        <v>46</v>
      </c>
      <c r="B128" s="56"/>
      <c r="C128" s="241"/>
      <c r="D128" s="53"/>
      <c r="E128" s="241"/>
      <c r="F128" s="53"/>
      <c r="G128" s="241"/>
      <c r="H128" s="336"/>
      <c r="I128" s="238">
        <f t="shared" si="7"/>
        <v>0</v>
      </c>
      <c r="J128" s="66"/>
      <c r="K128" s="66"/>
      <c r="L128" s="11"/>
      <c r="M128" s="11"/>
      <c r="N128" s="137">
        <v>46</v>
      </c>
      <c r="O128" s="11"/>
    </row>
    <row r="129" spans="1:15">
      <c r="A129" s="175">
        <v>47</v>
      </c>
      <c r="B129" s="445" t="s">
        <v>1715</v>
      </c>
      <c r="C129" s="146">
        <f>SUM(C120:C128)</f>
        <v>0</v>
      </c>
      <c r="D129" s="143"/>
      <c r="E129" s="146">
        <f>SUM(E120:E128)</f>
        <v>0</v>
      </c>
      <c r="F129" s="143"/>
      <c r="G129" s="146">
        <f>SUM(G120:G128)</f>
        <v>0</v>
      </c>
      <c r="H129" s="144">
        <f>SUM(H120:H128)</f>
        <v>0</v>
      </c>
      <c r="I129" s="145">
        <f>SUM(I120:I128)</f>
        <v>0</v>
      </c>
      <c r="J129" s="140"/>
      <c r="K129" s="66"/>
      <c r="L129" s="11"/>
      <c r="M129" s="11"/>
      <c r="N129" s="137">
        <v>47</v>
      </c>
      <c r="O129" s="11"/>
    </row>
    <row r="130" spans="1:15" ht="15.75" thickBot="1">
      <c r="A130" s="180">
        <v>48</v>
      </c>
      <c r="B130" s="446" t="s">
        <v>1730</v>
      </c>
      <c r="C130" s="307">
        <f>C94+C106+C118+C129</f>
        <v>0</v>
      </c>
      <c r="D130" s="308"/>
      <c r="E130" s="307">
        <f>E94+E106+E118+E129</f>
        <v>0</v>
      </c>
      <c r="F130" s="308"/>
      <c r="G130" s="307">
        <f>G94+G106+G118+G129</f>
        <v>0</v>
      </c>
      <c r="H130" s="219">
        <f>H94+H106+H118+H129</f>
        <v>0</v>
      </c>
      <c r="I130" s="309">
        <f>C130+E130-G130+H130</f>
        <v>0</v>
      </c>
      <c r="J130" s="217"/>
      <c r="K130" s="217"/>
      <c r="L130" s="73"/>
      <c r="M130" s="73"/>
      <c r="N130" s="156">
        <v>48</v>
      </c>
      <c r="O130" s="11"/>
    </row>
    <row r="131" spans="1:15">
      <c r="A131" s="11"/>
      <c r="B131" s="11"/>
      <c r="C131" s="11"/>
      <c r="D131" s="11"/>
      <c r="E131" s="11"/>
      <c r="F131" s="11"/>
      <c r="G131" s="11"/>
      <c r="H131" s="11"/>
      <c r="I131" s="11"/>
      <c r="J131" s="11"/>
      <c r="K131" s="11"/>
      <c r="L131" s="11"/>
      <c r="M131" s="11"/>
      <c r="N131" s="1766"/>
      <c r="O131" s="11"/>
    </row>
    <row r="132" spans="1:15" ht="15.75">
      <c r="A132" s="75" t="s">
        <v>1718</v>
      </c>
      <c r="B132" s="44"/>
      <c r="C132" s="44"/>
      <c r="D132" s="11"/>
      <c r="E132" s="44"/>
      <c r="F132" s="44"/>
      <c r="G132" s="44"/>
      <c r="H132" s="44"/>
      <c r="I132" s="75" t="str">
        <f>A132</f>
        <v>FERC FORM NO.1 (ED.  12-89) NYPSC Modified-96</v>
      </c>
      <c r="J132" s="44"/>
      <c r="K132" s="11"/>
      <c r="L132" s="44"/>
      <c r="M132" s="44" t="s">
        <v>1719</v>
      </c>
      <c r="N132" s="44"/>
      <c r="O132" s="11"/>
    </row>
    <row r="133" spans="1:15">
      <c r="A133" s="1268" t="s">
        <v>3329</v>
      </c>
      <c r="B133" s="44"/>
      <c r="C133" s="44"/>
      <c r="D133" s="44"/>
      <c r="E133" s="44"/>
      <c r="F133" s="44"/>
      <c r="G133" s="44"/>
      <c r="H133" s="44"/>
      <c r="I133" s="44" t="s">
        <v>3330</v>
      </c>
      <c r="J133" s="44"/>
      <c r="K133" s="44"/>
      <c r="L133" s="44"/>
      <c r="M133" s="44"/>
      <c r="N133" s="44"/>
    </row>
  </sheetData>
  <mergeCells count="3">
    <mergeCell ref="F1:G1"/>
    <mergeCell ref="F72:G72"/>
    <mergeCell ref="F70:G70"/>
  </mergeCells>
  <phoneticPr fontId="0" type="noConversion"/>
  <printOptions horizontalCentered="1" verticalCentered="1"/>
  <pageMargins left="0.5" right="0.5" top="0.5" bottom="0.5" header="0.5" footer="0.5"/>
  <pageSetup scale="73" fitToWidth="2" orientation="portrait" horizontalDpi="300" verticalDpi="300" r:id="rId1"/>
  <headerFooter alignWithMargins="0"/>
  <rowBreaks count="1" manualBreakCount="1">
    <brk id="66" max="16383" man="1"/>
  </rowBreaks>
  <colBreaks count="1" manualBreakCount="1">
    <brk id="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rgb="FF00B050"/>
    <pageSetUpPr fitToPage="1"/>
  </sheetPr>
  <dimension ref="A1:J121"/>
  <sheetViews>
    <sheetView defaultGridColor="0" view="pageBreakPreview" topLeftCell="A40" colorId="22" zoomScaleNormal="85" zoomScaleSheetLayoutView="100" workbookViewId="0">
      <selection activeCell="B28" sqref="B28"/>
    </sheetView>
  </sheetViews>
  <sheetFormatPr defaultColWidth="9.6640625" defaultRowHeight="15"/>
  <cols>
    <col min="1" max="1" width="4.6640625" style="2943" customWidth="1"/>
    <col min="2" max="2" width="49.33203125" style="2943" customWidth="1"/>
    <col min="3" max="3" width="13.5546875" style="2943" bestFit="1" customWidth="1"/>
    <col min="4" max="4" width="7.6640625" style="2943" customWidth="1"/>
    <col min="5" max="6" width="13.5546875" style="2943" bestFit="1" customWidth="1"/>
    <col min="7" max="7" width="15" style="2943" bestFit="1" customWidth="1"/>
    <col min="8" max="8" width="12.44140625" style="2943" bestFit="1" customWidth="1"/>
    <col min="9" max="9" width="13.88671875" style="2943" bestFit="1" customWidth="1"/>
    <col min="10" max="10" width="12.44140625" style="2943" bestFit="1" customWidth="1"/>
    <col min="11" max="16384" width="9.6640625" style="2943"/>
  </cols>
  <sheetData>
    <row r="1" spans="1:8">
      <c r="A1" s="535" t="s">
        <v>2817</v>
      </c>
      <c r="B1" s="538"/>
      <c r="C1" s="536"/>
      <c r="D1" s="538" t="s">
        <v>2726</v>
      </c>
      <c r="E1" s="538"/>
      <c r="F1" s="1270" t="s">
        <v>2819</v>
      </c>
      <c r="G1" s="1269" t="s">
        <v>2820</v>
      </c>
      <c r="H1" s="11"/>
    </row>
    <row r="2" spans="1:8">
      <c r="A2" s="47" t="str">
        <f>'[32]Data Sheet'!$C$25</f>
        <v>Orange and Rockland Utilities, Inc</v>
      </c>
      <c r="B2" s="2944"/>
      <c r="C2" s="540"/>
      <c r="D2" s="2944" t="s">
        <v>505</v>
      </c>
      <c r="E2" s="2944"/>
      <c r="F2" s="306"/>
      <c r="G2" s="541"/>
      <c r="H2" s="11"/>
    </row>
    <row r="3" spans="1:8" ht="15" customHeight="1">
      <c r="A3" s="2418"/>
      <c r="B3" s="2945"/>
      <c r="C3" s="540"/>
      <c r="D3" s="2944" t="s">
        <v>1675</v>
      </c>
      <c r="E3" s="2944"/>
      <c r="F3" s="462">
        <v>42124</v>
      </c>
      <c r="G3" s="2520">
        <v>42004</v>
      </c>
      <c r="H3" s="11"/>
    </row>
    <row r="4" spans="1:8" ht="15" customHeight="1">
      <c r="A4" s="595" t="s">
        <v>3331</v>
      </c>
      <c r="B4" s="544"/>
      <c r="C4" s="596"/>
      <c r="D4" s="596"/>
      <c r="E4" s="596"/>
      <c r="F4" s="596"/>
      <c r="G4" s="597"/>
      <c r="H4" s="11"/>
    </row>
    <row r="5" spans="1:8">
      <c r="A5" s="2417" t="s">
        <v>1454</v>
      </c>
      <c r="B5" s="2944" t="s">
        <v>4573</v>
      </c>
      <c r="C5" s="2944"/>
      <c r="D5" s="2944"/>
      <c r="E5" s="2944"/>
      <c r="F5" s="2944"/>
      <c r="G5" s="573"/>
      <c r="H5" s="11"/>
    </row>
    <row r="6" spans="1:8">
      <c r="A6" s="2417" t="s">
        <v>413</v>
      </c>
      <c r="B6" s="2944" t="s">
        <v>4574</v>
      </c>
      <c r="C6" s="2944"/>
      <c r="D6" s="2944"/>
      <c r="E6" s="2944"/>
      <c r="F6" s="2944"/>
      <c r="G6" s="573"/>
      <c r="H6" s="11"/>
    </row>
    <row r="7" spans="1:8" ht="15" customHeight="1">
      <c r="A7" s="2417" t="s">
        <v>414</v>
      </c>
      <c r="B7" s="3568" t="s">
        <v>2730</v>
      </c>
      <c r="C7" s="3568"/>
      <c r="D7" s="3568"/>
      <c r="E7" s="3568"/>
      <c r="F7" s="3568"/>
      <c r="G7" s="3531"/>
      <c r="H7" s="11"/>
    </row>
    <row r="8" spans="1:8">
      <c r="A8" s="2418"/>
      <c r="B8" s="3540"/>
      <c r="C8" s="3540"/>
      <c r="D8" s="3540"/>
      <c r="E8" s="3540"/>
      <c r="F8" s="3540"/>
      <c r="G8" s="3605"/>
      <c r="H8" s="11"/>
    </row>
    <row r="9" spans="1:8">
      <c r="A9" s="2948"/>
      <c r="B9" s="586"/>
      <c r="C9" s="603" t="s">
        <v>3020</v>
      </c>
      <c r="D9" s="1271"/>
      <c r="E9" s="1272"/>
      <c r="F9" s="586"/>
      <c r="G9" s="645" t="s">
        <v>3020</v>
      </c>
      <c r="H9" s="11"/>
    </row>
    <row r="10" spans="1:8">
      <c r="A10" s="2949"/>
      <c r="B10" s="576" t="s">
        <v>4575</v>
      </c>
      <c r="C10" s="2950" t="s">
        <v>2531</v>
      </c>
      <c r="D10" s="576" t="s">
        <v>3021</v>
      </c>
      <c r="E10" s="672" t="s">
        <v>1273</v>
      </c>
      <c r="F10" s="576" t="s">
        <v>1270</v>
      </c>
      <c r="G10" s="639" t="s">
        <v>755</v>
      </c>
      <c r="H10" s="11"/>
    </row>
    <row r="11" spans="1:8">
      <c r="A11" s="2949" t="s">
        <v>4190</v>
      </c>
      <c r="B11" s="576" t="s">
        <v>4576</v>
      </c>
      <c r="C11" s="2950" t="s">
        <v>1287</v>
      </c>
      <c r="D11" s="576" t="s">
        <v>1733</v>
      </c>
      <c r="E11" s="2950" t="s">
        <v>3023</v>
      </c>
      <c r="F11" s="2950" t="s">
        <v>3023</v>
      </c>
      <c r="G11" s="639"/>
      <c r="H11" s="11"/>
    </row>
    <row r="12" spans="1:8">
      <c r="A12" s="2946" t="s">
        <v>4193</v>
      </c>
      <c r="B12" s="2947" t="s">
        <v>65</v>
      </c>
      <c r="C12" s="2947" t="s">
        <v>2119</v>
      </c>
      <c r="D12" s="2947" t="s">
        <v>2120</v>
      </c>
      <c r="E12" s="2947" t="s">
        <v>2121</v>
      </c>
      <c r="F12" s="607" t="s">
        <v>4029</v>
      </c>
      <c r="G12" s="588" t="s">
        <v>4030</v>
      </c>
      <c r="H12" s="11"/>
    </row>
    <row r="13" spans="1:8">
      <c r="A13" s="2949">
        <v>1</v>
      </c>
      <c r="B13" s="306" t="s">
        <v>5037</v>
      </c>
      <c r="C13" s="200">
        <v>1672118.5799999991</v>
      </c>
      <c r="D13" s="306"/>
      <c r="E13" s="200">
        <v>1672118.5799999991</v>
      </c>
      <c r="F13" s="200"/>
      <c r="G13" s="2952">
        <f>+ROUND(C13,0)-ROUND(E13,0)+ROUND(F13,0)</f>
        <v>0</v>
      </c>
      <c r="H13" s="11"/>
    </row>
    <row r="14" spans="1:8">
      <c r="A14" s="2949">
        <v>2</v>
      </c>
      <c r="B14" s="306" t="s">
        <v>5038</v>
      </c>
      <c r="C14" s="200">
        <v>27450.039999999986</v>
      </c>
      <c r="D14" s="306"/>
      <c r="E14" s="200">
        <f>114533.33-0.02</f>
        <v>114533.31</v>
      </c>
      <c r="F14" s="200">
        <v>87083.27</v>
      </c>
      <c r="G14" s="2952">
        <f t="shared" ref="G14:G29" si="0">+ROUND(C14,0)-ROUND(E14,0)+ROUND(F14,0)</f>
        <v>0</v>
      </c>
      <c r="H14" s="11"/>
    </row>
    <row r="15" spans="1:8">
      <c r="A15" s="2949">
        <v>3</v>
      </c>
      <c r="B15" s="306" t="s">
        <v>5041</v>
      </c>
      <c r="C15" s="200">
        <v>0</v>
      </c>
      <c r="D15" s="306"/>
      <c r="E15" s="200">
        <v>1364368.36</v>
      </c>
      <c r="F15" s="200">
        <v>1364368.36</v>
      </c>
      <c r="G15" s="2952">
        <f t="shared" si="0"/>
        <v>0</v>
      </c>
      <c r="H15" s="11"/>
    </row>
    <row r="16" spans="1:8">
      <c r="A16" s="2949">
        <v>4</v>
      </c>
      <c r="B16" s="306" t="s">
        <v>5042</v>
      </c>
      <c r="C16" s="200">
        <v>140624.16999999966</v>
      </c>
      <c r="D16" s="306"/>
      <c r="E16" s="200">
        <v>140623.78</v>
      </c>
      <c r="F16" s="200"/>
      <c r="G16" s="2952">
        <f t="shared" si="0"/>
        <v>0</v>
      </c>
      <c r="H16" s="11"/>
    </row>
    <row r="17" spans="1:8">
      <c r="A17" s="2949">
        <v>5</v>
      </c>
      <c r="B17" s="306" t="s">
        <v>5043</v>
      </c>
      <c r="C17" s="200">
        <v>11732.029999999995</v>
      </c>
      <c r="D17" s="306"/>
      <c r="E17" s="200">
        <v>11731.68</v>
      </c>
      <c r="F17" s="200"/>
      <c r="G17" s="2952">
        <f t="shared" si="0"/>
        <v>0</v>
      </c>
      <c r="H17" s="11"/>
    </row>
    <row r="18" spans="1:8">
      <c r="A18" s="2949">
        <v>6</v>
      </c>
      <c r="B18" s="306" t="s">
        <v>5044</v>
      </c>
      <c r="C18" s="200">
        <v>-306364.78999999998</v>
      </c>
      <c r="D18" s="306"/>
      <c r="E18" s="200"/>
      <c r="F18" s="200">
        <v>306364.78999999998</v>
      </c>
      <c r="G18" s="2952">
        <f t="shared" si="0"/>
        <v>0</v>
      </c>
      <c r="H18" s="11"/>
    </row>
    <row r="19" spans="1:8">
      <c r="A19" s="2949">
        <v>7</v>
      </c>
      <c r="B19" s="306" t="s">
        <v>5046</v>
      </c>
      <c r="C19" s="200">
        <v>89220.480000000069</v>
      </c>
      <c r="D19" s="306"/>
      <c r="E19" s="200">
        <v>89220.480000000069</v>
      </c>
      <c r="F19" s="200"/>
      <c r="G19" s="2952">
        <f t="shared" si="0"/>
        <v>0</v>
      </c>
      <c r="H19" s="11"/>
    </row>
    <row r="20" spans="1:8">
      <c r="A20" s="2949">
        <v>8</v>
      </c>
      <c r="B20" s="306" t="s">
        <v>5049</v>
      </c>
      <c r="C20" s="200">
        <v>2399.1700000000092</v>
      </c>
      <c r="D20" s="306"/>
      <c r="E20" s="200">
        <v>2399.1700000000092</v>
      </c>
      <c r="F20" s="200"/>
      <c r="G20" s="2952">
        <f t="shared" si="0"/>
        <v>0</v>
      </c>
      <c r="H20" s="11"/>
    </row>
    <row r="21" spans="1:8">
      <c r="A21" s="2949">
        <v>9</v>
      </c>
      <c r="B21" s="306" t="s">
        <v>5050</v>
      </c>
      <c r="C21" s="200">
        <v>306365.34999999998</v>
      </c>
      <c r="D21" s="306"/>
      <c r="E21" s="200">
        <v>306365.34999999998</v>
      </c>
      <c r="F21" s="200"/>
      <c r="G21" s="2952">
        <f t="shared" si="0"/>
        <v>0</v>
      </c>
      <c r="H21" s="11"/>
    </row>
    <row r="22" spans="1:8">
      <c r="A22" s="2949">
        <v>10</v>
      </c>
      <c r="B22" s="306" t="s">
        <v>5051</v>
      </c>
      <c r="C22" s="200">
        <v>4901.5000000000146</v>
      </c>
      <c r="D22" s="306"/>
      <c r="E22" s="200">
        <v>56032.98</v>
      </c>
      <c r="F22" s="200">
        <v>54795.979999999996</v>
      </c>
      <c r="G22" s="2952">
        <f t="shared" si="0"/>
        <v>3665</v>
      </c>
      <c r="H22" s="199"/>
    </row>
    <row r="23" spans="1:8">
      <c r="A23" s="2949">
        <v>11</v>
      </c>
      <c r="B23" s="306" t="s">
        <v>5052</v>
      </c>
      <c r="C23" s="200">
        <v>646895.22</v>
      </c>
      <c r="D23" s="306"/>
      <c r="E23" s="200"/>
      <c r="F23" s="200">
        <v>27609.809999999994</v>
      </c>
      <c r="G23" s="2952">
        <f t="shared" si="0"/>
        <v>674505</v>
      </c>
      <c r="H23" s="199"/>
    </row>
    <row r="24" spans="1:8">
      <c r="A24" s="2949">
        <v>12</v>
      </c>
      <c r="B24" s="306" t="s">
        <v>5053</v>
      </c>
      <c r="C24" s="200">
        <v>-122601.68999999994</v>
      </c>
      <c r="D24" s="306"/>
      <c r="E24" s="200">
        <v>347053.03999999992</v>
      </c>
      <c r="F24" s="200">
        <v>469516.44999999984</v>
      </c>
      <c r="G24" s="2952">
        <f t="shared" si="0"/>
        <v>-139</v>
      </c>
      <c r="H24" s="199"/>
    </row>
    <row r="25" spans="1:8">
      <c r="A25" s="2949">
        <v>13</v>
      </c>
      <c r="B25" s="306" t="s">
        <v>5117</v>
      </c>
      <c r="C25" s="200">
        <v>1336776.2000000002</v>
      </c>
      <c r="D25" s="306"/>
      <c r="E25" s="200">
        <f>1374197.96</f>
        <v>1374197.96</v>
      </c>
      <c r="F25" s="200">
        <v>1194870.1800000002</v>
      </c>
      <c r="G25" s="2952">
        <f t="shared" si="0"/>
        <v>1157448</v>
      </c>
      <c r="H25" s="199"/>
    </row>
    <row r="26" spans="1:8">
      <c r="A26" s="2949">
        <v>14</v>
      </c>
      <c r="B26" s="306" t="s">
        <v>5118</v>
      </c>
      <c r="C26" s="200">
        <v>511554.42000000004</v>
      </c>
      <c r="D26" s="306"/>
      <c r="E26" s="200"/>
      <c r="F26" s="200">
        <v>181624.59000000003</v>
      </c>
      <c r="G26" s="2952">
        <f t="shared" si="0"/>
        <v>693179</v>
      </c>
      <c r="H26" s="199"/>
    </row>
    <row r="27" spans="1:8">
      <c r="A27" s="2949">
        <v>15</v>
      </c>
      <c r="B27" s="306" t="s">
        <v>4957</v>
      </c>
      <c r="C27" s="200">
        <v>-373060.83</v>
      </c>
      <c r="D27" s="306"/>
      <c r="E27" s="200"/>
      <c r="F27" s="200"/>
      <c r="G27" s="2952">
        <f t="shared" si="0"/>
        <v>-373061</v>
      </c>
      <c r="H27" s="199"/>
    </row>
    <row r="28" spans="1:8">
      <c r="A28" s="2949">
        <v>16</v>
      </c>
      <c r="B28" s="2610" t="s">
        <v>5352</v>
      </c>
      <c r="C28" s="200">
        <v>0</v>
      </c>
      <c r="D28" s="306"/>
      <c r="E28" s="200">
        <v>60827.65</v>
      </c>
      <c r="F28" s="200"/>
      <c r="G28" s="2952">
        <f t="shared" si="0"/>
        <v>-60828</v>
      </c>
      <c r="H28" s="199"/>
    </row>
    <row r="29" spans="1:8">
      <c r="A29" s="2949">
        <v>17</v>
      </c>
      <c r="B29" s="2610" t="s">
        <v>5034</v>
      </c>
      <c r="C29" s="200">
        <v>-1</v>
      </c>
      <c r="D29" s="306"/>
      <c r="E29" s="200"/>
      <c r="F29" s="200">
        <v>2</v>
      </c>
      <c r="G29" s="2952">
        <f t="shared" si="0"/>
        <v>1</v>
      </c>
      <c r="H29" s="11"/>
    </row>
    <row r="30" spans="1:8">
      <c r="A30" s="2949">
        <v>18</v>
      </c>
      <c r="B30" s="2610"/>
      <c r="C30" s="200"/>
      <c r="D30" s="306"/>
      <c r="E30" s="200"/>
      <c r="F30" s="200"/>
      <c r="G30" s="2952"/>
      <c r="H30" s="11"/>
    </row>
    <row r="31" spans="1:8">
      <c r="A31" s="2949">
        <v>19</v>
      </c>
      <c r="B31" s="2610"/>
      <c r="C31" s="200"/>
      <c r="D31" s="306"/>
      <c r="E31" s="200"/>
      <c r="F31" s="200"/>
      <c r="G31" s="2952"/>
      <c r="H31" s="11"/>
    </row>
    <row r="32" spans="1:8">
      <c r="A32" s="2949">
        <v>20</v>
      </c>
      <c r="B32" s="2610"/>
      <c r="C32" s="200"/>
      <c r="D32" s="306"/>
      <c r="E32" s="200"/>
      <c r="F32" s="200"/>
      <c r="G32" s="2952"/>
      <c r="H32" s="11"/>
    </row>
    <row r="33" spans="1:8">
      <c r="A33" s="2949">
        <v>21</v>
      </c>
      <c r="B33" s="306"/>
      <c r="C33" s="200"/>
      <c r="D33" s="306"/>
      <c r="E33" s="200"/>
      <c r="F33" s="200"/>
      <c r="G33" s="2952"/>
      <c r="H33" s="11"/>
    </row>
    <row r="34" spans="1:8">
      <c r="A34" s="2949">
        <v>22</v>
      </c>
      <c r="B34" s="2610"/>
      <c r="C34" s="200"/>
      <c r="D34" s="306"/>
      <c r="E34" s="200"/>
      <c r="F34" s="200"/>
      <c r="G34" s="2952"/>
      <c r="H34" s="11"/>
    </row>
    <row r="35" spans="1:8">
      <c r="A35" s="2949">
        <v>23</v>
      </c>
      <c r="B35" s="2610"/>
      <c r="C35" s="200"/>
      <c r="D35" s="306"/>
      <c r="E35" s="200"/>
      <c r="F35" s="200"/>
      <c r="G35" s="2952"/>
      <c r="H35" s="11"/>
    </row>
    <row r="36" spans="1:8">
      <c r="A36" s="2949">
        <v>24</v>
      </c>
      <c r="B36" s="306"/>
      <c r="C36" s="200"/>
      <c r="D36" s="306"/>
      <c r="E36" s="200"/>
      <c r="F36" s="200"/>
      <c r="G36" s="2952"/>
      <c r="H36" s="11"/>
    </row>
    <row r="37" spans="1:8">
      <c r="A37" s="2949">
        <v>25</v>
      </c>
      <c r="B37" s="306"/>
      <c r="C37" s="200"/>
      <c r="D37" s="306"/>
      <c r="E37" s="200"/>
      <c r="F37" s="200"/>
      <c r="G37" s="2952"/>
      <c r="H37" s="11"/>
    </row>
    <row r="38" spans="1:8">
      <c r="A38" s="2949">
        <v>26</v>
      </c>
      <c r="B38" s="306"/>
      <c r="C38" s="200"/>
      <c r="D38" s="306"/>
      <c r="E38" s="200"/>
      <c r="F38" s="200"/>
      <c r="G38" s="2952"/>
      <c r="H38" s="11"/>
    </row>
    <row r="39" spans="1:8">
      <c r="A39" s="2949">
        <v>27</v>
      </c>
      <c r="B39" s="306"/>
      <c r="C39" s="200"/>
      <c r="D39" s="306"/>
      <c r="E39" s="200"/>
      <c r="F39" s="200"/>
      <c r="G39" s="2952"/>
      <c r="H39" s="11"/>
    </row>
    <row r="40" spans="1:8">
      <c r="A40" s="2949">
        <v>28</v>
      </c>
      <c r="B40" s="306"/>
      <c r="C40" s="200"/>
      <c r="D40" s="306"/>
      <c r="E40" s="200"/>
      <c r="F40" s="200"/>
      <c r="G40" s="2952"/>
      <c r="H40" s="11"/>
    </row>
    <row r="41" spans="1:8">
      <c r="A41" s="2949">
        <v>29</v>
      </c>
      <c r="B41" s="306"/>
      <c r="C41" s="200"/>
      <c r="D41" s="306"/>
      <c r="E41" s="200"/>
      <c r="F41" s="200"/>
      <c r="G41" s="2952"/>
      <c r="H41" s="11"/>
    </row>
    <row r="42" spans="1:8">
      <c r="A42" s="2949">
        <v>30</v>
      </c>
      <c r="B42" s="306"/>
      <c r="C42" s="200"/>
      <c r="D42" s="306"/>
      <c r="E42" s="200"/>
      <c r="F42" s="200"/>
      <c r="G42" s="2952"/>
      <c r="H42" s="11"/>
    </row>
    <row r="43" spans="1:8">
      <c r="A43" s="2949">
        <v>31</v>
      </c>
      <c r="B43" s="306"/>
      <c r="C43" s="200"/>
      <c r="D43" s="306"/>
      <c r="E43" s="200"/>
      <c r="F43" s="200"/>
      <c r="G43" s="2952"/>
      <c r="H43" s="11"/>
    </row>
    <row r="44" spans="1:8">
      <c r="A44" s="2949">
        <v>32</v>
      </c>
      <c r="B44" s="306"/>
      <c r="C44" s="200"/>
      <c r="D44" s="306"/>
      <c r="E44" s="200"/>
      <c r="F44" s="200"/>
      <c r="G44" s="2952"/>
      <c r="H44" s="11"/>
    </row>
    <row r="45" spans="1:8">
      <c r="A45" s="2949">
        <v>33</v>
      </c>
      <c r="B45" s="306"/>
      <c r="C45" s="200"/>
      <c r="D45" s="306"/>
      <c r="E45" s="200"/>
      <c r="F45" s="200"/>
      <c r="G45" s="2952"/>
      <c r="H45" s="11"/>
    </row>
    <row r="46" spans="1:8">
      <c r="A46" s="2949">
        <v>34</v>
      </c>
      <c r="B46" s="306"/>
      <c r="C46" s="200"/>
      <c r="D46" s="306"/>
      <c r="E46" s="200"/>
      <c r="F46" s="200"/>
      <c r="G46" s="2952"/>
      <c r="H46" s="11"/>
    </row>
    <row r="47" spans="1:8">
      <c r="A47" s="2949">
        <v>35</v>
      </c>
      <c r="B47" s="306"/>
      <c r="C47" s="200"/>
      <c r="D47" s="306"/>
      <c r="E47" s="200"/>
      <c r="F47" s="200"/>
      <c r="G47" s="2952"/>
      <c r="H47" s="11"/>
    </row>
    <row r="48" spans="1:8">
      <c r="A48" s="2949">
        <v>36</v>
      </c>
      <c r="B48" s="306"/>
      <c r="C48" s="200"/>
      <c r="D48" s="306"/>
      <c r="E48" s="200"/>
      <c r="F48" s="200"/>
      <c r="G48" s="2952"/>
      <c r="H48" s="11"/>
    </row>
    <row r="49" spans="1:10">
      <c r="A49" s="2949">
        <v>37</v>
      </c>
      <c r="B49" s="306"/>
      <c r="C49" s="200"/>
      <c r="D49" s="306"/>
      <c r="E49" s="200"/>
      <c r="F49" s="200"/>
      <c r="G49" s="2952"/>
      <c r="H49" s="11"/>
    </row>
    <row r="50" spans="1:10">
      <c r="A50" s="2949">
        <v>38</v>
      </c>
      <c r="B50" s="306"/>
      <c r="C50" s="200"/>
      <c r="D50" s="306"/>
      <c r="E50" s="200"/>
      <c r="F50" s="200"/>
      <c r="G50" s="2952"/>
      <c r="H50" s="11"/>
    </row>
    <row r="51" spans="1:10">
      <c r="A51" s="2949">
        <v>39</v>
      </c>
      <c r="B51" s="306"/>
      <c r="C51" s="200"/>
      <c r="D51" s="306"/>
      <c r="E51" s="200"/>
      <c r="F51" s="200"/>
      <c r="G51" s="2952"/>
      <c r="H51" s="11"/>
    </row>
    <row r="52" spans="1:10">
      <c r="A52" s="2949">
        <v>40</v>
      </c>
      <c r="B52" s="306"/>
      <c r="C52" s="200"/>
      <c r="D52" s="306"/>
      <c r="E52" s="200"/>
      <c r="F52" s="200"/>
      <c r="G52" s="2952"/>
      <c r="H52" s="11"/>
    </row>
    <row r="53" spans="1:10">
      <c r="A53" s="2949">
        <v>41</v>
      </c>
      <c r="B53" s="306"/>
      <c r="C53" s="200"/>
      <c r="D53" s="306"/>
      <c r="E53" s="200"/>
      <c r="F53" s="200"/>
      <c r="G53" s="2952"/>
      <c r="H53" s="11"/>
    </row>
    <row r="54" spans="1:10">
      <c r="A54" s="2949">
        <v>42</v>
      </c>
      <c r="B54" s="306"/>
      <c r="C54" s="200"/>
      <c r="D54" s="306"/>
      <c r="E54" s="200"/>
      <c r="F54" s="200"/>
      <c r="G54" s="2952"/>
      <c r="H54" s="11"/>
    </row>
    <row r="55" spans="1:10">
      <c r="A55" s="2949">
        <v>43</v>
      </c>
      <c r="B55" s="306"/>
      <c r="C55" s="200"/>
      <c r="D55" s="306"/>
      <c r="E55" s="200"/>
      <c r="F55" s="200"/>
      <c r="G55" s="2952"/>
      <c r="H55" s="2953"/>
    </row>
    <row r="56" spans="1:10">
      <c r="A56" s="2949">
        <v>44</v>
      </c>
      <c r="B56" s="306"/>
      <c r="C56" s="200"/>
      <c r="D56" s="306"/>
      <c r="E56" s="200"/>
      <c r="F56" s="200"/>
      <c r="G56" s="2952"/>
      <c r="H56" s="11"/>
    </row>
    <row r="57" spans="1:10">
      <c r="A57" s="2949">
        <v>45</v>
      </c>
      <c r="B57" s="306"/>
      <c r="C57" s="200"/>
      <c r="D57" s="306"/>
      <c r="E57" s="200"/>
      <c r="F57" s="200"/>
      <c r="G57" s="2952"/>
      <c r="H57" s="11"/>
    </row>
    <row r="58" spans="1:10">
      <c r="A58" s="2949">
        <v>46</v>
      </c>
      <c r="B58" s="306"/>
      <c r="C58" s="200">
        <f>C119</f>
        <v>0</v>
      </c>
      <c r="D58" s="306"/>
      <c r="E58" s="200">
        <f>E119</f>
        <v>0</v>
      </c>
      <c r="F58" s="200">
        <f>F119</f>
        <v>0</v>
      </c>
      <c r="G58" s="314"/>
      <c r="H58" s="11"/>
    </row>
    <row r="59" spans="1:10" ht="15.75" thickBot="1">
      <c r="A59" s="640">
        <v>47</v>
      </c>
      <c r="B59" s="362" t="s">
        <v>1730</v>
      </c>
      <c r="C59" s="2954">
        <f>SUM(C13:C58)</f>
        <v>3948008.8499999996</v>
      </c>
      <c r="D59" s="2955"/>
      <c r="E59" s="2954">
        <f>SUM(E13:E58)</f>
        <v>5539472.3399999999</v>
      </c>
      <c r="F59" s="2954">
        <f>SUM(F13:F58)</f>
        <v>3686235.43</v>
      </c>
      <c r="G59" s="2956">
        <f>SUM(G13:G58)</f>
        <v>2094770</v>
      </c>
      <c r="H59" s="2957"/>
      <c r="I59" s="2958"/>
      <c r="J59" s="2958"/>
    </row>
    <row r="60" spans="1:10">
      <c r="A60" s="2951" t="s">
        <v>4577</v>
      </c>
      <c r="B60" s="7"/>
      <c r="C60" s="7"/>
      <c r="E60" s="7"/>
      <c r="F60" s="7"/>
      <c r="G60" s="7" t="s">
        <v>3336</v>
      </c>
      <c r="H60" s="11"/>
    </row>
    <row r="61" spans="1:10">
      <c r="A61" s="7" t="s">
        <v>3337</v>
      </c>
      <c r="B61" s="7"/>
      <c r="C61" s="7"/>
      <c r="D61" s="7"/>
      <c r="E61" s="7"/>
      <c r="F61" s="7"/>
      <c r="G61" s="7"/>
      <c r="H61" s="11"/>
    </row>
    <row r="62" spans="1:10">
      <c r="H62" s="11"/>
    </row>
    <row r="63" spans="1:10" ht="15.75">
      <c r="A63" s="572" t="s">
        <v>1294</v>
      </c>
      <c r="B63" s="7"/>
      <c r="C63" s="7"/>
      <c r="D63" s="7"/>
      <c r="E63" s="7"/>
      <c r="F63" s="7"/>
      <c r="G63" s="7"/>
      <c r="H63" s="11"/>
    </row>
    <row r="64" spans="1:10">
      <c r="H64" s="11"/>
    </row>
    <row r="65" spans="1:8" ht="15.75" thickBot="1">
      <c r="A65" s="2943" t="str">
        <f>'[31]Data Sheet'!$C$22</f>
        <v>Please fill in the following:</v>
      </c>
      <c r="F65" s="569">
        <f>+F3</f>
        <v>42124</v>
      </c>
      <c r="G65" s="2180">
        <f>+G3</f>
        <v>42004</v>
      </c>
      <c r="H65" s="11"/>
    </row>
    <row r="66" spans="1:8">
      <c r="A66" s="642"/>
      <c r="B66" s="643"/>
      <c r="C66" s="643"/>
      <c r="D66" s="643"/>
      <c r="E66" s="643"/>
      <c r="F66" s="643"/>
      <c r="G66" s="644"/>
      <c r="H66" s="11"/>
    </row>
    <row r="67" spans="1:8">
      <c r="A67" s="616" t="s">
        <v>3331</v>
      </c>
      <c r="B67" s="7"/>
      <c r="C67" s="7"/>
      <c r="D67" s="7"/>
      <c r="E67" s="7"/>
      <c r="F67" s="7"/>
      <c r="G67" s="546"/>
      <c r="H67" s="11"/>
    </row>
    <row r="68" spans="1:8">
      <c r="A68" s="2417"/>
      <c r="G68" s="573"/>
      <c r="H68" s="11"/>
    </row>
    <row r="69" spans="1:8">
      <c r="A69" s="2948"/>
      <c r="B69" s="586"/>
      <c r="C69" s="603" t="s">
        <v>3020</v>
      </c>
      <c r="D69" s="624" t="s">
        <v>1273</v>
      </c>
      <c r="E69" s="596"/>
      <c r="F69" s="586"/>
      <c r="G69" s="645" t="s">
        <v>3020</v>
      </c>
      <c r="H69" s="11"/>
    </row>
    <row r="70" spans="1:8">
      <c r="A70" s="2949"/>
      <c r="B70" s="576" t="s">
        <v>4575</v>
      </c>
      <c r="C70" s="2950" t="s">
        <v>2531</v>
      </c>
      <c r="D70" s="576" t="s">
        <v>3021</v>
      </c>
      <c r="E70" s="306"/>
      <c r="F70" s="576" t="s">
        <v>1270</v>
      </c>
      <c r="G70" s="639" t="s">
        <v>755</v>
      </c>
      <c r="H70" s="11"/>
    </row>
    <row r="71" spans="1:8">
      <c r="A71" s="2949" t="s">
        <v>4190</v>
      </c>
      <c r="B71" s="576" t="s">
        <v>4576</v>
      </c>
      <c r="C71" s="2950" t="s">
        <v>1287</v>
      </c>
      <c r="D71" s="576" t="s">
        <v>1733</v>
      </c>
      <c r="E71" s="2950" t="s">
        <v>3023</v>
      </c>
      <c r="F71" s="306"/>
      <c r="G71" s="639"/>
      <c r="H71" s="11"/>
    </row>
    <row r="72" spans="1:8">
      <c r="A72" s="2946" t="s">
        <v>4193</v>
      </c>
      <c r="B72" s="2947" t="s">
        <v>65</v>
      </c>
      <c r="C72" s="2947" t="s">
        <v>2119</v>
      </c>
      <c r="D72" s="2947" t="s">
        <v>2120</v>
      </c>
      <c r="E72" s="2947" t="s">
        <v>2121</v>
      </c>
      <c r="F72" s="607" t="s">
        <v>4029</v>
      </c>
      <c r="G72" s="588" t="s">
        <v>4030</v>
      </c>
      <c r="H72" s="11"/>
    </row>
    <row r="73" spans="1:8">
      <c r="A73" s="2949">
        <v>1</v>
      </c>
      <c r="B73" s="2950"/>
      <c r="C73" s="313"/>
      <c r="D73" s="311"/>
      <c r="E73" s="313"/>
      <c r="F73" s="313"/>
      <c r="G73" s="312">
        <f t="shared" ref="G73:G118" si="1">C73-E73+F73</f>
        <v>0</v>
      </c>
      <c r="H73" s="11"/>
    </row>
    <row r="74" spans="1:8">
      <c r="A74" s="2949">
        <v>2</v>
      </c>
      <c r="B74" s="306"/>
      <c r="C74" s="313"/>
      <c r="D74" s="311"/>
      <c r="E74" s="313"/>
      <c r="F74" s="313"/>
      <c r="G74" s="314">
        <f t="shared" si="1"/>
        <v>0</v>
      </c>
      <c r="H74" s="11"/>
    </row>
    <row r="75" spans="1:8">
      <c r="A75" s="2949">
        <v>3</v>
      </c>
      <c r="B75" s="306"/>
      <c r="C75" s="313"/>
      <c r="D75" s="311"/>
      <c r="E75" s="313"/>
      <c r="F75" s="313"/>
      <c r="G75" s="314">
        <f t="shared" si="1"/>
        <v>0</v>
      </c>
      <c r="H75" s="11"/>
    </row>
    <row r="76" spans="1:8">
      <c r="A76" s="2949">
        <v>4</v>
      </c>
      <c r="B76" s="306"/>
      <c r="C76" s="313"/>
      <c r="D76" s="311"/>
      <c r="E76" s="313"/>
      <c r="F76" s="313"/>
      <c r="G76" s="314">
        <f t="shared" si="1"/>
        <v>0</v>
      </c>
      <c r="H76" s="11"/>
    </row>
    <row r="77" spans="1:8">
      <c r="A77" s="2949">
        <v>5</v>
      </c>
      <c r="B77" s="306"/>
      <c r="C77" s="313"/>
      <c r="D77" s="311"/>
      <c r="E77" s="313"/>
      <c r="F77" s="313"/>
      <c r="G77" s="314">
        <f t="shared" si="1"/>
        <v>0</v>
      </c>
      <c r="H77" s="11"/>
    </row>
    <row r="78" spans="1:8">
      <c r="A78" s="2949">
        <v>6</v>
      </c>
      <c r="B78" s="306"/>
      <c r="C78" s="313"/>
      <c r="D78" s="311"/>
      <c r="E78" s="313"/>
      <c r="F78" s="313"/>
      <c r="G78" s="314">
        <f t="shared" si="1"/>
        <v>0</v>
      </c>
      <c r="H78" s="11"/>
    </row>
    <row r="79" spans="1:8">
      <c r="A79" s="2949">
        <v>7</v>
      </c>
      <c r="B79" s="306"/>
      <c r="C79" s="313"/>
      <c r="D79" s="311"/>
      <c r="E79" s="313"/>
      <c r="F79" s="313"/>
      <c r="G79" s="314">
        <f t="shared" si="1"/>
        <v>0</v>
      </c>
      <c r="H79" s="11"/>
    </row>
    <row r="80" spans="1:8">
      <c r="A80" s="2949">
        <v>8</v>
      </c>
      <c r="B80" s="306"/>
      <c r="C80" s="313"/>
      <c r="D80" s="311"/>
      <c r="E80" s="313"/>
      <c r="F80" s="313"/>
      <c r="G80" s="314">
        <f t="shared" si="1"/>
        <v>0</v>
      </c>
      <c r="H80" s="11"/>
    </row>
    <row r="81" spans="1:8">
      <c r="A81" s="2949">
        <v>9</v>
      </c>
      <c r="B81" s="306"/>
      <c r="C81" s="313"/>
      <c r="D81" s="311"/>
      <c r="E81" s="313"/>
      <c r="F81" s="313"/>
      <c r="G81" s="314">
        <f t="shared" si="1"/>
        <v>0</v>
      </c>
      <c r="H81" s="11"/>
    </row>
    <row r="82" spans="1:8">
      <c r="A82" s="2949">
        <v>10</v>
      </c>
      <c r="B82" s="306"/>
      <c r="C82" s="313"/>
      <c r="D82" s="311"/>
      <c r="E82" s="313"/>
      <c r="F82" s="313"/>
      <c r="G82" s="314">
        <f t="shared" si="1"/>
        <v>0</v>
      </c>
      <c r="H82" s="11"/>
    </row>
    <row r="83" spans="1:8">
      <c r="A83" s="2949">
        <v>11</v>
      </c>
      <c r="B83" s="306"/>
      <c r="C83" s="313"/>
      <c r="D83" s="310"/>
      <c r="E83" s="313"/>
      <c r="F83" s="313"/>
      <c r="G83" s="314">
        <f t="shared" si="1"/>
        <v>0</v>
      </c>
      <c r="H83" s="11"/>
    </row>
    <row r="84" spans="1:8">
      <c r="A84" s="2949">
        <v>12</v>
      </c>
      <c r="B84" s="306"/>
      <c r="C84" s="313"/>
      <c r="D84" s="311"/>
      <c r="E84" s="313"/>
      <c r="F84" s="313"/>
      <c r="G84" s="314">
        <f t="shared" si="1"/>
        <v>0</v>
      </c>
      <c r="H84" s="11"/>
    </row>
    <row r="85" spans="1:8">
      <c r="A85" s="2949">
        <v>13</v>
      </c>
      <c r="B85" s="306"/>
      <c r="C85" s="313"/>
      <c r="D85" s="311"/>
      <c r="E85" s="313"/>
      <c r="F85" s="313"/>
      <c r="G85" s="314">
        <f t="shared" si="1"/>
        <v>0</v>
      </c>
      <c r="H85" s="11"/>
    </row>
    <row r="86" spans="1:8">
      <c r="A86" s="2949">
        <v>14</v>
      </c>
      <c r="B86" s="306"/>
      <c r="C86" s="313"/>
      <c r="D86" s="311"/>
      <c r="E86" s="313"/>
      <c r="F86" s="313"/>
      <c r="G86" s="314">
        <f t="shared" si="1"/>
        <v>0</v>
      </c>
      <c r="H86" s="11"/>
    </row>
    <row r="87" spans="1:8">
      <c r="A87" s="2949">
        <v>15</v>
      </c>
      <c r="B87" s="306"/>
      <c r="C87" s="313"/>
      <c r="D87" s="311"/>
      <c r="E87" s="313"/>
      <c r="F87" s="313"/>
      <c r="G87" s="314">
        <f t="shared" si="1"/>
        <v>0</v>
      </c>
      <c r="H87" s="11"/>
    </row>
    <row r="88" spans="1:8">
      <c r="A88" s="2949">
        <v>16</v>
      </c>
      <c r="B88" s="306"/>
      <c r="C88" s="313"/>
      <c r="D88" s="311"/>
      <c r="E88" s="313"/>
      <c r="F88" s="313"/>
      <c r="G88" s="314">
        <f t="shared" si="1"/>
        <v>0</v>
      </c>
      <c r="H88" s="11"/>
    </row>
    <row r="89" spans="1:8">
      <c r="A89" s="2949">
        <v>17</v>
      </c>
      <c r="B89" s="306"/>
      <c r="C89" s="313"/>
      <c r="D89" s="311"/>
      <c r="E89" s="313"/>
      <c r="F89" s="313"/>
      <c r="G89" s="314">
        <f t="shared" si="1"/>
        <v>0</v>
      </c>
      <c r="H89" s="11"/>
    </row>
    <row r="90" spans="1:8">
      <c r="A90" s="2949">
        <v>18</v>
      </c>
      <c r="B90" s="306"/>
      <c r="C90" s="313"/>
      <c r="D90" s="311"/>
      <c r="E90" s="313"/>
      <c r="F90" s="313"/>
      <c r="G90" s="314">
        <f t="shared" si="1"/>
        <v>0</v>
      </c>
      <c r="H90" s="11"/>
    </row>
    <row r="91" spans="1:8">
      <c r="A91" s="2949">
        <v>19</v>
      </c>
      <c r="B91" s="306"/>
      <c r="C91" s="200"/>
      <c r="D91" s="306"/>
      <c r="E91" s="200"/>
      <c r="F91" s="200"/>
      <c r="G91" s="314">
        <f t="shared" si="1"/>
        <v>0</v>
      </c>
      <c r="H91" s="11"/>
    </row>
    <row r="92" spans="1:8">
      <c r="A92" s="2949">
        <v>20</v>
      </c>
      <c r="B92" s="306"/>
      <c r="C92" s="200"/>
      <c r="D92" s="306"/>
      <c r="E92" s="200"/>
      <c r="F92" s="200"/>
      <c r="G92" s="314">
        <f t="shared" si="1"/>
        <v>0</v>
      </c>
      <c r="H92" s="11"/>
    </row>
    <row r="93" spans="1:8">
      <c r="A93" s="2949">
        <v>21</v>
      </c>
      <c r="B93" s="306"/>
      <c r="C93" s="200"/>
      <c r="D93" s="306"/>
      <c r="E93" s="200"/>
      <c r="F93" s="200"/>
      <c r="G93" s="314">
        <f t="shared" si="1"/>
        <v>0</v>
      </c>
      <c r="H93" s="11"/>
    </row>
    <row r="94" spans="1:8">
      <c r="A94" s="2949">
        <v>22</v>
      </c>
      <c r="B94" s="306"/>
      <c r="C94" s="200"/>
      <c r="D94" s="205"/>
      <c r="E94" s="200"/>
      <c r="F94" s="200"/>
      <c r="G94" s="314">
        <f t="shared" si="1"/>
        <v>0</v>
      </c>
      <c r="H94" s="11"/>
    </row>
    <row r="95" spans="1:8">
      <c r="A95" s="2949">
        <v>23</v>
      </c>
      <c r="B95" s="306"/>
      <c r="C95" s="200"/>
      <c r="D95" s="205"/>
      <c r="E95" s="200"/>
      <c r="F95" s="200"/>
      <c r="G95" s="314">
        <f t="shared" si="1"/>
        <v>0</v>
      </c>
    </row>
    <row r="96" spans="1:8">
      <c r="A96" s="2949">
        <v>24</v>
      </c>
      <c r="B96" s="306"/>
      <c r="C96" s="200"/>
      <c r="D96" s="205"/>
      <c r="E96" s="200"/>
      <c r="F96" s="200"/>
      <c r="G96" s="314">
        <f t="shared" si="1"/>
        <v>0</v>
      </c>
    </row>
    <row r="97" spans="1:7">
      <c r="A97" s="2949">
        <v>25</v>
      </c>
      <c r="B97" s="306"/>
      <c r="C97" s="200"/>
      <c r="D97" s="306"/>
      <c r="E97" s="200"/>
      <c r="F97" s="200"/>
      <c r="G97" s="314">
        <f t="shared" si="1"/>
        <v>0</v>
      </c>
    </row>
    <row r="98" spans="1:7">
      <c r="A98" s="2949">
        <v>26</v>
      </c>
      <c r="B98" s="306"/>
      <c r="C98" s="200"/>
      <c r="D98" s="306"/>
      <c r="E98" s="200"/>
      <c r="F98" s="200"/>
      <c r="G98" s="314">
        <f t="shared" si="1"/>
        <v>0</v>
      </c>
    </row>
    <row r="99" spans="1:7">
      <c r="A99" s="2949">
        <v>27</v>
      </c>
      <c r="B99" s="306"/>
      <c r="C99" s="200"/>
      <c r="D99" s="306"/>
      <c r="E99" s="200"/>
      <c r="F99" s="200"/>
      <c r="G99" s="314">
        <f t="shared" si="1"/>
        <v>0</v>
      </c>
    </row>
    <row r="100" spans="1:7">
      <c r="A100" s="2949">
        <v>28</v>
      </c>
      <c r="B100" s="306"/>
      <c r="C100" s="200"/>
      <c r="D100" s="306"/>
      <c r="E100" s="200"/>
      <c r="F100" s="200"/>
      <c r="G100" s="314">
        <f t="shared" si="1"/>
        <v>0</v>
      </c>
    </row>
    <row r="101" spans="1:7">
      <c r="A101" s="2949">
        <v>29</v>
      </c>
      <c r="B101" s="306"/>
      <c r="C101" s="200"/>
      <c r="D101" s="306"/>
      <c r="E101" s="200"/>
      <c r="F101" s="200"/>
      <c r="G101" s="314">
        <f t="shared" si="1"/>
        <v>0</v>
      </c>
    </row>
    <row r="102" spans="1:7">
      <c r="A102" s="2949">
        <v>30</v>
      </c>
      <c r="B102" s="306"/>
      <c r="C102" s="200"/>
      <c r="D102" s="306"/>
      <c r="E102" s="200"/>
      <c r="F102" s="200"/>
      <c r="G102" s="314">
        <f t="shared" si="1"/>
        <v>0</v>
      </c>
    </row>
    <row r="103" spans="1:7">
      <c r="A103" s="2949">
        <v>31</v>
      </c>
      <c r="B103" s="306"/>
      <c r="C103" s="200"/>
      <c r="D103" s="306"/>
      <c r="E103" s="200"/>
      <c r="F103" s="200"/>
      <c r="G103" s="314">
        <f t="shared" si="1"/>
        <v>0</v>
      </c>
    </row>
    <row r="104" spans="1:7">
      <c r="A104" s="2949">
        <v>32</v>
      </c>
      <c r="B104" s="306"/>
      <c r="C104" s="200"/>
      <c r="D104" s="306"/>
      <c r="E104" s="200"/>
      <c r="F104" s="200"/>
      <c r="G104" s="314">
        <f t="shared" si="1"/>
        <v>0</v>
      </c>
    </row>
    <row r="105" spans="1:7">
      <c r="A105" s="2949">
        <v>33</v>
      </c>
      <c r="B105" s="306"/>
      <c r="C105" s="200"/>
      <c r="D105" s="306"/>
      <c r="E105" s="200"/>
      <c r="F105" s="200"/>
      <c r="G105" s="314">
        <f t="shared" si="1"/>
        <v>0</v>
      </c>
    </row>
    <row r="106" spans="1:7">
      <c r="A106" s="2949">
        <v>34</v>
      </c>
      <c r="B106" s="306"/>
      <c r="C106" s="200"/>
      <c r="D106" s="306"/>
      <c r="E106" s="200"/>
      <c r="F106" s="200"/>
      <c r="G106" s="314">
        <f t="shared" si="1"/>
        <v>0</v>
      </c>
    </row>
    <row r="107" spans="1:7">
      <c r="A107" s="2949">
        <v>35</v>
      </c>
      <c r="B107" s="306"/>
      <c r="C107" s="200"/>
      <c r="D107" s="306"/>
      <c r="E107" s="200"/>
      <c r="F107" s="200"/>
      <c r="G107" s="314">
        <f t="shared" si="1"/>
        <v>0</v>
      </c>
    </row>
    <row r="108" spans="1:7">
      <c r="A108" s="2949">
        <v>36</v>
      </c>
      <c r="B108" s="306"/>
      <c r="C108" s="200"/>
      <c r="D108" s="306"/>
      <c r="E108" s="200"/>
      <c r="F108" s="200"/>
      <c r="G108" s="314">
        <f t="shared" si="1"/>
        <v>0</v>
      </c>
    </row>
    <row r="109" spans="1:7">
      <c r="A109" s="2949">
        <v>37</v>
      </c>
      <c r="B109" s="306"/>
      <c r="C109" s="200"/>
      <c r="D109" s="306"/>
      <c r="E109" s="200"/>
      <c r="F109" s="200"/>
      <c r="G109" s="314">
        <f t="shared" si="1"/>
        <v>0</v>
      </c>
    </row>
    <row r="110" spans="1:7">
      <c r="A110" s="2949">
        <v>38</v>
      </c>
      <c r="B110" s="306"/>
      <c r="C110" s="200"/>
      <c r="D110" s="306"/>
      <c r="E110" s="200"/>
      <c r="F110" s="200"/>
      <c r="G110" s="314">
        <f t="shared" si="1"/>
        <v>0</v>
      </c>
    </row>
    <row r="111" spans="1:7">
      <c r="A111" s="2949">
        <v>39</v>
      </c>
      <c r="B111" s="306"/>
      <c r="C111" s="200"/>
      <c r="D111" s="306"/>
      <c r="E111" s="200"/>
      <c r="F111" s="200"/>
      <c r="G111" s="314">
        <f t="shared" si="1"/>
        <v>0</v>
      </c>
    </row>
    <row r="112" spans="1:7">
      <c r="A112" s="2949">
        <v>40</v>
      </c>
      <c r="B112" s="306"/>
      <c r="C112" s="200"/>
      <c r="D112" s="306"/>
      <c r="E112" s="200"/>
      <c r="F112" s="200"/>
      <c r="G112" s="314">
        <f t="shared" si="1"/>
        <v>0</v>
      </c>
    </row>
    <row r="113" spans="1:7">
      <c r="A113" s="2949">
        <v>41</v>
      </c>
      <c r="B113" s="306"/>
      <c r="C113" s="200"/>
      <c r="D113" s="306"/>
      <c r="E113" s="200"/>
      <c r="F113" s="200"/>
      <c r="G113" s="314">
        <f t="shared" si="1"/>
        <v>0</v>
      </c>
    </row>
    <row r="114" spans="1:7">
      <c r="A114" s="2949">
        <v>42</v>
      </c>
      <c r="B114" s="306"/>
      <c r="C114" s="200"/>
      <c r="D114" s="306"/>
      <c r="E114" s="200"/>
      <c r="F114" s="200"/>
      <c r="G114" s="314">
        <f t="shared" si="1"/>
        <v>0</v>
      </c>
    </row>
    <row r="115" spans="1:7">
      <c r="A115" s="2949">
        <v>43</v>
      </c>
      <c r="B115" s="306"/>
      <c r="C115" s="200"/>
      <c r="D115" s="306"/>
      <c r="E115" s="200"/>
      <c r="F115" s="200"/>
      <c r="G115" s="314">
        <f t="shared" si="1"/>
        <v>0</v>
      </c>
    </row>
    <row r="116" spans="1:7">
      <c r="A116" s="2949">
        <v>44</v>
      </c>
      <c r="B116" s="306"/>
      <c r="C116" s="200"/>
      <c r="D116" s="306"/>
      <c r="E116" s="200"/>
      <c r="F116" s="200"/>
      <c r="G116" s="314">
        <f t="shared" si="1"/>
        <v>0</v>
      </c>
    </row>
    <row r="117" spans="1:7">
      <c r="A117" s="2949">
        <v>45</v>
      </c>
      <c r="B117" s="306"/>
      <c r="C117" s="200"/>
      <c r="D117" s="306"/>
      <c r="E117" s="200"/>
      <c r="F117" s="200"/>
      <c r="G117" s="314">
        <f t="shared" si="1"/>
        <v>0</v>
      </c>
    </row>
    <row r="118" spans="1:7">
      <c r="A118" s="2949">
        <v>46</v>
      </c>
      <c r="B118" s="306"/>
      <c r="C118" s="200"/>
      <c r="D118" s="306"/>
      <c r="E118" s="200"/>
      <c r="F118" s="200"/>
      <c r="G118" s="314">
        <f t="shared" si="1"/>
        <v>0</v>
      </c>
    </row>
    <row r="119" spans="1:7" ht="15.75" thickBot="1">
      <c r="A119" s="640">
        <v>47</v>
      </c>
      <c r="B119" s="362" t="s">
        <v>1730</v>
      </c>
      <c r="C119" s="171">
        <f>SUM(C73:C118)</f>
        <v>0</v>
      </c>
      <c r="D119" s="641"/>
      <c r="E119" s="171">
        <f>SUM(E73:E118)</f>
        <v>0</v>
      </c>
      <c r="F119" s="171">
        <f>SUM(F73:F118)</f>
        <v>0</v>
      </c>
      <c r="G119" s="169">
        <f>SUM(G73:G118)</f>
        <v>0</v>
      </c>
    </row>
    <row r="121" spans="1:7">
      <c r="A121" s="7" t="s">
        <v>3338</v>
      </c>
      <c r="B121" s="7"/>
      <c r="C121" s="7"/>
      <c r="D121" s="7"/>
      <c r="E121" s="7"/>
      <c r="F121" s="7"/>
      <c r="G121" s="7"/>
    </row>
  </sheetData>
  <mergeCells count="1">
    <mergeCell ref="B7:G8"/>
  </mergeCells>
  <phoneticPr fontId="0" type="noConversion"/>
  <printOptions horizontalCentered="1" verticalCentered="1"/>
  <pageMargins left="0.5" right="0.5" top="0.5" bottom="0.5" header="0.5" footer="0.5"/>
  <pageSetup scale="68" orientation="portrait" horizontalDpi="300" verticalDpi="300" r:id="rId1"/>
  <headerFooter alignWithMargins="0">
    <oddFooter>&amp;R&amp;D</oddFooter>
  </headerFooter>
  <rowBreaks count="1" manualBreakCount="1">
    <brk id="62"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6"/>
  <dimension ref="A1:N118"/>
  <sheetViews>
    <sheetView defaultGridColor="0" view="pageBreakPreview" colorId="22" zoomScale="60" zoomScaleNormal="85" workbookViewId="0">
      <selection activeCell="J32" sqref="J32"/>
    </sheetView>
  </sheetViews>
  <sheetFormatPr defaultColWidth="9.6640625" defaultRowHeight="15"/>
  <cols>
    <col min="1" max="1" width="4.6640625" style="4" customWidth="1"/>
    <col min="2" max="2" width="45.6640625" style="4" customWidth="1"/>
    <col min="3" max="3" width="20.6640625" style="4" customWidth="1"/>
    <col min="4" max="5" width="15.6640625" style="4" customWidth="1"/>
    <col min="6" max="7" width="18.6640625" style="4" customWidth="1"/>
    <col min="8" max="12" width="12.6640625" style="4" customWidth="1"/>
    <col min="13" max="13" width="4.6640625" style="4" customWidth="1"/>
    <col min="14" max="16384" width="9.6640625" style="4"/>
  </cols>
  <sheetData>
    <row r="1" spans="1:14">
      <c r="A1" s="535" t="s">
        <v>3339</v>
      </c>
      <c r="B1" s="536"/>
      <c r="C1" s="536" t="s">
        <v>3891</v>
      </c>
      <c r="D1" s="536" t="s">
        <v>2819</v>
      </c>
      <c r="E1" s="571" t="s">
        <v>2820</v>
      </c>
      <c r="F1" s="535" t="s">
        <v>2817</v>
      </c>
      <c r="G1" s="536"/>
      <c r="H1" s="538" t="s">
        <v>3891</v>
      </c>
      <c r="I1" s="536"/>
      <c r="J1" s="538" t="s">
        <v>2819</v>
      </c>
      <c r="K1" s="536"/>
      <c r="L1" s="538" t="s">
        <v>2820</v>
      </c>
      <c r="M1" s="571"/>
      <c r="N1" s="11"/>
    </row>
    <row r="2" spans="1:14">
      <c r="A2" s="47" t="str">
        <f>'Data Sheet'!$C$25</f>
        <v>Orange and Rockland Utilities, Inc</v>
      </c>
      <c r="B2" s="540"/>
      <c r="C2" s="540" t="s">
        <v>1674</v>
      </c>
      <c r="D2" s="540" t="s">
        <v>2821</v>
      </c>
      <c r="E2" s="573"/>
      <c r="F2" s="47" t="str">
        <f>'Data Sheet'!$C$25</f>
        <v>Orange and Rockland Utilities, Inc</v>
      </c>
      <c r="G2" s="540"/>
      <c r="H2" s="4" t="s">
        <v>1674</v>
      </c>
      <c r="J2" s="306" t="s">
        <v>2821</v>
      </c>
      <c r="K2" s="540"/>
      <c r="M2" s="573"/>
      <c r="N2" s="11"/>
    </row>
    <row r="3" spans="1:14" ht="15" customHeight="1">
      <c r="A3" s="1749"/>
      <c r="B3" s="542"/>
      <c r="C3" s="542" t="s">
        <v>1675</v>
      </c>
      <c r="D3" s="1802" t="str">
        <f>'Data Sheet'!$C$40</f>
        <v>4/28/2015</v>
      </c>
      <c r="E3" s="707" t="str">
        <f>'Data Sheet'!$C$38</f>
        <v>12/31/2014</v>
      </c>
      <c r="F3" s="1749"/>
      <c r="G3" s="542"/>
      <c r="H3" s="1750" t="s">
        <v>1675</v>
      </c>
      <c r="I3" s="542"/>
      <c r="J3" s="456" t="str">
        <f>'Data Sheet'!$C$40</f>
        <v>4/28/2015</v>
      </c>
      <c r="K3" s="542"/>
      <c r="L3" s="713" t="str">
        <f>'Data Sheet'!$C$38</f>
        <v>12/31/2014</v>
      </c>
      <c r="M3" s="574"/>
      <c r="N3" s="11"/>
    </row>
    <row r="4" spans="1:14" ht="15" customHeight="1">
      <c r="A4" s="595" t="s">
        <v>4286</v>
      </c>
      <c r="B4" s="596"/>
      <c r="C4" s="596"/>
      <c r="D4" s="596"/>
      <c r="E4" s="597"/>
      <c r="F4" s="595" t="s">
        <v>4287</v>
      </c>
      <c r="G4" s="596"/>
      <c r="H4" s="596"/>
      <c r="I4" s="596"/>
      <c r="J4" s="596"/>
      <c r="K4" s="596"/>
      <c r="L4" s="596"/>
      <c r="M4" s="597"/>
      <c r="N4" s="11"/>
    </row>
    <row r="5" spans="1:14">
      <c r="A5" s="3643" t="s">
        <v>2731</v>
      </c>
      <c r="B5" s="3528"/>
      <c r="C5" s="3528"/>
      <c r="D5" s="3528"/>
      <c r="E5" s="3529"/>
      <c r="F5" s="1748" t="s">
        <v>4288</v>
      </c>
      <c r="M5" s="573"/>
      <c r="N5" s="11"/>
    </row>
    <row r="6" spans="1:14">
      <c r="A6" s="3641"/>
      <c r="B6" s="3568"/>
      <c r="C6" s="3568"/>
      <c r="D6" s="3568"/>
      <c r="E6" s="3531"/>
      <c r="F6" s="1748"/>
      <c r="M6" s="573"/>
      <c r="N6" s="11"/>
    </row>
    <row r="7" spans="1:14">
      <c r="A7" s="1748" t="s">
        <v>1995</v>
      </c>
      <c r="E7" s="573"/>
      <c r="F7" s="1748"/>
      <c r="M7" s="573"/>
      <c r="N7" s="11"/>
    </row>
    <row r="8" spans="1:14">
      <c r="A8" s="626"/>
      <c r="B8" s="585"/>
      <c r="C8" s="586"/>
      <c r="D8" s="624" t="s">
        <v>1996</v>
      </c>
      <c r="E8" s="597"/>
      <c r="F8" s="595" t="s">
        <v>1996</v>
      </c>
      <c r="G8" s="596"/>
      <c r="H8" s="624" t="s">
        <v>1997</v>
      </c>
      <c r="I8" s="596"/>
      <c r="J8" s="596"/>
      <c r="K8" s="596"/>
      <c r="L8" s="586"/>
      <c r="M8" s="587"/>
      <c r="N8" s="11"/>
    </row>
    <row r="9" spans="1:14">
      <c r="A9" s="581"/>
      <c r="C9" s="1781" t="s">
        <v>3020</v>
      </c>
      <c r="D9" s="1781" t="s">
        <v>882</v>
      </c>
      <c r="E9" s="582" t="s">
        <v>882</v>
      </c>
      <c r="F9" s="1780" t="s">
        <v>882</v>
      </c>
      <c r="G9" s="1781" t="s">
        <v>882</v>
      </c>
      <c r="H9" s="1777" t="s">
        <v>1998</v>
      </c>
      <c r="I9" s="1750"/>
      <c r="J9" s="360" t="s">
        <v>1999</v>
      </c>
      <c r="K9" s="1750"/>
      <c r="L9" s="1781" t="s">
        <v>3020</v>
      </c>
      <c r="M9" s="582"/>
      <c r="N9" s="11"/>
    </row>
    <row r="10" spans="1:14">
      <c r="A10" s="581" t="s">
        <v>4190</v>
      </c>
      <c r="B10" s="1757" t="s">
        <v>1733</v>
      </c>
      <c r="C10" s="1781" t="s">
        <v>2531</v>
      </c>
      <c r="D10" s="1781" t="s">
        <v>2000</v>
      </c>
      <c r="E10" s="582" t="s">
        <v>2001</v>
      </c>
      <c r="F10" s="1780" t="s">
        <v>2000</v>
      </c>
      <c r="G10" s="1781" t="s">
        <v>2001</v>
      </c>
      <c r="H10" s="1781" t="s">
        <v>2002</v>
      </c>
      <c r="I10" s="306"/>
      <c r="J10" s="1781" t="s">
        <v>2002</v>
      </c>
      <c r="K10" s="306"/>
      <c r="L10" s="1781" t="s">
        <v>755</v>
      </c>
      <c r="M10" s="582" t="s">
        <v>4190</v>
      </c>
      <c r="N10" s="11"/>
    </row>
    <row r="11" spans="1:14">
      <c r="A11" s="581" t="s">
        <v>4193</v>
      </c>
      <c r="C11" s="1781" t="s">
        <v>1287</v>
      </c>
      <c r="D11" s="1781" t="s">
        <v>2003</v>
      </c>
      <c r="E11" s="582" t="s">
        <v>2004</v>
      </c>
      <c r="F11" s="1780" t="s">
        <v>2005</v>
      </c>
      <c r="G11" s="1781" t="s">
        <v>2006</v>
      </c>
      <c r="H11" s="576" t="s">
        <v>2007</v>
      </c>
      <c r="I11" s="1781" t="s">
        <v>3023</v>
      </c>
      <c r="J11" s="576" t="s">
        <v>2008</v>
      </c>
      <c r="K11" s="1781" t="s">
        <v>3023</v>
      </c>
      <c r="L11" s="306"/>
      <c r="M11" s="582" t="s">
        <v>4193</v>
      </c>
      <c r="N11" s="11"/>
    </row>
    <row r="12" spans="1:14">
      <c r="A12" s="627"/>
      <c r="B12" s="609" t="s">
        <v>65</v>
      </c>
      <c r="C12" s="1777" t="s">
        <v>2119</v>
      </c>
      <c r="D12" s="1777" t="s">
        <v>2120</v>
      </c>
      <c r="E12" s="588" t="s">
        <v>2121</v>
      </c>
      <c r="F12" s="1775" t="s">
        <v>4029</v>
      </c>
      <c r="G12" s="1777" t="s">
        <v>4030</v>
      </c>
      <c r="H12" s="1777" t="s">
        <v>4031</v>
      </c>
      <c r="I12" s="1777" t="s">
        <v>4032</v>
      </c>
      <c r="J12" s="1777" t="s">
        <v>4033</v>
      </c>
      <c r="K12" s="1777" t="s">
        <v>4034</v>
      </c>
      <c r="L12" s="1777" t="s">
        <v>3977</v>
      </c>
      <c r="M12" s="588"/>
      <c r="N12" s="11"/>
    </row>
    <row r="13" spans="1:14">
      <c r="A13" s="627">
        <v>1</v>
      </c>
      <c r="B13" s="1750" t="s">
        <v>2009</v>
      </c>
      <c r="C13" s="646"/>
      <c r="D13" s="647"/>
      <c r="E13" s="648"/>
      <c r="F13" s="649"/>
      <c r="G13" s="647"/>
      <c r="H13" s="647"/>
      <c r="I13" s="647"/>
      <c r="J13" s="647"/>
      <c r="K13" s="647"/>
      <c r="L13" s="650"/>
      <c r="M13" s="588">
        <v>1</v>
      </c>
      <c r="N13" s="11"/>
    </row>
    <row r="14" spans="1:14">
      <c r="A14" s="627">
        <v>2</v>
      </c>
      <c r="B14" s="1750" t="s">
        <v>2010</v>
      </c>
      <c r="C14" s="651" t="s">
        <v>221</v>
      </c>
      <c r="D14" s="652" t="s">
        <v>221</v>
      </c>
      <c r="E14" s="653" t="s">
        <v>3706</v>
      </c>
      <c r="F14" s="654"/>
      <c r="G14" s="652"/>
      <c r="H14" s="655" t="s">
        <v>3706</v>
      </c>
      <c r="I14" s="652" t="s">
        <v>3706</v>
      </c>
      <c r="J14" s="655"/>
      <c r="K14" s="652"/>
      <c r="L14" s="656" t="s">
        <v>3706</v>
      </c>
      <c r="M14" s="588">
        <v>2</v>
      </c>
      <c r="N14" s="11"/>
    </row>
    <row r="15" spans="1:14">
      <c r="A15" s="627">
        <v>3</v>
      </c>
      <c r="B15" s="1750" t="s">
        <v>2011</v>
      </c>
      <c r="C15" s="143"/>
      <c r="D15" s="146"/>
      <c r="E15" s="162"/>
      <c r="F15" s="145"/>
      <c r="G15" s="143"/>
      <c r="H15" s="168"/>
      <c r="I15" s="143"/>
      <c r="J15" s="168"/>
      <c r="K15" s="143"/>
      <c r="L15" s="146">
        <f>C15+D15-E15+F15-G15-I15+K15</f>
        <v>0</v>
      </c>
      <c r="M15" s="588">
        <v>3</v>
      </c>
      <c r="N15" s="11"/>
    </row>
    <row r="16" spans="1:14" ht="15.75">
      <c r="A16" s="627">
        <v>4</v>
      </c>
      <c r="B16" s="1750" t="s">
        <v>3691</v>
      </c>
      <c r="C16" s="1597" t="s">
        <v>1549</v>
      </c>
      <c r="D16" s="148"/>
      <c r="E16" s="165"/>
      <c r="F16" s="147"/>
      <c r="G16" s="149"/>
      <c r="H16" s="168"/>
      <c r="I16" s="149"/>
      <c r="J16" s="168"/>
      <c r="K16" s="149"/>
      <c r="L16" s="148">
        <f>C16+D16-E16+F16-G16-I16+K16</f>
        <v>0</v>
      </c>
      <c r="M16" s="588">
        <v>4</v>
      </c>
      <c r="N16" s="11"/>
    </row>
    <row r="17" spans="1:14">
      <c r="A17" s="627">
        <v>5</v>
      </c>
      <c r="B17" s="1750" t="s">
        <v>3692</v>
      </c>
      <c r="C17" s="149"/>
      <c r="D17" s="148"/>
      <c r="E17" s="165"/>
      <c r="F17" s="147"/>
      <c r="G17" s="149"/>
      <c r="H17" s="168"/>
      <c r="I17" s="149"/>
      <c r="J17" s="168"/>
      <c r="K17" s="149"/>
      <c r="L17" s="148">
        <f>C17+D17-E17+F17-G17-I17+K17</f>
        <v>0</v>
      </c>
      <c r="M17" s="588">
        <v>5</v>
      </c>
      <c r="N17" s="11"/>
    </row>
    <row r="18" spans="1:14">
      <c r="A18" s="627">
        <v>6</v>
      </c>
      <c r="B18" s="1750" t="s">
        <v>221</v>
      </c>
      <c r="C18" s="211"/>
      <c r="D18" s="346"/>
      <c r="E18" s="179"/>
      <c r="F18" s="70"/>
      <c r="G18" s="211"/>
      <c r="H18" s="61"/>
      <c r="I18" s="211"/>
      <c r="J18" s="61"/>
      <c r="K18" s="211"/>
      <c r="L18" s="346">
        <f>C18+D18-E18+F18-G18-I18+K18</f>
        <v>0</v>
      </c>
      <c r="M18" s="588">
        <v>6</v>
      </c>
      <c r="N18" s="11"/>
    </row>
    <row r="19" spans="1:14">
      <c r="A19" s="627">
        <v>7</v>
      </c>
      <c r="B19" s="1750" t="s">
        <v>221</v>
      </c>
      <c r="C19" s="211"/>
      <c r="D19" s="346"/>
      <c r="E19" s="179"/>
      <c r="F19" s="70"/>
      <c r="G19" s="211"/>
      <c r="H19" s="61"/>
      <c r="I19" s="211"/>
      <c r="J19" s="61"/>
      <c r="K19" s="211"/>
      <c r="L19" s="346">
        <f>C19+D19-E19+F19-G19-I19+K19</f>
        <v>0</v>
      </c>
      <c r="M19" s="588">
        <v>7</v>
      </c>
      <c r="N19" s="11"/>
    </row>
    <row r="20" spans="1:14">
      <c r="A20" s="627">
        <v>8</v>
      </c>
      <c r="B20" s="1750" t="s">
        <v>3693</v>
      </c>
      <c r="C20" s="143">
        <f>SUM(C15:C19)</f>
        <v>0</v>
      </c>
      <c r="D20" s="146">
        <f>SUM(D15:D19)</f>
        <v>0</v>
      </c>
      <c r="E20" s="162">
        <f>SUM(E15:E19)</f>
        <v>0</v>
      </c>
      <c r="F20" s="145">
        <f>SUM(F15:F19)</f>
        <v>0</v>
      </c>
      <c r="G20" s="143">
        <f>SUM(G15:G19)</f>
        <v>0</v>
      </c>
      <c r="H20" s="168"/>
      <c r="I20" s="143">
        <f>SUM(I15:I19)</f>
        <v>0</v>
      </c>
      <c r="J20" s="168"/>
      <c r="K20" s="143">
        <f>SUM(K15:K19)</f>
        <v>0</v>
      </c>
      <c r="L20" s="146">
        <f>SUM(L15:L19)</f>
        <v>0</v>
      </c>
      <c r="M20" s="588">
        <v>8</v>
      </c>
      <c r="N20" s="11"/>
    </row>
    <row r="21" spans="1:14">
      <c r="A21" s="627">
        <v>9</v>
      </c>
      <c r="B21" s="1750" t="s">
        <v>3694</v>
      </c>
      <c r="C21" s="657"/>
      <c r="D21" s="658"/>
      <c r="E21" s="659"/>
      <c r="F21" s="660"/>
      <c r="G21" s="658"/>
      <c r="H21" s="661"/>
      <c r="I21" s="658"/>
      <c r="J21" s="661"/>
      <c r="K21" s="658"/>
      <c r="L21" s="662" t="s">
        <v>3706</v>
      </c>
      <c r="M21" s="588">
        <v>9</v>
      </c>
      <c r="N21" s="11"/>
    </row>
    <row r="22" spans="1:14">
      <c r="A22" s="627">
        <v>10</v>
      </c>
      <c r="B22" s="1750" t="s">
        <v>2011</v>
      </c>
      <c r="C22" s="143"/>
      <c r="D22" s="146"/>
      <c r="E22" s="162"/>
      <c r="F22" s="145"/>
      <c r="G22" s="143"/>
      <c r="H22" s="168"/>
      <c r="I22" s="143"/>
      <c r="J22" s="168"/>
      <c r="K22" s="143"/>
      <c r="L22" s="146">
        <f>C22+D22-E22+F22-G22-I22+K22</f>
        <v>0</v>
      </c>
      <c r="M22" s="588">
        <v>10</v>
      </c>
      <c r="N22" s="11"/>
    </row>
    <row r="23" spans="1:14">
      <c r="A23" s="627">
        <v>11</v>
      </c>
      <c r="B23" s="1750" t="s">
        <v>3695</v>
      </c>
      <c r="C23" s="149"/>
      <c r="D23" s="148"/>
      <c r="E23" s="165"/>
      <c r="F23" s="147"/>
      <c r="G23" s="149"/>
      <c r="H23" s="168"/>
      <c r="I23" s="149"/>
      <c r="J23" s="168"/>
      <c r="K23" s="149"/>
      <c r="L23" s="148">
        <f>C23+D23-E23+F23-G23-I23+K23</f>
        <v>0</v>
      </c>
      <c r="M23" s="588">
        <v>11</v>
      </c>
      <c r="N23" s="11"/>
    </row>
    <row r="24" spans="1:14">
      <c r="A24" s="627">
        <v>12</v>
      </c>
      <c r="B24" s="1750" t="s">
        <v>3692</v>
      </c>
      <c r="C24" s="211"/>
      <c r="D24" s="346"/>
      <c r="E24" s="179"/>
      <c r="F24" s="70"/>
      <c r="G24" s="211"/>
      <c r="H24" s="61"/>
      <c r="I24" s="211"/>
      <c r="J24" s="61"/>
      <c r="K24" s="211"/>
      <c r="L24" s="346">
        <f>C24+D24-E24+F24-G24-I24+K24</f>
        <v>0</v>
      </c>
      <c r="M24" s="588">
        <v>12</v>
      </c>
      <c r="N24" s="11"/>
    </row>
    <row r="25" spans="1:14">
      <c r="A25" s="627">
        <v>13</v>
      </c>
      <c r="B25" s="1750" t="s">
        <v>221</v>
      </c>
      <c r="C25" s="211"/>
      <c r="D25" s="346"/>
      <c r="E25" s="179"/>
      <c r="F25" s="70"/>
      <c r="G25" s="211"/>
      <c r="H25" s="61"/>
      <c r="I25" s="211"/>
      <c r="J25" s="61"/>
      <c r="K25" s="211"/>
      <c r="L25" s="346">
        <f>C25+D25-E25+F25-G25-I25+K25</f>
        <v>0</v>
      </c>
      <c r="M25" s="588">
        <v>13</v>
      </c>
      <c r="N25" s="11"/>
    </row>
    <row r="26" spans="1:14">
      <c r="A26" s="627">
        <v>14</v>
      </c>
      <c r="B26" s="1750" t="s">
        <v>221</v>
      </c>
      <c r="C26" s="211"/>
      <c r="D26" s="346"/>
      <c r="E26" s="179"/>
      <c r="F26" s="70"/>
      <c r="G26" s="211"/>
      <c r="H26" s="61"/>
      <c r="I26" s="211"/>
      <c r="J26" s="61"/>
      <c r="K26" s="211"/>
      <c r="L26" s="346">
        <f>C26+D26-E26+F26-G26-I26+K26</f>
        <v>0</v>
      </c>
      <c r="M26" s="588">
        <v>14</v>
      </c>
      <c r="N26" s="11"/>
    </row>
    <row r="27" spans="1:14">
      <c r="A27" s="627">
        <v>15</v>
      </c>
      <c r="B27" s="1750" t="s">
        <v>1329</v>
      </c>
      <c r="C27" s="211">
        <f>SUM(C22:C26)</f>
        <v>0</v>
      </c>
      <c r="D27" s="346">
        <f>SUM(D22:D26)</f>
        <v>0</v>
      </c>
      <c r="E27" s="179">
        <f>SUM(E22:E26)</f>
        <v>0</v>
      </c>
      <c r="F27" s="70">
        <f>SUM(F22:F26)</f>
        <v>0</v>
      </c>
      <c r="G27" s="211">
        <f>SUM(G22:G26)</f>
        <v>0</v>
      </c>
      <c r="H27" s="61"/>
      <c r="I27" s="211">
        <f>SUM(I22:I26)</f>
        <v>0</v>
      </c>
      <c r="J27" s="61"/>
      <c r="K27" s="211">
        <f>SUM(K22:K26)</f>
        <v>0</v>
      </c>
      <c r="L27" s="346">
        <f>SUM(L22:L26)</f>
        <v>0</v>
      </c>
      <c r="M27" s="588">
        <v>15</v>
      </c>
      <c r="N27" s="11"/>
    </row>
    <row r="28" spans="1:14">
      <c r="A28" s="627">
        <v>16</v>
      </c>
      <c r="B28" s="1750" t="s">
        <v>1330</v>
      </c>
      <c r="C28" s="211"/>
      <c r="D28" s="346"/>
      <c r="E28" s="179"/>
      <c r="F28" s="70"/>
      <c r="G28" s="211"/>
      <c r="H28" s="61"/>
      <c r="I28" s="211"/>
      <c r="J28" s="61"/>
      <c r="K28" s="211"/>
      <c r="L28" s="346">
        <f>C28+D28-E28+F28-G28-I28+K28</f>
        <v>0</v>
      </c>
      <c r="M28" s="588">
        <v>16</v>
      </c>
      <c r="N28" s="11"/>
    </row>
    <row r="29" spans="1:14">
      <c r="A29" s="627">
        <v>17</v>
      </c>
      <c r="B29" s="1750" t="s">
        <v>1331</v>
      </c>
      <c r="C29" s="143">
        <f>C20+C27+C28</f>
        <v>0</v>
      </c>
      <c r="D29" s="146">
        <f>D20+D27+D28</f>
        <v>0</v>
      </c>
      <c r="E29" s="162">
        <f>E20+E27+E28</f>
        <v>0</v>
      </c>
      <c r="F29" s="145">
        <f>F20+F27+F28</f>
        <v>0</v>
      </c>
      <c r="G29" s="143">
        <f>G20+G27+G28</f>
        <v>0</v>
      </c>
      <c r="H29" s="168"/>
      <c r="I29" s="143">
        <f>I20+I27+I28</f>
        <v>0</v>
      </c>
      <c r="J29" s="168"/>
      <c r="K29" s="143">
        <f>K20+K27+K28</f>
        <v>0</v>
      </c>
      <c r="L29" s="146">
        <f>L20+L27+L28</f>
        <v>0</v>
      </c>
      <c r="M29" s="588">
        <v>17</v>
      </c>
      <c r="N29" s="11"/>
    </row>
    <row r="30" spans="1:14">
      <c r="A30" s="581" t="s">
        <v>3706</v>
      </c>
      <c r="C30" s="663"/>
      <c r="D30" s="664"/>
      <c r="E30" s="665"/>
      <c r="F30" s="666"/>
      <c r="G30" s="664"/>
      <c r="H30" s="667"/>
      <c r="I30" s="664"/>
      <c r="J30" s="667"/>
      <c r="K30" s="664"/>
      <c r="L30" s="668"/>
      <c r="M30" s="582" t="s">
        <v>3706</v>
      </c>
      <c r="N30" s="11"/>
    </row>
    <row r="31" spans="1:14">
      <c r="A31" s="627">
        <v>18</v>
      </c>
      <c r="B31" s="1750" t="s">
        <v>1332</v>
      </c>
      <c r="C31" s="651"/>
      <c r="D31" s="652"/>
      <c r="E31" s="653"/>
      <c r="F31" s="654"/>
      <c r="G31" s="652"/>
      <c r="H31" s="669"/>
      <c r="I31" s="652"/>
      <c r="J31" s="669"/>
      <c r="K31" s="652"/>
      <c r="L31" s="656" t="s">
        <v>3706</v>
      </c>
      <c r="M31" s="588">
        <v>18</v>
      </c>
      <c r="N31" s="11"/>
    </row>
    <row r="32" spans="1:14">
      <c r="A32" s="627">
        <v>19</v>
      </c>
      <c r="B32" s="1750" t="s">
        <v>1333</v>
      </c>
      <c r="C32" s="143"/>
      <c r="D32" s="146"/>
      <c r="E32" s="162"/>
      <c r="F32" s="145"/>
      <c r="G32" s="143"/>
      <c r="H32" s="168"/>
      <c r="I32" s="143"/>
      <c r="J32" s="168"/>
      <c r="K32" s="143"/>
      <c r="L32" s="146">
        <f>C32+D32-E32+F32-G32-I32+K32</f>
        <v>0</v>
      </c>
      <c r="M32" s="588">
        <v>19</v>
      </c>
      <c r="N32" s="11"/>
    </row>
    <row r="33" spans="1:14">
      <c r="A33" s="627">
        <v>20</v>
      </c>
      <c r="B33" s="1750" t="s">
        <v>1334</v>
      </c>
      <c r="C33" s="149"/>
      <c r="D33" s="148"/>
      <c r="E33" s="165"/>
      <c r="F33" s="147"/>
      <c r="G33" s="149"/>
      <c r="H33" s="168"/>
      <c r="I33" s="149"/>
      <c r="J33" s="168"/>
      <c r="K33" s="149"/>
      <c r="L33" s="148">
        <f>C33+D33-E33+F33-G33-I33+K33</f>
        <v>0</v>
      </c>
      <c r="M33" s="588">
        <v>20</v>
      </c>
      <c r="N33" s="11"/>
    </row>
    <row r="34" spans="1:14">
      <c r="A34" s="627">
        <v>21</v>
      </c>
      <c r="B34" s="1750" t="s">
        <v>1335</v>
      </c>
      <c r="C34" s="143"/>
      <c r="D34" s="146"/>
      <c r="E34" s="162"/>
      <c r="F34" s="145"/>
      <c r="G34" s="143"/>
      <c r="H34" s="168"/>
      <c r="I34" s="143"/>
      <c r="J34" s="168"/>
      <c r="K34" s="143"/>
      <c r="L34" s="146">
        <f>C34+D34-E34+F34-G34-I34+K34</f>
        <v>0</v>
      </c>
      <c r="M34" s="588">
        <v>21</v>
      </c>
      <c r="N34" s="11"/>
    </row>
    <row r="35" spans="1:14">
      <c r="A35" s="1748"/>
      <c r="B35" s="7" t="s">
        <v>1336</v>
      </c>
      <c r="C35" s="7"/>
      <c r="D35" s="7"/>
      <c r="E35" s="546"/>
      <c r="F35" s="616" t="s">
        <v>1337</v>
      </c>
      <c r="G35" s="7"/>
      <c r="H35" s="7"/>
      <c r="I35" s="7"/>
      <c r="J35" s="7"/>
      <c r="K35" s="7"/>
      <c r="L35" s="7"/>
      <c r="M35" s="546"/>
      <c r="N35" s="11"/>
    </row>
    <row r="36" spans="1:14">
      <c r="A36" s="1748"/>
      <c r="E36" s="573"/>
      <c r="F36" s="1748"/>
      <c r="M36" s="573"/>
      <c r="N36" s="11"/>
    </row>
    <row r="37" spans="1:14">
      <c r="A37" s="1748"/>
      <c r="E37" s="573"/>
      <c r="F37" s="1748"/>
      <c r="M37" s="573"/>
      <c r="N37" s="11"/>
    </row>
    <row r="38" spans="1:14">
      <c r="A38" s="1748"/>
      <c r="E38" s="573"/>
      <c r="F38" s="1748"/>
      <c r="M38" s="573"/>
      <c r="N38" s="11"/>
    </row>
    <row r="39" spans="1:14">
      <c r="A39" s="1748"/>
      <c r="E39" s="573"/>
      <c r="F39" s="1748"/>
      <c r="M39" s="573"/>
      <c r="N39" s="11"/>
    </row>
    <row r="40" spans="1:14">
      <c r="A40" s="1748"/>
      <c r="E40" s="573"/>
      <c r="F40" s="1748"/>
      <c r="M40" s="573"/>
      <c r="N40" s="11"/>
    </row>
    <row r="41" spans="1:14">
      <c r="A41" s="1748"/>
      <c r="E41" s="573"/>
      <c r="F41" s="1748"/>
      <c r="M41" s="573"/>
      <c r="N41" s="11"/>
    </row>
    <row r="42" spans="1:14">
      <c r="A42" s="1748"/>
      <c r="E42" s="573"/>
      <c r="F42" s="1748"/>
      <c r="M42" s="573"/>
      <c r="N42" s="11"/>
    </row>
    <row r="43" spans="1:14">
      <c r="A43" s="1748"/>
      <c r="E43" s="573"/>
      <c r="F43" s="1748"/>
      <c r="M43" s="573"/>
      <c r="N43" s="11"/>
    </row>
    <row r="44" spans="1:14">
      <c r="A44" s="1748"/>
      <c r="E44" s="573"/>
      <c r="F44" s="1748"/>
      <c r="M44" s="573"/>
      <c r="N44" s="11"/>
    </row>
    <row r="45" spans="1:14">
      <c r="A45" s="1748"/>
      <c r="E45" s="573"/>
      <c r="F45" s="1748"/>
      <c r="M45" s="573"/>
      <c r="N45" s="11"/>
    </row>
    <row r="46" spans="1:14">
      <c r="A46" s="1748"/>
      <c r="E46" s="573"/>
      <c r="F46" s="1748"/>
      <c r="M46" s="573"/>
      <c r="N46" s="11"/>
    </row>
    <row r="47" spans="1:14">
      <c r="A47" s="1748"/>
      <c r="E47" s="573"/>
      <c r="F47" s="1748"/>
      <c r="M47" s="573"/>
      <c r="N47" s="11"/>
    </row>
    <row r="48" spans="1:14">
      <c r="A48" s="1748"/>
      <c r="E48" s="573"/>
      <c r="F48" s="1748"/>
      <c r="M48" s="573"/>
      <c r="N48" s="11"/>
    </row>
    <row r="49" spans="1:14">
      <c r="A49" s="1748"/>
      <c r="E49" s="573"/>
      <c r="F49" s="1748"/>
      <c r="M49" s="573"/>
      <c r="N49" s="11"/>
    </row>
    <row r="50" spans="1:14">
      <c r="A50" s="1748"/>
      <c r="E50" s="573"/>
      <c r="F50" s="1748"/>
      <c r="M50" s="573"/>
      <c r="N50" s="11"/>
    </row>
    <row r="51" spans="1:14">
      <c r="A51" s="1748" t="s">
        <v>1338</v>
      </c>
      <c r="D51" s="4" t="s">
        <v>1338</v>
      </c>
      <c r="E51" s="573"/>
      <c r="F51" s="1748"/>
      <c r="M51" s="573"/>
      <c r="N51" s="11"/>
    </row>
    <row r="52" spans="1:14">
      <c r="A52" s="1748"/>
      <c r="E52" s="573"/>
      <c r="F52" s="1748"/>
      <c r="M52" s="573"/>
      <c r="N52" s="11"/>
    </row>
    <row r="53" spans="1:14">
      <c r="A53" s="1748"/>
      <c r="E53" s="573"/>
      <c r="F53" s="1748"/>
      <c r="M53" s="573"/>
      <c r="N53" s="11"/>
    </row>
    <row r="54" spans="1:14" ht="15.75" thickBot="1">
      <c r="A54" s="547"/>
      <c r="B54" s="548"/>
      <c r="C54" s="548"/>
      <c r="D54" s="548"/>
      <c r="E54" s="589"/>
      <c r="F54" s="547"/>
      <c r="G54" s="548"/>
      <c r="H54" s="548"/>
      <c r="I54" s="548"/>
      <c r="J54" s="548"/>
      <c r="K54" s="548"/>
      <c r="L54" s="548"/>
      <c r="M54" s="589"/>
      <c r="N54" s="11"/>
    </row>
    <row r="55" spans="1:14">
      <c r="A55" s="4" t="s">
        <v>1339</v>
      </c>
      <c r="B55" s="7"/>
      <c r="D55" s="7"/>
      <c r="E55" s="7"/>
      <c r="F55" s="4" t="s">
        <v>1339</v>
      </c>
      <c r="G55" s="7"/>
      <c r="H55" s="7"/>
      <c r="J55" s="7"/>
      <c r="K55" s="7"/>
      <c r="L55" s="7"/>
      <c r="M55" s="7"/>
      <c r="N55" s="11"/>
    </row>
    <row r="56" spans="1:14">
      <c r="A56" s="7" t="s">
        <v>1340</v>
      </c>
      <c r="B56" s="7"/>
      <c r="C56" s="7"/>
      <c r="D56" s="7"/>
      <c r="E56" s="7"/>
      <c r="F56" s="7" t="s">
        <v>1341</v>
      </c>
      <c r="G56" s="7"/>
      <c r="H56" s="7"/>
      <c r="I56" s="7"/>
      <c r="J56" s="7"/>
      <c r="K56" s="7"/>
      <c r="L56" s="7"/>
      <c r="M56" s="7"/>
      <c r="N56" s="11"/>
    </row>
    <row r="57" spans="1:14">
      <c r="N57" s="11"/>
    </row>
    <row r="58" spans="1:14" ht="15.75">
      <c r="A58" s="572" t="s">
        <v>2751</v>
      </c>
      <c r="B58" s="7"/>
      <c r="C58" s="7"/>
      <c r="D58" s="7"/>
      <c r="E58" s="7"/>
      <c r="N58" s="11"/>
    </row>
    <row r="59" spans="1:14">
      <c r="N59" s="11"/>
    </row>
    <row r="60" spans="1:14" ht="15.75" thickBot="1">
      <c r="A60" s="4" t="str">
        <f>'Data Sheet'!$C$22</f>
        <v>Please fill in the following:</v>
      </c>
      <c r="D60" s="569">
        <f>'Data Sheet'!$C$37</f>
        <v>0</v>
      </c>
      <c r="E60" s="4">
        <f>'Data Sheet'!$C$35</f>
        <v>0</v>
      </c>
      <c r="F60" s="4" t="str">
        <f>'Data Sheet'!$C$22</f>
        <v>Please fill in the following:</v>
      </c>
      <c r="J60" s="569">
        <f>'Data Sheet'!$C$37</f>
        <v>0</v>
      </c>
      <c r="L60" s="4">
        <f>'Data Sheet'!$C$35</f>
        <v>0</v>
      </c>
      <c r="N60" s="11"/>
    </row>
    <row r="61" spans="1:14">
      <c r="A61" s="535"/>
      <c r="B61" s="538"/>
      <c r="C61" s="538"/>
      <c r="D61" s="538"/>
      <c r="E61" s="571"/>
      <c r="F61" s="535"/>
      <c r="G61" s="538"/>
      <c r="H61" s="538"/>
      <c r="I61" s="538"/>
      <c r="J61" s="538"/>
      <c r="K61" s="538"/>
      <c r="L61" s="538"/>
      <c r="M61" s="571"/>
      <c r="N61" s="11"/>
    </row>
    <row r="62" spans="1:14">
      <c r="A62" s="616" t="s">
        <v>4286</v>
      </c>
      <c r="B62" s="7"/>
      <c r="C62" s="7"/>
      <c r="D62" s="7"/>
      <c r="E62" s="546"/>
      <c r="F62" s="616" t="s">
        <v>4287</v>
      </c>
      <c r="G62" s="7"/>
      <c r="H62" s="7"/>
      <c r="I62" s="7"/>
      <c r="J62" s="7"/>
      <c r="K62" s="7"/>
      <c r="L62" s="7"/>
      <c r="M62" s="546"/>
    </row>
    <row r="63" spans="1:14">
      <c r="A63" s="543"/>
      <c r="B63" s="544"/>
      <c r="C63" s="544"/>
      <c r="D63" s="544"/>
      <c r="E63" s="545"/>
      <c r="F63" s="543"/>
      <c r="G63" s="544"/>
      <c r="H63" s="544"/>
      <c r="I63" s="544"/>
      <c r="J63" s="544"/>
      <c r="K63" s="544"/>
      <c r="L63" s="544"/>
      <c r="M63" s="545"/>
    </row>
    <row r="64" spans="1:14">
      <c r="A64" s="331"/>
      <c r="B64" s="68"/>
      <c r="C64" s="68"/>
      <c r="D64" s="332"/>
      <c r="E64" s="333"/>
      <c r="F64" s="334"/>
      <c r="G64" s="332"/>
      <c r="H64" s="332"/>
      <c r="I64" s="332"/>
      <c r="J64" s="332"/>
      <c r="K64" s="332"/>
      <c r="L64" s="68"/>
      <c r="M64" s="335"/>
    </row>
    <row r="65" spans="1:13">
      <c r="A65" s="331"/>
      <c r="B65" s="68"/>
      <c r="C65" s="68"/>
      <c r="D65" s="68"/>
      <c r="E65" s="336"/>
      <c r="F65" s="337"/>
      <c r="G65" s="68"/>
      <c r="H65" s="338"/>
      <c r="I65" s="68"/>
      <c r="J65" s="68"/>
      <c r="K65" s="68"/>
      <c r="L65" s="68"/>
      <c r="M65" s="335"/>
    </row>
    <row r="66" spans="1:13">
      <c r="A66" s="331"/>
      <c r="B66" s="68"/>
      <c r="C66" s="68"/>
      <c r="D66" s="68"/>
      <c r="E66" s="336"/>
      <c r="F66" s="337"/>
      <c r="G66" s="68"/>
      <c r="H66" s="68"/>
      <c r="I66" s="68"/>
      <c r="J66" s="68"/>
      <c r="K66" s="68"/>
      <c r="L66" s="68"/>
      <c r="M66" s="335"/>
    </row>
    <row r="67" spans="1:13">
      <c r="A67" s="331"/>
      <c r="B67" s="68"/>
      <c r="C67" s="68"/>
      <c r="D67" s="68"/>
      <c r="E67" s="336"/>
      <c r="F67" s="337"/>
      <c r="G67" s="68"/>
      <c r="H67" s="332"/>
      <c r="I67" s="68"/>
      <c r="J67" s="332"/>
      <c r="K67" s="68"/>
      <c r="L67" s="68"/>
      <c r="M67" s="335"/>
    </row>
    <row r="68" spans="1:13">
      <c r="A68" s="331"/>
      <c r="B68" s="68"/>
      <c r="C68" s="68"/>
      <c r="D68" s="68"/>
      <c r="E68" s="336"/>
      <c r="F68" s="337"/>
      <c r="G68" s="68"/>
      <c r="H68" s="68"/>
      <c r="I68" s="68"/>
      <c r="J68" s="68"/>
      <c r="K68" s="68"/>
      <c r="L68" s="68"/>
      <c r="M68" s="335"/>
    </row>
    <row r="69" spans="1:13">
      <c r="A69" s="331"/>
      <c r="B69" s="68"/>
      <c r="C69" s="68"/>
      <c r="D69" s="68"/>
      <c r="E69" s="336"/>
      <c r="F69" s="337"/>
      <c r="G69" s="68"/>
      <c r="H69" s="68"/>
      <c r="I69" s="68"/>
      <c r="J69" s="68"/>
      <c r="K69" s="68"/>
      <c r="L69" s="68"/>
      <c r="M69" s="335"/>
    </row>
    <row r="70" spans="1:13">
      <c r="A70" s="331"/>
      <c r="B70" s="68"/>
      <c r="C70" s="68"/>
      <c r="D70" s="68"/>
      <c r="E70" s="336"/>
      <c r="F70" s="337"/>
      <c r="G70" s="68"/>
      <c r="H70" s="68"/>
      <c r="I70" s="68"/>
      <c r="J70" s="68"/>
      <c r="K70" s="68"/>
      <c r="L70" s="68"/>
      <c r="M70" s="335"/>
    </row>
    <row r="71" spans="1:13">
      <c r="A71" s="331"/>
      <c r="B71" s="68"/>
      <c r="C71" s="68"/>
      <c r="D71" s="68"/>
      <c r="E71" s="336"/>
      <c r="F71" s="337"/>
      <c r="G71" s="68"/>
      <c r="H71" s="68"/>
      <c r="I71" s="68"/>
      <c r="J71" s="68"/>
      <c r="K71" s="68"/>
      <c r="L71" s="68"/>
      <c r="M71" s="335"/>
    </row>
    <row r="72" spans="1:13">
      <c r="A72" s="331"/>
      <c r="B72" s="68"/>
      <c r="C72" s="68"/>
      <c r="D72" s="68"/>
      <c r="E72" s="336"/>
      <c r="F72" s="337"/>
      <c r="G72" s="68"/>
      <c r="H72" s="68"/>
      <c r="I72" s="68"/>
      <c r="J72" s="68"/>
      <c r="K72" s="68"/>
      <c r="L72" s="68"/>
      <c r="M72" s="335"/>
    </row>
    <row r="73" spans="1:13">
      <c r="A73" s="331"/>
      <c r="B73" s="68"/>
      <c r="C73" s="68"/>
      <c r="D73" s="68"/>
      <c r="E73" s="336"/>
      <c r="F73" s="337"/>
      <c r="G73" s="68"/>
      <c r="H73" s="68"/>
      <c r="I73" s="68"/>
      <c r="J73" s="68"/>
      <c r="K73" s="68"/>
      <c r="L73" s="68"/>
      <c r="M73" s="335"/>
    </row>
    <row r="74" spans="1:13">
      <c r="A74" s="331"/>
      <c r="B74" s="68"/>
      <c r="C74" s="68"/>
      <c r="D74" s="68"/>
      <c r="E74" s="336"/>
      <c r="F74" s="337"/>
      <c r="G74" s="68"/>
      <c r="H74" s="68"/>
      <c r="I74" s="68"/>
      <c r="J74" s="68"/>
      <c r="K74" s="68"/>
      <c r="L74" s="68"/>
      <c r="M74" s="335"/>
    </row>
    <row r="75" spans="1:13">
      <c r="A75" s="331"/>
      <c r="B75" s="68"/>
      <c r="C75" s="68"/>
      <c r="D75" s="68"/>
      <c r="E75" s="336"/>
      <c r="F75" s="337"/>
      <c r="G75" s="68"/>
      <c r="H75" s="68"/>
      <c r="I75" s="68"/>
      <c r="J75" s="68"/>
      <c r="K75" s="68"/>
      <c r="L75" s="68"/>
      <c r="M75" s="335"/>
    </row>
    <row r="76" spans="1:13">
      <c r="A76" s="331"/>
      <c r="B76" s="68"/>
      <c r="C76" s="68"/>
      <c r="D76" s="68"/>
      <c r="E76" s="336"/>
      <c r="F76" s="337"/>
      <c r="G76" s="68"/>
      <c r="H76" s="68"/>
      <c r="I76" s="68"/>
      <c r="J76" s="68"/>
      <c r="K76" s="68"/>
      <c r="L76" s="68"/>
      <c r="M76" s="335"/>
    </row>
    <row r="77" spans="1:13">
      <c r="A77" s="331"/>
      <c r="B77" s="68"/>
      <c r="C77" s="68"/>
      <c r="D77" s="68"/>
      <c r="E77" s="336"/>
      <c r="F77" s="337"/>
      <c r="G77" s="68"/>
      <c r="H77" s="68"/>
      <c r="I77" s="68"/>
      <c r="J77" s="68"/>
      <c r="K77" s="68"/>
      <c r="L77" s="68"/>
      <c r="M77" s="335"/>
    </row>
    <row r="78" spans="1:13">
      <c r="A78" s="331"/>
      <c r="B78" s="68"/>
      <c r="C78" s="68"/>
      <c r="D78" s="68"/>
      <c r="E78" s="336"/>
      <c r="F78" s="337"/>
      <c r="G78" s="68"/>
      <c r="H78" s="68"/>
      <c r="I78" s="68"/>
      <c r="J78" s="68"/>
      <c r="K78" s="68"/>
      <c r="L78" s="68"/>
      <c r="M78" s="335"/>
    </row>
    <row r="79" spans="1:13">
      <c r="A79" s="331"/>
      <c r="B79" s="68"/>
      <c r="C79" s="68"/>
      <c r="D79" s="68"/>
      <c r="E79" s="336"/>
      <c r="F79" s="337"/>
      <c r="G79" s="68"/>
      <c r="H79" s="68"/>
      <c r="I79" s="68"/>
      <c r="J79" s="68"/>
      <c r="K79" s="68"/>
      <c r="L79" s="68"/>
      <c r="M79" s="335"/>
    </row>
    <row r="80" spans="1:13">
      <c r="A80" s="331"/>
      <c r="B80" s="68"/>
      <c r="C80" s="68"/>
      <c r="D80" s="68"/>
      <c r="E80" s="336"/>
      <c r="F80" s="337"/>
      <c r="G80" s="68"/>
      <c r="H80" s="68"/>
      <c r="I80" s="68"/>
      <c r="J80" s="68"/>
      <c r="K80" s="68"/>
      <c r="L80" s="68"/>
      <c r="M80" s="335"/>
    </row>
    <row r="81" spans="1:13">
      <c r="A81" s="331"/>
      <c r="B81" s="68"/>
      <c r="C81" s="68"/>
      <c r="D81" s="68"/>
      <c r="E81" s="336"/>
      <c r="F81" s="337"/>
      <c r="G81" s="68"/>
      <c r="H81" s="68"/>
      <c r="I81" s="68"/>
      <c r="J81" s="68"/>
      <c r="K81" s="68"/>
      <c r="L81" s="68"/>
      <c r="M81" s="335"/>
    </row>
    <row r="82" spans="1:13">
      <c r="A82" s="331"/>
      <c r="B82" s="68"/>
      <c r="C82" s="68"/>
      <c r="D82" s="68"/>
      <c r="E82" s="336"/>
      <c r="F82" s="337"/>
      <c r="G82" s="68"/>
      <c r="H82" s="68"/>
      <c r="I82" s="68"/>
      <c r="J82" s="68"/>
      <c r="K82" s="68"/>
      <c r="L82" s="68"/>
      <c r="M82" s="335"/>
    </row>
    <row r="83" spans="1:13">
      <c r="A83" s="331"/>
      <c r="B83" s="68"/>
      <c r="C83" s="68"/>
      <c r="D83" s="68"/>
      <c r="E83" s="336"/>
      <c r="F83" s="337"/>
      <c r="G83" s="68"/>
      <c r="H83" s="68"/>
      <c r="I83" s="68"/>
      <c r="J83" s="68"/>
      <c r="K83" s="68"/>
      <c r="L83" s="68"/>
      <c r="M83" s="335"/>
    </row>
    <row r="84" spans="1:13">
      <c r="A84" s="331"/>
      <c r="B84" s="68"/>
      <c r="C84" s="68"/>
      <c r="D84" s="68"/>
      <c r="E84" s="336"/>
      <c r="F84" s="337"/>
      <c r="G84" s="68"/>
      <c r="H84" s="68"/>
      <c r="I84" s="68"/>
      <c r="J84" s="68"/>
      <c r="K84" s="68"/>
      <c r="L84" s="68"/>
      <c r="M84" s="335"/>
    </row>
    <row r="85" spans="1:13">
      <c r="A85" s="331"/>
      <c r="B85" s="68"/>
      <c r="C85" s="68"/>
      <c r="D85" s="68"/>
      <c r="E85" s="336"/>
      <c r="F85" s="337"/>
      <c r="G85" s="68"/>
      <c r="H85" s="68"/>
      <c r="I85" s="68"/>
      <c r="J85" s="68"/>
      <c r="K85" s="68"/>
      <c r="L85" s="68"/>
      <c r="M85" s="335"/>
    </row>
    <row r="86" spans="1:13">
      <c r="A86" s="331"/>
      <c r="B86" s="68"/>
      <c r="C86" s="68"/>
      <c r="D86" s="68"/>
      <c r="E86" s="336"/>
      <c r="F86" s="337"/>
      <c r="G86" s="68"/>
      <c r="H86" s="68"/>
      <c r="I86" s="68"/>
      <c r="J86" s="68"/>
      <c r="K86" s="68"/>
      <c r="L86" s="68"/>
      <c r="M86" s="335"/>
    </row>
    <row r="87" spans="1:13">
      <c r="A87" s="331"/>
      <c r="B87" s="68"/>
      <c r="C87" s="68"/>
      <c r="D87" s="68"/>
      <c r="E87" s="336"/>
      <c r="F87" s="337"/>
      <c r="G87" s="68"/>
      <c r="H87" s="68"/>
      <c r="I87" s="68"/>
      <c r="J87" s="68"/>
      <c r="K87" s="68"/>
      <c r="L87" s="68"/>
      <c r="M87" s="335"/>
    </row>
    <row r="88" spans="1:13">
      <c r="A88" s="331"/>
      <c r="B88" s="68"/>
      <c r="C88" s="68"/>
      <c r="D88" s="68"/>
      <c r="E88" s="336"/>
      <c r="F88" s="337"/>
      <c r="G88" s="68"/>
      <c r="H88" s="68"/>
      <c r="I88" s="68"/>
      <c r="J88" s="68"/>
      <c r="K88" s="68"/>
      <c r="L88" s="68"/>
      <c r="M88" s="335"/>
    </row>
    <row r="89" spans="1:13">
      <c r="A89" s="331"/>
      <c r="B89" s="68"/>
      <c r="C89" s="68"/>
      <c r="D89" s="68"/>
      <c r="E89" s="336"/>
      <c r="F89" s="337"/>
      <c r="G89" s="68"/>
      <c r="H89" s="68"/>
      <c r="I89" s="68"/>
      <c r="J89" s="68"/>
      <c r="K89" s="68"/>
      <c r="L89" s="68"/>
      <c r="M89" s="335"/>
    </row>
    <row r="90" spans="1:13">
      <c r="A90" s="331"/>
      <c r="B90" s="68"/>
      <c r="C90" s="68"/>
      <c r="D90" s="68"/>
      <c r="E90" s="336"/>
      <c r="F90" s="337"/>
      <c r="G90" s="68"/>
      <c r="H90" s="68"/>
      <c r="I90" s="68"/>
      <c r="J90" s="68"/>
      <c r="K90" s="68"/>
      <c r="L90" s="68"/>
      <c r="M90" s="335"/>
    </row>
    <row r="91" spans="1:13">
      <c r="A91" s="331"/>
      <c r="B91" s="68"/>
      <c r="C91" s="68"/>
      <c r="D91" s="68"/>
      <c r="E91" s="336"/>
      <c r="F91" s="337"/>
      <c r="G91" s="68"/>
      <c r="H91" s="68"/>
      <c r="I91" s="68"/>
      <c r="J91" s="68"/>
      <c r="K91" s="68"/>
      <c r="L91" s="68"/>
      <c r="M91" s="335"/>
    </row>
    <row r="92" spans="1:13">
      <c r="A92" s="331"/>
      <c r="B92" s="68"/>
      <c r="C92" s="68"/>
      <c r="D92" s="68"/>
      <c r="E92" s="336"/>
      <c r="F92" s="337"/>
      <c r="G92" s="68"/>
      <c r="H92" s="68"/>
      <c r="I92" s="68"/>
      <c r="J92" s="68"/>
      <c r="K92" s="68"/>
      <c r="L92" s="68"/>
      <c r="M92" s="335"/>
    </row>
    <row r="93" spans="1:13">
      <c r="A93" s="331"/>
      <c r="B93" s="68"/>
      <c r="C93" s="68"/>
      <c r="D93" s="68"/>
      <c r="E93" s="336"/>
      <c r="F93" s="337"/>
      <c r="G93" s="68"/>
      <c r="H93" s="68"/>
      <c r="I93" s="68"/>
      <c r="J93" s="68"/>
      <c r="K93" s="68"/>
      <c r="L93" s="68"/>
      <c r="M93" s="335"/>
    </row>
    <row r="94" spans="1:13">
      <c r="A94" s="331"/>
      <c r="B94" s="68"/>
      <c r="C94" s="68"/>
      <c r="D94" s="68"/>
      <c r="E94" s="336"/>
      <c r="F94" s="337"/>
      <c r="G94" s="68"/>
      <c r="H94" s="68"/>
      <c r="I94" s="68"/>
      <c r="J94" s="68"/>
      <c r="K94" s="68"/>
      <c r="L94" s="68"/>
      <c r="M94" s="335"/>
    </row>
    <row r="95" spans="1:13">
      <c r="A95" s="331"/>
      <c r="B95" s="68"/>
      <c r="C95" s="68"/>
      <c r="D95" s="68"/>
      <c r="E95" s="336"/>
      <c r="F95" s="337"/>
      <c r="G95" s="68"/>
      <c r="H95" s="68"/>
      <c r="I95" s="68"/>
      <c r="J95" s="68"/>
      <c r="K95" s="68"/>
      <c r="L95" s="68"/>
      <c r="M95" s="335"/>
    </row>
    <row r="96" spans="1:13">
      <c r="A96" s="331"/>
      <c r="B96" s="68"/>
      <c r="C96" s="68"/>
      <c r="D96" s="68"/>
      <c r="E96" s="336"/>
      <c r="F96" s="337"/>
      <c r="G96" s="68"/>
      <c r="H96" s="68"/>
      <c r="I96" s="68"/>
      <c r="J96" s="68"/>
      <c r="K96" s="68"/>
      <c r="L96" s="68"/>
      <c r="M96" s="335"/>
    </row>
    <row r="97" spans="1:13">
      <c r="A97" s="331"/>
      <c r="B97" s="68"/>
      <c r="C97" s="68"/>
      <c r="D97" s="68"/>
      <c r="E97" s="336"/>
      <c r="F97" s="337"/>
      <c r="G97" s="68"/>
      <c r="H97" s="68"/>
      <c r="I97" s="68"/>
      <c r="J97" s="68"/>
      <c r="K97" s="68"/>
      <c r="L97" s="68"/>
      <c r="M97" s="335"/>
    </row>
    <row r="98" spans="1:13">
      <c r="A98" s="331"/>
      <c r="B98" s="68"/>
      <c r="C98" s="68"/>
      <c r="D98" s="68"/>
      <c r="E98" s="336"/>
      <c r="F98" s="337"/>
      <c r="G98" s="68"/>
      <c r="H98" s="68"/>
      <c r="I98" s="68"/>
      <c r="J98" s="68"/>
      <c r="K98" s="68"/>
      <c r="L98" s="68"/>
      <c r="M98" s="335"/>
    </row>
    <row r="99" spans="1:13">
      <c r="A99" s="331"/>
      <c r="B99" s="68"/>
      <c r="C99" s="68"/>
      <c r="D99" s="68"/>
      <c r="E99" s="336"/>
      <c r="F99" s="337"/>
      <c r="G99" s="68"/>
      <c r="H99" s="68"/>
      <c r="I99" s="68"/>
      <c r="J99" s="68"/>
      <c r="K99" s="68"/>
      <c r="L99" s="68"/>
      <c r="M99" s="335"/>
    </row>
    <row r="100" spans="1:13">
      <c r="A100" s="331"/>
      <c r="B100" s="68"/>
      <c r="C100" s="68"/>
      <c r="D100" s="68"/>
      <c r="E100" s="336"/>
      <c r="F100" s="337"/>
      <c r="G100" s="68"/>
      <c r="H100" s="68"/>
      <c r="I100" s="68"/>
      <c r="J100" s="68"/>
      <c r="K100" s="68"/>
      <c r="L100" s="68"/>
      <c r="M100" s="335"/>
    </row>
    <row r="101" spans="1:13">
      <c r="A101" s="331"/>
      <c r="B101" s="68"/>
      <c r="C101" s="68"/>
      <c r="D101" s="68"/>
      <c r="E101" s="336"/>
      <c r="F101" s="337"/>
      <c r="G101" s="68"/>
      <c r="H101" s="68"/>
      <c r="I101" s="68"/>
      <c r="J101" s="68"/>
      <c r="K101" s="68"/>
      <c r="L101" s="68"/>
      <c r="M101" s="335"/>
    </row>
    <row r="102" spans="1:13">
      <c r="A102" s="331"/>
      <c r="B102" s="68"/>
      <c r="C102" s="68"/>
      <c r="D102" s="68"/>
      <c r="E102" s="336"/>
      <c r="F102" s="337"/>
      <c r="G102" s="68"/>
      <c r="H102" s="68"/>
      <c r="I102" s="68"/>
      <c r="J102" s="68"/>
      <c r="K102" s="68"/>
      <c r="L102" s="68"/>
      <c r="M102" s="335"/>
    </row>
    <row r="103" spans="1:13">
      <c r="A103" s="331"/>
      <c r="B103" s="68"/>
      <c r="C103" s="68"/>
      <c r="D103" s="68"/>
      <c r="E103" s="336"/>
      <c r="F103" s="337"/>
      <c r="G103" s="68"/>
      <c r="H103" s="68"/>
      <c r="I103" s="68"/>
      <c r="J103" s="68"/>
      <c r="K103" s="68"/>
      <c r="L103" s="68"/>
      <c r="M103" s="335"/>
    </row>
    <row r="104" spans="1:13">
      <c r="A104" s="331"/>
      <c r="B104" s="68"/>
      <c r="C104" s="68"/>
      <c r="D104" s="68"/>
      <c r="E104" s="336"/>
      <c r="F104" s="337"/>
      <c r="G104" s="68"/>
      <c r="H104" s="68"/>
      <c r="I104" s="68"/>
      <c r="J104" s="68"/>
      <c r="K104" s="68"/>
      <c r="L104" s="68"/>
      <c r="M104" s="335"/>
    </row>
    <row r="105" spans="1:13">
      <c r="A105" s="331"/>
      <c r="B105" s="68"/>
      <c r="C105" s="68"/>
      <c r="D105" s="68"/>
      <c r="E105" s="336"/>
      <c r="F105" s="337"/>
      <c r="G105" s="68"/>
      <c r="H105" s="68"/>
      <c r="I105" s="68"/>
      <c r="J105" s="68"/>
      <c r="K105" s="68"/>
      <c r="L105" s="68"/>
      <c r="M105" s="335"/>
    </row>
    <row r="106" spans="1:13">
      <c r="A106" s="331"/>
      <c r="B106" s="68"/>
      <c r="C106" s="68"/>
      <c r="D106" s="68"/>
      <c r="E106" s="336"/>
      <c r="F106" s="337"/>
      <c r="G106" s="68"/>
      <c r="H106" s="68"/>
      <c r="I106" s="68"/>
      <c r="J106" s="68"/>
      <c r="K106" s="68"/>
      <c r="L106" s="68"/>
      <c r="M106" s="335"/>
    </row>
    <row r="107" spans="1:13">
      <c r="A107" s="331"/>
      <c r="B107" s="68"/>
      <c r="C107" s="68"/>
      <c r="D107" s="68"/>
      <c r="E107" s="336"/>
      <c r="F107" s="337"/>
      <c r="G107" s="68"/>
      <c r="H107" s="68"/>
      <c r="I107" s="68"/>
      <c r="J107" s="68"/>
      <c r="K107" s="68"/>
      <c r="L107" s="68"/>
      <c r="M107" s="335"/>
    </row>
    <row r="108" spans="1:13">
      <c r="A108" s="331"/>
      <c r="B108" s="68"/>
      <c r="C108" s="68"/>
      <c r="D108" s="68"/>
      <c r="E108" s="336"/>
      <c r="F108" s="337"/>
      <c r="G108" s="68"/>
      <c r="H108" s="68"/>
      <c r="I108" s="68"/>
      <c r="J108" s="68"/>
      <c r="K108" s="68"/>
      <c r="L108" s="68"/>
      <c r="M108" s="335"/>
    </row>
    <row r="109" spans="1:13">
      <c r="A109" s="331"/>
      <c r="B109" s="68"/>
      <c r="C109" s="68"/>
      <c r="D109" s="68"/>
      <c r="E109" s="336"/>
      <c r="F109" s="337"/>
      <c r="G109" s="68"/>
      <c r="H109" s="68"/>
      <c r="I109" s="68"/>
      <c r="J109" s="68"/>
      <c r="K109" s="68"/>
      <c r="L109" s="68"/>
      <c r="M109" s="335"/>
    </row>
    <row r="110" spans="1:13">
      <c r="A110" s="337"/>
      <c r="B110" s="68"/>
      <c r="C110" s="68"/>
      <c r="D110" s="68"/>
      <c r="E110" s="336"/>
      <c r="F110" s="337"/>
      <c r="G110" s="68"/>
      <c r="H110" s="68"/>
      <c r="I110" s="68"/>
      <c r="J110" s="68"/>
      <c r="K110" s="68"/>
      <c r="L110" s="68"/>
      <c r="M110" s="336"/>
    </row>
    <row r="111" spans="1:13">
      <c r="A111" s="337"/>
      <c r="B111" s="68"/>
      <c r="C111" s="68"/>
      <c r="D111" s="68"/>
      <c r="E111" s="336"/>
      <c r="F111" s="337"/>
      <c r="G111" s="68"/>
      <c r="H111" s="68"/>
      <c r="I111" s="68"/>
      <c r="J111" s="68"/>
      <c r="K111" s="68"/>
      <c r="L111" s="68"/>
      <c r="M111" s="336"/>
    </row>
    <row r="112" spans="1:13">
      <c r="A112" s="337"/>
      <c r="B112" s="68"/>
      <c r="C112" s="68"/>
      <c r="D112" s="68"/>
      <c r="E112" s="336"/>
      <c r="F112" s="337"/>
      <c r="G112" s="68"/>
      <c r="H112" s="68"/>
      <c r="I112" s="68"/>
      <c r="J112" s="68"/>
      <c r="K112" s="68"/>
      <c r="L112" s="68"/>
      <c r="M112" s="336"/>
    </row>
    <row r="113" spans="1:13">
      <c r="A113" s="337"/>
      <c r="B113" s="68"/>
      <c r="C113" s="68"/>
      <c r="D113" s="68"/>
      <c r="E113" s="336"/>
      <c r="F113" s="337"/>
      <c r="G113" s="68"/>
      <c r="H113" s="68"/>
      <c r="I113" s="68"/>
      <c r="J113" s="68"/>
      <c r="K113" s="68"/>
      <c r="L113" s="68"/>
      <c r="M113" s="336"/>
    </row>
    <row r="114" spans="1:13">
      <c r="A114" s="337"/>
      <c r="B114" s="68"/>
      <c r="C114" s="68"/>
      <c r="D114" s="68"/>
      <c r="E114" s="336"/>
      <c r="F114" s="337"/>
      <c r="G114" s="68"/>
      <c r="H114" s="68"/>
      <c r="I114" s="68"/>
      <c r="J114" s="68"/>
      <c r="K114" s="68"/>
      <c r="L114" s="68"/>
      <c r="M114" s="336"/>
    </row>
    <row r="115" spans="1:13">
      <c r="A115" s="337"/>
      <c r="B115" s="68"/>
      <c r="C115" s="68"/>
      <c r="D115" s="68"/>
      <c r="E115" s="336"/>
      <c r="F115" s="337"/>
      <c r="G115" s="68"/>
      <c r="H115" s="68"/>
      <c r="I115" s="68"/>
      <c r="J115" s="68"/>
      <c r="K115" s="68"/>
      <c r="L115" s="68"/>
      <c r="M115" s="336"/>
    </row>
    <row r="116" spans="1:13" ht="15.75" thickBot="1">
      <c r="A116" s="339"/>
      <c r="B116" s="340"/>
      <c r="C116" s="340"/>
      <c r="D116" s="340"/>
      <c r="E116" s="341"/>
      <c r="F116" s="339"/>
      <c r="G116" s="340"/>
      <c r="H116" s="340"/>
      <c r="I116" s="340"/>
      <c r="J116" s="340"/>
      <c r="K116" s="340"/>
      <c r="L116" s="340"/>
      <c r="M116" s="341"/>
    </row>
    <row r="117" spans="1:13">
      <c r="A117" s="1798" t="s">
        <v>1339</v>
      </c>
      <c r="B117" s="1754"/>
      <c r="D117" s="7"/>
      <c r="E117" s="7"/>
      <c r="F117" s="4" t="s">
        <v>1339</v>
      </c>
      <c r="G117" s="1754"/>
      <c r="H117" s="7"/>
      <c r="J117" s="7"/>
      <c r="K117" s="7"/>
      <c r="L117" s="7"/>
      <c r="M117" s="7"/>
    </row>
    <row r="118" spans="1:13">
      <c r="A118" s="7" t="s">
        <v>1342</v>
      </c>
      <c r="B118" s="7"/>
      <c r="C118" s="7"/>
      <c r="D118" s="7"/>
      <c r="E118" s="7"/>
      <c r="F118" s="7" t="s">
        <v>1343</v>
      </c>
      <c r="G118" s="7"/>
      <c r="H118" s="7"/>
      <c r="I118" s="7"/>
      <c r="J118" s="7"/>
      <c r="K118" s="7"/>
      <c r="L118" s="7"/>
      <c r="M118" s="7"/>
    </row>
  </sheetData>
  <mergeCells count="1">
    <mergeCell ref="A5:E6"/>
  </mergeCells>
  <phoneticPr fontId="0" type="noConversion"/>
  <printOptions horizontalCentered="1" verticalCentered="1"/>
  <pageMargins left="0.5" right="0.5" top="0.5" bottom="0.5" header="0.5" footer="0.5"/>
  <pageSetup scale="72" fitToWidth="2" fitToHeight="2" pageOrder="overThenDown" orientation="portrait" horizontalDpi="300" verticalDpi="300" r:id="rId1"/>
  <headerFooter alignWithMargins="0"/>
  <rowBreaks count="1" manualBreakCount="1">
    <brk id="56" max="16383" man="1"/>
  </rowBreaks>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47">
    <pageSetUpPr fitToPage="1"/>
  </sheetPr>
  <dimension ref="A1:IK125"/>
  <sheetViews>
    <sheetView defaultGridColor="0" view="pageBreakPreview" colorId="22" zoomScale="60" zoomScaleNormal="61" workbookViewId="0">
      <selection activeCell="L31" sqref="L31"/>
    </sheetView>
  </sheetViews>
  <sheetFormatPr defaultColWidth="9.6640625" defaultRowHeight="15"/>
  <cols>
    <col min="1" max="1" width="4.6640625" style="4" customWidth="1"/>
    <col min="2" max="2" width="1.6640625" style="4" customWidth="1"/>
    <col min="3" max="3" width="43.6640625" style="4" customWidth="1"/>
    <col min="4" max="4" width="19.5546875" style="4" customWidth="1"/>
    <col min="5" max="6" width="13.6640625" style="4" customWidth="1"/>
    <col min="7" max="8" width="14.6640625" style="4" customWidth="1"/>
    <col min="9" max="9" width="9.6640625" style="4"/>
    <col min="10" max="10" width="14.6640625" style="4" customWidth="1"/>
    <col min="11" max="11" width="13" style="4" bestFit="1" customWidth="1"/>
    <col min="12" max="13" width="14.6640625" style="4" customWidth="1"/>
    <col min="14" max="14" width="4.6640625" style="4" customWidth="1"/>
    <col min="15" max="16384" width="9.6640625" style="4"/>
  </cols>
  <sheetData>
    <row r="1" spans="1:245">
      <c r="A1" s="535" t="s">
        <v>3339</v>
      </c>
      <c r="B1" s="538"/>
      <c r="C1" s="538"/>
      <c r="D1" s="594" t="s">
        <v>3891</v>
      </c>
      <c r="E1" s="538" t="s">
        <v>1344</v>
      </c>
      <c r="F1" s="539" t="s">
        <v>2820</v>
      </c>
      <c r="G1" s="535" t="s">
        <v>3339</v>
      </c>
      <c r="H1" s="538"/>
      <c r="I1" s="537" t="s">
        <v>3891</v>
      </c>
      <c r="J1" s="538"/>
      <c r="K1" s="537" t="s">
        <v>2819</v>
      </c>
      <c r="L1" s="538"/>
      <c r="M1" s="1270" t="s">
        <v>2820</v>
      </c>
      <c r="N1" s="57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row>
    <row r="2" spans="1:245" ht="16.5" customHeight="1">
      <c r="A2" s="1218" t="str">
        <f>'Data Sheet'!$C$25</f>
        <v>Orange and Rockland Utilities, Inc</v>
      </c>
      <c r="D2" s="575" t="s">
        <v>2576</v>
      </c>
      <c r="F2" s="541"/>
      <c r="G2" s="1218" t="str">
        <f>'Data Sheet'!$C$25</f>
        <v>Orange and Rockland Utilities, Inc</v>
      </c>
      <c r="I2" s="306" t="s">
        <v>2576</v>
      </c>
      <c r="K2" s="306"/>
      <c r="M2" s="1781" t="s">
        <v>3706</v>
      </c>
      <c r="N2" s="573"/>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row>
    <row r="3" spans="1:245" ht="15" customHeight="1">
      <c r="A3" s="1748"/>
      <c r="D3" s="575" t="s">
        <v>1675</v>
      </c>
      <c r="E3" s="1802" t="str">
        <f>'Data Sheet'!$C$40</f>
        <v>4/28/2015</v>
      </c>
      <c r="F3" s="707" t="str">
        <f>'Data Sheet'!$C$38</f>
        <v>12/31/2014</v>
      </c>
      <c r="G3" s="1749"/>
      <c r="H3" s="1750"/>
      <c r="I3" s="360" t="s">
        <v>1675</v>
      </c>
      <c r="J3" s="1750"/>
      <c r="K3" s="1801" t="str">
        <f>'Data Sheet'!$C$40</f>
        <v>4/28/2015</v>
      </c>
      <c r="L3" s="1802"/>
      <c r="M3" s="1273" t="str">
        <f>'Data Sheet'!$C$38</f>
        <v>12/31/2014</v>
      </c>
      <c r="N3" s="574"/>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row>
    <row r="4" spans="1:245" ht="15" customHeight="1">
      <c r="A4" s="598" t="s">
        <v>3706</v>
      </c>
      <c r="B4" s="585"/>
      <c r="C4" s="585"/>
      <c r="D4" s="585"/>
      <c r="E4" s="585"/>
      <c r="F4" s="623"/>
      <c r="G4" s="1748"/>
      <c r="N4" s="573"/>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row>
    <row r="5" spans="1:245">
      <c r="A5" s="616" t="s">
        <v>1345</v>
      </c>
      <c r="B5" s="7"/>
      <c r="C5" s="7"/>
      <c r="D5" s="7"/>
      <c r="E5" s="7"/>
      <c r="F5" s="546"/>
      <c r="G5" s="616" t="s">
        <v>1346</v>
      </c>
      <c r="H5" s="7"/>
      <c r="I5" s="7"/>
      <c r="J5" s="7"/>
      <c r="K5" s="7"/>
      <c r="L5" s="7"/>
      <c r="M5" s="7"/>
      <c r="N5" s="546"/>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row>
    <row r="6" spans="1:245">
      <c r="A6" s="1749"/>
      <c r="B6" s="1750"/>
      <c r="C6" s="1750"/>
      <c r="D6" s="1750"/>
      <c r="E6" s="1750"/>
      <c r="F6" s="574"/>
      <c r="G6" s="1749"/>
      <c r="H6" s="1750"/>
      <c r="I6" s="1750"/>
      <c r="J6" s="1750"/>
      <c r="K6" s="1750"/>
      <c r="L6" s="1750"/>
      <c r="M6" s="1750"/>
      <c r="N6" s="574"/>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row>
    <row r="7" spans="1:245">
      <c r="A7" s="1748"/>
      <c r="F7" s="573"/>
      <c r="G7" s="1748"/>
      <c r="N7" s="573"/>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row>
    <row r="8" spans="1:245">
      <c r="A8" s="670" t="s">
        <v>1454</v>
      </c>
      <c r="B8" s="568" t="s">
        <v>2604</v>
      </c>
      <c r="C8" s="568"/>
      <c r="D8" s="568"/>
      <c r="E8" s="568"/>
      <c r="F8" s="671"/>
      <c r="G8" s="670" t="s">
        <v>2605</v>
      </c>
      <c r="H8" s="568"/>
      <c r="I8" s="568"/>
      <c r="J8" s="568"/>
      <c r="K8" s="568"/>
      <c r="L8" s="568"/>
      <c r="M8" s="568"/>
      <c r="N8" s="67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row>
    <row r="9" spans="1:245">
      <c r="A9" s="670"/>
      <c r="B9" s="568" t="s">
        <v>2606</v>
      </c>
      <c r="C9" s="568"/>
      <c r="D9" s="568"/>
      <c r="E9" s="568"/>
      <c r="F9" s="671"/>
      <c r="G9" s="670"/>
      <c r="H9" s="568"/>
      <c r="I9" s="568"/>
      <c r="J9" s="568"/>
      <c r="K9" s="568"/>
      <c r="L9" s="568"/>
      <c r="M9" s="568"/>
      <c r="N9" s="67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row>
    <row r="10" spans="1:245">
      <c r="A10" s="670" t="s">
        <v>413</v>
      </c>
      <c r="B10" s="568" t="s">
        <v>1611</v>
      </c>
      <c r="C10" s="568"/>
      <c r="D10" s="568"/>
      <c r="E10" s="568"/>
      <c r="F10" s="671"/>
      <c r="G10" s="670"/>
      <c r="H10" s="568"/>
      <c r="I10" s="568"/>
      <c r="J10" s="568"/>
      <c r="K10" s="568"/>
      <c r="L10" s="568"/>
      <c r="M10" s="568"/>
      <c r="N10" s="67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row>
    <row r="11" spans="1:245">
      <c r="A11" s="1749"/>
      <c r="B11" s="1750"/>
      <c r="C11" s="1750"/>
      <c r="D11" s="1750"/>
      <c r="E11" s="1750"/>
      <c r="F11" s="574"/>
      <c r="G11" s="1749"/>
      <c r="H11" s="1750"/>
      <c r="I11" s="1750"/>
      <c r="J11" s="1750"/>
      <c r="K11" s="1750"/>
      <c r="L11" s="1750"/>
      <c r="M11" s="1750"/>
      <c r="N11" s="574"/>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row>
    <row r="12" spans="1:245">
      <c r="A12" s="577"/>
      <c r="C12" s="540"/>
      <c r="D12" s="540"/>
      <c r="E12" s="544" t="s">
        <v>1996</v>
      </c>
      <c r="F12" s="545"/>
      <c r="G12" s="543" t="s">
        <v>1996</v>
      </c>
      <c r="H12" s="608"/>
      <c r="I12" s="544" t="s">
        <v>1997</v>
      </c>
      <c r="J12" s="544"/>
      <c r="K12" s="544"/>
      <c r="L12" s="544"/>
      <c r="M12" s="343"/>
      <c r="N12" s="54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row>
    <row r="13" spans="1:245">
      <c r="A13" s="577"/>
      <c r="C13" s="540"/>
      <c r="D13" s="540"/>
      <c r="E13" s="540"/>
      <c r="F13" s="573"/>
      <c r="G13" s="577"/>
      <c r="H13" s="540"/>
      <c r="I13" s="3693" t="s">
        <v>1273</v>
      </c>
      <c r="J13" s="3694"/>
      <c r="K13" s="607" t="s">
        <v>1270</v>
      </c>
      <c r="L13" s="544"/>
      <c r="M13" s="583" t="s">
        <v>3020</v>
      </c>
      <c r="N13" s="54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row>
    <row r="14" spans="1:245">
      <c r="A14" s="577"/>
      <c r="C14" s="540"/>
      <c r="D14" s="1758" t="s">
        <v>3020</v>
      </c>
      <c r="E14" s="1758" t="s">
        <v>882</v>
      </c>
      <c r="F14" s="584" t="s">
        <v>882</v>
      </c>
      <c r="G14" s="581" t="s">
        <v>882</v>
      </c>
      <c r="H14" s="1758" t="s">
        <v>882</v>
      </c>
      <c r="J14" s="306"/>
      <c r="K14" s="575"/>
      <c r="M14" s="583" t="s">
        <v>755</v>
      </c>
      <c r="N14" s="54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row>
    <row r="15" spans="1:245">
      <c r="A15" s="581" t="s">
        <v>4190</v>
      </c>
      <c r="C15" s="1758" t="s">
        <v>3791</v>
      </c>
      <c r="D15" s="1274" t="s">
        <v>2531</v>
      </c>
      <c r="E15" s="1758" t="s">
        <v>2000</v>
      </c>
      <c r="F15" s="584" t="s">
        <v>2001</v>
      </c>
      <c r="G15" s="581" t="s">
        <v>2000</v>
      </c>
      <c r="H15" s="1758" t="s">
        <v>2001</v>
      </c>
      <c r="I15" s="1757" t="s">
        <v>1733</v>
      </c>
      <c r="J15" s="1781" t="s">
        <v>3023</v>
      </c>
      <c r="K15" s="583" t="s">
        <v>1733</v>
      </c>
      <c r="L15" s="1757" t="s">
        <v>3023</v>
      </c>
      <c r="M15" s="575"/>
      <c r="N15" s="582" t="s">
        <v>4190</v>
      </c>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row>
    <row r="16" spans="1:245">
      <c r="A16" s="581" t="s">
        <v>4193</v>
      </c>
      <c r="C16" s="540"/>
      <c r="D16" s="1758" t="s">
        <v>1287</v>
      </c>
      <c r="E16" s="1758" t="s">
        <v>1612</v>
      </c>
      <c r="F16" s="584" t="s">
        <v>1613</v>
      </c>
      <c r="G16" s="581" t="s">
        <v>1614</v>
      </c>
      <c r="H16" s="1758" t="s">
        <v>1615</v>
      </c>
      <c r="I16" s="7" t="s">
        <v>2007</v>
      </c>
      <c r="J16" s="306"/>
      <c r="K16" s="672" t="s">
        <v>2008</v>
      </c>
      <c r="M16" s="575"/>
      <c r="N16" s="582" t="s">
        <v>4193</v>
      </c>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row>
    <row r="17" spans="1:245">
      <c r="A17" s="606"/>
      <c r="B17" s="1750"/>
      <c r="C17" s="1776" t="s">
        <v>65</v>
      </c>
      <c r="D17" s="1776" t="s">
        <v>2119</v>
      </c>
      <c r="E17" s="1776" t="s">
        <v>2120</v>
      </c>
      <c r="F17" s="634" t="s">
        <v>2121</v>
      </c>
      <c r="G17" s="627" t="s">
        <v>4029</v>
      </c>
      <c r="H17" s="1776" t="s">
        <v>4030</v>
      </c>
      <c r="I17" s="609" t="s">
        <v>4031</v>
      </c>
      <c r="J17" s="1777" t="s">
        <v>4032</v>
      </c>
      <c r="K17" s="610" t="s">
        <v>4033</v>
      </c>
      <c r="L17" s="609" t="s">
        <v>4034</v>
      </c>
      <c r="M17" s="610" t="s">
        <v>3977</v>
      </c>
      <c r="N17" s="6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row>
    <row r="18" spans="1:245">
      <c r="A18" s="606">
        <v>1</v>
      </c>
      <c r="B18" s="1750"/>
      <c r="C18" s="542" t="s">
        <v>1616</v>
      </c>
      <c r="D18" s="318"/>
      <c r="E18" s="319"/>
      <c r="F18" s="320"/>
      <c r="G18" s="321" t="s">
        <v>3706</v>
      </c>
      <c r="H18" s="319" t="s">
        <v>3706</v>
      </c>
      <c r="I18" s="322"/>
      <c r="J18" s="322"/>
      <c r="K18" s="322"/>
      <c r="L18" s="322"/>
      <c r="M18" s="673"/>
      <c r="N18" s="611">
        <v>1</v>
      </c>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row>
    <row r="19" spans="1:245">
      <c r="A19" s="606">
        <v>2</v>
      </c>
      <c r="B19" s="1750"/>
      <c r="C19" s="542" t="s">
        <v>2010</v>
      </c>
      <c r="D19" s="215">
        <v>190893975</v>
      </c>
      <c r="E19" s="215">
        <v>36854726</v>
      </c>
      <c r="F19" s="216">
        <v>16675149</v>
      </c>
      <c r="G19" s="342"/>
      <c r="H19" s="215"/>
      <c r="I19" s="2314" t="s">
        <v>5509</v>
      </c>
      <c r="J19" s="213">
        <v>20463214</v>
      </c>
      <c r="K19" s="3369" t="s">
        <v>5509</v>
      </c>
      <c r="L19" s="344">
        <v>23002217</v>
      </c>
      <c r="M19" s="345">
        <f t="shared" ref="M19:M25" si="0">D19+E19-F19+G19-H19-J19+L19</f>
        <v>213612555</v>
      </c>
      <c r="N19" s="611">
        <v>2</v>
      </c>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row>
    <row r="20" spans="1:245">
      <c r="A20" s="606">
        <v>3</v>
      </c>
      <c r="B20" s="1750"/>
      <c r="C20" s="542" t="s">
        <v>3694</v>
      </c>
      <c r="D20" s="346">
        <v>111660570</v>
      </c>
      <c r="E20" s="346">
        <v>15151542</v>
      </c>
      <c r="F20" s="212">
        <v>6642882</v>
      </c>
      <c r="G20" s="70"/>
      <c r="H20" s="346"/>
      <c r="I20" s="3369" t="s">
        <v>5509</v>
      </c>
      <c r="J20" s="197">
        <v>8320634</v>
      </c>
      <c r="K20" s="3369" t="s">
        <v>5509</v>
      </c>
      <c r="L20" s="347">
        <v>8350409</v>
      </c>
      <c r="M20" s="211">
        <f t="shared" si="0"/>
        <v>120199005</v>
      </c>
      <c r="N20" s="611">
        <v>3</v>
      </c>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row>
    <row r="21" spans="1:245">
      <c r="A21" s="606">
        <v>4</v>
      </c>
      <c r="B21" s="1750"/>
      <c r="C21" s="542" t="s">
        <v>1307</v>
      </c>
      <c r="D21" s="346">
        <v>0</v>
      </c>
      <c r="E21" s="346"/>
      <c r="F21" s="212"/>
      <c r="G21" s="70"/>
      <c r="H21" s="346"/>
      <c r="I21" s="52"/>
      <c r="J21" s="197"/>
      <c r="K21" s="52"/>
      <c r="L21" s="347"/>
      <c r="M21" s="211">
        <f t="shared" si="0"/>
        <v>0</v>
      </c>
      <c r="N21" s="611">
        <v>4</v>
      </c>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row>
    <row r="22" spans="1:245">
      <c r="A22" s="606">
        <v>5</v>
      </c>
      <c r="B22" s="1750"/>
      <c r="C22" s="542" t="s">
        <v>1308</v>
      </c>
      <c r="D22" s="346">
        <f>SUM(D19:D21)</f>
        <v>302554545</v>
      </c>
      <c r="E22" s="346">
        <f>SUM(E19:E21)</f>
        <v>52006268</v>
      </c>
      <c r="F22" s="212">
        <f>SUM(F19:F21)</f>
        <v>23318031</v>
      </c>
      <c r="G22" s="70">
        <f>SUM(G19:G21)</f>
        <v>0</v>
      </c>
      <c r="H22" s="211">
        <f>SUM(H19:H21)</f>
        <v>0</v>
      </c>
      <c r="I22" s="52"/>
      <c r="J22" s="197">
        <f>SUM(J19:J21)</f>
        <v>28783848</v>
      </c>
      <c r="K22" s="52"/>
      <c r="L22" s="197">
        <f>SUM(L19:L21)</f>
        <v>31352626</v>
      </c>
      <c r="M22" s="345">
        <f t="shared" si="0"/>
        <v>333811560</v>
      </c>
      <c r="N22" s="611">
        <v>5</v>
      </c>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row>
    <row r="23" spans="1:245">
      <c r="A23" s="606">
        <v>6</v>
      </c>
      <c r="B23" s="1750"/>
      <c r="C23" s="542" t="s">
        <v>354</v>
      </c>
      <c r="D23" s="346">
        <v>0</v>
      </c>
      <c r="E23" s="346"/>
      <c r="F23" s="212"/>
      <c r="G23" s="70"/>
      <c r="H23" s="346"/>
      <c r="I23" s="2689"/>
      <c r="J23" s="197"/>
      <c r="K23" s="2689"/>
      <c r="L23" s="347"/>
      <c r="M23" s="211">
        <f t="shared" si="0"/>
        <v>0</v>
      </c>
      <c r="N23" s="611">
        <v>6</v>
      </c>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row>
    <row r="24" spans="1:245">
      <c r="A24" s="606">
        <v>7</v>
      </c>
      <c r="B24" s="1750"/>
      <c r="C24" s="542"/>
      <c r="D24" s="346">
        <v>0</v>
      </c>
      <c r="E24" s="346"/>
      <c r="F24" s="212"/>
      <c r="G24" s="70"/>
      <c r="H24" s="346"/>
      <c r="I24" s="52"/>
      <c r="J24" s="197"/>
      <c r="K24" s="52"/>
      <c r="L24" s="347"/>
      <c r="M24" s="211">
        <f t="shared" si="0"/>
        <v>0</v>
      </c>
      <c r="N24" s="611">
        <v>7</v>
      </c>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row>
    <row r="25" spans="1:245">
      <c r="A25" s="606">
        <v>8</v>
      </c>
      <c r="B25" s="1750"/>
      <c r="C25" s="542"/>
      <c r="D25" s="346">
        <v>0</v>
      </c>
      <c r="E25" s="346"/>
      <c r="F25" s="212"/>
      <c r="G25" s="70"/>
      <c r="H25" s="346"/>
      <c r="I25" s="52"/>
      <c r="J25" s="197"/>
      <c r="K25" s="52"/>
      <c r="L25" s="347"/>
      <c r="M25" s="211">
        <f t="shared" si="0"/>
        <v>0</v>
      </c>
      <c r="N25" s="611">
        <v>8</v>
      </c>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row>
    <row r="26" spans="1:245">
      <c r="A26" s="606">
        <v>9</v>
      </c>
      <c r="B26" s="1750"/>
      <c r="C26" s="542" t="s">
        <v>472</v>
      </c>
      <c r="D26" s="215">
        <f>D22+SUM(D23:D25)</f>
        <v>302554545</v>
      </c>
      <c r="E26" s="215">
        <f>E22+SUM(E23:E25)</f>
        <v>52006268</v>
      </c>
      <c r="F26" s="216">
        <f>F22+SUM(F23:F25)</f>
        <v>23318031</v>
      </c>
      <c r="G26" s="342">
        <f>G22+SUM(G23:G25)</f>
        <v>0</v>
      </c>
      <c r="H26" s="215">
        <f>H22+SUM(H23:H25)</f>
        <v>0</v>
      </c>
      <c r="I26" s="52"/>
      <c r="J26" s="345">
        <f>J22+SUM(J23:J25)</f>
        <v>28783848</v>
      </c>
      <c r="K26" s="52"/>
      <c r="L26" s="345">
        <f>L22+SUM(L23:L25)</f>
        <v>31352626</v>
      </c>
      <c r="M26" s="215">
        <f>M22+SUM(M23:M25)</f>
        <v>333811560</v>
      </c>
      <c r="N26" s="611">
        <v>9</v>
      </c>
      <c r="O26" s="283"/>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row>
    <row r="27" spans="1:245">
      <c r="A27" s="577"/>
      <c r="C27" s="540"/>
      <c r="D27" s="348"/>
      <c r="E27" s="349"/>
      <c r="F27" s="350"/>
      <c r="G27" s="351"/>
      <c r="H27" s="349"/>
      <c r="I27" s="327"/>
      <c r="J27" s="349"/>
      <c r="K27" s="327"/>
      <c r="L27" s="349"/>
      <c r="M27" s="352"/>
      <c r="N27" s="54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row>
    <row r="28" spans="1:245">
      <c r="A28" s="606">
        <v>10</v>
      </c>
      <c r="B28" s="1750"/>
      <c r="C28" s="542" t="s">
        <v>1332</v>
      </c>
      <c r="D28" s="315"/>
      <c r="E28" s="291"/>
      <c r="F28" s="293"/>
      <c r="G28" s="294"/>
      <c r="H28" s="291"/>
      <c r="I28" s="329"/>
      <c r="J28" s="291"/>
      <c r="K28" s="329"/>
      <c r="L28" s="291"/>
      <c r="M28" s="316"/>
      <c r="N28" s="611">
        <v>10</v>
      </c>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row>
    <row r="29" spans="1:245">
      <c r="A29" s="606">
        <v>11</v>
      </c>
      <c r="B29" s="1750"/>
      <c r="C29" s="542" t="s">
        <v>1333</v>
      </c>
      <c r="D29" s="215">
        <v>274264698</v>
      </c>
      <c r="E29" s="215">
        <v>43659477</v>
      </c>
      <c r="F29" s="216">
        <v>18184627</v>
      </c>
      <c r="G29" s="342"/>
      <c r="H29" s="345"/>
      <c r="I29" s="2689"/>
      <c r="J29" s="345">
        <v>25010149</v>
      </c>
      <c r="K29" s="2689"/>
      <c r="L29" s="345">
        <v>28762956</v>
      </c>
      <c r="M29" s="345">
        <f>D29+E29-F29+G29-H29-J29+L29</f>
        <v>303492355</v>
      </c>
      <c r="N29" s="611">
        <v>11</v>
      </c>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row>
    <row r="30" spans="1:245">
      <c r="A30" s="606">
        <v>12</v>
      </c>
      <c r="B30" s="1750"/>
      <c r="C30" s="542" t="s">
        <v>1334</v>
      </c>
      <c r="D30" s="346">
        <v>28289847</v>
      </c>
      <c r="E30" s="346">
        <v>8346791</v>
      </c>
      <c r="F30" s="212">
        <v>5133404</v>
      </c>
      <c r="G30" s="70"/>
      <c r="H30" s="346"/>
      <c r="I30" s="2689"/>
      <c r="J30" s="345">
        <v>3773699</v>
      </c>
      <c r="K30" s="2689"/>
      <c r="L30" s="345">
        <v>2589670</v>
      </c>
      <c r="M30" s="211">
        <f>D30+E30-F30+G30-H30-J30+L30</f>
        <v>30319205</v>
      </c>
      <c r="N30" s="611">
        <v>12</v>
      </c>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row>
    <row r="31" spans="1:245">
      <c r="A31" s="606">
        <v>13</v>
      </c>
      <c r="B31" s="1750"/>
      <c r="C31" s="542" t="s">
        <v>1335</v>
      </c>
      <c r="D31" s="215"/>
      <c r="E31" s="215"/>
      <c r="F31" s="216"/>
      <c r="G31" s="342"/>
      <c r="H31" s="215"/>
      <c r="I31" s="1750"/>
      <c r="J31" s="213"/>
      <c r="K31" s="2688"/>
      <c r="L31" s="344"/>
      <c r="M31" s="345">
        <f>D31+E31-F31+G31-H31-J31+L31</f>
        <v>0</v>
      </c>
      <c r="N31" s="611">
        <v>13</v>
      </c>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row>
    <row r="32" spans="1:245">
      <c r="A32" s="616" t="s">
        <v>1336</v>
      </c>
      <c r="B32" s="7"/>
      <c r="C32" s="7"/>
      <c r="D32" s="7"/>
      <c r="E32" s="7"/>
      <c r="F32" s="546"/>
      <c r="G32" s="616" t="s">
        <v>1337</v>
      </c>
      <c r="H32" s="7"/>
      <c r="I32" s="7"/>
      <c r="J32" s="7"/>
      <c r="K32" s="7"/>
      <c r="L32" s="7"/>
      <c r="M32" s="7"/>
      <c r="N32" s="546"/>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row>
    <row r="33" spans="1:245">
      <c r="A33" s="1748"/>
      <c r="D33" s="1804"/>
      <c r="E33" s="1804"/>
      <c r="F33" s="1804"/>
      <c r="G33" s="1804"/>
      <c r="H33" s="1804"/>
      <c r="I33" s="1804"/>
      <c r="J33" s="1804"/>
      <c r="K33" s="1804"/>
      <c r="L33" s="1804"/>
      <c r="M33" s="1804"/>
      <c r="N33" s="573"/>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row>
    <row r="34" spans="1:245">
      <c r="A34" s="1748"/>
      <c r="D34" s="199"/>
      <c r="E34" s="199"/>
      <c r="F34" s="204"/>
      <c r="G34" s="238"/>
      <c r="H34" s="199"/>
      <c r="N34" s="204"/>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row>
    <row r="35" spans="1:245">
      <c r="A35" s="1748"/>
      <c r="D35" s="199"/>
      <c r="E35" s="199"/>
      <c r="F35" s="204"/>
      <c r="G35" s="238"/>
      <c r="H35" s="199"/>
      <c r="N35" s="204"/>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row>
    <row r="36" spans="1:245">
      <c r="A36" s="1748"/>
      <c r="D36" s="199"/>
      <c r="E36" s="199"/>
      <c r="F36" s="204"/>
      <c r="G36" s="238"/>
      <c r="H36" s="199"/>
      <c r="N36" s="204"/>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row>
    <row r="37" spans="1:245">
      <c r="A37" s="1748"/>
      <c r="D37" s="199"/>
      <c r="E37" s="199"/>
      <c r="F37" s="204"/>
      <c r="G37" s="238"/>
      <c r="H37" s="199"/>
      <c r="N37" s="204"/>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row>
    <row r="38" spans="1:245">
      <c r="A38" s="1748"/>
      <c r="D38" s="199"/>
      <c r="E38" s="199"/>
      <c r="F38" s="204"/>
      <c r="G38" s="238"/>
      <c r="H38" s="199"/>
      <c r="N38" s="204"/>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row>
    <row r="39" spans="1:245">
      <c r="A39" s="1748"/>
      <c r="D39" s="199"/>
      <c r="E39" s="199"/>
      <c r="F39" s="204"/>
      <c r="G39" s="238"/>
      <c r="H39" s="199"/>
      <c r="N39" s="204"/>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row>
    <row r="40" spans="1:245">
      <c r="A40" s="1748"/>
      <c r="D40" s="199"/>
      <c r="E40" s="199"/>
      <c r="F40" s="204"/>
      <c r="G40" s="238"/>
      <c r="H40" s="199"/>
      <c r="N40" s="204"/>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row>
    <row r="41" spans="1:245">
      <c r="A41" s="1748"/>
      <c r="D41" s="199"/>
      <c r="E41" s="199"/>
      <c r="F41" s="204"/>
      <c r="G41" s="238"/>
      <c r="H41" s="199"/>
      <c r="N41" s="204"/>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row>
    <row r="42" spans="1:245">
      <c r="A42" s="1748"/>
      <c r="D42" s="199"/>
      <c r="E42" s="199"/>
      <c r="F42" s="204"/>
      <c r="G42" s="238"/>
      <c r="H42" s="199"/>
      <c r="N42" s="204"/>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row>
    <row r="43" spans="1:245">
      <c r="A43" s="1748"/>
      <c r="D43" s="199"/>
      <c r="E43" s="199"/>
      <c r="F43" s="204"/>
      <c r="G43" s="238"/>
      <c r="H43" s="199"/>
      <c r="N43" s="204"/>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row>
    <row r="44" spans="1:245">
      <c r="A44" s="1748"/>
      <c r="D44" s="199"/>
      <c r="E44" s="199"/>
      <c r="F44" s="204"/>
      <c r="G44" s="238"/>
      <c r="H44" s="199"/>
      <c r="N44" s="204"/>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row>
    <row r="45" spans="1:245">
      <c r="A45" s="1748"/>
      <c r="D45" s="199"/>
      <c r="E45" s="199"/>
      <c r="F45" s="204"/>
      <c r="G45" s="238"/>
      <c r="H45" s="199"/>
      <c r="N45" s="204"/>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row>
    <row r="46" spans="1:245">
      <c r="A46" s="1748"/>
      <c r="D46" s="199"/>
      <c r="E46" s="199"/>
      <c r="F46" s="204"/>
      <c r="G46" s="238"/>
      <c r="H46" s="199"/>
      <c r="N46" s="204"/>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row>
    <row r="47" spans="1:245">
      <c r="A47" s="1748"/>
      <c r="F47" s="573"/>
      <c r="G47" s="1748"/>
      <c r="N47" s="573"/>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row>
    <row r="48" spans="1:245">
      <c r="A48" s="1748"/>
      <c r="F48" s="573"/>
      <c r="G48" s="1748"/>
      <c r="N48" s="573"/>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row>
    <row r="49" spans="1:245">
      <c r="A49" s="1748"/>
      <c r="F49" s="573"/>
      <c r="G49" s="1748"/>
      <c r="N49" s="573"/>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row>
    <row r="50" spans="1:245">
      <c r="A50" s="1748"/>
      <c r="F50" s="573"/>
      <c r="G50" s="1748"/>
      <c r="N50" s="573"/>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row>
    <row r="51" spans="1:245">
      <c r="A51" s="1748"/>
      <c r="F51" s="573"/>
      <c r="G51" s="1748"/>
      <c r="N51" s="573"/>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row>
    <row r="52" spans="1:245">
      <c r="A52" s="1748"/>
      <c r="F52" s="573"/>
      <c r="G52" s="1748"/>
      <c r="N52" s="573"/>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row>
    <row r="53" spans="1:245">
      <c r="A53" s="1748"/>
      <c r="F53" s="573"/>
      <c r="G53" s="1748"/>
      <c r="N53" s="573"/>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row>
    <row r="54" spans="1:245">
      <c r="A54" s="1748"/>
      <c r="F54" s="573"/>
      <c r="G54" s="1748"/>
      <c r="N54" s="573"/>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row>
    <row r="55" spans="1:245">
      <c r="A55" s="1748"/>
      <c r="F55" s="573"/>
      <c r="G55" s="1748"/>
      <c r="N55" s="573"/>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row>
    <row r="56" spans="1:245">
      <c r="A56" s="1748"/>
      <c r="F56" s="573"/>
      <c r="G56" s="1748"/>
      <c r="N56" s="573"/>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row>
    <row r="57" spans="1:245" ht="15.75" thickBot="1">
      <c r="A57" s="547"/>
      <c r="B57" s="548"/>
      <c r="C57" s="548"/>
      <c r="D57" s="285"/>
      <c r="E57" s="285"/>
      <c r="F57" s="219"/>
      <c r="G57" s="547"/>
      <c r="H57" s="285"/>
      <c r="I57" s="548"/>
      <c r="J57" s="285"/>
      <c r="K57" s="548"/>
      <c r="L57" s="285"/>
      <c r="M57" s="548"/>
      <c r="N57" s="219"/>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row>
    <row r="58" spans="1:245">
      <c r="A58" s="7"/>
      <c r="B58" s="7"/>
      <c r="C58" s="7"/>
      <c r="D58" s="284"/>
      <c r="E58" s="284"/>
      <c r="F58" s="284"/>
      <c r="G58" s="254"/>
      <c r="H58" s="284"/>
      <c r="I58" s="7"/>
      <c r="J58" s="7"/>
      <c r="K58" s="7"/>
      <c r="L58" s="7"/>
      <c r="M58" s="284"/>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row>
    <row r="59" spans="1:245">
      <c r="A59" s="1754" t="s">
        <v>3737</v>
      </c>
      <c r="B59" s="1754"/>
      <c r="C59" s="1754"/>
      <c r="E59" s="283"/>
      <c r="F59" s="283"/>
      <c r="G59" s="7" t="s">
        <v>3737</v>
      </c>
      <c r="H59" s="284"/>
      <c r="I59" s="7"/>
      <c r="K59" s="284"/>
      <c r="L59" s="254"/>
      <c r="M59" s="254"/>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row>
    <row r="60" spans="1:245">
      <c r="A60" s="3692" t="s">
        <v>3738</v>
      </c>
      <c r="B60" s="3692"/>
      <c r="C60" s="3692"/>
      <c r="D60" s="3692"/>
      <c r="E60" s="3692"/>
      <c r="F60" s="3692"/>
      <c r="G60" s="3587" t="s">
        <v>3739</v>
      </c>
      <c r="H60" s="3587"/>
      <c r="I60" s="3587"/>
      <c r="J60" s="3587"/>
      <c r="K60" s="3587"/>
      <c r="L60" s="3587"/>
      <c r="M60" s="3587"/>
      <c r="N60" s="3587"/>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row>
    <row r="62" spans="1:245" ht="15.75">
      <c r="A62" s="572" t="s">
        <v>2751</v>
      </c>
      <c r="B62" s="7"/>
      <c r="C62" s="7"/>
      <c r="D62" s="7"/>
      <c r="E62" s="7"/>
      <c r="F62" s="7"/>
    </row>
    <row r="64" spans="1:245" ht="15.75" thickBot="1">
      <c r="A64" s="4" t="str">
        <f>'Data Sheet'!$C$25</f>
        <v>Orange and Rockland Utilities, Inc</v>
      </c>
      <c r="E64" s="569" t="s">
        <v>3706</v>
      </c>
      <c r="F64" s="756" t="str">
        <f>'Data Sheet'!$C$38</f>
        <v>12/31/2014</v>
      </c>
      <c r="G64" s="4" t="str">
        <f>'Data Sheet'!$C$25</f>
        <v>Orange and Rockland Utilities, Inc</v>
      </c>
      <c r="K64" s="569" t="s">
        <v>3706</v>
      </c>
      <c r="M64" s="756" t="str">
        <f>'Data Sheet'!$C$38</f>
        <v>12/31/2014</v>
      </c>
    </row>
    <row r="65" spans="1:14">
      <c r="A65" s="535" t="s">
        <v>3706</v>
      </c>
      <c r="B65" s="538"/>
      <c r="C65" s="538"/>
      <c r="D65" s="538"/>
      <c r="E65" s="538"/>
      <c r="F65" s="571"/>
      <c r="G65" s="535"/>
      <c r="H65" s="538"/>
      <c r="I65" s="538"/>
      <c r="J65" s="538"/>
      <c r="K65" s="538"/>
      <c r="L65" s="538"/>
      <c r="M65" s="538"/>
      <c r="N65" s="571"/>
    </row>
    <row r="66" spans="1:14">
      <c r="A66" s="616" t="s">
        <v>1345</v>
      </c>
      <c r="B66" s="7"/>
      <c r="C66" s="7"/>
      <c r="D66" s="7"/>
      <c r="E66" s="7"/>
      <c r="F66" s="546"/>
      <c r="G66" s="616" t="s">
        <v>1346</v>
      </c>
      <c r="H66" s="7"/>
      <c r="I66" s="7"/>
      <c r="J66" s="7"/>
      <c r="K66" s="7"/>
      <c r="L66" s="7"/>
      <c r="M66" s="7"/>
      <c r="N66" s="546"/>
    </row>
    <row r="67" spans="1:14">
      <c r="A67" s="1749"/>
      <c r="B67" s="1750"/>
      <c r="C67" s="1750"/>
      <c r="D67" s="1750"/>
      <c r="E67" s="1750"/>
      <c r="F67" s="574"/>
      <c r="G67" s="1749"/>
      <c r="H67" s="1750"/>
      <c r="I67" s="1750"/>
      <c r="J67" s="1750"/>
      <c r="K67" s="1750"/>
      <c r="L67" s="1750"/>
      <c r="M67" s="1750"/>
      <c r="N67" s="574"/>
    </row>
    <row r="68" spans="1:14">
      <c r="A68" s="238"/>
      <c r="B68" s="199"/>
      <c r="C68" s="199"/>
      <c r="D68" s="199"/>
      <c r="E68" s="284"/>
      <c r="F68" s="353"/>
      <c r="G68" s="354"/>
      <c r="H68" s="284"/>
      <c r="I68" s="284"/>
      <c r="J68" s="284"/>
      <c r="K68" s="284"/>
      <c r="L68" s="284"/>
      <c r="M68" s="199"/>
      <c r="N68" s="204"/>
    </row>
    <row r="69" spans="1:14">
      <c r="A69" s="238"/>
      <c r="B69" s="199"/>
      <c r="C69" s="199"/>
      <c r="D69" s="199"/>
      <c r="E69" s="199"/>
      <c r="F69" s="204"/>
      <c r="G69" s="238"/>
      <c r="H69" s="199"/>
      <c r="I69" s="284"/>
      <c r="J69" s="284"/>
      <c r="K69" s="284"/>
      <c r="L69" s="284"/>
      <c r="M69" s="199"/>
      <c r="N69" s="204"/>
    </row>
    <row r="70" spans="1:14">
      <c r="A70" s="238"/>
      <c r="B70" s="199"/>
      <c r="C70" s="199"/>
      <c r="D70" s="199"/>
      <c r="E70" s="199"/>
      <c r="F70" s="204"/>
      <c r="G70" s="238"/>
      <c r="H70" s="199"/>
      <c r="I70" s="199"/>
      <c r="J70" s="199"/>
      <c r="K70" s="199"/>
      <c r="L70" s="199"/>
      <c r="M70" s="199"/>
      <c r="N70" s="204"/>
    </row>
    <row r="71" spans="1:14">
      <c r="A71" s="238"/>
      <c r="B71" s="199"/>
      <c r="C71" s="199"/>
      <c r="D71" s="199"/>
      <c r="E71" s="199"/>
      <c r="F71" s="204"/>
      <c r="G71" s="238"/>
      <c r="H71" s="199"/>
      <c r="I71" s="228"/>
      <c r="J71" s="199"/>
      <c r="K71" s="199"/>
      <c r="L71" s="199"/>
      <c r="M71" s="199"/>
      <c r="N71" s="204"/>
    </row>
    <row r="72" spans="1:14">
      <c r="A72" s="238"/>
      <c r="B72" s="199"/>
      <c r="C72" s="199"/>
      <c r="D72" s="199"/>
      <c r="E72" s="199"/>
      <c r="F72" s="204"/>
      <c r="G72" s="238"/>
      <c r="H72" s="199"/>
      <c r="I72" s="284"/>
      <c r="J72" s="199"/>
      <c r="K72" s="284"/>
      <c r="L72" s="199"/>
      <c r="M72" s="199"/>
      <c r="N72" s="204"/>
    </row>
    <row r="73" spans="1:14">
      <c r="A73" s="238"/>
      <c r="B73" s="199"/>
      <c r="C73" s="199"/>
      <c r="D73" s="199"/>
      <c r="E73" s="199"/>
      <c r="F73" s="204"/>
      <c r="G73" s="238"/>
      <c r="H73" s="199"/>
      <c r="I73" s="199"/>
      <c r="J73" s="199"/>
      <c r="K73" s="199"/>
      <c r="L73" s="199"/>
      <c r="M73" s="199"/>
      <c r="N73" s="204"/>
    </row>
    <row r="74" spans="1:14">
      <c r="A74" s="238"/>
      <c r="B74" s="199"/>
      <c r="C74" s="199"/>
      <c r="D74" s="199"/>
      <c r="E74" s="199"/>
      <c r="F74" s="204"/>
      <c r="G74" s="238"/>
      <c r="H74" s="199"/>
      <c r="I74" s="199"/>
      <c r="J74" s="199"/>
      <c r="K74" s="199"/>
      <c r="L74" s="199"/>
      <c r="M74" s="199"/>
      <c r="N74" s="204"/>
    </row>
    <row r="75" spans="1:14">
      <c r="A75" s="238"/>
      <c r="B75" s="199"/>
      <c r="C75" s="199"/>
      <c r="D75" s="199"/>
      <c r="E75" s="199"/>
      <c r="F75" s="204"/>
      <c r="G75" s="238"/>
      <c r="H75" s="199"/>
      <c r="I75" s="199"/>
      <c r="J75" s="199"/>
      <c r="K75" s="199"/>
      <c r="L75" s="199"/>
      <c r="M75" s="199"/>
      <c r="N75" s="204"/>
    </row>
    <row r="76" spans="1:14">
      <c r="A76" s="238"/>
      <c r="B76" s="199"/>
      <c r="C76" s="199"/>
      <c r="D76" s="199"/>
      <c r="E76" s="199"/>
      <c r="F76" s="204"/>
      <c r="G76" s="238"/>
      <c r="H76" s="199"/>
      <c r="I76" s="199"/>
      <c r="J76" s="199"/>
      <c r="K76" s="199"/>
      <c r="L76" s="199"/>
      <c r="M76" s="199"/>
      <c r="N76" s="204"/>
    </row>
    <row r="77" spans="1:14">
      <c r="A77" s="238"/>
      <c r="B77" s="199"/>
      <c r="C77" s="199"/>
      <c r="D77" s="199"/>
      <c r="E77" s="199"/>
      <c r="F77" s="204"/>
      <c r="G77" s="238"/>
      <c r="H77" s="199"/>
      <c r="I77" s="199"/>
      <c r="J77" s="199"/>
      <c r="K77" s="199"/>
      <c r="L77" s="199"/>
      <c r="M77" s="199"/>
      <c r="N77" s="204"/>
    </row>
    <row r="78" spans="1:14">
      <c r="A78" s="238"/>
      <c r="B78" s="199"/>
      <c r="C78" s="199"/>
      <c r="D78" s="199"/>
      <c r="E78" s="199"/>
      <c r="F78" s="204"/>
      <c r="G78" s="238"/>
      <c r="H78" s="199"/>
      <c r="I78" s="199"/>
      <c r="J78" s="199"/>
      <c r="K78" s="199"/>
      <c r="L78" s="199"/>
      <c r="M78" s="199"/>
      <c r="N78" s="204"/>
    </row>
    <row r="79" spans="1:14">
      <c r="A79" s="238"/>
      <c r="B79" s="199"/>
      <c r="C79" s="199"/>
      <c r="D79" s="199"/>
      <c r="E79" s="199"/>
      <c r="F79" s="204"/>
      <c r="G79" s="238"/>
      <c r="H79" s="199"/>
      <c r="I79" s="199"/>
      <c r="J79" s="199"/>
      <c r="K79" s="199"/>
      <c r="L79" s="199"/>
      <c r="M79" s="199"/>
      <c r="N79" s="204"/>
    </row>
    <row r="80" spans="1:14">
      <c r="A80" s="238"/>
      <c r="B80" s="199"/>
      <c r="C80" s="199"/>
      <c r="D80" s="199"/>
      <c r="E80" s="199"/>
      <c r="F80" s="204"/>
      <c r="G80" s="238"/>
      <c r="H80" s="199"/>
      <c r="I80" s="199"/>
      <c r="J80" s="199"/>
      <c r="K80" s="199"/>
      <c r="L80" s="199"/>
      <c r="M80" s="199"/>
      <c r="N80" s="204"/>
    </row>
    <row r="81" spans="1:14">
      <c r="A81" s="238"/>
      <c r="B81" s="199"/>
      <c r="C81" s="199"/>
      <c r="D81" s="199"/>
      <c r="E81" s="199"/>
      <c r="F81" s="204"/>
      <c r="G81" s="238"/>
      <c r="H81" s="199"/>
      <c r="I81" s="199"/>
      <c r="J81" s="199"/>
      <c r="K81" s="199"/>
      <c r="L81" s="199"/>
      <c r="M81" s="199"/>
      <c r="N81" s="204"/>
    </row>
    <row r="82" spans="1:14">
      <c r="A82" s="238"/>
      <c r="B82" s="199"/>
      <c r="C82" s="199"/>
      <c r="D82" s="199"/>
      <c r="E82" s="199"/>
      <c r="F82" s="204"/>
      <c r="G82" s="238"/>
      <c r="H82" s="199"/>
      <c r="I82" s="199"/>
      <c r="J82" s="199"/>
      <c r="K82" s="199"/>
      <c r="L82" s="199"/>
      <c r="M82" s="199"/>
      <c r="N82" s="204"/>
    </row>
    <row r="83" spans="1:14">
      <c r="A83" s="238"/>
      <c r="B83" s="199"/>
      <c r="C83" s="199"/>
      <c r="D83" s="199"/>
      <c r="E83" s="199"/>
      <c r="F83" s="204"/>
      <c r="G83" s="238"/>
      <c r="H83" s="199"/>
      <c r="I83" s="199"/>
      <c r="J83" s="199"/>
      <c r="K83" s="199"/>
      <c r="L83" s="199"/>
      <c r="M83" s="199"/>
      <c r="N83" s="204"/>
    </row>
    <row r="84" spans="1:14">
      <c r="A84" s="238"/>
      <c r="B84" s="199"/>
      <c r="C84" s="199"/>
      <c r="D84" s="199"/>
      <c r="E84" s="199"/>
      <c r="F84" s="204"/>
      <c r="G84" s="238"/>
      <c r="H84" s="199"/>
      <c r="I84" s="199"/>
      <c r="J84" s="199"/>
      <c r="K84" s="199"/>
      <c r="L84" s="199"/>
      <c r="M84" s="199"/>
      <c r="N84" s="204"/>
    </row>
    <row r="85" spans="1:14">
      <c r="A85" s="238"/>
      <c r="B85" s="199"/>
      <c r="C85" s="199"/>
      <c r="D85" s="199"/>
      <c r="E85" s="199"/>
      <c r="F85" s="204"/>
      <c r="G85" s="238"/>
      <c r="H85" s="199"/>
      <c r="I85" s="199"/>
      <c r="J85" s="199"/>
      <c r="K85" s="199"/>
      <c r="L85" s="199"/>
      <c r="M85" s="199"/>
      <c r="N85" s="204"/>
    </row>
    <row r="86" spans="1:14">
      <c r="A86" s="238"/>
      <c r="B86" s="199"/>
      <c r="C86" s="199"/>
      <c r="D86" s="199"/>
      <c r="E86" s="199"/>
      <c r="F86" s="204"/>
      <c r="G86" s="238"/>
      <c r="H86" s="199"/>
      <c r="I86" s="199"/>
      <c r="J86" s="199"/>
      <c r="K86" s="199"/>
      <c r="L86" s="199"/>
      <c r="M86" s="199"/>
      <c r="N86" s="204"/>
    </row>
    <row r="87" spans="1:14">
      <c r="A87" s="238"/>
      <c r="B87" s="199"/>
      <c r="C87" s="199"/>
      <c r="D87" s="199"/>
      <c r="E87" s="199"/>
      <c r="F87" s="204"/>
      <c r="G87" s="238"/>
      <c r="H87" s="199"/>
      <c r="I87" s="199"/>
      <c r="J87" s="199"/>
      <c r="K87" s="199"/>
      <c r="L87" s="199"/>
      <c r="M87" s="199"/>
      <c r="N87" s="204"/>
    </row>
    <row r="88" spans="1:14">
      <c r="A88" s="238"/>
      <c r="B88" s="199"/>
      <c r="C88" s="199"/>
      <c r="D88" s="199"/>
      <c r="E88" s="199"/>
      <c r="F88" s="204"/>
      <c r="G88" s="238"/>
      <c r="H88" s="199"/>
      <c r="I88" s="199"/>
      <c r="J88" s="199"/>
      <c r="K88" s="199"/>
      <c r="L88" s="199"/>
      <c r="M88" s="199"/>
      <c r="N88" s="204"/>
    </row>
    <row r="89" spans="1:14">
      <c r="A89" s="238"/>
      <c r="B89" s="199"/>
      <c r="C89" s="199"/>
      <c r="D89" s="199"/>
      <c r="E89" s="199"/>
      <c r="F89" s="204"/>
      <c r="G89" s="238"/>
      <c r="H89" s="199"/>
      <c r="I89" s="199"/>
      <c r="J89" s="199"/>
      <c r="K89" s="199"/>
      <c r="L89" s="199"/>
      <c r="M89" s="199"/>
      <c r="N89" s="204"/>
    </row>
    <row r="90" spans="1:14">
      <c r="A90" s="238"/>
      <c r="B90" s="199"/>
      <c r="C90" s="199"/>
      <c r="D90" s="199"/>
      <c r="E90" s="199"/>
      <c r="F90" s="204"/>
      <c r="G90" s="238"/>
      <c r="H90" s="199"/>
      <c r="I90" s="199"/>
      <c r="J90" s="199"/>
      <c r="K90" s="199"/>
      <c r="L90" s="199"/>
      <c r="M90" s="199"/>
      <c r="N90" s="204"/>
    </row>
    <row r="91" spans="1:14">
      <c r="A91" s="238"/>
      <c r="B91" s="199"/>
      <c r="C91" s="199"/>
      <c r="D91" s="199"/>
      <c r="E91" s="199"/>
      <c r="F91" s="204"/>
      <c r="G91" s="238"/>
      <c r="H91" s="199"/>
      <c r="I91" s="199"/>
      <c r="J91" s="199"/>
      <c r="K91" s="199"/>
      <c r="L91" s="199"/>
      <c r="M91" s="199"/>
      <c r="N91" s="204"/>
    </row>
    <row r="92" spans="1:14">
      <c r="A92" s="238"/>
      <c r="B92" s="199"/>
      <c r="C92" s="199"/>
      <c r="D92" s="199"/>
      <c r="E92" s="199"/>
      <c r="F92" s="204"/>
      <c r="G92" s="238"/>
      <c r="H92" s="199"/>
      <c r="I92" s="199"/>
      <c r="J92" s="199"/>
      <c r="K92" s="199"/>
      <c r="L92" s="199"/>
      <c r="M92" s="199"/>
      <c r="N92" s="204"/>
    </row>
    <row r="93" spans="1:14">
      <c r="A93" s="238"/>
      <c r="B93" s="199"/>
      <c r="C93" s="199"/>
      <c r="D93" s="199"/>
      <c r="E93" s="199"/>
      <c r="F93" s="204"/>
      <c r="G93" s="238"/>
      <c r="H93" s="199"/>
      <c r="I93" s="199"/>
      <c r="J93" s="199"/>
      <c r="K93" s="199"/>
      <c r="L93" s="199"/>
      <c r="M93" s="199"/>
      <c r="N93" s="204"/>
    </row>
    <row r="94" spans="1:14">
      <c r="A94" s="238"/>
      <c r="B94" s="199"/>
      <c r="C94" s="199"/>
      <c r="D94" s="199"/>
      <c r="E94" s="199"/>
      <c r="F94" s="204"/>
      <c r="G94" s="238"/>
      <c r="H94" s="199"/>
      <c r="I94" s="199"/>
      <c r="J94" s="199"/>
      <c r="K94" s="199"/>
      <c r="L94" s="199"/>
      <c r="M94" s="199"/>
      <c r="N94" s="204"/>
    </row>
    <row r="95" spans="1:14">
      <c r="A95" s="238"/>
      <c r="B95" s="199"/>
      <c r="C95" s="199"/>
      <c r="D95" s="199"/>
      <c r="E95" s="199"/>
      <c r="F95" s="204"/>
      <c r="G95" s="238"/>
      <c r="H95" s="199"/>
      <c r="I95" s="199"/>
      <c r="J95" s="199"/>
      <c r="K95" s="199"/>
      <c r="L95" s="199"/>
      <c r="M95" s="199"/>
      <c r="N95" s="204"/>
    </row>
    <row r="96" spans="1:14">
      <c r="A96" s="238"/>
      <c r="B96" s="199"/>
      <c r="C96" s="199"/>
      <c r="D96" s="199"/>
      <c r="E96" s="199"/>
      <c r="F96" s="204"/>
      <c r="G96" s="238"/>
      <c r="H96" s="199"/>
      <c r="I96" s="199"/>
      <c r="J96" s="199"/>
      <c r="K96" s="199"/>
      <c r="L96" s="199"/>
      <c r="M96" s="199"/>
      <c r="N96" s="204"/>
    </row>
    <row r="97" spans="1:14">
      <c r="A97" s="238"/>
      <c r="B97" s="199"/>
      <c r="C97" s="199"/>
      <c r="D97" s="199"/>
      <c r="E97" s="199"/>
      <c r="F97" s="204"/>
      <c r="G97" s="238"/>
      <c r="H97" s="199"/>
      <c r="I97" s="199"/>
      <c r="J97" s="199"/>
      <c r="K97" s="199"/>
      <c r="L97" s="199"/>
      <c r="M97" s="199"/>
      <c r="N97" s="204"/>
    </row>
    <row r="98" spans="1:14">
      <c r="A98" s="238"/>
      <c r="B98" s="199"/>
      <c r="C98" s="199"/>
      <c r="D98" s="199"/>
      <c r="E98" s="199"/>
      <c r="F98" s="204"/>
      <c r="G98" s="238"/>
      <c r="H98" s="199"/>
      <c r="I98" s="199"/>
      <c r="J98" s="199"/>
      <c r="K98" s="199"/>
      <c r="L98" s="199"/>
      <c r="M98" s="199"/>
      <c r="N98" s="204"/>
    </row>
    <row r="99" spans="1:14">
      <c r="A99" s="238"/>
      <c r="B99" s="199"/>
      <c r="C99" s="199"/>
      <c r="D99" s="199"/>
      <c r="E99" s="199"/>
      <c r="F99" s="204"/>
      <c r="G99" s="238"/>
      <c r="H99" s="199"/>
      <c r="I99" s="199"/>
      <c r="J99" s="199"/>
      <c r="K99" s="199"/>
      <c r="L99" s="199"/>
      <c r="M99" s="199"/>
      <c r="N99" s="204"/>
    </row>
    <row r="100" spans="1:14">
      <c r="A100" s="238"/>
      <c r="B100" s="199"/>
      <c r="C100" s="199"/>
      <c r="D100" s="199"/>
      <c r="E100" s="199"/>
      <c r="F100" s="204"/>
      <c r="G100" s="238"/>
      <c r="H100" s="199"/>
      <c r="I100" s="199"/>
      <c r="J100" s="199"/>
      <c r="K100" s="199"/>
      <c r="L100" s="199"/>
      <c r="M100" s="199"/>
      <c r="N100" s="204"/>
    </row>
    <row r="101" spans="1:14">
      <c r="A101" s="238"/>
      <c r="B101" s="199"/>
      <c r="C101" s="199"/>
      <c r="D101" s="199"/>
      <c r="E101" s="199"/>
      <c r="F101" s="204"/>
      <c r="G101" s="238"/>
      <c r="H101" s="199"/>
      <c r="I101" s="199"/>
      <c r="J101" s="199"/>
      <c r="K101" s="199"/>
      <c r="L101" s="199"/>
      <c r="M101" s="199"/>
      <c r="N101" s="204"/>
    </row>
    <row r="102" spans="1:14">
      <c r="A102" s="238"/>
      <c r="B102" s="199"/>
      <c r="C102" s="199"/>
      <c r="D102" s="199"/>
      <c r="E102" s="199"/>
      <c r="F102" s="204"/>
      <c r="G102" s="238"/>
      <c r="H102" s="199"/>
      <c r="I102" s="199"/>
      <c r="J102" s="199"/>
      <c r="K102" s="199"/>
      <c r="L102" s="199"/>
      <c r="M102" s="199"/>
      <c r="N102" s="204"/>
    </row>
    <row r="103" spans="1:14">
      <c r="A103" s="238"/>
      <c r="B103" s="199"/>
      <c r="C103" s="199"/>
      <c r="D103" s="199"/>
      <c r="E103" s="199"/>
      <c r="F103" s="204"/>
      <c r="G103" s="238"/>
      <c r="H103" s="199"/>
      <c r="I103" s="199"/>
      <c r="J103" s="199"/>
      <c r="K103" s="199"/>
      <c r="L103" s="199"/>
      <c r="M103" s="199"/>
      <c r="N103" s="204"/>
    </row>
    <row r="104" spans="1:14">
      <c r="A104" s="238"/>
      <c r="B104" s="199"/>
      <c r="C104" s="199"/>
      <c r="D104" s="199"/>
      <c r="E104" s="199"/>
      <c r="F104" s="204"/>
      <c r="G104" s="238"/>
      <c r="H104" s="199"/>
      <c r="I104" s="199"/>
      <c r="J104" s="199"/>
      <c r="K104" s="199"/>
      <c r="L104" s="199"/>
      <c r="M104" s="199"/>
      <c r="N104" s="204"/>
    </row>
    <row r="105" spans="1:14">
      <c r="A105" s="238"/>
      <c r="B105" s="199"/>
      <c r="C105" s="199"/>
      <c r="D105" s="199"/>
      <c r="E105" s="199"/>
      <c r="F105" s="204"/>
      <c r="G105" s="238"/>
      <c r="H105" s="199"/>
      <c r="I105" s="199"/>
      <c r="J105" s="199"/>
      <c r="K105" s="199"/>
      <c r="L105" s="199"/>
      <c r="M105" s="199"/>
      <c r="N105" s="204"/>
    </row>
    <row r="106" spans="1:14">
      <c r="A106" s="238"/>
      <c r="B106" s="199"/>
      <c r="C106" s="199"/>
      <c r="D106" s="199"/>
      <c r="E106" s="199"/>
      <c r="F106" s="204"/>
      <c r="G106" s="238"/>
      <c r="H106" s="199"/>
      <c r="I106" s="199"/>
      <c r="J106" s="199"/>
      <c r="K106" s="199"/>
      <c r="L106" s="199"/>
      <c r="M106" s="199"/>
      <c r="N106" s="204"/>
    </row>
    <row r="107" spans="1:14">
      <c r="A107" s="238"/>
      <c r="B107" s="199"/>
      <c r="C107" s="199"/>
      <c r="D107" s="199"/>
      <c r="E107" s="199"/>
      <c r="F107" s="204"/>
      <c r="G107" s="238"/>
      <c r="H107" s="199"/>
      <c r="I107" s="199"/>
      <c r="J107" s="199"/>
      <c r="K107" s="199"/>
      <c r="L107" s="199"/>
      <c r="M107" s="199"/>
      <c r="N107" s="204"/>
    </row>
    <row r="108" spans="1:14">
      <c r="A108" s="238"/>
      <c r="B108" s="199"/>
      <c r="C108" s="199"/>
      <c r="D108" s="199"/>
      <c r="E108" s="199"/>
      <c r="F108" s="204"/>
      <c r="G108" s="238"/>
      <c r="H108" s="199"/>
      <c r="I108" s="199"/>
      <c r="J108" s="199"/>
      <c r="K108" s="199"/>
      <c r="L108" s="199"/>
      <c r="M108" s="199"/>
      <c r="N108" s="204"/>
    </row>
    <row r="109" spans="1:14">
      <c r="A109" s="238"/>
      <c r="B109" s="199"/>
      <c r="C109" s="199"/>
      <c r="D109" s="199"/>
      <c r="E109" s="199"/>
      <c r="F109" s="204"/>
      <c r="G109" s="238"/>
      <c r="H109" s="199"/>
      <c r="I109" s="199"/>
      <c r="J109" s="199"/>
      <c r="K109" s="199"/>
      <c r="L109" s="199"/>
      <c r="M109" s="199"/>
      <c r="N109" s="204"/>
    </row>
    <row r="110" spans="1:14">
      <c r="A110" s="238"/>
      <c r="B110" s="199"/>
      <c r="C110" s="199"/>
      <c r="D110" s="199"/>
      <c r="E110" s="199"/>
      <c r="F110" s="204"/>
      <c r="G110" s="238"/>
      <c r="H110" s="199"/>
      <c r="I110" s="199"/>
      <c r="J110" s="199"/>
      <c r="K110" s="199"/>
      <c r="L110" s="199"/>
      <c r="M110" s="199"/>
      <c r="N110" s="204"/>
    </row>
    <row r="111" spans="1:14">
      <c r="A111" s="238"/>
      <c r="B111" s="199"/>
      <c r="C111" s="199"/>
      <c r="D111" s="199"/>
      <c r="E111" s="199"/>
      <c r="F111" s="204"/>
      <c r="G111" s="238"/>
      <c r="H111" s="199"/>
      <c r="I111" s="199"/>
      <c r="J111" s="199"/>
      <c r="K111" s="199"/>
      <c r="L111" s="199"/>
      <c r="M111" s="199"/>
      <c r="N111" s="204"/>
    </row>
    <row r="112" spans="1:14">
      <c r="A112" s="238"/>
      <c r="B112" s="199"/>
      <c r="C112" s="199"/>
      <c r="D112" s="199"/>
      <c r="E112" s="199"/>
      <c r="F112" s="204"/>
      <c r="G112" s="238"/>
      <c r="H112" s="199"/>
      <c r="I112" s="199"/>
      <c r="J112" s="199"/>
      <c r="K112" s="199"/>
      <c r="L112" s="199"/>
      <c r="M112" s="199"/>
      <c r="N112" s="204"/>
    </row>
    <row r="113" spans="1:14">
      <c r="A113" s="238"/>
      <c r="B113" s="199"/>
      <c r="C113" s="199"/>
      <c r="D113" s="199"/>
      <c r="E113" s="199"/>
      <c r="F113" s="204"/>
      <c r="G113" s="238"/>
      <c r="H113" s="199"/>
      <c r="I113" s="199"/>
      <c r="J113" s="199"/>
      <c r="K113" s="199"/>
      <c r="L113" s="199"/>
      <c r="M113" s="199"/>
      <c r="N113" s="204"/>
    </row>
    <row r="114" spans="1:14">
      <c r="A114" s="238"/>
      <c r="B114" s="199"/>
      <c r="C114" s="199"/>
      <c r="D114" s="199"/>
      <c r="E114" s="199"/>
      <c r="F114" s="204"/>
      <c r="G114" s="238"/>
      <c r="H114" s="199"/>
      <c r="I114" s="199"/>
      <c r="J114" s="199"/>
      <c r="K114" s="199"/>
      <c r="L114" s="199"/>
      <c r="M114" s="199"/>
      <c r="N114" s="204"/>
    </row>
    <row r="115" spans="1:14">
      <c r="A115" s="238"/>
      <c r="B115" s="199"/>
      <c r="C115" s="199"/>
      <c r="D115" s="199"/>
      <c r="E115" s="199"/>
      <c r="F115" s="204"/>
      <c r="G115" s="238"/>
      <c r="H115" s="199"/>
      <c r="I115" s="199"/>
      <c r="J115" s="199"/>
      <c r="K115" s="199"/>
      <c r="L115" s="199"/>
      <c r="M115" s="199"/>
      <c r="N115" s="204"/>
    </row>
    <row r="116" spans="1:14">
      <c r="A116" s="238"/>
      <c r="B116" s="199"/>
      <c r="C116" s="199"/>
      <c r="D116" s="199"/>
      <c r="E116" s="199"/>
      <c r="F116" s="204"/>
      <c r="G116" s="238"/>
      <c r="H116" s="199"/>
      <c r="I116" s="199"/>
      <c r="J116" s="199"/>
      <c r="K116" s="199"/>
      <c r="L116" s="199"/>
      <c r="M116" s="199"/>
      <c r="N116" s="204"/>
    </row>
    <row r="117" spans="1:14">
      <c r="A117" s="238"/>
      <c r="B117" s="199"/>
      <c r="C117" s="199"/>
      <c r="D117" s="199"/>
      <c r="E117" s="199"/>
      <c r="F117" s="204"/>
      <c r="G117" s="238"/>
      <c r="H117" s="199"/>
      <c r="I117" s="199"/>
      <c r="J117" s="199"/>
      <c r="K117" s="199"/>
      <c r="L117" s="199"/>
      <c r="M117" s="199"/>
      <c r="N117" s="204"/>
    </row>
    <row r="118" spans="1:14">
      <c r="A118" s="238"/>
      <c r="B118" s="199"/>
      <c r="C118" s="199"/>
      <c r="D118" s="199"/>
      <c r="E118" s="199"/>
      <c r="F118" s="204"/>
      <c r="G118" s="238"/>
      <c r="H118" s="199"/>
      <c r="I118" s="199"/>
      <c r="J118" s="199"/>
      <c r="K118" s="199"/>
      <c r="L118" s="199"/>
      <c r="M118" s="199"/>
      <c r="N118" s="204"/>
    </row>
    <row r="119" spans="1:14">
      <c r="A119" s="238"/>
      <c r="B119" s="199"/>
      <c r="C119" s="199"/>
      <c r="D119" s="199"/>
      <c r="E119" s="199"/>
      <c r="F119" s="204"/>
      <c r="G119" s="238"/>
      <c r="H119" s="199"/>
      <c r="I119" s="199"/>
      <c r="J119" s="199"/>
      <c r="K119" s="199"/>
      <c r="L119" s="199"/>
      <c r="M119" s="199"/>
      <c r="N119" s="204"/>
    </row>
    <row r="120" spans="1:14">
      <c r="A120" s="238"/>
      <c r="B120" s="199"/>
      <c r="C120" s="199"/>
      <c r="D120" s="199"/>
      <c r="E120" s="199"/>
      <c r="F120" s="204"/>
      <c r="G120" s="238"/>
      <c r="H120" s="199"/>
      <c r="I120" s="199"/>
      <c r="J120" s="199"/>
      <c r="K120" s="199"/>
      <c r="L120" s="199"/>
      <c r="M120" s="199"/>
      <c r="N120" s="204"/>
    </row>
    <row r="121" spans="1:14">
      <c r="A121" s="238"/>
      <c r="B121" s="199"/>
      <c r="C121" s="199"/>
      <c r="D121" s="199"/>
      <c r="E121" s="199"/>
      <c r="F121" s="204"/>
      <c r="G121" s="238"/>
      <c r="H121" s="199"/>
      <c r="I121" s="199"/>
      <c r="J121" s="199"/>
      <c r="K121" s="199"/>
      <c r="L121" s="199"/>
      <c r="M121" s="199"/>
      <c r="N121" s="204"/>
    </row>
    <row r="122" spans="1:14" ht="15.75" thickBot="1">
      <c r="A122" s="355"/>
      <c r="B122" s="356"/>
      <c r="C122" s="356"/>
      <c r="D122" s="356"/>
      <c r="E122" s="356"/>
      <c r="F122" s="234"/>
      <c r="G122" s="355"/>
      <c r="H122" s="356"/>
      <c r="I122" s="356"/>
      <c r="J122" s="356"/>
      <c r="K122" s="356"/>
      <c r="L122" s="356"/>
      <c r="M122" s="356"/>
      <c r="N122" s="234"/>
    </row>
    <row r="123" spans="1:14">
      <c r="A123" s="7"/>
      <c r="B123" s="7"/>
      <c r="C123" s="7"/>
      <c r="D123" s="284"/>
      <c r="E123" s="284"/>
      <c r="F123" s="284"/>
      <c r="G123" s="254"/>
      <c r="H123" s="284"/>
      <c r="I123" s="7"/>
      <c r="J123" s="7"/>
      <c r="K123" s="7"/>
      <c r="L123" s="7"/>
      <c r="M123" s="284"/>
    </row>
    <row r="124" spans="1:14">
      <c r="A124" s="7" t="s">
        <v>3737</v>
      </c>
      <c r="B124" s="7"/>
      <c r="C124" s="7"/>
      <c r="E124" s="283"/>
      <c r="F124" s="283"/>
      <c r="G124" s="7" t="s">
        <v>3737</v>
      </c>
      <c r="H124" s="284"/>
      <c r="I124" s="7"/>
      <c r="K124" s="284"/>
      <c r="L124" s="254"/>
      <c r="M124" s="254"/>
    </row>
    <row r="125" spans="1:14">
      <c r="A125" s="284" t="s">
        <v>3740</v>
      </c>
      <c r="B125" s="7"/>
      <c r="C125" s="7"/>
      <c r="D125" s="284"/>
      <c r="E125" s="284"/>
      <c r="F125" s="284"/>
      <c r="G125" s="7" t="s">
        <v>3741</v>
      </c>
      <c r="H125" s="284"/>
      <c r="I125" s="284"/>
      <c r="J125" s="284"/>
      <c r="K125" s="284"/>
      <c r="L125" s="284"/>
      <c r="M125" s="284"/>
      <c r="N125" s="7"/>
    </row>
  </sheetData>
  <mergeCells count="3">
    <mergeCell ref="A60:F60"/>
    <mergeCell ref="G60:N60"/>
    <mergeCell ref="I13:J13"/>
  </mergeCells>
  <phoneticPr fontId="0" type="noConversion"/>
  <printOptions horizontalCentered="1" verticalCentered="1"/>
  <pageMargins left="0.25" right="0.25" top="0.25" bottom="0.25" header="0.5" footer="0.5"/>
  <pageSetup scale="83" fitToWidth="2" orientation="portrait" horizontalDpi="300" verticalDpi="300" r:id="rId1"/>
  <headerFooter alignWithMargins="0"/>
  <rowBreaks count="1" manualBreakCount="1">
    <brk id="60" max="1638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6132" r:id="rId4" name="Button 52">
              <controlPr locked="0" defaultSize="0" autoFill="0" autoLine="0" autoPict="0">
                <anchor moveWithCells="1" sizeWithCells="1">
                  <from>
                    <xdr:col>3</xdr:col>
                    <xdr:colOff>0</xdr:colOff>
                    <xdr:row>60</xdr:row>
                    <xdr:rowOff>0</xdr:rowOff>
                  </from>
                  <to>
                    <xdr:col>3</xdr:col>
                    <xdr:colOff>1428750</xdr:colOff>
                    <xdr:row>60</xdr:row>
                    <xdr:rowOff>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48">
    <pageSetUpPr fitToPage="1"/>
  </sheetPr>
  <dimension ref="A1:IL189"/>
  <sheetViews>
    <sheetView defaultGridColor="0" view="pageBreakPreview" colorId="22" zoomScale="60" zoomScaleNormal="85" workbookViewId="0">
      <selection activeCell="K3" sqref="K3"/>
    </sheetView>
  </sheetViews>
  <sheetFormatPr defaultColWidth="9.6640625" defaultRowHeight="15"/>
  <cols>
    <col min="1" max="1" width="4.6640625" style="4" customWidth="1"/>
    <col min="2" max="2" width="2.6640625" style="4" customWidth="1"/>
    <col min="3" max="3" width="45.6640625" style="4" customWidth="1"/>
    <col min="4" max="4" width="19.88671875" style="4" bestFit="1" customWidth="1"/>
    <col min="5" max="5" width="16.6640625" style="4" customWidth="1"/>
    <col min="6" max="6" width="18.21875" style="4" customWidth="1"/>
    <col min="7" max="8" width="16.6640625" style="4" customWidth="1"/>
    <col min="9" max="9" width="9.33203125" style="4" customWidth="1"/>
    <col min="10" max="10" width="16.6640625" style="4" customWidth="1"/>
    <col min="11" max="11" width="13" style="4" bestFit="1" customWidth="1"/>
    <col min="12" max="13" width="16.6640625" style="4" customWidth="1"/>
    <col min="14" max="14" width="4.6640625" style="4" customWidth="1"/>
    <col min="15" max="16384" width="9.6640625" style="4"/>
  </cols>
  <sheetData>
    <row r="1" spans="1:246">
      <c r="A1" s="535" t="s">
        <v>2817</v>
      </c>
      <c r="B1" s="538"/>
      <c r="C1" s="538"/>
      <c r="D1" s="537" t="s">
        <v>3891</v>
      </c>
      <c r="E1" s="1270" t="s">
        <v>2819</v>
      </c>
      <c r="F1" s="539" t="s">
        <v>2820</v>
      </c>
      <c r="G1" s="535" t="s">
        <v>2817</v>
      </c>
      <c r="H1" s="536"/>
      <c r="I1" s="538" t="s">
        <v>3891</v>
      </c>
      <c r="J1" s="536"/>
      <c r="K1" s="538" t="s">
        <v>2819</v>
      </c>
      <c r="L1" s="536"/>
      <c r="M1" s="1275" t="s">
        <v>2820</v>
      </c>
      <c r="N1" s="57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row>
    <row r="2" spans="1:246">
      <c r="A2" s="47" t="str">
        <f>'Data Sheet'!$C$25</f>
        <v>Orange and Rockland Utilities, Inc</v>
      </c>
      <c r="D2" s="306" t="s">
        <v>2576</v>
      </c>
      <c r="E2" s="306"/>
      <c r="F2" s="541"/>
      <c r="G2" s="47" t="str">
        <f>'Data Sheet'!$C$25</f>
        <v>Orange and Rockland Utilities, Inc</v>
      </c>
      <c r="H2" s="540"/>
      <c r="I2" s="4" t="s">
        <v>2576</v>
      </c>
      <c r="J2" s="540"/>
      <c r="L2" s="540"/>
      <c r="N2" s="573"/>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row>
    <row r="3" spans="1:246" ht="15" customHeight="1">
      <c r="A3" s="1748" t="s">
        <v>3706</v>
      </c>
      <c r="D3" s="306" t="s">
        <v>4536</v>
      </c>
      <c r="E3" s="462" t="str">
        <f>'Data Sheet'!$C$40</f>
        <v>4/28/2015</v>
      </c>
      <c r="F3" s="707" t="str">
        <f>'Data Sheet'!$C$38</f>
        <v>12/31/2014</v>
      </c>
      <c r="G3" s="1748"/>
      <c r="H3" s="540"/>
      <c r="I3" s="4" t="s">
        <v>1675</v>
      </c>
      <c r="J3" s="540"/>
      <c r="K3" s="456" t="str">
        <f>'Data Sheet'!$C$40</f>
        <v>4/28/2015</v>
      </c>
      <c r="L3" s="1802"/>
      <c r="M3" s="1273" t="str">
        <f>'Data Sheet'!$C$38</f>
        <v>12/31/2014</v>
      </c>
      <c r="N3" s="574"/>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row>
    <row r="4" spans="1:246" ht="15" customHeight="1">
      <c r="A4" s="595" t="s">
        <v>3742</v>
      </c>
      <c r="B4" s="596"/>
      <c r="C4" s="596"/>
      <c r="D4" s="596"/>
      <c r="E4" s="596"/>
      <c r="F4" s="597"/>
      <c r="G4" s="595" t="s">
        <v>3743</v>
      </c>
      <c r="H4" s="596"/>
      <c r="I4" s="596"/>
      <c r="J4" s="596"/>
      <c r="K4" s="596"/>
      <c r="L4" s="596"/>
      <c r="M4" s="596"/>
      <c r="N4" s="574"/>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row>
    <row r="5" spans="1:246">
      <c r="A5" s="1748"/>
      <c r="F5" s="573"/>
      <c r="G5" s="1748"/>
      <c r="N5" s="573"/>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row>
    <row r="6" spans="1:246">
      <c r="A6" s="1277" t="s">
        <v>3744</v>
      </c>
      <c r="F6" s="573"/>
      <c r="G6" s="1748" t="s">
        <v>1852</v>
      </c>
      <c r="N6" s="573"/>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row>
    <row r="7" spans="1:246">
      <c r="A7" s="1748"/>
      <c r="B7" s="4" t="s">
        <v>1853</v>
      </c>
      <c r="F7" s="573"/>
      <c r="G7" s="1748" t="s">
        <v>1854</v>
      </c>
      <c r="N7" s="573"/>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row>
    <row r="8" spans="1:246">
      <c r="A8" s="1748" t="s">
        <v>1995</v>
      </c>
      <c r="F8" s="573"/>
      <c r="G8" s="1748" t="s">
        <v>1855</v>
      </c>
      <c r="N8" s="573"/>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row>
    <row r="9" spans="1:246">
      <c r="A9" s="1749"/>
      <c r="B9" s="1750"/>
      <c r="C9" s="1750"/>
      <c r="D9" s="1750"/>
      <c r="E9" s="1750"/>
      <c r="F9" s="574"/>
      <c r="G9" s="1749"/>
      <c r="H9" s="1750"/>
      <c r="I9" s="1750"/>
      <c r="J9" s="1750"/>
      <c r="K9" s="1750"/>
      <c r="L9" s="1750"/>
      <c r="M9" s="1750"/>
      <c r="N9" s="574"/>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row>
    <row r="10" spans="1:246">
      <c r="A10" s="1780"/>
      <c r="B10" s="306"/>
      <c r="D10" s="306"/>
      <c r="E10" s="607" t="s">
        <v>1996</v>
      </c>
      <c r="F10" s="545"/>
      <c r="G10" s="543" t="s">
        <v>1996</v>
      </c>
      <c r="H10" s="544"/>
      <c r="I10" s="607" t="s">
        <v>1997</v>
      </c>
      <c r="J10" s="544"/>
      <c r="K10" s="544"/>
      <c r="L10" s="544"/>
      <c r="M10" s="575"/>
      <c r="N10" s="582"/>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row>
    <row r="11" spans="1:246">
      <c r="A11" s="1780" t="s">
        <v>4190</v>
      </c>
      <c r="B11" s="306"/>
      <c r="D11" s="1781" t="s">
        <v>3020</v>
      </c>
      <c r="E11" s="1781" t="s">
        <v>882</v>
      </c>
      <c r="F11" s="582" t="s">
        <v>882</v>
      </c>
      <c r="G11" s="1780" t="s">
        <v>882</v>
      </c>
      <c r="H11" s="1781" t="s">
        <v>882</v>
      </c>
      <c r="I11" s="607"/>
      <c r="J11" s="544"/>
      <c r="K11" s="607"/>
      <c r="L11" s="544"/>
      <c r="M11" s="583" t="s">
        <v>3020</v>
      </c>
      <c r="N11" s="582" t="s">
        <v>4190</v>
      </c>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row>
    <row r="12" spans="1:246">
      <c r="A12" s="1780" t="s">
        <v>4193</v>
      </c>
      <c r="B12" s="306"/>
      <c r="C12" s="1757" t="s">
        <v>3791</v>
      </c>
      <c r="D12" s="1276" t="s">
        <v>2531</v>
      </c>
      <c r="E12" s="1781" t="s">
        <v>2000</v>
      </c>
      <c r="F12" s="582" t="s">
        <v>2001</v>
      </c>
      <c r="G12" s="1780" t="s">
        <v>2000</v>
      </c>
      <c r="H12" s="1781" t="s">
        <v>2001</v>
      </c>
      <c r="I12" s="1781" t="s">
        <v>2002</v>
      </c>
      <c r="J12" s="1781" t="s">
        <v>3023</v>
      </c>
      <c r="K12" s="1781" t="s">
        <v>2002</v>
      </c>
      <c r="L12" s="1781" t="s">
        <v>3023</v>
      </c>
      <c r="M12" s="583" t="s">
        <v>755</v>
      </c>
      <c r="N12" s="582" t="s">
        <v>4193</v>
      </c>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row>
    <row r="13" spans="1:246">
      <c r="A13" s="1780"/>
      <c r="B13" s="306"/>
      <c r="D13" s="1781" t="s">
        <v>1287</v>
      </c>
      <c r="E13" s="1781" t="s">
        <v>1612</v>
      </c>
      <c r="F13" s="582" t="s">
        <v>1613</v>
      </c>
      <c r="G13" s="1780" t="s">
        <v>1614</v>
      </c>
      <c r="H13" s="1781" t="s">
        <v>2006</v>
      </c>
      <c r="I13" s="1781" t="s">
        <v>2007</v>
      </c>
      <c r="J13" s="306"/>
      <c r="K13" s="1781" t="s">
        <v>2008</v>
      </c>
      <c r="L13" s="306"/>
      <c r="M13" s="575"/>
      <c r="N13" s="582"/>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row>
    <row r="14" spans="1:246">
      <c r="A14" s="1775"/>
      <c r="B14" s="360"/>
      <c r="C14" s="609" t="s">
        <v>65</v>
      </c>
      <c r="D14" s="1777" t="s">
        <v>2119</v>
      </c>
      <c r="E14" s="1777" t="s">
        <v>2120</v>
      </c>
      <c r="F14" s="588" t="s">
        <v>2121</v>
      </c>
      <c r="G14" s="1775" t="s">
        <v>4029</v>
      </c>
      <c r="H14" s="1777" t="s">
        <v>4030</v>
      </c>
      <c r="I14" s="1777" t="s">
        <v>4031</v>
      </c>
      <c r="J14" s="1777" t="s">
        <v>4032</v>
      </c>
      <c r="K14" s="1777" t="s">
        <v>4033</v>
      </c>
      <c r="L14" s="1777" t="s">
        <v>4034</v>
      </c>
      <c r="M14" s="610" t="s">
        <v>3977</v>
      </c>
      <c r="N14" s="588"/>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row>
    <row r="15" spans="1:246">
      <c r="A15" s="1775">
        <v>1</v>
      </c>
      <c r="B15" s="360"/>
      <c r="C15" s="1750" t="s">
        <v>1856</v>
      </c>
      <c r="D15" s="323"/>
      <c r="E15" s="324"/>
      <c r="F15" s="325"/>
      <c r="G15" s="326" t="s">
        <v>3706</v>
      </c>
      <c r="H15" s="324" t="s">
        <v>3706</v>
      </c>
      <c r="I15" s="327"/>
      <c r="J15" s="327"/>
      <c r="K15" s="327"/>
      <c r="L15" s="327"/>
      <c r="M15" s="674"/>
      <c r="N15" s="588">
        <v>1</v>
      </c>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row>
    <row r="16" spans="1:246">
      <c r="A16" s="1775">
        <v>2</v>
      </c>
      <c r="B16" s="360"/>
      <c r="C16" s="1750" t="s">
        <v>2010</v>
      </c>
      <c r="D16" s="675"/>
      <c r="E16" s="329"/>
      <c r="F16" s="676"/>
      <c r="G16" s="294" t="s">
        <v>3706</v>
      </c>
      <c r="H16" s="291" t="s">
        <v>3706</v>
      </c>
      <c r="I16" s="329"/>
      <c r="J16" s="329"/>
      <c r="K16" s="329"/>
      <c r="L16" s="329"/>
      <c r="M16" s="677"/>
      <c r="N16" s="588">
        <v>2</v>
      </c>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row>
    <row r="17" spans="1:246">
      <c r="A17" s="1775">
        <v>3</v>
      </c>
      <c r="B17" s="360"/>
      <c r="C17" s="1750"/>
      <c r="D17" s="213">
        <v>109896925</v>
      </c>
      <c r="E17" s="213">
        <v>19153517</v>
      </c>
      <c r="F17" s="277">
        <v>19465023</v>
      </c>
      <c r="G17" s="357"/>
      <c r="H17" s="213"/>
      <c r="I17" s="360" t="s">
        <v>5509</v>
      </c>
      <c r="J17" s="213">
        <v>16311096</v>
      </c>
      <c r="K17" s="360" t="s">
        <v>5509</v>
      </c>
      <c r="L17" s="213">
        <v>18939639</v>
      </c>
      <c r="M17" s="345">
        <f t="shared" ref="M17:M22" si="0">D17+E17-F17+G17-H17-J17+L17</f>
        <v>112213962</v>
      </c>
      <c r="N17" s="588">
        <v>3</v>
      </c>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row>
    <row r="18" spans="1:246">
      <c r="A18" s="1775">
        <v>4</v>
      </c>
      <c r="B18" s="360"/>
      <c r="C18" s="1750"/>
      <c r="D18" s="197">
        <v>0</v>
      </c>
      <c r="E18" s="197"/>
      <c r="F18" s="179"/>
      <c r="G18" s="358"/>
      <c r="H18" s="197"/>
      <c r="I18" s="360"/>
      <c r="J18" s="197"/>
      <c r="K18" s="360"/>
      <c r="L18" s="197"/>
      <c r="M18" s="211">
        <f t="shared" si="0"/>
        <v>0</v>
      </c>
      <c r="N18" s="588">
        <v>4</v>
      </c>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row>
    <row r="19" spans="1:246">
      <c r="A19" s="1775">
        <v>5</v>
      </c>
      <c r="B19" s="360"/>
      <c r="C19" s="1750"/>
      <c r="D19" s="197">
        <v>0</v>
      </c>
      <c r="E19" s="197"/>
      <c r="F19" s="179"/>
      <c r="G19" s="358"/>
      <c r="H19" s="197"/>
      <c r="I19" s="360"/>
      <c r="J19" s="197"/>
      <c r="K19" s="360"/>
      <c r="L19" s="197"/>
      <c r="M19" s="211">
        <f t="shared" si="0"/>
        <v>0</v>
      </c>
      <c r="N19" s="588">
        <v>5</v>
      </c>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row>
    <row r="20" spans="1:246">
      <c r="A20" s="1775">
        <v>6</v>
      </c>
      <c r="B20" s="360"/>
      <c r="C20" s="1750"/>
      <c r="D20" s="197">
        <v>0</v>
      </c>
      <c r="E20" s="197"/>
      <c r="F20" s="179"/>
      <c r="G20" s="358"/>
      <c r="H20" s="197"/>
      <c r="I20" s="360"/>
      <c r="J20" s="197"/>
      <c r="K20" s="360"/>
      <c r="L20" s="197"/>
      <c r="M20" s="211">
        <f t="shared" si="0"/>
        <v>0</v>
      </c>
      <c r="N20" s="588">
        <v>6</v>
      </c>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row>
    <row r="21" spans="1:246">
      <c r="A21" s="1775">
        <v>7</v>
      </c>
      <c r="B21" s="360"/>
      <c r="C21" s="1750"/>
      <c r="D21" s="197">
        <v>0</v>
      </c>
      <c r="E21" s="197"/>
      <c r="F21" s="179"/>
      <c r="G21" s="358"/>
      <c r="H21" s="197"/>
      <c r="I21" s="360"/>
      <c r="J21" s="197"/>
      <c r="K21" s="360"/>
      <c r="L21" s="197"/>
      <c r="M21" s="211">
        <f t="shared" si="0"/>
        <v>0</v>
      </c>
      <c r="N21" s="588">
        <v>7</v>
      </c>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row>
    <row r="22" spans="1:246">
      <c r="A22" s="1775">
        <v>8</v>
      </c>
      <c r="B22" s="360"/>
      <c r="C22" s="1750" t="s">
        <v>1857</v>
      </c>
      <c r="D22" s="197">
        <v>0</v>
      </c>
      <c r="E22" s="197"/>
      <c r="F22" s="179"/>
      <c r="G22" s="358"/>
      <c r="H22" s="197"/>
      <c r="I22" s="360"/>
      <c r="J22" s="197"/>
      <c r="K22" s="360"/>
      <c r="L22" s="197"/>
      <c r="M22" s="211">
        <f t="shared" si="0"/>
        <v>0</v>
      </c>
      <c r="N22" s="588">
        <v>8</v>
      </c>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row>
    <row r="23" spans="1:246">
      <c r="A23" s="1775">
        <v>9</v>
      </c>
      <c r="B23" s="360"/>
      <c r="C23" s="1750" t="s">
        <v>1858</v>
      </c>
      <c r="D23" s="2370">
        <f>+SUM(D17:D22)</f>
        <v>109896925</v>
      </c>
      <c r="E23" s="2370">
        <f t="shared" ref="E23:M23" si="1">+SUM(E17:E22)</f>
        <v>19153517</v>
      </c>
      <c r="F23" s="2370">
        <f t="shared" si="1"/>
        <v>19465023</v>
      </c>
      <c r="G23" s="2370">
        <f t="shared" si="1"/>
        <v>0</v>
      </c>
      <c r="H23" s="2370">
        <f t="shared" si="1"/>
        <v>0</v>
      </c>
      <c r="I23" s="2370"/>
      <c r="J23" s="2370">
        <f t="shared" si="1"/>
        <v>16311096</v>
      </c>
      <c r="K23" s="2370">
        <f t="shared" si="1"/>
        <v>0</v>
      </c>
      <c r="L23" s="2370">
        <f t="shared" si="1"/>
        <v>18939639</v>
      </c>
      <c r="M23" s="2370">
        <f t="shared" si="1"/>
        <v>112213962</v>
      </c>
      <c r="N23" s="588">
        <v>9</v>
      </c>
      <c r="O23" s="283"/>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row>
    <row r="24" spans="1:246">
      <c r="A24" s="1775">
        <v>10</v>
      </c>
      <c r="B24" s="360"/>
      <c r="C24" s="1750" t="s">
        <v>1859</v>
      </c>
      <c r="D24" s="318"/>
      <c r="E24" s="319"/>
      <c r="F24" s="320"/>
      <c r="G24" s="321"/>
      <c r="H24" s="319"/>
      <c r="I24" s="322"/>
      <c r="J24" s="319"/>
      <c r="K24" s="322"/>
      <c r="L24" s="319"/>
      <c r="M24" s="359"/>
      <c r="N24" s="588">
        <v>10</v>
      </c>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row>
    <row r="25" spans="1:246">
      <c r="A25" s="1775">
        <v>11</v>
      </c>
      <c r="B25" s="360"/>
      <c r="C25" s="1750"/>
      <c r="D25" s="213"/>
      <c r="E25" s="213"/>
      <c r="F25" s="277"/>
      <c r="G25" s="357"/>
      <c r="H25" s="213"/>
      <c r="I25" s="360"/>
      <c r="J25" s="213"/>
      <c r="K25" s="360"/>
      <c r="L25" s="213"/>
      <c r="M25" s="345">
        <f t="shared" ref="M25:M30" si="2">D25+E25-F25+G25-H25-J25+L25</f>
        <v>0</v>
      </c>
      <c r="N25" s="588">
        <v>11</v>
      </c>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row>
    <row r="26" spans="1:246">
      <c r="A26" s="1775">
        <v>12</v>
      </c>
      <c r="B26" s="360"/>
      <c r="C26" s="1750"/>
      <c r="D26" s="197">
        <v>35543193</v>
      </c>
      <c r="E26" s="197">
        <v>-2142152</v>
      </c>
      <c r="F26" s="179">
        <v>566690</v>
      </c>
      <c r="G26" s="358"/>
      <c r="H26" s="197"/>
      <c r="I26" s="360" t="s">
        <v>5509</v>
      </c>
      <c r="J26" s="197">
        <v>6395547</v>
      </c>
      <c r="K26" s="360" t="s">
        <v>5509</v>
      </c>
      <c r="L26" s="197">
        <v>6927980</v>
      </c>
      <c r="M26" s="211">
        <f t="shared" si="2"/>
        <v>33366784</v>
      </c>
      <c r="N26" s="588">
        <v>12</v>
      </c>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row>
    <row r="27" spans="1:246">
      <c r="A27" s="1775">
        <v>13</v>
      </c>
      <c r="B27" s="360"/>
      <c r="C27" s="1750"/>
      <c r="D27" s="197">
        <v>0</v>
      </c>
      <c r="E27" s="197"/>
      <c r="F27" s="179"/>
      <c r="G27" s="358"/>
      <c r="H27" s="197"/>
      <c r="I27" s="360"/>
      <c r="J27" s="197"/>
      <c r="K27" s="360"/>
      <c r="L27" s="197"/>
      <c r="M27" s="211">
        <f t="shared" si="2"/>
        <v>0</v>
      </c>
      <c r="N27" s="588">
        <v>13</v>
      </c>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row>
    <row r="28" spans="1:246">
      <c r="A28" s="1775">
        <v>14</v>
      </c>
      <c r="B28" s="360"/>
      <c r="C28" s="1750"/>
      <c r="D28" s="197">
        <v>0</v>
      </c>
      <c r="E28" s="197"/>
      <c r="F28" s="179"/>
      <c r="G28" s="358"/>
      <c r="H28" s="197"/>
      <c r="I28" s="360"/>
      <c r="J28" s="197"/>
      <c r="K28" s="360"/>
      <c r="L28" s="197"/>
      <c r="M28" s="211">
        <f t="shared" si="2"/>
        <v>0</v>
      </c>
      <c r="N28" s="588">
        <v>14</v>
      </c>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row>
    <row r="29" spans="1:246">
      <c r="A29" s="1775">
        <v>15</v>
      </c>
      <c r="B29" s="360"/>
      <c r="C29" s="1750"/>
      <c r="D29" s="197">
        <v>0</v>
      </c>
      <c r="E29" s="197"/>
      <c r="F29" s="179"/>
      <c r="G29" s="358"/>
      <c r="H29" s="197"/>
      <c r="I29" s="360"/>
      <c r="J29" s="197"/>
      <c r="K29" s="360"/>
      <c r="L29" s="197"/>
      <c r="M29" s="211">
        <f t="shared" si="2"/>
        <v>0</v>
      </c>
      <c r="N29" s="588">
        <v>15</v>
      </c>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row>
    <row r="30" spans="1:246">
      <c r="A30" s="1775">
        <v>16</v>
      </c>
      <c r="B30" s="360"/>
      <c r="C30" s="1750" t="s">
        <v>1857</v>
      </c>
      <c r="D30" s="197">
        <v>0</v>
      </c>
      <c r="E30" s="197"/>
      <c r="F30" s="179"/>
      <c r="G30" s="358"/>
      <c r="H30" s="197"/>
      <c r="I30" s="360"/>
      <c r="J30" s="197"/>
      <c r="K30" s="360"/>
      <c r="L30" s="197"/>
      <c r="M30" s="211">
        <f t="shared" si="2"/>
        <v>0</v>
      </c>
      <c r="N30" s="588">
        <v>16</v>
      </c>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row>
    <row r="31" spans="1:246">
      <c r="A31" s="1775">
        <v>17</v>
      </c>
      <c r="B31" s="360"/>
      <c r="C31" s="1750" t="s">
        <v>1860</v>
      </c>
      <c r="D31" s="2370">
        <f>+SUM(D25:D30)</f>
        <v>35543193</v>
      </c>
      <c r="E31" s="2370">
        <f t="shared" ref="E31:L31" si="3">+SUM(E25:E30)</f>
        <v>-2142152</v>
      </c>
      <c r="F31" s="2370">
        <f t="shared" si="3"/>
        <v>566690</v>
      </c>
      <c r="G31" s="2370">
        <f t="shared" si="3"/>
        <v>0</v>
      </c>
      <c r="H31" s="2370">
        <f t="shared" si="3"/>
        <v>0</v>
      </c>
      <c r="I31" s="2370"/>
      <c r="J31" s="2370">
        <f t="shared" si="3"/>
        <v>6395547</v>
      </c>
      <c r="K31" s="2370">
        <f t="shared" si="3"/>
        <v>0</v>
      </c>
      <c r="L31" s="2370">
        <f t="shared" si="3"/>
        <v>6927980</v>
      </c>
      <c r="M31" s="163">
        <f>SUM(M24:M30)</f>
        <v>33366784</v>
      </c>
      <c r="N31" s="588">
        <v>17</v>
      </c>
      <c r="O31" s="283"/>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row>
    <row r="32" spans="1:246">
      <c r="A32" s="1775">
        <v>18</v>
      </c>
      <c r="B32" s="360"/>
      <c r="C32" s="1750" t="s">
        <v>354</v>
      </c>
      <c r="D32" s="197">
        <v>-17091703</v>
      </c>
      <c r="E32" s="197"/>
      <c r="F32" s="179"/>
      <c r="G32" s="358"/>
      <c r="H32" s="197"/>
      <c r="I32" s="360"/>
      <c r="J32" s="197"/>
      <c r="K32" s="360"/>
      <c r="L32" s="197">
        <v>3237451</v>
      </c>
      <c r="M32" s="211">
        <f>D32+E32-F32+G32-H32-J32+L32</f>
        <v>-13854252</v>
      </c>
      <c r="N32" s="588">
        <v>18</v>
      </c>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row>
    <row r="33" spans="1:246">
      <c r="A33" s="1775">
        <v>19</v>
      </c>
      <c r="B33" s="360"/>
      <c r="C33" s="1750" t="s">
        <v>1861</v>
      </c>
      <c r="D33" s="3419">
        <f>+D23+D31+D32</f>
        <v>128348415</v>
      </c>
      <c r="E33" s="3419">
        <f t="shared" ref="E33:L33" si="4">+E23+E31+E32</f>
        <v>17011365</v>
      </c>
      <c r="F33" s="3419">
        <f t="shared" si="4"/>
        <v>20031713</v>
      </c>
      <c r="G33" s="3419">
        <f t="shared" si="4"/>
        <v>0</v>
      </c>
      <c r="H33" s="3419">
        <f t="shared" si="4"/>
        <v>0</v>
      </c>
      <c r="I33" s="3419">
        <f t="shared" si="4"/>
        <v>0</v>
      </c>
      <c r="J33" s="3419">
        <f t="shared" si="4"/>
        <v>22706643</v>
      </c>
      <c r="K33" s="3419">
        <f t="shared" si="4"/>
        <v>0</v>
      </c>
      <c r="L33" s="3419">
        <f t="shared" si="4"/>
        <v>29105070</v>
      </c>
      <c r="M33" s="213">
        <f>M23+M31+M32</f>
        <v>131726494</v>
      </c>
      <c r="N33" s="588">
        <v>19</v>
      </c>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row>
    <row r="34" spans="1:246">
      <c r="A34" s="1780">
        <v>20</v>
      </c>
      <c r="B34" s="306"/>
      <c r="C34" s="4" t="s">
        <v>1332</v>
      </c>
      <c r="D34" s="323" t="s">
        <v>3706</v>
      </c>
      <c r="E34" s="324"/>
      <c r="F34" s="325"/>
      <c r="G34" s="326"/>
      <c r="H34" s="324"/>
      <c r="I34" s="324"/>
      <c r="J34" s="327"/>
      <c r="K34" s="327"/>
      <c r="L34" s="327"/>
      <c r="M34" s="328" t="s">
        <v>3706</v>
      </c>
      <c r="N34" s="582">
        <v>20</v>
      </c>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row>
    <row r="35" spans="1:246">
      <c r="A35" s="1775"/>
      <c r="B35" s="360"/>
      <c r="C35" s="1750"/>
      <c r="D35" s="315"/>
      <c r="E35" s="291"/>
      <c r="F35" s="293"/>
      <c r="G35" s="294"/>
      <c r="H35" s="291"/>
      <c r="I35" s="291"/>
      <c r="J35" s="329"/>
      <c r="K35" s="329"/>
      <c r="L35" s="329"/>
      <c r="M35" s="316"/>
      <c r="N35" s="588"/>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row>
    <row r="36" spans="1:246">
      <c r="A36" s="1775">
        <v>21</v>
      </c>
      <c r="B36" s="360"/>
      <c r="C36" s="1750" t="s">
        <v>1333</v>
      </c>
      <c r="D36" s="3035">
        <v>97432265</v>
      </c>
      <c r="E36" s="3035">
        <v>14606583</v>
      </c>
      <c r="F36" s="2600">
        <v>16951448</v>
      </c>
      <c r="G36" s="3420"/>
      <c r="H36" s="3035"/>
      <c r="I36" s="3035"/>
      <c r="J36" s="3035">
        <v>19313820</v>
      </c>
      <c r="K36" s="3035"/>
      <c r="L36" s="3035">
        <v>24630901</v>
      </c>
      <c r="M36" s="3421">
        <f>D36+E36-F36+G36-H36-J36+L36</f>
        <v>100404481</v>
      </c>
      <c r="N36" s="588">
        <v>21</v>
      </c>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row>
    <row r="37" spans="1:246">
      <c r="A37" s="1775">
        <v>22</v>
      </c>
      <c r="B37" s="360"/>
      <c r="C37" s="1750" t="s">
        <v>1334</v>
      </c>
      <c r="D37" s="3035">
        <v>30916150</v>
      </c>
      <c r="E37" s="3035">
        <v>2404782</v>
      </c>
      <c r="F37" s="2600">
        <v>3080265</v>
      </c>
      <c r="G37" s="3420"/>
      <c r="H37" s="3035"/>
      <c r="I37" s="3035"/>
      <c r="J37" s="3035">
        <v>3392823</v>
      </c>
      <c r="K37" s="3035"/>
      <c r="L37" s="3035">
        <v>4474169</v>
      </c>
      <c r="M37" s="3421">
        <f>D37+E37-F37+G37-H37-J37+L37</f>
        <v>31322013</v>
      </c>
      <c r="N37" s="588">
        <v>22</v>
      </c>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row>
    <row r="38" spans="1:246">
      <c r="A38" s="1775">
        <v>23</v>
      </c>
      <c r="B38" s="360"/>
      <c r="C38" s="1750" t="s">
        <v>1335</v>
      </c>
      <c r="D38" s="213"/>
      <c r="E38" s="213"/>
      <c r="F38" s="277"/>
      <c r="G38" s="357"/>
      <c r="H38" s="213"/>
      <c r="I38" s="197"/>
      <c r="J38" s="213"/>
      <c r="K38" s="197"/>
      <c r="L38" s="213"/>
      <c r="M38" s="345"/>
      <c r="N38" s="588">
        <v>23</v>
      </c>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row>
    <row r="39" spans="1:246">
      <c r="A39" s="616" t="s">
        <v>1336</v>
      </c>
      <c r="B39" s="7"/>
      <c r="C39" s="7"/>
      <c r="D39" s="7"/>
      <c r="E39" s="7"/>
      <c r="F39" s="546"/>
      <c r="G39" s="616" t="s">
        <v>1337</v>
      </c>
      <c r="H39" s="7"/>
      <c r="I39" s="7"/>
      <c r="J39" s="7"/>
      <c r="K39" s="7"/>
      <c r="L39" s="7"/>
      <c r="M39" s="7"/>
      <c r="N39" s="546"/>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row>
    <row r="40" spans="1:246">
      <c r="A40" s="1748"/>
      <c r="C40" s="7"/>
      <c r="D40" s="7"/>
      <c r="E40" s="7"/>
      <c r="F40" s="546"/>
      <c r="G40" s="616"/>
      <c r="H40" s="7"/>
      <c r="I40" s="7"/>
      <c r="J40" s="7"/>
      <c r="K40" s="7"/>
      <c r="L40" s="7"/>
      <c r="M40" s="7"/>
      <c r="N40" s="546"/>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row>
    <row r="41" spans="1:246">
      <c r="A41" s="1748"/>
      <c r="C41" s="7"/>
      <c r="D41" s="7"/>
      <c r="E41" s="7"/>
      <c r="F41" s="546"/>
      <c r="G41" s="616"/>
      <c r="H41" s="7"/>
      <c r="I41" s="7"/>
      <c r="J41" s="7"/>
      <c r="K41" s="7"/>
      <c r="L41" s="7"/>
      <c r="M41" s="7"/>
      <c r="N41" s="546"/>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row>
    <row r="42" spans="1:246">
      <c r="A42" s="1748"/>
      <c r="D42" s="1804"/>
      <c r="E42" s="1804"/>
      <c r="F42" s="1804"/>
      <c r="G42" s="1804"/>
      <c r="H42" s="1804"/>
      <c r="I42" s="1804"/>
      <c r="J42" s="1804"/>
      <c r="K42" s="1804"/>
      <c r="L42" s="1804"/>
      <c r="M42" s="1804"/>
      <c r="N42" s="573"/>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row>
    <row r="43" spans="1:246">
      <c r="A43" s="1748"/>
      <c r="F43" s="573"/>
      <c r="G43" s="1748"/>
      <c r="N43" s="573"/>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row>
    <row r="44" spans="1:246">
      <c r="A44" s="1748"/>
      <c r="F44" s="573"/>
      <c r="G44" s="1748"/>
      <c r="N44" s="573"/>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row>
    <row r="45" spans="1:246">
      <c r="A45" s="1748"/>
      <c r="F45" s="573"/>
      <c r="G45" s="1748"/>
      <c r="N45" s="573"/>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row>
    <row r="46" spans="1:246">
      <c r="A46" s="1748"/>
      <c r="F46" s="573"/>
      <c r="G46" s="1748"/>
      <c r="N46" s="573"/>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row>
    <row r="47" spans="1:246">
      <c r="A47" s="1748"/>
      <c r="F47" s="573"/>
      <c r="G47" s="1748"/>
      <c r="N47" s="573"/>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row>
    <row r="48" spans="1:246">
      <c r="A48" s="1748"/>
      <c r="F48" s="573"/>
      <c r="G48" s="1748"/>
      <c r="N48" s="573"/>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row>
    <row r="49" spans="1:246">
      <c r="A49" s="1748"/>
      <c r="F49" s="573"/>
      <c r="G49" s="1748"/>
      <c r="N49" s="573"/>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row>
    <row r="50" spans="1:246">
      <c r="A50" s="1748"/>
      <c r="F50" s="573"/>
      <c r="G50" s="1748"/>
      <c r="N50" s="573"/>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row>
    <row r="51" spans="1:246">
      <c r="A51" s="1748"/>
      <c r="F51" s="573"/>
      <c r="G51" s="1748"/>
      <c r="J51" s="4" t="s">
        <v>5153</v>
      </c>
      <c r="N51" s="573"/>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row>
    <row r="52" spans="1:246">
      <c r="A52" s="1748"/>
      <c r="F52" s="573"/>
      <c r="G52" s="1748"/>
      <c r="N52" s="573"/>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row>
    <row r="53" spans="1:246">
      <c r="A53" s="1748"/>
      <c r="F53" s="573"/>
      <c r="G53" s="1748"/>
      <c r="N53" s="573"/>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row>
    <row r="54" spans="1:246">
      <c r="A54" s="1748"/>
      <c r="F54" s="573"/>
      <c r="G54" s="1748"/>
      <c r="N54" s="573"/>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row>
    <row r="55" spans="1:246">
      <c r="A55" s="1748"/>
      <c r="F55" s="573"/>
      <c r="G55" s="1748"/>
      <c r="N55" s="573"/>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row>
    <row r="56" spans="1:246">
      <c r="A56" s="1748"/>
      <c r="F56" s="573"/>
      <c r="G56" s="1748"/>
      <c r="N56" s="573"/>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row>
    <row r="57" spans="1:246">
      <c r="A57" s="1748"/>
      <c r="F57" s="573"/>
      <c r="G57" s="1748"/>
      <c r="N57" s="573"/>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row>
    <row r="58" spans="1:246">
      <c r="A58" s="678"/>
      <c r="B58" s="679"/>
      <c r="C58" s="679"/>
      <c r="D58" s="679"/>
      <c r="E58" s="679"/>
      <c r="F58" s="680"/>
      <c r="G58" s="678"/>
      <c r="H58" s="679"/>
      <c r="I58" s="679"/>
      <c r="J58" s="679"/>
      <c r="K58" s="679"/>
      <c r="L58" s="679"/>
      <c r="M58" s="679"/>
      <c r="N58" s="680"/>
      <c r="O58" s="361"/>
      <c r="P58" s="361"/>
      <c r="Q58" s="361"/>
      <c r="R58" s="361"/>
      <c r="S58" s="361"/>
      <c r="T58" s="361"/>
      <c r="U58" s="361"/>
      <c r="V58" s="361"/>
      <c r="W58" s="361"/>
      <c r="X58" s="361"/>
      <c r="Y58" s="361"/>
      <c r="Z58" s="361"/>
      <c r="AA58" s="361"/>
      <c r="AB58" s="361"/>
      <c r="AC58" s="361"/>
      <c r="AD58" s="361"/>
      <c r="AE58" s="361"/>
      <c r="AF58" s="361"/>
      <c r="AG58" s="361"/>
      <c r="AH58" s="361"/>
      <c r="AI58" s="361"/>
      <c r="AJ58" s="361"/>
      <c r="AK58" s="361"/>
    </row>
    <row r="59" spans="1:246" ht="15.75" thickBot="1">
      <c r="A59" s="681"/>
      <c r="B59" s="682"/>
      <c r="C59" s="682"/>
      <c r="D59" s="682"/>
      <c r="E59" s="682"/>
      <c r="F59" s="683"/>
      <c r="G59" s="681"/>
      <c r="H59" s="682"/>
      <c r="I59" s="682"/>
      <c r="J59" s="682"/>
      <c r="K59" s="682"/>
      <c r="L59" s="682"/>
      <c r="M59" s="682"/>
      <c r="N59" s="683"/>
      <c r="O59" s="361"/>
      <c r="P59" s="361"/>
      <c r="Q59" s="361"/>
      <c r="R59" s="361"/>
      <c r="S59" s="361"/>
      <c r="T59" s="361"/>
      <c r="U59" s="361"/>
      <c r="V59" s="361"/>
      <c r="W59" s="361"/>
      <c r="X59" s="361"/>
      <c r="Y59" s="361"/>
      <c r="Z59" s="361"/>
      <c r="AA59" s="361"/>
      <c r="AB59" s="361"/>
      <c r="AC59" s="361"/>
      <c r="AD59" s="361"/>
      <c r="AE59" s="361"/>
      <c r="AF59" s="361"/>
      <c r="AG59" s="361"/>
      <c r="AH59" s="361"/>
      <c r="AI59" s="361"/>
      <c r="AJ59" s="361"/>
      <c r="AK59" s="361"/>
    </row>
    <row r="60" spans="1:246">
      <c r="A60" s="679"/>
      <c r="B60" s="679"/>
      <c r="C60" s="679"/>
      <c r="D60" s="679"/>
      <c r="E60" s="679"/>
      <c r="F60" s="679"/>
      <c r="G60" s="679"/>
      <c r="H60" s="679"/>
      <c r="I60" s="679"/>
      <c r="J60" s="679"/>
      <c r="K60" s="679"/>
      <c r="L60" s="679"/>
      <c r="M60" s="679"/>
      <c r="N60" s="679"/>
      <c r="O60" s="361"/>
      <c r="P60" s="361"/>
      <c r="Q60" s="361"/>
      <c r="R60" s="361"/>
      <c r="S60" s="361"/>
      <c r="T60" s="361"/>
      <c r="U60" s="361"/>
      <c r="V60" s="361"/>
      <c r="W60" s="361"/>
      <c r="X60" s="361"/>
      <c r="Y60" s="361"/>
      <c r="Z60" s="361"/>
      <c r="AA60" s="361"/>
      <c r="AB60" s="361"/>
      <c r="AC60" s="361"/>
      <c r="AD60" s="361"/>
      <c r="AE60" s="361"/>
      <c r="AF60" s="361"/>
      <c r="AG60" s="361"/>
      <c r="AH60" s="361"/>
      <c r="AI60" s="361"/>
      <c r="AJ60" s="361"/>
      <c r="AK60" s="361"/>
    </row>
    <row r="61" spans="1:246">
      <c r="A61" s="1754" t="s">
        <v>1424</v>
      </c>
      <c r="B61" s="1754"/>
      <c r="C61" s="1754"/>
      <c r="E61" s="684"/>
      <c r="F61" s="684"/>
      <c r="G61" s="7" t="s">
        <v>1424</v>
      </c>
      <c r="H61" s="684"/>
      <c r="I61" s="684"/>
      <c r="K61" s="684"/>
      <c r="L61" s="684"/>
      <c r="M61" s="684"/>
      <c r="N61" s="679"/>
      <c r="O61" s="361"/>
      <c r="P61" s="361"/>
      <c r="Q61" s="361"/>
      <c r="R61" s="361"/>
      <c r="S61" s="361"/>
      <c r="T61" s="361"/>
      <c r="U61" s="361"/>
      <c r="V61" s="361"/>
      <c r="W61" s="361"/>
      <c r="X61" s="361"/>
      <c r="Y61" s="361"/>
      <c r="Z61" s="361"/>
      <c r="AA61" s="361"/>
      <c r="AB61" s="361"/>
      <c r="AC61" s="361"/>
      <c r="AD61" s="361"/>
      <c r="AE61" s="361"/>
      <c r="AF61" s="361"/>
      <c r="AG61" s="361"/>
      <c r="AH61" s="361"/>
      <c r="AI61" s="361"/>
      <c r="AJ61" s="361"/>
      <c r="AK61" s="361"/>
    </row>
    <row r="62" spans="1:246">
      <c r="A62" s="7" t="s">
        <v>1862</v>
      </c>
      <c r="B62" s="7"/>
      <c r="C62" s="7"/>
      <c r="D62" s="7"/>
      <c r="E62" s="684"/>
      <c r="F62" s="684"/>
      <c r="G62" s="7" t="s">
        <v>562</v>
      </c>
      <c r="H62" s="684"/>
      <c r="I62" s="684"/>
      <c r="J62" s="684"/>
      <c r="K62" s="684"/>
      <c r="L62" s="684"/>
      <c r="M62" s="684"/>
      <c r="N62" s="684"/>
      <c r="O62" s="361"/>
      <c r="P62" s="361"/>
      <c r="Q62" s="361"/>
      <c r="R62" s="361"/>
      <c r="S62" s="361"/>
      <c r="T62" s="361"/>
      <c r="U62" s="361"/>
      <c r="V62" s="361"/>
      <c r="W62" s="361"/>
      <c r="X62" s="361"/>
      <c r="Y62" s="361"/>
      <c r="Z62" s="361"/>
      <c r="AA62" s="361"/>
      <c r="AB62" s="361"/>
      <c r="AC62" s="361"/>
      <c r="AD62" s="361"/>
      <c r="AE62" s="361"/>
      <c r="AF62" s="361"/>
      <c r="AG62" s="361"/>
      <c r="AH62" s="361"/>
      <c r="AI62" s="361"/>
      <c r="AJ62" s="361"/>
      <c r="AK62" s="361"/>
    </row>
    <row r="64" spans="1:246" ht="15.75">
      <c r="A64" s="572" t="s">
        <v>1294</v>
      </c>
      <c r="B64" s="572"/>
      <c r="C64" s="7"/>
      <c r="D64" s="7"/>
      <c r="E64" s="7"/>
      <c r="F64" s="7"/>
    </row>
    <row r="66" spans="1:14" ht="15.75" thickBot="1">
      <c r="A66" s="4" t="str">
        <f>'Data Sheet'!$C$25</f>
        <v>Orange and Rockland Utilities, Inc</v>
      </c>
      <c r="E66" s="569" t="str">
        <f>'Data Sheet'!$C$38</f>
        <v>12/31/2014</v>
      </c>
      <c r="F66" s="756" t="str">
        <f>'Data Sheet'!$C$38</f>
        <v>12/31/2014</v>
      </c>
      <c r="G66" s="4" t="str">
        <f>'Data Sheet'!$C$25</f>
        <v>Orange and Rockland Utilities, Inc</v>
      </c>
      <c r="K66" s="569"/>
      <c r="M66" s="756" t="str">
        <f>'Data Sheet'!$C$38</f>
        <v>12/31/2014</v>
      </c>
    </row>
    <row r="67" spans="1:14">
      <c r="A67" s="642" t="s">
        <v>3742</v>
      </c>
      <c r="B67" s="643"/>
      <c r="C67" s="643"/>
      <c r="D67" s="643"/>
      <c r="E67" s="643"/>
      <c r="F67" s="644"/>
      <c r="G67" s="642" t="s">
        <v>3743</v>
      </c>
      <c r="H67" s="643"/>
      <c r="I67" s="643"/>
      <c r="J67" s="643"/>
      <c r="K67" s="643"/>
      <c r="L67" s="643"/>
      <c r="M67" s="643"/>
      <c r="N67" s="571"/>
    </row>
    <row r="68" spans="1:14">
      <c r="A68" s="1748"/>
      <c r="F68" s="573"/>
      <c r="G68" s="1748"/>
      <c r="N68" s="573"/>
    </row>
    <row r="69" spans="1:14">
      <c r="A69" s="1778"/>
      <c r="B69" s="586"/>
      <c r="C69" s="585"/>
      <c r="D69" s="586"/>
      <c r="E69" s="624" t="s">
        <v>1996</v>
      </c>
      <c r="F69" s="597"/>
      <c r="G69" s="595" t="s">
        <v>1996</v>
      </c>
      <c r="H69" s="596"/>
      <c r="I69" s="624" t="s">
        <v>1997</v>
      </c>
      <c r="J69" s="596"/>
      <c r="K69" s="596"/>
      <c r="L69" s="596"/>
      <c r="M69" s="600"/>
      <c r="N69" s="587"/>
    </row>
    <row r="70" spans="1:14">
      <c r="A70" s="1780" t="s">
        <v>4190</v>
      </c>
      <c r="B70" s="306"/>
      <c r="D70" s="1781" t="s">
        <v>3020</v>
      </c>
      <c r="E70" s="1781" t="s">
        <v>882</v>
      </c>
      <c r="F70" s="582" t="s">
        <v>882</v>
      </c>
      <c r="G70" s="1780" t="s">
        <v>882</v>
      </c>
      <c r="H70" s="1781" t="s">
        <v>882</v>
      </c>
      <c r="I70" s="607" t="s">
        <v>1273</v>
      </c>
      <c r="J70" s="544"/>
      <c r="K70" s="607" t="s">
        <v>1270</v>
      </c>
      <c r="L70" s="544"/>
      <c r="M70" s="583" t="s">
        <v>3020</v>
      </c>
      <c r="N70" s="582" t="s">
        <v>4190</v>
      </c>
    </row>
    <row r="71" spans="1:14">
      <c r="A71" s="1780" t="s">
        <v>4193</v>
      </c>
      <c r="B71" s="306"/>
      <c r="C71" s="1757" t="s">
        <v>3791</v>
      </c>
      <c r="D71" s="1781" t="s">
        <v>2531</v>
      </c>
      <c r="E71" s="1781" t="s">
        <v>2000</v>
      </c>
      <c r="F71" s="582" t="s">
        <v>2001</v>
      </c>
      <c r="G71" s="1780" t="s">
        <v>2000</v>
      </c>
      <c r="H71" s="1781" t="s">
        <v>2001</v>
      </c>
      <c r="I71" s="1781" t="s">
        <v>2002</v>
      </c>
      <c r="J71" s="1781" t="s">
        <v>3023</v>
      </c>
      <c r="K71" s="1781" t="s">
        <v>2002</v>
      </c>
      <c r="L71" s="1781" t="s">
        <v>3023</v>
      </c>
      <c r="M71" s="583" t="s">
        <v>755</v>
      </c>
      <c r="N71" s="582" t="s">
        <v>4193</v>
      </c>
    </row>
    <row r="72" spans="1:14">
      <c r="A72" s="1780"/>
      <c r="B72" s="306"/>
      <c r="D72" s="1781" t="s">
        <v>1287</v>
      </c>
      <c r="E72" s="1781" t="s">
        <v>1612</v>
      </c>
      <c r="F72" s="582" t="s">
        <v>1613</v>
      </c>
      <c r="G72" s="1780" t="s">
        <v>1614</v>
      </c>
      <c r="H72" s="1781" t="s">
        <v>2006</v>
      </c>
      <c r="I72" s="1781" t="s">
        <v>2007</v>
      </c>
      <c r="J72" s="306"/>
      <c r="K72" s="1781" t="s">
        <v>2008</v>
      </c>
      <c r="L72" s="306"/>
      <c r="M72" s="575"/>
      <c r="N72" s="582"/>
    </row>
    <row r="73" spans="1:14">
      <c r="A73" s="1775"/>
      <c r="B73" s="360"/>
      <c r="C73" s="609" t="s">
        <v>65</v>
      </c>
      <c r="D73" s="1777" t="s">
        <v>2119</v>
      </c>
      <c r="E73" s="1777" t="s">
        <v>2120</v>
      </c>
      <c r="F73" s="588" t="s">
        <v>2121</v>
      </c>
      <c r="G73" s="1775" t="s">
        <v>4029</v>
      </c>
      <c r="H73" s="1777" t="s">
        <v>4030</v>
      </c>
      <c r="I73" s="1777" t="s">
        <v>4031</v>
      </c>
      <c r="J73" s="1777" t="s">
        <v>4032</v>
      </c>
      <c r="K73" s="1777" t="s">
        <v>4033</v>
      </c>
      <c r="L73" s="1777" t="s">
        <v>4034</v>
      </c>
      <c r="M73" s="610" t="s">
        <v>3977</v>
      </c>
      <c r="N73" s="588"/>
    </row>
    <row r="74" spans="1:14">
      <c r="A74" s="1775">
        <v>1</v>
      </c>
      <c r="B74" s="306"/>
      <c r="C74" s="1750" t="s">
        <v>1856</v>
      </c>
      <c r="D74" s="323"/>
      <c r="E74" s="324"/>
      <c r="F74" s="325"/>
      <c r="G74" s="326" t="s">
        <v>3706</v>
      </c>
      <c r="H74" s="324" t="s">
        <v>3706</v>
      </c>
      <c r="I74" s="327"/>
      <c r="J74" s="327"/>
      <c r="K74" s="327"/>
      <c r="L74" s="327"/>
      <c r="M74" s="674"/>
      <c r="N74" s="588">
        <v>1</v>
      </c>
    </row>
    <row r="75" spans="1:14">
      <c r="A75" s="1775">
        <v>2</v>
      </c>
      <c r="B75" s="586"/>
      <c r="C75" s="1750" t="s">
        <v>2010</v>
      </c>
      <c r="D75" s="675"/>
      <c r="E75" s="329"/>
      <c r="F75" s="676"/>
      <c r="G75" s="294" t="s">
        <v>3706</v>
      </c>
      <c r="H75" s="291" t="s">
        <v>3706</v>
      </c>
      <c r="I75" s="329"/>
      <c r="J75" s="329"/>
      <c r="K75" s="329"/>
      <c r="L75" s="329"/>
      <c r="M75" s="677"/>
      <c r="N75" s="588">
        <v>2</v>
      </c>
    </row>
    <row r="76" spans="1:14">
      <c r="A76" s="1775">
        <v>3</v>
      </c>
      <c r="B76" s="586"/>
      <c r="C76" s="1750"/>
      <c r="D76" s="213"/>
      <c r="E76" s="213"/>
      <c r="F76" s="277"/>
      <c r="G76" s="357"/>
      <c r="H76" s="213"/>
      <c r="I76" s="360"/>
      <c r="J76" s="213"/>
      <c r="K76" s="360"/>
      <c r="L76" s="213"/>
      <c r="M76" s="345">
        <f t="shared" ref="M76:M96" si="5">D76+E76-F76+G76-H76-J76+L76</f>
        <v>0</v>
      </c>
      <c r="N76" s="588">
        <v>3</v>
      </c>
    </row>
    <row r="77" spans="1:14">
      <c r="A77" s="1775">
        <v>4</v>
      </c>
      <c r="B77" s="586"/>
      <c r="C77" s="1750"/>
      <c r="D77" s="197"/>
      <c r="E77" s="197"/>
      <c r="F77" s="179"/>
      <c r="G77" s="358"/>
      <c r="H77" s="197"/>
      <c r="I77" s="360"/>
      <c r="J77" s="197"/>
      <c r="K77" s="360"/>
      <c r="L77" s="197"/>
      <c r="M77" s="211">
        <f t="shared" si="5"/>
        <v>0</v>
      </c>
      <c r="N77" s="588">
        <v>4</v>
      </c>
    </row>
    <row r="78" spans="1:14">
      <c r="A78" s="1775">
        <v>5</v>
      </c>
      <c r="B78" s="586"/>
      <c r="C78" s="1750"/>
      <c r="D78" s="197"/>
      <c r="E78" s="197"/>
      <c r="F78" s="179"/>
      <c r="G78" s="358"/>
      <c r="H78" s="197"/>
      <c r="I78" s="360"/>
      <c r="J78" s="197"/>
      <c r="K78" s="360"/>
      <c r="L78" s="197"/>
      <c r="M78" s="211">
        <f t="shared" si="5"/>
        <v>0</v>
      </c>
      <c r="N78" s="588">
        <v>5</v>
      </c>
    </row>
    <row r="79" spans="1:14">
      <c r="A79" s="1775">
        <v>6</v>
      </c>
      <c r="B79" s="586"/>
      <c r="C79" s="1750"/>
      <c r="D79" s="197"/>
      <c r="E79" s="197"/>
      <c r="F79" s="179"/>
      <c r="G79" s="358"/>
      <c r="H79" s="197"/>
      <c r="I79" s="360"/>
      <c r="J79" s="197"/>
      <c r="K79" s="360"/>
      <c r="L79" s="197"/>
      <c r="M79" s="211">
        <f t="shared" si="5"/>
        <v>0</v>
      </c>
      <c r="N79" s="588">
        <v>6</v>
      </c>
    </row>
    <row r="80" spans="1:14">
      <c r="A80" s="1775">
        <v>7</v>
      </c>
      <c r="B80" s="586"/>
      <c r="C80" s="1750"/>
      <c r="D80" s="197"/>
      <c r="E80" s="197"/>
      <c r="F80" s="179"/>
      <c r="G80" s="358"/>
      <c r="H80" s="197"/>
      <c r="I80" s="360"/>
      <c r="J80" s="197"/>
      <c r="K80" s="360"/>
      <c r="L80" s="197"/>
      <c r="M80" s="211">
        <f t="shared" si="5"/>
        <v>0</v>
      </c>
      <c r="N80" s="588">
        <v>7</v>
      </c>
    </row>
    <row r="81" spans="1:14">
      <c r="A81" s="1775">
        <v>8</v>
      </c>
      <c r="B81" s="586"/>
      <c r="C81" s="1750"/>
      <c r="D81" s="197"/>
      <c r="E81" s="197"/>
      <c r="F81" s="179"/>
      <c r="G81" s="358"/>
      <c r="H81" s="197"/>
      <c r="I81" s="360"/>
      <c r="J81" s="197"/>
      <c r="K81" s="360"/>
      <c r="L81" s="197"/>
      <c r="M81" s="211">
        <f t="shared" si="5"/>
        <v>0</v>
      </c>
      <c r="N81" s="588">
        <v>8</v>
      </c>
    </row>
    <row r="82" spans="1:14">
      <c r="A82" s="1775">
        <v>9</v>
      </c>
      <c r="B82" s="586"/>
      <c r="C82" s="1750"/>
      <c r="D82" s="166"/>
      <c r="E82" s="166"/>
      <c r="F82" s="165"/>
      <c r="G82" s="242"/>
      <c r="H82" s="166"/>
      <c r="I82" s="163"/>
      <c r="J82" s="166"/>
      <c r="K82" s="163"/>
      <c r="L82" s="166"/>
      <c r="M82" s="211">
        <f t="shared" si="5"/>
        <v>0</v>
      </c>
      <c r="N82" s="588">
        <v>9</v>
      </c>
    </row>
    <row r="83" spans="1:14">
      <c r="A83" s="1775">
        <v>10</v>
      </c>
      <c r="B83" s="586"/>
      <c r="C83" s="1750"/>
      <c r="D83" s="197"/>
      <c r="E83" s="197"/>
      <c r="F83" s="179"/>
      <c r="G83" s="358"/>
      <c r="H83" s="197"/>
      <c r="I83" s="360"/>
      <c r="J83" s="197"/>
      <c r="K83" s="360"/>
      <c r="L83" s="197"/>
      <c r="M83" s="211">
        <f t="shared" si="5"/>
        <v>0</v>
      </c>
      <c r="N83" s="588">
        <v>10</v>
      </c>
    </row>
    <row r="84" spans="1:14">
      <c r="A84" s="1775">
        <v>11</v>
      </c>
      <c r="B84" s="586"/>
      <c r="C84" s="1750"/>
      <c r="D84" s="197"/>
      <c r="E84" s="197"/>
      <c r="F84" s="179"/>
      <c r="G84" s="358"/>
      <c r="H84" s="197"/>
      <c r="I84" s="360"/>
      <c r="J84" s="197"/>
      <c r="K84" s="360"/>
      <c r="L84" s="197"/>
      <c r="M84" s="211">
        <f t="shared" si="5"/>
        <v>0</v>
      </c>
      <c r="N84" s="588">
        <v>11</v>
      </c>
    </row>
    <row r="85" spans="1:14">
      <c r="A85" s="1775">
        <v>12</v>
      </c>
      <c r="B85" s="586"/>
      <c r="C85" s="1750"/>
      <c r="D85" s="197"/>
      <c r="E85" s="197"/>
      <c r="F85" s="179"/>
      <c r="G85" s="358"/>
      <c r="H85" s="197"/>
      <c r="I85" s="360"/>
      <c r="J85" s="197"/>
      <c r="K85" s="360"/>
      <c r="L85" s="197"/>
      <c r="M85" s="211">
        <f t="shared" si="5"/>
        <v>0</v>
      </c>
      <c r="N85" s="588">
        <v>12</v>
      </c>
    </row>
    <row r="86" spans="1:14">
      <c r="A86" s="1775">
        <v>13</v>
      </c>
      <c r="B86" s="586"/>
      <c r="C86" s="1750"/>
      <c r="D86" s="197"/>
      <c r="E86" s="197"/>
      <c r="F86" s="179"/>
      <c r="G86" s="358"/>
      <c r="H86" s="197"/>
      <c r="I86" s="360"/>
      <c r="J86" s="197"/>
      <c r="K86" s="360"/>
      <c r="L86" s="197"/>
      <c r="M86" s="211">
        <f t="shared" si="5"/>
        <v>0</v>
      </c>
      <c r="N86" s="588">
        <v>13</v>
      </c>
    </row>
    <row r="87" spans="1:14">
      <c r="A87" s="1775">
        <v>14</v>
      </c>
      <c r="B87" s="586"/>
      <c r="C87" s="1750"/>
      <c r="D87" s="197"/>
      <c r="E87" s="197"/>
      <c r="F87" s="179"/>
      <c r="G87" s="358"/>
      <c r="H87" s="197"/>
      <c r="I87" s="360"/>
      <c r="J87" s="197"/>
      <c r="K87" s="360"/>
      <c r="L87" s="197"/>
      <c r="M87" s="211">
        <f t="shared" si="5"/>
        <v>0</v>
      </c>
      <c r="N87" s="588">
        <v>14</v>
      </c>
    </row>
    <row r="88" spans="1:14">
      <c r="A88" s="1775">
        <v>15</v>
      </c>
      <c r="B88" s="586"/>
      <c r="C88" s="1750"/>
      <c r="D88" s="166"/>
      <c r="E88" s="166"/>
      <c r="F88" s="165"/>
      <c r="G88" s="242"/>
      <c r="H88" s="166"/>
      <c r="I88" s="163"/>
      <c r="J88" s="166"/>
      <c r="K88" s="163"/>
      <c r="L88" s="166"/>
      <c r="M88" s="211">
        <f t="shared" si="5"/>
        <v>0</v>
      </c>
      <c r="N88" s="588">
        <v>15</v>
      </c>
    </row>
    <row r="89" spans="1:14">
      <c r="A89" s="1775">
        <v>16</v>
      </c>
      <c r="B89" s="586"/>
      <c r="C89" s="1750"/>
      <c r="D89" s="197"/>
      <c r="E89" s="197"/>
      <c r="F89" s="179"/>
      <c r="G89" s="358"/>
      <c r="H89" s="197"/>
      <c r="I89" s="360"/>
      <c r="J89" s="197"/>
      <c r="K89" s="360"/>
      <c r="L89" s="197"/>
      <c r="M89" s="211">
        <f t="shared" si="5"/>
        <v>0</v>
      </c>
      <c r="N89" s="588">
        <v>16</v>
      </c>
    </row>
    <row r="90" spans="1:14">
      <c r="A90" s="1775">
        <v>17</v>
      </c>
      <c r="B90" s="586"/>
      <c r="C90" s="1750"/>
      <c r="D90" s="197"/>
      <c r="E90" s="197"/>
      <c r="F90" s="179"/>
      <c r="G90" s="358"/>
      <c r="H90" s="197"/>
      <c r="I90" s="360"/>
      <c r="J90" s="197"/>
      <c r="K90" s="360"/>
      <c r="L90" s="197"/>
      <c r="M90" s="211">
        <f t="shared" si="5"/>
        <v>0</v>
      </c>
      <c r="N90" s="588">
        <v>17</v>
      </c>
    </row>
    <row r="91" spans="1:14">
      <c r="A91" s="1775">
        <v>18</v>
      </c>
      <c r="B91" s="586"/>
      <c r="C91" s="1750"/>
      <c r="D91" s="166"/>
      <c r="E91" s="166"/>
      <c r="F91" s="165"/>
      <c r="G91" s="242"/>
      <c r="H91" s="166"/>
      <c r="I91" s="163"/>
      <c r="J91" s="166"/>
      <c r="K91" s="163"/>
      <c r="L91" s="166"/>
      <c r="M91" s="211">
        <f t="shared" si="5"/>
        <v>0</v>
      </c>
      <c r="N91" s="588">
        <v>18</v>
      </c>
    </row>
    <row r="92" spans="1:14">
      <c r="A92" s="1775">
        <v>19</v>
      </c>
      <c r="B92" s="586"/>
      <c r="C92" s="1750"/>
      <c r="D92" s="197"/>
      <c r="E92" s="197"/>
      <c r="F92" s="179"/>
      <c r="G92" s="358"/>
      <c r="H92" s="197"/>
      <c r="I92" s="360"/>
      <c r="J92" s="197"/>
      <c r="K92" s="360"/>
      <c r="L92" s="197"/>
      <c r="M92" s="211">
        <f t="shared" si="5"/>
        <v>0</v>
      </c>
      <c r="N92" s="588">
        <v>19</v>
      </c>
    </row>
    <row r="93" spans="1:14">
      <c r="A93" s="1780">
        <v>20</v>
      </c>
      <c r="B93" s="586"/>
      <c r="C93" s="1750"/>
      <c r="D93" s="197"/>
      <c r="E93" s="197"/>
      <c r="F93" s="179"/>
      <c r="G93" s="358"/>
      <c r="H93" s="197"/>
      <c r="I93" s="360"/>
      <c r="J93" s="197"/>
      <c r="K93" s="360"/>
      <c r="L93" s="197"/>
      <c r="M93" s="211">
        <f t="shared" si="5"/>
        <v>0</v>
      </c>
      <c r="N93" s="588">
        <v>20</v>
      </c>
    </row>
    <row r="94" spans="1:14">
      <c r="A94" s="1775">
        <v>21</v>
      </c>
      <c r="B94" s="586"/>
      <c r="C94" s="1750"/>
      <c r="D94" s="197"/>
      <c r="E94" s="197"/>
      <c r="F94" s="179"/>
      <c r="G94" s="358"/>
      <c r="H94" s="197"/>
      <c r="I94" s="360"/>
      <c r="J94" s="197"/>
      <c r="K94" s="360"/>
      <c r="L94" s="197"/>
      <c r="M94" s="211">
        <f t="shared" si="5"/>
        <v>0</v>
      </c>
      <c r="N94" s="588">
        <v>21</v>
      </c>
    </row>
    <row r="95" spans="1:14">
      <c r="A95" s="1775">
        <v>22</v>
      </c>
      <c r="B95" s="586"/>
      <c r="C95" s="1750"/>
      <c r="D95" s="197"/>
      <c r="E95" s="197"/>
      <c r="F95" s="179"/>
      <c r="G95" s="358"/>
      <c r="H95" s="197"/>
      <c r="I95" s="360"/>
      <c r="J95" s="197"/>
      <c r="K95" s="360"/>
      <c r="L95" s="197"/>
      <c r="M95" s="211">
        <f t="shared" si="5"/>
        <v>0</v>
      </c>
      <c r="N95" s="588">
        <v>22</v>
      </c>
    </row>
    <row r="96" spans="1:14">
      <c r="A96" s="1775">
        <v>23</v>
      </c>
      <c r="B96" s="586"/>
      <c r="C96" s="1750"/>
      <c r="D96" s="197"/>
      <c r="E96" s="197"/>
      <c r="F96" s="179"/>
      <c r="G96" s="358"/>
      <c r="H96" s="197"/>
      <c r="I96" s="360"/>
      <c r="J96" s="197"/>
      <c r="K96" s="360"/>
      <c r="L96" s="197"/>
      <c r="M96" s="211">
        <f t="shared" si="5"/>
        <v>0</v>
      </c>
      <c r="N96" s="588">
        <v>23</v>
      </c>
    </row>
    <row r="97" spans="1:14">
      <c r="A97" s="1775">
        <v>24</v>
      </c>
      <c r="B97" s="586"/>
      <c r="C97" s="1750" t="s">
        <v>563</v>
      </c>
      <c r="D97" s="163">
        <f>SUM(D76:D96)</f>
        <v>0</v>
      </c>
      <c r="E97" s="163">
        <f>SUM(E76:E96)</f>
        <v>0</v>
      </c>
      <c r="F97" s="162">
        <f>SUM(F76:F96)</f>
        <v>0</v>
      </c>
      <c r="G97" s="299">
        <f>SUM(G76:G96)</f>
        <v>0</v>
      </c>
      <c r="H97" s="163">
        <f>SUM(H76:H96)</f>
        <v>0</v>
      </c>
      <c r="I97" s="140"/>
      <c r="J97" s="163">
        <f>SUM(J76:J96)</f>
        <v>0</v>
      </c>
      <c r="K97" s="140"/>
      <c r="L97" s="163">
        <f>SUM(L76:L96)</f>
        <v>0</v>
      </c>
      <c r="M97" s="163">
        <f>SUM(M76:M96)</f>
        <v>0</v>
      </c>
      <c r="N97" s="588">
        <v>24</v>
      </c>
    </row>
    <row r="98" spans="1:14">
      <c r="A98" s="1775">
        <v>25</v>
      </c>
      <c r="B98" s="586"/>
      <c r="C98" s="1750" t="s">
        <v>1859</v>
      </c>
      <c r="D98" s="318"/>
      <c r="E98" s="319"/>
      <c r="F98" s="320"/>
      <c r="G98" s="321"/>
      <c r="H98" s="319"/>
      <c r="I98" s="322"/>
      <c r="J98" s="319"/>
      <c r="K98" s="322"/>
      <c r="L98" s="319"/>
      <c r="M98" s="359"/>
      <c r="N98" s="588">
        <v>25</v>
      </c>
    </row>
    <row r="99" spans="1:14">
      <c r="A99" s="1775">
        <v>26</v>
      </c>
      <c r="B99" s="586"/>
      <c r="C99" s="1750"/>
      <c r="D99" s="213"/>
      <c r="E99" s="213"/>
      <c r="F99" s="277"/>
      <c r="G99" s="357"/>
      <c r="H99" s="213"/>
      <c r="I99" s="360"/>
      <c r="J99" s="213"/>
      <c r="K99" s="360"/>
      <c r="L99" s="213"/>
      <c r="M99" s="345">
        <f t="shared" ref="M99:M115" si="6">D99+E99-F99+G99-H99-J99+L99</f>
        <v>0</v>
      </c>
      <c r="N99" s="588">
        <v>26</v>
      </c>
    </row>
    <row r="100" spans="1:14">
      <c r="A100" s="1775">
        <v>27</v>
      </c>
      <c r="B100" s="586"/>
      <c r="C100" s="1750"/>
      <c r="D100" s="197"/>
      <c r="E100" s="197"/>
      <c r="F100" s="179"/>
      <c r="G100" s="358"/>
      <c r="H100" s="197"/>
      <c r="I100" s="360"/>
      <c r="J100" s="197"/>
      <c r="K100" s="360"/>
      <c r="L100" s="197"/>
      <c r="M100" s="211">
        <f t="shared" si="6"/>
        <v>0</v>
      </c>
      <c r="N100" s="588">
        <v>27</v>
      </c>
    </row>
    <row r="101" spans="1:14">
      <c r="A101" s="1775">
        <v>28</v>
      </c>
      <c r="B101" s="586"/>
      <c r="C101" s="1750"/>
      <c r="D101" s="197"/>
      <c r="E101" s="197"/>
      <c r="F101" s="179"/>
      <c r="G101" s="358"/>
      <c r="H101" s="197"/>
      <c r="I101" s="360"/>
      <c r="J101" s="197"/>
      <c r="K101" s="360"/>
      <c r="L101" s="197"/>
      <c r="M101" s="211">
        <f t="shared" si="6"/>
        <v>0</v>
      </c>
      <c r="N101" s="588">
        <v>28</v>
      </c>
    </row>
    <row r="102" spans="1:14">
      <c r="A102" s="1775">
        <v>29</v>
      </c>
      <c r="B102" s="586"/>
      <c r="C102" s="1750"/>
      <c r="D102" s="197"/>
      <c r="E102" s="197"/>
      <c r="F102" s="179"/>
      <c r="G102" s="358"/>
      <c r="H102" s="197"/>
      <c r="I102" s="360"/>
      <c r="J102" s="197"/>
      <c r="K102" s="360"/>
      <c r="L102" s="197"/>
      <c r="M102" s="211">
        <f t="shared" si="6"/>
        <v>0</v>
      </c>
      <c r="N102" s="588">
        <v>29</v>
      </c>
    </row>
    <row r="103" spans="1:14">
      <c r="A103" s="1775">
        <v>30</v>
      </c>
      <c r="B103" s="586"/>
      <c r="C103" s="1750"/>
      <c r="D103" s="197"/>
      <c r="E103" s="197"/>
      <c r="F103" s="179"/>
      <c r="G103" s="358"/>
      <c r="H103" s="197"/>
      <c r="I103" s="360"/>
      <c r="J103" s="197"/>
      <c r="K103" s="360"/>
      <c r="L103" s="197"/>
      <c r="M103" s="211">
        <f t="shared" si="6"/>
        <v>0</v>
      </c>
      <c r="N103" s="588">
        <v>30</v>
      </c>
    </row>
    <row r="104" spans="1:14">
      <c r="A104" s="1775">
        <v>31</v>
      </c>
      <c r="B104" s="586"/>
      <c r="C104" s="1750"/>
      <c r="D104" s="197"/>
      <c r="E104" s="197"/>
      <c r="F104" s="179"/>
      <c r="G104" s="358"/>
      <c r="H104" s="197"/>
      <c r="I104" s="360"/>
      <c r="J104" s="197"/>
      <c r="K104" s="360"/>
      <c r="L104" s="197"/>
      <c r="M104" s="211">
        <f t="shared" si="6"/>
        <v>0</v>
      </c>
      <c r="N104" s="588">
        <v>31</v>
      </c>
    </row>
    <row r="105" spans="1:14">
      <c r="A105" s="1775">
        <v>32</v>
      </c>
      <c r="B105" s="586"/>
      <c r="C105" s="1750"/>
      <c r="D105" s="166"/>
      <c r="E105" s="166"/>
      <c r="F105" s="165"/>
      <c r="G105" s="242"/>
      <c r="H105" s="166"/>
      <c r="I105" s="163"/>
      <c r="J105" s="166"/>
      <c r="K105" s="163"/>
      <c r="L105" s="166"/>
      <c r="M105" s="211">
        <f t="shared" si="6"/>
        <v>0</v>
      </c>
      <c r="N105" s="588">
        <v>32</v>
      </c>
    </row>
    <row r="106" spans="1:14">
      <c r="A106" s="1775">
        <v>33</v>
      </c>
      <c r="B106" s="586"/>
      <c r="C106" s="1750"/>
      <c r="D106" s="197"/>
      <c r="E106" s="197"/>
      <c r="F106" s="179"/>
      <c r="G106" s="358"/>
      <c r="H106" s="197"/>
      <c r="I106" s="360"/>
      <c r="J106" s="197"/>
      <c r="K106" s="360"/>
      <c r="L106" s="197"/>
      <c r="M106" s="211">
        <f t="shared" si="6"/>
        <v>0</v>
      </c>
      <c r="N106" s="588">
        <v>33</v>
      </c>
    </row>
    <row r="107" spans="1:14">
      <c r="A107" s="1775">
        <v>34</v>
      </c>
      <c r="B107" s="586"/>
      <c r="C107" s="1750"/>
      <c r="D107" s="197"/>
      <c r="E107" s="197"/>
      <c r="F107" s="179"/>
      <c r="G107" s="358"/>
      <c r="H107" s="197"/>
      <c r="I107" s="360"/>
      <c r="J107" s="197"/>
      <c r="K107" s="360"/>
      <c r="L107" s="197"/>
      <c r="M107" s="211">
        <f t="shared" si="6"/>
        <v>0</v>
      </c>
      <c r="N107" s="588">
        <v>34</v>
      </c>
    </row>
    <row r="108" spans="1:14">
      <c r="A108" s="1775">
        <v>35</v>
      </c>
      <c r="B108" s="586"/>
      <c r="C108" s="1750"/>
      <c r="D108" s="197"/>
      <c r="E108" s="197"/>
      <c r="F108" s="179"/>
      <c r="G108" s="358"/>
      <c r="H108" s="197"/>
      <c r="I108" s="360"/>
      <c r="J108" s="197"/>
      <c r="K108" s="360"/>
      <c r="L108" s="197"/>
      <c r="M108" s="211">
        <f t="shared" si="6"/>
        <v>0</v>
      </c>
      <c r="N108" s="588">
        <v>35</v>
      </c>
    </row>
    <row r="109" spans="1:14">
      <c r="A109" s="1775">
        <v>36</v>
      </c>
      <c r="B109" s="586"/>
      <c r="C109" s="1750"/>
      <c r="D109" s="197"/>
      <c r="E109" s="197"/>
      <c r="F109" s="179"/>
      <c r="G109" s="358"/>
      <c r="H109" s="197"/>
      <c r="I109" s="360"/>
      <c r="J109" s="197"/>
      <c r="K109" s="360"/>
      <c r="L109" s="197"/>
      <c r="M109" s="211">
        <f t="shared" si="6"/>
        <v>0</v>
      </c>
      <c r="N109" s="588">
        <v>36</v>
      </c>
    </row>
    <row r="110" spans="1:14">
      <c r="A110" s="1775">
        <v>37</v>
      </c>
      <c r="B110" s="586"/>
      <c r="C110" s="1750"/>
      <c r="D110" s="197"/>
      <c r="E110" s="197"/>
      <c r="F110" s="179"/>
      <c r="G110" s="358"/>
      <c r="H110" s="197"/>
      <c r="I110" s="360"/>
      <c r="J110" s="197"/>
      <c r="K110" s="360"/>
      <c r="L110" s="197"/>
      <c r="M110" s="211">
        <f t="shared" si="6"/>
        <v>0</v>
      </c>
      <c r="N110" s="588">
        <v>37</v>
      </c>
    </row>
    <row r="111" spans="1:14">
      <c r="A111" s="1775">
        <v>38</v>
      </c>
      <c r="B111" s="586"/>
      <c r="C111" s="1750"/>
      <c r="D111" s="197"/>
      <c r="E111" s="197"/>
      <c r="F111" s="179"/>
      <c r="G111" s="358"/>
      <c r="H111" s="197"/>
      <c r="I111" s="360"/>
      <c r="J111" s="197"/>
      <c r="K111" s="360"/>
      <c r="L111" s="197"/>
      <c r="M111" s="211">
        <f t="shared" si="6"/>
        <v>0</v>
      </c>
      <c r="N111" s="588">
        <v>38</v>
      </c>
    </row>
    <row r="112" spans="1:14">
      <c r="A112" s="1775">
        <v>39</v>
      </c>
      <c r="B112" s="586"/>
      <c r="C112" s="1750"/>
      <c r="D112" s="166"/>
      <c r="E112" s="166"/>
      <c r="F112" s="165"/>
      <c r="G112" s="242"/>
      <c r="H112" s="166"/>
      <c r="I112" s="163"/>
      <c r="J112" s="166"/>
      <c r="K112" s="163"/>
      <c r="L112" s="166"/>
      <c r="M112" s="211">
        <f t="shared" si="6"/>
        <v>0</v>
      </c>
      <c r="N112" s="588">
        <v>39</v>
      </c>
    </row>
    <row r="113" spans="1:14">
      <c r="A113" s="1780">
        <v>40</v>
      </c>
      <c r="B113" s="586"/>
      <c r="C113" s="1750"/>
      <c r="D113" s="197"/>
      <c r="E113" s="197"/>
      <c r="F113" s="179"/>
      <c r="G113" s="358"/>
      <c r="H113" s="197"/>
      <c r="I113" s="360"/>
      <c r="J113" s="197"/>
      <c r="K113" s="360"/>
      <c r="L113" s="197"/>
      <c r="M113" s="211">
        <f t="shared" si="6"/>
        <v>0</v>
      </c>
      <c r="N113" s="582">
        <v>40</v>
      </c>
    </row>
    <row r="114" spans="1:14">
      <c r="A114" s="1775">
        <v>41</v>
      </c>
      <c r="B114" s="586"/>
      <c r="C114" s="1750"/>
      <c r="D114" s="197"/>
      <c r="E114" s="197"/>
      <c r="F114" s="179"/>
      <c r="G114" s="358"/>
      <c r="H114" s="197"/>
      <c r="I114" s="360"/>
      <c r="J114" s="197"/>
      <c r="K114" s="360"/>
      <c r="L114" s="197"/>
      <c r="M114" s="211">
        <f t="shared" si="6"/>
        <v>0</v>
      </c>
      <c r="N114" s="588">
        <v>41</v>
      </c>
    </row>
    <row r="115" spans="1:14">
      <c r="A115" s="1775">
        <v>42</v>
      </c>
      <c r="B115" s="586"/>
      <c r="C115" s="1750"/>
      <c r="D115" s="197"/>
      <c r="E115" s="197"/>
      <c r="F115" s="179"/>
      <c r="G115" s="358"/>
      <c r="H115" s="197"/>
      <c r="I115" s="360"/>
      <c r="J115" s="197"/>
      <c r="K115" s="360"/>
      <c r="L115" s="197"/>
      <c r="M115" s="211">
        <f t="shared" si="6"/>
        <v>0</v>
      </c>
      <c r="N115" s="588">
        <v>42</v>
      </c>
    </row>
    <row r="116" spans="1:14">
      <c r="A116" s="1775">
        <v>43</v>
      </c>
      <c r="B116" s="586"/>
      <c r="C116" s="1750" t="s">
        <v>564</v>
      </c>
      <c r="D116" s="163">
        <f>SUM(D99:D115)</f>
        <v>0</v>
      </c>
      <c r="E116" s="163">
        <f>SUM(E99:E115)</f>
        <v>0</v>
      </c>
      <c r="F116" s="162">
        <f>SUM(F99:F115)</f>
        <v>0</v>
      </c>
      <c r="G116" s="299">
        <f>SUM(G99:G115)</f>
        <v>0</v>
      </c>
      <c r="H116" s="163">
        <f>SUM(H99:H115)</f>
        <v>0</v>
      </c>
      <c r="I116" s="140"/>
      <c r="J116" s="163">
        <f>SUM(J99:J115)</f>
        <v>0</v>
      </c>
      <c r="K116" s="140"/>
      <c r="L116" s="163">
        <f>SUM(L99:L115)</f>
        <v>0</v>
      </c>
      <c r="M116" s="163">
        <f>SUM(M99:M115)</f>
        <v>0</v>
      </c>
      <c r="N116" s="588">
        <v>43</v>
      </c>
    </row>
    <row r="117" spans="1:14">
      <c r="A117" s="1775">
        <v>44</v>
      </c>
      <c r="B117" s="586"/>
      <c r="C117" s="1750" t="s">
        <v>565</v>
      </c>
      <c r="D117" s="318"/>
      <c r="E117" s="319"/>
      <c r="F117" s="320"/>
      <c r="G117" s="321"/>
      <c r="H117" s="319"/>
      <c r="I117" s="322"/>
      <c r="J117" s="319"/>
      <c r="K117" s="322"/>
      <c r="L117" s="319"/>
      <c r="M117" s="359"/>
      <c r="N117" s="588">
        <v>44</v>
      </c>
    </row>
    <row r="118" spans="1:14">
      <c r="A118" s="1775">
        <v>45</v>
      </c>
      <c r="B118" s="586"/>
      <c r="C118" s="1750"/>
      <c r="D118" s="213"/>
      <c r="E118" s="213"/>
      <c r="F118" s="277"/>
      <c r="G118" s="357"/>
      <c r="H118" s="213"/>
      <c r="I118" s="360"/>
      <c r="J118" s="213"/>
      <c r="K118" s="360"/>
      <c r="L118" s="213"/>
      <c r="M118" s="345">
        <f t="shared" ref="M118:M124" si="7">D118+E118-F118+G118-H118-J118+L118</f>
        <v>0</v>
      </c>
      <c r="N118" s="588">
        <v>45</v>
      </c>
    </row>
    <row r="119" spans="1:14">
      <c r="A119" s="1775">
        <v>46</v>
      </c>
      <c r="B119" s="586"/>
      <c r="C119" s="1750"/>
      <c r="D119" s="197"/>
      <c r="E119" s="197"/>
      <c r="F119" s="179"/>
      <c r="G119" s="358"/>
      <c r="H119" s="197"/>
      <c r="I119" s="360"/>
      <c r="J119" s="197"/>
      <c r="K119" s="360"/>
      <c r="L119" s="197"/>
      <c r="M119" s="211">
        <f t="shared" si="7"/>
        <v>0</v>
      </c>
      <c r="N119" s="588">
        <v>46</v>
      </c>
    </row>
    <row r="120" spans="1:14">
      <c r="A120" s="1775">
        <v>47</v>
      </c>
      <c r="B120" s="586"/>
      <c r="C120" s="1750"/>
      <c r="D120" s="166"/>
      <c r="E120" s="166"/>
      <c r="F120" s="165"/>
      <c r="G120" s="242"/>
      <c r="H120" s="166"/>
      <c r="I120" s="163"/>
      <c r="J120" s="166"/>
      <c r="K120" s="163"/>
      <c r="L120" s="166"/>
      <c r="M120" s="211">
        <f t="shared" si="7"/>
        <v>0</v>
      </c>
      <c r="N120" s="588">
        <v>47</v>
      </c>
    </row>
    <row r="121" spans="1:14">
      <c r="A121" s="1775">
        <v>48</v>
      </c>
      <c r="B121" s="586"/>
      <c r="C121" s="1750"/>
      <c r="D121" s="197"/>
      <c r="E121" s="197"/>
      <c r="F121" s="179"/>
      <c r="G121" s="358"/>
      <c r="H121" s="197"/>
      <c r="I121" s="360"/>
      <c r="J121" s="197"/>
      <c r="K121" s="360"/>
      <c r="L121" s="197"/>
      <c r="M121" s="211">
        <f t="shared" si="7"/>
        <v>0</v>
      </c>
      <c r="N121" s="588">
        <v>48</v>
      </c>
    </row>
    <row r="122" spans="1:14">
      <c r="A122" s="1775">
        <v>49</v>
      </c>
      <c r="B122" s="586"/>
      <c r="C122" s="1750"/>
      <c r="D122" s="197"/>
      <c r="E122" s="197"/>
      <c r="F122" s="179"/>
      <c r="G122" s="358"/>
      <c r="H122" s="197"/>
      <c r="I122" s="360"/>
      <c r="J122" s="197"/>
      <c r="K122" s="360"/>
      <c r="L122" s="197"/>
      <c r="M122" s="211">
        <f t="shared" si="7"/>
        <v>0</v>
      </c>
      <c r="N122" s="588">
        <v>49</v>
      </c>
    </row>
    <row r="123" spans="1:14">
      <c r="A123" s="1775">
        <v>50</v>
      </c>
      <c r="B123" s="586"/>
      <c r="C123" s="1750"/>
      <c r="D123" s="197"/>
      <c r="E123" s="197"/>
      <c r="F123" s="179"/>
      <c r="G123" s="358"/>
      <c r="H123" s="197"/>
      <c r="I123" s="360"/>
      <c r="J123" s="197"/>
      <c r="K123" s="360"/>
      <c r="L123" s="197"/>
      <c r="M123" s="211">
        <f t="shared" si="7"/>
        <v>0</v>
      </c>
      <c r="N123" s="588">
        <v>50</v>
      </c>
    </row>
    <row r="124" spans="1:14">
      <c r="A124" s="1775">
        <v>51</v>
      </c>
      <c r="B124" s="586"/>
      <c r="C124" s="1750"/>
      <c r="D124" s="166"/>
      <c r="E124" s="166"/>
      <c r="F124" s="165"/>
      <c r="G124" s="242"/>
      <c r="H124" s="166"/>
      <c r="I124" s="163"/>
      <c r="J124" s="166"/>
      <c r="K124" s="163"/>
      <c r="L124" s="166"/>
      <c r="M124" s="211">
        <f t="shared" si="7"/>
        <v>0</v>
      </c>
      <c r="N124" s="588">
        <v>51</v>
      </c>
    </row>
    <row r="125" spans="1:14" ht="15.75" thickBot="1">
      <c r="A125" s="685">
        <v>52</v>
      </c>
      <c r="B125" s="362"/>
      <c r="C125" s="548" t="s">
        <v>4311</v>
      </c>
      <c r="D125" s="171">
        <f>SUM(D118:D124)</f>
        <v>0</v>
      </c>
      <c r="E125" s="171">
        <f>SUM(E118:E124)</f>
        <v>0</v>
      </c>
      <c r="F125" s="169">
        <f>SUM(F118:F124)</f>
        <v>0</v>
      </c>
      <c r="G125" s="309">
        <f>SUM(G118:G124)</f>
        <v>0</v>
      </c>
      <c r="H125" s="171">
        <f>SUM(H118:H124)</f>
        <v>0</v>
      </c>
      <c r="I125" s="152"/>
      <c r="J125" s="171">
        <f>SUM(J118:J124)</f>
        <v>0</v>
      </c>
      <c r="K125" s="152"/>
      <c r="L125" s="171">
        <f>SUM(L118:L124)</f>
        <v>0</v>
      </c>
      <c r="M125" s="154">
        <f>SUM(M118:M124)</f>
        <v>0</v>
      </c>
      <c r="N125" s="686">
        <v>52</v>
      </c>
    </row>
    <row r="127" spans="1:14">
      <c r="A127" s="7" t="s">
        <v>4312</v>
      </c>
      <c r="B127" s="7"/>
      <c r="C127" s="7"/>
      <c r="D127" s="7"/>
      <c r="E127" s="7"/>
      <c r="F127" s="7"/>
      <c r="G127" s="7" t="s">
        <v>4313</v>
      </c>
      <c r="H127" s="7"/>
      <c r="I127" s="7"/>
      <c r="J127" s="7"/>
      <c r="K127" s="7"/>
      <c r="L127" s="7"/>
      <c r="M127" s="7"/>
      <c r="N127" s="7"/>
    </row>
    <row r="128" spans="1:14" ht="15.75" thickBot="1">
      <c r="A128" s="4" t="str">
        <f>'Data Sheet'!$C$25</f>
        <v>Orange and Rockland Utilities, Inc</v>
      </c>
      <c r="E128" s="569" t="str">
        <f>'Data Sheet'!$C$38</f>
        <v>12/31/2014</v>
      </c>
      <c r="F128" s="4">
        <f>'Data Sheet'!$C$35</f>
        <v>0</v>
      </c>
      <c r="G128" s="4" t="str">
        <f>'Data Sheet'!$C$25</f>
        <v>Orange and Rockland Utilities, Inc</v>
      </c>
      <c r="K128" s="569"/>
      <c r="M128" s="756" t="str">
        <f>'Data Sheet'!$C$38</f>
        <v>12/31/2014</v>
      </c>
    </row>
    <row r="129" spans="1:14">
      <c r="A129" s="642" t="s">
        <v>3742</v>
      </c>
      <c r="B129" s="643"/>
      <c r="C129" s="643"/>
      <c r="D129" s="643"/>
      <c r="E129" s="643"/>
      <c r="F129" s="644"/>
      <c r="G129" s="642" t="s">
        <v>3743</v>
      </c>
      <c r="H129" s="643"/>
      <c r="I129" s="643"/>
      <c r="J129" s="643"/>
      <c r="K129" s="643"/>
      <c r="L129" s="643"/>
      <c r="M129" s="643"/>
      <c r="N129" s="571"/>
    </row>
    <row r="130" spans="1:14">
      <c r="A130" s="1748"/>
      <c r="F130" s="573"/>
      <c r="G130" s="1748"/>
      <c r="N130" s="573"/>
    </row>
    <row r="131" spans="1:14">
      <c r="A131" s="1778"/>
      <c r="B131" s="586"/>
      <c r="C131" s="585"/>
      <c r="D131" s="586"/>
      <c r="E131" s="624" t="s">
        <v>1996</v>
      </c>
      <c r="F131" s="597"/>
      <c r="G131" s="595" t="s">
        <v>1996</v>
      </c>
      <c r="H131" s="596"/>
      <c r="I131" s="624" t="s">
        <v>1997</v>
      </c>
      <c r="J131" s="596"/>
      <c r="K131" s="596"/>
      <c r="L131" s="596"/>
      <c r="M131" s="600"/>
      <c r="N131" s="587"/>
    </row>
    <row r="132" spans="1:14">
      <c r="A132" s="1780" t="s">
        <v>4190</v>
      </c>
      <c r="B132" s="306"/>
      <c r="D132" s="1781" t="s">
        <v>3020</v>
      </c>
      <c r="E132" s="1781" t="s">
        <v>882</v>
      </c>
      <c r="F132" s="582" t="s">
        <v>882</v>
      </c>
      <c r="G132" s="1780" t="s">
        <v>882</v>
      </c>
      <c r="H132" s="1781" t="s">
        <v>882</v>
      </c>
      <c r="I132" s="607" t="s">
        <v>1273</v>
      </c>
      <c r="J132" s="544"/>
      <c r="K132" s="607" t="s">
        <v>1270</v>
      </c>
      <c r="L132" s="544"/>
      <c r="M132" s="583" t="s">
        <v>3020</v>
      </c>
      <c r="N132" s="582" t="s">
        <v>4190</v>
      </c>
    </row>
    <row r="133" spans="1:14">
      <c r="A133" s="1780" t="s">
        <v>4193</v>
      </c>
      <c r="B133" s="306"/>
      <c r="C133" s="1757" t="s">
        <v>3791</v>
      </c>
      <c r="D133" s="1781" t="s">
        <v>2531</v>
      </c>
      <c r="E133" s="1781" t="s">
        <v>2000</v>
      </c>
      <c r="F133" s="582" t="s">
        <v>2001</v>
      </c>
      <c r="G133" s="1780" t="s">
        <v>2000</v>
      </c>
      <c r="H133" s="1781" t="s">
        <v>2001</v>
      </c>
      <c r="I133" s="1781" t="s">
        <v>2002</v>
      </c>
      <c r="J133" s="1781" t="s">
        <v>3023</v>
      </c>
      <c r="K133" s="1781" t="s">
        <v>2002</v>
      </c>
      <c r="L133" s="1781" t="s">
        <v>3023</v>
      </c>
      <c r="M133" s="583" t="s">
        <v>755</v>
      </c>
      <c r="N133" s="582" t="s">
        <v>4193</v>
      </c>
    </row>
    <row r="134" spans="1:14">
      <c r="A134" s="1780"/>
      <c r="B134" s="306"/>
      <c r="D134" s="1781" t="s">
        <v>1287</v>
      </c>
      <c r="E134" s="1781" t="s">
        <v>1612</v>
      </c>
      <c r="F134" s="582" t="s">
        <v>1613</v>
      </c>
      <c r="G134" s="1780" t="s">
        <v>1614</v>
      </c>
      <c r="H134" s="1781" t="s">
        <v>2006</v>
      </c>
      <c r="I134" s="1781" t="s">
        <v>2007</v>
      </c>
      <c r="J134" s="306"/>
      <c r="K134" s="1781" t="s">
        <v>2008</v>
      </c>
      <c r="L134" s="306"/>
      <c r="M134" s="575"/>
      <c r="N134" s="582"/>
    </row>
    <row r="135" spans="1:14">
      <c r="A135" s="1775"/>
      <c r="B135" s="360"/>
      <c r="C135" s="609" t="s">
        <v>65</v>
      </c>
      <c r="D135" s="1777" t="s">
        <v>2119</v>
      </c>
      <c r="E135" s="1777" t="s">
        <v>2120</v>
      </c>
      <c r="F135" s="588" t="s">
        <v>2121</v>
      </c>
      <c r="G135" s="1775" t="s">
        <v>4029</v>
      </c>
      <c r="H135" s="1777" t="s">
        <v>4030</v>
      </c>
      <c r="I135" s="1777" t="s">
        <v>4031</v>
      </c>
      <c r="J135" s="1777" t="s">
        <v>4032</v>
      </c>
      <c r="K135" s="1777" t="s">
        <v>4033</v>
      </c>
      <c r="L135" s="1777" t="s">
        <v>4034</v>
      </c>
      <c r="M135" s="610" t="s">
        <v>3977</v>
      </c>
      <c r="N135" s="588"/>
    </row>
    <row r="136" spans="1:14">
      <c r="A136" s="1775">
        <v>1</v>
      </c>
      <c r="B136" s="306"/>
      <c r="C136" s="1750"/>
      <c r="D136" s="323"/>
      <c r="E136" s="324"/>
      <c r="F136" s="325"/>
      <c r="G136" s="326" t="s">
        <v>3706</v>
      </c>
      <c r="H136" s="324" t="s">
        <v>3706</v>
      </c>
      <c r="I136" s="327"/>
      <c r="J136" s="327"/>
      <c r="K136" s="327"/>
      <c r="L136" s="327"/>
      <c r="M136" s="674"/>
      <c r="N136" s="588">
        <v>1</v>
      </c>
    </row>
    <row r="137" spans="1:14">
      <c r="A137" s="1775">
        <v>2</v>
      </c>
      <c r="B137" s="586"/>
      <c r="C137" s="1750"/>
      <c r="D137" s="675"/>
      <c r="E137" s="329"/>
      <c r="F137" s="676"/>
      <c r="G137" s="294" t="s">
        <v>3706</v>
      </c>
      <c r="H137" s="291" t="s">
        <v>3706</v>
      </c>
      <c r="I137" s="329"/>
      <c r="J137" s="329"/>
      <c r="K137" s="329"/>
      <c r="L137" s="329"/>
      <c r="M137" s="677"/>
      <c r="N137" s="588">
        <v>2</v>
      </c>
    </row>
    <row r="138" spans="1:14">
      <c r="A138" s="1775">
        <v>3</v>
      </c>
      <c r="B138" s="586"/>
      <c r="C138" s="1750"/>
      <c r="D138" s="213"/>
      <c r="E138" s="213"/>
      <c r="F138" s="277"/>
      <c r="G138" s="357"/>
      <c r="H138" s="213"/>
      <c r="I138" s="360"/>
      <c r="J138" s="213"/>
      <c r="K138" s="360"/>
      <c r="L138" s="213"/>
      <c r="M138" s="345">
        <f t="shared" ref="M138:M186" si="8">D138+E138-F138+G138-H138-J138+L138</f>
        <v>0</v>
      </c>
      <c r="N138" s="588">
        <v>3</v>
      </c>
    </row>
    <row r="139" spans="1:14">
      <c r="A139" s="1775">
        <v>4</v>
      </c>
      <c r="B139" s="586"/>
      <c r="C139" s="1750"/>
      <c r="D139" s="197"/>
      <c r="E139" s="197"/>
      <c r="F139" s="179"/>
      <c r="G139" s="358"/>
      <c r="H139" s="197"/>
      <c r="I139" s="360"/>
      <c r="J139" s="197"/>
      <c r="K139" s="360"/>
      <c r="L139" s="197"/>
      <c r="M139" s="211">
        <f t="shared" si="8"/>
        <v>0</v>
      </c>
      <c r="N139" s="588">
        <v>4</v>
      </c>
    </row>
    <row r="140" spans="1:14">
      <c r="A140" s="1775">
        <v>5</v>
      </c>
      <c r="B140" s="586"/>
      <c r="C140" s="1750"/>
      <c r="D140" s="197"/>
      <c r="E140" s="197"/>
      <c r="F140" s="179"/>
      <c r="G140" s="358"/>
      <c r="H140" s="197"/>
      <c r="I140" s="360"/>
      <c r="J140" s="197"/>
      <c r="K140" s="360"/>
      <c r="L140" s="197"/>
      <c r="M140" s="211">
        <f t="shared" si="8"/>
        <v>0</v>
      </c>
      <c r="N140" s="588">
        <v>5</v>
      </c>
    </row>
    <row r="141" spans="1:14">
      <c r="A141" s="1775">
        <v>6</v>
      </c>
      <c r="B141" s="586"/>
      <c r="C141" s="1750"/>
      <c r="D141" s="197"/>
      <c r="E141" s="197"/>
      <c r="F141" s="179"/>
      <c r="G141" s="358"/>
      <c r="H141" s="197"/>
      <c r="I141" s="360"/>
      <c r="J141" s="197"/>
      <c r="K141" s="360"/>
      <c r="L141" s="197"/>
      <c r="M141" s="211">
        <f t="shared" si="8"/>
        <v>0</v>
      </c>
      <c r="N141" s="588">
        <v>6</v>
      </c>
    </row>
    <row r="142" spans="1:14">
      <c r="A142" s="1775">
        <v>7</v>
      </c>
      <c r="B142" s="586"/>
      <c r="C142" s="1750"/>
      <c r="D142" s="197"/>
      <c r="E142" s="197"/>
      <c r="F142" s="179"/>
      <c r="G142" s="358"/>
      <c r="H142" s="197"/>
      <c r="I142" s="360"/>
      <c r="J142" s="197"/>
      <c r="K142" s="360"/>
      <c r="L142" s="197"/>
      <c r="M142" s="211">
        <f t="shared" si="8"/>
        <v>0</v>
      </c>
      <c r="N142" s="588">
        <v>7</v>
      </c>
    </row>
    <row r="143" spans="1:14">
      <c r="A143" s="1775">
        <v>8</v>
      </c>
      <c r="B143" s="586"/>
      <c r="C143" s="1750"/>
      <c r="D143" s="197"/>
      <c r="E143" s="197"/>
      <c r="F143" s="179"/>
      <c r="G143" s="358"/>
      <c r="H143" s="197"/>
      <c r="I143" s="360"/>
      <c r="J143" s="197"/>
      <c r="K143" s="360"/>
      <c r="L143" s="197"/>
      <c r="M143" s="211">
        <f t="shared" si="8"/>
        <v>0</v>
      </c>
      <c r="N143" s="588">
        <v>8</v>
      </c>
    </row>
    <row r="144" spans="1:14">
      <c r="A144" s="1775">
        <v>9</v>
      </c>
      <c r="B144" s="586"/>
      <c r="C144" s="1750"/>
      <c r="D144" s="166"/>
      <c r="E144" s="166"/>
      <c r="F144" s="165"/>
      <c r="G144" s="242"/>
      <c r="H144" s="166"/>
      <c r="I144" s="163"/>
      <c r="J144" s="166"/>
      <c r="K144" s="163"/>
      <c r="L144" s="166"/>
      <c r="M144" s="211">
        <f t="shared" si="8"/>
        <v>0</v>
      </c>
      <c r="N144" s="588">
        <v>9</v>
      </c>
    </row>
    <row r="145" spans="1:14">
      <c r="A145" s="1775">
        <v>10</v>
      </c>
      <c r="B145" s="586"/>
      <c r="C145" s="1750"/>
      <c r="D145" s="197"/>
      <c r="E145" s="197"/>
      <c r="F145" s="179"/>
      <c r="G145" s="358"/>
      <c r="H145" s="197"/>
      <c r="I145" s="360"/>
      <c r="J145" s="197"/>
      <c r="K145" s="360"/>
      <c r="L145" s="197"/>
      <c r="M145" s="211">
        <f t="shared" si="8"/>
        <v>0</v>
      </c>
      <c r="N145" s="588">
        <v>10</v>
      </c>
    </row>
    <row r="146" spans="1:14">
      <c r="A146" s="1775">
        <v>11</v>
      </c>
      <c r="B146" s="586"/>
      <c r="C146" s="1750"/>
      <c r="D146" s="197"/>
      <c r="E146" s="197"/>
      <c r="F146" s="179"/>
      <c r="G146" s="358"/>
      <c r="H146" s="197"/>
      <c r="I146" s="360"/>
      <c r="J146" s="197"/>
      <c r="K146" s="360"/>
      <c r="L146" s="197"/>
      <c r="M146" s="211">
        <f t="shared" si="8"/>
        <v>0</v>
      </c>
      <c r="N146" s="588">
        <v>11</v>
      </c>
    </row>
    <row r="147" spans="1:14">
      <c r="A147" s="1775">
        <v>12</v>
      </c>
      <c r="B147" s="586"/>
      <c r="C147" s="1750"/>
      <c r="D147" s="197"/>
      <c r="E147" s="197"/>
      <c r="F147" s="179"/>
      <c r="G147" s="358"/>
      <c r="H147" s="197"/>
      <c r="I147" s="360"/>
      <c r="J147" s="197"/>
      <c r="K147" s="360"/>
      <c r="L147" s="197"/>
      <c r="M147" s="211">
        <f t="shared" si="8"/>
        <v>0</v>
      </c>
      <c r="N147" s="588">
        <v>12</v>
      </c>
    </row>
    <row r="148" spans="1:14">
      <c r="A148" s="1775">
        <v>13</v>
      </c>
      <c r="B148" s="586"/>
      <c r="C148" s="1750"/>
      <c r="D148" s="197"/>
      <c r="E148" s="197"/>
      <c r="F148" s="179"/>
      <c r="G148" s="358"/>
      <c r="H148" s="197"/>
      <c r="I148" s="360"/>
      <c r="J148" s="197"/>
      <c r="K148" s="360"/>
      <c r="L148" s="197"/>
      <c r="M148" s="211">
        <f t="shared" si="8"/>
        <v>0</v>
      </c>
      <c r="N148" s="588">
        <v>13</v>
      </c>
    </row>
    <row r="149" spans="1:14">
      <c r="A149" s="1775">
        <v>14</v>
      </c>
      <c r="B149" s="586"/>
      <c r="C149" s="1750"/>
      <c r="D149" s="197"/>
      <c r="E149" s="197"/>
      <c r="F149" s="179"/>
      <c r="G149" s="358"/>
      <c r="H149" s="197"/>
      <c r="I149" s="360"/>
      <c r="J149" s="197"/>
      <c r="K149" s="360"/>
      <c r="L149" s="197"/>
      <c r="M149" s="211">
        <f t="shared" si="8"/>
        <v>0</v>
      </c>
      <c r="N149" s="588">
        <v>14</v>
      </c>
    </row>
    <row r="150" spans="1:14">
      <c r="A150" s="1775">
        <v>15</v>
      </c>
      <c r="B150" s="586"/>
      <c r="C150" s="1750"/>
      <c r="D150" s="166"/>
      <c r="E150" s="166"/>
      <c r="F150" s="165"/>
      <c r="G150" s="242"/>
      <c r="H150" s="166"/>
      <c r="I150" s="163"/>
      <c r="J150" s="166"/>
      <c r="K150" s="163"/>
      <c r="L150" s="166"/>
      <c r="M150" s="211">
        <f t="shared" si="8"/>
        <v>0</v>
      </c>
      <c r="N150" s="588">
        <v>15</v>
      </c>
    </row>
    <row r="151" spans="1:14">
      <c r="A151" s="1775">
        <v>16</v>
      </c>
      <c r="B151" s="586"/>
      <c r="C151" s="1750"/>
      <c r="D151" s="197"/>
      <c r="E151" s="197"/>
      <c r="F151" s="179"/>
      <c r="G151" s="358"/>
      <c r="H151" s="197"/>
      <c r="I151" s="360"/>
      <c r="J151" s="197"/>
      <c r="K151" s="360"/>
      <c r="L151" s="197"/>
      <c r="M151" s="211">
        <f t="shared" si="8"/>
        <v>0</v>
      </c>
      <c r="N151" s="588">
        <v>16</v>
      </c>
    </row>
    <row r="152" spans="1:14">
      <c r="A152" s="1775">
        <v>17</v>
      </c>
      <c r="B152" s="586"/>
      <c r="C152" s="1750"/>
      <c r="D152" s="197"/>
      <c r="E152" s="197"/>
      <c r="F152" s="179"/>
      <c r="G152" s="358"/>
      <c r="H152" s="197"/>
      <c r="I152" s="360"/>
      <c r="J152" s="197"/>
      <c r="K152" s="360"/>
      <c r="L152" s="197"/>
      <c r="M152" s="211">
        <f t="shared" si="8"/>
        <v>0</v>
      </c>
      <c r="N152" s="588">
        <v>17</v>
      </c>
    </row>
    <row r="153" spans="1:14">
      <c r="A153" s="1775">
        <v>18</v>
      </c>
      <c r="B153" s="586"/>
      <c r="C153" s="1750"/>
      <c r="D153" s="166"/>
      <c r="E153" s="166"/>
      <c r="F153" s="165"/>
      <c r="G153" s="242"/>
      <c r="H153" s="166"/>
      <c r="I153" s="163"/>
      <c r="J153" s="166"/>
      <c r="K153" s="163"/>
      <c r="L153" s="166"/>
      <c r="M153" s="211">
        <f t="shared" si="8"/>
        <v>0</v>
      </c>
      <c r="N153" s="588">
        <v>18</v>
      </c>
    </row>
    <row r="154" spans="1:14">
      <c r="A154" s="1775">
        <v>19</v>
      </c>
      <c r="B154" s="586"/>
      <c r="C154" s="1750"/>
      <c r="D154" s="197"/>
      <c r="E154" s="197"/>
      <c r="F154" s="179"/>
      <c r="G154" s="358"/>
      <c r="H154" s="197"/>
      <c r="I154" s="360"/>
      <c r="J154" s="197"/>
      <c r="K154" s="360"/>
      <c r="L154" s="197"/>
      <c r="M154" s="211">
        <f t="shared" si="8"/>
        <v>0</v>
      </c>
      <c r="N154" s="588">
        <v>19</v>
      </c>
    </row>
    <row r="155" spans="1:14">
      <c r="A155" s="1780">
        <v>20</v>
      </c>
      <c r="B155" s="586"/>
      <c r="C155" s="1750"/>
      <c r="D155" s="197"/>
      <c r="E155" s="197"/>
      <c r="F155" s="179"/>
      <c r="G155" s="358"/>
      <c r="H155" s="197"/>
      <c r="I155" s="360"/>
      <c r="J155" s="197"/>
      <c r="K155" s="360"/>
      <c r="L155" s="197"/>
      <c r="M155" s="211">
        <f t="shared" si="8"/>
        <v>0</v>
      </c>
      <c r="N155" s="588">
        <v>20</v>
      </c>
    </row>
    <row r="156" spans="1:14">
      <c r="A156" s="1775">
        <v>21</v>
      </c>
      <c r="B156" s="586"/>
      <c r="C156" s="1750"/>
      <c r="D156" s="197"/>
      <c r="E156" s="197"/>
      <c r="F156" s="179"/>
      <c r="G156" s="358"/>
      <c r="H156" s="197"/>
      <c r="I156" s="360"/>
      <c r="J156" s="197"/>
      <c r="K156" s="360"/>
      <c r="L156" s="197"/>
      <c r="M156" s="211">
        <f t="shared" si="8"/>
        <v>0</v>
      </c>
      <c r="N156" s="588">
        <v>21</v>
      </c>
    </row>
    <row r="157" spans="1:14">
      <c r="A157" s="1775">
        <v>22</v>
      </c>
      <c r="B157" s="586"/>
      <c r="C157" s="1750"/>
      <c r="D157" s="197"/>
      <c r="E157" s="197"/>
      <c r="F157" s="179"/>
      <c r="G157" s="358"/>
      <c r="H157" s="197"/>
      <c r="I157" s="360"/>
      <c r="J157" s="197"/>
      <c r="K157" s="360"/>
      <c r="L157" s="197"/>
      <c r="M157" s="211">
        <f t="shared" si="8"/>
        <v>0</v>
      </c>
      <c r="N157" s="588">
        <v>22</v>
      </c>
    </row>
    <row r="158" spans="1:14">
      <c r="A158" s="1775">
        <v>23</v>
      </c>
      <c r="B158" s="586"/>
      <c r="C158" s="1750"/>
      <c r="D158" s="197"/>
      <c r="E158" s="197"/>
      <c r="F158" s="179"/>
      <c r="G158" s="358"/>
      <c r="H158" s="197"/>
      <c r="I158" s="360"/>
      <c r="J158" s="197"/>
      <c r="K158" s="360"/>
      <c r="L158" s="197"/>
      <c r="M158" s="211">
        <f t="shared" si="8"/>
        <v>0</v>
      </c>
      <c r="N158" s="588">
        <v>23</v>
      </c>
    </row>
    <row r="159" spans="1:14">
      <c r="A159" s="1775">
        <v>24</v>
      </c>
      <c r="B159" s="586"/>
      <c r="C159" s="1750"/>
      <c r="D159" s="197"/>
      <c r="E159" s="197"/>
      <c r="F159" s="179"/>
      <c r="G159" s="358"/>
      <c r="H159" s="197"/>
      <c r="I159" s="360"/>
      <c r="J159" s="197"/>
      <c r="K159" s="360"/>
      <c r="L159" s="197"/>
      <c r="M159" s="211">
        <f t="shared" si="8"/>
        <v>0</v>
      </c>
      <c r="N159" s="588">
        <v>24</v>
      </c>
    </row>
    <row r="160" spans="1:14">
      <c r="A160" s="1775">
        <v>25</v>
      </c>
      <c r="B160" s="586"/>
      <c r="C160" s="1750"/>
      <c r="D160" s="197"/>
      <c r="E160" s="197"/>
      <c r="F160" s="179"/>
      <c r="G160" s="358"/>
      <c r="H160" s="197"/>
      <c r="I160" s="360"/>
      <c r="J160" s="197"/>
      <c r="K160" s="360"/>
      <c r="L160" s="197"/>
      <c r="M160" s="211">
        <f t="shared" si="8"/>
        <v>0</v>
      </c>
      <c r="N160" s="588">
        <v>25</v>
      </c>
    </row>
    <row r="161" spans="1:14">
      <c r="A161" s="1775">
        <v>26</v>
      </c>
      <c r="B161" s="586"/>
      <c r="C161" s="1750"/>
      <c r="D161" s="197"/>
      <c r="E161" s="197"/>
      <c r="F161" s="179"/>
      <c r="G161" s="358"/>
      <c r="H161" s="197"/>
      <c r="I161" s="360"/>
      <c r="J161" s="197"/>
      <c r="K161" s="360"/>
      <c r="L161" s="197"/>
      <c r="M161" s="211">
        <f t="shared" si="8"/>
        <v>0</v>
      </c>
      <c r="N161" s="588">
        <v>26</v>
      </c>
    </row>
    <row r="162" spans="1:14">
      <c r="A162" s="1775">
        <v>27</v>
      </c>
      <c r="B162" s="586"/>
      <c r="C162" s="1750"/>
      <c r="D162" s="197"/>
      <c r="E162" s="197"/>
      <c r="F162" s="179"/>
      <c r="G162" s="358"/>
      <c r="H162" s="197"/>
      <c r="I162" s="360"/>
      <c r="J162" s="197"/>
      <c r="K162" s="360"/>
      <c r="L162" s="197"/>
      <c r="M162" s="211">
        <f t="shared" si="8"/>
        <v>0</v>
      </c>
      <c r="N162" s="588">
        <v>27</v>
      </c>
    </row>
    <row r="163" spans="1:14">
      <c r="A163" s="1775">
        <v>28</v>
      </c>
      <c r="B163" s="586"/>
      <c r="C163" s="1750"/>
      <c r="D163" s="197"/>
      <c r="E163" s="197"/>
      <c r="F163" s="179"/>
      <c r="G163" s="358"/>
      <c r="H163" s="197"/>
      <c r="I163" s="360"/>
      <c r="J163" s="197"/>
      <c r="K163" s="360"/>
      <c r="L163" s="197"/>
      <c r="M163" s="211">
        <f t="shared" si="8"/>
        <v>0</v>
      </c>
      <c r="N163" s="588">
        <v>28</v>
      </c>
    </row>
    <row r="164" spans="1:14">
      <c r="A164" s="1775">
        <v>29</v>
      </c>
      <c r="B164" s="586"/>
      <c r="C164" s="1750"/>
      <c r="D164" s="197"/>
      <c r="E164" s="197"/>
      <c r="F164" s="179"/>
      <c r="G164" s="358"/>
      <c r="H164" s="197"/>
      <c r="I164" s="360"/>
      <c r="J164" s="197"/>
      <c r="K164" s="360"/>
      <c r="L164" s="197"/>
      <c r="M164" s="211">
        <f t="shared" si="8"/>
        <v>0</v>
      </c>
      <c r="N164" s="588">
        <v>29</v>
      </c>
    </row>
    <row r="165" spans="1:14">
      <c r="A165" s="1775">
        <v>30</v>
      </c>
      <c r="B165" s="586"/>
      <c r="C165" s="1750"/>
      <c r="D165" s="197"/>
      <c r="E165" s="197"/>
      <c r="F165" s="179"/>
      <c r="G165" s="358"/>
      <c r="H165" s="197"/>
      <c r="I165" s="360"/>
      <c r="J165" s="197"/>
      <c r="K165" s="360"/>
      <c r="L165" s="197"/>
      <c r="M165" s="211">
        <f t="shared" si="8"/>
        <v>0</v>
      </c>
      <c r="N165" s="588">
        <v>30</v>
      </c>
    </row>
    <row r="166" spans="1:14">
      <c r="A166" s="1775">
        <v>31</v>
      </c>
      <c r="B166" s="586"/>
      <c r="C166" s="1750"/>
      <c r="D166" s="197"/>
      <c r="E166" s="197"/>
      <c r="F166" s="179"/>
      <c r="G166" s="358"/>
      <c r="H166" s="197"/>
      <c r="I166" s="360"/>
      <c r="J166" s="197"/>
      <c r="K166" s="360"/>
      <c r="L166" s="197"/>
      <c r="M166" s="211">
        <f t="shared" si="8"/>
        <v>0</v>
      </c>
      <c r="N166" s="588">
        <v>31</v>
      </c>
    </row>
    <row r="167" spans="1:14">
      <c r="A167" s="1775">
        <v>32</v>
      </c>
      <c r="B167" s="586"/>
      <c r="C167" s="1750"/>
      <c r="D167" s="166"/>
      <c r="E167" s="166"/>
      <c r="F167" s="165"/>
      <c r="G167" s="242"/>
      <c r="H167" s="166"/>
      <c r="I167" s="163"/>
      <c r="J167" s="166"/>
      <c r="K167" s="163"/>
      <c r="L167" s="166"/>
      <c r="M167" s="211">
        <f t="shared" si="8"/>
        <v>0</v>
      </c>
      <c r="N167" s="588">
        <v>32</v>
      </c>
    </row>
    <row r="168" spans="1:14">
      <c r="A168" s="1775">
        <v>33</v>
      </c>
      <c r="B168" s="586"/>
      <c r="C168" s="1750"/>
      <c r="D168" s="197"/>
      <c r="E168" s="197"/>
      <c r="F168" s="179"/>
      <c r="G168" s="358"/>
      <c r="H168" s="197"/>
      <c r="I168" s="360"/>
      <c r="J168" s="197"/>
      <c r="K168" s="360"/>
      <c r="L168" s="197"/>
      <c r="M168" s="211">
        <f t="shared" si="8"/>
        <v>0</v>
      </c>
      <c r="N168" s="588">
        <v>33</v>
      </c>
    </row>
    <row r="169" spans="1:14">
      <c r="A169" s="1775">
        <v>34</v>
      </c>
      <c r="B169" s="586"/>
      <c r="C169" s="1750"/>
      <c r="D169" s="197"/>
      <c r="E169" s="197"/>
      <c r="F169" s="179"/>
      <c r="G169" s="358"/>
      <c r="H169" s="197"/>
      <c r="I169" s="360"/>
      <c r="J169" s="197"/>
      <c r="K169" s="360"/>
      <c r="L169" s="197"/>
      <c r="M169" s="211">
        <f t="shared" si="8"/>
        <v>0</v>
      </c>
      <c r="N169" s="588">
        <v>34</v>
      </c>
    </row>
    <row r="170" spans="1:14">
      <c r="A170" s="1775">
        <v>35</v>
      </c>
      <c r="B170" s="586"/>
      <c r="C170" s="1750"/>
      <c r="D170" s="197"/>
      <c r="E170" s="197"/>
      <c r="F170" s="179"/>
      <c r="G170" s="358"/>
      <c r="H170" s="197"/>
      <c r="I170" s="360"/>
      <c r="J170" s="197"/>
      <c r="K170" s="360"/>
      <c r="L170" s="197"/>
      <c r="M170" s="211">
        <f t="shared" si="8"/>
        <v>0</v>
      </c>
      <c r="N170" s="588">
        <v>35</v>
      </c>
    </row>
    <row r="171" spans="1:14">
      <c r="A171" s="1775">
        <v>36</v>
      </c>
      <c r="B171" s="586"/>
      <c r="C171" s="1750"/>
      <c r="D171" s="197"/>
      <c r="E171" s="197"/>
      <c r="F171" s="179"/>
      <c r="G171" s="358"/>
      <c r="H171" s="197"/>
      <c r="I171" s="360"/>
      <c r="J171" s="197"/>
      <c r="K171" s="360"/>
      <c r="L171" s="197"/>
      <c r="M171" s="211">
        <f t="shared" si="8"/>
        <v>0</v>
      </c>
      <c r="N171" s="588">
        <v>36</v>
      </c>
    </row>
    <row r="172" spans="1:14">
      <c r="A172" s="1775">
        <v>37</v>
      </c>
      <c r="B172" s="586"/>
      <c r="C172" s="1750"/>
      <c r="D172" s="197"/>
      <c r="E172" s="197"/>
      <c r="F172" s="179"/>
      <c r="G172" s="358"/>
      <c r="H172" s="197"/>
      <c r="I172" s="360"/>
      <c r="J172" s="197"/>
      <c r="K172" s="360"/>
      <c r="L172" s="197"/>
      <c r="M172" s="211">
        <f t="shared" si="8"/>
        <v>0</v>
      </c>
      <c r="N172" s="588">
        <v>37</v>
      </c>
    </row>
    <row r="173" spans="1:14">
      <c r="A173" s="1775">
        <v>38</v>
      </c>
      <c r="B173" s="586"/>
      <c r="C173" s="1750"/>
      <c r="D173" s="197"/>
      <c r="E173" s="197"/>
      <c r="F173" s="179"/>
      <c r="G173" s="358"/>
      <c r="H173" s="197"/>
      <c r="I173" s="360"/>
      <c r="J173" s="197"/>
      <c r="K173" s="360"/>
      <c r="L173" s="197"/>
      <c r="M173" s="211">
        <f t="shared" si="8"/>
        <v>0</v>
      </c>
      <c r="N173" s="588">
        <v>38</v>
      </c>
    </row>
    <row r="174" spans="1:14">
      <c r="A174" s="1775">
        <v>39</v>
      </c>
      <c r="B174" s="586"/>
      <c r="C174" s="1750"/>
      <c r="D174" s="166"/>
      <c r="E174" s="166"/>
      <c r="F174" s="165"/>
      <c r="G174" s="242"/>
      <c r="H174" s="166"/>
      <c r="I174" s="163"/>
      <c r="J174" s="166"/>
      <c r="K174" s="163"/>
      <c r="L174" s="166"/>
      <c r="M174" s="211">
        <f t="shared" si="8"/>
        <v>0</v>
      </c>
      <c r="N174" s="588">
        <v>39</v>
      </c>
    </row>
    <row r="175" spans="1:14">
      <c r="A175" s="1780">
        <v>40</v>
      </c>
      <c r="B175" s="586"/>
      <c r="C175" s="1750"/>
      <c r="D175" s="197"/>
      <c r="E175" s="197"/>
      <c r="F175" s="179"/>
      <c r="G175" s="358"/>
      <c r="H175" s="197"/>
      <c r="I175" s="360"/>
      <c r="J175" s="197"/>
      <c r="K175" s="360"/>
      <c r="L175" s="197"/>
      <c r="M175" s="211">
        <f t="shared" si="8"/>
        <v>0</v>
      </c>
      <c r="N175" s="582">
        <v>40</v>
      </c>
    </row>
    <row r="176" spans="1:14">
      <c r="A176" s="1775">
        <v>41</v>
      </c>
      <c r="B176" s="586"/>
      <c r="C176" s="1750"/>
      <c r="D176" s="197"/>
      <c r="E176" s="197"/>
      <c r="F176" s="179"/>
      <c r="G176" s="358"/>
      <c r="H176" s="197"/>
      <c r="I176" s="360"/>
      <c r="J176" s="197"/>
      <c r="K176" s="360"/>
      <c r="L176" s="197"/>
      <c r="M176" s="211">
        <f t="shared" si="8"/>
        <v>0</v>
      </c>
      <c r="N176" s="588">
        <v>41</v>
      </c>
    </row>
    <row r="177" spans="1:14">
      <c r="A177" s="1775">
        <v>42</v>
      </c>
      <c r="B177" s="586"/>
      <c r="C177" s="1750"/>
      <c r="D177" s="197"/>
      <c r="E177" s="197"/>
      <c r="F177" s="179"/>
      <c r="G177" s="358"/>
      <c r="H177" s="197"/>
      <c r="I177" s="360"/>
      <c r="J177" s="197"/>
      <c r="K177" s="360"/>
      <c r="L177" s="197"/>
      <c r="M177" s="211">
        <f t="shared" si="8"/>
        <v>0</v>
      </c>
      <c r="N177" s="588">
        <v>42</v>
      </c>
    </row>
    <row r="178" spans="1:14">
      <c r="A178" s="1775">
        <v>43</v>
      </c>
      <c r="B178" s="586"/>
      <c r="C178" s="1750"/>
      <c r="D178" s="197"/>
      <c r="E178" s="197"/>
      <c r="F178" s="179"/>
      <c r="G178" s="358"/>
      <c r="H178" s="197"/>
      <c r="I178" s="360"/>
      <c r="J178" s="197"/>
      <c r="K178" s="360"/>
      <c r="L178" s="197"/>
      <c r="M178" s="211">
        <f t="shared" si="8"/>
        <v>0</v>
      </c>
      <c r="N178" s="588">
        <v>43</v>
      </c>
    </row>
    <row r="179" spans="1:14">
      <c r="A179" s="1775">
        <v>44</v>
      </c>
      <c r="B179" s="586"/>
      <c r="C179" s="1750"/>
      <c r="D179" s="197"/>
      <c r="E179" s="197"/>
      <c r="F179" s="179"/>
      <c r="G179" s="358"/>
      <c r="H179" s="197"/>
      <c r="I179" s="360"/>
      <c r="J179" s="197"/>
      <c r="K179" s="360"/>
      <c r="L179" s="197"/>
      <c r="M179" s="211">
        <f t="shared" si="8"/>
        <v>0</v>
      </c>
      <c r="N179" s="588">
        <v>44</v>
      </c>
    </row>
    <row r="180" spans="1:14">
      <c r="A180" s="1775">
        <v>45</v>
      </c>
      <c r="B180" s="586"/>
      <c r="C180" s="1750"/>
      <c r="D180" s="197"/>
      <c r="E180" s="197"/>
      <c r="F180" s="179"/>
      <c r="G180" s="358"/>
      <c r="H180" s="197"/>
      <c r="I180" s="360"/>
      <c r="J180" s="197"/>
      <c r="K180" s="360"/>
      <c r="L180" s="197"/>
      <c r="M180" s="211">
        <f t="shared" si="8"/>
        <v>0</v>
      </c>
      <c r="N180" s="588">
        <v>45</v>
      </c>
    </row>
    <row r="181" spans="1:14">
      <c r="A181" s="1775">
        <v>46</v>
      </c>
      <c r="B181" s="586"/>
      <c r="C181" s="1750"/>
      <c r="D181" s="197"/>
      <c r="E181" s="197"/>
      <c r="F181" s="179"/>
      <c r="G181" s="358"/>
      <c r="H181" s="197"/>
      <c r="I181" s="360"/>
      <c r="J181" s="197"/>
      <c r="K181" s="360"/>
      <c r="L181" s="197"/>
      <c r="M181" s="211">
        <f t="shared" si="8"/>
        <v>0</v>
      </c>
      <c r="N181" s="588">
        <v>46</v>
      </c>
    </row>
    <row r="182" spans="1:14">
      <c r="A182" s="1775">
        <v>47</v>
      </c>
      <c r="B182" s="586"/>
      <c r="C182" s="1750"/>
      <c r="D182" s="166"/>
      <c r="E182" s="166"/>
      <c r="F182" s="165"/>
      <c r="G182" s="242"/>
      <c r="H182" s="166"/>
      <c r="I182" s="163"/>
      <c r="J182" s="166"/>
      <c r="K182" s="163"/>
      <c r="L182" s="166"/>
      <c r="M182" s="211">
        <f t="shared" si="8"/>
        <v>0</v>
      </c>
      <c r="N182" s="588">
        <v>47</v>
      </c>
    </row>
    <row r="183" spans="1:14">
      <c r="A183" s="1775">
        <v>48</v>
      </c>
      <c r="B183" s="586"/>
      <c r="C183" s="1750"/>
      <c r="D183" s="197"/>
      <c r="E183" s="197"/>
      <c r="F183" s="179"/>
      <c r="G183" s="358"/>
      <c r="H183" s="197"/>
      <c r="I183" s="360"/>
      <c r="J183" s="197"/>
      <c r="K183" s="360"/>
      <c r="L183" s="197"/>
      <c r="M183" s="211">
        <f t="shared" si="8"/>
        <v>0</v>
      </c>
      <c r="N183" s="588">
        <v>48</v>
      </c>
    </row>
    <row r="184" spans="1:14">
      <c r="A184" s="1775">
        <v>49</v>
      </c>
      <c r="B184" s="586"/>
      <c r="C184" s="1750"/>
      <c r="D184" s="197"/>
      <c r="E184" s="197"/>
      <c r="F184" s="179"/>
      <c r="G184" s="358"/>
      <c r="H184" s="197"/>
      <c r="I184" s="360"/>
      <c r="J184" s="197"/>
      <c r="K184" s="360"/>
      <c r="L184" s="197"/>
      <c r="M184" s="211">
        <f t="shared" si="8"/>
        <v>0</v>
      </c>
      <c r="N184" s="588">
        <v>49</v>
      </c>
    </row>
    <row r="185" spans="1:14">
      <c r="A185" s="1775">
        <v>50</v>
      </c>
      <c r="B185" s="586"/>
      <c r="C185" s="1750"/>
      <c r="D185" s="197"/>
      <c r="E185" s="197"/>
      <c r="F185" s="179"/>
      <c r="G185" s="358"/>
      <c r="H185" s="197"/>
      <c r="I185" s="360"/>
      <c r="J185" s="197"/>
      <c r="K185" s="360"/>
      <c r="L185" s="197"/>
      <c r="M185" s="211">
        <f t="shared" si="8"/>
        <v>0</v>
      </c>
      <c r="N185" s="588">
        <v>50</v>
      </c>
    </row>
    <row r="186" spans="1:14">
      <c r="A186" s="1775">
        <v>51</v>
      </c>
      <c r="B186" s="586"/>
      <c r="C186" s="1750"/>
      <c r="D186" s="166"/>
      <c r="E186" s="166"/>
      <c r="F186" s="165"/>
      <c r="G186" s="242"/>
      <c r="H186" s="166"/>
      <c r="I186" s="163"/>
      <c r="J186" s="166"/>
      <c r="K186" s="163"/>
      <c r="L186" s="166"/>
      <c r="M186" s="211">
        <f t="shared" si="8"/>
        <v>0</v>
      </c>
      <c r="N186" s="588">
        <v>51</v>
      </c>
    </row>
    <row r="187" spans="1:14" ht="15.75" thickBot="1">
      <c r="A187" s="685">
        <v>52</v>
      </c>
      <c r="B187" s="362"/>
      <c r="C187" s="548"/>
      <c r="D187" s="363"/>
      <c r="E187" s="363"/>
      <c r="F187" s="364"/>
      <c r="G187" s="365"/>
      <c r="H187" s="363"/>
      <c r="I187" s="152"/>
      <c r="J187" s="363"/>
      <c r="K187" s="152"/>
      <c r="L187" s="363"/>
      <c r="M187" s="366">
        <f>SUM(M180:M186)</f>
        <v>0</v>
      </c>
      <c r="N187" s="686">
        <v>52</v>
      </c>
    </row>
    <row r="189" spans="1:14">
      <c r="A189" s="7" t="s">
        <v>4314</v>
      </c>
      <c r="B189" s="7"/>
      <c r="C189" s="7"/>
      <c r="D189" s="7"/>
      <c r="E189" s="7"/>
      <c r="F189" s="7"/>
      <c r="G189" s="7" t="s">
        <v>4315</v>
      </c>
      <c r="H189" s="7"/>
      <c r="I189" s="7"/>
      <c r="J189" s="7"/>
      <c r="K189" s="7"/>
      <c r="L189" s="7"/>
      <c r="M189" s="7"/>
      <c r="N189" s="7"/>
    </row>
  </sheetData>
  <phoneticPr fontId="0" type="noConversion"/>
  <printOptions horizontalCentered="1" verticalCentered="1"/>
  <pageMargins left="0.5" right="0.5" top="0.5" bottom="0.5" header="0.5" footer="0.5"/>
  <pageSetup scale="72" fitToWidth="2" orientation="portrait" horizontalDpi="300" verticalDpi="300" r:id="rId1"/>
  <headerFooter alignWithMargins="0"/>
  <rowBreaks count="2" manualBreakCount="2">
    <brk id="62" max="16383" man="1"/>
    <brk id="12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7157" r:id="rId4" name="Button 53">
              <controlPr locked="0" defaultSize="0" autoFill="0" autoLine="0" autoPict="0">
                <anchor moveWithCells="1" sizeWithCells="1">
                  <from>
                    <xdr:col>3</xdr:col>
                    <xdr:colOff>228600</xdr:colOff>
                    <xdr:row>62</xdr:row>
                    <xdr:rowOff>38100</xdr:rowOff>
                  </from>
                  <to>
                    <xdr:col>4</xdr:col>
                    <xdr:colOff>238125</xdr:colOff>
                    <xdr:row>62</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
    <pageSetUpPr fitToPage="1"/>
  </sheetPr>
  <dimension ref="A1:D68"/>
  <sheetViews>
    <sheetView defaultGridColor="0" view="pageBreakPreview" colorId="22" zoomScale="60" zoomScaleNormal="85" workbookViewId="0">
      <selection activeCell="J32" sqref="J32"/>
    </sheetView>
  </sheetViews>
  <sheetFormatPr defaultColWidth="9.6640625" defaultRowHeight="15"/>
  <cols>
    <col min="1" max="1" width="4.6640625" style="4" customWidth="1"/>
    <col min="2" max="2" width="7" style="4" customWidth="1"/>
    <col min="3" max="3" width="64.33203125" style="4" customWidth="1"/>
    <col min="4" max="4" width="11.88671875" style="4" customWidth="1"/>
    <col min="5" max="16384" width="9.6640625" style="4"/>
  </cols>
  <sheetData>
    <row r="1" spans="1:4" ht="22.15" customHeight="1" thickBot="1">
      <c r="A1" s="3521" t="str">
        <f>'Data Sheet'!A56</f>
        <v>Annual Report of Orange and Rockland Utilities, Inc                                                                                     Year ended 12/31/2014</v>
      </c>
      <c r="B1" s="3521"/>
      <c r="C1" s="3521"/>
      <c r="D1" s="3521"/>
    </row>
    <row r="2" spans="1:4">
      <c r="A2" s="2045"/>
      <c r="B2" s="2046"/>
      <c r="C2" s="2046"/>
      <c r="D2" s="2047"/>
    </row>
    <row r="3" spans="1:4" ht="15" customHeight="1">
      <c r="A3" s="1808" t="s">
        <v>3706</v>
      </c>
      <c r="B3" s="1809" t="s">
        <v>3706</v>
      </c>
      <c r="C3" s="1809" t="s">
        <v>3706</v>
      </c>
      <c r="D3" s="1814"/>
    </row>
    <row r="4" spans="1:4" ht="15" customHeight="1">
      <c r="A4" s="12" t="s">
        <v>3707</v>
      </c>
      <c r="B4" s="1811"/>
      <c r="C4" s="1811"/>
      <c r="D4" s="1812"/>
    </row>
    <row r="5" spans="1:4">
      <c r="A5" s="1808"/>
      <c r="B5" s="1809"/>
      <c r="C5" s="1809"/>
      <c r="D5" s="1814"/>
    </row>
    <row r="6" spans="1:4">
      <c r="A6" s="1808"/>
      <c r="B6" s="1809"/>
      <c r="C6" s="1809"/>
      <c r="D6" s="1814"/>
    </row>
    <row r="7" spans="1:4">
      <c r="A7" s="1808"/>
      <c r="B7" s="1809"/>
      <c r="C7" s="1809"/>
      <c r="D7" s="1814"/>
    </row>
    <row r="8" spans="1:4">
      <c r="A8" s="2048" t="s">
        <v>1429</v>
      </c>
      <c r="B8" s="3522" t="s">
        <v>4239</v>
      </c>
      <c r="C8" s="3522"/>
      <c r="D8" s="3523"/>
    </row>
    <row r="9" spans="1:4">
      <c r="A9" s="1808"/>
      <c r="B9" s="3519" t="s">
        <v>4455</v>
      </c>
      <c r="C9" s="3519"/>
      <c r="D9" s="3520"/>
    </row>
    <row r="10" spans="1:4">
      <c r="A10" s="1808"/>
      <c r="B10" s="3519" t="s">
        <v>4454</v>
      </c>
      <c r="C10" s="3519"/>
      <c r="D10" s="3520"/>
    </row>
    <row r="11" spans="1:4">
      <c r="A11" s="1808"/>
      <c r="D11" s="573"/>
    </row>
    <row r="12" spans="1:4">
      <c r="A12" s="2048" t="s">
        <v>1430</v>
      </c>
      <c r="B12" s="1810" t="s">
        <v>4240</v>
      </c>
      <c r="C12" s="1811"/>
      <c r="D12" s="1814"/>
    </row>
    <row r="13" spans="1:4">
      <c r="A13" s="1808"/>
      <c r="B13" s="3519" t="s">
        <v>4456</v>
      </c>
      <c r="C13" s="3519"/>
      <c r="D13" s="3520"/>
    </row>
    <row r="14" spans="1:4">
      <c r="A14" s="1808"/>
      <c r="B14" s="3519" t="s">
        <v>4457</v>
      </c>
      <c r="C14" s="3519"/>
      <c r="D14" s="3520"/>
    </row>
    <row r="15" spans="1:4">
      <c r="A15" s="1808"/>
      <c r="B15" s="3519" t="s">
        <v>4458</v>
      </c>
      <c r="C15" s="3519"/>
      <c r="D15" s="3520"/>
    </row>
    <row r="16" spans="1:4">
      <c r="A16" s="1808"/>
      <c r="B16" s="1811"/>
      <c r="C16" s="1811"/>
      <c r="D16" s="1814"/>
    </row>
    <row r="17" spans="1:4">
      <c r="A17" s="2048" t="s">
        <v>1431</v>
      </c>
      <c r="B17" s="3519" t="s">
        <v>4238</v>
      </c>
      <c r="C17" s="3519"/>
      <c r="D17" s="3520"/>
    </row>
    <row r="18" spans="1:4">
      <c r="A18" s="1808"/>
      <c r="B18" s="3519" t="s">
        <v>3708</v>
      </c>
      <c r="C18" s="3519"/>
      <c r="D18" s="3520"/>
    </row>
    <row r="19" spans="1:4">
      <c r="A19" s="1808"/>
      <c r="B19" s="3519" t="s">
        <v>3709</v>
      </c>
      <c r="C19" s="3519"/>
      <c r="D19" s="3520"/>
    </row>
    <row r="20" spans="1:4">
      <c r="A20" s="1808"/>
      <c r="B20" s="1811"/>
      <c r="C20" s="1811"/>
      <c r="D20" s="1814"/>
    </row>
    <row r="21" spans="1:4">
      <c r="A21" s="2048" t="s">
        <v>1432</v>
      </c>
      <c r="B21" s="3519" t="s">
        <v>4241</v>
      </c>
      <c r="C21" s="3519"/>
      <c r="D21" s="3520"/>
    </row>
    <row r="22" spans="1:4">
      <c r="A22" s="1808"/>
      <c r="B22" s="3519" t="s">
        <v>3710</v>
      </c>
      <c r="C22" s="3519"/>
      <c r="D22" s="3520"/>
    </row>
    <row r="23" spans="1:4">
      <c r="A23" s="1808"/>
      <c r="B23" s="3519" t="s">
        <v>4242</v>
      </c>
      <c r="C23" s="3519"/>
      <c r="D23" s="3520"/>
    </row>
    <row r="24" spans="1:4">
      <c r="A24" s="1808"/>
      <c r="B24" s="3519" t="s">
        <v>4243</v>
      </c>
      <c r="C24" s="3519"/>
      <c r="D24" s="3520"/>
    </row>
    <row r="25" spans="1:4">
      <c r="A25" s="1808"/>
      <c r="B25" s="3519" t="s">
        <v>4244</v>
      </c>
      <c r="C25" s="3519"/>
      <c r="D25" s="3520"/>
    </row>
    <row r="26" spans="1:4">
      <c r="A26" s="1808"/>
      <c r="B26" s="3519" t="s">
        <v>2025</v>
      </c>
      <c r="C26" s="3519"/>
      <c r="D26" s="3520"/>
    </row>
    <row r="27" spans="1:4">
      <c r="A27" s="1808"/>
      <c r="B27" s="1811"/>
      <c r="C27" s="1811"/>
      <c r="D27" s="1814"/>
    </row>
    <row r="28" spans="1:4">
      <c r="A28" s="2048" t="s">
        <v>1433</v>
      </c>
      <c r="B28" s="3519" t="s">
        <v>2026</v>
      </c>
      <c r="C28" s="3519"/>
      <c r="D28" s="3520"/>
    </row>
    <row r="29" spans="1:4">
      <c r="A29" s="1808"/>
      <c r="B29" s="3519" t="s">
        <v>3511</v>
      </c>
      <c r="C29" s="3519"/>
      <c r="D29" s="3520"/>
    </row>
    <row r="30" spans="1:4">
      <c r="A30" s="1808"/>
      <c r="B30" s="3519" t="s">
        <v>3512</v>
      </c>
      <c r="C30" s="3519"/>
      <c r="D30" s="3520"/>
    </row>
    <row r="31" spans="1:4">
      <c r="A31" s="1808"/>
      <c r="B31" s="1811"/>
      <c r="C31" s="1811"/>
      <c r="D31" s="1814"/>
    </row>
    <row r="32" spans="1:4">
      <c r="A32" s="2048" t="s">
        <v>1434</v>
      </c>
      <c r="B32" s="1810" t="s">
        <v>3513</v>
      </c>
      <c r="C32" s="1811"/>
      <c r="D32" s="1814"/>
    </row>
    <row r="33" spans="1:4">
      <c r="A33" s="1808"/>
      <c r="B33" s="3519" t="s">
        <v>3514</v>
      </c>
      <c r="C33" s="3519"/>
      <c r="D33" s="3520"/>
    </row>
    <row r="34" spans="1:4">
      <c r="A34" s="1808"/>
      <c r="B34" s="3519" t="s">
        <v>3711</v>
      </c>
      <c r="C34" s="3519"/>
      <c r="D34" s="3520"/>
    </row>
    <row r="35" spans="1:4">
      <c r="A35" s="1808"/>
      <c r="B35" s="1811"/>
      <c r="C35" s="1811"/>
      <c r="D35" s="1814"/>
    </row>
    <row r="36" spans="1:4">
      <c r="A36" s="2048" t="s">
        <v>1435</v>
      </c>
      <c r="B36" s="3519" t="s">
        <v>3515</v>
      </c>
      <c r="C36" s="3519"/>
      <c r="D36" s="3520"/>
    </row>
    <row r="37" spans="1:4">
      <c r="A37" s="1808"/>
      <c r="B37" s="3519" t="s">
        <v>3994</v>
      </c>
      <c r="C37" s="3519"/>
      <c r="D37" s="3520"/>
    </row>
    <row r="38" spans="1:4">
      <c r="A38" s="1808"/>
      <c r="B38" s="3519" t="s">
        <v>3995</v>
      </c>
      <c r="C38" s="3519"/>
      <c r="D38" s="3520"/>
    </row>
    <row r="39" spans="1:4">
      <c r="A39" s="1808"/>
      <c r="B39" s="3519" t="s">
        <v>3996</v>
      </c>
      <c r="C39" s="3519"/>
      <c r="D39" s="3520"/>
    </row>
    <row r="40" spans="1:4">
      <c r="A40" s="1808"/>
      <c r="B40" s="1811"/>
      <c r="C40" s="1811"/>
      <c r="D40" s="1814"/>
    </row>
    <row r="41" spans="1:4">
      <c r="A41" s="2048" t="s">
        <v>1436</v>
      </c>
      <c r="B41" s="3519" t="s">
        <v>1037</v>
      </c>
      <c r="C41" s="3519"/>
      <c r="D41" s="3520"/>
    </row>
    <row r="42" spans="1:4">
      <c r="A42" s="1808"/>
      <c r="B42" s="3519" t="s">
        <v>3712</v>
      </c>
      <c r="C42" s="3519"/>
      <c r="D42" s="3520"/>
    </row>
    <row r="43" spans="1:4">
      <c r="A43" s="1808"/>
      <c r="B43" s="3519" t="s">
        <v>2813</v>
      </c>
      <c r="C43" s="3519"/>
      <c r="D43" s="3520"/>
    </row>
    <row r="44" spans="1:4">
      <c r="A44" s="1808"/>
      <c r="B44" s="1811"/>
      <c r="C44" s="1811"/>
      <c r="D44" s="1814"/>
    </row>
    <row r="45" spans="1:4">
      <c r="A45" s="2048" t="s">
        <v>1437</v>
      </c>
      <c r="B45" s="3519" t="s">
        <v>1426</v>
      </c>
      <c r="C45" s="3519"/>
      <c r="D45" s="3520"/>
    </row>
    <row r="46" spans="1:4">
      <c r="A46" s="1808"/>
      <c r="B46" s="3519" t="s">
        <v>1427</v>
      </c>
      <c r="C46" s="3519"/>
      <c r="D46" s="3520"/>
    </row>
    <row r="47" spans="1:4">
      <c r="A47" s="1808"/>
      <c r="B47" s="1811"/>
      <c r="C47" s="1811"/>
      <c r="D47" s="1814"/>
    </row>
    <row r="48" spans="1:4">
      <c r="A48" s="2048" t="s">
        <v>1438</v>
      </c>
      <c r="B48" s="3519" t="s">
        <v>1428</v>
      </c>
      <c r="C48" s="3519"/>
      <c r="D48" s="3520"/>
    </row>
    <row r="49" spans="1:4">
      <c r="A49" s="1808"/>
      <c r="B49" s="3519" t="s">
        <v>2814</v>
      </c>
      <c r="C49" s="3519"/>
      <c r="D49" s="3520"/>
    </row>
    <row r="50" spans="1:4">
      <c r="A50" s="1808"/>
      <c r="B50" s="3519" t="s">
        <v>2815</v>
      </c>
      <c r="C50" s="3519"/>
      <c r="D50" s="3520"/>
    </row>
    <row r="51" spans="1:4">
      <c r="A51" s="1808"/>
      <c r="B51" s="1811"/>
      <c r="C51" s="1811"/>
      <c r="D51" s="1814"/>
    </row>
    <row r="52" spans="1:4">
      <c r="A52" s="1808"/>
      <c r="B52" s="1809"/>
      <c r="C52" s="1809"/>
      <c r="D52" s="1814"/>
    </row>
    <row r="53" spans="1:4" ht="15.75" thickBot="1">
      <c r="A53" s="2049"/>
      <c r="B53" s="2050"/>
      <c r="C53" s="2050"/>
      <c r="D53" s="2051"/>
    </row>
    <row r="54" spans="1:4">
      <c r="A54" s="1809"/>
      <c r="B54" s="1809"/>
      <c r="C54" s="2052" t="s">
        <v>2816</v>
      </c>
      <c r="D54" s="1809"/>
    </row>
    <row r="55" spans="1:4">
      <c r="A55" s="1809"/>
      <c r="B55" s="1809"/>
      <c r="C55" s="1809"/>
      <c r="D55" s="1809"/>
    </row>
    <row r="60" spans="1:4">
      <c r="A60" s="11"/>
      <c r="B60" s="11"/>
    </row>
    <row r="61" spans="1:4">
      <c r="A61" s="11"/>
      <c r="B61" s="11"/>
    </row>
    <row r="62" spans="1:4">
      <c r="A62" s="11"/>
      <c r="B62" s="11"/>
    </row>
    <row r="63" spans="1:4">
      <c r="A63" s="11"/>
      <c r="B63" s="11"/>
    </row>
    <row r="64" spans="1:4">
      <c r="A64" s="11"/>
      <c r="B64" s="11"/>
    </row>
    <row r="65" spans="1:2">
      <c r="A65" s="11"/>
      <c r="B65" s="11"/>
    </row>
    <row r="66" spans="1:2">
      <c r="A66" s="11"/>
      <c r="B66" s="11"/>
    </row>
    <row r="67" spans="1:2">
      <c r="A67" s="11"/>
      <c r="B67" s="11"/>
    </row>
    <row r="68" spans="1:2">
      <c r="A68" s="11"/>
      <c r="B68" s="11"/>
    </row>
  </sheetData>
  <mergeCells count="33">
    <mergeCell ref="B50:D50"/>
    <mergeCell ref="B30:D30"/>
    <mergeCell ref="B28:D28"/>
    <mergeCell ref="B29:D29"/>
    <mergeCell ref="B38:D38"/>
    <mergeCell ref="B48:D48"/>
    <mergeCell ref="B41:D41"/>
    <mergeCell ref="B45:D45"/>
    <mergeCell ref="B49:D49"/>
    <mergeCell ref="A1:D1"/>
    <mergeCell ref="B17:D17"/>
    <mergeCell ref="B18:D18"/>
    <mergeCell ref="B19:D19"/>
    <mergeCell ref="B8:D8"/>
    <mergeCell ref="B13:D13"/>
    <mergeCell ref="B9:D9"/>
    <mergeCell ref="B10:D10"/>
    <mergeCell ref="B14:D14"/>
    <mergeCell ref="B15:D15"/>
    <mergeCell ref="B21:D21"/>
    <mergeCell ref="B23:D23"/>
    <mergeCell ref="B46:D46"/>
    <mergeCell ref="B25:D25"/>
    <mergeCell ref="B33:D33"/>
    <mergeCell ref="B36:D36"/>
    <mergeCell ref="B37:D37"/>
    <mergeCell ref="B26:D26"/>
    <mergeCell ref="B43:D43"/>
    <mergeCell ref="B39:D39"/>
    <mergeCell ref="B24:D24"/>
    <mergeCell ref="B42:D42"/>
    <mergeCell ref="B34:D34"/>
    <mergeCell ref="B22:D22"/>
  </mergeCells>
  <phoneticPr fontId="0" type="noConversion"/>
  <printOptions horizontalCentered="1" verticalCentered="1"/>
  <pageMargins left="0.5" right="0.5" top="0" bottom="0" header="0.5" footer="0.5"/>
  <pageSetup scale="91"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rgb="FF00B050"/>
  </sheetPr>
  <dimension ref="A1:I123"/>
  <sheetViews>
    <sheetView defaultGridColor="0" view="pageBreakPreview" topLeftCell="A82" colorId="22" zoomScale="91" zoomScaleNormal="85" zoomScaleSheetLayoutView="91" workbookViewId="0">
      <selection activeCell="G120" sqref="G120"/>
    </sheetView>
  </sheetViews>
  <sheetFormatPr defaultColWidth="9.6640625" defaultRowHeight="15"/>
  <cols>
    <col min="1" max="1" width="4.6640625" style="4" customWidth="1"/>
    <col min="2" max="2" width="40" style="4" customWidth="1"/>
    <col min="3" max="3" width="15.44140625" style="4" bestFit="1" customWidth="1"/>
    <col min="4" max="4" width="10.6640625" style="4" customWidth="1"/>
    <col min="5" max="5" width="15.5546875" style="4" bestFit="1" customWidth="1"/>
    <col min="6" max="6" width="14.5546875" style="4" bestFit="1" customWidth="1"/>
    <col min="7" max="7" width="15.5546875" style="4" bestFit="1" customWidth="1"/>
    <col min="8" max="8" width="12.88671875" style="4" customWidth="1"/>
    <col min="9" max="16384" width="9.6640625" style="4"/>
  </cols>
  <sheetData>
    <row r="1" spans="1:9">
      <c r="A1" s="535" t="s">
        <v>2817</v>
      </c>
      <c r="B1" s="538"/>
      <c r="C1" s="538"/>
      <c r="D1" s="537" t="s">
        <v>3891</v>
      </c>
      <c r="E1" s="538"/>
      <c r="F1" s="1270" t="s">
        <v>2819</v>
      </c>
      <c r="G1" s="1269" t="s">
        <v>2820</v>
      </c>
    </row>
    <row r="2" spans="1:9" ht="18.75" customHeight="1">
      <c r="A2" s="1218" t="s">
        <v>119</v>
      </c>
      <c r="D2" s="306" t="s">
        <v>2576</v>
      </c>
      <c r="F2" s="306"/>
      <c r="G2" s="541"/>
    </row>
    <row r="3" spans="1:9" ht="15" customHeight="1">
      <c r="A3" s="1748"/>
      <c r="D3" s="306" t="s">
        <v>4316</v>
      </c>
      <c r="F3" s="462" t="str">
        <f>+'Data Sheet'!C40</f>
        <v>4/28/2015</v>
      </c>
      <c r="G3" s="707" t="s">
        <v>5208</v>
      </c>
    </row>
    <row r="4" spans="1:9" ht="15" customHeight="1">
      <c r="A4" s="687" t="s">
        <v>1872</v>
      </c>
      <c r="B4" s="688"/>
      <c r="C4" s="688"/>
      <c r="D4" s="688"/>
      <c r="E4" s="688"/>
      <c r="F4" s="688"/>
      <c r="G4" s="689"/>
    </row>
    <row r="5" spans="1:9">
      <c r="A5" s="598"/>
      <c r="B5" s="585"/>
      <c r="C5" s="585"/>
      <c r="D5" s="585"/>
      <c r="E5" s="585"/>
      <c r="F5" s="585"/>
      <c r="G5" s="623"/>
    </row>
    <row r="6" spans="1:9">
      <c r="A6" s="1748"/>
      <c r="B6" s="4" t="s">
        <v>887</v>
      </c>
      <c r="G6" s="573"/>
    </row>
    <row r="7" spans="1:9">
      <c r="A7" s="1748"/>
      <c r="B7" s="4" t="s">
        <v>1266</v>
      </c>
      <c r="G7" s="573"/>
    </row>
    <row r="8" spans="1:9">
      <c r="A8" s="1748"/>
      <c r="B8" s="4" t="s">
        <v>888</v>
      </c>
      <c r="G8" s="573"/>
    </row>
    <row r="9" spans="1:9">
      <c r="A9" s="1748"/>
      <c r="B9" s="4" t="s">
        <v>3872</v>
      </c>
      <c r="G9" s="573"/>
    </row>
    <row r="10" spans="1:9">
      <c r="A10" s="1748"/>
      <c r="B10" s="4" t="s">
        <v>3357</v>
      </c>
      <c r="G10" s="573" t="s">
        <v>3706</v>
      </c>
    </row>
    <row r="11" spans="1:9">
      <c r="A11" s="1748"/>
      <c r="G11" s="573"/>
    </row>
    <row r="12" spans="1:9">
      <c r="A12" s="1778"/>
      <c r="B12" s="586"/>
      <c r="C12" s="586"/>
      <c r="D12" s="1272"/>
      <c r="E12" s="1272"/>
      <c r="F12" s="586"/>
      <c r="G12" s="604"/>
    </row>
    <row r="13" spans="1:9">
      <c r="A13" s="1780"/>
      <c r="B13" s="1781" t="s">
        <v>1024</v>
      </c>
      <c r="C13" s="1781" t="s">
        <v>4124</v>
      </c>
      <c r="D13" s="583" t="s">
        <v>1733</v>
      </c>
      <c r="E13" s="1781" t="s">
        <v>1273</v>
      </c>
      <c r="F13" s="1781" t="s">
        <v>1270</v>
      </c>
      <c r="G13" s="582" t="s">
        <v>2581</v>
      </c>
    </row>
    <row r="14" spans="1:9">
      <c r="A14" s="1780" t="s">
        <v>3790</v>
      </c>
      <c r="B14" s="1781" t="s">
        <v>2335</v>
      </c>
      <c r="C14" s="1781" t="s">
        <v>2584</v>
      </c>
      <c r="D14" s="583" t="s">
        <v>2007</v>
      </c>
      <c r="E14" s="306"/>
      <c r="F14" s="306"/>
      <c r="G14" s="582" t="s">
        <v>755</v>
      </c>
    </row>
    <row r="15" spans="1:9">
      <c r="A15" s="1775" t="s">
        <v>1025</v>
      </c>
      <c r="B15" s="607" t="s">
        <v>1414</v>
      </c>
      <c r="C15" s="1777" t="s">
        <v>1275</v>
      </c>
      <c r="D15" s="610" t="s">
        <v>2119</v>
      </c>
      <c r="E15" s="1777" t="s">
        <v>2120</v>
      </c>
      <c r="F15" s="1777" t="s">
        <v>2121</v>
      </c>
      <c r="G15" s="588" t="s">
        <v>1275</v>
      </c>
    </row>
    <row r="16" spans="1:9">
      <c r="A16" s="1780">
        <v>1</v>
      </c>
      <c r="B16" s="306" t="s">
        <v>5005</v>
      </c>
      <c r="C16" s="2611">
        <v>-1771</v>
      </c>
      <c r="D16" s="2612"/>
      <c r="E16" s="2613">
        <v>3581014</v>
      </c>
      <c r="F16" s="2614">
        <v>4025608</v>
      </c>
      <c r="G16" s="2614">
        <f>+C16-E16+F16</f>
        <v>442823</v>
      </c>
      <c r="H16" s="848"/>
      <c r="I16" s="848"/>
    </row>
    <row r="17" spans="1:9">
      <c r="A17" s="1780">
        <v>2</v>
      </c>
      <c r="B17" s="306" t="s">
        <v>5006</v>
      </c>
      <c r="C17" s="2615">
        <v>-787024</v>
      </c>
      <c r="D17" s="2616"/>
      <c r="E17" s="2617">
        <v>33143029</v>
      </c>
      <c r="F17" s="2618">
        <v>33930053</v>
      </c>
      <c r="G17" s="2618">
        <f t="shared" ref="G17:G45" si="0">+C17-E17+F17</f>
        <v>0</v>
      </c>
      <c r="H17" s="848"/>
      <c r="I17" s="848"/>
    </row>
    <row r="18" spans="1:9">
      <c r="A18" s="1780">
        <v>3</v>
      </c>
      <c r="B18" s="306" t="s">
        <v>5007</v>
      </c>
      <c r="C18" s="2615">
        <v>7586109</v>
      </c>
      <c r="D18" s="2616"/>
      <c r="E18" s="2617">
        <v>0</v>
      </c>
      <c r="F18" s="2618">
        <v>0</v>
      </c>
      <c r="G18" s="2618">
        <f t="shared" si="0"/>
        <v>7586109</v>
      </c>
      <c r="H18" s="848"/>
      <c r="I18" s="848"/>
    </row>
    <row r="19" spans="1:9">
      <c r="A19" s="1780">
        <v>4</v>
      </c>
      <c r="B19" s="306" t="s">
        <v>5008</v>
      </c>
      <c r="C19" s="2615">
        <v>1811294</v>
      </c>
      <c r="D19" s="2616"/>
      <c r="E19" s="2617">
        <v>0</v>
      </c>
      <c r="F19" s="2618">
        <v>0</v>
      </c>
      <c r="G19" s="2618">
        <f t="shared" si="0"/>
        <v>1811294</v>
      </c>
      <c r="H19" s="848"/>
      <c r="I19" s="848"/>
    </row>
    <row r="20" spans="1:9">
      <c r="A20" s="1780">
        <v>5</v>
      </c>
      <c r="B20" s="306" t="s">
        <v>5054</v>
      </c>
      <c r="C20" s="2615">
        <v>2696181</v>
      </c>
      <c r="D20" s="2616"/>
      <c r="E20" s="2617">
        <v>82596854</v>
      </c>
      <c r="F20" s="2618">
        <v>80291238</v>
      </c>
      <c r="G20" s="2618">
        <f t="shared" si="0"/>
        <v>390565</v>
      </c>
      <c r="H20" s="848"/>
      <c r="I20" s="848"/>
    </row>
    <row r="21" spans="1:9">
      <c r="A21" s="1780">
        <v>6</v>
      </c>
      <c r="B21" s="306" t="s">
        <v>5372</v>
      </c>
      <c r="C21" s="2615">
        <v>0</v>
      </c>
      <c r="D21" s="2616"/>
      <c r="E21" s="2617">
        <v>308470</v>
      </c>
      <c r="F21" s="2618">
        <v>308470</v>
      </c>
      <c r="G21" s="2618">
        <f t="shared" si="0"/>
        <v>0</v>
      </c>
      <c r="H21" s="848"/>
      <c r="I21" s="848"/>
    </row>
    <row r="22" spans="1:9">
      <c r="A22" s="1780">
        <v>7</v>
      </c>
      <c r="B22" s="306" t="s">
        <v>5036</v>
      </c>
      <c r="C22" s="2615">
        <v>146366</v>
      </c>
      <c r="D22" s="2616"/>
      <c r="E22" s="2617">
        <v>1430401</v>
      </c>
      <c r="F22" s="2618">
        <v>1286947</v>
      </c>
      <c r="G22" s="2618">
        <f t="shared" si="0"/>
        <v>2912</v>
      </c>
      <c r="H22" s="848"/>
      <c r="I22" s="848"/>
    </row>
    <row r="23" spans="1:9">
      <c r="A23" s="1780">
        <v>8</v>
      </c>
      <c r="B23" s="306" t="s">
        <v>5055</v>
      </c>
      <c r="C23" s="2615">
        <v>1105261</v>
      </c>
      <c r="D23" s="2616"/>
      <c r="E23" s="2617">
        <v>4536317</v>
      </c>
      <c r="F23" s="2618">
        <v>6297528</v>
      </c>
      <c r="G23" s="2618">
        <f t="shared" si="0"/>
        <v>2866472</v>
      </c>
      <c r="H23" s="848"/>
      <c r="I23" s="848"/>
    </row>
    <row r="24" spans="1:9">
      <c r="A24" s="1780">
        <v>9</v>
      </c>
      <c r="B24" s="306" t="s">
        <v>5373</v>
      </c>
      <c r="C24" s="2615">
        <v>0</v>
      </c>
      <c r="D24" s="2619"/>
      <c r="E24" s="2617">
        <v>182400</v>
      </c>
      <c r="F24" s="2620">
        <v>456000</v>
      </c>
      <c r="G24" s="2621">
        <f t="shared" si="0"/>
        <v>273600</v>
      </c>
      <c r="H24" s="848"/>
      <c r="I24" s="848"/>
    </row>
    <row r="25" spans="1:9">
      <c r="A25" s="1780">
        <v>10</v>
      </c>
      <c r="B25" s="306" t="s">
        <v>5037</v>
      </c>
      <c r="C25" s="2615">
        <v>6410471</v>
      </c>
      <c r="D25" s="2619"/>
      <c r="E25" s="2617">
        <v>7312642</v>
      </c>
      <c r="F25" s="2621">
        <v>11880655</v>
      </c>
      <c r="G25" s="2621">
        <f t="shared" si="0"/>
        <v>10978484</v>
      </c>
      <c r="H25" s="848"/>
      <c r="I25" s="848"/>
    </row>
    <row r="26" spans="1:9">
      <c r="A26" s="1780">
        <v>11</v>
      </c>
      <c r="B26" s="306" t="s">
        <v>5056</v>
      </c>
      <c r="C26" s="2615">
        <v>382863</v>
      </c>
      <c r="D26" s="2619"/>
      <c r="E26" s="2617">
        <v>14008173</v>
      </c>
      <c r="F26" s="2618">
        <v>13793353</v>
      </c>
      <c r="G26" s="2621">
        <f t="shared" si="0"/>
        <v>168043</v>
      </c>
      <c r="H26" s="848"/>
      <c r="I26" s="848"/>
    </row>
    <row r="27" spans="1:9">
      <c r="A27" s="1780">
        <v>12</v>
      </c>
      <c r="B27" s="306" t="s">
        <v>5120</v>
      </c>
      <c r="C27" s="2615">
        <v>52470</v>
      </c>
      <c r="D27" s="2619"/>
      <c r="E27" s="2617">
        <v>101946</v>
      </c>
      <c r="F27" s="2621">
        <v>37231</v>
      </c>
      <c r="G27" s="2621">
        <f t="shared" si="0"/>
        <v>-12245</v>
      </c>
      <c r="H27" s="848"/>
      <c r="I27" s="848"/>
    </row>
    <row r="28" spans="1:9">
      <c r="A28" s="1780">
        <v>13</v>
      </c>
      <c r="B28" s="306" t="s">
        <v>5057</v>
      </c>
      <c r="C28" s="2615">
        <v>3467034</v>
      </c>
      <c r="D28" s="2619"/>
      <c r="E28" s="2617">
        <v>5660016</v>
      </c>
      <c r="F28" s="2621">
        <v>2455483</v>
      </c>
      <c r="G28" s="2621">
        <f t="shared" si="0"/>
        <v>262501</v>
      </c>
      <c r="H28" s="848"/>
      <c r="I28" s="848"/>
    </row>
    <row r="29" spans="1:9">
      <c r="A29" s="1780">
        <v>14</v>
      </c>
      <c r="B29" s="306" t="s">
        <v>5374</v>
      </c>
      <c r="C29" s="2615">
        <v>0</v>
      </c>
      <c r="D29" s="2619"/>
      <c r="E29" s="2617">
        <v>242969</v>
      </c>
      <c r="F29" s="2618">
        <v>242969</v>
      </c>
      <c r="G29" s="2621">
        <f t="shared" si="0"/>
        <v>0</v>
      </c>
      <c r="H29" s="848"/>
      <c r="I29" s="848"/>
    </row>
    <row r="30" spans="1:9">
      <c r="A30" s="1780">
        <v>15</v>
      </c>
      <c r="B30" s="306" t="s">
        <v>5058</v>
      </c>
      <c r="C30" s="2615">
        <v>-15202</v>
      </c>
      <c r="D30" s="2619"/>
      <c r="E30" s="2617">
        <v>0</v>
      </c>
      <c r="F30" s="2621">
        <v>0</v>
      </c>
      <c r="G30" s="2621">
        <f t="shared" si="0"/>
        <v>-15202</v>
      </c>
      <c r="H30" s="848"/>
      <c r="I30" s="848"/>
    </row>
    <row r="31" spans="1:9">
      <c r="A31" s="1780">
        <v>16</v>
      </c>
      <c r="B31" s="306" t="s">
        <v>5038</v>
      </c>
      <c r="C31" s="2615">
        <v>0</v>
      </c>
      <c r="D31" s="2619"/>
      <c r="E31" s="2617">
        <v>110000</v>
      </c>
      <c r="F31" s="2621">
        <v>110000</v>
      </c>
      <c r="G31" s="2621">
        <f t="shared" si="0"/>
        <v>0</v>
      </c>
      <c r="H31" s="848"/>
      <c r="I31" s="848"/>
    </row>
    <row r="32" spans="1:9">
      <c r="A32" s="1780">
        <v>17</v>
      </c>
      <c r="B32" s="306" t="s">
        <v>5059</v>
      </c>
      <c r="C32" s="2615">
        <v>179795</v>
      </c>
      <c r="D32" s="2619"/>
      <c r="E32" s="2617">
        <v>0</v>
      </c>
      <c r="F32" s="2621">
        <v>0</v>
      </c>
      <c r="G32" s="2621">
        <f t="shared" si="0"/>
        <v>179795</v>
      </c>
      <c r="H32" s="848"/>
      <c r="I32" s="848"/>
    </row>
    <row r="33" spans="1:9">
      <c r="A33" s="1780">
        <v>18</v>
      </c>
      <c r="B33" s="306" t="s">
        <v>5060</v>
      </c>
      <c r="C33" s="2615">
        <v>463238</v>
      </c>
      <c r="D33" s="2619"/>
      <c r="E33" s="2617">
        <v>492708</v>
      </c>
      <c r="F33" s="2621">
        <v>29470</v>
      </c>
      <c r="G33" s="2621">
        <f t="shared" si="0"/>
        <v>0</v>
      </c>
      <c r="H33" s="848"/>
      <c r="I33" s="848"/>
    </row>
    <row r="34" spans="1:9">
      <c r="A34" s="1780">
        <v>19</v>
      </c>
      <c r="B34" s="306" t="s">
        <v>5039</v>
      </c>
      <c r="C34" s="2615">
        <v>3094271</v>
      </c>
      <c r="D34" s="2619"/>
      <c r="E34" s="2617">
        <v>12468804</v>
      </c>
      <c r="F34" s="2618">
        <v>13020273</v>
      </c>
      <c r="G34" s="2621">
        <f t="shared" si="0"/>
        <v>3645740</v>
      </c>
      <c r="H34" s="848"/>
      <c r="I34" s="848"/>
    </row>
    <row r="35" spans="1:9">
      <c r="A35" s="1780">
        <v>20</v>
      </c>
      <c r="B35" s="306" t="s">
        <v>5040</v>
      </c>
      <c r="C35" s="2615">
        <v>3846574</v>
      </c>
      <c r="D35" s="2619"/>
      <c r="E35" s="2617">
        <v>6273084</v>
      </c>
      <c r="F35" s="2621">
        <v>7487629</v>
      </c>
      <c r="G35" s="2621">
        <f t="shared" si="0"/>
        <v>5061119</v>
      </c>
      <c r="H35" s="848"/>
      <c r="I35" s="848"/>
    </row>
    <row r="36" spans="1:9">
      <c r="A36" s="1780">
        <v>21</v>
      </c>
      <c r="B36" s="306" t="s">
        <v>5042</v>
      </c>
      <c r="C36" s="2615">
        <v>0</v>
      </c>
      <c r="D36" s="2619"/>
      <c r="E36" s="2617">
        <v>502536</v>
      </c>
      <c r="F36" s="2621">
        <v>1546102</v>
      </c>
      <c r="G36" s="2621">
        <f t="shared" si="0"/>
        <v>1043566</v>
      </c>
      <c r="H36" s="848"/>
      <c r="I36" s="848"/>
    </row>
    <row r="37" spans="1:9">
      <c r="A37" s="1780">
        <v>22</v>
      </c>
      <c r="B37" s="306" t="s">
        <v>5043</v>
      </c>
      <c r="C37" s="2615">
        <v>0</v>
      </c>
      <c r="D37" s="2619"/>
      <c r="E37" s="2617">
        <v>14746</v>
      </c>
      <c r="F37" s="2621">
        <v>12338</v>
      </c>
      <c r="G37" s="2621">
        <f t="shared" si="0"/>
        <v>-2408</v>
      </c>
      <c r="H37" s="848"/>
      <c r="I37" s="848"/>
    </row>
    <row r="38" spans="1:9">
      <c r="A38" s="1780">
        <v>23</v>
      </c>
      <c r="B38" s="306" t="s">
        <v>5044</v>
      </c>
      <c r="C38" s="2615">
        <v>318615</v>
      </c>
      <c r="D38" s="2619"/>
      <c r="E38" s="2617">
        <v>318615</v>
      </c>
      <c r="F38" s="2621">
        <v>0</v>
      </c>
      <c r="G38" s="2621">
        <f t="shared" si="0"/>
        <v>0</v>
      </c>
      <c r="H38" s="848"/>
      <c r="I38" s="848"/>
    </row>
    <row r="39" spans="1:9">
      <c r="A39" s="1780">
        <v>24</v>
      </c>
      <c r="B39" s="306" t="s">
        <v>5045</v>
      </c>
      <c r="C39" s="2615">
        <v>734</v>
      </c>
      <c r="D39" s="2619"/>
      <c r="E39" s="2617">
        <v>403564</v>
      </c>
      <c r="F39" s="2621">
        <v>1438843</v>
      </c>
      <c r="G39" s="2621">
        <f t="shared" si="0"/>
        <v>1036013</v>
      </c>
      <c r="H39" s="848"/>
      <c r="I39" s="848"/>
    </row>
    <row r="40" spans="1:9">
      <c r="A40" s="1780">
        <v>25</v>
      </c>
      <c r="B40" s="306" t="s">
        <v>5046</v>
      </c>
      <c r="C40" s="2615">
        <v>0</v>
      </c>
      <c r="D40" s="2619"/>
      <c r="E40" s="2617">
        <v>186684</v>
      </c>
      <c r="F40" s="2621">
        <v>288444</v>
      </c>
      <c r="G40" s="2621">
        <f t="shared" si="0"/>
        <v>101760</v>
      </c>
      <c r="H40" s="848"/>
      <c r="I40" s="848"/>
    </row>
    <row r="41" spans="1:9">
      <c r="A41" s="1780">
        <v>26</v>
      </c>
      <c r="B41" s="306" t="s">
        <v>5047</v>
      </c>
      <c r="C41" s="2615">
        <v>0</v>
      </c>
      <c r="D41" s="2619"/>
      <c r="E41" s="2617">
        <v>11754672</v>
      </c>
      <c r="F41" s="2621">
        <v>11754672</v>
      </c>
      <c r="G41" s="2621">
        <f t="shared" si="0"/>
        <v>0</v>
      </c>
      <c r="H41" s="848"/>
      <c r="I41" s="848"/>
    </row>
    <row r="42" spans="1:9">
      <c r="A42" s="1780">
        <v>27</v>
      </c>
      <c r="B42" s="306" t="s">
        <v>5048</v>
      </c>
      <c r="C42" s="2615">
        <v>7557319</v>
      </c>
      <c r="D42" s="2619"/>
      <c r="E42" s="2617">
        <v>8280926</v>
      </c>
      <c r="F42" s="2621">
        <v>9344774</v>
      </c>
      <c r="G42" s="2621">
        <f t="shared" si="0"/>
        <v>8621167</v>
      </c>
      <c r="H42" s="848"/>
      <c r="I42" s="848"/>
    </row>
    <row r="43" spans="1:9">
      <c r="A43" s="1780">
        <v>28</v>
      </c>
      <c r="B43" s="306" t="s">
        <v>5375</v>
      </c>
      <c r="C43" s="2615">
        <v>0</v>
      </c>
      <c r="D43" s="2619"/>
      <c r="E43" s="2617">
        <v>0</v>
      </c>
      <c r="F43" s="2621">
        <v>9955894</v>
      </c>
      <c r="G43" s="2621">
        <f t="shared" si="0"/>
        <v>9955894</v>
      </c>
      <c r="H43" s="848"/>
      <c r="I43" s="848"/>
    </row>
    <row r="44" spans="1:9">
      <c r="A44" s="1780">
        <v>29</v>
      </c>
      <c r="B44" s="306" t="s">
        <v>5049</v>
      </c>
      <c r="C44" s="2615">
        <v>0</v>
      </c>
      <c r="D44" s="2619"/>
      <c r="E44" s="2617">
        <v>228</v>
      </c>
      <c r="F44" s="2621">
        <v>30677</v>
      </c>
      <c r="G44" s="2621">
        <f t="shared" si="0"/>
        <v>30449</v>
      </c>
      <c r="H44" s="848"/>
      <c r="I44" s="848"/>
    </row>
    <row r="45" spans="1:9">
      <c r="A45" s="1780">
        <v>30</v>
      </c>
      <c r="B45" s="306" t="s">
        <v>5061</v>
      </c>
      <c r="C45" s="2615">
        <v>-665260</v>
      </c>
      <c r="D45" s="2619"/>
      <c r="E45" s="2617">
        <v>5958350</v>
      </c>
      <c r="F45" s="2621">
        <v>7477872</v>
      </c>
      <c r="G45" s="2621">
        <f t="shared" si="0"/>
        <v>854262</v>
      </c>
      <c r="H45" s="848"/>
      <c r="I45" s="848"/>
    </row>
    <row r="46" spans="1:9">
      <c r="A46" s="1780">
        <v>31</v>
      </c>
      <c r="B46" s="306"/>
      <c r="C46" s="2615"/>
      <c r="D46" s="2619"/>
      <c r="E46" s="2617"/>
      <c r="F46" s="2621"/>
      <c r="G46" s="2621"/>
      <c r="H46" s="848"/>
      <c r="I46" s="848"/>
    </row>
    <row r="47" spans="1:9">
      <c r="A47" s="1780">
        <v>32</v>
      </c>
      <c r="B47" s="306"/>
      <c r="C47" s="2622"/>
      <c r="D47" s="2619"/>
      <c r="E47" s="2617"/>
      <c r="F47" s="2621"/>
      <c r="G47" s="2618"/>
      <c r="H47" s="848"/>
      <c r="I47" s="848"/>
    </row>
    <row r="48" spans="1:9">
      <c r="A48" s="1780">
        <v>33</v>
      </c>
      <c r="B48" s="306"/>
      <c r="C48" s="2615"/>
      <c r="D48" s="2619"/>
      <c r="E48" s="2617"/>
      <c r="F48" s="2618"/>
      <c r="G48" s="2618"/>
      <c r="H48" s="848"/>
      <c r="I48" s="848"/>
    </row>
    <row r="49" spans="1:9">
      <c r="A49" s="581">
        <v>34</v>
      </c>
      <c r="B49" s="2607"/>
      <c r="C49" s="2615"/>
      <c r="D49" s="2623"/>
      <c r="E49" s="2624"/>
      <c r="F49" s="2624"/>
      <c r="G49" s="2624"/>
      <c r="H49" s="848"/>
      <c r="I49" s="848"/>
    </row>
    <row r="50" spans="1:9">
      <c r="A50" s="581">
        <v>35</v>
      </c>
      <c r="B50" s="2607"/>
      <c r="C50" s="2615"/>
      <c r="D50" s="2623"/>
      <c r="E50" s="2624"/>
      <c r="F50" s="2624"/>
      <c r="G50" s="2624"/>
      <c r="H50" s="848"/>
      <c r="I50" s="848"/>
    </row>
    <row r="51" spans="1:9">
      <c r="A51" s="581">
        <v>36</v>
      </c>
      <c r="B51" s="306"/>
      <c r="C51" s="2615"/>
      <c r="D51" s="2619"/>
      <c r="E51" s="2616"/>
      <c r="F51" s="2618"/>
      <c r="G51" s="2618"/>
      <c r="H51" s="848"/>
      <c r="I51" s="848"/>
    </row>
    <row r="52" spans="1:9">
      <c r="A52" s="581">
        <v>37</v>
      </c>
      <c r="B52" s="306"/>
      <c r="C52" s="2615"/>
      <c r="D52" s="2619"/>
      <c r="E52" s="2616"/>
      <c r="F52" s="2618"/>
      <c r="G52" s="2618"/>
      <c r="H52" s="848"/>
      <c r="I52" s="848"/>
    </row>
    <row r="53" spans="1:9">
      <c r="A53" s="581">
        <v>38</v>
      </c>
      <c r="B53" s="306"/>
      <c r="C53" s="2615"/>
      <c r="D53" s="2619"/>
      <c r="E53" s="2616"/>
      <c r="F53" s="2618"/>
      <c r="G53" s="2618"/>
      <c r="H53" s="848"/>
      <c r="I53" s="848"/>
    </row>
    <row r="54" spans="1:9">
      <c r="A54" s="581">
        <v>39</v>
      </c>
      <c r="B54" s="306"/>
      <c r="C54" s="2615"/>
      <c r="D54" s="2619"/>
      <c r="E54" s="2616"/>
      <c r="F54" s="2618"/>
      <c r="G54" s="2618"/>
      <c r="H54" s="848"/>
      <c r="I54" s="848"/>
    </row>
    <row r="55" spans="1:9">
      <c r="A55" s="581">
        <v>40</v>
      </c>
      <c r="B55" s="343"/>
      <c r="C55" s="1280"/>
      <c r="D55" s="1281"/>
      <c r="E55" s="1282"/>
      <c r="F55" s="1283"/>
      <c r="G55" s="1279"/>
      <c r="H55" s="848"/>
      <c r="I55" s="848"/>
    </row>
    <row r="56" spans="1:9" ht="15.75" thickBot="1">
      <c r="A56" s="640">
        <v>41</v>
      </c>
      <c r="B56" s="690" t="s">
        <v>1026</v>
      </c>
      <c r="C56" s="1284">
        <f>+SUM(C16:C45)</f>
        <v>37649338</v>
      </c>
      <c r="D56" s="1285"/>
      <c r="E56" s="1284">
        <f>+SUM(E16:E45)</f>
        <v>199869148</v>
      </c>
      <c r="F56" s="1284">
        <f>+SUM(F16:F45)</f>
        <v>217502523</v>
      </c>
      <c r="G56" s="1284">
        <f>+SUM(G16:G45)</f>
        <v>55282713</v>
      </c>
      <c r="I56" s="848"/>
    </row>
    <row r="57" spans="1:9">
      <c r="A57" s="1275" t="s">
        <v>3706</v>
      </c>
      <c r="B57" s="538"/>
      <c r="C57" s="538"/>
      <c r="D57" s="538"/>
      <c r="E57" s="403"/>
      <c r="F57" s="403"/>
      <c r="G57" s="403"/>
      <c r="I57" s="848"/>
    </row>
    <row r="58" spans="1:9" s="1747" customFormat="1">
      <c r="A58" s="852" t="s">
        <v>3861</v>
      </c>
      <c r="E58" s="562"/>
      <c r="F58" s="562"/>
      <c r="G58" s="562" t="s">
        <v>3706</v>
      </c>
      <c r="I58" s="848"/>
    </row>
    <row r="59" spans="1:9">
      <c r="A59" s="1213" t="s">
        <v>1028</v>
      </c>
      <c r="B59" s="7"/>
      <c r="C59" s="7"/>
      <c r="D59" s="7"/>
      <c r="E59" s="7"/>
      <c r="F59" s="7"/>
      <c r="G59" s="7"/>
      <c r="I59" s="848"/>
    </row>
    <row r="60" spans="1:9" s="1747" customFormat="1">
      <c r="A60" s="1783"/>
      <c r="E60" s="562"/>
      <c r="F60" s="562"/>
      <c r="G60" s="562"/>
    </row>
    <row r="61" spans="1:9" s="1747" customFormat="1">
      <c r="A61" s="1783"/>
      <c r="E61" s="562"/>
      <c r="F61" s="562"/>
      <c r="G61" s="562"/>
    </row>
    <row r="62" spans="1:9" s="1747" customFormat="1" ht="15.75" thickBot="1">
      <c r="A62" s="1783" t="s">
        <v>1294</v>
      </c>
      <c r="E62" s="562"/>
      <c r="F62" s="562"/>
      <c r="G62" s="562"/>
    </row>
    <row r="63" spans="1:9">
      <c r="A63" s="535" t="s">
        <v>2817</v>
      </c>
      <c r="B63" s="538"/>
      <c r="C63" s="538"/>
      <c r="D63" s="537" t="s">
        <v>3891</v>
      </c>
      <c r="E63" s="538"/>
      <c r="F63" s="1270" t="s">
        <v>2819</v>
      </c>
      <c r="G63" s="1269" t="s">
        <v>2820</v>
      </c>
    </row>
    <row r="64" spans="1:9">
      <c r="A64" s="47" t="s">
        <v>119</v>
      </c>
      <c r="D64" s="306" t="s">
        <v>2576</v>
      </c>
      <c r="F64" s="306"/>
      <c r="G64" s="541"/>
    </row>
    <row r="65" spans="1:9" ht="15" customHeight="1">
      <c r="A65" s="1748"/>
      <c r="D65" s="306" t="s">
        <v>4316</v>
      </c>
      <c r="F65" s="462" t="s">
        <v>5376</v>
      </c>
      <c r="G65" s="707" t="s">
        <v>5083</v>
      </c>
    </row>
    <row r="66" spans="1:9" ht="15" customHeight="1">
      <c r="A66" s="687" t="s">
        <v>1872</v>
      </c>
      <c r="B66" s="688"/>
      <c r="C66" s="688"/>
      <c r="D66" s="688"/>
      <c r="E66" s="688"/>
      <c r="F66" s="688"/>
      <c r="G66" s="689"/>
    </row>
    <row r="67" spans="1:9">
      <c r="A67" s="1749"/>
      <c r="B67" s="1750"/>
      <c r="C67" s="1750"/>
      <c r="D67" s="1750"/>
      <c r="E67" s="1750"/>
      <c r="F67" s="1750"/>
      <c r="G67" s="574"/>
    </row>
    <row r="68" spans="1:9">
      <c r="A68" s="1778"/>
      <c r="B68" s="586"/>
      <c r="C68" s="586"/>
      <c r="D68" s="1272"/>
      <c r="E68" s="1287"/>
      <c r="F68" s="586"/>
      <c r="G68" s="604"/>
    </row>
    <row r="69" spans="1:9">
      <c r="A69" s="1780"/>
      <c r="B69" s="1781" t="s">
        <v>1024</v>
      </c>
      <c r="C69" s="583" t="s">
        <v>4124</v>
      </c>
      <c r="D69" s="1783" t="s">
        <v>1733</v>
      </c>
      <c r="E69" s="1781" t="s">
        <v>1273</v>
      </c>
      <c r="F69" s="1781" t="s">
        <v>1270</v>
      </c>
      <c r="G69" s="582" t="s">
        <v>2581</v>
      </c>
    </row>
    <row r="70" spans="1:9">
      <c r="A70" s="1780" t="s">
        <v>3790</v>
      </c>
      <c r="B70" s="1781" t="s">
        <v>2335</v>
      </c>
      <c r="C70" s="583" t="s">
        <v>2584</v>
      </c>
      <c r="D70" s="1783" t="s">
        <v>2007</v>
      </c>
      <c r="E70" s="306"/>
      <c r="F70" s="306"/>
      <c r="G70" s="582" t="s">
        <v>755</v>
      </c>
    </row>
    <row r="71" spans="1:9">
      <c r="A71" s="1775" t="s">
        <v>1025</v>
      </c>
      <c r="B71" s="607" t="s">
        <v>1414</v>
      </c>
      <c r="C71" s="610" t="s">
        <v>1275</v>
      </c>
      <c r="D71" s="609" t="s">
        <v>2119</v>
      </c>
      <c r="E71" s="1777" t="s">
        <v>2120</v>
      </c>
      <c r="F71" s="1777" t="s">
        <v>2121</v>
      </c>
      <c r="G71" s="588" t="s">
        <v>1275</v>
      </c>
    </row>
    <row r="72" spans="1:9">
      <c r="A72" s="1780">
        <v>1</v>
      </c>
      <c r="B72" s="306" t="s">
        <v>5062</v>
      </c>
      <c r="C72" s="2625">
        <v>-34220</v>
      </c>
      <c r="D72" s="2625"/>
      <c r="E72" s="2626">
        <v>32187</v>
      </c>
      <c r="F72" s="2626">
        <v>65720</v>
      </c>
      <c r="G72" s="2627">
        <f t="shared" ref="G72:G96" si="1">+C72-E72+F72</f>
        <v>-687</v>
      </c>
      <c r="H72" s="848"/>
      <c r="I72" s="848"/>
    </row>
    <row r="73" spans="1:9">
      <c r="A73" s="1780">
        <v>2</v>
      </c>
      <c r="B73" s="306" t="s">
        <v>5063</v>
      </c>
      <c r="C73" s="2625">
        <v>-52811</v>
      </c>
      <c r="D73" s="2625"/>
      <c r="E73" s="2626">
        <v>55980</v>
      </c>
      <c r="F73" s="2626">
        <v>114564</v>
      </c>
      <c r="G73" s="2627">
        <f t="shared" si="1"/>
        <v>5773</v>
      </c>
      <c r="H73" s="848"/>
      <c r="I73" s="848"/>
    </row>
    <row r="74" spans="1:9">
      <c r="A74" s="1780">
        <v>3</v>
      </c>
      <c r="B74" s="306" t="s">
        <v>5064</v>
      </c>
      <c r="C74" s="2625">
        <v>-99337</v>
      </c>
      <c r="D74" s="2625"/>
      <c r="E74" s="2626">
        <v>1867515</v>
      </c>
      <c r="F74" s="2626">
        <v>5203008</v>
      </c>
      <c r="G74" s="2627">
        <f t="shared" si="1"/>
        <v>3236156</v>
      </c>
      <c r="H74" s="848"/>
      <c r="I74" s="848"/>
    </row>
    <row r="75" spans="1:9">
      <c r="A75" s="1780">
        <v>4</v>
      </c>
      <c r="B75" s="306" t="s">
        <v>5050</v>
      </c>
      <c r="C75" s="2625">
        <v>-100307</v>
      </c>
      <c r="D75" s="2625"/>
      <c r="E75" s="2626">
        <v>165657</v>
      </c>
      <c r="F75" s="2626">
        <v>572438</v>
      </c>
      <c r="G75" s="2627">
        <f t="shared" si="1"/>
        <v>306474</v>
      </c>
      <c r="H75" s="848"/>
      <c r="I75" s="848"/>
    </row>
    <row r="76" spans="1:9">
      <c r="A76" s="1780">
        <v>5</v>
      </c>
      <c r="B76" s="306" t="s">
        <v>5065</v>
      </c>
      <c r="C76" s="2625">
        <v>8188163</v>
      </c>
      <c r="D76" s="2625"/>
      <c r="E76" s="2626">
        <v>6897906</v>
      </c>
      <c r="F76" s="2626">
        <v>81123</v>
      </c>
      <c r="G76" s="2627">
        <f t="shared" si="1"/>
        <v>1371380</v>
      </c>
      <c r="H76" s="848"/>
      <c r="I76" s="848"/>
    </row>
    <row r="77" spans="1:9">
      <c r="A77" s="1780">
        <v>6</v>
      </c>
      <c r="B77" s="306" t="s">
        <v>5066</v>
      </c>
      <c r="C77" s="2625">
        <v>447008</v>
      </c>
      <c r="D77" s="2625"/>
      <c r="E77" s="2626">
        <v>294072</v>
      </c>
      <c r="F77" s="2626">
        <v>455134</v>
      </c>
      <c r="G77" s="2627">
        <f t="shared" si="1"/>
        <v>608070</v>
      </c>
      <c r="H77" s="848"/>
      <c r="I77" s="848"/>
    </row>
    <row r="78" spans="1:9">
      <c r="A78" s="1780">
        <v>7</v>
      </c>
      <c r="B78" s="306" t="s">
        <v>5377</v>
      </c>
      <c r="C78" s="2625">
        <v>0</v>
      </c>
      <c r="D78" s="2625"/>
      <c r="E78" s="2626">
        <v>875544</v>
      </c>
      <c r="F78" s="2626">
        <v>875544</v>
      </c>
      <c r="G78" s="2627">
        <f t="shared" si="1"/>
        <v>0</v>
      </c>
      <c r="H78" s="848"/>
      <c r="I78" s="848"/>
    </row>
    <row r="79" spans="1:9">
      <c r="A79" s="1780">
        <v>8</v>
      </c>
      <c r="B79" s="2610" t="s">
        <v>5067</v>
      </c>
      <c r="C79" s="2625">
        <v>-93810</v>
      </c>
      <c r="D79" s="2625"/>
      <c r="E79" s="2626">
        <v>123403</v>
      </c>
      <c r="F79" s="2626">
        <v>582972</v>
      </c>
      <c r="G79" s="2627">
        <f t="shared" si="1"/>
        <v>365759</v>
      </c>
      <c r="H79" s="848"/>
      <c r="I79" s="848"/>
    </row>
    <row r="80" spans="1:9">
      <c r="A80" s="1780">
        <v>9</v>
      </c>
      <c r="B80" s="306" t="s">
        <v>5068</v>
      </c>
      <c r="C80" s="849">
        <v>2627743</v>
      </c>
      <c r="D80" s="306"/>
      <c r="E80" s="200">
        <v>2168077</v>
      </c>
      <c r="F80" s="200">
        <v>2553086</v>
      </c>
      <c r="G80" s="851">
        <f t="shared" si="1"/>
        <v>3012752</v>
      </c>
      <c r="H80" s="848"/>
      <c r="I80" s="848"/>
    </row>
    <row r="81" spans="1:9">
      <c r="A81" s="1780">
        <v>10</v>
      </c>
      <c r="B81" s="306" t="s">
        <v>5069</v>
      </c>
      <c r="C81" s="849">
        <v>154211</v>
      </c>
      <c r="D81" s="306"/>
      <c r="E81" s="200">
        <v>1362196</v>
      </c>
      <c r="F81" s="200">
        <v>1487898</v>
      </c>
      <c r="G81" s="851">
        <f t="shared" si="1"/>
        <v>279913</v>
      </c>
      <c r="H81" s="848"/>
      <c r="I81" s="848"/>
    </row>
    <row r="82" spans="1:9">
      <c r="A82" s="1780">
        <v>11</v>
      </c>
      <c r="B82" s="306" t="s">
        <v>5070</v>
      </c>
      <c r="C82" s="849">
        <v>118455</v>
      </c>
      <c r="D82" s="306"/>
      <c r="E82" s="200">
        <v>128213</v>
      </c>
      <c r="F82" s="200">
        <v>279966</v>
      </c>
      <c r="G82" s="851">
        <f t="shared" si="1"/>
        <v>270208</v>
      </c>
      <c r="H82" s="848"/>
      <c r="I82" s="848"/>
    </row>
    <row r="83" spans="1:9">
      <c r="A83" s="1780">
        <v>12</v>
      </c>
      <c r="B83" s="306" t="s">
        <v>5378</v>
      </c>
      <c r="C83" s="849">
        <v>0</v>
      </c>
      <c r="D83" s="849"/>
      <c r="E83" s="850">
        <v>553354</v>
      </c>
      <c r="F83" s="850">
        <v>598876</v>
      </c>
      <c r="G83" s="851">
        <f t="shared" si="1"/>
        <v>45522</v>
      </c>
      <c r="H83" s="848"/>
      <c r="I83" s="848"/>
    </row>
    <row r="84" spans="1:9">
      <c r="A84" s="1780">
        <v>13</v>
      </c>
      <c r="B84" s="306" t="s">
        <v>5379</v>
      </c>
      <c r="C84" s="849">
        <v>9672405</v>
      </c>
      <c r="D84" s="849"/>
      <c r="E84" s="850">
        <v>0</v>
      </c>
      <c r="F84" s="850">
        <v>5835756</v>
      </c>
      <c r="G84" s="851">
        <f t="shared" si="1"/>
        <v>15508161</v>
      </c>
      <c r="H84" s="848"/>
      <c r="I84" s="848"/>
    </row>
    <row r="85" spans="1:9">
      <c r="A85" s="1780">
        <v>14</v>
      </c>
      <c r="B85" s="306" t="s">
        <v>5119</v>
      </c>
      <c r="C85" s="849">
        <v>3500000</v>
      </c>
      <c r="D85" s="849"/>
      <c r="E85" s="850">
        <v>3500000</v>
      </c>
      <c r="F85" s="850">
        <v>1000000</v>
      </c>
      <c r="G85" s="851">
        <f t="shared" si="1"/>
        <v>1000000</v>
      </c>
      <c r="H85" s="848"/>
      <c r="I85" s="848"/>
    </row>
    <row r="86" spans="1:9">
      <c r="A86" s="1780">
        <v>15</v>
      </c>
      <c r="B86" s="306" t="s">
        <v>5071</v>
      </c>
      <c r="C86" s="849">
        <v>59000</v>
      </c>
      <c r="D86" s="849"/>
      <c r="E86" s="850">
        <v>59000</v>
      </c>
      <c r="F86" s="850">
        <v>0</v>
      </c>
      <c r="G86" s="851">
        <f t="shared" si="1"/>
        <v>0</v>
      </c>
      <c r="H86" s="848"/>
      <c r="I86" s="848"/>
    </row>
    <row r="87" spans="1:9">
      <c r="A87" s="1780">
        <v>16</v>
      </c>
      <c r="B87" s="306" t="s">
        <v>5019</v>
      </c>
      <c r="C87" s="849">
        <v>214821</v>
      </c>
      <c r="D87" s="849"/>
      <c r="E87" s="850">
        <v>214821</v>
      </c>
      <c r="F87" s="850">
        <v>0</v>
      </c>
      <c r="G87" s="851">
        <f t="shared" si="1"/>
        <v>0</v>
      </c>
      <c r="H87" s="848"/>
      <c r="I87" s="848"/>
    </row>
    <row r="88" spans="1:9">
      <c r="A88" s="1780">
        <v>17</v>
      </c>
      <c r="B88" s="306" t="s">
        <v>5072</v>
      </c>
      <c r="C88" s="849">
        <v>839552</v>
      </c>
      <c r="D88" s="849"/>
      <c r="E88" s="850">
        <v>12240</v>
      </c>
      <c r="F88" s="850">
        <v>348230</v>
      </c>
      <c r="G88" s="851">
        <f t="shared" si="1"/>
        <v>1175542</v>
      </c>
      <c r="H88" s="848"/>
      <c r="I88" s="848"/>
    </row>
    <row r="89" spans="1:9">
      <c r="A89" s="1780">
        <v>18</v>
      </c>
      <c r="B89" s="306" t="s">
        <v>5073</v>
      </c>
      <c r="C89" s="849">
        <v>7732638</v>
      </c>
      <c r="D89" s="849"/>
      <c r="E89" s="850">
        <v>1013840</v>
      </c>
      <c r="F89" s="850">
        <v>1948172</v>
      </c>
      <c r="G89" s="851">
        <f t="shared" si="1"/>
        <v>8666970</v>
      </c>
      <c r="H89" s="848"/>
      <c r="I89" s="848"/>
    </row>
    <row r="90" spans="1:9">
      <c r="A90" s="1780">
        <v>19</v>
      </c>
      <c r="B90" s="306" t="s">
        <v>5074</v>
      </c>
      <c r="C90" s="849">
        <v>3969733</v>
      </c>
      <c r="D90" s="849"/>
      <c r="E90" s="850">
        <v>2227730</v>
      </c>
      <c r="F90" s="850">
        <v>1890308</v>
      </c>
      <c r="G90" s="851">
        <f t="shared" si="1"/>
        <v>3632311</v>
      </c>
      <c r="H90" s="848"/>
      <c r="I90" s="848"/>
    </row>
    <row r="91" spans="1:9">
      <c r="A91" s="1780">
        <v>20</v>
      </c>
      <c r="B91" s="306" t="s">
        <v>5075</v>
      </c>
      <c r="C91" s="849">
        <v>1920900</v>
      </c>
      <c r="D91" s="849"/>
      <c r="E91" s="850">
        <v>671196</v>
      </c>
      <c r="F91" s="850">
        <v>828251</v>
      </c>
      <c r="G91" s="851">
        <f t="shared" si="1"/>
        <v>2077955</v>
      </c>
      <c r="H91" s="848"/>
      <c r="I91" s="848"/>
    </row>
    <row r="92" spans="1:9">
      <c r="A92" s="1780">
        <v>21</v>
      </c>
      <c r="B92" s="306" t="s">
        <v>5380</v>
      </c>
      <c r="C92" s="849">
        <v>0</v>
      </c>
      <c r="D92" s="849"/>
      <c r="E92" s="850">
        <v>1370688</v>
      </c>
      <c r="F92" s="850">
        <v>1370688</v>
      </c>
      <c r="G92" s="851">
        <f t="shared" si="1"/>
        <v>0</v>
      </c>
      <c r="H92" s="848"/>
      <c r="I92" s="848"/>
    </row>
    <row r="93" spans="1:9">
      <c r="A93" s="1780">
        <v>22</v>
      </c>
      <c r="B93" s="306" t="s">
        <v>5121</v>
      </c>
      <c r="C93" s="849">
        <v>2320075</v>
      </c>
      <c r="D93" s="849"/>
      <c r="E93" s="850">
        <v>11308634</v>
      </c>
      <c r="F93" s="850">
        <v>8988559</v>
      </c>
      <c r="G93" s="851">
        <f t="shared" si="1"/>
        <v>0</v>
      </c>
      <c r="H93" s="848"/>
      <c r="I93" s="848"/>
    </row>
    <row r="94" spans="1:9">
      <c r="A94" s="1780">
        <v>23</v>
      </c>
      <c r="B94" s="306" t="s">
        <v>5381</v>
      </c>
      <c r="C94" s="849">
        <v>0</v>
      </c>
      <c r="D94" s="849"/>
      <c r="E94" s="850">
        <v>615637</v>
      </c>
      <c r="F94" s="850">
        <v>1254634</v>
      </c>
      <c r="G94" s="851">
        <f t="shared" si="1"/>
        <v>638997</v>
      </c>
      <c r="H94" s="848"/>
      <c r="I94" s="848"/>
    </row>
    <row r="95" spans="1:9">
      <c r="A95" s="1780">
        <v>24</v>
      </c>
      <c r="B95" s="306" t="s">
        <v>5382</v>
      </c>
      <c r="C95" s="849">
        <v>0</v>
      </c>
      <c r="D95" s="849"/>
      <c r="E95" s="850">
        <v>130154</v>
      </c>
      <c r="F95" s="850">
        <v>270827</v>
      </c>
      <c r="G95" s="851">
        <f t="shared" si="1"/>
        <v>140673</v>
      </c>
      <c r="H95" s="848"/>
      <c r="I95" s="848"/>
    </row>
    <row r="96" spans="1:9">
      <c r="A96" s="1780">
        <v>25</v>
      </c>
      <c r="B96" s="306" t="s">
        <v>5122</v>
      </c>
      <c r="C96" s="849">
        <v>630196</v>
      </c>
      <c r="D96" s="849"/>
      <c r="E96" s="850">
        <v>0</v>
      </c>
      <c r="F96" s="850">
        <v>420131</v>
      </c>
      <c r="G96" s="851">
        <f t="shared" si="1"/>
        <v>1050327</v>
      </c>
      <c r="H96" s="848"/>
      <c r="I96" s="848"/>
    </row>
    <row r="97" spans="1:7">
      <c r="A97" s="1780">
        <v>26</v>
      </c>
      <c r="B97" s="306"/>
      <c r="C97" s="849"/>
      <c r="D97" s="849"/>
      <c r="E97" s="850"/>
      <c r="F97" s="850"/>
      <c r="G97" s="851"/>
    </row>
    <row r="98" spans="1:7">
      <c r="A98" s="1780">
        <v>27</v>
      </c>
      <c r="B98" s="306"/>
      <c r="C98" s="849"/>
      <c r="D98" s="849"/>
      <c r="E98" s="850"/>
      <c r="F98" s="850"/>
      <c r="G98" s="851"/>
    </row>
    <row r="99" spans="1:7">
      <c r="A99" s="1780">
        <v>28</v>
      </c>
      <c r="B99" s="306"/>
      <c r="C99" s="849"/>
      <c r="D99" s="849"/>
      <c r="E99" s="850"/>
      <c r="F99" s="850"/>
      <c r="G99" s="851"/>
    </row>
    <row r="100" spans="1:7">
      <c r="A100" s="1780">
        <v>29</v>
      </c>
      <c r="B100" s="306"/>
      <c r="C100" s="306"/>
      <c r="D100" s="306"/>
      <c r="E100" s="200"/>
      <c r="F100" s="200"/>
      <c r="G100" s="178"/>
    </row>
    <row r="101" spans="1:7">
      <c r="A101" s="1780">
        <v>30</v>
      </c>
      <c r="B101" s="306"/>
      <c r="C101" s="306"/>
      <c r="D101" s="306"/>
      <c r="E101" s="200"/>
      <c r="F101" s="200"/>
      <c r="G101" s="178"/>
    </row>
    <row r="102" spans="1:7">
      <c r="A102" s="1780">
        <v>31</v>
      </c>
      <c r="B102" s="306"/>
      <c r="C102" s="306"/>
      <c r="D102" s="306"/>
      <c r="E102" s="200"/>
      <c r="F102" s="200"/>
      <c r="G102" s="178"/>
    </row>
    <row r="103" spans="1:7">
      <c r="A103" s="1780">
        <v>32</v>
      </c>
      <c r="B103" s="306"/>
      <c r="C103" s="306"/>
      <c r="D103" s="306"/>
      <c r="E103" s="200"/>
      <c r="F103" s="200"/>
      <c r="G103" s="178"/>
    </row>
    <row r="104" spans="1:7">
      <c r="A104" s="1780">
        <v>33</v>
      </c>
      <c r="B104" s="306"/>
      <c r="C104" s="306"/>
      <c r="D104" s="306"/>
      <c r="E104" s="200"/>
      <c r="F104" s="200"/>
      <c r="G104" s="178"/>
    </row>
    <row r="105" spans="1:7">
      <c r="A105" s="1780">
        <v>34</v>
      </c>
      <c r="B105" s="575"/>
      <c r="C105" s="540"/>
      <c r="D105" s="540"/>
      <c r="E105" s="210"/>
      <c r="F105" s="241"/>
      <c r="G105" s="178"/>
    </row>
    <row r="106" spans="1:7">
      <c r="A106" s="1780">
        <v>35</v>
      </c>
      <c r="B106" s="575"/>
      <c r="C106" s="540"/>
      <c r="D106" s="540"/>
      <c r="E106" s="210"/>
      <c r="F106" s="241"/>
      <c r="G106" s="178"/>
    </row>
    <row r="107" spans="1:7">
      <c r="A107" s="1780">
        <v>36</v>
      </c>
      <c r="B107" s="575"/>
      <c r="C107" s="540"/>
      <c r="D107" s="540"/>
      <c r="E107" s="210"/>
      <c r="F107" s="241"/>
      <c r="G107" s="178"/>
    </row>
    <row r="108" spans="1:7">
      <c r="A108" s="1780">
        <v>37</v>
      </c>
      <c r="B108" s="575"/>
      <c r="C108" s="540"/>
      <c r="D108" s="540"/>
      <c r="E108" s="210"/>
      <c r="F108" s="241"/>
      <c r="G108" s="178"/>
    </row>
    <row r="109" spans="1:7">
      <c r="A109" s="1780">
        <v>38</v>
      </c>
      <c r="B109" s="575"/>
      <c r="C109" s="540"/>
      <c r="D109" s="540"/>
      <c r="E109" s="210"/>
      <c r="F109" s="241"/>
      <c r="G109" s="178"/>
    </row>
    <row r="110" spans="1:7">
      <c r="A110" s="1780">
        <v>39</v>
      </c>
      <c r="B110" s="575"/>
      <c r="C110" s="540"/>
      <c r="D110" s="540"/>
      <c r="E110" s="210"/>
      <c r="F110" s="241"/>
      <c r="G110" s="178"/>
    </row>
    <row r="111" spans="1:7">
      <c r="A111" s="1780">
        <v>40</v>
      </c>
      <c r="B111" s="575"/>
      <c r="C111" s="540"/>
      <c r="D111" s="540"/>
      <c r="E111" s="210"/>
      <c r="F111" s="241"/>
      <c r="G111" s="178"/>
    </row>
    <row r="112" spans="1:7">
      <c r="A112" s="1780">
        <v>41</v>
      </c>
      <c r="B112" s="575"/>
      <c r="C112" s="540"/>
      <c r="D112" s="540"/>
      <c r="E112" s="210"/>
      <c r="F112" s="241"/>
      <c r="G112" s="178"/>
    </row>
    <row r="113" spans="1:7">
      <c r="A113" s="1780">
        <v>42</v>
      </c>
      <c r="B113" s="575"/>
      <c r="C113" s="540"/>
      <c r="D113" s="540"/>
      <c r="E113" s="210"/>
      <c r="F113" s="241"/>
      <c r="G113" s="178"/>
    </row>
    <row r="114" spans="1:7">
      <c r="A114" s="1780">
        <v>43</v>
      </c>
      <c r="B114" s="575"/>
      <c r="C114" s="540"/>
      <c r="D114" s="540"/>
      <c r="E114" s="210"/>
      <c r="F114" s="241"/>
      <c r="G114" s="178"/>
    </row>
    <row r="115" spans="1:7">
      <c r="A115" s="1780">
        <v>44</v>
      </c>
      <c r="B115" s="575"/>
      <c r="C115" s="540"/>
      <c r="D115" s="540"/>
      <c r="E115" s="210"/>
      <c r="F115" s="241"/>
      <c r="G115" s="178"/>
    </row>
    <row r="116" spans="1:7">
      <c r="A116" s="1780">
        <v>45</v>
      </c>
      <c r="B116" s="575"/>
      <c r="C116" s="540"/>
      <c r="D116" s="540"/>
      <c r="E116" s="210"/>
      <c r="F116" s="241"/>
      <c r="G116" s="178"/>
    </row>
    <row r="117" spans="1:7">
      <c r="A117" s="1780">
        <v>46</v>
      </c>
      <c r="B117" s="575"/>
      <c r="C117" s="540"/>
      <c r="D117" s="540"/>
      <c r="E117" s="210"/>
      <c r="F117" s="241"/>
      <c r="G117" s="178"/>
    </row>
    <row r="118" spans="1:7">
      <c r="A118" s="1780">
        <v>47</v>
      </c>
      <c r="B118" s="575"/>
      <c r="C118" s="540"/>
      <c r="D118" s="540"/>
      <c r="E118" s="241"/>
      <c r="F118" s="241"/>
      <c r="G118" s="204"/>
    </row>
    <row r="119" spans="1:7">
      <c r="A119" s="1780">
        <v>48</v>
      </c>
      <c r="B119" s="575"/>
      <c r="C119" s="540"/>
      <c r="D119" s="540"/>
      <c r="E119" s="210"/>
      <c r="F119" s="241"/>
      <c r="G119" s="204"/>
    </row>
    <row r="120" spans="1:7" ht="15.75" thickBot="1">
      <c r="A120" s="1286">
        <v>49</v>
      </c>
      <c r="B120" s="690" t="s">
        <v>1026</v>
      </c>
      <c r="C120" s="2309">
        <f>+SUM(C72:C119)+C56</f>
        <v>79663753</v>
      </c>
      <c r="D120" s="2310"/>
      <c r="E120" s="2309">
        <f>+SUM(E72:E119)+E56</f>
        <v>235517192</v>
      </c>
      <c r="F120" s="2309">
        <f>+SUM(F72:F119)+F56</f>
        <v>254528408</v>
      </c>
      <c r="G120" s="2309">
        <f>+SUM(G72:G119)+G56</f>
        <v>98674969</v>
      </c>
    </row>
    <row r="121" spans="1:7">
      <c r="A121" s="4" t="s">
        <v>3706</v>
      </c>
    </row>
    <row r="122" spans="1:7">
      <c r="A122" s="7" t="s">
        <v>3861</v>
      </c>
      <c r="B122" s="7"/>
      <c r="C122" s="7"/>
      <c r="D122" s="7"/>
      <c r="F122" s="1213" t="s">
        <v>1027</v>
      </c>
      <c r="G122" s="7"/>
    </row>
    <row r="123" spans="1:7">
      <c r="A123" s="7" t="s">
        <v>1029</v>
      </c>
      <c r="B123" s="7"/>
      <c r="C123" s="7"/>
      <c r="D123" s="7"/>
      <c r="E123" s="7"/>
      <c r="F123" s="7"/>
      <c r="G123" s="7"/>
    </row>
  </sheetData>
  <phoneticPr fontId="0" type="noConversion"/>
  <printOptions horizontalCentered="1" verticalCentered="1"/>
  <pageMargins left="0.5" right="0.5" top="0.5" bottom="0.5" header="0.5" footer="0.5"/>
  <pageSetup scale="61" fitToHeight="2" orientation="portrait" horizontalDpi="300" verticalDpi="300" r:id="rId1"/>
  <headerFooter alignWithMargins="0">
    <oddFooter>&amp;R&amp;D</oddFooter>
  </headerFooter>
  <rowBreaks count="1" manualBreakCount="1">
    <brk id="60" max="6"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J63"/>
  <sheetViews>
    <sheetView defaultGridColor="0" view="pageBreakPreview" topLeftCell="A10" colorId="22" zoomScale="82" zoomScaleNormal="85" zoomScaleSheetLayoutView="82" workbookViewId="0">
      <selection activeCell="H22" sqref="H22"/>
    </sheetView>
  </sheetViews>
  <sheetFormatPr defaultColWidth="9.6640625" defaultRowHeight="15"/>
  <cols>
    <col min="1" max="1" width="4.6640625" style="2966" customWidth="1"/>
    <col min="2" max="2" width="45.6640625" style="2966" customWidth="1"/>
    <col min="3" max="3" width="22.109375" style="2966" customWidth="1"/>
    <col min="4" max="5" width="25.6640625" style="2966" customWidth="1"/>
    <col min="6" max="6" width="30.6640625" style="2966" customWidth="1"/>
    <col min="7" max="7" width="29.5546875" style="2966" customWidth="1"/>
    <col min="8" max="9" width="25.6640625" style="2966" customWidth="1"/>
    <col min="10" max="10" width="4.6640625" style="2966" customWidth="1"/>
    <col min="11" max="256" width="9.6640625" style="2966"/>
    <col min="257" max="257" width="4.6640625" style="2966" customWidth="1"/>
    <col min="258" max="258" width="45.6640625" style="2966" customWidth="1"/>
    <col min="259" max="259" width="22.109375" style="2966" customWidth="1"/>
    <col min="260" max="261" width="25.6640625" style="2966" customWidth="1"/>
    <col min="262" max="262" width="30.6640625" style="2966" customWidth="1"/>
    <col min="263" max="263" width="35.6640625" style="2966" customWidth="1"/>
    <col min="264" max="265" width="25.6640625" style="2966" customWidth="1"/>
    <col min="266" max="266" width="4.6640625" style="2966" customWidth="1"/>
    <col min="267" max="512" width="9.6640625" style="2966"/>
    <col min="513" max="513" width="4.6640625" style="2966" customWidth="1"/>
    <col min="514" max="514" width="45.6640625" style="2966" customWidth="1"/>
    <col min="515" max="515" width="22.109375" style="2966" customWidth="1"/>
    <col min="516" max="517" width="25.6640625" style="2966" customWidth="1"/>
    <col min="518" max="518" width="30.6640625" style="2966" customWidth="1"/>
    <col min="519" max="519" width="35.6640625" style="2966" customWidth="1"/>
    <col min="520" max="521" width="25.6640625" style="2966" customWidth="1"/>
    <col min="522" max="522" width="4.6640625" style="2966" customWidth="1"/>
    <col min="523" max="768" width="9.6640625" style="2966"/>
    <col min="769" max="769" width="4.6640625" style="2966" customWidth="1"/>
    <col min="770" max="770" width="45.6640625" style="2966" customWidth="1"/>
    <col min="771" max="771" width="22.109375" style="2966" customWidth="1"/>
    <col min="772" max="773" width="25.6640625" style="2966" customWidth="1"/>
    <col min="774" max="774" width="30.6640625" style="2966" customWidth="1"/>
    <col min="775" max="775" width="35.6640625" style="2966" customWidth="1"/>
    <col min="776" max="777" width="25.6640625" style="2966" customWidth="1"/>
    <col min="778" max="778" width="4.6640625" style="2966" customWidth="1"/>
    <col min="779" max="1024" width="9.6640625" style="2966"/>
    <col min="1025" max="1025" width="4.6640625" style="2966" customWidth="1"/>
    <col min="1026" max="1026" width="45.6640625" style="2966" customWidth="1"/>
    <col min="1027" max="1027" width="22.109375" style="2966" customWidth="1"/>
    <col min="1028" max="1029" width="25.6640625" style="2966" customWidth="1"/>
    <col min="1030" max="1030" width="30.6640625" style="2966" customWidth="1"/>
    <col min="1031" max="1031" width="35.6640625" style="2966" customWidth="1"/>
    <col min="1032" max="1033" width="25.6640625" style="2966" customWidth="1"/>
    <col min="1034" max="1034" width="4.6640625" style="2966" customWidth="1"/>
    <col min="1035" max="1280" width="9.6640625" style="2966"/>
    <col min="1281" max="1281" width="4.6640625" style="2966" customWidth="1"/>
    <col min="1282" max="1282" width="45.6640625" style="2966" customWidth="1"/>
    <col min="1283" max="1283" width="22.109375" style="2966" customWidth="1"/>
    <col min="1284" max="1285" width="25.6640625" style="2966" customWidth="1"/>
    <col min="1286" max="1286" width="30.6640625" style="2966" customWidth="1"/>
    <col min="1287" max="1287" width="35.6640625" style="2966" customWidth="1"/>
    <col min="1288" max="1289" width="25.6640625" style="2966" customWidth="1"/>
    <col min="1290" max="1290" width="4.6640625" style="2966" customWidth="1"/>
    <col min="1291" max="1536" width="9.6640625" style="2966"/>
    <col min="1537" max="1537" width="4.6640625" style="2966" customWidth="1"/>
    <col min="1538" max="1538" width="45.6640625" style="2966" customWidth="1"/>
    <col min="1539" max="1539" width="22.109375" style="2966" customWidth="1"/>
    <col min="1540" max="1541" width="25.6640625" style="2966" customWidth="1"/>
    <col min="1542" max="1542" width="30.6640625" style="2966" customWidth="1"/>
    <col min="1543" max="1543" width="35.6640625" style="2966" customWidth="1"/>
    <col min="1544" max="1545" width="25.6640625" style="2966" customWidth="1"/>
    <col min="1546" max="1546" width="4.6640625" style="2966" customWidth="1"/>
    <col min="1547" max="1792" width="9.6640625" style="2966"/>
    <col min="1793" max="1793" width="4.6640625" style="2966" customWidth="1"/>
    <col min="1794" max="1794" width="45.6640625" style="2966" customWidth="1"/>
    <col min="1795" max="1795" width="22.109375" style="2966" customWidth="1"/>
    <col min="1796" max="1797" width="25.6640625" style="2966" customWidth="1"/>
    <col min="1798" max="1798" width="30.6640625" style="2966" customWidth="1"/>
    <col min="1799" max="1799" width="35.6640625" style="2966" customWidth="1"/>
    <col min="1800" max="1801" width="25.6640625" style="2966" customWidth="1"/>
    <col min="1802" max="1802" width="4.6640625" style="2966" customWidth="1"/>
    <col min="1803" max="2048" width="9.6640625" style="2966"/>
    <col min="2049" max="2049" width="4.6640625" style="2966" customWidth="1"/>
    <col min="2050" max="2050" width="45.6640625" style="2966" customWidth="1"/>
    <col min="2051" max="2051" width="22.109375" style="2966" customWidth="1"/>
    <col min="2052" max="2053" width="25.6640625" style="2966" customWidth="1"/>
    <col min="2054" max="2054" width="30.6640625" style="2966" customWidth="1"/>
    <col min="2055" max="2055" width="35.6640625" style="2966" customWidth="1"/>
    <col min="2056" max="2057" width="25.6640625" style="2966" customWidth="1"/>
    <col min="2058" max="2058" width="4.6640625" style="2966" customWidth="1"/>
    <col min="2059" max="2304" width="9.6640625" style="2966"/>
    <col min="2305" max="2305" width="4.6640625" style="2966" customWidth="1"/>
    <col min="2306" max="2306" width="45.6640625" style="2966" customWidth="1"/>
    <col min="2307" max="2307" width="22.109375" style="2966" customWidth="1"/>
    <col min="2308" max="2309" width="25.6640625" style="2966" customWidth="1"/>
    <col min="2310" max="2310" width="30.6640625" style="2966" customWidth="1"/>
    <col min="2311" max="2311" width="35.6640625" style="2966" customWidth="1"/>
    <col min="2312" max="2313" width="25.6640625" style="2966" customWidth="1"/>
    <col min="2314" max="2314" width="4.6640625" style="2966" customWidth="1"/>
    <col min="2315" max="2560" width="9.6640625" style="2966"/>
    <col min="2561" max="2561" width="4.6640625" style="2966" customWidth="1"/>
    <col min="2562" max="2562" width="45.6640625" style="2966" customWidth="1"/>
    <col min="2563" max="2563" width="22.109375" style="2966" customWidth="1"/>
    <col min="2564" max="2565" width="25.6640625" style="2966" customWidth="1"/>
    <col min="2566" max="2566" width="30.6640625" style="2966" customWidth="1"/>
    <col min="2567" max="2567" width="35.6640625" style="2966" customWidth="1"/>
    <col min="2568" max="2569" width="25.6640625" style="2966" customWidth="1"/>
    <col min="2570" max="2570" width="4.6640625" style="2966" customWidth="1"/>
    <col min="2571" max="2816" width="9.6640625" style="2966"/>
    <col min="2817" max="2817" width="4.6640625" style="2966" customWidth="1"/>
    <col min="2818" max="2818" width="45.6640625" style="2966" customWidth="1"/>
    <col min="2819" max="2819" width="22.109375" style="2966" customWidth="1"/>
    <col min="2820" max="2821" width="25.6640625" style="2966" customWidth="1"/>
    <col min="2822" max="2822" width="30.6640625" style="2966" customWidth="1"/>
    <col min="2823" max="2823" width="35.6640625" style="2966" customWidth="1"/>
    <col min="2824" max="2825" width="25.6640625" style="2966" customWidth="1"/>
    <col min="2826" max="2826" width="4.6640625" style="2966" customWidth="1"/>
    <col min="2827" max="3072" width="9.6640625" style="2966"/>
    <col min="3073" max="3073" width="4.6640625" style="2966" customWidth="1"/>
    <col min="3074" max="3074" width="45.6640625" style="2966" customWidth="1"/>
    <col min="3075" max="3075" width="22.109375" style="2966" customWidth="1"/>
    <col min="3076" max="3077" width="25.6640625" style="2966" customWidth="1"/>
    <col min="3078" max="3078" width="30.6640625" style="2966" customWidth="1"/>
    <col min="3079" max="3079" width="35.6640625" style="2966" customWidth="1"/>
    <col min="3080" max="3081" width="25.6640625" style="2966" customWidth="1"/>
    <col min="3082" max="3082" width="4.6640625" style="2966" customWidth="1"/>
    <col min="3083" max="3328" width="9.6640625" style="2966"/>
    <col min="3329" max="3329" width="4.6640625" style="2966" customWidth="1"/>
    <col min="3330" max="3330" width="45.6640625" style="2966" customWidth="1"/>
    <col min="3331" max="3331" width="22.109375" style="2966" customWidth="1"/>
    <col min="3332" max="3333" width="25.6640625" style="2966" customWidth="1"/>
    <col min="3334" max="3334" width="30.6640625" style="2966" customWidth="1"/>
    <col min="3335" max="3335" width="35.6640625" style="2966" customWidth="1"/>
    <col min="3336" max="3337" width="25.6640625" style="2966" customWidth="1"/>
    <col min="3338" max="3338" width="4.6640625" style="2966" customWidth="1"/>
    <col min="3339" max="3584" width="9.6640625" style="2966"/>
    <col min="3585" max="3585" width="4.6640625" style="2966" customWidth="1"/>
    <col min="3586" max="3586" width="45.6640625" style="2966" customWidth="1"/>
    <col min="3587" max="3587" width="22.109375" style="2966" customWidth="1"/>
    <col min="3588" max="3589" width="25.6640625" style="2966" customWidth="1"/>
    <col min="3590" max="3590" width="30.6640625" style="2966" customWidth="1"/>
    <col min="3591" max="3591" width="35.6640625" style="2966" customWidth="1"/>
    <col min="3592" max="3593" width="25.6640625" style="2966" customWidth="1"/>
    <col min="3594" max="3594" width="4.6640625" style="2966" customWidth="1"/>
    <col min="3595" max="3840" width="9.6640625" style="2966"/>
    <col min="3841" max="3841" width="4.6640625" style="2966" customWidth="1"/>
    <col min="3842" max="3842" width="45.6640625" style="2966" customWidth="1"/>
    <col min="3843" max="3843" width="22.109375" style="2966" customWidth="1"/>
    <col min="3844" max="3845" width="25.6640625" style="2966" customWidth="1"/>
    <col min="3846" max="3846" width="30.6640625" style="2966" customWidth="1"/>
    <col min="3847" max="3847" width="35.6640625" style="2966" customWidth="1"/>
    <col min="3848" max="3849" width="25.6640625" style="2966" customWidth="1"/>
    <col min="3850" max="3850" width="4.6640625" style="2966" customWidth="1"/>
    <col min="3851" max="4096" width="9.6640625" style="2966"/>
    <col min="4097" max="4097" width="4.6640625" style="2966" customWidth="1"/>
    <col min="4098" max="4098" width="45.6640625" style="2966" customWidth="1"/>
    <col min="4099" max="4099" width="22.109375" style="2966" customWidth="1"/>
    <col min="4100" max="4101" width="25.6640625" style="2966" customWidth="1"/>
    <col min="4102" max="4102" width="30.6640625" style="2966" customWidth="1"/>
    <col min="4103" max="4103" width="35.6640625" style="2966" customWidth="1"/>
    <col min="4104" max="4105" width="25.6640625" style="2966" customWidth="1"/>
    <col min="4106" max="4106" width="4.6640625" style="2966" customWidth="1"/>
    <col min="4107" max="4352" width="9.6640625" style="2966"/>
    <col min="4353" max="4353" width="4.6640625" style="2966" customWidth="1"/>
    <col min="4354" max="4354" width="45.6640625" style="2966" customWidth="1"/>
    <col min="4355" max="4355" width="22.109375" style="2966" customWidth="1"/>
    <col min="4356" max="4357" width="25.6640625" style="2966" customWidth="1"/>
    <col min="4358" max="4358" width="30.6640625" style="2966" customWidth="1"/>
    <col min="4359" max="4359" width="35.6640625" style="2966" customWidth="1"/>
    <col min="4360" max="4361" width="25.6640625" style="2966" customWidth="1"/>
    <col min="4362" max="4362" width="4.6640625" style="2966" customWidth="1"/>
    <col min="4363" max="4608" width="9.6640625" style="2966"/>
    <col min="4609" max="4609" width="4.6640625" style="2966" customWidth="1"/>
    <col min="4610" max="4610" width="45.6640625" style="2966" customWidth="1"/>
    <col min="4611" max="4611" width="22.109375" style="2966" customWidth="1"/>
    <col min="4612" max="4613" width="25.6640625" style="2966" customWidth="1"/>
    <col min="4614" max="4614" width="30.6640625" style="2966" customWidth="1"/>
    <col min="4615" max="4615" width="35.6640625" style="2966" customWidth="1"/>
    <col min="4616" max="4617" width="25.6640625" style="2966" customWidth="1"/>
    <col min="4618" max="4618" width="4.6640625" style="2966" customWidth="1"/>
    <col min="4619" max="4864" width="9.6640625" style="2966"/>
    <col min="4865" max="4865" width="4.6640625" style="2966" customWidth="1"/>
    <col min="4866" max="4866" width="45.6640625" style="2966" customWidth="1"/>
    <col min="4867" max="4867" width="22.109375" style="2966" customWidth="1"/>
    <col min="4868" max="4869" width="25.6640625" style="2966" customWidth="1"/>
    <col min="4870" max="4870" width="30.6640625" style="2966" customWidth="1"/>
    <col min="4871" max="4871" width="35.6640625" style="2966" customWidth="1"/>
    <col min="4872" max="4873" width="25.6640625" style="2966" customWidth="1"/>
    <col min="4874" max="4874" width="4.6640625" style="2966" customWidth="1"/>
    <col min="4875" max="5120" width="9.6640625" style="2966"/>
    <col min="5121" max="5121" width="4.6640625" style="2966" customWidth="1"/>
    <col min="5122" max="5122" width="45.6640625" style="2966" customWidth="1"/>
    <col min="5123" max="5123" width="22.109375" style="2966" customWidth="1"/>
    <col min="5124" max="5125" width="25.6640625" style="2966" customWidth="1"/>
    <col min="5126" max="5126" width="30.6640625" style="2966" customWidth="1"/>
    <col min="5127" max="5127" width="35.6640625" style="2966" customWidth="1"/>
    <col min="5128" max="5129" width="25.6640625" style="2966" customWidth="1"/>
    <col min="5130" max="5130" width="4.6640625" style="2966" customWidth="1"/>
    <col min="5131" max="5376" width="9.6640625" style="2966"/>
    <col min="5377" max="5377" width="4.6640625" style="2966" customWidth="1"/>
    <col min="5378" max="5378" width="45.6640625" style="2966" customWidth="1"/>
    <col min="5379" max="5379" width="22.109375" style="2966" customWidth="1"/>
    <col min="5380" max="5381" width="25.6640625" style="2966" customWidth="1"/>
    <col min="5382" max="5382" width="30.6640625" style="2966" customWidth="1"/>
    <col min="5383" max="5383" width="35.6640625" style="2966" customWidth="1"/>
    <col min="5384" max="5385" width="25.6640625" style="2966" customWidth="1"/>
    <col min="5386" max="5386" width="4.6640625" style="2966" customWidth="1"/>
    <col min="5387" max="5632" width="9.6640625" style="2966"/>
    <col min="5633" max="5633" width="4.6640625" style="2966" customWidth="1"/>
    <col min="5634" max="5634" width="45.6640625" style="2966" customWidth="1"/>
    <col min="5635" max="5635" width="22.109375" style="2966" customWidth="1"/>
    <col min="5636" max="5637" width="25.6640625" style="2966" customWidth="1"/>
    <col min="5638" max="5638" width="30.6640625" style="2966" customWidth="1"/>
    <col min="5639" max="5639" width="35.6640625" style="2966" customWidth="1"/>
    <col min="5640" max="5641" width="25.6640625" style="2966" customWidth="1"/>
    <col min="5642" max="5642" width="4.6640625" style="2966" customWidth="1"/>
    <col min="5643" max="5888" width="9.6640625" style="2966"/>
    <col min="5889" max="5889" width="4.6640625" style="2966" customWidth="1"/>
    <col min="5890" max="5890" width="45.6640625" style="2966" customWidth="1"/>
    <col min="5891" max="5891" width="22.109375" style="2966" customWidth="1"/>
    <col min="5892" max="5893" width="25.6640625" style="2966" customWidth="1"/>
    <col min="5894" max="5894" width="30.6640625" style="2966" customWidth="1"/>
    <col min="5895" max="5895" width="35.6640625" style="2966" customWidth="1"/>
    <col min="5896" max="5897" width="25.6640625" style="2966" customWidth="1"/>
    <col min="5898" max="5898" width="4.6640625" style="2966" customWidth="1"/>
    <col min="5899" max="6144" width="9.6640625" style="2966"/>
    <col min="6145" max="6145" width="4.6640625" style="2966" customWidth="1"/>
    <col min="6146" max="6146" width="45.6640625" style="2966" customWidth="1"/>
    <col min="6147" max="6147" width="22.109375" style="2966" customWidth="1"/>
    <col min="6148" max="6149" width="25.6640625" style="2966" customWidth="1"/>
    <col min="6150" max="6150" width="30.6640625" style="2966" customWidth="1"/>
    <col min="6151" max="6151" width="35.6640625" style="2966" customWidth="1"/>
    <col min="6152" max="6153" width="25.6640625" style="2966" customWidth="1"/>
    <col min="6154" max="6154" width="4.6640625" style="2966" customWidth="1"/>
    <col min="6155" max="6400" width="9.6640625" style="2966"/>
    <col min="6401" max="6401" width="4.6640625" style="2966" customWidth="1"/>
    <col min="6402" max="6402" width="45.6640625" style="2966" customWidth="1"/>
    <col min="6403" max="6403" width="22.109375" style="2966" customWidth="1"/>
    <col min="6404" max="6405" width="25.6640625" style="2966" customWidth="1"/>
    <col min="6406" max="6406" width="30.6640625" style="2966" customWidth="1"/>
    <col min="6407" max="6407" width="35.6640625" style="2966" customWidth="1"/>
    <col min="6408" max="6409" width="25.6640625" style="2966" customWidth="1"/>
    <col min="6410" max="6410" width="4.6640625" style="2966" customWidth="1"/>
    <col min="6411" max="6656" width="9.6640625" style="2966"/>
    <col min="6657" max="6657" width="4.6640625" style="2966" customWidth="1"/>
    <col min="6658" max="6658" width="45.6640625" style="2966" customWidth="1"/>
    <col min="6659" max="6659" width="22.109375" style="2966" customWidth="1"/>
    <col min="6660" max="6661" width="25.6640625" style="2966" customWidth="1"/>
    <col min="6662" max="6662" width="30.6640625" style="2966" customWidth="1"/>
    <col min="6663" max="6663" width="35.6640625" style="2966" customWidth="1"/>
    <col min="6664" max="6665" width="25.6640625" style="2966" customWidth="1"/>
    <col min="6666" max="6666" width="4.6640625" style="2966" customWidth="1"/>
    <col min="6667" max="6912" width="9.6640625" style="2966"/>
    <col min="6913" max="6913" width="4.6640625" style="2966" customWidth="1"/>
    <col min="6914" max="6914" width="45.6640625" style="2966" customWidth="1"/>
    <col min="6915" max="6915" width="22.109375" style="2966" customWidth="1"/>
    <col min="6916" max="6917" width="25.6640625" style="2966" customWidth="1"/>
    <col min="6918" max="6918" width="30.6640625" style="2966" customWidth="1"/>
    <col min="6919" max="6919" width="35.6640625" style="2966" customWidth="1"/>
    <col min="6920" max="6921" width="25.6640625" style="2966" customWidth="1"/>
    <col min="6922" max="6922" width="4.6640625" style="2966" customWidth="1"/>
    <col min="6923" max="7168" width="9.6640625" style="2966"/>
    <col min="7169" max="7169" width="4.6640625" style="2966" customWidth="1"/>
    <col min="7170" max="7170" width="45.6640625" style="2966" customWidth="1"/>
    <col min="7171" max="7171" width="22.109375" style="2966" customWidth="1"/>
    <col min="7172" max="7173" width="25.6640625" style="2966" customWidth="1"/>
    <col min="7174" max="7174" width="30.6640625" style="2966" customWidth="1"/>
    <col min="7175" max="7175" width="35.6640625" style="2966" customWidth="1"/>
    <col min="7176" max="7177" width="25.6640625" style="2966" customWidth="1"/>
    <col min="7178" max="7178" width="4.6640625" style="2966" customWidth="1"/>
    <col min="7179" max="7424" width="9.6640625" style="2966"/>
    <col min="7425" max="7425" width="4.6640625" style="2966" customWidth="1"/>
    <col min="7426" max="7426" width="45.6640625" style="2966" customWidth="1"/>
    <col min="7427" max="7427" width="22.109375" style="2966" customWidth="1"/>
    <col min="7428" max="7429" width="25.6640625" style="2966" customWidth="1"/>
    <col min="7430" max="7430" width="30.6640625" style="2966" customWidth="1"/>
    <col min="7431" max="7431" width="35.6640625" style="2966" customWidth="1"/>
    <col min="7432" max="7433" width="25.6640625" style="2966" customWidth="1"/>
    <col min="7434" max="7434" width="4.6640625" style="2966" customWidth="1"/>
    <col min="7435" max="7680" width="9.6640625" style="2966"/>
    <col min="7681" max="7681" width="4.6640625" style="2966" customWidth="1"/>
    <col min="7682" max="7682" width="45.6640625" style="2966" customWidth="1"/>
    <col min="7683" max="7683" width="22.109375" style="2966" customWidth="1"/>
    <col min="7684" max="7685" width="25.6640625" style="2966" customWidth="1"/>
    <col min="7686" max="7686" width="30.6640625" style="2966" customWidth="1"/>
    <col min="7687" max="7687" width="35.6640625" style="2966" customWidth="1"/>
    <col min="7688" max="7689" width="25.6640625" style="2966" customWidth="1"/>
    <col min="7690" max="7690" width="4.6640625" style="2966" customWidth="1"/>
    <col min="7691" max="7936" width="9.6640625" style="2966"/>
    <col min="7937" max="7937" width="4.6640625" style="2966" customWidth="1"/>
    <col min="7938" max="7938" width="45.6640625" style="2966" customWidth="1"/>
    <col min="7939" max="7939" width="22.109375" style="2966" customWidth="1"/>
    <col min="7940" max="7941" width="25.6640625" style="2966" customWidth="1"/>
    <col min="7942" max="7942" width="30.6640625" style="2966" customWidth="1"/>
    <col min="7943" max="7943" width="35.6640625" style="2966" customWidth="1"/>
    <col min="7944" max="7945" width="25.6640625" style="2966" customWidth="1"/>
    <col min="7946" max="7946" width="4.6640625" style="2966" customWidth="1"/>
    <col min="7947" max="8192" width="9.6640625" style="2966"/>
    <col min="8193" max="8193" width="4.6640625" style="2966" customWidth="1"/>
    <col min="8194" max="8194" width="45.6640625" style="2966" customWidth="1"/>
    <col min="8195" max="8195" width="22.109375" style="2966" customWidth="1"/>
    <col min="8196" max="8197" width="25.6640625" style="2966" customWidth="1"/>
    <col min="8198" max="8198" width="30.6640625" style="2966" customWidth="1"/>
    <col min="8199" max="8199" width="35.6640625" style="2966" customWidth="1"/>
    <col min="8200" max="8201" width="25.6640625" style="2966" customWidth="1"/>
    <col min="8202" max="8202" width="4.6640625" style="2966" customWidth="1"/>
    <col min="8203" max="8448" width="9.6640625" style="2966"/>
    <col min="8449" max="8449" width="4.6640625" style="2966" customWidth="1"/>
    <col min="8450" max="8450" width="45.6640625" style="2966" customWidth="1"/>
    <col min="8451" max="8451" width="22.109375" style="2966" customWidth="1"/>
    <col min="8452" max="8453" width="25.6640625" style="2966" customWidth="1"/>
    <col min="8454" max="8454" width="30.6640625" style="2966" customWidth="1"/>
    <col min="8455" max="8455" width="35.6640625" style="2966" customWidth="1"/>
    <col min="8456" max="8457" width="25.6640625" style="2966" customWidth="1"/>
    <col min="8458" max="8458" width="4.6640625" style="2966" customWidth="1"/>
    <col min="8459" max="8704" width="9.6640625" style="2966"/>
    <col min="8705" max="8705" width="4.6640625" style="2966" customWidth="1"/>
    <col min="8706" max="8706" width="45.6640625" style="2966" customWidth="1"/>
    <col min="8707" max="8707" width="22.109375" style="2966" customWidth="1"/>
    <col min="8708" max="8709" width="25.6640625" style="2966" customWidth="1"/>
    <col min="8710" max="8710" width="30.6640625" style="2966" customWidth="1"/>
    <col min="8711" max="8711" width="35.6640625" style="2966" customWidth="1"/>
    <col min="8712" max="8713" width="25.6640625" style="2966" customWidth="1"/>
    <col min="8714" max="8714" width="4.6640625" style="2966" customWidth="1"/>
    <col min="8715" max="8960" width="9.6640625" style="2966"/>
    <col min="8961" max="8961" width="4.6640625" style="2966" customWidth="1"/>
    <col min="8962" max="8962" width="45.6640625" style="2966" customWidth="1"/>
    <col min="8963" max="8963" width="22.109375" style="2966" customWidth="1"/>
    <col min="8964" max="8965" width="25.6640625" style="2966" customWidth="1"/>
    <col min="8966" max="8966" width="30.6640625" style="2966" customWidth="1"/>
    <col min="8967" max="8967" width="35.6640625" style="2966" customWidth="1"/>
    <col min="8968" max="8969" width="25.6640625" style="2966" customWidth="1"/>
    <col min="8970" max="8970" width="4.6640625" style="2966" customWidth="1"/>
    <col min="8971" max="9216" width="9.6640625" style="2966"/>
    <col min="9217" max="9217" width="4.6640625" style="2966" customWidth="1"/>
    <col min="9218" max="9218" width="45.6640625" style="2966" customWidth="1"/>
    <col min="9219" max="9219" width="22.109375" style="2966" customWidth="1"/>
    <col min="9220" max="9221" width="25.6640625" style="2966" customWidth="1"/>
    <col min="9222" max="9222" width="30.6640625" style="2966" customWidth="1"/>
    <col min="9223" max="9223" width="35.6640625" style="2966" customWidth="1"/>
    <col min="9224" max="9225" width="25.6640625" style="2966" customWidth="1"/>
    <col min="9226" max="9226" width="4.6640625" style="2966" customWidth="1"/>
    <col min="9227" max="9472" width="9.6640625" style="2966"/>
    <col min="9473" max="9473" width="4.6640625" style="2966" customWidth="1"/>
    <col min="9474" max="9474" width="45.6640625" style="2966" customWidth="1"/>
    <col min="9475" max="9475" width="22.109375" style="2966" customWidth="1"/>
    <col min="9476" max="9477" width="25.6640625" style="2966" customWidth="1"/>
    <col min="9478" max="9478" width="30.6640625" style="2966" customWidth="1"/>
    <col min="9479" max="9479" width="35.6640625" style="2966" customWidth="1"/>
    <col min="9480" max="9481" width="25.6640625" style="2966" customWidth="1"/>
    <col min="9482" max="9482" width="4.6640625" style="2966" customWidth="1"/>
    <col min="9483" max="9728" width="9.6640625" style="2966"/>
    <col min="9729" max="9729" width="4.6640625" style="2966" customWidth="1"/>
    <col min="9730" max="9730" width="45.6640625" style="2966" customWidth="1"/>
    <col min="9731" max="9731" width="22.109375" style="2966" customWidth="1"/>
    <col min="9732" max="9733" width="25.6640625" style="2966" customWidth="1"/>
    <col min="9734" max="9734" width="30.6640625" style="2966" customWidth="1"/>
    <col min="9735" max="9735" width="35.6640625" style="2966" customWidth="1"/>
    <col min="9736" max="9737" width="25.6640625" style="2966" customWidth="1"/>
    <col min="9738" max="9738" width="4.6640625" style="2966" customWidth="1"/>
    <col min="9739" max="9984" width="9.6640625" style="2966"/>
    <col min="9985" max="9985" width="4.6640625" style="2966" customWidth="1"/>
    <col min="9986" max="9986" width="45.6640625" style="2966" customWidth="1"/>
    <col min="9987" max="9987" width="22.109375" style="2966" customWidth="1"/>
    <col min="9988" max="9989" width="25.6640625" style="2966" customWidth="1"/>
    <col min="9990" max="9990" width="30.6640625" style="2966" customWidth="1"/>
    <col min="9991" max="9991" width="35.6640625" style="2966" customWidth="1"/>
    <col min="9992" max="9993" width="25.6640625" style="2966" customWidth="1"/>
    <col min="9994" max="9994" width="4.6640625" style="2966" customWidth="1"/>
    <col min="9995" max="10240" width="9.6640625" style="2966"/>
    <col min="10241" max="10241" width="4.6640625" style="2966" customWidth="1"/>
    <col min="10242" max="10242" width="45.6640625" style="2966" customWidth="1"/>
    <col min="10243" max="10243" width="22.109375" style="2966" customWidth="1"/>
    <col min="10244" max="10245" width="25.6640625" style="2966" customWidth="1"/>
    <col min="10246" max="10246" width="30.6640625" style="2966" customWidth="1"/>
    <col min="10247" max="10247" width="35.6640625" style="2966" customWidth="1"/>
    <col min="10248" max="10249" width="25.6640625" style="2966" customWidth="1"/>
    <col min="10250" max="10250" width="4.6640625" style="2966" customWidth="1"/>
    <col min="10251" max="10496" width="9.6640625" style="2966"/>
    <col min="10497" max="10497" width="4.6640625" style="2966" customWidth="1"/>
    <col min="10498" max="10498" width="45.6640625" style="2966" customWidth="1"/>
    <col min="10499" max="10499" width="22.109375" style="2966" customWidth="1"/>
    <col min="10500" max="10501" width="25.6640625" style="2966" customWidth="1"/>
    <col min="10502" max="10502" width="30.6640625" style="2966" customWidth="1"/>
    <col min="10503" max="10503" width="35.6640625" style="2966" customWidth="1"/>
    <col min="10504" max="10505" width="25.6640625" style="2966" customWidth="1"/>
    <col min="10506" max="10506" width="4.6640625" style="2966" customWidth="1"/>
    <col min="10507" max="10752" width="9.6640625" style="2966"/>
    <col min="10753" max="10753" width="4.6640625" style="2966" customWidth="1"/>
    <col min="10754" max="10754" width="45.6640625" style="2966" customWidth="1"/>
    <col min="10755" max="10755" width="22.109375" style="2966" customWidth="1"/>
    <col min="10756" max="10757" width="25.6640625" style="2966" customWidth="1"/>
    <col min="10758" max="10758" width="30.6640625" style="2966" customWidth="1"/>
    <col min="10759" max="10759" width="35.6640625" style="2966" customWidth="1"/>
    <col min="10760" max="10761" width="25.6640625" style="2966" customWidth="1"/>
    <col min="10762" max="10762" width="4.6640625" style="2966" customWidth="1"/>
    <col min="10763" max="11008" width="9.6640625" style="2966"/>
    <col min="11009" max="11009" width="4.6640625" style="2966" customWidth="1"/>
    <col min="11010" max="11010" width="45.6640625" style="2966" customWidth="1"/>
    <col min="11011" max="11011" width="22.109375" style="2966" customWidth="1"/>
    <col min="11012" max="11013" width="25.6640625" style="2966" customWidth="1"/>
    <col min="11014" max="11014" width="30.6640625" style="2966" customWidth="1"/>
    <col min="11015" max="11015" width="35.6640625" style="2966" customWidth="1"/>
    <col min="11016" max="11017" width="25.6640625" style="2966" customWidth="1"/>
    <col min="11018" max="11018" width="4.6640625" style="2966" customWidth="1"/>
    <col min="11019" max="11264" width="9.6640625" style="2966"/>
    <col min="11265" max="11265" width="4.6640625" style="2966" customWidth="1"/>
    <col min="11266" max="11266" width="45.6640625" style="2966" customWidth="1"/>
    <col min="11267" max="11267" width="22.109375" style="2966" customWidth="1"/>
    <col min="11268" max="11269" width="25.6640625" style="2966" customWidth="1"/>
    <col min="11270" max="11270" width="30.6640625" style="2966" customWidth="1"/>
    <col min="11271" max="11271" width="35.6640625" style="2966" customWidth="1"/>
    <col min="11272" max="11273" width="25.6640625" style="2966" customWidth="1"/>
    <col min="11274" max="11274" width="4.6640625" style="2966" customWidth="1"/>
    <col min="11275" max="11520" width="9.6640625" style="2966"/>
    <col min="11521" max="11521" width="4.6640625" style="2966" customWidth="1"/>
    <col min="11522" max="11522" width="45.6640625" style="2966" customWidth="1"/>
    <col min="11523" max="11523" width="22.109375" style="2966" customWidth="1"/>
    <col min="11524" max="11525" width="25.6640625" style="2966" customWidth="1"/>
    <col min="11526" max="11526" width="30.6640625" style="2966" customWidth="1"/>
    <col min="11527" max="11527" width="35.6640625" style="2966" customWidth="1"/>
    <col min="11528" max="11529" width="25.6640625" style="2966" customWidth="1"/>
    <col min="11530" max="11530" width="4.6640625" style="2966" customWidth="1"/>
    <col min="11531" max="11776" width="9.6640625" style="2966"/>
    <col min="11777" max="11777" width="4.6640625" style="2966" customWidth="1"/>
    <col min="11778" max="11778" width="45.6640625" style="2966" customWidth="1"/>
    <col min="11779" max="11779" width="22.109375" style="2966" customWidth="1"/>
    <col min="11780" max="11781" width="25.6640625" style="2966" customWidth="1"/>
    <col min="11782" max="11782" width="30.6640625" style="2966" customWidth="1"/>
    <col min="11783" max="11783" width="35.6640625" style="2966" customWidth="1"/>
    <col min="11784" max="11785" width="25.6640625" style="2966" customWidth="1"/>
    <col min="11786" max="11786" width="4.6640625" style="2966" customWidth="1"/>
    <col min="11787" max="12032" width="9.6640625" style="2966"/>
    <col min="12033" max="12033" width="4.6640625" style="2966" customWidth="1"/>
    <col min="12034" max="12034" width="45.6640625" style="2966" customWidth="1"/>
    <col min="12035" max="12035" width="22.109375" style="2966" customWidth="1"/>
    <col min="12036" max="12037" width="25.6640625" style="2966" customWidth="1"/>
    <col min="12038" max="12038" width="30.6640625" style="2966" customWidth="1"/>
    <col min="12039" max="12039" width="35.6640625" style="2966" customWidth="1"/>
    <col min="12040" max="12041" width="25.6640625" style="2966" customWidth="1"/>
    <col min="12042" max="12042" width="4.6640625" style="2966" customWidth="1"/>
    <col min="12043" max="12288" width="9.6640625" style="2966"/>
    <col min="12289" max="12289" width="4.6640625" style="2966" customWidth="1"/>
    <col min="12290" max="12290" width="45.6640625" style="2966" customWidth="1"/>
    <col min="12291" max="12291" width="22.109375" style="2966" customWidth="1"/>
    <col min="12292" max="12293" width="25.6640625" style="2966" customWidth="1"/>
    <col min="12294" max="12294" width="30.6640625" style="2966" customWidth="1"/>
    <col min="12295" max="12295" width="35.6640625" style="2966" customWidth="1"/>
    <col min="12296" max="12297" width="25.6640625" style="2966" customWidth="1"/>
    <col min="12298" max="12298" width="4.6640625" style="2966" customWidth="1"/>
    <col min="12299" max="12544" width="9.6640625" style="2966"/>
    <col min="12545" max="12545" width="4.6640625" style="2966" customWidth="1"/>
    <col min="12546" max="12546" width="45.6640625" style="2966" customWidth="1"/>
    <col min="12547" max="12547" width="22.109375" style="2966" customWidth="1"/>
    <col min="12548" max="12549" width="25.6640625" style="2966" customWidth="1"/>
    <col min="12550" max="12550" width="30.6640625" style="2966" customWidth="1"/>
    <col min="12551" max="12551" width="35.6640625" style="2966" customWidth="1"/>
    <col min="12552" max="12553" width="25.6640625" style="2966" customWidth="1"/>
    <col min="12554" max="12554" width="4.6640625" style="2966" customWidth="1"/>
    <col min="12555" max="12800" width="9.6640625" style="2966"/>
    <col min="12801" max="12801" width="4.6640625" style="2966" customWidth="1"/>
    <col min="12802" max="12802" width="45.6640625" style="2966" customWidth="1"/>
    <col min="12803" max="12803" width="22.109375" style="2966" customWidth="1"/>
    <col min="12804" max="12805" width="25.6640625" style="2966" customWidth="1"/>
    <col min="12806" max="12806" width="30.6640625" style="2966" customWidth="1"/>
    <col min="12807" max="12807" width="35.6640625" style="2966" customWidth="1"/>
    <col min="12808" max="12809" width="25.6640625" style="2966" customWidth="1"/>
    <col min="12810" max="12810" width="4.6640625" style="2966" customWidth="1"/>
    <col min="12811" max="13056" width="9.6640625" style="2966"/>
    <col min="13057" max="13057" width="4.6640625" style="2966" customWidth="1"/>
    <col min="13058" max="13058" width="45.6640625" style="2966" customWidth="1"/>
    <col min="13059" max="13059" width="22.109375" style="2966" customWidth="1"/>
    <col min="13060" max="13061" width="25.6640625" style="2966" customWidth="1"/>
    <col min="13062" max="13062" width="30.6640625" style="2966" customWidth="1"/>
    <col min="13063" max="13063" width="35.6640625" style="2966" customWidth="1"/>
    <col min="13064" max="13065" width="25.6640625" style="2966" customWidth="1"/>
    <col min="13066" max="13066" width="4.6640625" style="2966" customWidth="1"/>
    <col min="13067" max="13312" width="9.6640625" style="2966"/>
    <col min="13313" max="13313" width="4.6640625" style="2966" customWidth="1"/>
    <col min="13314" max="13314" width="45.6640625" style="2966" customWidth="1"/>
    <col min="13315" max="13315" width="22.109375" style="2966" customWidth="1"/>
    <col min="13316" max="13317" width="25.6640625" style="2966" customWidth="1"/>
    <col min="13318" max="13318" width="30.6640625" style="2966" customWidth="1"/>
    <col min="13319" max="13319" width="35.6640625" style="2966" customWidth="1"/>
    <col min="13320" max="13321" width="25.6640625" style="2966" customWidth="1"/>
    <col min="13322" max="13322" width="4.6640625" style="2966" customWidth="1"/>
    <col min="13323" max="13568" width="9.6640625" style="2966"/>
    <col min="13569" max="13569" width="4.6640625" style="2966" customWidth="1"/>
    <col min="13570" max="13570" width="45.6640625" style="2966" customWidth="1"/>
    <col min="13571" max="13571" width="22.109375" style="2966" customWidth="1"/>
    <col min="13572" max="13573" width="25.6640625" style="2966" customWidth="1"/>
    <col min="13574" max="13574" width="30.6640625" style="2966" customWidth="1"/>
    <col min="13575" max="13575" width="35.6640625" style="2966" customWidth="1"/>
    <col min="13576" max="13577" width="25.6640625" style="2966" customWidth="1"/>
    <col min="13578" max="13578" width="4.6640625" style="2966" customWidth="1"/>
    <col min="13579" max="13824" width="9.6640625" style="2966"/>
    <col min="13825" max="13825" width="4.6640625" style="2966" customWidth="1"/>
    <col min="13826" max="13826" width="45.6640625" style="2966" customWidth="1"/>
    <col min="13827" max="13827" width="22.109375" style="2966" customWidth="1"/>
    <col min="13828" max="13829" width="25.6640625" style="2966" customWidth="1"/>
    <col min="13830" max="13830" width="30.6640625" style="2966" customWidth="1"/>
    <col min="13831" max="13831" width="35.6640625" style="2966" customWidth="1"/>
    <col min="13832" max="13833" width="25.6640625" style="2966" customWidth="1"/>
    <col min="13834" max="13834" width="4.6640625" style="2966" customWidth="1"/>
    <col min="13835" max="14080" width="9.6640625" style="2966"/>
    <col min="14081" max="14081" width="4.6640625" style="2966" customWidth="1"/>
    <col min="14082" max="14082" width="45.6640625" style="2966" customWidth="1"/>
    <col min="14083" max="14083" width="22.109375" style="2966" customWidth="1"/>
    <col min="14084" max="14085" width="25.6640625" style="2966" customWidth="1"/>
    <col min="14086" max="14086" width="30.6640625" style="2966" customWidth="1"/>
    <col min="14087" max="14087" width="35.6640625" style="2966" customWidth="1"/>
    <col min="14088" max="14089" width="25.6640625" style="2966" customWidth="1"/>
    <col min="14090" max="14090" width="4.6640625" style="2966" customWidth="1"/>
    <col min="14091" max="14336" width="9.6640625" style="2966"/>
    <col min="14337" max="14337" width="4.6640625" style="2966" customWidth="1"/>
    <col min="14338" max="14338" width="45.6640625" style="2966" customWidth="1"/>
    <col min="14339" max="14339" width="22.109375" style="2966" customWidth="1"/>
    <col min="14340" max="14341" width="25.6640625" style="2966" customWidth="1"/>
    <col min="14342" max="14342" width="30.6640625" style="2966" customWidth="1"/>
    <col min="14343" max="14343" width="35.6640625" style="2966" customWidth="1"/>
    <col min="14344" max="14345" width="25.6640625" style="2966" customWidth="1"/>
    <col min="14346" max="14346" width="4.6640625" style="2966" customWidth="1"/>
    <col min="14347" max="14592" width="9.6640625" style="2966"/>
    <col min="14593" max="14593" width="4.6640625" style="2966" customWidth="1"/>
    <col min="14594" max="14594" width="45.6640625" style="2966" customWidth="1"/>
    <col min="14595" max="14595" width="22.109375" style="2966" customWidth="1"/>
    <col min="14596" max="14597" width="25.6640625" style="2966" customWidth="1"/>
    <col min="14598" max="14598" width="30.6640625" style="2966" customWidth="1"/>
    <col min="14599" max="14599" width="35.6640625" style="2966" customWidth="1"/>
    <col min="14600" max="14601" width="25.6640625" style="2966" customWidth="1"/>
    <col min="14602" max="14602" width="4.6640625" style="2966" customWidth="1"/>
    <col min="14603" max="14848" width="9.6640625" style="2966"/>
    <col min="14849" max="14849" width="4.6640625" style="2966" customWidth="1"/>
    <col min="14850" max="14850" width="45.6640625" style="2966" customWidth="1"/>
    <col min="14851" max="14851" width="22.109375" style="2966" customWidth="1"/>
    <col min="14852" max="14853" width="25.6640625" style="2966" customWidth="1"/>
    <col min="14854" max="14854" width="30.6640625" style="2966" customWidth="1"/>
    <col min="14855" max="14855" width="35.6640625" style="2966" customWidth="1"/>
    <col min="14856" max="14857" width="25.6640625" style="2966" customWidth="1"/>
    <col min="14858" max="14858" width="4.6640625" style="2966" customWidth="1"/>
    <col min="14859" max="15104" width="9.6640625" style="2966"/>
    <col min="15105" max="15105" width="4.6640625" style="2966" customWidth="1"/>
    <col min="15106" max="15106" width="45.6640625" style="2966" customWidth="1"/>
    <col min="15107" max="15107" width="22.109375" style="2966" customWidth="1"/>
    <col min="15108" max="15109" width="25.6640625" style="2966" customWidth="1"/>
    <col min="15110" max="15110" width="30.6640625" style="2966" customWidth="1"/>
    <col min="15111" max="15111" width="35.6640625" style="2966" customWidth="1"/>
    <col min="15112" max="15113" width="25.6640625" style="2966" customWidth="1"/>
    <col min="15114" max="15114" width="4.6640625" style="2966" customWidth="1"/>
    <col min="15115" max="15360" width="9.6640625" style="2966"/>
    <col min="15361" max="15361" width="4.6640625" style="2966" customWidth="1"/>
    <col min="15362" max="15362" width="45.6640625" style="2966" customWidth="1"/>
    <col min="15363" max="15363" width="22.109375" style="2966" customWidth="1"/>
    <col min="15364" max="15365" width="25.6640625" style="2966" customWidth="1"/>
    <col min="15366" max="15366" width="30.6640625" style="2966" customWidth="1"/>
    <col min="15367" max="15367" width="35.6640625" style="2966" customWidth="1"/>
    <col min="15368" max="15369" width="25.6640625" style="2966" customWidth="1"/>
    <col min="15370" max="15370" width="4.6640625" style="2966" customWidth="1"/>
    <col min="15371" max="15616" width="9.6640625" style="2966"/>
    <col min="15617" max="15617" width="4.6640625" style="2966" customWidth="1"/>
    <col min="15618" max="15618" width="45.6640625" style="2966" customWidth="1"/>
    <col min="15619" max="15619" width="22.109375" style="2966" customWidth="1"/>
    <col min="15620" max="15621" width="25.6640625" style="2966" customWidth="1"/>
    <col min="15622" max="15622" width="30.6640625" style="2966" customWidth="1"/>
    <col min="15623" max="15623" width="35.6640625" style="2966" customWidth="1"/>
    <col min="15624" max="15625" width="25.6640625" style="2966" customWidth="1"/>
    <col min="15626" max="15626" width="4.6640625" style="2966" customWidth="1"/>
    <col min="15627" max="15872" width="9.6640625" style="2966"/>
    <col min="15873" max="15873" width="4.6640625" style="2966" customWidth="1"/>
    <col min="15874" max="15874" width="45.6640625" style="2966" customWidth="1"/>
    <col min="15875" max="15875" width="22.109375" style="2966" customWidth="1"/>
    <col min="15876" max="15877" width="25.6640625" style="2966" customWidth="1"/>
    <col min="15878" max="15878" width="30.6640625" style="2966" customWidth="1"/>
    <col min="15879" max="15879" width="35.6640625" style="2966" customWidth="1"/>
    <col min="15880" max="15881" width="25.6640625" style="2966" customWidth="1"/>
    <col min="15882" max="15882" width="4.6640625" style="2966" customWidth="1"/>
    <col min="15883" max="16128" width="9.6640625" style="2966"/>
    <col min="16129" max="16129" width="4.6640625" style="2966" customWidth="1"/>
    <col min="16130" max="16130" width="45.6640625" style="2966" customWidth="1"/>
    <col min="16131" max="16131" width="22.109375" style="2966" customWidth="1"/>
    <col min="16132" max="16133" width="25.6640625" style="2966" customWidth="1"/>
    <col min="16134" max="16134" width="30.6640625" style="2966" customWidth="1"/>
    <col min="16135" max="16135" width="35.6640625" style="2966" customWidth="1"/>
    <col min="16136" max="16137" width="25.6640625" style="2966" customWidth="1"/>
    <col min="16138" max="16138" width="4.6640625" style="2966" customWidth="1"/>
    <col min="16139" max="16384" width="9.6640625" style="2966"/>
  </cols>
  <sheetData>
    <row r="1" spans="1:10">
      <c r="A1" s="2959" t="s">
        <v>2817</v>
      </c>
      <c r="B1" s="2960"/>
      <c r="C1" s="2961" t="s">
        <v>2726</v>
      </c>
      <c r="D1" s="2962" t="s">
        <v>2819</v>
      </c>
      <c r="E1" s="2963" t="s">
        <v>2820</v>
      </c>
      <c r="F1" s="2959" t="s">
        <v>2817</v>
      </c>
      <c r="G1" s="2962" t="s">
        <v>2726</v>
      </c>
      <c r="H1" s="2964" t="s">
        <v>2819</v>
      </c>
      <c r="I1" s="2962" t="s">
        <v>2820</v>
      </c>
      <c r="J1" s="2965"/>
    </row>
    <row r="2" spans="1:10">
      <c r="A2" s="2967" t="str">
        <f>'[33]Data Sheet'!$C$25</f>
        <v>Orange and Rockland Utilities, Inc</v>
      </c>
      <c r="B2" s="2968"/>
      <c r="C2" s="2969" t="s">
        <v>3869</v>
      </c>
      <c r="D2" s="2970" t="s">
        <v>2821</v>
      </c>
      <c r="E2" s="2971"/>
      <c r="F2" s="2967" t="str">
        <f>'[33]Data Sheet'!$C$25</f>
        <v>Orange and Rockland Utilities, Inc</v>
      </c>
      <c r="G2" s="2970" t="s">
        <v>3869</v>
      </c>
      <c r="H2" s="2970" t="s">
        <v>2821</v>
      </c>
      <c r="I2" s="2970"/>
      <c r="J2" s="2972"/>
    </row>
    <row r="3" spans="1:10" ht="15" customHeight="1">
      <c r="A3" s="2973"/>
      <c r="B3" s="2974"/>
      <c r="C3" s="2975" t="s">
        <v>4187</v>
      </c>
      <c r="D3" s="2976">
        <v>42124</v>
      </c>
      <c r="E3" s="2977">
        <v>42004</v>
      </c>
      <c r="F3" s="2973"/>
      <c r="G3" s="2978" t="s">
        <v>4187</v>
      </c>
      <c r="H3" s="2979" t="str">
        <f>'[33]Data Sheet'!$C$40</f>
        <v>4/30/2014</v>
      </c>
      <c r="I3" s="2980">
        <f>E3</f>
        <v>42004</v>
      </c>
      <c r="J3" s="2981"/>
    </row>
    <row r="4" spans="1:10" ht="15" customHeight="1">
      <c r="A4" s="2982" t="s">
        <v>1030</v>
      </c>
      <c r="B4" s="2983"/>
      <c r="C4" s="2983"/>
      <c r="D4" s="2983"/>
      <c r="E4" s="2984"/>
      <c r="F4" s="2982" t="s">
        <v>1031</v>
      </c>
      <c r="G4" s="2983"/>
      <c r="H4" s="2983"/>
      <c r="I4" s="2983"/>
      <c r="J4" s="2984"/>
    </row>
    <row r="5" spans="1:10">
      <c r="A5" s="2967"/>
      <c r="B5" s="2969"/>
      <c r="C5" s="2969"/>
      <c r="D5" s="2969"/>
      <c r="E5" s="2972"/>
      <c r="F5" s="2985"/>
      <c r="G5" s="2986"/>
      <c r="H5" s="2986"/>
      <c r="I5" s="2986"/>
      <c r="J5" s="2987"/>
    </row>
    <row r="6" spans="1:10">
      <c r="A6" s="2967"/>
      <c r="B6" s="2969"/>
      <c r="C6" s="2969"/>
      <c r="D6" s="2969"/>
      <c r="E6" s="2972"/>
      <c r="F6" s="2967"/>
      <c r="G6" s="2969"/>
      <c r="H6" s="2969"/>
      <c r="I6" s="2969"/>
      <c r="J6" s="2972"/>
    </row>
    <row r="7" spans="1:10" ht="18">
      <c r="A7" s="2967"/>
      <c r="B7" s="2988" t="s">
        <v>1032</v>
      </c>
      <c r="C7" s="2969"/>
      <c r="D7" s="2988" t="s">
        <v>1033</v>
      </c>
      <c r="E7" s="2972"/>
      <c r="F7" s="2989" t="s">
        <v>1034</v>
      </c>
      <c r="G7" s="2988"/>
      <c r="H7" s="2988" t="s">
        <v>1035</v>
      </c>
      <c r="I7" s="2988"/>
      <c r="J7" s="2972"/>
    </row>
    <row r="8" spans="1:10" ht="18">
      <c r="A8" s="2967"/>
      <c r="B8" s="2988" t="s">
        <v>1036</v>
      </c>
      <c r="C8" s="2969"/>
      <c r="D8" s="2988" t="s">
        <v>1804</v>
      </c>
      <c r="E8" s="2972"/>
      <c r="F8" s="2989" t="s">
        <v>1805</v>
      </c>
      <c r="G8" s="2988"/>
      <c r="H8" s="2988" t="s">
        <v>1806</v>
      </c>
      <c r="I8" s="2988"/>
      <c r="J8" s="2972"/>
    </row>
    <row r="9" spans="1:10" ht="18">
      <c r="A9" s="2967"/>
      <c r="B9" s="2988" t="s">
        <v>1807</v>
      </c>
      <c r="C9" s="2969"/>
      <c r="D9" s="2988" t="s">
        <v>1808</v>
      </c>
      <c r="E9" s="2972"/>
      <c r="F9" s="2989" t="s">
        <v>1809</v>
      </c>
      <c r="G9" s="2988"/>
      <c r="H9" s="2988" t="s">
        <v>1810</v>
      </c>
      <c r="I9" s="2988"/>
      <c r="J9" s="2972"/>
    </row>
    <row r="10" spans="1:10" ht="18">
      <c r="A10" s="2967"/>
      <c r="B10" s="2988" t="s">
        <v>1621</v>
      </c>
      <c r="C10" s="2969"/>
      <c r="D10" s="2988" t="s">
        <v>1622</v>
      </c>
      <c r="E10" s="2972"/>
      <c r="F10" s="2989" t="s">
        <v>3359</v>
      </c>
      <c r="G10" s="2988"/>
      <c r="H10" s="2988" t="s">
        <v>3360</v>
      </c>
      <c r="I10" s="2988"/>
      <c r="J10" s="2972"/>
    </row>
    <row r="11" spans="1:10" ht="18">
      <c r="A11" s="2967"/>
      <c r="B11" s="2988" t="s">
        <v>3361</v>
      </c>
      <c r="C11" s="2969"/>
      <c r="D11" s="2988" t="s">
        <v>3362</v>
      </c>
      <c r="E11" s="2972"/>
      <c r="F11" s="2989" t="s">
        <v>3363</v>
      </c>
      <c r="G11" s="2988"/>
      <c r="H11" s="2988" t="s">
        <v>3364</v>
      </c>
      <c r="I11" s="2988"/>
      <c r="J11" s="2972"/>
    </row>
    <row r="12" spans="1:10" ht="18">
      <c r="A12" s="2967"/>
      <c r="B12" s="2988" t="s">
        <v>3365</v>
      </c>
      <c r="C12" s="2969"/>
      <c r="D12" s="2969"/>
      <c r="E12" s="2972"/>
      <c r="F12" s="2989" t="s">
        <v>3366</v>
      </c>
      <c r="G12" s="2988"/>
      <c r="H12" s="2988" t="s">
        <v>3367</v>
      </c>
      <c r="I12" s="2988"/>
      <c r="J12" s="2972"/>
    </row>
    <row r="13" spans="1:10" ht="18">
      <c r="A13" s="2967"/>
      <c r="B13" s="2988" t="s">
        <v>3368</v>
      </c>
      <c r="C13" s="2969"/>
      <c r="D13" s="2969"/>
      <c r="E13" s="2972"/>
      <c r="F13" s="2989" t="s">
        <v>3369</v>
      </c>
      <c r="G13" s="2988"/>
      <c r="H13" s="2988" t="s">
        <v>3370</v>
      </c>
      <c r="I13" s="2988"/>
      <c r="J13" s="2972"/>
    </row>
    <row r="14" spans="1:10">
      <c r="A14" s="2967"/>
      <c r="B14" s="2969"/>
      <c r="C14" s="2969"/>
      <c r="D14" s="2969"/>
      <c r="E14" s="2972"/>
      <c r="F14" s="2967"/>
      <c r="G14" s="2969"/>
      <c r="H14" s="2969"/>
      <c r="I14" s="2969"/>
      <c r="J14" s="2972"/>
    </row>
    <row r="15" spans="1:10">
      <c r="A15" s="2973"/>
      <c r="B15" s="2975"/>
      <c r="C15" s="2975"/>
      <c r="D15" s="2990"/>
      <c r="E15" s="2991"/>
      <c r="F15" s="2973"/>
      <c r="G15" s="2975"/>
      <c r="H15" s="2975"/>
      <c r="I15" s="2975"/>
      <c r="J15" s="2981"/>
    </row>
    <row r="16" spans="1:10">
      <c r="A16" s="2985"/>
      <c r="B16" s="2986"/>
      <c r="C16" s="2986"/>
      <c r="D16" s="2992" t="s">
        <v>3371</v>
      </c>
      <c r="E16" s="2984"/>
      <c r="F16" s="2982" t="s">
        <v>3372</v>
      </c>
      <c r="G16" s="2983"/>
      <c r="H16" s="2992" t="s">
        <v>3373</v>
      </c>
      <c r="I16" s="2983"/>
      <c r="J16" s="2993"/>
    </row>
    <row r="17" spans="1:10">
      <c r="A17" s="2994" t="s">
        <v>4190</v>
      </c>
      <c r="B17" s="2995" t="s">
        <v>3374</v>
      </c>
      <c r="C17" s="2969"/>
      <c r="D17" s="2996" t="s">
        <v>3375</v>
      </c>
      <c r="E17" s="2997" t="s">
        <v>3376</v>
      </c>
      <c r="F17" s="2994" t="s">
        <v>3375</v>
      </c>
      <c r="G17" s="2996" t="s">
        <v>3377</v>
      </c>
      <c r="H17" s="2996" t="s">
        <v>3378</v>
      </c>
      <c r="I17" s="2996" t="s">
        <v>3379</v>
      </c>
      <c r="J17" s="2971" t="s">
        <v>4190</v>
      </c>
    </row>
    <row r="18" spans="1:10">
      <c r="A18" s="2967"/>
      <c r="B18" s="2969"/>
      <c r="C18" s="2969"/>
      <c r="D18" s="2996"/>
      <c r="E18" s="2997" t="s">
        <v>1735</v>
      </c>
      <c r="F18" s="2967"/>
      <c r="G18" s="2970"/>
      <c r="H18" s="2970"/>
      <c r="I18" s="2970"/>
      <c r="J18" s="2971"/>
    </row>
    <row r="19" spans="1:10">
      <c r="A19" s="2998" t="s">
        <v>4193</v>
      </c>
      <c r="B19" s="2999" t="s">
        <v>65</v>
      </c>
      <c r="C19" s="2975"/>
      <c r="D19" s="3000" t="s">
        <v>2119</v>
      </c>
      <c r="E19" s="3001" t="s">
        <v>2120</v>
      </c>
      <c r="F19" s="2998" t="s">
        <v>2121</v>
      </c>
      <c r="G19" s="3000" t="s">
        <v>4029</v>
      </c>
      <c r="H19" s="3000" t="s">
        <v>4030</v>
      </c>
      <c r="I19" s="3000" t="s">
        <v>4031</v>
      </c>
      <c r="J19" s="3002" t="s">
        <v>4193</v>
      </c>
    </row>
    <row r="20" spans="1:10">
      <c r="A20" s="3003">
        <v>1</v>
      </c>
      <c r="B20" s="3004" t="s">
        <v>3380</v>
      </c>
      <c r="C20" s="3005"/>
      <c r="D20" s="3006"/>
      <c r="E20" s="3007"/>
      <c r="F20" s="3008"/>
      <c r="G20" s="3009"/>
      <c r="H20" s="3009"/>
      <c r="I20" s="3009"/>
      <c r="J20" s="3010">
        <v>1</v>
      </c>
    </row>
    <row r="21" spans="1:10">
      <c r="A21" s="3003">
        <v>2</v>
      </c>
      <c r="B21" s="3011" t="s">
        <v>3381</v>
      </c>
      <c r="C21" s="3005"/>
      <c r="D21" s="3014">
        <v>280647871.77999997</v>
      </c>
      <c r="E21" s="3014">
        <v>252178162</v>
      </c>
      <c r="F21" s="3015">
        <v>1625933.0249999999</v>
      </c>
      <c r="G21" s="3016">
        <v>1677643.76</v>
      </c>
      <c r="H21" s="3016">
        <v>195446</v>
      </c>
      <c r="I21" s="3016">
        <v>195267</v>
      </c>
      <c r="J21" s="3010">
        <v>2</v>
      </c>
    </row>
    <row r="22" spans="1:10">
      <c r="A22" s="3003">
        <v>3</v>
      </c>
      <c r="B22" s="3011" t="s">
        <v>3382</v>
      </c>
      <c r="C22" s="3005"/>
      <c r="D22" s="3012"/>
      <c r="E22" s="3013"/>
      <c r="F22" s="3008"/>
      <c r="G22" s="3009"/>
      <c r="H22" s="3009"/>
      <c r="I22" s="3009"/>
      <c r="J22" s="3010">
        <v>3</v>
      </c>
    </row>
    <row r="23" spans="1:10">
      <c r="A23" s="3003">
        <v>4</v>
      </c>
      <c r="B23" s="3011" t="s">
        <v>3383</v>
      </c>
      <c r="C23" s="3005"/>
      <c r="D23" s="3014">
        <v>158959184.67000002</v>
      </c>
      <c r="E23" s="3017">
        <v>144489357</v>
      </c>
      <c r="F23" s="3015">
        <v>1822576.621</v>
      </c>
      <c r="G23" s="3016">
        <v>1802776.6470000001</v>
      </c>
      <c r="H23" s="3016">
        <v>30667.166666666672</v>
      </c>
      <c r="I23" s="3016">
        <v>30502</v>
      </c>
      <c r="J23" s="3010">
        <v>4</v>
      </c>
    </row>
    <row r="24" spans="1:10">
      <c r="A24" s="3003">
        <v>5</v>
      </c>
      <c r="B24" s="3011" t="s">
        <v>3384</v>
      </c>
      <c r="C24" s="3005"/>
      <c r="D24" s="3014">
        <v>18188129.48</v>
      </c>
      <c r="E24" s="3017">
        <v>16766890</v>
      </c>
      <c r="F24" s="3015">
        <v>416290.424</v>
      </c>
      <c r="G24" s="3016">
        <v>403368.75099999999</v>
      </c>
      <c r="H24" s="3016">
        <v>115.75</v>
      </c>
      <c r="I24" s="3016">
        <v>97</v>
      </c>
      <c r="J24" s="3010">
        <v>5</v>
      </c>
    </row>
    <row r="25" spans="1:10">
      <c r="A25" s="3003">
        <v>6</v>
      </c>
      <c r="B25" s="3011" t="s">
        <v>3385</v>
      </c>
      <c r="C25" s="3005"/>
      <c r="D25" s="3014">
        <v>6118527.0599999996</v>
      </c>
      <c r="E25" s="3017">
        <v>5682976</v>
      </c>
      <c r="F25" s="3015">
        <v>22509.982</v>
      </c>
      <c r="G25" s="3016">
        <v>22644.376</v>
      </c>
      <c r="H25" s="3016">
        <v>578.25</v>
      </c>
      <c r="I25" s="3016">
        <v>579</v>
      </c>
      <c r="J25" s="3010">
        <v>6</v>
      </c>
    </row>
    <row r="26" spans="1:10">
      <c r="A26" s="3003">
        <v>7</v>
      </c>
      <c r="B26" s="3011" t="s">
        <v>3386</v>
      </c>
      <c r="C26" s="3005"/>
      <c r="D26" s="3014">
        <v>10655365.949999999</v>
      </c>
      <c r="E26" s="3017">
        <v>8740332</v>
      </c>
      <c r="F26" s="3015">
        <v>95780.186000000002</v>
      </c>
      <c r="G26" s="3016">
        <v>96774.543999999994</v>
      </c>
      <c r="H26" s="3016">
        <v>1</v>
      </c>
      <c r="I26" s="3016">
        <v>1</v>
      </c>
      <c r="J26" s="3010">
        <v>7</v>
      </c>
    </row>
    <row r="27" spans="1:10">
      <c r="A27" s="3003">
        <v>8</v>
      </c>
      <c r="B27" s="3011" t="s">
        <v>861</v>
      </c>
      <c r="C27" s="3005"/>
      <c r="D27" s="3014">
        <v>0</v>
      </c>
      <c r="E27" s="3014">
        <v>0</v>
      </c>
      <c r="F27" s="3015"/>
      <c r="G27" s="3016"/>
      <c r="H27" s="3016"/>
      <c r="I27" s="3016"/>
      <c r="J27" s="3010">
        <v>8</v>
      </c>
    </row>
    <row r="28" spans="1:10">
      <c r="A28" s="3003">
        <v>9</v>
      </c>
      <c r="B28" s="3011" t="s">
        <v>862</v>
      </c>
      <c r="C28" s="3005"/>
      <c r="D28" s="3014">
        <v>0</v>
      </c>
      <c r="E28" s="3014">
        <v>0</v>
      </c>
      <c r="F28" s="3015"/>
      <c r="G28" s="3016"/>
      <c r="H28" s="3016"/>
      <c r="I28" s="3016"/>
      <c r="J28" s="3010">
        <v>9</v>
      </c>
    </row>
    <row r="29" spans="1:10">
      <c r="A29" s="3003">
        <v>10</v>
      </c>
      <c r="B29" s="3011" t="s">
        <v>3191</v>
      </c>
      <c r="C29" s="3005"/>
      <c r="D29" s="3014">
        <f t="shared" ref="D29:I29" si="0">SUM(D20:D28)</f>
        <v>474569078.94</v>
      </c>
      <c r="E29" s="3017">
        <f t="shared" si="0"/>
        <v>427857717</v>
      </c>
      <c r="F29" s="3015">
        <f t="shared" si="0"/>
        <v>3983090.2379999999</v>
      </c>
      <c r="G29" s="3016">
        <f>SUM(G20:G28)</f>
        <v>4003208.0780000007</v>
      </c>
      <c r="H29" s="3016">
        <f>SUM(H20:H28)</f>
        <v>226808.16666666669</v>
      </c>
      <c r="I29" s="3016">
        <f t="shared" si="0"/>
        <v>226446</v>
      </c>
      <c r="J29" s="3010">
        <v>10</v>
      </c>
    </row>
    <row r="30" spans="1:10">
      <c r="A30" s="3003">
        <v>11</v>
      </c>
      <c r="B30" s="3011" t="s">
        <v>3192</v>
      </c>
      <c r="C30" s="3005"/>
      <c r="D30" s="3014">
        <v>26807124.739999998</v>
      </c>
      <c r="E30" s="3017">
        <v>20929357</v>
      </c>
      <c r="F30" s="3015">
        <v>273317.81900000002</v>
      </c>
      <c r="G30" s="3016">
        <v>260490.81899999999</v>
      </c>
      <c r="H30" s="3016">
        <v>3</v>
      </c>
      <c r="I30" s="3016">
        <v>3</v>
      </c>
      <c r="J30" s="3010">
        <v>11</v>
      </c>
    </row>
    <row r="31" spans="1:10">
      <c r="A31" s="3003">
        <v>12</v>
      </c>
      <c r="B31" s="3011" t="s">
        <v>3193</v>
      </c>
      <c r="C31" s="3005"/>
      <c r="D31" s="3014">
        <f t="shared" ref="D31:I31" si="1">SUM(D29:D30)</f>
        <v>501376203.68000001</v>
      </c>
      <c r="E31" s="3017">
        <f t="shared" si="1"/>
        <v>448787074</v>
      </c>
      <c r="F31" s="3015">
        <f t="shared" si="1"/>
        <v>4256408.057</v>
      </c>
      <c r="G31" s="3016">
        <f t="shared" si="1"/>
        <v>4263698.8970000008</v>
      </c>
      <c r="H31" s="3016">
        <f t="shared" si="1"/>
        <v>226811.16666666669</v>
      </c>
      <c r="I31" s="3016">
        <f t="shared" si="1"/>
        <v>226449</v>
      </c>
      <c r="J31" s="3010">
        <v>12</v>
      </c>
    </row>
    <row r="32" spans="1:10">
      <c r="A32" s="3003">
        <v>13</v>
      </c>
      <c r="B32" s="3011" t="s">
        <v>3194</v>
      </c>
      <c r="C32" s="3005"/>
      <c r="D32" s="3014">
        <v>-234000</v>
      </c>
      <c r="E32" s="3017">
        <v>-468000</v>
      </c>
      <c r="F32" s="3015"/>
      <c r="G32" s="3016"/>
      <c r="H32" s="3016"/>
      <c r="I32" s="3016"/>
      <c r="J32" s="3010">
        <v>13</v>
      </c>
    </row>
    <row r="33" spans="1:10">
      <c r="A33" s="3003">
        <v>14</v>
      </c>
      <c r="B33" s="3011" t="s">
        <v>1965</v>
      </c>
      <c r="C33" s="3005"/>
      <c r="D33" s="3014">
        <f t="shared" ref="D33:I33" si="2">D31-D32</f>
        <v>501610203.68000001</v>
      </c>
      <c r="E33" s="3017">
        <f t="shared" si="2"/>
        <v>449255074</v>
      </c>
      <c r="F33" s="3015">
        <f t="shared" si="2"/>
        <v>4256408.057</v>
      </c>
      <c r="G33" s="3016">
        <f t="shared" si="2"/>
        <v>4263698.8970000008</v>
      </c>
      <c r="H33" s="3016">
        <f t="shared" si="2"/>
        <v>226811.16666666669</v>
      </c>
      <c r="I33" s="3016">
        <f t="shared" si="2"/>
        <v>226449</v>
      </c>
      <c r="J33" s="3010">
        <v>14</v>
      </c>
    </row>
    <row r="34" spans="1:10">
      <c r="A34" s="3003">
        <v>15</v>
      </c>
      <c r="B34" s="3011" t="s">
        <v>1966</v>
      </c>
      <c r="C34" s="3005"/>
      <c r="D34" s="3012"/>
      <c r="E34" s="3013"/>
      <c r="F34" s="3018"/>
      <c r="G34" s="3019"/>
      <c r="H34" s="3019"/>
      <c r="I34" s="3019"/>
      <c r="J34" s="3020"/>
    </row>
    <row r="35" spans="1:10">
      <c r="A35" s="3003">
        <v>16</v>
      </c>
      <c r="B35" s="3011" t="s">
        <v>1967</v>
      </c>
      <c r="C35" s="3005"/>
      <c r="D35" s="3014"/>
      <c r="E35" s="3017"/>
      <c r="F35" s="2967"/>
      <c r="G35" s="2969"/>
      <c r="H35" s="2969"/>
      <c r="I35" s="2969"/>
      <c r="J35" s="2972"/>
    </row>
    <row r="36" spans="1:10">
      <c r="A36" s="3003">
        <v>17</v>
      </c>
      <c r="B36" s="3011" t="s">
        <v>1968</v>
      </c>
      <c r="C36" s="3005"/>
      <c r="D36" s="3014">
        <v>940341.24</v>
      </c>
      <c r="E36" s="3017">
        <v>874252</v>
      </c>
      <c r="F36" s="3021"/>
      <c r="G36" s="2969"/>
      <c r="H36" s="2969"/>
      <c r="I36" s="2969"/>
      <c r="J36" s="2972"/>
    </row>
    <row r="37" spans="1:10">
      <c r="A37" s="3003">
        <v>18</v>
      </c>
      <c r="B37" s="3011" t="s">
        <v>1969</v>
      </c>
      <c r="C37" s="3005"/>
      <c r="D37" s="3014">
        <v>0</v>
      </c>
      <c r="E37" s="3014">
        <v>0</v>
      </c>
      <c r="F37" s="2967" t="s">
        <v>5353</v>
      </c>
      <c r="G37" s="2969"/>
      <c r="H37" s="2969"/>
      <c r="I37" s="2969"/>
      <c r="J37" s="2972"/>
    </row>
    <row r="38" spans="1:10">
      <c r="A38" s="3003">
        <v>19</v>
      </c>
      <c r="B38" s="3011" t="s">
        <v>675</v>
      </c>
      <c r="C38" s="3005"/>
      <c r="D38" s="3014">
        <v>9515129.4800000004</v>
      </c>
      <c r="E38" s="3017">
        <v>7716128</v>
      </c>
      <c r="F38" s="2967"/>
      <c r="G38" s="2969"/>
      <c r="H38" s="2969"/>
      <c r="I38" s="2969"/>
      <c r="J38" s="2972"/>
    </row>
    <row r="39" spans="1:10">
      <c r="A39" s="3003">
        <v>20</v>
      </c>
      <c r="B39" s="3011" t="s">
        <v>676</v>
      </c>
      <c r="C39" s="3005"/>
      <c r="D39" s="3014">
        <v>0</v>
      </c>
      <c r="E39" s="3017">
        <v>0</v>
      </c>
      <c r="F39" s="2967" t="s">
        <v>5354</v>
      </c>
      <c r="G39" s="2969"/>
      <c r="H39" s="2969"/>
      <c r="I39" s="2969"/>
      <c r="J39" s="2972"/>
    </row>
    <row r="40" spans="1:10">
      <c r="A40" s="3003">
        <v>21</v>
      </c>
      <c r="B40" s="3011" t="s">
        <v>677</v>
      </c>
      <c r="C40" s="3005"/>
      <c r="D40" s="3014">
        <v>12876086.16</v>
      </c>
      <c r="E40" s="3017">
        <v>8793029</v>
      </c>
      <c r="F40" s="2967"/>
      <c r="G40" s="2969"/>
      <c r="H40" s="2969"/>
      <c r="I40" s="2969"/>
      <c r="J40" s="2972"/>
    </row>
    <row r="41" spans="1:10">
      <c r="A41" s="3003">
        <v>22</v>
      </c>
      <c r="B41" s="3011" t="s">
        <v>5355</v>
      </c>
      <c r="C41" s="3005"/>
      <c r="D41" s="3014"/>
      <c r="E41" s="3017"/>
      <c r="F41" s="2967"/>
      <c r="G41" s="2969"/>
      <c r="H41" s="2969"/>
      <c r="I41" s="2969"/>
      <c r="J41" s="2972"/>
    </row>
    <row r="42" spans="1:10">
      <c r="A42" s="3003">
        <v>23</v>
      </c>
      <c r="B42" s="3011" t="s">
        <v>5128</v>
      </c>
      <c r="C42" s="3005"/>
      <c r="D42" s="3014"/>
      <c r="E42" s="3017"/>
      <c r="F42" s="2967"/>
      <c r="G42" s="2969"/>
      <c r="H42" s="2969"/>
      <c r="I42" s="2969"/>
      <c r="J42" s="2972"/>
    </row>
    <row r="43" spans="1:10">
      <c r="A43" s="3003">
        <v>24</v>
      </c>
      <c r="B43" s="3011"/>
      <c r="C43" s="3005"/>
      <c r="D43" s="3014"/>
      <c r="E43" s="3017"/>
      <c r="F43" s="2967"/>
      <c r="G43" s="2969"/>
      <c r="H43" s="2969"/>
      <c r="I43" s="2969"/>
      <c r="J43" s="2972"/>
    </row>
    <row r="44" spans="1:10">
      <c r="A44" s="3003">
        <v>25</v>
      </c>
      <c r="B44" s="3011"/>
      <c r="C44" s="3005"/>
      <c r="D44" s="3014"/>
      <c r="E44" s="3017"/>
      <c r="F44" s="2967"/>
      <c r="G44" s="2969"/>
      <c r="H44" s="2969"/>
      <c r="I44" s="2969"/>
      <c r="J44" s="2972"/>
    </row>
    <row r="45" spans="1:10">
      <c r="A45" s="3003">
        <v>26</v>
      </c>
      <c r="B45" s="3011" t="s">
        <v>3222</v>
      </c>
      <c r="C45" s="3005"/>
      <c r="D45" s="3014">
        <f>SUM(D35:D44)</f>
        <v>23331556.880000003</v>
      </c>
      <c r="E45" s="3017">
        <f>SUM(E35:E44)</f>
        <v>17383409</v>
      </c>
      <c r="F45" s="2967"/>
      <c r="G45" s="2969"/>
      <c r="H45" s="2969"/>
      <c r="I45" s="2969"/>
      <c r="J45" s="2972"/>
    </row>
    <row r="46" spans="1:10">
      <c r="A46" s="3003">
        <v>27</v>
      </c>
      <c r="B46" s="3011" t="s">
        <v>3223</v>
      </c>
      <c r="C46" s="3005"/>
      <c r="D46" s="3014">
        <f>D33+D45</f>
        <v>524941760.56</v>
      </c>
      <c r="E46" s="3022">
        <f>E33+E45</f>
        <v>466638483</v>
      </c>
      <c r="F46" s="2967"/>
      <c r="G46" s="2969"/>
      <c r="H46" s="2969"/>
      <c r="I46" s="2969"/>
      <c r="J46" s="2972"/>
    </row>
    <row r="47" spans="1:10">
      <c r="A47" s="2967"/>
      <c r="B47" s="2969"/>
      <c r="C47" s="2969"/>
      <c r="D47" s="3023"/>
      <c r="E47" s="3024"/>
      <c r="F47" s="2967"/>
      <c r="G47" s="2969"/>
      <c r="H47" s="2969"/>
      <c r="I47" s="2969"/>
      <c r="J47" s="2972"/>
    </row>
    <row r="48" spans="1:10">
      <c r="A48" s="2967"/>
      <c r="B48" s="2969"/>
      <c r="C48" s="2969"/>
      <c r="D48" s="3025"/>
      <c r="E48" s="3024"/>
      <c r="F48" s="2967"/>
      <c r="G48" s="2969"/>
      <c r="H48" s="2969"/>
      <c r="I48" s="2969"/>
      <c r="J48" s="2972"/>
    </row>
    <row r="49" spans="1:10">
      <c r="A49" s="2967"/>
      <c r="B49" s="2969"/>
      <c r="C49" s="2969"/>
      <c r="D49" s="3025"/>
      <c r="E49" s="3024"/>
      <c r="F49" s="2967"/>
      <c r="G49" s="2969"/>
      <c r="H49" s="2969"/>
      <c r="I49" s="2969"/>
      <c r="J49" s="2972"/>
    </row>
    <row r="50" spans="1:10">
      <c r="A50" s="2967"/>
      <c r="B50" s="2969"/>
      <c r="C50" s="2969"/>
      <c r="D50" s="2969"/>
      <c r="E50" s="3024"/>
      <c r="F50" s="2967"/>
      <c r="G50" s="2969"/>
      <c r="H50" s="2969"/>
      <c r="I50" s="2969"/>
      <c r="J50" s="2972"/>
    </row>
    <row r="51" spans="1:10">
      <c r="A51" s="2967"/>
      <c r="B51" s="2969"/>
      <c r="C51" s="2969"/>
      <c r="D51" s="2969"/>
      <c r="E51" s="3024"/>
      <c r="F51" s="2967"/>
      <c r="G51" s="2969"/>
      <c r="H51" s="2969"/>
      <c r="I51" s="2969"/>
      <c r="J51" s="2972"/>
    </row>
    <row r="52" spans="1:10">
      <c r="A52" s="2967"/>
      <c r="B52" s="2969"/>
      <c r="C52" s="2969"/>
      <c r="D52" s="2969"/>
      <c r="E52" s="3024"/>
      <c r="F52" s="2967"/>
      <c r="G52" s="2969"/>
      <c r="H52" s="2969"/>
      <c r="I52" s="2969"/>
      <c r="J52" s="2972"/>
    </row>
    <row r="53" spans="1:10">
      <c r="A53" s="2967"/>
      <c r="B53" s="2969"/>
      <c r="C53" s="2969"/>
      <c r="D53" s="2969"/>
      <c r="E53" s="3024"/>
      <c r="F53" s="2967"/>
      <c r="G53" s="2969"/>
      <c r="H53" s="2969"/>
      <c r="I53" s="2969"/>
      <c r="J53" s="2972"/>
    </row>
    <row r="54" spans="1:10">
      <c r="A54" s="2967"/>
      <c r="B54" s="2969"/>
      <c r="C54" s="2969"/>
      <c r="D54" s="2969"/>
      <c r="E54" s="3024"/>
      <c r="F54" s="2967"/>
      <c r="G54" s="2969"/>
      <c r="H54" s="2969"/>
      <c r="I54" s="2969"/>
      <c r="J54" s="2972"/>
    </row>
    <row r="55" spans="1:10">
      <c r="A55" s="2967"/>
      <c r="B55" s="2969"/>
      <c r="C55" s="2969"/>
      <c r="D55" s="2969"/>
      <c r="E55" s="3024"/>
      <c r="F55" s="2967"/>
      <c r="G55" s="2969"/>
      <c r="H55" s="2969"/>
      <c r="I55" s="2969"/>
      <c r="J55" s="2972"/>
    </row>
    <row r="56" spans="1:10">
      <c r="A56" s="2967"/>
      <c r="B56" s="2969"/>
      <c r="C56" s="2969"/>
      <c r="D56" s="2969"/>
      <c r="E56" s="2972"/>
      <c r="F56" s="2967"/>
      <c r="G56" s="2969"/>
      <c r="H56" s="2969"/>
      <c r="I56" s="2969"/>
      <c r="J56" s="2972"/>
    </row>
    <row r="57" spans="1:10">
      <c r="A57" s="2967"/>
      <c r="B57" s="2969"/>
      <c r="C57" s="2969"/>
      <c r="D57" s="2969"/>
      <c r="E57" s="2972"/>
      <c r="F57" s="2967"/>
      <c r="G57" s="2969"/>
      <c r="H57" s="2969"/>
      <c r="I57" s="2969"/>
      <c r="J57" s="2972"/>
    </row>
    <row r="58" spans="1:10">
      <c r="A58" s="2967"/>
      <c r="B58" s="2969"/>
      <c r="C58" s="2969"/>
      <c r="D58" s="2969"/>
      <c r="E58" s="2972"/>
      <c r="F58" s="2967"/>
      <c r="G58" s="2969"/>
      <c r="H58" s="2969"/>
      <c r="I58" s="2969"/>
      <c r="J58" s="2972"/>
    </row>
    <row r="59" spans="1:10">
      <c r="A59" s="2967"/>
      <c r="B59" s="2969"/>
      <c r="C59" s="2969"/>
      <c r="D59" s="2969"/>
      <c r="E59" s="2972"/>
      <c r="F59" s="2967"/>
      <c r="G59" s="2969"/>
      <c r="H59" s="2969"/>
      <c r="I59" s="2969"/>
      <c r="J59" s="2972"/>
    </row>
    <row r="60" spans="1:10" ht="15.75" thickBot="1">
      <c r="A60" s="3026"/>
      <c r="B60" s="3027"/>
      <c r="C60" s="3027"/>
      <c r="D60" s="3027"/>
      <c r="E60" s="3028"/>
      <c r="F60" s="3026"/>
      <c r="G60" s="3027"/>
      <c r="H60" s="3027"/>
      <c r="I60" s="3027"/>
      <c r="J60" s="3028"/>
    </row>
    <row r="61" spans="1:10" ht="18">
      <c r="A61" s="2988"/>
      <c r="B61" s="2988"/>
      <c r="C61" s="2988"/>
      <c r="D61" s="2988"/>
      <c r="E61" s="2988"/>
      <c r="F61" s="2988"/>
      <c r="G61" s="2988"/>
      <c r="H61" s="2988"/>
      <c r="I61" s="2988"/>
      <c r="J61" s="2988"/>
    </row>
    <row r="62" spans="1:10" ht="18">
      <c r="A62" s="3029" t="s">
        <v>1424</v>
      </c>
      <c r="B62" s="2988"/>
      <c r="C62" s="2969"/>
      <c r="D62" s="2988"/>
      <c r="E62" s="2988"/>
      <c r="F62" s="3029" t="s">
        <v>1424</v>
      </c>
      <c r="G62" s="2988"/>
      <c r="H62" s="2969"/>
      <c r="I62" s="2988"/>
      <c r="J62" s="3030" t="s">
        <v>3224</v>
      </c>
    </row>
    <row r="63" spans="1:10" ht="18">
      <c r="A63" s="3031" t="s">
        <v>3225</v>
      </c>
      <c r="B63" s="3032"/>
      <c r="C63" s="3032"/>
      <c r="D63" s="3032"/>
      <c r="E63" s="3032"/>
      <c r="F63" s="3031" t="s">
        <v>3226</v>
      </c>
      <c r="G63" s="3032"/>
      <c r="H63" s="3032"/>
      <c r="I63" s="3032"/>
      <c r="J63" s="3032"/>
    </row>
  </sheetData>
  <phoneticPr fontId="0" type="noConversion"/>
  <pageMargins left="0.5" right="0.5" top="0.75" bottom="0.75" header="0" footer="0"/>
  <pageSetup scale="62" fitToWidth="2" orientation="portrait" horizontalDpi="300" verticalDpi="300" r:id="rId1"/>
  <headerFooter alignWithMargins="0">
    <oddFooter>&amp;R&amp;D</oddFooter>
  </headerFooter>
  <colBreaks count="1" manualBreakCount="1">
    <brk id="5"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dimension ref="A1:H14"/>
  <sheetViews>
    <sheetView workbookViewId="0">
      <selection activeCell="Q24" sqref="Q24"/>
    </sheetView>
  </sheetViews>
  <sheetFormatPr defaultRowHeight="15"/>
  <cols>
    <col min="1" max="5" width="8.88671875" style="2776"/>
    <col min="6" max="6" width="13" style="2776" customWidth="1"/>
    <col min="7" max="16384" width="8.88671875" style="2776"/>
  </cols>
  <sheetData>
    <row r="1" spans="1:8">
      <c r="A1" s="3695" t="s">
        <v>5201</v>
      </c>
      <c r="B1" s="3695"/>
      <c r="C1" s="3695"/>
      <c r="D1" s="3695"/>
      <c r="E1" s="3695"/>
      <c r="F1" s="3695"/>
      <c r="G1" s="3695"/>
      <c r="H1" s="2775"/>
    </row>
    <row r="2" spans="1:8">
      <c r="A2" s="3695" t="s">
        <v>5359</v>
      </c>
      <c r="B2" s="3695"/>
      <c r="C2" s="3695"/>
      <c r="D2" s="3695"/>
      <c r="E2" s="3695"/>
      <c r="F2" s="3695"/>
      <c r="G2" s="3695"/>
      <c r="H2" s="2775"/>
    </row>
    <row r="3" spans="1:8">
      <c r="A3" s="2775"/>
      <c r="B3" s="2775"/>
      <c r="C3" s="2775"/>
      <c r="D3" s="2775"/>
      <c r="E3" s="2775"/>
      <c r="F3" s="2775"/>
      <c r="G3" s="2775"/>
      <c r="H3" s="2775"/>
    </row>
    <row r="4" spans="1:8">
      <c r="A4" s="2775"/>
      <c r="B4" s="2775"/>
      <c r="C4" s="2775"/>
      <c r="D4" s="2775"/>
      <c r="E4" s="2775"/>
      <c r="F4" s="2775"/>
      <c r="G4" s="2775"/>
      <c r="H4" s="2775"/>
    </row>
    <row r="5" spans="1:8">
      <c r="A5" s="2777"/>
      <c r="B5" s="2778"/>
      <c r="C5" s="2778"/>
      <c r="D5" s="2778"/>
      <c r="E5" s="2778"/>
      <c r="F5" s="2778"/>
      <c r="G5" s="2779"/>
    </row>
    <row r="6" spans="1:8">
      <c r="A6" s="2780"/>
      <c r="B6" s="2775"/>
      <c r="C6" s="2781" t="s">
        <v>5202</v>
      </c>
      <c r="D6" s="2775"/>
      <c r="E6" s="2775"/>
      <c r="F6" s="2775"/>
      <c r="G6" s="2782"/>
    </row>
    <row r="7" spans="1:8">
      <c r="A7" s="2780"/>
      <c r="B7" s="2775"/>
      <c r="C7" s="2775"/>
      <c r="D7" s="2775"/>
      <c r="E7" s="2775"/>
      <c r="F7" s="2775"/>
      <c r="G7" s="2782"/>
    </row>
    <row r="8" spans="1:8">
      <c r="A8" s="2780"/>
      <c r="B8" s="2775"/>
      <c r="C8" s="2775"/>
      <c r="D8" s="2775"/>
      <c r="E8" s="2775"/>
      <c r="F8" s="2775"/>
      <c r="G8" s="2782"/>
    </row>
    <row r="9" spans="1:8">
      <c r="A9" s="2780" t="s">
        <v>5203</v>
      </c>
      <c r="B9" s="2775"/>
      <c r="C9" s="2775"/>
      <c r="D9" s="2775"/>
      <c r="E9" s="2775"/>
      <c r="F9" s="2783">
        <v>257681473.82408795</v>
      </c>
      <c r="G9" s="2782"/>
    </row>
    <row r="10" spans="1:8">
      <c r="A10" s="2780" t="s">
        <v>5204</v>
      </c>
      <c r="B10" s="2775"/>
      <c r="C10" s="2775"/>
      <c r="D10" s="2775"/>
      <c r="E10" s="2775"/>
      <c r="F10" s="2784">
        <v>85386600.837384135</v>
      </c>
      <c r="G10" s="2782"/>
    </row>
    <row r="11" spans="1:8">
      <c r="A11" s="2780"/>
      <c r="B11" s="2775"/>
      <c r="C11" s="2775"/>
      <c r="D11" s="2775"/>
      <c r="E11" s="2775"/>
      <c r="F11" s="2775"/>
      <c r="G11" s="2782"/>
    </row>
    <row r="12" spans="1:8" ht="15.75" thickBot="1">
      <c r="A12" s="2785" t="s">
        <v>5205</v>
      </c>
      <c r="B12" s="2786"/>
      <c r="C12" s="2786"/>
      <c r="D12" s="2786"/>
      <c r="E12" s="2786"/>
      <c r="F12" s="2787">
        <f>SUM(F9:F11)</f>
        <v>343068074.66147208</v>
      </c>
      <c r="G12" s="2782"/>
    </row>
    <row r="13" spans="1:8" ht="15.75" thickTop="1">
      <c r="A13" s="2780"/>
      <c r="B13" s="2775"/>
      <c r="C13" s="2775"/>
      <c r="D13" s="2775"/>
      <c r="E13" s="2775"/>
      <c r="F13" s="2775"/>
      <c r="G13" s="2782"/>
    </row>
    <row r="14" spans="1:8">
      <c r="A14" s="2788"/>
      <c r="B14" s="2789"/>
      <c r="C14" s="2789"/>
      <c r="D14" s="2789"/>
      <c r="E14" s="2789"/>
      <c r="F14" s="2789"/>
      <c r="G14" s="2790"/>
    </row>
  </sheetData>
  <mergeCells count="2">
    <mergeCell ref="A1:G1"/>
    <mergeCell ref="A2:G2"/>
  </mergeCells>
  <pageMargins left="0.7" right="0.7" top="0.75" bottom="0.75" header="0.3" footer="0.3"/>
  <pageSetup orientation="portrait" r:id="rId1"/>
  <headerFooter>
    <oddFooter>&amp;CPage 300B&amp;R&amp;D</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rgb="FF00B050"/>
  </sheetPr>
  <dimension ref="A1:G135"/>
  <sheetViews>
    <sheetView defaultGridColor="0" view="pageBreakPreview" topLeftCell="A34" colorId="22" zoomScale="80" zoomScaleNormal="100" zoomScaleSheetLayoutView="80" workbookViewId="0">
      <selection activeCell="F62" sqref="F62"/>
    </sheetView>
  </sheetViews>
  <sheetFormatPr defaultColWidth="9.6640625" defaultRowHeight="15"/>
  <cols>
    <col min="1" max="1" width="5.6640625" style="4" customWidth="1"/>
    <col min="2" max="2" width="30.33203125" style="4" customWidth="1"/>
    <col min="3" max="3" width="15.6640625" style="4" customWidth="1"/>
    <col min="4" max="4" width="22.5546875" style="4" bestFit="1" customWidth="1"/>
    <col min="5" max="5" width="14.6640625" style="4" customWidth="1"/>
    <col min="6" max="6" width="13.6640625" style="4" customWidth="1"/>
    <col min="7" max="7" width="17.44140625" style="4" customWidth="1"/>
    <col min="8" max="8" width="13.109375" style="4" customWidth="1"/>
    <col min="9" max="9" width="21.6640625" style="4" customWidth="1"/>
    <col min="10" max="10" width="21.21875" style="4" customWidth="1"/>
    <col min="11" max="11" width="21.109375" style="4" customWidth="1"/>
    <col min="12" max="12" width="9.6640625" style="4"/>
    <col min="13" max="13" width="10.6640625" style="4" customWidth="1"/>
    <col min="14" max="14" width="20.44140625" style="4" customWidth="1"/>
    <col min="15" max="15" width="4.77734375" style="4" customWidth="1"/>
    <col min="16" max="16384" width="9.6640625" style="4"/>
  </cols>
  <sheetData>
    <row r="1" spans="1:7">
      <c r="A1" s="13" t="s">
        <v>2817</v>
      </c>
      <c r="B1" s="41"/>
      <c r="C1" s="128"/>
      <c r="D1" s="428" t="s">
        <v>4302</v>
      </c>
      <c r="E1" s="1963"/>
      <c r="F1" s="1964" t="s">
        <v>2819</v>
      </c>
      <c r="G1" s="457" t="s">
        <v>2820</v>
      </c>
    </row>
    <row r="2" spans="1:7" ht="15.75" customHeight="1">
      <c r="A2" s="1218" t="str">
        <f>'Data Sheet'!$C$25</f>
        <v>Orange and Rockland Utilities, Inc</v>
      </c>
      <c r="B2" s="11"/>
      <c r="C2" s="56"/>
      <c r="D2" s="461" t="s">
        <v>458</v>
      </c>
      <c r="E2" s="288"/>
      <c r="F2" s="298"/>
      <c r="G2" s="1790"/>
    </row>
    <row r="3" spans="1:7" ht="15" customHeight="1">
      <c r="A3" s="49"/>
      <c r="B3" s="52"/>
      <c r="C3" s="77"/>
      <c r="D3" s="1965" t="s">
        <v>3227</v>
      </c>
      <c r="E3" s="207"/>
      <c r="F3" s="1802" t="str">
        <f>'Data Sheet'!$C$40</f>
        <v>4/28/2015</v>
      </c>
      <c r="G3" s="138" t="str">
        <f>'Data Sheet'!$C$38</f>
        <v>12/31/2014</v>
      </c>
    </row>
    <row r="4" spans="1:7" ht="15" customHeight="1">
      <c r="A4" s="131" t="s">
        <v>1954</v>
      </c>
      <c r="B4" s="132"/>
      <c r="C4" s="132"/>
      <c r="D4" s="132"/>
      <c r="E4" s="132"/>
      <c r="F4" s="132"/>
      <c r="G4" s="133"/>
    </row>
    <row r="5" spans="1:7" ht="12.75" customHeight="1">
      <c r="A5" s="62"/>
      <c r="B5" s="3697" t="s">
        <v>1955</v>
      </c>
      <c r="C5" s="3697"/>
      <c r="D5" s="3697"/>
      <c r="E5" s="407" t="s">
        <v>380</v>
      </c>
      <c r="F5" s="407"/>
      <c r="G5" s="1966"/>
    </row>
    <row r="6" spans="1:7" ht="12.75" customHeight="1">
      <c r="A6" s="47"/>
      <c r="B6" s="3698" t="s">
        <v>381</v>
      </c>
      <c r="C6" s="3698"/>
      <c r="D6" s="3698"/>
      <c r="E6" s="135" t="s">
        <v>382</v>
      </c>
      <c r="F6" s="135"/>
      <c r="G6" s="1814"/>
    </row>
    <row r="7" spans="1:7" ht="12.75" customHeight="1">
      <c r="A7" s="47"/>
      <c r="B7" s="3698" t="s">
        <v>383</v>
      </c>
      <c r="C7" s="3698"/>
      <c r="D7" s="3698"/>
      <c r="E7" s="135" t="s">
        <v>384</v>
      </c>
      <c r="F7" s="135"/>
      <c r="G7" s="1814"/>
    </row>
    <row r="8" spans="1:7" ht="12.75" customHeight="1">
      <c r="A8" s="47"/>
      <c r="B8" s="3698" t="s">
        <v>385</v>
      </c>
      <c r="C8" s="3698"/>
      <c r="D8" s="3698"/>
      <c r="E8" s="135" t="s">
        <v>386</v>
      </c>
      <c r="F8" s="135"/>
      <c r="G8" s="1814"/>
    </row>
    <row r="9" spans="1:7" ht="12.75" customHeight="1">
      <c r="A9" s="47"/>
      <c r="B9" s="1803" t="s">
        <v>387</v>
      </c>
      <c r="C9" s="567"/>
      <c r="D9" s="567"/>
      <c r="E9" s="135" t="s">
        <v>388</v>
      </c>
      <c r="F9" s="135"/>
      <c r="G9" s="1814"/>
    </row>
    <row r="10" spans="1:7" ht="12.75" customHeight="1">
      <c r="A10" s="47"/>
      <c r="B10" s="3698" t="s">
        <v>389</v>
      </c>
      <c r="C10" s="3698"/>
      <c r="D10" s="3698"/>
      <c r="E10" s="135" t="s">
        <v>390</v>
      </c>
      <c r="F10" s="135"/>
      <c r="G10" s="1814"/>
    </row>
    <row r="11" spans="1:7" ht="12.75" customHeight="1">
      <c r="A11" s="47"/>
      <c r="B11" s="568" t="s">
        <v>391</v>
      </c>
      <c r="C11" s="568"/>
      <c r="D11" s="568"/>
      <c r="E11" s="135" t="s">
        <v>392</v>
      </c>
      <c r="F11" s="135"/>
      <c r="G11" s="1814"/>
    </row>
    <row r="12" spans="1:7" ht="12.75" customHeight="1">
      <c r="A12" s="47"/>
      <c r="B12" s="568" t="s">
        <v>393</v>
      </c>
      <c r="C12" s="567"/>
      <c r="D12" s="567"/>
      <c r="E12" s="135" t="s">
        <v>394</v>
      </c>
      <c r="F12" s="135"/>
      <c r="G12" s="1814"/>
    </row>
    <row r="13" spans="1:7" ht="12.75" customHeight="1">
      <c r="A13" s="47"/>
      <c r="B13" s="568" t="s">
        <v>1811</v>
      </c>
      <c r="C13" s="567"/>
      <c r="D13" s="567"/>
      <c r="E13" s="135" t="s">
        <v>1812</v>
      </c>
      <c r="F13" s="135"/>
      <c r="G13" s="1814"/>
    </row>
    <row r="14" spans="1:7" ht="12.75" customHeight="1">
      <c r="A14" s="47"/>
      <c r="B14" s="3698" t="s">
        <v>1813</v>
      </c>
      <c r="C14" s="3698"/>
      <c r="D14" s="3698"/>
      <c r="E14" s="135" t="s">
        <v>1814</v>
      </c>
      <c r="F14" s="135"/>
      <c r="G14" s="1814"/>
    </row>
    <row r="15" spans="1:7" ht="12.75" customHeight="1">
      <c r="A15" s="47"/>
      <c r="B15" s="3698" t="s">
        <v>4095</v>
      </c>
      <c r="C15" s="3698"/>
      <c r="D15" s="3698"/>
      <c r="E15" s="135" t="s">
        <v>4096</v>
      </c>
      <c r="F15" s="135"/>
      <c r="G15" s="1814"/>
    </row>
    <row r="16" spans="1:7" ht="12.75" customHeight="1">
      <c r="A16" s="47"/>
      <c r="B16" s="3616" t="s">
        <v>3635</v>
      </c>
      <c r="C16" s="3616"/>
      <c r="D16" s="3616"/>
      <c r="E16" s="135" t="s">
        <v>3636</v>
      </c>
      <c r="F16" s="135"/>
      <c r="G16" s="1814"/>
    </row>
    <row r="17" spans="1:7" ht="12.75" customHeight="1">
      <c r="A17" s="47"/>
      <c r="B17" s="3696" t="s">
        <v>3637</v>
      </c>
      <c r="C17" s="3696"/>
      <c r="D17" s="3696"/>
      <c r="E17" s="191" t="s">
        <v>3638</v>
      </c>
      <c r="F17" s="191"/>
      <c r="G17" s="1815"/>
    </row>
    <row r="18" spans="1:7">
      <c r="A18" s="230" t="s">
        <v>4190</v>
      </c>
      <c r="B18" s="64"/>
      <c r="C18" s="59"/>
      <c r="D18" s="63"/>
      <c r="E18" s="370" t="s">
        <v>3639</v>
      </c>
      <c r="F18" s="370" t="s">
        <v>3640</v>
      </c>
      <c r="G18" s="1967" t="s">
        <v>3641</v>
      </c>
    </row>
    <row r="19" spans="1:7">
      <c r="A19" s="175" t="s">
        <v>4193</v>
      </c>
      <c r="B19" s="1756" t="s">
        <v>3642</v>
      </c>
      <c r="C19" s="435" t="s">
        <v>3643</v>
      </c>
      <c r="D19" s="54" t="s">
        <v>3644</v>
      </c>
      <c r="E19" s="54" t="s">
        <v>3645</v>
      </c>
      <c r="F19" s="54" t="s">
        <v>3646</v>
      </c>
      <c r="G19" s="276" t="s">
        <v>3647</v>
      </c>
    </row>
    <row r="20" spans="1:7">
      <c r="A20" s="176"/>
      <c r="B20" s="206" t="s">
        <v>65</v>
      </c>
      <c r="C20" s="441" t="s">
        <v>2119</v>
      </c>
      <c r="D20" s="206" t="s">
        <v>2120</v>
      </c>
      <c r="E20" s="206" t="s">
        <v>2121</v>
      </c>
      <c r="F20" s="206" t="s">
        <v>4029</v>
      </c>
      <c r="G20" s="1398" t="s">
        <v>4030</v>
      </c>
    </row>
    <row r="21" spans="1:7">
      <c r="A21" s="230">
        <v>1</v>
      </c>
      <c r="B21" s="256"/>
      <c r="C21" s="464"/>
      <c r="D21" s="1968"/>
      <c r="E21" s="464"/>
      <c r="F21" s="241" t="str">
        <f t="shared" ref="F21:F62" si="0">IF(ISERR(C21/E21*1000),"  ",C21/E21*1000)</f>
        <v xml:space="preserve">  </v>
      </c>
      <c r="G21" s="1969" t="str">
        <f t="shared" ref="G21:G63" si="1">IF(ISERR(D21/C21/1000),"  ",D21/C21/1000)</f>
        <v xml:space="preserve">  </v>
      </c>
    </row>
    <row r="22" spans="1:7" ht="15.75">
      <c r="A22" s="175">
        <f>A21+1</f>
        <v>2</v>
      </c>
      <c r="B22" s="75" t="s">
        <v>5177</v>
      </c>
      <c r="C22" s="210"/>
      <c r="D22" s="210"/>
      <c r="E22" s="210"/>
      <c r="F22" s="241" t="s">
        <v>221</v>
      </c>
      <c r="G22" s="1970" t="str">
        <f t="shared" si="1"/>
        <v xml:space="preserve">  </v>
      </c>
    </row>
    <row r="23" spans="1:7">
      <c r="A23" s="175"/>
      <c r="B23" s="11" t="s">
        <v>5178</v>
      </c>
      <c r="C23" s="210">
        <v>842897</v>
      </c>
      <c r="D23" s="210">
        <v>190375366</v>
      </c>
      <c r="E23" s="210">
        <v>114301.58333333333</v>
      </c>
      <c r="F23" s="241">
        <v>7374.3247942759617</v>
      </c>
      <c r="G23" s="1970">
        <v>0.22585839788254081</v>
      </c>
    </row>
    <row r="24" spans="1:7">
      <c r="A24" s="175"/>
      <c r="B24" s="11" t="s">
        <v>2161</v>
      </c>
      <c r="C24" s="210">
        <v>831</v>
      </c>
      <c r="D24" s="210">
        <v>405534</v>
      </c>
      <c r="E24" s="210">
        <v>543.25</v>
      </c>
      <c r="F24" s="241">
        <v>1529.6824666359871</v>
      </c>
      <c r="G24" s="1970">
        <v>0.48800722021660647</v>
      </c>
    </row>
    <row r="25" spans="1:7">
      <c r="A25" s="175"/>
      <c r="B25" s="11" t="s">
        <v>2162</v>
      </c>
      <c r="C25" s="210">
        <v>30723</v>
      </c>
      <c r="D25" s="210">
        <v>6486533</v>
      </c>
      <c r="E25" s="210">
        <v>1752.4166666666667</v>
      </c>
      <c r="F25" s="241">
        <v>17531.78943363926</v>
      </c>
      <c r="G25" s="1970">
        <v>0.21112954464082284</v>
      </c>
    </row>
    <row r="26" spans="1:7">
      <c r="A26" s="175"/>
      <c r="B26" s="11" t="s">
        <v>5179</v>
      </c>
      <c r="C26" s="210">
        <v>745717</v>
      </c>
      <c r="D26" s="210">
        <v>76394812</v>
      </c>
      <c r="E26" s="210">
        <v>78849.166666666672</v>
      </c>
      <c r="F26" s="241">
        <v>9457.5127617074795</v>
      </c>
      <c r="G26" s="1970">
        <v>0.10244477730828183</v>
      </c>
    </row>
    <row r="27" spans="1:7">
      <c r="A27" s="175"/>
      <c r="B27" s="11" t="s">
        <v>5180</v>
      </c>
      <c r="C27" s="210"/>
      <c r="D27" s="210">
        <v>5582435</v>
      </c>
      <c r="E27" s="210"/>
      <c r="F27" s="241"/>
      <c r="G27" s="1970"/>
    </row>
    <row r="28" spans="1:7">
      <c r="A28" s="175"/>
      <c r="B28" s="11" t="s">
        <v>5181</v>
      </c>
      <c r="C28" s="210">
        <v>5770</v>
      </c>
      <c r="D28" s="210">
        <v>1403192</v>
      </c>
      <c r="E28" s="210"/>
      <c r="F28" s="241"/>
      <c r="G28" s="1970"/>
    </row>
    <row r="29" spans="1:7" ht="15.75">
      <c r="A29" s="175"/>
      <c r="B29" s="75" t="s">
        <v>5182</v>
      </c>
      <c r="C29" s="210">
        <v>1625938</v>
      </c>
      <c r="D29" s="210">
        <v>280647872</v>
      </c>
      <c r="E29" s="210">
        <v>195446.41666666669</v>
      </c>
      <c r="F29" s="241">
        <v>8319.098542354106</v>
      </c>
      <c r="G29" s="1970">
        <v>0.17260674884282182</v>
      </c>
    </row>
    <row r="30" spans="1:7">
      <c r="A30" s="175"/>
      <c r="B30" s="11"/>
      <c r="C30" s="210"/>
      <c r="D30" s="210"/>
      <c r="E30" s="210"/>
      <c r="F30" s="241" t="s">
        <v>221</v>
      </c>
      <c r="G30" s="1970" t="s">
        <v>221</v>
      </c>
    </row>
    <row r="31" spans="1:7" ht="15.75">
      <c r="A31" s="175"/>
      <c r="B31" s="75" t="s">
        <v>5183</v>
      </c>
      <c r="C31" s="210"/>
      <c r="D31" s="210"/>
      <c r="E31" s="210"/>
      <c r="F31" s="241" t="s">
        <v>221</v>
      </c>
      <c r="G31" s="1970" t="s">
        <v>221</v>
      </c>
    </row>
    <row r="32" spans="1:7">
      <c r="A32" s="175"/>
      <c r="B32" s="11" t="s">
        <v>2502</v>
      </c>
      <c r="C32" s="210"/>
      <c r="D32" s="210"/>
      <c r="E32" s="210"/>
      <c r="F32" s="241" t="s">
        <v>221</v>
      </c>
      <c r="G32" s="1970" t="s">
        <v>221</v>
      </c>
    </row>
    <row r="33" spans="1:7">
      <c r="A33" s="175"/>
      <c r="B33" s="11" t="s">
        <v>4049</v>
      </c>
      <c r="C33" s="210">
        <v>283274</v>
      </c>
      <c r="D33" s="210">
        <v>56013522</v>
      </c>
      <c r="E33" s="210">
        <v>14976.833333333334</v>
      </c>
      <c r="F33" s="241">
        <v>18914.145179777657</v>
      </c>
      <c r="G33" s="1970">
        <v>0.19773619181428581</v>
      </c>
    </row>
    <row r="34" spans="1:7">
      <c r="A34" s="175"/>
      <c r="B34" s="11" t="s">
        <v>4050</v>
      </c>
      <c r="C34" s="210">
        <v>153489</v>
      </c>
      <c r="D34" s="210">
        <v>14284781</v>
      </c>
      <c r="E34" s="210">
        <v>120.58333333333333</v>
      </c>
      <c r="F34" s="241">
        <v>1272887.3531444368</v>
      </c>
      <c r="G34" s="1970">
        <v>9.3067131846581844E-2</v>
      </c>
    </row>
    <row r="35" spans="1:7">
      <c r="A35" s="175"/>
      <c r="B35" s="2754" t="s">
        <v>2161</v>
      </c>
      <c r="C35" s="210">
        <v>7474</v>
      </c>
      <c r="D35" s="210">
        <v>3211558</v>
      </c>
      <c r="E35" s="210">
        <v>1584.9166666666667</v>
      </c>
      <c r="F35" s="241">
        <v>4715.7053472842945</v>
      </c>
      <c r="G35" s="1970">
        <v>0.42969735081616273</v>
      </c>
    </row>
    <row r="36" spans="1:7">
      <c r="A36" s="175"/>
      <c r="B36" s="2754" t="s">
        <v>2162</v>
      </c>
      <c r="C36" s="210">
        <v>65118</v>
      </c>
      <c r="D36" s="210">
        <v>9095865</v>
      </c>
      <c r="E36" s="210">
        <v>115.25</v>
      </c>
      <c r="F36" s="241">
        <v>565015.1843817787</v>
      </c>
      <c r="G36" s="1970">
        <v>0.13968280659725424</v>
      </c>
    </row>
    <row r="37" spans="1:7">
      <c r="A37" s="175"/>
      <c r="B37" s="11" t="s">
        <v>5179</v>
      </c>
      <c r="C37" s="210">
        <v>1302188</v>
      </c>
      <c r="D37" s="210">
        <v>75189341</v>
      </c>
      <c r="E37" s="210">
        <v>13869.583333333334</v>
      </c>
      <c r="F37" s="241">
        <v>93888.328777000032</v>
      </c>
      <c r="G37" s="1970">
        <v>5.7740595088896264E-2</v>
      </c>
    </row>
    <row r="38" spans="1:7">
      <c r="A38" s="175"/>
      <c r="B38" s="11" t="s">
        <v>5181</v>
      </c>
      <c r="C38" s="210"/>
      <c r="D38" s="210">
        <v>532012</v>
      </c>
      <c r="E38" s="210"/>
      <c r="F38" s="241"/>
      <c r="G38" s="1970"/>
    </row>
    <row r="39" spans="1:7">
      <c r="A39" s="175"/>
      <c r="B39" s="11" t="s">
        <v>5180</v>
      </c>
      <c r="C39" s="210">
        <v>11030</v>
      </c>
      <c r="D39" s="210">
        <v>632107</v>
      </c>
      <c r="E39" s="210"/>
      <c r="F39" s="241"/>
      <c r="G39" s="1970"/>
    </row>
    <row r="40" spans="1:7" ht="15.75">
      <c r="A40" s="175"/>
      <c r="B40" s="75" t="s">
        <v>4051</v>
      </c>
      <c r="C40" s="210">
        <f>+SUM(C33:C39)</f>
        <v>1822573</v>
      </c>
      <c r="D40" s="210">
        <v>158959186</v>
      </c>
      <c r="E40" s="210">
        <v>30667.166666666672</v>
      </c>
      <c r="F40" s="241">
        <v>59430.889713754659</v>
      </c>
      <c r="G40" s="1970">
        <v>8.7216718964411383E-2</v>
      </c>
    </row>
    <row r="41" spans="1:7">
      <c r="A41" s="175"/>
      <c r="B41" s="11"/>
      <c r="C41" s="210"/>
      <c r="D41" s="210"/>
      <c r="E41" s="210"/>
      <c r="F41" s="241" t="s">
        <v>221</v>
      </c>
      <c r="G41" s="1970" t="s">
        <v>221</v>
      </c>
    </row>
    <row r="42" spans="1:7" ht="15.75">
      <c r="A42" s="175"/>
      <c r="B42" s="75" t="s">
        <v>2504</v>
      </c>
      <c r="C42" s="210"/>
      <c r="D42" s="210"/>
      <c r="E42" s="210"/>
      <c r="F42" s="241" t="s">
        <v>221</v>
      </c>
      <c r="G42" s="1970" t="s">
        <v>221</v>
      </c>
    </row>
    <row r="43" spans="1:7">
      <c r="A43" s="175"/>
      <c r="B43" s="2754" t="s">
        <v>4049</v>
      </c>
      <c r="C43" s="210">
        <v>5</v>
      </c>
      <c r="D43" s="210">
        <v>1377</v>
      </c>
      <c r="E43" s="210">
        <v>1</v>
      </c>
      <c r="F43" s="241">
        <v>5000</v>
      </c>
      <c r="G43" s="1970">
        <v>0.27539999999999998</v>
      </c>
    </row>
    <row r="44" spans="1:7">
      <c r="A44" s="175"/>
      <c r="B44" s="11" t="s">
        <v>4050</v>
      </c>
      <c r="C44" s="210">
        <v>3881</v>
      </c>
      <c r="D44" s="210">
        <v>637956</v>
      </c>
      <c r="E44" s="210">
        <v>6.25</v>
      </c>
      <c r="F44" s="241">
        <v>620960</v>
      </c>
      <c r="G44" s="1970">
        <v>0.1643792836897707</v>
      </c>
    </row>
    <row r="45" spans="1:7">
      <c r="A45" s="175"/>
      <c r="B45" s="11" t="s">
        <v>5184</v>
      </c>
      <c r="C45" s="210">
        <v>62085</v>
      </c>
      <c r="D45" s="210">
        <v>6669981</v>
      </c>
      <c r="E45" s="210">
        <v>36.833333333333336</v>
      </c>
      <c r="F45" s="241">
        <v>1685565.6108597284</v>
      </c>
      <c r="G45" s="1970">
        <v>0.10743305146170573</v>
      </c>
    </row>
    <row r="46" spans="1:7">
      <c r="A46" s="175"/>
      <c r="B46" s="11" t="s">
        <v>5179</v>
      </c>
      <c r="C46" s="210">
        <v>347524</v>
      </c>
      <c r="D46" s="210">
        <v>10825911</v>
      </c>
      <c r="E46" s="210">
        <v>71.666666666666671</v>
      </c>
      <c r="F46" s="241">
        <v>4849172.0930232555</v>
      </c>
      <c r="G46" s="1970">
        <v>3.1151549245519737E-2</v>
      </c>
    </row>
    <row r="47" spans="1:7">
      <c r="A47" s="175"/>
      <c r="B47" s="11" t="s">
        <v>5181</v>
      </c>
      <c r="C47" s="210">
        <v>2795</v>
      </c>
      <c r="D47" s="210">
        <v>52904</v>
      </c>
      <c r="E47" s="210"/>
      <c r="F47" s="241"/>
      <c r="G47" s="1970"/>
    </row>
    <row r="48" spans="1:7" ht="15.75">
      <c r="A48" s="175"/>
      <c r="B48" s="75" t="s">
        <v>4052</v>
      </c>
      <c r="C48" s="210">
        <v>416290</v>
      </c>
      <c r="D48" s="210">
        <v>18188129</v>
      </c>
      <c r="E48" s="210">
        <v>115.75</v>
      </c>
      <c r="F48" s="241">
        <v>3596457.8833693303</v>
      </c>
      <c r="G48" s="1970">
        <v>4.3691006269667779E-2</v>
      </c>
    </row>
    <row r="49" spans="1:7" ht="15.75">
      <c r="A49" s="175"/>
      <c r="B49" s="75"/>
      <c r="C49" s="210"/>
      <c r="D49" s="210"/>
      <c r="E49" s="210"/>
      <c r="F49" s="241" t="s">
        <v>221</v>
      </c>
      <c r="G49" s="1970" t="s">
        <v>221</v>
      </c>
    </row>
    <row r="50" spans="1:7" ht="15.75">
      <c r="A50" s="175"/>
      <c r="B50" s="75" t="s">
        <v>5185</v>
      </c>
      <c r="C50" s="210"/>
      <c r="D50" s="210"/>
      <c r="E50" s="210"/>
      <c r="F50" s="241" t="s">
        <v>221</v>
      </c>
      <c r="G50" s="1970" t="s">
        <v>221</v>
      </c>
    </row>
    <row r="51" spans="1:7">
      <c r="A51" s="175"/>
      <c r="B51" s="11" t="s">
        <v>5186</v>
      </c>
      <c r="C51" s="210"/>
      <c r="D51" s="210"/>
      <c r="E51" s="210"/>
      <c r="F51" s="241" t="s">
        <v>221</v>
      </c>
      <c r="G51" s="1970" t="s">
        <v>221</v>
      </c>
    </row>
    <row r="52" spans="1:7">
      <c r="A52" s="175"/>
      <c r="B52" s="11" t="s">
        <v>5187</v>
      </c>
      <c r="C52" s="210">
        <v>3101</v>
      </c>
      <c r="D52" s="210">
        <v>1007899</v>
      </c>
      <c r="E52" s="210">
        <v>124.25</v>
      </c>
      <c r="F52" s="241">
        <v>24957.74647887324</v>
      </c>
      <c r="G52" s="1970">
        <v>0.32502386326991289</v>
      </c>
    </row>
    <row r="53" spans="1:7">
      <c r="A53" s="175"/>
      <c r="B53" s="11" t="s">
        <v>5188</v>
      </c>
      <c r="C53" s="210">
        <v>19408</v>
      </c>
      <c r="D53" s="210">
        <v>5110628</v>
      </c>
      <c r="E53" s="210">
        <v>454</v>
      </c>
      <c r="F53" s="241">
        <v>42748.898678414094</v>
      </c>
      <c r="G53" s="1970">
        <v>0.263325845012366</v>
      </c>
    </row>
    <row r="54" spans="1:7" s="2753" customFormat="1" ht="15.75">
      <c r="A54" s="175"/>
      <c r="B54" s="75" t="s">
        <v>5189</v>
      </c>
      <c r="C54" s="210">
        <v>22509</v>
      </c>
      <c r="D54" s="210">
        <v>6118527</v>
      </c>
      <c r="E54" s="210">
        <v>578.25</v>
      </c>
      <c r="F54" s="241">
        <v>38926.070038910504</v>
      </c>
      <c r="G54" s="1970">
        <v>0.27182580301212844</v>
      </c>
    </row>
    <row r="55" spans="1:7" s="2753" customFormat="1">
      <c r="A55" s="175"/>
      <c r="B55" s="11"/>
      <c r="C55" s="210"/>
      <c r="D55" s="210"/>
      <c r="E55" s="210"/>
      <c r="F55" s="241" t="s">
        <v>221</v>
      </c>
      <c r="G55" s="1970" t="s">
        <v>221</v>
      </c>
    </row>
    <row r="56" spans="1:7" s="2753" customFormat="1">
      <c r="A56" s="175"/>
      <c r="B56" s="11"/>
      <c r="C56" s="210"/>
      <c r="D56" s="210"/>
      <c r="E56" s="210"/>
      <c r="F56" s="241" t="s">
        <v>221</v>
      </c>
      <c r="G56" s="1970" t="s">
        <v>221</v>
      </c>
    </row>
    <row r="57" spans="1:7" s="2753" customFormat="1" ht="15.75">
      <c r="A57" s="175"/>
      <c r="B57" s="75" t="s">
        <v>5190</v>
      </c>
      <c r="C57" s="210">
        <v>95780</v>
      </c>
      <c r="D57" s="210">
        <v>10655366</v>
      </c>
      <c r="E57" s="210">
        <v>1</v>
      </c>
      <c r="F57" s="241">
        <v>95780000</v>
      </c>
      <c r="G57" s="1970">
        <v>0.11124833994570892</v>
      </c>
    </row>
    <row r="58" spans="1:7" s="2753" customFormat="1">
      <c r="A58" s="175"/>
      <c r="B58" s="11"/>
      <c r="C58" s="210"/>
      <c r="D58" s="210"/>
      <c r="E58" s="210"/>
      <c r="F58" s="241"/>
      <c r="G58" s="1970"/>
    </row>
    <row r="59" spans="1:7">
      <c r="A59" s="175"/>
      <c r="B59" s="11"/>
      <c r="C59" s="210"/>
      <c r="D59" s="210"/>
      <c r="E59" s="210"/>
      <c r="F59" s="241" t="str">
        <f t="shared" si="0"/>
        <v xml:space="preserve">  </v>
      </c>
      <c r="G59" s="1970" t="str">
        <f t="shared" si="1"/>
        <v xml:space="preserve">  </v>
      </c>
    </row>
    <row r="60" spans="1:7">
      <c r="A60" s="175"/>
      <c r="B60" s="52"/>
      <c r="C60" s="211"/>
      <c r="D60" s="211"/>
      <c r="E60" s="211"/>
      <c r="F60" s="241" t="str">
        <f t="shared" si="0"/>
        <v xml:space="preserve">  </v>
      </c>
      <c r="G60" s="1970" t="str">
        <f t="shared" si="1"/>
        <v xml:space="preserve">  </v>
      </c>
    </row>
    <row r="61" spans="1:7">
      <c r="A61" s="230"/>
      <c r="B61" s="140" t="s">
        <v>3648</v>
      </c>
      <c r="C61" s="149">
        <f>C57+C54+C46+C45+C44+C43+C37+C36+C35+C34+C33+C26+C25+C24+C23+C27+C39</f>
        <v>3974525</v>
      </c>
      <c r="D61" s="149">
        <f>D57+D54+D46+D45+D44+D43+D37+D36+D35+D34+D33+D26+D25+D24+D23+D27+D39</f>
        <v>472580972</v>
      </c>
      <c r="E61" s="149">
        <f>E57+E54+E46+E45+E44+E43+E37+E36+E35+E34+E33+E26+E25+E24+E23+E27+E39</f>
        <v>226808.58333333334</v>
      </c>
      <c r="F61" s="2755">
        <f>C61*1000/E61</f>
        <v>17523.697479115097</v>
      </c>
      <c r="G61" s="1971">
        <f>IF(ISERR(D61/C61/1000),"  ",D61/C61/1000)</f>
        <v>0.11890250331800656</v>
      </c>
    </row>
    <row r="62" spans="1:7">
      <c r="A62" s="230"/>
      <c r="B62" s="140" t="s">
        <v>3649</v>
      </c>
      <c r="C62" s="149">
        <f>C47+C38+C28</f>
        <v>8565</v>
      </c>
      <c r="D62" s="149">
        <f>D47+D38+D28</f>
        <v>1988108</v>
      </c>
      <c r="E62" s="149"/>
      <c r="F62" s="241" t="str">
        <f t="shared" si="0"/>
        <v xml:space="preserve">  </v>
      </c>
      <c r="G62" s="1970">
        <f t="shared" si="1"/>
        <v>0.23212002335084647</v>
      </c>
    </row>
    <row r="63" spans="1:7" ht="15.75" thickBot="1">
      <c r="A63" s="151"/>
      <c r="B63" s="73" t="s">
        <v>1730</v>
      </c>
      <c r="C63" s="1240">
        <f>C61+C62</f>
        <v>3983090</v>
      </c>
      <c r="D63" s="1240">
        <f>D61+D62</f>
        <v>474569080</v>
      </c>
      <c r="E63" s="1240">
        <f>E61+E62</f>
        <v>226808.58333333334</v>
      </c>
      <c r="F63" s="2755">
        <f>C63*1000/E63</f>
        <v>17561.460600219787</v>
      </c>
      <c r="G63" s="1972">
        <f t="shared" si="1"/>
        <v>0.11914595954397214</v>
      </c>
    </row>
    <row r="64" spans="1:7">
      <c r="A64" s="11"/>
      <c r="B64" s="11"/>
      <c r="C64" s="11"/>
      <c r="D64" s="11"/>
      <c r="E64" s="11"/>
      <c r="F64" s="11"/>
      <c r="G64" s="174"/>
    </row>
    <row r="65" spans="1:7">
      <c r="A65" s="11" t="s">
        <v>3650</v>
      </c>
      <c r="B65" s="11"/>
      <c r="C65" s="11"/>
      <c r="D65" s="11"/>
      <c r="E65" s="11"/>
      <c r="F65" s="11"/>
      <c r="G65" s="174" t="s">
        <v>3651</v>
      </c>
    </row>
    <row r="66" spans="1:7">
      <c r="A66" s="44" t="s">
        <v>3652</v>
      </c>
      <c r="B66" s="44"/>
      <c r="C66" s="44"/>
      <c r="D66" s="44"/>
      <c r="E66" s="44"/>
      <c r="F66" s="44"/>
      <c r="G66" s="44"/>
    </row>
    <row r="69" spans="1:7">
      <c r="A69" s="11"/>
      <c r="B69" s="11"/>
      <c r="C69" s="10"/>
      <c r="D69" s="10"/>
    </row>
    <row r="70" spans="1:7" ht="15.75">
      <c r="A70" s="46" t="s">
        <v>1496</v>
      </c>
      <c r="B70" s="44"/>
      <c r="C70" s="44"/>
      <c r="D70" s="44"/>
      <c r="E70" s="44"/>
      <c r="F70" s="44"/>
      <c r="G70" s="44"/>
    </row>
    <row r="72" spans="1:7" ht="16.5" thickBot="1">
      <c r="A72" s="760" t="str">
        <f>'Data Sheet'!$C$25</f>
        <v>Orange and Rockland Utilities, Inc</v>
      </c>
      <c r="B72" s="11"/>
      <c r="C72" s="11"/>
      <c r="D72" s="11"/>
      <c r="E72" s="11"/>
      <c r="F72" s="456" t="str">
        <f>'Data Sheet'!$C$40</f>
        <v>4/28/2015</v>
      </c>
      <c r="G72" s="4" t="str">
        <f>'Data Sheet'!$C$38</f>
        <v>12/31/2014</v>
      </c>
    </row>
    <row r="73" spans="1:7">
      <c r="A73" s="13"/>
      <c r="B73" s="41"/>
      <c r="C73" s="41"/>
      <c r="D73" s="41"/>
      <c r="E73" s="41"/>
      <c r="F73" s="41"/>
      <c r="G73" s="42"/>
    </row>
    <row r="74" spans="1:7">
      <c r="A74" s="202" t="s">
        <v>1954</v>
      </c>
      <c r="B74" s="44"/>
      <c r="C74" s="44"/>
      <c r="D74" s="44"/>
      <c r="E74" s="44"/>
      <c r="F74" s="44"/>
      <c r="G74" s="45"/>
    </row>
    <row r="75" spans="1:7">
      <c r="A75" s="47"/>
      <c r="B75" s="11"/>
      <c r="C75" s="11"/>
      <c r="D75" s="11"/>
      <c r="E75" s="11"/>
      <c r="F75" s="11"/>
      <c r="G75" s="48"/>
    </row>
    <row r="76" spans="1:7">
      <c r="A76" s="230" t="s">
        <v>4190</v>
      </c>
      <c r="B76" s="64"/>
      <c r="C76" s="59"/>
      <c r="D76" s="63"/>
      <c r="E76" s="370" t="s">
        <v>3639</v>
      </c>
      <c r="F76" s="370" t="s">
        <v>3640</v>
      </c>
      <c r="G76" s="1967" t="s">
        <v>3641</v>
      </c>
    </row>
    <row r="77" spans="1:7">
      <c r="A77" s="175" t="s">
        <v>4193</v>
      </c>
      <c r="B77" s="1756" t="s">
        <v>3642</v>
      </c>
      <c r="C77" s="435" t="s">
        <v>3643</v>
      </c>
      <c r="D77" s="54" t="s">
        <v>3644</v>
      </c>
      <c r="E77" s="54" t="s">
        <v>3645</v>
      </c>
      <c r="F77" s="54" t="s">
        <v>3646</v>
      </c>
      <c r="G77" s="276" t="s">
        <v>3647</v>
      </c>
    </row>
    <row r="78" spans="1:7">
      <c r="A78" s="176"/>
      <c r="B78" s="206" t="s">
        <v>65</v>
      </c>
      <c r="C78" s="441" t="s">
        <v>2119</v>
      </c>
      <c r="D78" s="206" t="s">
        <v>2120</v>
      </c>
      <c r="E78" s="206" t="s">
        <v>2121</v>
      </c>
      <c r="F78" s="206" t="s">
        <v>4029</v>
      </c>
      <c r="G78" s="1398" t="s">
        <v>4030</v>
      </c>
    </row>
    <row r="79" spans="1:7">
      <c r="A79" s="230">
        <v>1</v>
      </c>
      <c r="B79" s="63"/>
      <c r="C79" s="464"/>
      <c r="D79" s="1968"/>
      <c r="E79" s="464"/>
      <c r="F79" s="241" t="str">
        <f t="shared" ref="F79:F133" si="2">IF(ISERR(C79/E79*1000),"  ",C79/E79*1000)</f>
        <v xml:space="preserve">  </v>
      </c>
      <c r="G79" s="1969" t="str">
        <f t="shared" ref="G79:G133" si="3">IF(ISERR(D79/C79/1000),"  ",D79/C79/1000)</f>
        <v xml:space="preserve">  </v>
      </c>
    </row>
    <row r="80" spans="1:7">
      <c r="A80" s="175">
        <f t="shared" ref="A80:A102" si="4">A79+1</f>
        <v>2</v>
      </c>
      <c r="B80" s="11"/>
      <c r="C80" s="210"/>
      <c r="D80" s="210"/>
      <c r="E80" s="210"/>
      <c r="F80" s="241" t="str">
        <f t="shared" si="2"/>
        <v xml:space="preserve">  </v>
      </c>
      <c r="G80" s="1970" t="str">
        <f t="shared" si="3"/>
        <v xml:space="preserve">  </v>
      </c>
    </row>
    <row r="81" spans="1:7">
      <c r="A81" s="175">
        <f t="shared" si="4"/>
        <v>3</v>
      </c>
      <c r="B81" s="11"/>
      <c r="C81" s="210"/>
      <c r="D81" s="210"/>
      <c r="E81" s="210"/>
      <c r="F81" s="241" t="str">
        <f t="shared" si="2"/>
        <v xml:space="preserve">  </v>
      </c>
      <c r="G81" s="1970" t="str">
        <f t="shared" si="3"/>
        <v xml:space="preserve">  </v>
      </c>
    </row>
    <row r="82" spans="1:7">
      <c r="A82" s="175">
        <f t="shared" si="4"/>
        <v>4</v>
      </c>
      <c r="B82" s="11"/>
      <c r="C82" s="210"/>
      <c r="D82" s="210"/>
      <c r="E82" s="210"/>
      <c r="F82" s="241" t="str">
        <f t="shared" si="2"/>
        <v xml:space="preserve">  </v>
      </c>
      <c r="G82" s="1970" t="str">
        <f t="shared" si="3"/>
        <v xml:space="preserve">  </v>
      </c>
    </row>
    <row r="83" spans="1:7">
      <c r="A83" s="175">
        <f t="shared" si="4"/>
        <v>5</v>
      </c>
      <c r="B83" s="11"/>
      <c r="C83" s="210"/>
      <c r="D83" s="210"/>
      <c r="E83" s="210"/>
      <c r="F83" s="241" t="str">
        <f t="shared" si="2"/>
        <v xml:space="preserve">  </v>
      </c>
      <c r="G83" s="1970" t="str">
        <f t="shared" si="3"/>
        <v xml:space="preserve">  </v>
      </c>
    </row>
    <row r="84" spans="1:7">
      <c r="A84" s="175">
        <f t="shared" si="4"/>
        <v>6</v>
      </c>
      <c r="B84" s="11"/>
      <c r="C84" s="210"/>
      <c r="D84" s="210"/>
      <c r="E84" s="210"/>
      <c r="F84" s="241" t="str">
        <f t="shared" si="2"/>
        <v xml:space="preserve">  </v>
      </c>
      <c r="G84" s="1970" t="str">
        <f t="shared" si="3"/>
        <v xml:space="preserve">  </v>
      </c>
    </row>
    <row r="85" spans="1:7">
      <c r="A85" s="175">
        <f t="shared" si="4"/>
        <v>7</v>
      </c>
      <c r="B85" s="11"/>
      <c r="C85" s="210"/>
      <c r="D85" s="210"/>
      <c r="E85" s="210"/>
      <c r="F85" s="241" t="str">
        <f t="shared" si="2"/>
        <v xml:space="preserve">  </v>
      </c>
      <c r="G85" s="1970" t="str">
        <f t="shared" si="3"/>
        <v xml:space="preserve">  </v>
      </c>
    </row>
    <row r="86" spans="1:7">
      <c r="A86" s="175">
        <f t="shared" si="4"/>
        <v>8</v>
      </c>
      <c r="B86" s="11"/>
      <c r="C86" s="210"/>
      <c r="D86" s="210"/>
      <c r="E86" s="210"/>
      <c r="F86" s="241" t="str">
        <f t="shared" si="2"/>
        <v xml:space="preserve">  </v>
      </c>
      <c r="G86" s="1970" t="str">
        <f t="shared" si="3"/>
        <v xml:space="preserve">  </v>
      </c>
    </row>
    <row r="87" spans="1:7">
      <c r="A87" s="175">
        <f t="shared" si="4"/>
        <v>9</v>
      </c>
      <c r="B87" s="11"/>
      <c r="C87" s="210"/>
      <c r="D87" s="210"/>
      <c r="E87" s="210"/>
      <c r="F87" s="241" t="str">
        <f t="shared" si="2"/>
        <v xml:space="preserve">  </v>
      </c>
      <c r="G87" s="1970" t="str">
        <f t="shared" si="3"/>
        <v xml:space="preserve">  </v>
      </c>
    </row>
    <row r="88" spans="1:7">
      <c r="A88" s="175">
        <f t="shared" si="4"/>
        <v>10</v>
      </c>
      <c r="B88" s="11"/>
      <c r="C88" s="210"/>
      <c r="D88" s="210"/>
      <c r="E88" s="210"/>
      <c r="F88" s="241" t="str">
        <f t="shared" si="2"/>
        <v xml:space="preserve">  </v>
      </c>
      <c r="G88" s="1970" t="str">
        <f t="shared" si="3"/>
        <v xml:space="preserve">  </v>
      </c>
    </row>
    <row r="89" spans="1:7">
      <c r="A89" s="175">
        <f t="shared" si="4"/>
        <v>11</v>
      </c>
      <c r="B89" s="11"/>
      <c r="C89" s="210"/>
      <c r="D89" s="210"/>
      <c r="E89" s="210"/>
      <c r="F89" s="241" t="str">
        <f t="shared" si="2"/>
        <v xml:space="preserve">  </v>
      </c>
      <c r="G89" s="1970" t="str">
        <f t="shared" si="3"/>
        <v xml:space="preserve">  </v>
      </c>
    </row>
    <row r="90" spans="1:7">
      <c r="A90" s="175">
        <f t="shared" si="4"/>
        <v>12</v>
      </c>
      <c r="B90" s="11"/>
      <c r="C90" s="210"/>
      <c r="D90" s="210"/>
      <c r="E90" s="210"/>
      <c r="F90" s="241" t="str">
        <f t="shared" si="2"/>
        <v xml:space="preserve">  </v>
      </c>
      <c r="G90" s="1970" t="str">
        <f t="shared" si="3"/>
        <v xml:space="preserve">  </v>
      </c>
    </row>
    <row r="91" spans="1:7">
      <c r="A91" s="175">
        <f t="shared" si="4"/>
        <v>13</v>
      </c>
      <c r="B91" s="11"/>
      <c r="C91" s="210"/>
      <c r="D91" s="210"/>
      <c r="E91" s="210"/>
      <c r="F91" s="241" t="str">
        <f t="shared" si="2"/>
        <v xml:space="preserve">  </v>
      </c>
      <c r="G91" s="1970" t="str">
        <f t="shared" si="3"/>
        <v xml:space="preserve">  </v>
      </c>
    </row>
    <row r="92" spans="1:7">
      <c r="A92" s="175">
        <f t="shared" si="4"/>
        <v>14</v>
      </c>
      <c r="B92" s="11"/>
      <c r="C92" s="210"/>
      <c r="D92" s="210"/>
      <c r="E92" s="210"/>
      <c r="F92" s="241" t="str">
        <f t="shared" si="2"/>
        <v xml:space="preserve">  </v>
      </c>
      <c r="G92" s="1970" t="str">
        <f t="shared" si="3"/>
        <v xml:space="preserve">  </v>
      </c>
    </row>
    <row r="93" spans="1:7">
      <c r="A93" s="175">
        <f t="shared" si="4"/>
        <v>15</v>
      </c>
      <c r="B93" s="11"/>
      <c r="C93" s="210"/>
      <c r="D93" s="210"/>
      <c r="E93" s="210"/>
      <c r="F93" s="241" t="str">
        <f t="shared" si="2"/>
        <v xml:space="preserve">  </v>
      </c>
      <c r="G93" s="1970" t="str">
        <f t="shared" si="3"/>
        <v xml:space="preserve">  </v>
      </c>
    </row>
    <row r="94" spans="1:7">
      <c r="A94" s="175">
        <f t="shared" si="4"/>
        <v>16</v>
      </c>
      <c r="B94" s="11"/>
      <c r="C94" s="210"/>
      <c r="D94" s="210"/>
      <c r="E94" s="210"/>
      <c r="F94" s="241" t="str">
        <f t="shared" si="2"/>
        <v xml:space="preserve">  </v>
      </c>
      <c r="G94" s="1970" t="str">
        <f t="shared" si="3"/>
        <v xml:space="preserve">  </v>
      </c>
    </row>
    <row r="95" spans="1:7">
      <c r="A95" s="175">
        <f t="shared" si="4"/>
        <v>17</v>
      </c>
      <c r="B95" s="11"/>
      <c r="C95" s="210"/>
      <c r="D95" s="210"/>
      <c r="E95" s="210"/>
      <c r="F95" s="241" t="str">
        <f t="shared" si="2"/>
        <v xml:space="preserve">  </v>
      </c>
      <c r="G95" s="1970" t="str">
        <f t="shared" si="3"/>
        <v xml:space="preserve">  </v>
      </c>
    </row>
    <row r="96" spans="1:7">
      <c r="A96" s="175">
        <f t="shared" si="4"/>
        <v>18</v>
      </c>
      <c r="B96" s="11"/>
      <c r="C96" s="210"/>
      <c r="D96" s="210"/>
      <c r="E96" s="210"/>
      <c r="F96" s="241" t="str">
        <f t="shared" si="2"/>
        <v xml:space="preserve">  </v>
      </c>
      <c r="G96" s="1970" t="str">
        <f t="shared" si="3"/>
        <v xml:space="preserve">  </v>
      </c>
    </row>
    <row r="97" spans="1:7">
      <c r="A97" s="175">
        <f t="shared" si="4"/>
        <v>19</v>
      </c>
      <c r="B97" s="11"/>
      <c r="C97" s="210"/>
      <c r="D97" s="210"/>
      <c r="E97" s="210"/>
      <c r="F97" s="241" t="str">
        <f t="shared" si="2"/>
        <v xml:space="preserve">  </v>
      </c>
      <c r="G97" s="1970" t="str">
        <f t="shared" si="3"/>
        <v xml:space="preserve">  </v>
      </c>
    </row>
    <row r="98" spans="1:7">
      <c r="A98" s="175">
        <f t="shared" si="4"/>
        <v>20</v>
      </c>
      <c r="B98" s="11"/>
      <c r="C98" s="210"/>
      <c r="D98" s="210"/>
      <c r="E98" s="210"/>
      <c r="F98" s="241" t="str">
        <f t="shared" si="2"/>
        <v xml:space="preserve">  </v>
      </c>
      <c r="G98" s="1970" t="str">
        <f t="shared" si="3"/>
        <v xml:space="preserve">  </v>
      </c>
    </row>
    <row r="99" spans="1:7">
      <c r="A99" s="175">
        <f t="shared" si="4"/>
        <v>21</v>
      </c>
      <c r="B99" s="11"/>
      <c r="C99" s="210"/>
      <c r="D99" s="210"/>
      <c r="E99" s="210"/>
      <c r="F99" s="241" t="str">
        <f t="shared" si="2"/>
        <v xml:space="preserve">  </v>
      </c>
      <c r="G99" s="1970" t="str">
        <f t="shared" si="3"/>
        <v xml:space="preserve">  </v>
      </c>
    </row>
    <row r="100" spans="1:7">
      <c r="A100" s="175">
        <f t="shared" si="4"/>
        <v>22</v>
      </c>
      <c r="B100" s="11"/>
      <c r="C100" s="210"/>
      <c r="D100" s="210"/>
      <c r="E100" s="210"/>
      <c r="F100" s="241" t="str">
        <f t="shared" si="2"/>
        <v xml:space="preserve">  </v>
      </c>
      <c r="G100" s="1970" t="str">
        <f t="shared" si="3"/>
        <v xml:space="preserve">  </v>
      </c>
    </row>
    <row r="101" spans="1:7">
      <c r="A101" s="175">
        <f t="shared" si="4"/>
        <v>23</v>
      </c>
      <c r="B101" s="11"/>
      <c r="C101" s="210"/>
      <c r="D101" s="210"/>
      <c r="E101" s="210"/>
      <c r="F101" s="241" t="str">
        <f t="shared" si="2"/>
        <v xml:space="preserve">  </v>
      </c>
      <c r="G101" s="1970" t="str">
        <f t="shared" si="3"/>
        <v xml:space="preserve">  </v>
      </c>
    </row>
    <row r="102" spans="1:7">
      <c r="A102" s="175">
        <f t="shared" si="4"/>
        <v>24</v>
      </c>
      <c r="B102" s="11"/>
      <c r="C102" s="210"/>
      <c r="D102" s="210"/>
      <c r="E102" s="210"/>
      <c r="F102" s="241" t="str">
        <f t="shared" si="2"/>
        <v xml:space="preserve">  </v>
      </c>
      <c r="G102" s="1970" t="str">
        <f t="shared" si="3"/>
        <v xml:space="preserve">  </v>
      </c>
    </row>
    <row r="103" spans="1:7">
      <c r="A103" s="175">
        <v>25</v>
      </c>
      <c r="B103" s="11"/>
      <c r="C103" s="210"/>
      <c r="D103" s="210"/>
      <c r="E103" s="210"/>
      <c r="F103" s="241" t="str">
        <f t="shared" si="2"/>
        <v xml:space="preserve">  </v>
      </c>
      <c r="G103" s="1970" t="str">
        <f t="shared" si="3"/>
        <v xml:space="preserve">  </v>
      </c>
    </row>
    <row r="104" spans="1:7">
      <c r="A104" s="175">
        <v>26</v>
      </c>
      <c r="B104" s="11"/>
      <c r="C104" s="210"/>
      <c r="D104" s="210"/>
      <c r="E104" s="210"/>
      <c r="F104" s="241" t="str">
        <f t="shared" si="2"/>
        <v xml:space="preserve">  </v>
      </c>
      <c r="G104" s="1970" t="str">
        <f t="shared" si="3"/>
        <v xml:space="preserve">  </v>
      </c>
    </row>
    <row r="105" spans="1:7">
      <c r="A105" s="175">
        <v>27</v>
      </c>
      <c r="B105" s="11"/>
      <c r="C105" s="210"/>
      <c r="D105" s="210"/>
      <c r="E105" s="210"/>
      <c r="F105" s="241" t="str">
        <f t="shared" si="2"/>
        <v xml:space="preserve">  </v>
      </c>
      <c r="G105" s="1970" t="str">
        <f t="shared" si="3"/>
        <v xml:space="preserve">  </v>
      </c>
    </row>
    <row r="106" spans="1:7">
      <c r="A106" s="175">
        <v>28</v>
      </c>
      <c r="B106" s="11"/>
      <c r="C106" s="210"/>
      <c r="D106" s="210"/>
      <c r="E106" s="210"/>
      <c r="F106" s="241" t="str">
        <f t="shared" si="2"/>
        <v xml:space="preserve">  </v>
      </c>
      <c r="G106" s="1970" t="str">
        <f t="shared" si="3"/>
        <v xml:space="preserve">  </v>
      </c>
    </row>
    <row r="107" spans="1:7">
      <c r="A107" s="175">
        <v>29</v>
      </c>
      <c r="B107" s="11"/>
      <c r="C107" s="210"/>
      <c r="D107" s="210"/>
      <c r="E107" s="210"/>
      <c r="F107" s="241" t="str">
        <f t="shared" si="2"/>
        <v xml:space="preserve">  </v>
      </c>
      <c r="G107" s="1970" t="str">
        <f t="shared" si="3"/>
        <v xml:space="preserve">  </v>
      </c>
    </row>
    <row r="108" spans="1:7">
      <c r="A108" s="175">
        <v>30</v>
      </c>
      <c r="B108" s="11"/>
      <c r="C108" s="210"/>
      <c r="D108" s="210"/>
      <c r="E108" s="210"/>
      <c r="F108" s="241" t="str">
        <f t="shared" si="2"/>
        <v xml:space="preserve">  </v>
      </c>
      <c r="G108" s="1970" t="str">
        <f t="shared" si="3"/>
        <v xml:space="preserve">  </v>
      </c>
    </row>
    <row r="109" spans="1:7">
      <c r="A109" s="175">
        <v>31</v>
      </c>
      <c r="B109" s="11"/>
      <c r="C109" s="210"/>
      <c r="D109" s="210"/>
      <c r="E109" s="210"/>
      <c r="F109" s="241" t="str">
        <f t="shared" si="2"/>
        <v xml:space="preserve">  </v>
      </c>
      <c r="G109" s="1970" t="str">
        <f t="shared" si="3"/>
        <v xml:space="preserve">  </v>
      </c>
    </row>
    <row r="110" spans="1:7">
      <c r="A110" s="175">
        <v>32</v>
      </c>
      <c r="B110" s="11"/>
      <c r="C110" s="210"/>
      <c r="D110" s="210"/>
      <c r="E110" s="210"/>
      <c r="F110" s="241" t="str">
        <f t="shared" si="2"/>
        <v xml:space="preserve">  </v>
      </c>
      <c r="G110" s="1970" t="str">
        <f t="shared" si="3"/>
        <v xml:space="preserve">  </v>
      </c>
    </row>
    <row r="111" spans="1:7">
      <c r="A111" s="175">
        <v>33</v>
      </c>
      <c r="B111" s="11"/>
      <c r="C111" s="210"/>
      <c r="D111" s="210"/>
      <c r="E111" s="210"/>
      <c r="F111" s="241" t="str">
        <f t="shared" si="2"/>
        <v xml:space="preserve">  </v>
      </c>
      <c r="G111" s="1970" t="str">
        <f t="shared" si="3"/>
        <v xml:space="preserve">  </v>
      </c>
    </row>
    <row r="112" spans="1:7">
      <c r="A112" s="175">
        <v>34</v>
      </c>
      <c r="B112" s="11"/>
      <c r="C112" s="210"/>
      <c r="D112" s="210"/>
      <c r="E112" s="210"/>
      <c r="F112" s="241" t="str">
        <f t="shared" si="2"/>
        <v xml:space="preserve">  </v>
      </c>
      <c r="G112" s="1970" t="str">
        <f t="shared" si="3"/>
        <v xml:space="preserve">  </v>
      </c>
    </row>
    <row r="113" spans="1:7">
      <c r="A113" s="175">
        <v>35</v>
      </c>
      <c r="B113" s="11"/>
      <c r="C113" s="210"/>
      <c r="D113" s="210"/>
      <c r="E113" s="210"/>
      <c r="F113" s="241" t="str">
        <f t="shared" si="2"/>
        <v xml:space="preserve">  </v>
      </c>
      <c r="G113" s="1970" t="str">
        <f t="shared" si="3"/>
        <v xml:space="preserve">  </v>
      </c>
    </row>
    <row r="114" spans="1:7">
      <c r="A114" s="175">
        <v>36</v>
      </c>
      <c r="B114" s="11"/>
      <c r="C114" s="210"/>
      <c r="D114" s="210"/>
      <c r="E114" s="210"/>
      <c r="F114" s="241" t="str">
        <f t="shared" si="2"/>
        <v xml:space="preserve">  </v>
      </c>
      <c r="G114" s="1970" t="str">
        <f t="shared" si="3"/>
        <v xml:space="preserve">  </v>
      </c>
    </row>
    <row r="115" spans="1:7">
      <c r="A115" s="175">
        <v>37</v>
      </c>
      <c r="B115" s="11"/>
      <c r="C115" s="210"/>
      <c r="D115" s="210"/>
      <c r="E115" s="210"/>
      <c r="F115" s="241" t="str">
        <f t="shared" si="2"/>
        <v xml:space="preserve">  </v>
      </c>
      <c r="G115" s="1970" t="str">
        <f t="shared" si="3"/>
        <v xml:space="preserve">  </v>
      </c>
    </row>
    <row r="116" spans="1:7">
      <c r="A116" s="175">
        <v>38</v>
      </c>
      <c r="B116" s="11"/>
      <c r="C116" s="210"/>
      <c r="D116" s="210"/>
      <c r="E116" s="210"/>
      <c r="F116" s="241" t="str">
        <f t="shared" si="2"/>
        <v xml:space="preserve">  </v>
      </c>
      <c r="G116" s="1970" t="str">
        <f t="shared" si="3"/>
        <v xml:space="preserve">  </v>
      </c>
    </row>
    <row r="117" spans="1:7">
      <c r="A117" s="175">
        <v>39</v>
      </c>
      <c r="B117" s="11"/>
      <c r="C117" s="210"/>
      <c r="D117" s="210"/>
      <c r="E117" s="210"/>
      <c r="F117" s="241" t="str">
        <f t="shared" si="2"/>
        <v xml:space="preserve">  </v>
      </c>
      <c r="G117" s="1970" t="str">
        <f t="shared" si="3"/>
        <v xml:space="preserve">  </v>
      </c>
    </row>
    <row r="118" spans="1:7">
      <c r="A118" s="175">
        <v>40</v>
      </c>
      <c r="B118" s="11"/>
      <c r="C118" s="210"/>
      <c r="D118" s="210"/>
      <c r="E118" s="210"/>
      <c r="F118" s="241" t="str">
        <f t="shared" si="2"/>
        <v xml:space="preserve">  </v>
      </c>
      <c r="G118" s="1970" t="str">
        <f t="shared" si="3"/>
        <v xml:space="preserve">  </v>
      </c>
    </row>
    <row r="119" spans="1:7">
      <c r="A119" s="175">
        <v>41</v>
      </c>
      <c r="B119" s="11"/>
      <c r="C119" s="210"/>
      <c r="D119" s="210"/>
      <c r="E119" s="210"/>
      <c r="F119" s="241" t="str">
        <f t="shared" si="2"/>
        <v xml:space="preserve">  </v>
      </c>
      <c r="G119" s="1970" t="str">
        <f t="shared" si="3"/>
        <v xml:space="preserve">  </v>
      </c>
    </row>
    <row r="120" spans="1:7">
      <c r="A120" s="175">
        <f t="shared" ref="A120:A133" si="5">A119+1</f>
        <v>42</v>
      </c>
      <c r="B120" s="11"/>
      <c r="C120" s="210"/>
      <c r="D120" s="210"/>
      <c r="E120" s="210"/>
      <c r="F120" s="241" t="str">
        <f t="shared" si="2"/>
        <v xml:space="preserve">  </v>
      </c>
      <c r="G120" s="1970" t="str">
        <f t="shared" si="3"/>
        <v xml:space="preserve">  </v>
      </c>
    </row>
    <row r="121" spans="1:7">
      <c r="A121" s="175">
        <f t="shared" si="5"/>
        <v>43</v>
      </c>
      <c r="B121" s="11"/>
      <c r="C121" s="210"/>
      <c r="D121" s="210"/>
      <c r="E121" s="210"/>
      <c r="F121" s="241" t="str">
        <f t="shared" si="2"/>
        <v xml:space="preserve">  </v>
      </c>
      <c r="G121" s="1970" t="str">
        <f t="shared" si="3"/>
        <v xml:space="preserve">  </v>
      </c>
    </row>
    <row r="122" spans="1:7">
      <c r="A122" s="175">
        <f t="shared" si="5"/>
        <v>44</v>
      </c>
      <c r="B122" s="11"/>
      <c r="C122" s="210"/>
      <c r="D122" s="210"/>
      <c r="E122" s="210"/>
      <c r="F122" s="241" t="str">
        <f t="shared" si="2"/>
        <v xml:space="preserve">  </v>
      </c>
      <c r="G122" s="1970" t="str">
        <f t="shared" si="3"/>
        <v xml:space="preserve">  </v>
      </c>
    </row>
    <row r="123" spans="1:7">
      <c r="A123" s="175">
        <f t="shared" si="5"/>
        <v>45</v>
      </c>
      <c r="B123" s="11"/>
      <c r="C123" s="210"/>
      <c r="D123" s="210"/>
      <c r="E123" s="210"/>
      <c r="F123" s="241" t="str">
        <f t="shared" si="2"/>
        <v xml:space="preserve">  </v>
      </c>
      <c r="G123" s="1970" t="str">
        <f t="shared" si="3"/>
        <v xml:space="preserve">  </v>
      </c>
    </row>
    <row r="124" spans="1:7">
      <c r="A124" s="175">
        <f t="shared" si="5"/>
        <v>46</v>
      </c>
      <c r="B124" s="11"/>
      <c r="C124" s="210"/>
      <c r="D124" s="210"/>
      <c r="E124" s="210"/>
      <c r="F124" s="241" t="str">
        <f t="shared" si="2"/>
        <v xml:space="preserve">  </v>
      </c>
      <c r="G124" s="1970" t="str">
        <f t="shared" si="3"/>
        <v xml:space="preserve">  </v>
      </c>
    </row>
    <row r="125" spans="1:7">
      <c r="A125" s="175">
        <f t="shared" si="5"/>
        <v>47</v>
      </c>
      <c r="B125" s="11"/>
      <c r="C125" s="210"/>
      <c r="D125" s="210"/>
      <c r="E125" s="210"/>
      <c r="F125" s="241" t="str">
        <f t="shared" si="2"/>
        <v xml:space="preserve">  </v>
      </c>
      <c r="G125" s="1970" t="str">
        <f t="shared" si="3"/>
        <v xml:space="preserve">  </v>
      </c>
    </row>
    <row r="126" spans="1:7">
      <c r="A126" s="175">
        <f t="shared" si="5"/>
        <v>48</v>
      </c>
      <c r="B126" s="11"/>
      <c r="C126" s="210"/>
      <c r="D126" s="210"/>
      <c r="E126" s="210"/>
      <c r="F126" s="241" t="str">
        <f t="shared" si="2"/>
        <v xml:space="preserve">  </v>
      </c>
      <c r="G126" s="1970" t="str">
        <f t="shared" si="3"/>
        <v xml:space="preserve">  </v>
      </c>
    </row>
    <row r="127" spans="1:7">
      <c r="A127" s="175">
        <f t="shared" si="5"/>
        <v>49</v>
      </c>
      <c r="B127" s="11"/>
      <c r="C127" s="210"/>
      <c r="D127" s="210"/>
      <c r="E127" s="210"/>
      <c r="F127" s="241" t="str">
        <f t="shared" si="2"/>
        <v xml:space="preserve">  </v>
      </c>
      <c r="G127" s="1970" t="str">
        <f t="shared" si="3"/>
        <v xml:space="preserve">  </v>
      </c>
    </row>
    <row r="128" spans="1:7">
      <c r="A128" s="175">
        <f t="shared" si="5"/>
        <v>50</v>
      </c>
      <c r="B128" s="11"/>
      <c r="C128" s="210"/>
      <c r="D128" s="210"/>
      <c r="E128" s="210"/>
      <c r="F128" s="241" t="str">
        <f t="shared" si="2"/>
        <v xml:space="preserve">  </v>
      </c>
      <c r="G128" s="1970" t="str">
        <f t="shared" si="3"/>
        <v xml:space="preserve">  </v>
      </c>
    </row>
    <row r="129" spans="1:7">
      <c r="A129" s="175">
        <f t="shared" si="5"/>
        <v>51</v>
      </c>
      <c r="B129" s="11"/>
      <c r="C129" s="210"/>
      <c r="D129" s="210"/>
      <c r="E129" s="210"/>
      <c r="F129" s="241" t="str">
        <f t="shared" si="2"/>
        <v xml:space="preserve">  </v>
      </c>
      <c r="G129" s="1970" t="str">
        <f t="shared" si="3"/>
        <v xml:space="preserve">  </v>
      </c>
    </row>
    <row r="130" spans="1:7">
      <c r="A130" s="175">
        <f t="shared" si="5"/>
        <v>52</v>
      </c>
      <c r="B130" s="11"/>
      <c r="C130" s="210"/>
      <c r="D130" s="210"/>
      <c r="E130" s="210"/>
      <c r="F130" s="241" t="str">
        <f t="shared" si="2"/>
        <v xml:space="preserve">  </v>
      </c>
      <c r="G130" s="1970" t="str">
        <f t="shared" si="3"/>
        <v xml:space="preserve">  </v>
      </c>
    </row>
    <row r="131" spans="1:7">
      <c r="A131" s="175">
        <f t="shared" si="5"/>
        <v>53</v>
      </c>
      <c r="B131" s="11"/>
      <c r="C131" s="210"/>
      <c r="D131" s="210"/>
      <c r="E131" s="210"/>
      <c r="F131" s="241" t="str">
        <f t="shared" si="2"/>
        <v xml:space="preserve">  </v>
      </c>
      <c r="G131" s="1970" t="str">
        <f t="shared" si="3"/>
        <v xml:space="preserve">  </v>
      </c>
    </row>
    <row r="132" spans="1:7">
      <c r="A132" s="175">
        <f t="shared" si="5"/>
        <v>54</v>
      </c>
      <c r="B132" s="52"/>
      <c r="C132" s="211"/>
      <c r="D132" s="211"/>
      <c r="E132" s="211"/>
      <c r="F132" s="241" t="str">
        <f t="shared" si="2"/>
        <v xml:space="preserve">  </v>
      </c>
      <c r="G132" s="1970" t="str">
        <f t="shared" si="3"/>
        <v xml:space="preserve">  </v>
      </c>
    </row>
    <row r="133" spans="1:7" ht="15.75" thickBot="1">
      <c r="A133" s="180">
        <f t="shared" si="5"/>
        <v>55</v>
      </c>
      <c r="B133" s="152" t="s">
        <v>3648</v>
      </c>
      <c r="C133" s="366">
        <f>SUM(C79:C132)</f>
        <v>0</v>
      </c>
      <c r="D133" s="1973">
        <f>SUM(D79:D132)</f>
        <v>0</v>
      </c>
      <c r="E133" s="734">
        <f>SUM(E79:E132)</f>
        <v>0</v>
      </c>
      <c r="F133" s="734" t="str">
        <f t="shared" si="2"/>
        <v xml:space="preserve">  </v>
      </c>
      <c r="G133" s="1972" t="str">
        <f t="shared" si="3"/>
        <v xml:space="preserve">  </v>
      </c>
    </row>
    <row r="135" spans="1:7">
      <c r="A135" s="44" t="s">
        <v>3653</v>
      </c>
      <c r="B135" s="44"/>
      <c r="C135" s="44"/>
      <c r="D135" s="44"/>
      <c r="E135" s="44"/>
      <c r="F135" s="44"/>
      <c r="G135" s="44"/>
    </row>
  </sheetData>
  <mergeCells count="9">
    <mergeCell ref="B17:D17"/>
    <mergeCell ref="B5:D5"/>
    <mergeCell ref="B6:D6"/>
    <mergeCell ref="B7:D7"/>
    <mergeCell ref="B8:D8"/>
    <mergeCell ref="B10:D10"/>
    <mergeCell ref="B14:D14"/>
    <mergeCell ref="B15:D15"/>
    <mergeCell ref="B16:D16"/>
  </mergeCells>
  <phoneticPr fontId="0" type="noConversion"/>
  <pageMargins left="0.5" right="0.5" top="0.75" bottom="0.75" header="0" footer="0"/>
  <pageSetup scale="65" fitToWidth="2" fitToHeight="2" orientation="portrait" horizontalDpi="300" verticalDpi="300" r:id="rId1"/>
  <headerFooter alignWithMargins="0">
    <oddFooter>&amp;R&amp;D</oddFooter>
  </headerFooter>
  <rowBreaks count="1" manualBreakCount="1">
    <brk id="66"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2">
    <tabColor rgb="FF00B050"/>
  </sheetPr>
  <dimension ref="A1:O124"/>
  <sheetViews>
    <sheetView defaultGridColor="0" view="pageBreakPreview" topLeftCell="A10" colorId="22" zoomScale="60" zoomScaleNormal="85" workbookViewId="0">
      <selection activeCell="I44" sqref="I44"/>
    </sheetView>
  </sheetViews>
  <sheetFormatPr defaultColWidth="9.6640625" defaultRowHeight="15"/>
  <cols>
    <col min="1" max="1" width="4.6640625" style="4" customWidth="1"/>
    <col min="2" max="2" width="15.6640625" style="4" customWidth="1"/>
    <col min="3" max="3" width="17.6640625" style="4" customWidth="1"/>
    <col min="4" max="8" width="13.6640625" style="4" customWidth="1"/>
    <col min="9" max="9" width="29.6640625" style="4" customWidth="1"/>
    <col min="10" max="10" width="22.5546875" style="4" customWidth="1"/>
    <col min="11" max="11" width="14.6640625" style="4" customWidth="1"/>
    <col min="12" max="12" width="3.6640625" style="4" customWidth="1"/>
    <col min="13" max="13" width="12.6640625" style="4" customWidth="1"/>
    <col min="14" max="14" width="16.6640625" style="4" customWidth="1"/>
    <col min="15" max="15" width="5.6640625" style="4" customWidth="1"/>
    <col min="16" max="16" width="4.6640625" style="4" customWidth="1"/>
    <col min="17" max="16384" width="9.6640625" style="4"/>
  </cols>
  <sheetData>
    <row r="1" spans="1:15">
      <c r="A1" s="13" t="s">
        <v>2817</v>
      </c>
      <c r="B1" s="41"/>
      <c r="C1" s="128"/>
      <c r="D1" s="41" t="s">
        <v>3891</v>
      </c>
      <c r="E1" s="128"/>
      <c r="F1" s="41" t="s">
        <v>2819</v>
      </c>
      <c r="G1" s="1799" t="s">
        <v>2820</v>
      </c>
      <c r="H1" s="42"/>
      <c r="I1" s="13" t="s">
        <v>2817</v>
      </c>
      <c r="J1" s="130" t="s">
        <v>3891</v>
      </c>
      <c r="K1" s="128"/>
      <c r="L1" s="3688" t="s">
        <v>2819</v>
      </c>
      <c r="M1" s="3689"/>
      <c r="N1" s="430" t="s">
        <v>2820</v>
      </c>
      <c r="O1" s="42"/>
    </row>
    <row r="2" spans="1:15">
      <c r="A2" s="47" t="str">
        <f>'Data Sheet'!$C$25</f>
        <v>Orange and Rockland Utilities, Inc</v>
      </c>
      <c r="B2" s="11"/>
      <c r="C2" s="56"/>
      <c r="D2" s="11" t="s">
        <v>2576</v>
      </c>
      <c r="E2" s="56"/>
      <c r="F2" s="11"/>
      <c r="G2" s="1756"/>
      <c r="H2" s="48"/>
      <c r="I2" s="47" t="str">
        <f>'Data Sheet'!$C$25</f>
        <v>Orange and Rockland Utilities, Inc</v>
      </c>
      <c r="J2" s="66" t="s">
        <v>2576</v>
      </c>
      <c r="K2" s="56"/>
      <c r="L2" s="11"/>
      <c r="M2" s="56"/>
      <c r="N2" s="11"/>
      <c r="O2" s="48"/>
    </row>
    <row r="3" spans="1:15" ht="15" customHeight="1">
      <c r="A3" s="47"/>
      <c r="B3" s="11"/>
      <c r="C3" s="56"/>
      <c r="D3" s="11" t="s">
        <v>1675</v>
      </c>
      <c r="E3" s="56"/>
      <c r="F3" s="456" t="str">
        <f>'Data Sheet'!$C$40</f>
        <v>4/28/2015</v>
      </c>
      <c r="G3" s="220" t="str">
        <f>'Data Sheet'!$C$38</f>
        <v>12/31/2014</v>
      </c>
      <c r="H3" s="51"/>
      <c r="I3" s="55"/>
      <c r="J3" s="11" t="s">
        <v>1675</v>
      </c>
      <c r="K3" s="56"/>
      <c r="L3" s="3690" t="str">
        <f>'Data Sheet'!$C$40</f>
        <v>4/28/2015</v>
      </c>
      <c r="M3" s="3691"/>
      <c r="N3" s="1766" t="str">
        <f>'Data Sheet'!$C$38</f>
        <v>12/31/2014</v>
      </c>
      <c r="O3" s="51"/>
    </row>
    <row r="4" spans="1:15" ht="15" customHeight="1">
      <c r="A4" s="131" t="s">
        <v>3654</v>
      </c>
      <c r="B4" s="132"/>
      <c r="C4" s="132"/>
      <c r="D4" s="132"/>
      <c r="E4" s="132"/>
      <c r="F4" s="132"/>
      <c r="G4" s="132"/>
      <c r="H4" s="133"/>
      <c r="I4" s="131" t="s">
        <v>4048</v>
      </c>
      <c r="J4" s="132"/>
      <c r="K4" s="132"/>
      <c r="L4" s="132"/>
      <c r="M4" s="132"/>
      <c r="N4" s="132"/>
      <c r="O4" s="51"/>
    </row>
    <row r="5" spans="1:15">
      <c r="A5" s="47"/>
      <c r="B5" s="11"/>
      <c r="C5" s="11"/>
      <c r="D5" s="11"/>
      <c r="E5" s="11"/>
      <c r="F5" s="11"/>
      <c r="G5" s="11"/>
      <c r="H5" s="48"/>
      <c r="I5" s="62"/>
      <c r="J5" s="63"/>
      <c r="K5" s="63"/>
      <c r="L5" s="63"/>
      <c r="M5" s="63"/>
      <c r="N5" s="63"/>
      <c r="O5" s="48"/>
    </row>
    <row r="6" spans="1:15">
      <c r="A6" s="47" t="s">
        <v>1454</v>
      </c>
      <c r="B6" s="11" t="s">
        <v>3075</v>
      </c>
      <c r="C6" s="11"/>
      <c r="D6" s="11"/>
      <c r="E6" s="11"/>
      <c r="F6" s="11"/>
      <c r="G6" s="11"/>
      <c r="H6" s="48"/>
      <c r="I6" s="47" t="s">
        <v>3105</v>
      </c>
      <c r="J6" s="11"/>
      <c r="K6" s="11"/>
      <c r="L6" s="11"/>
      <c r="M6" s="11"/>
      <c r="N6" s="11"/>
      <c r="O6" s="48"/>
    </row>
    <row r="7" spans="1:15">
      <c r="A7" s="47"/>
      <c r="B7" s="11" t="s">
        <v>1405</v>
      </c>
      <c r="C7" s="11"/>
      <c r="D7" s="11"/>
      <c r="E7" s="11"/>
      <c r="F7" s="11"/>
      <c r="G7" s="11"/>
      <c r="H7" s="48"/>
      <c r="I7" s="47" t="s">
        <v>3106</v>
      </c>
      <c r="J7" s="11"/>
      <c r="K7" s="11"/>
      <c r="L7" s="11"/>
      <c r="M7" s="11"/>
      <c r="N7" s="11"/>
      <c r="O7" s="48"/>
    </row>
    <row r="8" spans="1:15">
      <c r="A8" s="47"/>
      <c r="B8" s="11" t="s">
        <v>3107</v>
      </c>
      <c r="C8" s="11"/>
      <c r="D8" s="11"/>
      <c r="E8" s="11"/>
      <c r="F8" s="11"/>
      <c r="G8" s="11"/>
      <c r="H8" s="48"/>
      <c r="I8" s="47" t="s">
        <v>3108</v>
      </c>
      <c r="J8" s="11"/>
      <c r="K8" s="11"/>
      <c r="L8" s="11"/>
      <c r="M8" s="11"/>
      <c r="N8" s="11"/>
      <c r="O8" s="48"/>
    </row>
    <row r="9" spans="1:15">
      <c r="A9" s="47"/>
      <c r="B9" s="11" t="s">
        <v>3109</v>
      </c>
      <c r="C9" s="11"/>
      <c r="D9" s="11"/>
      <c r="E9" s="11"/>
      <c r="F9" s="11"/>
      <c r="G9" s="11"/>
      <c r="H9" s="48"/>
      <c r="I9" s="47" t="s">
        <v>3110</v>
      </c>
      <c r="J9" s="11"/>
      <c r="K9" s="11"/>
      <c r="L9" s="11"/>
      <c r="M9" s="11"/>
      <c r="N9" s="11"/>
      <c r="O9" s="48"/>
    </row>
    <row r="10" spans="1:15">
      <c r="A10" s="47"/>
      <c r="B10" s="11"/>
      <c r="C10" s="11"/>
      <c r="D10" s="11"/>
      <c r="E10" s="11"/>
      <c r="F10" s="11"/>
      <c r="G10" s="11"/>
      <c r="H10" s="48"/>
      <c r="I10" s="47" t="s">
        <v>3111</v>
      </c>
      <c r="J10" s="11"/>
      <c r="K10" s="11"/>
      <c r="L10" s="11"/>
      <c r="M10" s="11"/>
      <c r="N10" s="11"/>
      <c r="O10" s="48"/>
    </row>
    <row r="11" spans="1:15">
      <c r="A11" s="47" t="s">
        <v>413</v>
      </c>
      <c r="B11" s="11" t="s">
        <v>57</v>
      </c>
      <c r="C11" s="11"/>
      <c r="D11" s="11"/>
      <c r="E11" s="11"/>
      <c r="F11" s="11"/>
      <c r="G11" s="11"/>
      <c r="H11" s="48"/>
      <c r="I11" s="47" t="s">
        <v>58</v>
      </c>
      <c r="J11" s="11"/>
      <c r="K11" s="11"/>
      <c r="L11" s="11"/>
      <c r="M11" s="11"/>
      <c r="N11" s="11"/>
      <c r="O11" s="48"/>
    </row>
    <row r="12" spans="1:15">
      <c r="A12" s="47"/>
      <c r="B12" s="11" t="s">
        <v>59</v>
      </c>
      <c r="C12" s="11"/>
      <c r="D12" s="11"/>
      <c r="E12" s="11"/>
      <c r="F12" s="11"/>
      <c r="G12" s="11"/>
      <c r="H12" s="48"/>
      <c r="I12" s="47" t="s">
        <v>242</v>
      </c>
      <c r="J12" s="11"/>
      <c r="K12" s="11"/>
      <c r="L12" s="11"/>
      <c r="M12" s="11"/>
      <c r="N12" s="11"/>
      <c r="O12" s="48"/>
    </row>
    <row r="13" spans="1:15">
      <c r="A13" s="47"/>
      <c r="B13" s="11"/>
      <c r="C13" s="11"/>
      <c r="D13" s="11"/>
      <c r="E13" s="11"/>
      <c r="F13" s="11"/>
      <c r="G13" s="11"/>
      <c r="H13" s="48"/>
      <c r="I13" s="47" t="s">
        <v>1441</v>
      </c>
      <c r="J13" s="11"/>
      <c r="K13" s="11"/>
      <c r="L13" s="11"/>
      <c r="M13" s="11"/>
      <c r="N13" s="11"/>
      <c r="O13" s="48"/>
    </row>
    <row r="14" spans="1:15">
      <c r="A14" s="47" t="s">
        <v>414</v>
      </c>
      <c r="B14" s="11" t="s">
        <v>2799</v>
      </c>
      <c r="C14" s="11"/>
      <c r="D14" s="11"/>
      <c r="E14" s="11"/>
      <c r="F14" s="11"/>
      <c r="G14" s="11"/>
      <c r="H14" s="48"/>
      <c r="I14" s="47" t="s">
        <v>2800</v>
      </c>
      <c r="J14" s="11"/>
      <c r="K14" s="11"/>
      <c r="L14" s="11"/>
      <c r="M14" s="11"/>
      <c r="N14" s="11"/>
      <c r="O14" s="48"/>
    </row>
    <row r="15" spans="1:15">
      <c r="A15" s="47"/>
      <c r="B15" s="11" t="s">
        <v>2801</v>
      </c>
      <c r="C15" s="11"/>
      <c r="D15" s="11"/>
      <c r="E15" s="11"/>
      <c r="F15" s="11"/>
      <c r="G15" s="11"/>
      <c r="H15" s="48"/>
      <c r="I15" s="47" t="s">
        <v>2802</v>
      </c>
      <c r="J15" s="11"/>
      <c r="K15" s="11"/>
      <c r="L15" s="11"/>
      <c r="M15" s="11"/>
      <c r="N15" s="11"/>
      <c r="O15" s="48"/>
    </row>
    <row r="16" spans="1:15">
      <c r="A16" s="47"/>
      <c r="B16" s="11" t="s">
        <v>4477</v>
      </c>
      <c r="C16" s="11"/>
      <c r="D16" s="11"/>
      <c r="E16" s="11"/>
      <c r="F16" s="11"/>
      <c r="G16" s="11"/>
      <c r="H16" s="48"/>
      <c r="I16" s="47" t="s">
        <v>4478</v>
      </c>
      <c r="J16" s="11"/>
      <c r="K16" s="11"/>
      <c r="L16" s="11"/>
      <c r="M16" s="11"/>
      <c r="N16" s="11"/>
      <c r="O16" s="48"/>
    </row>
    <row r="17" spans="1:15">
      <c r="A17" s="47"/>
      <c r="B17" s="11" t="s">
        <v>4479</v>
      </c>
      <c r="C17" s="11"/>
      <c r="D17" s="11"/>
      <c r="E17" s="11"/>
      <c r="F17" s="11"/>
      <c r="G17" s="11"/>
      <c r="H17" s="48"/>
      <c r="I17" s="47" t="s">
        <v>1977</v>
      </c>
      <c r="J17" s="11"/>
      <c r="K17" s="11"/>
      <c r="L17" s="11"/>
      <c r="M17" s="11"/>
      <c r="N17" s="11"/>
      <c r="O17" s="48"/>
    </row>
    <row r="18" spans="1:15">
      <c r="A18" s="47"/>
      <c r="B18" s="11" t="s">
        <v>1978</v>
      </c>
      <c r="C18" s="11"/>
      <c r="D18" s="11"/>
      <c r="E18" s="11"/>
      <c r="F18" s="11"/>
      <c r="G18" s="11"/>
      <c r="H18" s="48"/>
      <c r="I18" s="47" t="s">
        <v>1979</v>
      </c>
      <c r="J18" s="11"/>
      <c r="K18" s="11"/>
      <c r="L18" s="11"/>
      <c r="M18" s="11"/>
      <c r="N18" s="11"/>
      <c r="O18" s="48"/>
    </row>
    <row r="19" spans="1:15">
      <c r="A19" s="47"/>
      <c r="B19" s="11" t="s">
        <v>1980</v>
      </c>
      <c r="C19" s="11"/>
      <c r="D19" s="11"/>
      <c r="E19" s="11"/>
      <c r="F19" s="11"/>
      <c r="G19" s="11"/>
      <c r="H19" s="48"/>
      <c r="I19" s="47" t="s">
        <v>3243</v>
      </c>
      <c r="J19" s="11"/>
      <c r="K19" s="11"/>
      <c r="L19" s="11"/>
      <c r="M19" s="11"/>
      <c r="N19" s="11"/>
      <c r="O19" s="48"/>
    </row>
    <row r="20" spans="1:15">
      <c r="A20" s="47"/>
      <c r="B20" s="11" t="s">
        <v>3244</v>
      </c>
      <c r="C20" s="11"/>
      <c r="D20" s="11"/>
      <c r="E20" s="11"/>
      <c r="F20" s="11"/>
      <c r="G20" s="11"/>
      <c r="H20" s="48"/>
      <c r="I20" s="47" t="s">
        <v>3245</v>
      </c>
      <c r="J20" s="11"/>
      <c r="K20" s="11"/>
      <c r="L20" s="11"/>
      <c r="M20" s="11"/>
      <c r="N20" s="11"/>
      <c r="O20" s="48"/>
    </row>
    <row r="21" spans="1:15">
      <c r="A21" s="47"/>
      <c r="B21" s="11" t="s">
        <v>1982</v>
      </c>
      <c r="C21" s="11"/>
      <c r="D21" s="11"/>
      <c r="E21" s="11"/>
      <c r="F21" s="11"/>
      <c r="G21" s="11"/>
      <c r="H21" s="48"/>
      <c r="I21" s="47" t="s">
        <v>1983</v>
      </c>
      <c r="J21" s="11"/>
      <c r="K21" s="11"/>
      <c r="L21" s="11"/>
      <c r="M21" s="11"/>
      <c r="N21" s="11"/>
      <c r="O21" s="48"/>
    </row>
    <row r="22" spans="1:15">
      <c r="A22" s="47"/>
      <c r="B22" s="11" t="s">
        <v>1984</v>
      </c>
      <c r="C22" s="11"/>
      <c r="D22" s="11"/>
      <c r="E22" s="11"/>
      <c r="F22" s="11"/>
      <c r="G22" s="11"/>
      <c r="H22" s="48"/>
      <c r="I22" s="47" t="s">
        <v>1866</v>
      </c>
      <c r="J22" s="11"/>
      <c r="K22" s="11"/>
      <c r="L22" s="11"/>
      <c r="M22" s="11"/>
      <c r="N22" s="11"/>
      <c r="O22" s="48"/>
    </row>
    <row r="23" spans="1:15">
      <c r="A23" s="47"/>
      <c r="B23" s="11" t="s">
        <v>85</v>
      </c>
      <c r="C23" s="11"/>
      <c r="D23" s="11"/>
      <c r="E23" s="11"/>
      <c r="F23" s="11"/>
      <c r="G23" s="11"/>
      <c r="H23" s="48"/>
      <c r="I23" s="47" t="s">
        <v>86</v>
      </c>
      <c r="J23" s="11"/>
      <c r="K23" s="11"/>
      <c r="L23" s="11"/>
      <c r="M23" s="11"/>
      <c r="N23" s="11"/>
      <c r="O23" s="48"/>
    </row>
    <row r="24" spans="1:15">
      <c r="A24" s="47"/>
      <c r="B24" s="11" t="s">
        <v>4472</v>
      </c>
      <c r="C24" s="11"/>
      <c r="D24" s="11"/>
      <c r="E24" s="11"/>
      <c r="F24" s="11"/>
      <c r="G24" s="11"/>
      <c r="H24" s="48"/>
      <c r="I24" s="47" t="s">
        <v>4473</v>
      </c>
      <c r="J24" s="11"/>
      <c r="K24" s="11"/>
      <c r="L24" s="11"/>
      <c r="M24" s="11"/>
      <c r="N24" s="11"/>
      <c r="O24" s="48"/>
    </row>
    <row r="25" spans="1:15">
      <c r="A25" s="47"/>
      <c r="B25" s="11" t="s">
        <v>4474</v>
      </c>
      <c r="C25" s="11"/>
      <c r="D25" s="11"/>
      <c r="E25" s="11"/>
      <c r="F25" s="11"/>
      <c r="G25" s="11"/>
      <c r="H25" s="48"/>
      <c r="I25" s="47" t="s">
        <v>1123</v>
      </c>
      <c r="J25" s="11"/>
      <c r="K25" s="11"/>
      <c r="L25" s="11"/>
      <c r="M25" s="11"/>
      <c r="N25" s="11"/>
      <c r="O25" s="48"/>
    </row>
    <row r="26" spans="1:15">
      <c r="A26" s="47"/>
      <c r="B26" s="11" t="s">
        <v>1124</v>
      </c>
      <c r="C26" s="11"/>
      <c r="D26" s="11"/>
      <c r="E26" s="11"/>
      <c r="F26" s="11"/>
      <c r="G26" s="11"/>
      <c r="H26" s="48"/>
      <c r="I26" s="47" t="s">
        <v>1125</v>
      </c>
      <c r="J26" s="11"/>
      <c r="K26" s="11"/>
      <c r="L26" s="11"/>
      <c r="M26" s="11"/>
      <c r="N26" s="11"/>
      <c r="O26" s="48"/>
    </row>
    <row r="27" spans="1:15">
      <c r="A27" s="47"/>
      <c r="B27" s="11" t="s">
        <v>1126</v>
      </c>
      <c r="C27" s="11"/>
      <c r="D27" s="11"/>
      <c r="E27" s="11"/>
      <c r="F27" s="11"/>
      <c r="G27" s="11"/>
      <c r="H27" s="48"/>
      <c r="I27" s="47" t="s">
        <v>1127</v>
      </c>
      <c r="J27" s="11"/>
      <c r="K27" s="11"/>
      <c r="L27" s="11"/>
      <c r="M27" s="11"/>
      <c r="N27" s="11"/>
      <c r="O27" s="48"/>
    </row>
    <row r="28" spans="1:15">
      <c r="A28" s="47"/>
      <c r="B28" s="11" t="s">
        <v>999</v>
      </c>
      <c r="C28" s="11"/>
      <c r="D28" s="11"/>
      <c r="E28" s="11"/>
      <c r="F28" s="11"/>
      <c r="G28" s="11"/>
      <c r="H28" s="48"/>
      <c r="I28" s="47" t="s">
        <v>1102</v>
      </c>
      <c r="J28" s="11"/>
      <c r="K28" s="11"/>
      <c r="L28" s="11"/>
      <c r="M28" s="11"/>
      <c r="N28" s="11"/>
      <c r="O28" s="48"/>
    </row>
    <row r="29" spans="1:15">
      <c r="A29" s="47"/>
      <c r="B29" s="11" t="s">
        <v>2413</v>
      </c>
      <c r="C29" s="11"/>
      <c r="D29" s="11"/>
      <c r="E29" s="11"/>
      <c r="F29" s="11"/>
      <c r="G29" s="11"/>
      <c r="H29" s="48"/>
      <c r="I29" s="47" t="s">
        <v>2414</v>
      </c>
      <c r="J29" s="11"/>
      <c r="K29" s="11"/>
      <c r="L29" s="11"/>
      <c r="M29" s="11"/>
      <c r="N29" s="11"/>
      <c r="O29" s="48"/>
    </row>
    <row r="30" spans="1:15">
      <c r="A30" s="47"/>
      <c r="B30" s="11" t="s">
        <v>1439</v>
      </c>
      <c r="C30" s="11"/>
      <c r="D30" s="11"/>
      <c r="E30" s="11"/>
      <c r="F30" s="11"/>
      <c r="G30" s="11"/>
      <c r="H30" s="48"/>
      <c r="I30" s="47" t="s">
        <v>615</v>
      </c>
      <c r="J30" s="11"/>
      <c r="K30" s="11"/>
      <c r="L30" s="11"/>
      <c r="M30" s="11"/>
      <c r="N30" s="11"/>
      <c r="O30" s="48"/>
    </row>
    <row r="31" spans="1:15">
      <c r="A31" s="47"/>
      <c r="B31" s="11" t="s">
        <v>616</v>
      </c>
      <c r="C31" s="11"/>
      <c r="D31" s="11"/>
      <c r="E31" s="11"/>
      <c r="F31" s="11"/>
      <c r="G31" s="11"/>
      <c r="H31" s="48"/>
      <c r="I31" s="47" t="s">
        <v>617</v>
      </c>
      <c r="J31" s="11"/>
      <c r="K31" s="11"/>
      <c r="L31" s="11"/>
      <c r="M31" s="11"/>
      <c r="N31" s="11"/>
      <c r="O31" s="48"/>
    </row>
    <row r="32" spans="1:15">
      <c r="A32" s="47"/>
      <c r="B32" s="11" t="s">
        <v>618</v>
      </c>
      <c r="C32" s="11"/>
      <c r="D32" s="11"/>
      <c r="E32" s="11"/>
      <c r="F32" s="11"/>
      <c r="G32" s="11"/>
      <c r="H32" s="48"/>
      <c r="I32" s="47" t="s">
        <v>619</v>
      </c>
      <c r="J32" s="11"/>
      <c r="K32" s="11"/>
      <c r="L32" s="11"/>
      <c r="M32" s="11"/>
      <c r="N32" s="11"/>
      <c r="O32" s="48"/>
    </row>
    <row r="33" spans="1:15">
      <c r="A33" s="47"/>
      <c r="B33" s="11" t="s">
        <v>620</v>
      </c>
      <c r="C33" s="11"/>
      <c r="D33" s="11"/>
      <c r="E33" s="11"/>
      <c r="F33" s="11"/>
      <c r="G33" s="11"/>
      <c r="H33" s="48"/>
      <c r="I33" s="47"/>
      <c r="J33" s="11"/>
      <c r="K33" s="11"/>
      <c r="L33" s="11"/>
      <c r="M33" s="11"/>
      <c r="N33" s="11"/>
      <c r="O33" s="48"/>
    </row>
    <row r="34" spans="1:15">
      <c r="A34" s="47"/>
      <c r="B34" s="11" t="s">
        <v>621</v>
      </c>
      <c r="C34" s="11"/>
      <c r="D34" s="11"/>
      <c r="E34" s="11"/>
      <c r="F34" s="11"/>
      <c r="G34" s="11"/>
      <c r="H34" s="48"/>
      <c r="I34" s="47"/>
      <c r="J34" s="11"/>
      <c r="K34" s="11"/>
      <c r="L34" s="11"/>
      <c r="M34" s="11"/>
      <c r="N34" s="11"/>
      <c r="O34" s="48"/>
    </row>
    <row r="35" spans="1:15">
      <c r="A35" s="47"/>
      <c r="B35" s="11"/>
      <c r="C35" s="11"/>
      <c r="D35" s="11"/>
      <c r="E35" s="11"/>
      <c r="F35" s="11"/>
      <c r="G35" s="11"/>
      <c r="H35" s="48"/>
      <c r="I35" s="47"/>
      <c r="J35" s="11"/>
      <c r="K35" s="11"/>
      <c r="L35" s="11"/>
      <c r="M35" s="11"/>
      <c r="N35" s="11"/>
      <c r="O35" s="48"/>
    </row>
    <row r="36" spans="1:15">
      <c r="A36" s="62"/>
      <c r="B36" s="64"/>
      <c r="C36" s="57"/>
      <c r="D36" s="57"/>
      <c r="E36" s="63"/>
      <c r="F36" s="64"/>
      <c r="G36" s="64" t="s">
        <v>622</v>
      </c>
      <c r="H36" s="60"/>
      <c r="I36" s="252"/>
      <c r="J36" s="370" t="s">
        <v>623</v>
      </c>
      <c r="K36" s="232"/>
      <c r="L36" s="232"/>
      <c r="M36" s="255"/>
      <c r="N36" s="57"/>
      <c r="O36" s="60"/>
    </row>
    <row r="37" spans="1:15">
      <c r="A37" s="47"/>
      <c r="B37" s="66" t="s">
        <v>624</v>
      </c>
      <c r="C37" s="56"/>
      <c r="D37" s="56"/>
      <c r="E37" s="1766" t="s">
        <v>625</v>
      </c>
      <c r="F37" s="1756" t="s">
        <v>626</v>
      </c>
      <c r="G37" s="443" t="s">
        <v>626</v>
      </c>
      <c r="H37" s="223" t="s">
        <v>626</v>
      </c>
      <c r="I37" s="55"/>
      <c r="J37" s="57"/>
      <c r="K37" s="57"/>
      <c r="L37" s="63"/>
      <c r="M37" s="57"/>
      <c r="N37" s="56"/>
      <c r="O37" s="58"/>
    </row>
    <row r="38" spans="1:15">
      <c r="A38" s="1787" t="s">
        <v>4190</v>
      </c>
      <c r="B38" s="66" t="s">
        <v>627</v>
      </c>
      <c r="C38" s="56"/>
      <c r="D38" s="1767" t="s">
        <v>628</v>
      </c>
      <c r="E38" s="1766" t="s">
        <v>629</v>
      </c>
      <c r="F38" s="1756" t="s">
        <v>630</v>
      </c>
      <c r="G38" s="1756" t="s">
        <v>631</v>
      </c>
      <c r="H38" s="137" t="s">
        <v>631</v>
      </c>
      <c r="I38" s="175" t="s">
        <v>632</v>
      </c>
      <c r="J38" s="1767" t="s">
        <v>633</v>
      </c>
      <c r="K38" s="1767" t="s">
        <v>634</v>
      </c>
      <c r="L38" s="44" t="s">
        <v>635</v>
      </c>
      <c r="M38" s="288"/>
      <c r="N38" s="1767" t="s">
        <v>636</v>
      </c>
      <c r="O38" s="137" t="s">
        <v>4190</v>
      </c>
    </row>
    <row r="39" spans="1:15">
      <c r="A39" s="1787" t="s">
        <v>4193</v>
      </c>
      <c r="B39" s="66" t="s">
        <v>637</v>
      </c>
      <c r="C39" s="56"/>
      <c r="D39" s="1767" t="s">
        <v>638</v>
      </c>
      <c r="E39" s="1766" t="s">
        <v>639</v>
      </c>
      <c r="F39" s="1756" t="s">
        <v>640</v>
      </c>
      <c r="G39" s="1756" t="s">
        <v>641</v>
      </c>
      <c r="H39" s="137" t="s">
        <v>642</v>
      </c>
      <c r="I39" s="175" t="s">
        <v>643</v>
      </c>
      <c r="J39" s="1767" t="s">
        <v>644</v>
      </c>
      <c r="K39" s="1767" t="s">
        <v>644</v>
      </c>
      <c r="L39" s="44" t="s">
        <v>644</v>
      </c>
      <c r="M39" s="288"/>
      <c r="N39" s="1767" t="s">
        <v>645</v>
      </c>
      <c r="O39" s="137" t="s">
        <v>4193</v>
      </c>
    </row>
    <row r="40" spans="1:15">
      <c r="A40" s="49"/>
      <c r="B40" s="69"/>
      <c r="C40" s="77" t="s">
        <v>65</v>
      </c>
      <c r="D40" s="290" t="s">
        <v>2119</v>
      </c>
      <c r="E40" s="1792" t="s">
        <v>2120</v>
      </c>
      <c r="F40" s="220" t="s">
        <v>2121</v>
      </c>
      <c r="G40" s="220" t="s">
        <v>4029</v>
      </c>
      <c r="H40" s="138" t="s">
        <v>4030</v>
      </c>
      <c r="I40" s="176" t="s">
        <v>4031</v>
      </c>
      <c r="J40" s="290" t="s">
        <v>4032</v>
      </c>
      <c r="K40" s="290" t="s">
        <v>4033</v>
      </c>
      <c r="L40" s="50" t="s">
        <v>4034</v>
      </c>
      <c r="M40" s="207"/>
      <c r="N40" s="290" t="s">
        <v>3977</v>
      </c>
      <c r="O40" s="71"/>
    </row>
    <row r="41" spans="1:15">
      <c r="A41" s="49">
        <v>1</v>
      </c>
      <c r="B41" s="69" t="s">
        <v>3306</v>
      </c>
      <c r="C41" s="77"/>
      <c r="D41" s="290" t="s">
        <v>3310</v>
      </c>
      <c r="E41" s="1792">
        <v>62</v>
      </c>
      <c r="F41" s="69"/>
      <c r="G41" s="69"/>
      <c r="H41" s="71"/>
      <c r="I41" s="2604">
        <v>176785</v>
      </c>
      <c r="J41" s="215"/>
      <c r="K41" s="215">
        <v>22186386</v>
      </c>
      <c r="L41" s="344"/>
      <c r="M41" s="215"/>
      <c r="N41" s="215">
        <f>SUM(J41:L41)</f>
        <v>22186386</v>
      </c>
      <c r="O41" s="71">
        <v>1</v>
      </c>
    </row>
    <row r="42" spans="1:15">
      <c r="A42" s="49">
        <v>2</v>
      </c>
      <c r="B42" s="69" t="s">
        <v>3307</v>
      </c>
      <c r="C42" s="77"/>
      <c r="D42" s="290" t="s">
        <v>3310</v>
      </c>
      <c r="E42" s="1792">
        <v>60</v>
      </c>
      <c r="F42" s="69"/>
      <c r="G42" s="69"/>
      <c r="H42" s="71"/>
      <c r="I42" s="2605">
        <v>78063</v>
      </c>
      <c r="J42" s="346"/>
      <c r="K42" s="346">
        <v>4266114</v>
      </c>
      <c r="L42" s="347"/>
      <c r="M42" s="346"/>
      <c r="N42" s="346">
        <f t="shared" ref="N42:N53" si="0">SUM(J42:M42)</f>
        <v>4266114</v>
      </c>
      <c r="O42" s="71">
        <v>2</v>
      </c>
    </row>
    <row r="43" spans="1:15">
      <c r="A43" s="49">
        <v>3</v>
      </c>
      <c r="B43" s="69" t="s">
        <v>3308</v>
      </c>
      <c r="C43" s="77"/>
      <c r="D43" s="77"/>
      <c r="E43" s="52"/>
      <c r="F43" s="69"/>
      <c r="G43" s="69"/>
      <c r="H43" s="71"/>
      <c r="I43" s="2605">
        <v>18376</v>
      </c>
      <c r="J43" s="346"/>
      <c r="K43" s="346">
        <v>330910</v>
      </c>
      <c r="L43" s="347"/>
      <c r="M43" s="346"/>
      <c r="N43" s="346">
        <f t="shared" si="0"/>
        <v>330910</v>
      </c>
      <c r="O43" s="71">
        <v>3</v>
      </c>
    </row>
    <row r="44" spans="1:15">
      <c r="A44" s="49">
        <v>4</v>
      </c>
      <c r="B44" s="69" t="s">
        <v>3762</v>
      </c>
      <c r="C44" s="77"/>
      <c r="D44" s="77"/>
      <c r="E44" s="52"/>
      <c r="F44" s="69"/>
      <c r="G44" s="69"/>
      <c r="H44" s="71"/>
      <c r="I44" s="2605">
        <v>0</v>
      </c>
      <c r="J44" s="346"/>
      <c r="K44" s="346">
        <v>27</v>
      </c>
      <c r="L44" s="347"/>
      <c r="M44" s="346"/>
      <c r="N44" s="346">
        <f t="shared" si="0"/>
        <v>27</v>
      </c>
      <c r="O44" s="71">
        <v>4</v>
      </c>
    </row>
    <row r="45" spans="1:15">
      <c r="A45" s="49">
        <v>5</v>
      </c>
      <c r="B45" s="69" t="s">
        <v>3309</v>
      </c>
      <c r="C45" s="77"/>
      <c r="D45" s="77"/>
      <c r="E45" s="52"/>
      <c r="F45" s="69"/>
      <c r="G45" s="69"/>
      <c r="H45" s="71"/>
      <c r="I45" s="2605">
        <v>94</v>
      </c>
      <c r="J45" s="346"/>
      <c r="K45" s="346">
        <v>23688</v>
      </c>
      <c r="L45" s="347"/>
      <c r="M45" s="346"/>
      <c r="N45" s="346">
        <f t="shared" si="0"/>
        <v>23688</v>
      </c>
      <c r="O45" s="71">
        <v>5</v>
      </c>
    </row>
    <row r="46" spans="1:15">
      <c r="A46" s="49">
        <v>6</v>
      </c>
      <c r="B46" s="69"/>
      <c r="C46" s="77"/>
      <c r="D46" s="77"/>
      <c r="E46" s="52"/>
      <c r="F46" s="69"/>
      <c r="G46" s="69"/>
      <c r="H46" s="71"/>
      <c r="I46" s="70"/>
      <c r="J46" s="346"/>
      <c r="K46" s="346">
        <v>0</v>
      </c>
      <c r="L46" s="347"/>
      <c r="M46" s="346"/>
      <c r="N46" s="346">
        <f t="shared" si="0"/>
        <v>0</v>
      </c>
      <c r="O46" s="71">
        <v>6</v>
      </c>
    </row>
    <row r="47" spans="1:15">
      <c r="A47" s="49">
        <v>7</v>
      </c>
      <c r="B47" s="69"/>
      <c r="C47" s="77"/>
      <c r="D47" s="77"/>
      <c r="E47" s="52"/>
      <c r="F47" s="69"/>
      <c r="G47" s="69"/>
      <c r="H47" s="71"/>
      <c r="I47" s="70"/>
      <c r="J47" s="346"/>
      <c r="K47" s="346"/>
      <c r="L47" s="347"/>
      <c r="M47" s="346"/>
      <c r="N47" s="346"/>
      <c r="O47" s="71">
        <v>7</v>
      </c>
    </row>
    <row r="48" spans="1:15">
      <c r="A48" s="49">
        <v>8</v>
      </c>
      <c r="B48" s="69"/>
      <c r="C48" s="77"/>
      <c r="D48" s="77"/>
      <c r="E48" s="52"/>
      <c r="F48" s="69"/>
      <c r="G48" s="69"/>
      <c r="H48" s="71"/>
      <c r="I48" s="70"/>
      <c r="J48" s="346"/>
      <c r="K48" s="346"/>
      <c r="L48" s="347"/>
      <c r="M48" s="346"/>
      <c r="N48" s="346"/>
      <c r="O48" s="71">
        <v>8</v>
      </c>
    </row>
    <row r="49" spans="1:15">
      <c r="A49" s="49">
        <v>9</v>
      </c>
      <c r="B49" s="69"/>
      <c r="C49" s="77"/>
      <c r="D49" s="77"/>
      <c r="E49" s="52"/>
      <c r="F49" s="69"/>
      <c r="G49" s="69"/>
      <c r="H49" s="71"/>
      <c r="I49" s="70"/>
      <c r="J49" s="346"/>
      <c r="K49" s="346"/>
      <c r="L49" s="347"/>
      <c r="M49" s="346"/>
      <c r="N49" s="346"/>
      <c r="O49" s="71">
        <v>9</v>
      </c>
    </row>
    <row r="50" spans="1:15">
      <c r="A50" s="49">
        <v>10</v>
      </c>
      <c r="B50" s="69"/>
      <c r="C50" s="77"/>
      <c r="D50" s="77"/>
      <c r="E50" s="52"/>
      <c r="F50" s="69"/>
      <c r="G50" s="69"/>
      <c r="H50" s="71"/>
      <c r="I50" s="70"/>
      <c r="J50" s="346"/>
      <c r="K50" s="346"/>
      <c r="L50" s="347"/>
      <c r="M50" s="346"/>
      <c r="N50" s="346"/>
      <c r="O50" s="71">
        <v>10</v>
      </c>
    </row>
    <row r="51" spans="1:15">
      <c r="A51" s="49">
        <v>11</v>
      </c>
      <c r="B51" s="69"/>
      <c r="C51" s="77"/>
      <c r="D51" s="77"/>
      <c r="E51" s="52"/>
      <c r="F51" s="69"/>
      <c r="G51" s="69"/>
      <c r="H51" s="71"/>
      <c r="I51" s="70"/>
      <c r="J51" s="346"/>
      <c r="K51" s="346"/>
      <c r="L51" s="347"/>
      <c r="M51" s="346"/>
      <c r="N51" s="346"/>
      <c r="O51" s="71">
        <v>11</v>
      </c>
    </row>
    <row r="52" spans="1:15">
      <c r="A52" s="49">
        <v>12</v>
      </c>
      <c r="B52" s="69" t="s">
        <v>4053</v>
      </c>
      <c r="C52" s="77"/>
      <c r="D52" s="77"/>
      <c r="E52" s="52"/>
      <c r="F52" s="69"/>
      <c r="G52" s="69"/>
      <c r="H52" s="71"/>
      <c r="I52" s="70">
        <f>SUM(I41:I42)</f>
        <v>254848</v>
      </c>
      <c r="J52" s="149"/>
      <c r="K52" s="346">
        <f>SUM(K41:K42)</f>
        <v>26452500</v>
      </c>
      <c r="L52" s="347"/>
      <c r="M52" s="346"/>
      <c r="N52" s="346">
        <f t="shared" si="0"/>
        <v>26452500</v>
      </c>
      <c r="O52" s="71">
        <v>12</v>
      </c>
    </row>
    <row r="53" spans="1:15">
      <c r="A53" s="49">
        <v>13</v>
      </c>
      <c r="B53" s="69" t="s">
        <v>4054</v>
      </c>
      <c r="C53" s="77"/>
      <c r="D53" s="1181"/>
      <c r="E53" s="1182"/>
      <c r="F53" s="1183"/>
      <c r="G53" s="1183"/>
      <c r="H53" s="1184"/>
      <c r="I53" s="70">
        <f>SUM(I43:I45)</f>
        <v>18470</v>
      </c>
      <c r="J53" s="211"/>
      <c r="K53" s="346">
        <f>SUM(K43:K46)</f>
        <v>354625</v>
      </c>
      <c r="L53" s="347"/>
      <c r="M53" s="346"/>
      <c r="N53" s="346">
        <f t="shared" si="0"/>
        <v>354625</v>
      </c>
      <c r="O53" s="71">
        <v>13</v>
      </c>
    </row>
    <row r="54" spans="1:15" ht="15.75" thickBot="1">
      <c r="A54" s="72">
        <v>14</v>
      </c>
      <c r="B54" s="372" t="s">
        <v>4014</v>
      </c>
      <c r="C54" s="373"/>
      <c r="D54" s="1185"/>
      <c r="E54" s="1186"/>
      <c r="F54" s="1187"/>
      <c r="G54" s="1187"/>
      <c r="H54" s="1188"/>
      <c r="I54" s="375">
        <f>SUM(I52:I53)</f>
        <v>273318</v>
      </c>
      <c r="J54" s="218">
        <f>SUM(J41:J53)</f>
        <v>0</v>
      </c>
      <c r="K54" s="218">
        <f>SUM(K52:K53)</f>
        <v>26807125</v>
      </c>
      <c r="L54" s="201"/>
      <c r="M54" s="307">
        <f>SUM(M41:M53)</f>
        <v>0</v>
      </c>
      <c r="N54" s="218">
        <f>SUM(N52:N53)</f>
        <v>26807125</v>
      </c>
      <c r="O54" s="260">
        <v>14</v>
      </c>
    </row>
    <row r="55" spans="1:15">
      <c r="A55" s="44"/>
      <c r="B55" s="44"/>
      <c r="C55" s="44"/>
      <c r="D55" s="44"/>
      <c r="E55" s="44"/>
      <c r="F55" s="44"/>
      <c r="G55" s="44"/>
      <c r="H55" s="44"/>
      <c r="I55" s="44"/>
      <c r="J55" s="44"/>
      <c r="K55" s="44"/>
      <c r="L55" s="44"/>
      <c r="M55" s="44"/>
      <c r="N55" s="44"/>
      <c r="O55" s="44"/>
    </row>
    <row r="56" spans="1:15">
      <c r="A56" s="1771" t="s">
        <v>646</v>
      </c>
      <c r="B56" s="44"/>
      <c r="C56" s="44"/>
      <c r="D56" s="44"/>
      <c r="E56" s="11"/>
      <c r="F56" s="44"/>
      <c r="G56" s="44"/>
      <c r="H56" s="44"/>
      <c r="I56" s="11" t="str">
        <f>A56</f>
        <v>FERC FORM NO.1 (REVISED. 12-90) NYPSC Modified-96</v>
      </c>
      <c r="J56" s="11"/>
      <c r="K56" s="11"/>
      <c r="L56" s="11"/>
      <c r="M56" s="11"/>
      <c r="N56" s="11"/>
      <c r="O56" s="174" t="s">
        <v>647</v>
      </c>
    </row>
    <row r="57" spans="1:15">
      <c r="A57" s="44" t="s">
        <v>648</v>
      </c>
      <c r="B57" s="44"/>
      <c r="C57" s="44"/>
      <c r="D57" s="44"/>
      <c r="E57" s="44"/>
      <c r="F57" s="44"/>
      <c r="G57" s="44"/>
      <c r="H57" s="44"/>
      <c r="I57" s="44" t="s">
        <v>649</v>
      </c>
      <c r="J57" s="44"/>
      <c r="K57" s="44"/>
      <c r="L57" s="44"/>
      <c r="M57" s="44"/>
      <c r="N57" s="44"/>
      <c r="O57" s="44"/>
    </row>
    <row r="58" spans="1:15">
      <c r="A58" s="44"/>
      <c r="B58" s="44"/>
      <c r="C58" s="44"/>
      <c r="D58" s="44"/>
      <c r="E58" s="44"/>
      <c r="F58" s="44"/>
      <c r="G58" s="44"/>
      <c r="H58" s="44"/>
      <c r="I58" s="11"/>
      <c r="J58" s="11"/>
      <c r="K58" s="11"/>
      <c r="L58" s="11"/>
      <c r="M58" s="11"/>
      <c r="N58" s="11"/>
      <c r="O58" s="11"/>
    </row>
    <row r="59" spans="1:15">
      <c r="A59" s="44"/>
      <c r="B59" s="44"/>
      <c r="C59" s="44"/>
      <c r="D59" s="44"/>
      <c r="E59" s="44"/>
      <c r="F59" s="44"/>
      <c r="G59" s="44"/>
      <c r="H59" s="44"/>
      <c r="I59" s="11"/>
      <c r="J59" s="11"/>
      <c r="K59" s="11"/>
      <c r="L59" s="11"/>
      <c r="M59" s="11"/>
      <c r="N59" s="11"/>
      <c r="O59" s="11"/>
    </row>
    <row r="60" spans="1:15">
      <c r="A60" s="44"/>
      <c r="B60" s="44"/>
      <c r="C60" s="44"/>
      <c r="D60" s="44"/>
      <c r="E60" s="44"/>
      <c r="F60" s="44"/>
      <c r="G60" s="44"/>
      <c r="H60" s="44"/>
      <c r="I60" s="11"/>
      <c r="J60" s="11"/>
      <c r="K60" s="11"/>
      <c r="L60" s="11"/>
      <c r="M60" s="11"/>
      <c r="N60" s="11"/>
      <c r="O60" s="11"/>
    </row>
    <row r="61" spans="1:15" ht="15.75">
      <c r="A61" s="46" t="s">
        <v>2751</v>
      </c>
      <c r="B61" s="44"/>
      <c r="C61" s="44"/>
      <c r="D61" s="44"/>
      <c r="E61" s="44"/>
      <c r="F61" s="44"/>
      <c r="G61" s="44"/>
      <c r="H61" s="44"/>
      <c r="I61" s="11"/>
      <c r="J61" s="11"/>
      <c r="K61" s="11"/>
      <c r="L61" s="11"/>
      <c r="M61" s="11"/>
      <c r="N61" s="11"/>
      <c r="O61" s="11"/>
    </row>
    <row r="62" spans="1:15" ht="15.75">
      <c r="A62" s="46"/>
      <c r="B62" s="44"/>
      <c r="C62" s="44"/>
      <c r="D62" s="44"/>
      <c r="E62" s="44"/>
      <c r="F62" s="44"/>
      <c r="G62" s="44"/>
      <c r="H62" s="44"/>
      <c r="I62" s="11"/>
      <c r="J62" s="11"/>
      <c r="K62" s="11"/>
      <c r="L62" s="11"/>
      <c r="M62" s="11"/>
      <c r="N62" s="11"/>
      <c r="O62" s="11"/>
    </row>
    <row r="63" spans="1:15" ht="16.5" thickBot="1">
      <c r="A63" s="560" t="str">
        <f>'Data Sheet'!$C$25</f>
        <v>Orange and Rockland Utilities, Inc</v>
      </c>
      <c r="B63" s="44"/>
      <c r="C63" s="44"/>
      <c r="D63" s="44"/>
      <c r="E63" s="44"/>
      <c r="F63" s="456" t="str">
        <f>'Data Sheet'!$C$40</f>
        <v>4/28/2015</v>
      </c>
      <c r="G63" s="11" t="str">
        <f>'Data Sheet'!$C$38</f>
        <v>12/31/2014</v>
      </c>
      <c r="H63" s="44"/>
      <c r="I63" s="560" t="str">
        <f>'Data Sheet'!$C$25</f>
        <v>Orange and Rockland Utilities, Inc</v>
      </c>
      <c r="J63" s="11"/>
      <c r="K63" s="11"/>
      <c r="L63" s="456" t="str">
        <f>'Data Sheet'!$C$40</f>
        <v>4/28/2015</v>
      </c>
      <c r="M63" s="11"/>
      <c r="N63" s="11" t="str">
        <f>'Data Sheet'!$C$38</f>
        <v>12/31/2014</v>
      </c>
      <c r="O63" s="11"/>
    </row>
    <row r="64" spans="1:15">
      <c r="A64" s="13"/>
      <c r="B64" s="41"/>
      <c r="C64" s="41"/>
      <c r="D64" s="41"/>
      <c r="E64" s="41"/>
      <c r="F64" s="41"/>
      <c r="G64" s="41"/>
      <c r="H64" s="42"/>
      <c r="I64" s="13"/>
      <c r="J64" s="41"/>
      <c r="K64" s="41"/>
      <c r="L64" s="41"/>
      <c r="M64" s="41"/>
      <c r="N64" s="41"/>
      <c r="O64" s="42"/>
    </row>
    <row r="65" spans="1:15">
      <c r="A65" s="90" t="s">
        <v>3654</v>
      </c>
      <c r="B65" s="50"/>
      <c r="C65" s="50"/>
      <c r="D65" s="50"/>
      <c r="E65" s="50"/>
      <c r="F65" s="50"/>
      <c r="G65" s="50"/>
      <c r="H65" s="330"/>
      <c r="I65" s="231" t="s">
        <v>4048</v>
      </c>
      <c r="J65" s="232"/>
      <c r="K65" s="232"/>
      <c r="L65" s="232"/>
      <c r="M65" s="232"/>
      <c r="N65" s="232"/>
      <c r="O65" s="48"/>
    </row>
    <row r="66" spans="1:15">
      <c r="A66" s="62"/>
      <c r="B66" s="64"/>
      <c r="C66" s="57"/>
      <c r="D66" s="57"/>
      <c r="E66" s="63"/>
      <c r="F66" s="64"/>
      <c r="G66" s="64" t="s">
        <v>622</v>
      </c>
      <c r="H66" s="60"/>
      <c r="I66" s="252"/>
      <c r="J66" s="63"/>
      <c r="K66" s="63" t="s">
        <v>650</v>
      </c>
      <c r="L66" s="63"/>
      <c r="M66" s="57"/>
      <c r="N66" s="57"/>
      <c r="O66" s="60"/>
    </row>
    <row r="67" spans="1:15">
      <c r="A67" s="47"/>
      <c r="B67" s="66" t="s">
        <v>624</v>
      </c>
      <c r="C67" s="56"/>
      <c r="D67" s="56"/>
      <c r="E67" s="1766" t="s">
        <v>625</v>
      </c>
      <c r="F67" s="1756" t="s">
        <v>626</v>
      </c>
      <c r="G67" s="443" t="s">
        <v>626</v>
      </c>
      <c r="H67" s="223" t="s">
        <v>626</v>
      </c>
      <c r="I67" s="55"/>
      <c r="J67" s="57"/>
      <c r="K67" s="57"/>
      <c r="L67" s="63"/>
      <c r="M67" s="57"/>
      <c r="N67" s="56"/>
      <c r="O67" s="58"/>
    </row>
    <row r="68" spans="1:15">
      <c r="A68" s="1787" t="s">
        <v>4190</v>
      </c>
      <c r="B68" s="66" t="s">
        <v>627</v>
      </c>
      <c r="C68" s="56"/>
      <c r="D68" s="1767" t="s">
        <v>628</v>
      </c>
      <c r="E68" s="1766" t="s">
        <v>629</v>
      </c>
      <c r="F68" s="1756" t="s">
        <v>630</v>
      </c>
      <c r="G68" s="1756" t="s">
        <v>631</v>
      </c>
      <c r="H68" s="137" t="s">
        <v>631</v>
      </c>
      <c r="I68" s="175" t="s">
        <v>632</v>
      </c>
      <c r="J68" s="1767" t="s">
        <v>633</v>
      </c>
      <c r="K68" s="1767" t="s">
        <v>634</v>
      </c>
      <c r="L68" s="44" t="s">
        <v>635</v>
      </c>
      <c r="M68" s="288"/>
      <c r="N68" s="1767" t="s">
        <v>636</v>
      </c>
      <c r="O68" s="137" t="s">
        <v>4190</v>
      </c>
    </row>
    <row r="69" spans="1:15">
      <c r="A69" s="1787" t="s">
        <v>4193</v>
      </c>
      <c r="B69" s="66" t="s">
        <v>637</v>
      </c>
      <c r="C69" s="56"/>
      <c r="D69" s="1767" t="s">
        <v>638</v>
      </c>
      <c r="E69" s="1766" t="s">
        <v>639</v>
      </c>
      <c r="F69" s="1756" t="s">
        <v>640</v>
      </c>
      <c r="G69" s="1756" t="s">
        <v>641</v>
      </c>
      <c r="H69" s="137" t="s">
        <v>642</v>
      </c>
      <c r="I69" s="175" t="s">
        <v>643</v>
      </c>
      <c r="J69" s="1767" t="s">
        <v>644</v>
      </c>
      <c r="K69" s="1767" t="s">
        <v>644</v>
      </c>
      <c r="L69" s="44" t="s">
        <v>644</v>
      </c>
      <c r="M69" s="288"/>
      <c r="N69" s="1767" t="s">
        <v>645</v>
      </c>
      <c r="O69" s="137" t="s">
        <v>4193</v>
      </c>
    </row>
    <row r="70" spans="1:15">
      <c r="A70" s="49"/>
      <c r="B70" s="69"/>
      <c r="C70" s="77" t="s">
        <v>65</v>
      </c>
      <c r="D70" s="290" t="s">
        <v>2119</v>
      </c>
      <c r="E70" s="1792" t="s">
        <v>2120</v>
      </c>
      <c r="F70" s="220" t="s">
        <v>2121</v>
      </c>
      <c r="G70" s="220" t="s">
        <v>4029</v>
      </c>
      <c r="H70" s="138" t="s">
        <v>4030</v>
      </c>
      <c r="I70" s="176" t="s">
        <v>4031</v>
      </c>
      <c r="J70" s="290" t="s">
        <v>4032</v>
      </c>
      <c r="K70" s="290" t="s">
        <v>4033</v>
      </c>
      <c r="L70" s="50" t="s">
        <v>4034</v>
      </c>
      <c r="M70" s="207"/>
      <c r="N70" s="290" t="s">
        <v>3977</v>
      </c>
      <c r="O70" s="71"/>
    </row>
    <row r="71" spans="1:15">
      <c r="A71" s="49">
        <v>1</v>
      </c>
      <c r="B71" s="69"/>
      <c r="C71" s="77"/>
      <c r="D71" s="77"/>
      <c r="E71" s="52"/>
      <c r="F71" s="69"/>
      <c r="G71" s="69"/>
      <c r="H71" s="71"/>
      <c r="I71" s="70"/>
      <c r="J71" s="215"/>
      <c r="K71" s="215"/>
      <c r="L71" s="344"/>
      <c r="M71" s="215"/>
      <c r="N71" s="215">
        <f>SUM(J71:L71)</f>
        <v>0</v>
      </c>
      <c r="O71" s="71">
        <v>1</v>
      </c>
    </row>
    <row r="72" spans="1:15">
      <c r="A72" s="49">
        <v>2</v>
      </c>
      <c r="B72" s="69"/>
      <c r="C72" s="77"/>
      <c r="D72" s="77"/>
      <c r="E72" s="52"/>
      <c r="F72" s="69"/>
      <c r="G72" s="69"/>
      <c r="H72" s="71"/>
      <c r="I72" s="70"/>
      <c r="J72" s="346"/>
      <c r="K72" s="346"/>
      <c r="L72" s="347"/>
      <c r="M72" s="346"/>
      <c r="N72" s="346">
        <f t="shared" ref="N72:N120" si="1">SUM(J72:M72)</f>
        <v>0</v>
      </c>
      <c r="O72" s="71">
        <v>2</v>
      </c>
    </row>
    <row r="73" spans="1:15">
      <c r="A73" s="49">
        <v>3</v>
      </c>
      <c r="B73" s="69"/>
      <c r="C73" s="77"/>
      <c r="D73" s="77"/>
      <c r="E73" s="52"/>
      <c r="F73" s="69"/>
      <c r="G73" s="69"/>
      <c r="H73" s="71"/>
      <c r="I73" s="70"/>
      <c r="J73" s="346"/>
      <c r="K73" s="346"/>
      <c r="L73" s="347"/>
      <c r="M73" s="346"/>
      <c r="N73" s="346">
        <f t="shared" si="1"/>
        <v>0</v>
      </c>
      <c r="O73" s="71">
        <v>3</v>
      </c>
    </row>
    <row r="74" spans="1:15">
      <c r="A74" s="49">
        <v>4</v>
      </c>
      <c r="B74" s="69"/>
      <c r="C74" s="77"/>
      <c r="D74" s="77"/>
      <c r="E74" s="52"/>
      <c r="F74" s="69"/>
      <c r="G74" s="69"/>
      <c r="H74" s="71"/>
      <c r="I74" s="70"/>
      <c r="J74" s="346"/>
      <c r="K74" s="346"/>
      <c r="L74" s="347"/>
      <c r="M74" s="346"/>
      <c r="N74" s="346">
        <f t="shared" si="1"/>
        <v>0</v>
      </c>
      <c r="O74" s="71">
        <v>4</v>
      </c>
    </row>
    <row r="75" spans="1:15">
      <c r="A75" s="49">
        <v>5</v>
      </c>
      <c r="B75" s="69"/>
      <c r="C75" s="77"/>
      <c r="D75" s="77"/>
      <c r="E75" s="52"/>
      <c r="F75" s="69"/>
      <c r="G75" s="69"/>
      <c r="H75" s="71"/>
      <c r="I75" s="70"/>
      <c r="J75" s="346"/>
      <c r="K75" s="346"/>
      <c r="L75" s="347"/>
      <c r="M75" s="346"/>
      <c r="N75" s="346">
        <f t="shared" si="1"/>
        <v>0</v>
      </c>
      <c r="O75" s="71">
        <v>5</v>
      </c>
    </row>
    <row r="76" spans="1:15">
      <c r="A76" s="49">
        <v>6</v>
      </c>
      <c r="B76" s="69"/>
      <c r="C76" s="77"/>
      <c r="D76" s="77"/>
      <c r="E76" s="52"/>
      <c r="F76" s="69"/>
      <c r="G76" s="69"/>
      <c r="H76" s="71"/>
      <c r="I76" s="70"/>
      <c r="J76" s="346"/>
      <c r="K76" s="346"/>
      <c r="L76" s="347"/>
      <c r="M76" s="346"/>
      <c r="N76" s="346">
        <f t="shared" si="1"/>
        <v>0</v>
      </c>
      <c r="O76" s="71">
        <v>6</v>
      </c>
    </row>
    <row r="77" spans="1:15">
      <c r="A77" s="49">
        <v>7</v>
      </c>
      <c r="B77" s="69"/>
      <c r="C77" s="77"/>
      <c r="D77" s="77"/>
      <c r="E77" s="52"/>
      <c r="F77" s="69"/>
      <c r="G77" s="69"/>
      <c r="H77" s="71"/>
      <c r="I77" s="70"/>
      <c r="J77" s="346"/>
      <c r="K77" s="346"/>
      <c r="L77" s="347"/>
      <c r="M77" s="346"/>
      <c r="N77" s="346">
        <f t="shared" si="1"/>
        <v>0</v>
      </c>
      <c r="O77" s="71">
        <v>7</v>
      </c>
    </row>
    <row r="78" spans="1:15">
      <c r="A78" s="49">
        <v>8</v>
      </c>
      <c r="B78" s="69"/>
      <c r="C78" s="77"/>
      <c r="D78" s="77"/>
      <c r="E78" s="52"/>
      <c r="F78" s="69"/>
      <c r="G78" s="69"/>
      <c r="H78" s="71"/>
      <c r="I78" s="70"/>
      <c r="J78" s="346"/>
      <c r="K78" s="346"/>
      <c r="L78" s="347"/>
      <c r="M78" s="346"/>
      <c r="N78" s="346">
        <f t="shared" si="1"/>
        <v>0</v>
      </c>
      <c r="O78" s="71">
        <v>8</v>
      </c>
    </row>
    <row r="79" spans="1:15">
      <c r="A79" s="49">
        <v>9</v>
      </c>
      <c r="B79" s="69"/>
      <c r="C79" s="77"/>
      <c r="D79" s="77"/>
      <c r="E79" s="52"/>
      <c r="F79" s="69"/>
      <c r="G79" s="69"/>
      <c r="H79" s="71"/>
      <c r="I79" s="70"/>
      <c r="J79" s="346"/>
      <c r="K79" s="346"/>
      <c r="L79" s="347"/>
      <c r="M79" s="346"/>
      <c r="N79" s="346">
        <f t="shared" si="1"/>
        <v>0</v>
      </c>
      <c r="O79" s="71">
        <v>9</v>
      </c>
    </row>
    <row r="80" spans="1:15">
      <c r="A80" s="49">
        <v>10</v>
      </c>
      <c r="B80" s="69"/>
      <c r="C80" s="77"/>
      <c r="D80" s="77"/>
      <c r="E80" s="52"/>
      <c r="F80" s="69"/>
      <c r="G80" s="69"/>
      <c r="H80" s="71"/>
      <c r="I80" s="70"/>
      <c r="J80" s="346"/>
      <c r="K80" s="346"/>
      <c r="L80" s="347"/>
      <c r="M80" s="346"/>
      <c r="N80" s="346">
        <f t="shared" si="1"/>
        <v>0</v>
      </c>
      <c r="O80" s="71">
        <v>10</v>
      </c>
    </row>
    <row r="81" spans="1:15">
      <c r="A81" s="49">
        <v>11</v>
      </c>
      <c r="B81" s="69"/>
      <c r="C81" s="77"/>
      <c r="D81" s="77"/>
      <c r="E81" s="52"/>
      <c r="F81" s="69"/>
      <c r="G81" s="69"/>
      <c r="H81" s="71"/>
      <c r="I81" s="70"/>
      <c r="J81" s="346"/>
      <c r="K81" s="346"/>
      <c r="L81" s="347"/>
      <c r="M81" s="346"/>
      <c r="N81" s="346">
        <f t="shared" si="1"/>
        <v>0</v>
      </c>
      <c r="O81" s="71">
        <v>11</v>
      </c>
    </row>
    <row r="82" spans="1:15">
      <c r="A82" s="49">
        <v>12</v>
      </c>
      <c r="B82" s="69"/>
      <c r="C82" s="77"/>
      <c r="D82" s="77"/>
      <c r="E82" s="52"/>
      <c r="F82" s="69"/>
      <c r="G82" s="69"/>
      <c r="H82" s="71"/>
      <c r="I82" s="70"/>
      <c r="J82" s="346"/>
      <c r="K82" s="346"/>
      <c r="L82" s="347"/>
      <c r="M82" s="346"/>
      <c r="N82" s="346">
        <f t="shared" si="1"/>
        <v>0</v>
      </c>
      <c r="O82" s="71">
        <v>12</v>
      </c>
    </row>
    <row r="83" spans="1:15">
      <c r="A83" s="49">
        <v>13</v>
      </c>
      <c r="B83" s="69"/>
      <c r="C83" s="77"/>
      <c r="D83" s="77"/>
      <c r="E83" s="52"/>
      <c r="F83" s="69"/>
      <c r="G83" s="69"/>
      <c r="H83" s="71"/>
      <c r="I83" s="70"/>
      <c r="J83" s="346"/>
      <c r="K83" s="346"/>
      <c r="L83" s="347"/>
      <c r="M83" s="346"/>
      <c r="N83" s="346">
        <f t="shared" si="1"/>
        <v>0</v>
      </c>
      <c r="O83" s="71">
        <v>13</v>
      </c>
    </row>
    <row r="84" spans="1:15">
      <c r="A84" s="49">
        <v>14</v>
      </c>
      <c r="B84" s="69"/>
      <c r="C84" s="77"/>
      <c r="D84" s="77"/>
      <c r="E84" s="52"/>
      <c r="F84" s="69"/>
      <c r="G84" s="69"/>
      <c r="H84" s="71"/>
      <c r="I84" s="70"/>
      <c r="J84" s="346"/>
      <c r="K84" s="346"/>
      <c r="L84" s="347"/>
      <c r="M84" s="346"/>
      <c r="N84" s="346">
        <f t="shared" si="1"/>
        <v>0</v>
      </c>
      <c r="O84" s="71">
        <v>14</v>
      </c>
    </row>
    <row r="85" spans="1:15">
      <c r="A85" s="49">
        <v>15</v>
      </c>
      <c r="B85" s="69"/>
      <c r="C85" s="77"/>
      <c r="D85" s="77"/>
      <c r="E85" s="52"/>
      <c r="F85" s="69"/>
      <c r="G85" s="69"/>
      <c r="H85" s="71"/>
      <c r="I85" s="70"/>
      <c r="J85" s="346"/>
      <c r="K85" s="346"/>
      <c r="L85" s="347"/>
      <c r="M85" s="346"/>
      <c r="N85" s="346">
        <f t="shared" si="1"/>
        <v>0</v>
      </c>
      <c r="O85" s="71">
        <v>15</v>
      </c>
    </row>
    <row r="86" spans="1:15">
      <c r="A86" s="49">
        <v>16</v>
      </c>
      <c r="B86" s="69"/>
      <c r="C86" s="77"/>
      <c r="D86" s="77"/>
      <c r="E86" s="52"/>
      <c r="F86" s="69"/>
      <c r="G86" s="69"/>
      <c r="H86" s="71"/>
      <c r="I86" s="70"/>
      <c r="J86" s="346"/>
      <c r="K86" s="346"/>
      <c r="L86" s="347"/>
      <c r="M86" s="346"/>
      <c r="N86" s="346">
        <f t="shared" si="1"/>
        <v>0</v>
      </c>
      <c r="O86" s="71">
        <v>16</v>
      </c>
    </row>
    <row r="87" spans="1:15">
      <c r="A87" s="49">
        <v>17</v>
      </c>
      <c r="B87" s="69"/>
      <c r="C87" s="77"/>
      <c r="D87" s="77"/>
      <c r="E87" s="52"/>
      <c r="F87" s="69"/>
      <c r="G87" s="69"/>
      <c r="H87" s="71"/>
      <c r="I87" s="70"/>
      <c r="J87" s="346"/>
      <c r="K87" s="346"/>
      <c r="L87" s="347"/>
      <c r="M87" s="346"/>
      <c r="N87" s="346">
        <f t="shared" si="1"/>
        <v>0</v>
      </c>
      <c r="O87" s="71">
        <v>17</v>
      </c>
    </row>
    <row r="88" spans="1:15">
      <c r="A88" s="49">
        <v>18</v>
      </c>
      <c r="B88" s="69"/>
      <c r="C88" s="77"/>
      <c r="D88" s="77"/>
      <c r="E88" s="52"/>
      <c r="F88" s="69"/>
      <c r="G88" s="69"/>
      <c r="H88" s="71"/>
      <c r="I88" s="70"/>
      <c r="J88" s="346"/>
      <c r="K88" s="346"/>
      <c r="L88" s="347"/>
      <c r="M88" s="346"/>
      <c r="N88" s="346">
        <f t="shared" si="1"/>
        <v>0</v>
      </c>
      <c r="O88" s="71">
        <v>18</v>
      </c>
    </row>
    <row r="89" spans="1:15">
      <c r="A89" s="49">
        <v>19</v>
      </c>
      <c r="B89" s="69"/>
      <c r="C89" s="77"/>
      <c r="D89" s="77"/>
      <c r="E89" s="52"/>
      <c r="F89" s="69"/>
      <c r="G89" s="69"/>
      <c r="H89" s="71"/>
      <c r="I89" s="70"/>
      <c r="J89" s="346"/>
      <c r="K89" s="346"/>
      <c r="L89" s="347"/>
      <c r="M89" s="346"/>
      <c r="N89" s="346">
        <f t="shared" si="1"/>
        <v>0</v>
      </c>
      <c r="O89" s="71">
        <v>19</v>
      </c>
    </row>
    <row r="90" spans="1:15">
      <c r="A90" s="49">
        <v>20</v>
      </c>
      <c r="B90" s="69"/>
      <c r="C90" s="77"/>
      <c r="D90" s="77"/>
      <c r="E90" s="52"/>
      <c r="F90" s="69"/>
      <c r="G90" s="69"/>
      <c r="H90" s="71"/>
      <c r="I90" s="70"/>
      <c r="J90" s="346"/>
      <c r="K90" s="346"/>
      <c r="L90" s="347"/>
      <c r="M90" s="346"/>
      <c r="N90" s="346">
        <f t="shared" si="1"/>
        <v>0</v>
      </c>
      <c r="O90" s="71">
        <v>20</v>
      </c>
    </row>
    <row r="91" spans="1:15">
      <c r="A91" s="49">
        <v>21</v>
      </c>
      <c r="B91" s="69"/>
      <c r="C91" s="77"/>
      <c r="D91" s="77"/>
      <c r="E91" s="52"/>
      <c r="F91" s="69"/>
      <c r="G91" s="69"/>
      <c r="H91" s="71"/>
      <c r="I91" s="70"/>
      <c r="J91" s="346"/>
      <c r="K91" s="346"/>
      <c r="L91" s="347"/>
      <c r="M91" s="346"/>
      <c r="N91" s="346">
        <f t="shared" si="1"/>
        <v>0</v>
      </c>
      <c r="O91" s="71">
        <v>21</v>
      </c>
    </row>
    <row r="92" spans="1:15">
      <c r="A92" s="49">
        <v>22</v>
      </c>
      <c r="B92" s="69"/>
      <c r="C92" s="77"/>
      <c r="D92" s="77"/>
      <c r="E92" s="52"/>
      <c r="F92" s="69"/>
      <c r="G92" s="69"/>
      <c r="H92" s="71"/>
      <c r="I92" s="70"/>
      <c r="J92" s="346"/>
      <c r="K92" s="346"/>
      <c r="L92" s="347"/>
      <c r="M92" s="346"/>
      <c r="N92" s="346">
        <f t="shared" si="1"/>
        <v>0</v>
      </c>
      <c r="O92" s="71">
        <v>22</v>
      </c>
    </row>
    <row r="93" spans="1:15">
      <c r="A93" s="49">
        <v>23</v>
      </c>
      <c r="B93" s="69"/>
      <c r="C93" s="77"/>
      <c r="D93" s="77"/>
      <c r="E93" s="52"/>
      <c r="F93" s="69"/>
      <c r="G93" s="69"/>
      <c r="H93" s="71"/>
      <c r="I93" s="70"/>
      <c r="J93" s="346"/>
      <c r="K93" s="346"/>
      <c r="L93" s="347"/>
      <c r="M93" s="346"/>
      <c r="N93" s="346">
        <f t="shared" si="1"/>
        <v>0</v>
      </c>
      <c r="O93" s="71">
        <v>23</v>
      </c>
    </row>
    <row r="94" spans="1:15">
      <c r="A94" s="49">
        <v>24</v>
      </c>
      <c r="B94" s="69"/>
      <c r="C94" s="77"/>
      <c r="D94" s="77"/>
      <c r="E94" s="52"/>
      <c r="F94" s="69"/>
      <c r="G94" s="69"/>
      <c r="H94" s="71"/>
      <c r="I94" s="70"/>
      <c r="J94" s="346"/>
      <c r="K94" s="346"/>
      <c r="L94" s="347"/>
      <c r="M94" s="346"/>
      <c r="N94" s="346">
        <f t="shared" si="1"/>
        <v>0</v>
      </c>
      <c r="O94" s="71">
        <v>24</v>
      </c>
    </row>
    <row r="95" spans="1:15">
      <c r="A95" s="49">
        <v>25</v>
      </c>
      <c r="B95" s="69"/>
      <c r="C95" s="77"/>
      <c r="D95" s="77"/>
      <c r="E95" s="52"/>
      <c r="F95" s="69"/>
      <c r="G95" s="69"/>
      <c r="H95" s="71"/>
      <c r="I95" s="70"/>
      <c r="J95" s="346"/>
      <c r="K95" s="346"/>
      <c r="L95" s="347"/>
      <c r="M95" s="346"/>
      <c r="N95" s="346">
        <f t="shared" si="1"/>
        <v>0</v>
      </c>
      <c r="O95" s="71">
        <v>25</v>
      </c>
    </row>
    <row r="96" spans="1:15">
      <c r="A96" s="49">
        <v>26</v>
      </c>
      <c r="B96" s="69"/>
      <c r="C96" s="77"/>
      <c r="D96" s="77"/>
      <c r="E96" s="52"/>
      <c r="F96" s="69"/>
      <c r="G96" s="69"/>
      <c r="H96" s="71"/>
      <c r="I96" s="70"/>
      <c r="J96" s="346"/>
      <c r="K96" s="346"/>
      <c r="L96" s="347"/>
      <c r="M96" s="346"/>
      <c r="N96" s="346">
        <f t="shared" si="1"/>
        <v>0</v>
      </c>
      <c r="O96" s="71">
        <v>26</v>
      </c>
    </row>
    <row r="97" spans="1:15">
      <c r="A97" s="49">
        <v>27</v>
      </c>
      <c r="B97" s="69"/>
      <c r="C97" s="77"/>
      <c r="D97" s="77"/>
      <c r="E97" s="52"/>
      <c r="F97" s="69"/>
      <c r="G97" s="69"/>
      <c r="H97" s="71"/>
      <c r="I97" s="70"/>
      <c r="J97" s="346"/>
      <c r="K97" s="346"/>
      <c r="L97" s="347"/>
      <c r="M97" s="346"/>
      <c r="N97" s="346">
        <f t="shared" si="1"/>
        <v>0</v>
      </c>
      <c r="O97" s="71">
        <v>27</v>
      </c>
    </row>
    <row r="98" spans="1:15">
      <c r="A98" s="49">
        <v>28</v>
      </c>
      <c r="B98" s="69"/>
      <c r="C98" s="77"/>
      <c r="D98" s="77"/>
      <c r="E98" s="52"/>
      <c r="F98" s="69"/>
      <c r="G98" s="69"/>
      <c r="H98" s="71"/>
      <c r="I98" s="70"/>
      <c r="J98" s="346"/>
      <c r="K98" s="346"/>
      <c r="L98" s="347"/>
      <c r="M98" s="346"/>
      <c r="N98" s="346">
        <f t="shared" si="1"/>
        <v>0</v>
      </c>
      <c r="O98" s="71">
        <v>28</v>
      </c>
    </row>
    <row r="99" spans="1:15">
      <c r="A99" s="49">
        <v>29</v>
      </c>
      <c r="B99" s="69"/>
      <c r="C99" s="77"/>
      <c r="D99" s="77"/>
      <c r="E99" s="52"/>
      <c r="F99" s="69"/>
      <c r="G99" s="69"/>
      <c r="H99" s="71"/>
      <c r="I99" s="70"/>
      <c r="J99" s="346"/>
      <c r="K99" s="346"/>
      <c r="L99" s="347"/>
      <c r="M99" s="346"/>
      <c r="N99" s="346">
        <f t="shared" si="1"/>
        <v>0</v>
      </c>
      <c r="O99" s="71">
        <v>29</v>
      </c>
    </row>
    <row r="100" spans="1:15">
      <c r="A100" s="49">
        <v>30</v>
      </c>
      <c r="B100" s="69"/>
      <c r="C100" s="77"/>
      <c r="D100" s="77"/>
      <c r="E100" s="52"/>
      <c r="F100" s="69"/>
      <c r="G100" s="69"/>
      <c r="H100" s="71"/>
      <c r="I100" s="70"/>
      <c r="J100" s="346"/>
      <c r="K100" s="346"/>
      <c r="L100" s="347"/>
      <c r="M100" s="346"/>
      <c r="N100" s="346">
        <f t="shared" si="1"/>
        <v>0</v>
      </c>
      <c r="O100" s="71">
        <v>30</v>
      </c>
    </row>
    <row r="101" spans="1:15">
      <c r="A101" s="49">
        <v>31</v>
      </c>
      <c r="B101" s="69"/>
      <c r="C101" s="77"/>
      <c r="D101" s="77"/>
      <c r="E101" s="52"/>
      <c r="F101" s="69"/>
      <c r="G101" s="69"/>
      <c r="H101" s="71"/>
      <c r="I101" s="70"/>
      <c r="J101" s="346"/>
      <c r="K101" s="346"/>
      <c r="L101" s="347"/>
      <c r="M101" s="346"/>
      <c r="N101" s="346">
        <f t="shared" si="1"/>
        <v>0</v>
      </c>
      <c r="O101" s="71">
        <v>31</v>
      </c>
    </row>
    <row r="102" spans="1:15">
      <c r="A102" s="49">
        <v>32</v>
      </c>
      <c r="B102" s="69"/>
      <c r="C102" s="77"/>
      <c r="D102" s="77"/>
      <c r="E102" s="52"/>
      <c r="F102" s="69"/>
      <c r="G102" s="69"/>
      <c r="H102" s="71"/>
      <c r="I102" s="70"/>
      <c r="J102" s="346"/>
      <c r="K102" s="346"/>
      <c r="L102" s="347"/>
      <c r="M102" s="346"/>
      <c r="N102" s="346">
        <f t="shared" si="1"/>
        <v>0</v>
      </c>
      <c r="O102" s="71">
        <v>32</v>
      </c>
    </row>
    <row r="103" spans="1:15">
      <c r="A103" s="49">
        <v>33</v>
      </c>
      <c r="B103" s="69"/>
      <c r="C103" s="77"/>
      <c r="D103" s="77"/>
      <c r="E103" s="52"/>
      <c r="F103" s="69"/>
      <c r="G103" s="69"/>
      <c r="H103" s="71"/>
      <c r="I103" s="70"/>
      <c r="J103" s="346"/>
      <c r="K103" s="346"/>
      <c r="L103" s="347"/>
      <c r="M103" s="346"/>
      <c r="N103" s="346">
        <f t="shared" si="1"/>
        <v>0</v>
      </c>
      <c r="O103" s="71">
        <v>33</v>
      </c>
    </row>
    <row r="104" spans="1:15">
      <c r="A104" s="49">
        <v>34</v>
      </c>
      <c r="B104" s="69"/>
      <c r="C104" s="77"/>
      <c r="D104" s="77"/>
      <c r="E104" s="52"/>
      <c r="F104" s="69"/>
      <c r="G104" s="69"/>
      <c r="H104" s="71"/>
      <c r="I104" s="70"/>
      <c r="J104" s="346"/>
      <c r="K104" s="346"/>
      <c r="L104" s="347"/>
      <c r="M104" s="346"/>
      <c r="N104" s="346">
        <f t="shared" si="1"/>
        <v>0</v>
      </c>
      <c r="O104" s="71">
        <v>34</v>
      </c>
    </row>
    <row r="105" spans="1:15">
      <c r="A105" s="49">
        <v>35</v>
      </c>
      <c r="B105" s="69"/>
      <c r="C105" s="77"/>
      <c r="D105" s="77"/>
      <c r="E105" s="52"/>
      <c r="F105" s="69"/>
      <c r="G105" s="69"/>
      <c r="H105" s="71"/>
      <c r="I105" s="70"/>
      <c r="J105" s="346"/>
      <c r="K105" s="346"/>
      <c r="L105" s="347"/>
      <c r="M105" s="346"/>
      <c r="N105" s="346">
        <f t="shared" si="1"/>
        <v>0</v>
      </c>
      <c r="O105" s="71">
        <v>35</v>
      </c>
    </row>
    <row r="106" spans="1:15">
      <c r="A106" s="49">
        <v>36</v>
      </c>
      <c r="B106" s="69"/>
      <c r="C106" s="77"/>
      <c r="D106" s="77"/>
      <c r="E106" s="52"/>
      <c r="F106" s="69"/>
      <c r="G106" s="69"/>
      <c r="H106" s="71"/>
      <c r="I106" s="70"/>
      <c r="J106" s="346"/>
      <c r="K106" s="346"/>
      <c r="L106" s="347"/>
      <c r="M106" s="346"/>
      <c r="N106" s="346">
        <f t="shared" si="1"/>
        <v>0</v>
      </c>
      <c r="O106" s="71">
        <v>36</v>
      </c>
    </row>
    <row r="107" spans="1:15">
      <c r="A107" s="49">
        <v>37</v>
      </c>
      <c r="B107" s="69"/>
      <c r="C107" s="77"/>
      <c r="D107" s="77"/>
      <c r="E107" s="52"/>
      <c r="F107" s="69"/>
      <c r="G107" s="69"/>
      <c r="H107" s="71"/>
      <c r="I107" s="70"/>
      <c r="J107" s="346"/>
      <c r="K107" s="346"/>
      <c r="L107" s="347"/>
      <c r="M107" s="346"/>
      <c r="N107" s="346">
        <f t="shared" si="1"/>
        <v>0</v>
      </c>
      <c r="O107" s="71">
        <v>37</v>
      </c>
    </row>
    <row r="108" spans="1:15">
      <c r="A108" s="49">
        <v>38</v>
      </c>
      <c r="B108" s="69"/>
      <c r="C108" s="77"/>
      <c r="D108" s="77"/>
      <c r="E108" s="52"/>
      <c r="F108" s="69"/>
      <c r="G108" s="69"/>
      <c r="H108" s="71"/>
      <c r="I108" s="70"/>
      <c r="J108" s="346"/>
      <c r="K108" s="346"/>
      <c r="L108" s="347"/>
      <c r="M108" s="346"/>
      <c r="N108" s="346">
        <f t="shared" si="1"/>
        <v>0</v>
      </c>
      <c r="O108" s="71">
        <v>38</v>
      </c>
    </row>
    <row r="109" spans="1:15">
      <c r="A109" s="49">
        <v>39</v>
      </c>
      <c r="B109" s="69"/>
      <c r="C109" s="77"/>
      <c r="D109" s="77"/>
      <c r="E109" s="52"/>
      <c r="F109" s="69"/>
      <c r="G109" s="69"/>
      <c r="H109" s="71"/>
      <c r="I109" s="70"/>
      <c r="J109" s="346"/>
      <c r="K109" s="346"/>
      <c r="L109" s="347"/>
      <c r="M109" s="346"/>
      <c r="N109" s="346">
        <f t="shared" si="1"/>
        <v>0</v>
      </c>
      <c r="O109" s="71">
        <v>39</v>
      </c>
    </row>
    <row r="110" spans="1:15">
      <c r="A110" s="49">
        <v>40</v>
      </c>
      <c r="B110" s="69"/>
      <c r="C110" s="77"/>
      <c r="D110" s="77"/>
      <c r="E110" s="52"/>
      <c r="F110" s="69"/>
      <c r="G110" s="69"/>
      <c r="H110" s="71"/>
      <c r="I110" s="70"/>
      <c r="J110" s="346"/>
      <c r="K110" s="346"/>
      <c r="L110" s="347"/>
      <c r="M110" s="346"/>
      <c r="N110" s="346">
        <f t="shared" si="1"/>
        <v>0</v>
      </c>
      <c r="O110" s="71">
        <v>40</v>
      </c>
    </row>
    <row r="111" spans="1:15">
      <c r="A111" s="49">
        <v>41</v>
      </c>
      <c r="B111" s="69"/>
      <c r="C111" s="77"/>
      <c r="D111" s="77"/>
      <c r="E111" s="52"/>
      <c r="F111" s="69"/>
      <c r="G111" s="69"/>
      <c r="H111" s="71"/>
      <c r="I111" s="70"/>
      <c r="J111" s="346"/>
      <c r="K111" s="346"/>
      <c r="L111" s="347"/>
      <c r="M111" s="346"/>
      <c r="N111" s="346">
        <f t="shared" si="1"/>
        <v>0</v>
      </c>
      <c r="O111" s="71">
        <v>41</v>
      </c>
    </row>
    <row r="112" spans="1:15">
      <c r="A112" s="49">
        <v>42</v>
      </c>
      <c r="B112" s="69"/>
      <c r="C112" s="77"/>
      <c r="D112" s="77"/>
      <c r="E112" s="52"/>
      <c r="F112" s="69"/>
      <c r="G112" s="69"/>
      <c r="H112" s="71"/>
      <c r="I112" s="70"/>
      <c r="J112" s="346"/>
      <c r="K112" s="346"/>
      <c r="L112" s="347"/>
      <c r="M112" s="346"/>
      <c r="N112" s="346">
        <f t="shared" si="1"/>
        <v>0</v>
      </c>
      <c r="O112" s="71">
        <v>42</v>
      </c>
    </row>
    <row r="113" spans="1:15">
      <c r="A113" s="49">
        <v>43</v>
      </c>
      <c r="B113" s="69"/>
      <c r="C113" s="77"/>
      <c r="D113" s="77"/>
      <c r="E113" s="52"/>
      <c r="F113" s="69"/>
      <c r="G113" s="69"/>
      <c r="H113" s="71"/>
      <c r="I113" s="70"/>
      <c r="J113" s="346"/>
      <c r="K113" s="346"/>
      <c r="L113" s="347"/>
      <c r="M113" s="346"/>
      <c r="N113" s="346">
        <f t="shared" si="1"/>
        <v>0</v>
      </c>
      <c r="O113" s="71">
        <v>43</v>
      </c>
    </row>
    <row r="114" spans="1:15">
      <c r="A114" s="49">
        <v>44</v>
      </c>
      <c r="B114" s="69"/>
      <c r="C114" s="77"/>
      <c r="D114" s="77"/>
      <c r="E114" s="52"/>
      <c r="F114" s="69"/>
      <c r="G114" s="69"/>
      <c r="H114" s="71"/>
      <c r="I114" s="70"/>
      <c r="J114" s="346"/>
      <c r="K114" s="346"/>
      <c r="L114" s="347"/>
      <c r="M114" s="346"/>
      <c r="N114" s="346">
        <f t="shared" si="1"/>
        <v>0</v>
      </c>
      <c r="O114" s="71">
        <v>44</v>
      </c>
    </row>
    <row r="115" spans="1:15">
      <c r="A115" s="49">
        <v>45</v>
      </c>
      <c r="B115" s="69"/>
      <c r="C115" s="77"/>
      <c r="D115" s="77"/>
      <c r="E115" s="52"/>
      <c r="F115" s="69"/>
      <c r="G115" s="69"/>
      <c r="H115" s="71"/>
      <c r="I115" s="70"/>
      <c r="J115" s="346"/>
      <c r="K115" s="346"/>
      <c r="L115" s="347"/>
      <c r="M115" s="346"/>
      <c r="N115" s="346">
        <f t="shared" si="1"/>
        <v>0</v>
      </c>
      <c r="O115" s="71">
        <v>45</v>
      </c>
    </row>
    <row r="116" spans="1:15">
      <c r="A116" s="49">
        <v>46</v>
      </c>
      <c r="B116" s="69"/>
      <c r="C116" s="77"/>
      <c r="D116" s="77"/>
      <c r="E116" s="52"/>
      <c r="F116" s="69"/>
      <c r="G116" s="69"/>
      <c r="H116" s="71"/>
      <c r="I116" s="70"/>
      <c r="J116" s="346"/>
      <c r="K116" s="346"/>
      <c r="L116" s="347"/>
      <c r="M116" s="346"/>
      <c r="N116" s="346">
        <f t="shared" si="1"/>
        <v>0</v>
      </c>
      <c r="O116" s="71">
        <v>46</v>
      </c>
    </row>
    <row r="117" spans="1:15">
      <c r="A117" s="49">
        <v>47</v>
      </c>
      <c r="B117" s="69"/>
      <c r="C117" s="77"/>
      <c r="D117" s="77"/>
      <c r="E117" s="52"/>
      <c r="F117" s="69"/>
      <c r="G117" s="69"/>
      <c r="H117" s="71"/>
      <c r="I117" s="70"/>
      <c r="J117" s="346"/>
      <c r="K117" s="346"/>
      <c r="L117" s="347"/>
      <c r="M117" s="346"/>
      <c r="N117" s="346">
        <f t="shared" si="1"/>
        <v>0</v>
      </c>
      <c r="O117" s="71">
        <v>47</v>
      </c>
    </row>
    <row r="118" spans="1:15">
      <c r="A118" s="49">
        <v>48</v>
      </c>
      <c r="B118" s="69"/>
      <c r="C118" s="77"/>
      <c r="D118" s="77"/>
      <c r="E118" s="52"/>
      <c r="F118" s="69"/>
      <c r="G118" s="69"/>
      <c r="H118" s="71"/>
      <c r="I118" s="70"/>
      <c r="J118" s="346"/>
      <c r="K118" s="346"/>
      <c r="L118" s="347"/>
      <c r="M118" s="346"/>
      <c r="N118" s="346">
        <f t="shared" si="1"/>
        <v>0</v>
      </c>
      <c r="O118" s="71">
        <v>48</v>
      </c>
    </row>
    <row r="119" spans="1:15">
      <c r="A119" s="49">
        <v>49</v>
      </c>
      <c r="B119" s="69"/>
      <c r="C119" s="77"/>
      <c r="D119" s="77"/>
      <c r="E119" s="52"/>
      <c r="F119" s="69"/>
      <c r="G119" s="69"/>
      <c r="H119" s="71"/>
      <c r="I119" s="70"/>
      <c r="J119" s="346"/>
      <c r="K119" s="346"/>
      <c r="L119" s="347"/>
      <c r="M119" s="346"/>
      <c r="N119" s="346">
        <f t="shared" si="1"/>
        <v>0</v>
      </c>
      <c r="O119" s="71">
        <v>49</v>
      </c>
    </row>
    <row r="120" spans="1:15">
      <c r="A120" s="49">
        <v>50</v>
      </c>
      <c r="B120" s="69"/>
      <c r="C120" s="77"/>
      <c r="D120" s="77"/>
      <c r="E120" s="52"/>
      <c r="F120" s="69"/>
      <c r="G120" s="69"/>
      <c r="H120" s="71"/>
      <c r="I120" s="70"/>
      <c r="J120" s="346"/>
      <c r="K120" s="346"/>
      <c r="L120" s="347"/>
      <c r="M120" s="346"/>
      <c r="N120" s="346">
        <f t="shared" si="1"/>
        <v>0</v>
      </c>
      <c r="O120" s="71">
        <v>50</v>
      </c>
    </row>
    <row r="121" spans="1:15" ht="15.75" thickBot="1">
      <c r="A121" s="72">
        <v>51</v>
      </c>
      <c r="B121" s="372" t="s">
        <v>4014</v>
      </c>
      <c r="C121" s="373"/>
      <c r="D121" s="1185"/>
      <c r="E121" s="1186"/>
      <c r="F121" s="1187"/>
      <c r="G121" s="1187"/>
      <c r="H121" s="1188"/>
      <c r="I121" s="375">
        <f>SUM(I71:I120)</f>
        <v>0</v>
      </c>
      <c r="J121" s="307">
        <f>SUM(J71:J120)</f>
        <v>0</v>
      </c>
      <c r="K121" s="307">
        <f>SUM(K71:K120)</f>
        <v>0</v>
      </c>
      <c r="L121" s="285"/>
      <c r="M121" s="307">
        <f>SUM(M71:M120)</f>
        <v>0</v>
      </c>
      <c r="N121" s="307">
        <f>SUM(N71:N120)</f>
        <v>0</v>
      </c>
      <c r="O121" s="260">
        <v>51</v>
      </c>
    </row>
    <row r="122" spans="1:15">
      <c r="A122" s="533"/>
      <c r="B122" s="561"/>
      <c r="C122" s="561"/>
      <c r="D122" s="768"/>
      <c r="E122" s="768"/>
      <c r="F122" s="768"/>
      <c r="G122" s="768"/>
      <c r="H122" s="768"/>
      <c r="I122" s="562"/>
      <c r="J122" s="563"/>
      <c r="K122" s="563"/>
      <c r="L122" s="563"/>
      <c r="M122" s="563"/>
      <c r="N122" s="563"/>
      <c r="O122" s="533"/>
    </row>
    <row r="123" spans="1:15">
      <c r="A123" s="1771" t="s">
        <v>646</v>
      </c>
      <c r="B123" s="11"/>
      <c r="C123" s="11"/>
      <c r="D123" s="11"/>
      <c r="E123" s="11"/>
      <c r="F123" s="11"/>
      <c r="G123" s="11"/>
      <c r="I123" s="1771" t="s">
        <v>646</v>
      </c>
    </row>
    <row r="124" spans="1:15">
      <c r="A124" s="44" t="s">
        <v>651</v>
      </c>
      <c r="B124" s="44"/>
      <c r="C124" s="44"/>
      <c r="D124" s="44"/>
      <c r="E124" s="44"/>
      <c r="F124" s="44"/>
      <c r="G124" s="44"/>
      <c r="H124" s="44"/>
      <c r="I124" s="44" t="s">
        <v>652</v>
      </c>
      <c r="J124" s="44"/>
      <c r="K124" s="44"/>
      <c r="L124" s="44"/>
      <c r="M124" s="44"/>
      <c r="N124" s="44"/>
      <c r="O124" s="44"/>
    </row>
  </sheetData>
  <mergeCells count="2">
    <mergeCell ref="L3:M3"/>
    <mergeCell ref="L1:M1"/>
  </mergeCells>
  <phoneticPr fontId="0" type="noConversion"/>
  <printOptions horizontalCentered="1" verticalCentered="1"/>
  <pageMargins left="0.5" right="0.5" top="0.5" bottom="0.5" header="0" footer="0"/>
  <pageSetup scale="72" fitToWidth="2" fitToHeight="2" orientation="portrait" horizontalDpi="300" verticalDpi="300" r:id="rId1"/>
  <headerFooter alignWithMargins="0">
    <oddFooter>&amp;R&amp;D</oddFooter>
  </headerFooter>
  <rowBreaks count="1" manualBreakCount="1">
    <brk id="58"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3">
    <tabColor rgb="FF00B050"/>
  </sheetPr>
  <dimension ref="A1:W63"/>
  <sheetViews>
    <sheetView defaultGridColor="0" view="pageBreakPreview" topLeftCell="L1" colorId="22" zoomScale="85" zoomScaleNormal="100" zoomScaleSheetLayoutView="85" workbookViewId="0">
      <selection activeCell="V26" sqref="V26"/>
    </sheetView>
  </sheetViews>
  <sheetFormatPr defaultColWidth="9.6640625" defaultRowHeight="15"/>
  <cols>
    <col min="1" max="1" width="4.6640625" style="875" customWidth="1"/>
    <col min="2" max="2" width="1.6640625" style="875" customWidth="1"/>
    <col min="3" max="3" width="45.6640625" style="875" customWidth="1"/>
    <col min="4" max="4" width="24.33203125" style="875" customWidth="1"/>
    <col min="5" max="6" width="15.6640625" style="875" customWidth="1"/>
    <col min="7" max="7" width="4.6640625" style="875" customWidth="1"/>
    <col min="8" max="8" width="5.6640625" style="875" customWidth="1"/>
    <col min="9" max="9" width="45.6640625" style="875" customWidth="1"/>
    <col min="10" max="10" width="25.109375" style="875" customWidth="1"/>
    <col min="11" max="12" width="15.6640625" style="875" customWidth="1"/>
    <col min="13" max="13" width="4.6640625" style="875" customWidth="1"/>
    <col min="14" max="14" width="45.6640625" style="875" customWidth="1"/>
    <col min="15" max="15" width="20.6640625" style="875" customWidth="1"/>
    <col min="16" max="17" width="15.6640625" style="875" customWidth="1"/>
    <col min="18" max="18" width="4.6640625" style="875" customWidth="1"/>
    <col min="19" max="19" width="3.33203125" style="875" customWidth="1"/>
    <col min="20" max="20" width="52.21875" style="875" customWidth="1"/>
    <col min="21" max="21" width="22.44140625" style="875" customWidth="1"/>
    <col min="22" max="23" width="15.6640625" style="875" customWidth="1"/>
    <col min="24" max="16384" width="9.6640625" style="875"/>
  </cols>
  <sheetData>
    <row r="1" spans="1:23">
      <c r="A1" s="866" t="s">
        <v>2817</v>
      </c>
      <c r="B1" s="867"/>
      <c r="C1" s="867"/>
      <c r="D1" s="868" t="s">
        <v>3891</v>
      </c>
      <c r="E1" s="869" t="s">
        <v>2819</v>
      </c>
      <c r="F1" s="870" t="s">
        <v>2820</v>
      </c>
      <c r="G1" s="866" t="s">
        <v>2817</v>
      </c>
      <c r="H1" s="867"/>
      <c r="I1" s="867"/>
      <c r="J1" s="868" t="s">
        <v>3891</v>
      </c>
      <c r="K1" s="871" t="s">
        <v>2819</v>
      </c>
      <c r="L1" s="872" t="s">
        <v>4345</v>
      </c>
      <c r="M1" s="866" t="s">
        <v>3339</v>
      </c>
      <c r="N1" s="873"/>
      <c r="O1" s="873" t="s">
        <v>3891</v>
      </c>
      <c r="P1" s="874" t="s">
        <v>2819</v>
      </c>
      <c r="Q1" s="870" t="s">
        <v>2820</v>
      </c>
      <c r="R1" s="866" t="s">
        <v>3339</v>
      </c>
      <c r="S1" s="867"/>
      <c r="T1" s="867"/>
      <c r="U1" s="868" t="s">
        <v>3891</v>
      </c>
      <c r="V1" s="871" t="s">
        <v>2819</v>
      </c>
      <c r="W1" s="872" t="s">
        <v>2820</v>
      </c>
    </row>
    <row r="2" spans="1:23">
      <c r="A2" s="876" t="s">
        <v>4488</v>
      </c>
      <c r="B2" s="1938"/>
      <c r="C2" s="1938"/>
      <c r="D2" s="1939" t="s">
        <v>2576</v>
      </c>
      <c r="E2" s="877"/>
      <c r="F2" s="1940"/>
      <c r="G2" s="876" t="s">
        <v>4488</v>
      </c>
      <c r="H2" s="1941"/>
      <c r="I2" s="1941"/>
      <c r="J2" s="1939" t="s">
        <v>2576</v>
      </c>
      <c r="K2" s="878"/>
      <c r="L2" s="1942"/>
      <c r="M2" s="876" t="s">
        <v>4488</v>
      </c>
      <c r="N2" s="1943"/>
      <c r="O2" s="1943" t="s">
        <v>2576</v>
      </c>
      <c r="P2" s="879"/>
      <c r="Q2" s="1940"/>
      <c r="R2" s="876" t="s">
        <v>4488</v>
      </c>
      <c r="S2" s="1941"/>
      <c r="T2" s="1941"/>
      <c r="U2" s="1939" t="s">
        <v>2576</v>
      </c>
      <c r="V2" s="878" t="s">
        <v>2821</v>
      </c>
      <c r="W2" s="880"/>
    </row>
    <row r="3" spans="1:23" ht="15" customHeight="1">
      <c r="A3" s="1944"/>
      <c r="B3" s="1945"/>
      <c r="C3" s="1945"/>
      <c r="D3" s="1946" t="s">
        <v>1675</v>
      </c>
      <c r="E3" s="881" t="str">
        <f>'Data Sheet'!C40</f>
        <v>4/28/2015</v>
      </c>
      <c r="F3" s="882" t="str">
        <f>'310311'!N3</f>
        <v>12/31/2014</v>
      </c>
      <c r="G3" s="1944"/>
      <c r="H3" s="1945"/>
      <c r="I3" s="1945"/>
      <c r="J3" s="1946" t="s">
        <v>1675</v>
      </c>
      <c r="K3" s="881" t="str">
        <f>E3</f>
        <v>4/28/2015</v>
      </c>
      <c r="L3" s="882" t="str">
        <f>F3</f>
        <v>12/31/2014</v>
      </c>
      <c r="M3" s="1944" t="s">
        <v>3706</v>
      </c>
      <c r="N3" s="1947"/>
      <c r="O3" s="1947" t="s">
        <v>4316</v>
      </c>
      <c r="P3" s="883" t="str">
        <f>E3</f>
        <v>4/28/2015</v>
      </c>
      <c r="Q3" s="882" t="str">
        <f>L3</f>
        <v>12/31/2014</v>
      </c>
      <c r="R3" s="1944"/>
      <c r="S3" s="1945"/>
      <c r="T3" s="1945"/>
      <c r="U3" s="1946" t="s">
        <v>4316</v>
      </c>
      <c r="V3" s="881" t="str">
        <f>E3</f>
        <v>4/28/2015</v>
      </c>
      <c r="W3" s="884" t="str">
        <f>Q3</f>
        <v>12/31/2014</v>
      </c>
    </row>
    <row r="4" spans="1:23" ht="15" customHeight="1">
      <c r="A4" s="885" t="s">
        <v>653</v>
      </c>
      <c r="B4" s="886"/>
      <c r="C4" s="886"/>
      <c r="D4" s="886"/>
      <c r="E4" s="886"/>
      <c r="F4" s="887"/>
      <c r="G4" s="885" t="s">
        <v>4346</v>
      </c>
      <c r="H4" s="886"/>
      <c r="I4" s="886"/>
      <c r="J4" s="886"/>
      <c r="K4" s="886"/>
      <c r="L4" s="887"/>
      <c r="M4" s="885" t="s">
        <v>4346</v>
      </c>
      <c r="N4" s="886"/>
      <c r="O4" s="886"/>
      <c r="P4" s="886"/>
      <c r="Q4" s="887"/>
      <c r="R4" s="888" t="s">
        <v>4346</v>
      </c>
      <c r="S4" s="889"/>
      <c r="T4" s="889"/>
      <c r="U4" s="889"/>
      <c r="V4" s="1288"/>
      <c r="W4" s="890"/>
    </row>
    <row r="5" spans="1:23">
      <c r="A5" s="891"/>
      <c r="B5" s="892" t="s">
        <v>4347</v>
      </c>
      <c r="C5" s="892"/>
      <c r="D5" s="892"/>
      <c r="E5" s="892"/>
      <c r="F5" s="893"/>
      <c r="G5" s="894" t="s">
        <v>4190</v>
      </c>
      <c r="H5" s="895"/>
      <c r="I5" s="895"/>
      <c r="J5" s="895"/>
      <c r="K5" s="896" t="s">
        <v>3376</v>
      </c>
      <c r="L5" s="897" t="s">
        <v>3376</v>
      </c>
      <c r="M5" s="898"/>
      <c r="N5" s="899"/>
      <c r="O5" s="900"/>
      <c r="P5" s="901" t="s">
        <v>3376</v>
      </c>
      <c r="Q5" s="902" t="s">
        <v>3376</v>
      </c>
      <c r="R5" s="876"/>
      <c r="S5" s="903"/>
      <c r="T5" s="899" t="s">
        <v>1733</v>
      </c>
      <c r="U5" s="899"/>
      <c r="V5" s="896" t="s">
        <v>3376</v>
      </c>
      <c r="W5" s="897" t="s">
        <v>3376</v>
      </c>
    </row>
    <row r="6" spans="1:23">
      <c r="A6" s="894"/>
      <c r="B6" s="904"/>
      <c r="C6" s="905" t="s">
        <v>1733</v>
      </c>
      <c r="D6" s="905"/>
      <c r="E6" s="878" t="s">
        <v>3376</v>
      </c>
      <c r="F6" s="880" t="s">
        <v>3376</v>
      </c>
      <c r="G6" s="894" t="s">
        <v>4193</v>
      </c>
      <c r="H6" s="895"/>
      <c r="I6" s="895"/>
      <c r="J6" s="895"/>
      <c r="K6" s="877" t="s">
        <v>1734</v>
      </c>
      <c r="L6" s="897" t="s">
        <v>1735</v>
      </c>
      <c r="M6" s="894" t="s">
        <v>4190</v>
      </c>
      <c r="N6" s="899" t="s">
        <v>1733</v>
      </c>
      <c r="O6" s="900"/>
      <c r="P6" s="901" t="s">
        <v>1734</v>
      </c>
      <c r="Q6" s="880" t="s">
        <v>1735</v>
      </c>
      <c r="R6" s="906" t="s">
        <v>4190</v>
      </c>
      <c r="S6" s="903"/>
      <c r="T6" s="899"/>
      <c r="U6" s="899"/>
      <c r="V6" s="877" t="s">
        <v>1734</v>
      </c>
      <c r="W6" s="897" t="s">
        <v>1735</v>
      </c>
    </row>
    <row r="7" spans="1:23">
      <c r="A7" s="894" t="s">
        <v>4190</v>
      </c>
      <c r="B7" s="904"/>
      <c r="C7" s="905"/>
      <c r="D7" s="905"/>
      <c r="E7" s="878" t="s">
        <v>1734</v>
      </c>
      <c r="F7" s="880" t="s">
        <v>1735</v>
      </c>
      <c r="G7" s="907"/>
      <c r="H7" s="892"/>
      <c r="I7" s="892"/>
      <c r="J7" s="892"/>
      <c r="K7" s="908" t="s">
        <v>2119</v>
      </c>
      <c r="L7" s="909" t="s">
        <v>2120</v>
      </c>
      <c r="M7" s="907" t="s">
        <v>4193</v>
      </c>
      <c r="N7" s="886" t="s">
        <v>65</v>
      </c>
      <c r="O7" s="910"/>
      <c r="P7" s="911" t="s">
        <v>2119</v>
      </c>
      <c r="Q7" s="912" t="s">
        <v>2120</v>
      </c>
      <c r="R7" s="913" t="s">
        <v>4193</v>
      </c>
      <c r="S7" s="914"/>
      <c r="T7" s="886" t="s">
        <v>65</v>
      </c>
      <c r="U7" s="886"/>
      <c r="V7" s="908" t="s">
        <v>2119</v>
      </c>
      <c r="W7" s="909" t="s">
        <v>2120</v>
      </c>
    </row>
    <row r="8" spans="1:23">
      <c r="A8" s="907" t="s">
        <v>4193</v>
      </c>
      <c r="B8" s="892"/>
      <c r="C8" s="886" t="s">
        <v>65</v>
      </c>
      <c r="D8" s="886"/>
      <c r="E8" s="915" t="s">
        <v>2119</v>
      </c>
      <c r="F8" s="912" t="s">
        <v>2120</v>
      </c>
      <c r="G8" s="907">
        <v>51</v>
      </c>
      <c r="H8" s="886" t="s">
        <v>4348</v>
      </c>
      <c r="I8" s="886"/>
      <c r="J8" s="886"/>
      <c r="K8" s="916"/>
      <c r="L8" s="917"/>
      <c r="M8" s="918">
        <v>104</v>
      </c>
      <c r="N8" s="886" t="s">
        <v>4349</v>
      </c>
      <c r="O8" s="910"/>
      <c r="P8" s="919"/>
      <c r="Q8" s="920"/>
      <c r="R8" s="891">
        <v>154</v>
      </c>
      <c r="S8" s="914"/>
      <c r="T8" s="892" t="s">
        <v>4350</v>
      </c>
      <c r="U8" s="892"/>
      <c r="V8" s="921"/>
      <c r="W8" s="922"/>
    </row>
    <row r="9" spans="1:23">
      <c r="A9" s="907">
        <v>1</v>
      </c>
      <c r="B9" s="892"/>
      <c r="C9" s="892" t="s">
        <v>1354</v>
      </c>
      <c r="D9" s="892"/>
      <c r="E9" s="916"/>
      <c r="F9" s="917"/>
      <c r="G9" s="907">
        <f t="shared" ref="G9:G40" si="0">G8+1</f>
        <v>52</v>
      </c>
      <c r="H9" s="892" t="s">
        <v>654</v>
      </c>
      <c r="I9" s="892"/>
      <c r="J9" s="892"/>
      <c r="K9" s="923"/>
      <c r="L9" s="924"/>
      <c r="M9" s="918">
        <v>105</v>
      </c>
      <c r="N9" s="892" t="s">
        <v>1355</v>
      </c>
      <c r="O9" s="925"/>
      <c r="P9" s="1948">
        <v>1922</v>
      </c>
      <c r="Q9" s="1948">
        <v>0</v>
      </c>
      <c r="R9" s="891">
        <v>155</v>
      </c>
      <c r="S9" s="914"/>
      <c r="T9" s="892" t="s">
        <v>1356</v>
      </c>
      <c r="U9" s="892"/>
      <c r="V9" s="1949">
        <v>1117340</v>
      </c>
      <c r="W9" s="1949">
        <v>950841.24</v>
      </c>
    </row>
    <row r="10" spans="1:23">
      <c r="A10" s="907">
        <v>2</v>
      </c>
      <c r="B10" s="892"/>
      <c r="C10" s="892" t="s">
        <v>1357</v>
      </c>
      <c r="D10" s="892"/>
      <c r="E10" s="926"/>
      <c r="F10" s="927"/>
      <c r="G10" s="907">
        <f t="shared" si="0"/>
        <v>53</v>
      </c>
      <c r="H10" s="892" t="s">
        <v>1358</v>
      </c>
      <c r="I10" s="892" t="s">
        <v>655</v>
      </c>
      <c r="J10" s="892"/>
      <c r="K10" s="1950"/>
      <c r="L10" s="1951"/>
      <c r="M10" s="918">
        <v>106</v>
      </c>
      <c r="N10" s="892" t="s">
        <v>1359</v>
      </c>
      <c r="O10" s="925"/>
      <c r="P10" s="1952">
        <v>1810477</v>
      </c>
      <c r="Q10" s="1952">
        <v>2056035.3</v>
      </c>
      <c r="R10" s="891">
        <v>156</v>
      </c>
      <c r="S10" s="914"/>
      <c r="T10" s="892" t="s">
        <v>1360</v>
      </c>
      <c r="U10" s="892"/>
      <c r="V10" s="1953">
        <v>267093</v>
      </c>
      <c r="W10" s="1953">
        <v>224588.31</v>
      </c>
    </row>
    <row r="11" spans="1:23">
      <c r="A11" s="907">
        <v>3</v>
      </c>
      <c r="B11" s="892"/>
      <c r="C11" s="892" t="s">
        <v>656</v>
      </c>
      <c r="D11" s="892"/>
      <c r="E11" s="923"/>
      <c r="F11" s="924" t="s">
        <v>3706</v>
      </c>
      <c r="G11" s="907">
        <f t="shared" si="0"/>
        <v>54</v>
      </c>
      <c r="H11" s="892" t="s">
        <v>1361</v>
      </c>
      <c r="I11" s="892" t="s">
        <v>657</v>
      </c>
      <c r="J11" s="892"/>
      <c r="K11" s="1950"/>
      <c r="L11" s="1951"/>
      <c r="M11" s="918">
        <v>107</v>
      </c>
      <c r="N11" s="892" t="s">
        <v>1362</v>
      </c>
      <c r="O11" s="925"/>
      <c r="P11" s="1952">
        <v>1673199</v>
      </c>
      <c r="Q11" s="1952">
        <v>2015737.57</v>
      </c>
      <c r="R11" s="891">
        <v>157</v>
      </c>
      <c r="S11" s="914"/>
      <c r="T11" s="892" t="s">
        <v>1363</v>
      </c>
      <c r="U11" s="892"/>
      <c r="V11" s="1953">
        <v>5279575</v>
      </c>
      <c r="W11" s="1953">
        <v>3704285.8</v>
      </c>
    </row>
    <row r="12" spans="1:23">
      <c r="A12" s="907">
        <v>4</v>
      </c>
      <c r="B12" s="892"/>
      <c r="C12" s="892" t="s">
        <v>1364</v>
      </c>
      <c r="D12" s="892"/>
      <c r="E12" s="1954"/>
      <c r="F12" s="1955"/>
      <c r="G12" s="907">
        <f t="shared" si="0"/>
        <v>55</v>
      </c>
      <c r="H12" s="892" t="s">
        <v>1365</v>
      </c>
      <c r="I12" s="892" t="s">
        <v>1366</v>
      </c>
      <c r="J12" s="892"/>
      <c r="K12" s="1950"/>
      <c r="L12" s="1951"/>
      <c r="M12" s="918">
        <v>108</v>
      </c>
      <c r="N12" s="892" t="s">
        <v>1367</v>
      </c>
      <c r="O12" s="925"/>
      <c r="P12" s="1952">
        <v>829202</v>
      </c>
      <c r="Q12" s="1952">
        <v>645250.73</v>
      </c>
      <c r="R12" s="891">
        <v>158</v>
      </c>
      <c r="S12" s="914"/>
      <c r="T12" s="892" t="s">
        <v>461</v>
      </c>
      <c r="U12" s="892"/>
      <c r="V12" s="1953">
        <v>41569623</v>
      </c>
      <c r="W12" s="1953">
        <v>39820803</v>
      </c>
    </row>
    <row r="13" spans="1:23">
      <c r="A13" s="907">
        <v>5</v>
      </c>
      <c r="B13" s="892"/>
      <c r="C13" s="892" t="s">
        <v>462</v>
      </c>
      <c r="D13" s="892"/>
      <c r="E13" s="1953"/>
      <c r="F13" s="1956"/>
      <c r="G13" s="907">
        <f t="shared" si="0"/>
        <v>56</v>
      </c>
      <c r="H13" s="892" t="s">
        <v>463</v>
      </c>
      <c r="I13" s="892" t="s">
        <v>205</v>
      </c>
      <c r="J13" s="892"/>
      <c r="K13" s="1950"/>
      <c r="L13" s="1951"/>
      <c r="M13" s="918">
        <v>109</v>
      </c>
      <c r="N13" s="892" t="s">
        <v>464</v>
      </c>
      <c r="O13" s="925"/>
      <c r="P13" s="1952">
        <v>5888</v>
      </c>
      <c r="Q13" s="1952">
        <v>11932.26</v>
      </c>
      <c r="R13" s="891">
        <v>159</v>
      </c>
      <c r="S13" s="914"/>
      <c r="T13" s="892" t="s">
        <v>465</v>
      </c>
      <c r="U13" s="892"/>
      <c r="V13" s="1953">
        <v>0</v>
      </c>
      <c r="W13" s="1953">
        <v>0</v>
      </c>
    </row>
    <row r="14" spans="1:23">
      <c r="A14" s="907">
        <v>6</v>
      </c>
      <c r="B14" s="892"/>
      <c r="C14" s="892" t="s">
        <v>466</v>
      </c>
      <c r="D14" s="892"/>
      <c r="E14" s="1953"/>
      <c r="F14" s="1956"/>
      <c r="G14" s="907">
        <f t="shared" si="0"/>
        <v>57</v>
      </c>
      <c r="H14" s="892" t="s">
        <v>467</v>
      </c>
      <c r="I14" s="892" t="s">
        <v>468</v>
      </c>
      <c r="J14" s="892"/>
      <c r="K14" s="1950"/>
      <c r="L14" s="1951"/>
      <c r="M14" s="918">
        <v>110</v>
      </c>
      <c r="N14" s="892" t="s">
        <v>469</v>
      </c>
      <c r="O14" s="925"/>
      <c r="P14" s="1952">
        <v>3041064</v>
      </c>
      <c r="Q14" s="1952">
        <v>3056793.36</v>
      </c>
      <c r="R14" s="891">
        <v>160</v>
      </c>
      <c r="S14" s="914"/>
      <c r="T14" s="892" t="s">
        <v>470</v>
      </c>
      <c r="U14" s="892"/>
      <c r="V14" s="1953">
        <v>8678726</v>
      </c>
      <c r="W14" s="1953">
        <v>10711389.039999999</v>
      </c>
    </row>
    <row r="15" spans="1:23">
      <c r="A15" s="907">
        <v>7</v>
      </c>
      <c r="B15" s="892"/>
      <c r="C15" s="892" t="s">
        <v>471</v>
      </c>
      <c r="D15" s="892"/>
      <c r="E15" s="1953"/>
      <c r="F15" s="1956"/>
      <c r="G15" s="907">
        <f t="shared" si="0"/>
        <v>58</v>
      </c>
      <c r="H15" s="892"/>
      <c r="I15" s="928" t="s">
        <v>1783</v>
      </c>
      <c r="J15" s="892"/>
      <c r="K15" s="929">
        <f>SUM(K10:K14)</f>
        <v>0</v>
      </c>
      <c r="L15" s="930">
        <f>SUM(L10:L14)</f>
        <v>0</v>
      </c>
      <c r="M15" s="918">
        <v>111</v>
      </c>
      <c r="N15" s="892" t="s">
        <v>2371</v>
      </c>
      <c r="O15" s="925"/>
      <c r="P15" s="1952">
        <v>27641</v>
      </c>
      <c r="Q15" s="1952">
        <v>39486.199999999997</v>
      </c>
      <c r="R15" s="891">
        <v>161</v>
      </c>
      <c r="S15" s="914"/>
      <c r="T15" s="892" t="s">
        <v>2372</v>
      </c>
      <c r="U15" s="892"/>
      <c r="V15" s="1953">
        <v>972860</v>
      </c>
      <c r="W15" s="1953">
        <v>498195.65</v>
      </c>
    </row>
    <row r="16" spans="1:23">
      <c r="A16" s="907">
        <v>8</v>
      </c>
      <c r="B16" s="892"/>
      <c r="C16" s="892" t="s">
        <v>2373</v>
      </c>
      <c r="D16" s="892"/>
      <c r="E16" s="1953"/>
      <c r="F16" s="1956"/>
      <c r="G16" s="907">
        <f t="shared" si="0"/>
        <v>59</v>
      </c>
      <c r="H16" s="892"/>
      <c r="I16" s="928" t="s">
        <v>1053</v>
      </c>
      <c r="J16" s="892"/>
      <c r="K16" s="929">
        <f>K15+E58</f>
        <v>0</v>
      </c>
      <c r="L16" s="931">
        <f>L15+F58</f>
        <v>0</v>
      </c>
      <c r="M16" s="918">
        <v>112</v>
      </c>
      <c r="N16" s="892" t="s">
        <v>1054</v>
      </c>
      <c r="O16" s="925"/>
      <c r="P16" s="1952">
        <v>3772170</v>
      </c>
      <c r="Q16" s="1952">
        <v>3105024.94</v>
      </c>
      <c r="R16" s="891">
        <v>162</v>
      </c>
      <c r="S16" s="914"/>
      <c r="T16" s="892" t="s">
        <v>1055</v>
      </c>
      <c r="U16" s="892"/>
      <c r="V16" s="1953">
        <v>0</v>
      </c>
      <c r="W16" s="1953">
        <v>0</v>
      </c>
    </row>
    <row r="17" spans="1:23">
      <c r="A17" s="907">
        <v>9</v>
      </c>
      <c r="B17" s="892"/>
      <c r="C17" s="892" t="s">
        <v>1056</v>
      </c>
      <c r="D17" s="892"/>
      <c r="E17" s="1953"/>
      <c r="F17" s="1956"/>
      <c r="G17" s="907">
        <f t="shared" si="0"/>
        <v>60</v>
      </c>
      <c r="H17" s="886" t="s">
        <v>1057</v>
      </c>
      <c r="I17" s="886"/>
      <c r="J17" s="886"/>
      <c r="K17" s="932"/>
      <c r="L17" s="933"/>
      <c r="M17" s="918">
        <v>113</v>
      </c>
      <c r="N17" s="892" t="s">
        <v>1058</v>
      </c>
      <c r="O17" s="925"/>
      <c r="P17" s="1952">
        <v>29813</v>
      </c>
      <c r="Q17" s="1952">
        <v>25886.46</v>
      </c>
      <c r="R17" s="891">
        <v>163</v>
      </c>
      <c r="S17" s="914"/>
      <c r="T17" s="892" t="s">
        <v>1059</v>
      </c>
      <c r="U17" s="892"/>
      <c r="V17" s="1953">
        <v>2212507</v>
      </c>
      <c r="W17" s="1953">
        <v>1081731.6299999999</v>
      </c>
    </row>
    <row r="18" spans="1:23">
      <c r="A18" s="907">
        <v>10</v>
      </c>
      <c r="B18" s="892"/>
      <c r="C18" s="892" t="s">
        <v>1060</v>
      </c>
      <c r="D18" s="892"/>
      <c r="E18" s="1953"/>
      <c r="F18" s="1956"/>
      <c r="G18" s="907">
        <f t="shared" si="0"/>
        <v>61</v>
      </c>
      <c r="H18" s="892" t="s">
        <v>656</v>
      </c>
      <c r="I18" s="892"/>
      <c r="J18" s="892"/>
      <c r="K18" s="934"/>
      <c r="L18" s="935"/>
      <c r="M18" s="918">
        <v>114</v>
      </c>
      <c r="N18" s="892" t="s">
        <v>1061</v>
      </c>
      <c r="O18" s="925"/>
      <c r="P18" s="936">
        <f>K60+SUM(P9:P17)</f>
        <v>16452383</v>
      </c>
      <c r="Q18" s="936">
        <v>15457430.789999999</v>
      </c>
      <c r="R18" s="891">
        <v>164</v>
      </c>
      <c r="S18" s="914"/>
      <c r="T18" s="892" t="s">
        <v>1062</v>
      </c>
      <c r="U18" s="892"/>
      <c r="V18" s="1953">
        <v>277395</v>
      </c>
      <c r="W18" s="1953">
        <v>301710</v>
      </c>
    </row>
    <row r="19" spans="1:23">
      <c r="A19" s="907">
        <v>11</v>
      </c>
      <c r="B19" s="892"/>
      <c r="C19" s="892" t="s">
        <v>1063</v>
      </c>
      <c r="D19" s="892"/>
      <c r="E19" s="1953"/>
      <c r="F19" s="1956"/>
      <c r="G19" s="907">
        <f t="shared" si="0"/>
        <v>62</v>
      </c>
      <c r="H19" s="892" t="s">
        <v>1064</v>
      </c>
      <c r="I19" s="892" t="s">
        <v>1065</v>
      </c>
      <c r="J19" s="892"/>
      <c r="K19" s="1950"/>
      <c r="L19" s="1951"/>
      <c r="M19" s="918">
        <v>115</v>
      </c>
      <c r="N19" s="892" t="s">
        <v>654</v>
      </c>
      <c r="O19" s="925"/>
      <c r="P19" s="937"/>
      <c r="Q19" s="938"/>
      <c r="R19" s="891">
        <v>165</v>
      </c>
      <c r="S19" s="914"/>
      <c r="T19" s="892" t="s">
        <v>1066</v>
      </c>
      <c r="U19" s="892"/>
      <c r="V19" s="939">
        <f>SUM(P55:P56)-P57+SUM(V9:V14)-V15+SUM(V16:V18)</f>
        <v>78323963</v>
      </c>
      <c r="W19" s="939">
        <v>76534745.219999999</v>
      </c>
    </row>
    <row r="20" spans="1:23">
      <c r="A20" s="907">
        <v>12</v>
      </c>
      <c r="B20" s="892"/>
      <c r="C20" s="892" t="s">
        <v>1067</v>
      </c>
      <c r="D20" s="892"/>
      <c r="E20" s="1953"/>
      <c r="F20" s="1956"/>
      <c r="G20" s="907">
        <f t="shared" si="0"/>
        <v>63</v>
      </c>
      <c r="H20" s="892" t="s">
        <v>1068</v>
      </c>
      <c r="I20" s="892" t="s">
        <v>754</v>
      </c>
      <c r="J20" s="892"/>
      <c r="K20" s="1950"/>
      <c r="L20" s="1951"/>
      <c r="M20" s="918">
        <v>116</v>
      </c>
      <c r="N20" s="892" t="s">
        <v>1069</v>
      </c>
      <c r="O20" s="925"/>
      <c r="P20" s="1952">
        <v>0</v>
      </c>
      <c r="Q20" s="1952">
        <v>-6</v>
      </c>
      <c r="R20" s="891">
        <v>166</v>
      </c>
      <c r="S20" s="914"/>
      <c r="T20" s="892" t="s">
        <v>654</v>
      </c>
      <c r="U20" s="892"/>
      <c r="V20" s="937"/>
      <c r="W20" s="938"/>
    </row>
    <row r="21" spans="1:23">
      <c r="A21" s="907">
        <v>13</v>
      </c>
      <c r="B21" s="892"/>
      <c r="C21" s="892" t="s">
        <v>1070</v>
      </c>
      <c r="D21" s="892"/>
      <c r="E21" s="939"/>
      <c r="F21" s="931"/>
      <c r="G21" s="907">
        <f t="shared" si="0"/>
        <v>64</v>
      </c>
      <c r="H21" s="892" t="s">
        <v>1071</v>
      </c>
      <c r="I21" s="892" t="s">
        <v>1072</v>
      </c>
      <c r="J21" s="892"/>
      <c r="K21" s="1950"/>
      <c r="L21" s="1951"/>
      <c r="M21" s="918">
        <v>117</v>
      </c>
      <c r="N21" s="892" t="s">
        <v>1073</v>
      </c>
      <c r="O21" s="925"/>
      <c r="P21" s="1952">
        <v>0</v>
      </c>
      <c r="Q21" s="1952">
        <v>0</v>
      </c>
      <c r="R21" s="891">
        <v>167</v>
      </c>
      <c r="S21" s="914"/>
      <c r="T21" s="892" t="s">
        <v>1074</v>
      </c>
      <c r="U21" s="892"/>
      <c r="V21" s="1953">
        <v>803073</v>
      </c>
      <c r="W21" s="1956">
        <v>787496</v>
      </c>
    </row>
    <row r="22" spans="1:23">
      <c r="A22" s="907">
        <v>14</v>
      </c>
      <c r="B22" s="892"/>
      <c r="C22" s="892" t="s">
        <v>654</v>
      </c>
      <c r="D22" s="892"/>
      <c r="E22" s="934"/>
      <c r="F22" s="935"/>
      <c r="G22" s="907">
        <f t="shared" si="0"/>
        <v>65</v>
      </c>
      <c r="H22" s="892" t="s">
        <v>1075</v>
      </c>
      <c r="I22" s="892" t="s">
        <v>1076</v>
      </c>
      <c r="J22" s="892"/>
      <c r="K22" s="1950"/>
      <c r="L22" s="1951"/>
      <c r="M22" s="918">
        <v>118</v>
      </c>
      <c r="N22" s="892" t="s">
        <v>1077</v>
      </c>
      <c r="O22" s="925"/>
      <c r="P22" s="1952">
        <v>1059800</v>
      </c>
      <c r="Q22" s="1952">
        <v>1001482.51</v>
      </c>
      <c r="R22" s="876">
        <v>168</v>
      </c>
      <c r="S22" s="903"/>
      <c r="T22" s="895" t="s">
        <v>1078</v>
      </c>
      <c r="U22" s="895"/>
      <c r="V22" s="940">
        <f>V19+V21</f>
        <v>79127036</v>
      </c>
      <c r="W22" s="941">
        <v>77322241.219999999</v>
      </c>
    </row>
    <row r="23" spans="1:23">
      <c r="A23" s="907">
        <v>15</v>
      </c>
      <c r="B23" s="892"/>
      <c r="C23" s="892" t="s">
        <v>1079</v>
      </c>
      <c r="D23" s="892"/>
      <c r="E23" s="1953"/>
      <c r="F23" s="1956"/>
      <c r="G23" s="907">
        <f t="shared" si="0"/>
        <v>66</v>
      </c>
      <c r="H23" s="892" t="s">
        <v>1080</v>
      </c>
      <c r="I23" s="892" t="s">
        <v>1620</v>
      </c>
      <c r="J23" s="892"/>
      <c r="K23" s="1950"/>
      <c r="L23" s="1951"/>
      <c r="M23" s="918">
        <v>119</v>
      </c>
      <c r="N23" s="892" t="s">
        <v>1081</v>
      </c>
      <c r="O23" s="925"/>
      <c r="P23" s="1952">
        <v>30876128</v>
      </c>
      <c r="Q23" s="1952">
        <v>29792538.390000001</v>
      </c>
      <c r="R23" s="891"/>
      <c r="S23" s="914"/>
      <c r="T23" s="892" t="s">
        <v>1082</v>
      </c>
      <c r="U23" s="892"/>
      <c r="V23" s="942"/>
      <c r="W23" s="943"/>
    </row>
    <row r="24" spans="1:23">
      <c r="A24" s="907">
        <v>16</v>
      </c>
      <c r="B24" s="892"/>
      <c r="C24" s="892" t="s">
        <v>1083</v>
      </c>
      <c r="D24" s="892"/>
      <c r="E24" s="1953"/>
      <c r="F24" s="1956"/>
      <c r="G24" s="907">
        <f t="shared" si="0"/>
        <v>67</v>
      </c>
      <c r="H24" s="892"/>
      <c r="I24" s="892" t="s">
        <v>1084</v>
      </c>
      <c r="J24" s="892"/>
      <c r="K24" s="929">
        <f>SUM(K19:K23)</f>
        <v>0</v>
      </c>
      <c r="L24" s="930">
        <f>SUM(L19:L23)</f>
        <v>0</v>
      </c>
      <c r="M24" s="918">
        <v>120</v>
      </c>
      <c r="N24" s="892" t="s">
        <v>255</v>
      </c>
      <c r="O24" s="925"/>
      <c r="P24" s="1952">
        <v>3179074</v>
      </c>
      <c r="Q24" s="1952">
        <v>3076018.85</v>
      </c>
      <c r="R24" s="891">
        <v>169</v>
      </c>
      <c r="S24" s="914"/>
      <c r="T24" s="892" t="s">
        <v>256</v>
      </c>
      <c r="U24" s="892"/>
      <c r="V24" s="937"/>
      <c r="W24" s="938"/>
    </row>
    <row r="25" spans="1:23">
      <c r="A25" s="907">
        <v>17</v>
      </c>
      <c r="B25" s="892"/>
      <c r="C25" s="892" t="s">
        <v>257</v>
      </c>
      <c r="D25" s="892"/>
      <c r="E25" s="1953"/>
      <c r="F25" s="1956"/>
      <c r="G25" s="907">
        <f t="shared" si="0"/>
        <v>68</v>
      </c>
      <c r="H25" s="892" t="s">
        <v>654</v>
      </c>
      <c r="I25" s="892"/>
      <c r="J25" s="892"/>
      <c r="K25" s="937"/>
      <c r="L25" s="938"/>
      <c r="M25" s="918">
        <v>121</v>
      </c>
      <c r="N25" s="892" t="s">
        <v>258</v>
      </c>
      <c r="O25" s="925"/>
      <c r="P25" s="1952">
        <v>16134</v>
      </c>
      <c r="Q25" s="1952">
        <v>25113.38</v>
      </c>
      <c r="R25" s="891">
        <v>170</v>
      </c>
      <c r="S25" s="914"/>
      <c r="T25" s="892" t="s">
        <v>259</v>
      </c>
      <c r="U25" s="892"/>
      <c r="V25" s="939">
        <v>566710</v>
      </c>
      <c r="W25" s="931"/>
    </row>
    <row r="26" spans="1:23">
      <c r="A26" s="907">
        <v>18</v>
      </c>
      <c r="B26" s="892"/>
      <c r="C26" s="892" t="s">
        <v>260</v>
      </c>
      <c r="D26" s="892"/>
      <c r="E26" s="1953"/>
      <c r="F26" s="1956"/>
      <c r="G26" s="907">
        <f t="shared" si="0"/>
        <v>69</v>
      </c>
      <c r="H26" s="892" t="s">
        <v>261</v>
      </c>
      <c r="I26" s="892" t="s">
        <v>655</v>
      </c>
      <c r="J26" s="892"/>
      <c r="K26" s="1950"/>
      <c r="L26" s="1951"/>
      <c r="M26" s="918">
        <v>122</v>
      </c>
      <c r="N26" s="892" t="s">
        <v>262</v>
      </c>
      <c r="O26" s="925"/>
      <c r="P26" s="1952">
        <v>1170737</v>
      </c>
      <c r="Q26" s="1952">
        <v>1135846.4099999999</v>
      </c>
      <c r="R26" s="891">
        <v>171</v>
      </c>
      <c r="S26" s="914"/>
      <c r="T26" s="892" t="s">
        <v>263</v>
      </c>
      <c r="U26" s="892"/>
      <c r="V26" s="939">
        <f>SUM(V25)</f>
        <v>566710</v>
      </c>
      <c r="W26" s="931">
        <v>0</v>
      </c>
    </row>
    <row r="27" spans="1:23">
      <c r="A27" s="907">
        <v>19</v>
      </c>
      <c r="B27" s="892"/>
      <c r="C27" s="892" t="s">
        <v>264</v>
      </c>
      <c r="D27" s="892"/>
      <c r="E27" s="1953"/>
      <c r="F27" s="1956"/>
      <c r="G27" s="907">
        <f t="shared" si="0"/>
        <v>70</v>
      </c>
      <c r="H27" s="892" t="s">
        <v>265</v>
      </c>
      <c r="I27" s="892" t="s">
        <v>657</v>
      </c>
      <c r="J27" s="892"/>
      <c r="K27" s="1950"/>
      <c r="L27" s="1951"/>
      <c r="M27" s="918">
        <v>123</v>
      </c>
      <c r="N27" s="892" t="s">
        <v>266</v>
      </c>
      <c r="O27" s="925"/>
      <c r="P27" s="1952">
        <v>112864</v>
      </c>
      <c r="Q27" s="1952">
        <v>345453.62</v>
      </c>
      <c r="R27" s="876">
        <v>172</v>
      </c>
      <c r="S27" s="903"/>
      <c r="T27" s="895" t="s">
        <v>267</v>
      </c>
      <c r="U27" s="895"/>
      <c r="V27" s="940">
        <f>K37+K57+P30+P38+P45+P52+V22+V26</f>
        <v>365972363</v>
      </c>
      <c r="W27" s="941">
        <v>323113774.28000003</v>
      </c>
    </row>
    <row r="28" spans="1:23">
      <c r="A28" s="907">
        <v>20</v>
      </c>
      <c r="B28" s="892"/>
      <c r="C28" s="892" t="s">
        <v>268</v>
      </c>
      <c r="D28" s="892"/>
      <c r="E28" s="939"/>
      <c r="F28" s="931"/>
      <c r="G28" s="907">
        <f t="shared" si="0"/>
        <v>71</v>
      </c>
      <c r="H28" s="892" t="s">
        <v>269</v>
      </c>
      <c r="I28" s="892" t="s">
        <v>270</v>
      </c>
      <c r="J28" s="892"/>
      <c r="K28" s="1950"/>
      <c r="L28" s="1951"/>
      <c r="M28" s="918">
        <v>124</v>
      </c>
      <c r="N28" s="892" t="s">
        <v>271</v>
      </c>
      <c r="O28" s="925"/>
      <c r="P28" s="1952">
        <v>0</v>
      </c>
      <c r="Q28" s="1951">
        <v>0</v>
      </c>
      <c r="R28" s="891"/>
      <c r="S28" s="914"/>
      <c r="T28" s="892" t="s">
        <v>272</v>
      </c>
      <c r="U28" s="892"/>
      <c r="V28" s="942"/>
      <c r="W28" s="943"/>
    </row>
    <row r="29" spans="1:23">
      <c r="A29" s="907">
        <v>21</v>
      </c>
      <c r="B29" s="892"/>
      <c r="C29" s="892" t="s">
        <v>273</v>
      </c>
      <c r="D29" s="892"/>
      <c r="E29" s="939"/>
      <c r="F29" s="931"/>
      <c r="G29" s="907">
        <f t="shared" si="0"/>
        <v>72</v>
      </c>
      <c r="H29" s="892" t="s">
        <v>274</v>
      </c>
      <c r="I29" s="892" t="s">
        <v>275</v>
      </c>
      <c r="J29" s="892"/>
      <c r="K29" s="1950"/>
      <c r="L29" s="1951"/>
      <c r="M29" s="918">
        <v>125</v>
      </c>
      <c r="N29" s="892" t="s">
        <v>276</v>
      </c>
      <c r="O29" s="925"/>
      <c r="P29" s="936">
        <f>SUM(P20:P28)</f>
        <v>36414737</v>
      </c>
      <c r="Q29" s="930">
        <v>35376447.159999996</v>
      </c>
      <c r="R29" s="876"/>
      <c r="S29" s="895"/>
      <c r="T29" s="895"/>
      <c r="U29" s="895"/>
      <c r="V29" s="895"/>
      <c r="W29" s="944"/>
    </row>
    <row r="30" spans="1:23">
      <c r="A30" s="907">
        <v>22</v>
      </c>
      <c r="B30" s="892"/>
      <c r="C30" s="892" t="s">
        <v>277</v>
      </c>
      <c r="D30" s="892"/>
      <c r="E30" s="945"/>
      <c r="F30" s="946"/>
      <c r="G30" s="907">
        <f t="shared" si="0"/>
        <v>73</v>
      </c>
      <c r="H30" s="892"/>
      <c r="I30" s="928" t="s">
        <v>278</v>
      </c>
      <c r="J30" s="892"/>
      <c r="K30" s="929">
        <f>SUM(K26:K29)</f>
        <v>0</v>
      </c>
      <c r="L30" s="931">
        <f>SUM(L26:L29)</f>
        <v>0</v>
      </c>
      <c r="M30" s="918">
        <v>126</v>
      </c>
      <c r="N30" s="892" t="s">
        <v>279</v>
      </c>
      <c r="O30" s="925"/>
      <c r="P30" s="936">
        <f>P18+P29</f>
        <v>52867120</v>
      </c>
      <c r="Q30" s="930">
        <v>50833877.949999996</v>
      </c>
      <c r="R30" s="876"/>
      <c r="S30" s="895"/>
      <c r="T30" s="895"/>
      <c r="U30" s="895"/>
      <c r="V30" s="895"/>
      <c r="W30" s="944"/>
    </row>
    <row r="31" spans="1:23">
      <c r="A31" s="907">
        <v>23</v>
      </c>
      <c r="B31" s="892"/>
      <c r="C31" s="892" t="s">
        <v>656</v>
      </c>
      <c r="D31" s="892"/>
      <c r="E31" s="934"/>
      <c r="F31" s="935"/>
      <c r="G31" s="907">
        <f t="shared" si="0"/>
        <v>74</v>
      </c>
      <c r="H31" s="928"/>
      <c r="I31" s="928" t="s">
        <v>280</v>
      </c>
      <c r="J31" s="892"/>
      <c r="K31" s="929">
        <f>K24+K30</f>
        <v>0</v>
      </c>
      <c r="L31" s="931">
        <f>L24+L30</f>
        <v>0</v>
      </c>
      <c r="M31" s="918">
        <v>127</v>
      </c>
      <c r="N31" s="886" t="s">
        <v>281</v>
      </c>
      <c r="O31" s="910"/>
      <c r="P31" s="916"/>
      <c r="Q31" s="917"/>
      <c r="R31" s="888" t="s">
        <v>282</v>
      </c>
      <c r="S31" s="889"/>
      <c r="T31" s="889"/>
      <c r="U31" s="889"/>
      <c r="V31" s="889"/>
      <c r="W31" s="890"/>
    </row>
    <row r="32" spans="1:23">
      <c r="A32" s="907">
        <v>24</v>
      </c>
      <c r="B32" s="892"/>
      <c r="C32" s="892" t="s">
        <v>283</v>
      </c>
      <c r="D32" s="892"/>
      <c r="E32" s="1953"/>
      <c r="F32" s="1956"/>
      <c r="G32" s="907">
        <f t="shared" si="0"/>
        <v>75</v>
      </c>
      <c r="H32" s="886" t="s">
        <v>284</v>
      </c>
      <c r="I32" s="886"/>
      <c r="J32" s="886"/>
      <c r="K32" s="937"/>
      <c r="L32" s="938"/>
      <c r="M32" s="918">
        <v>128</v>
      </c>
      <c r="N32" s="892" t="s">
        <v>656</v>
      </c>
      <c r="O32" s="925"/>
      <c r="P32" s="923"/>
      <c r="Q32" s="924"/>
      <c r="R32" s="876"/>
      <c r="S32" s="895"/>
      <c r="T32" s="895"/>
      <c r="U32" s="895"/>
      <c r="V32" s="895"/>
      <c r="W32" s="944"/>
    </row>
    <row r="33" spans="1:23">
      <c r="A33" s="907">
        <v>25</v>
      </c>
      <c r="B33" s="892"/>
      <c r="C33" s="892" t="s">
        <v>285</v>
      </c>
      <c r="D33" s="892"/>
      <c r="E33" s="1953"/>
      <c r="F33" s="1956"/>
      <c r="G33" s="907">
        <f t="shared" si="0"/>
        <v>76</v>
      </c>
      <c r="H33" s="892" t="s">
        <v>286</v>
      </c>
      <c r="I33" s="892" t="s">
        <v>1012</v>
      </c>
      <c r="J33" s="892"/>
      <c r="K33" s="1950">
        <v>167138042</v>
      </c>
      <c r="L33" s="1950">
        <v>138840315.77000001</v>
      </c>
      <c r="M33" s="918">
        <v>129</v>
      </c>
      <c r="N33" s="892" t="s">
        <v>287</v>
      </c>
      <c r="O33" s="925"/>
      <c r="P33" s="1952">
        <v>0</v>
      </c>
      <c r="Q33" s="1952">
        <v>0</v>
      </c>
      <c r="R33" s="876"/>
      <c r="S33" s="895"/>
      <c r="T33" s="895" t="s">
        <v>288</v>
      </c>
      <c r="U33" s="895"/>
      <c r="V33" s="895"/>
      <c r="W33" s="944"/>
    </row>
    <row r="34" spans="1:23">
      <c r="A34" s="907">
        <v>26</v>
      </c>
      <c r="B34" s="892"/>
      <c r="C34" s="892" t="s">
        <v>289</v>
      </c>
      <c r="D34" s="892"/>
      <c r="E34" s="1953"/>
      <c r="F34" s="1956"/>
      <c r="G34" s="907">
        <f t="shared" si="0"/>
        <v>77</v>
      </c>
      <c r="H34" s="892" t="s">
        <v>290</v>
      </c>
      <c r="I34" s="892" t="s">
        <v>291</v>
      </c>
      <c r="J34" s="892"/>
      <c r="K34" s="1950">
        <v>566489</v>
      </c>
      <c r="L34" s="1950">
        <v>724401.68</v>
      </c>
      <c r="M34" s="918">
        <v>130</v>
      </c>
      <c r="N34" s="892" t="s">
        <v>3311</v>
      </c>
      <c r="O34" s="925"/>
      <c r="P34" s="1952">
        <v>2524902</v>
      </c>
      <c r="Q34" s="1952">
        <v>736510.52</v>
      </c>
      <c r="R34" s="876"/>
      <c r="S34" s="895"/>
      <c r="T34" s="895" t="s">
        <v>3312</v>
      </c>
      <c r="U34" s="895"/>
      <c r="V34" s="895"/>
      <c r="W34" s="944"/>
    </row>
    <row r="35" spans="1:23">
      <c r="A35" s="907">
        <v>27</v>
      </c>
      <c r="B35" s="892"/>
      <c r="C35" s="892" t="s">
        <v>3313</v>
      </c>
      <c r="D35" s="892"/>
      <c r="E35" s="1953"/>
      <c r="F35" s="1956"/>
      <c r="G35" s="907">
        <f t="shared" si="0"/>
        <v>78</v>
      </c>
      <c r="H35" s="892" t="s">
        <v>3314</v>
      </c>
      <c r="I35" s="892" t="s">
        <v>1815</v>
      </c>
      <c r="J35" s="892"/>
      <c r="K35" s="1957"/>
      <c r="L35" s="1957"/>
      <c r="M35" s="918">
        <v>131</v>
      </c>
      <c r="N35" s="892" t="s">
        <v>4351</v>
      </c>
      <c r="O35" s="925"/>
      <c r="P35" s="1952">
        <v>12254055</v>
      </c>
      <c r="Q35" s="1952">
        <v>11690847.52</v>
      </c>
      <c r="R35" s="876"/>
      <c r="S35" s="895"/>
      <c r="T35" s="895" t="s">
        <v>4352</v>
      </c>
      <c r="U35" s="895"/>
      <c r="V35" s="895"/>
      <c r="W35" s="944"/>
    </row>
    <row r="36" spans="1:23">
      <c r="A36" s="907">
        <v>28</v>
      </c>
      <c r="B36" s="892"/>
      <c r="C36" s="892" t="s">
        <v>4353</v>
      </c>
      <c r="D36" s="892"/>
      <c r="E36" s="1953"/>
      <c r="F36" s="1956"/>
      <c r="G36" s="907">
        <f t="shared" si="0"/>
        <v>79</v>
      </c>
      <c r="H36" s="892"/>
      <c r="I36" s="892" t="s">
        <v>4354</v>
      </c>
      <c r="J36" s="892"/>
      <c r="K36" s="929">
        <f>SUM(K33:K35)</f>
        <v>167704531</v>
      </c>
      <c r="L36" s="929">
        <v>139564717.45000002</v>
      </c>
      <c r="M36" s="918">
        <f>SUM(M33:M35)</f>
        <v>390</v>
      </c>
      <c r="N36" s="892" t="s">
        <v>4355</v>
      </c>
      <c r="O36" s="925"/>
      <c r="P36" s="1952">
        <v>3583432</v>
      </c>
      <c r="Q36" s="1952">
        <v>2073761.98</v>
      </c>
      <c r="R36" s="876"/>
      <c r="S36" s="895"/>
      <c r="T36" s="895" t="s">
        <v>2570</v>
      </c>
      <c r="U36" s="895"/>
      <c r="V36" s="895"/>
      <c r="W36" s="944"/>
    </row>
    <row r="37" spans="1:23">
      <c r="A37" s="907">
        <v>29</v>
      </c>
      <c r="B37" s="892"/>
      <c r="C37" s="892" t="s">
        <v>2571</v>
      </c>
      <c r="D37" s="892"/>
      <c r="E37" s="1953"/>
      <c r="F37" s="1956"/>
      <c r="G37" s="907">
        <f t="shared" si="0"/>
        <v>80</v>
      </c>
      <c r="H37" s="892"/>
      <c r="I37" s="892" t="s">
        <v>2572</v>
      </c>
      <c r="J37" s="892"/>
      <c r="K37" s="929">
        <f>E29+E49+K16+K31+K36</f>
        <v>167704531</v>
      </c>
      <c r="L37" s="929">
        <v>139564717.45000002</v>
      </c>
      <c r="M37" s="918">
        <v>133</v>
      </c>
      <c r="N37" s="892" t="s">
        <v>2573</v>
      </c>
      <c r="O37" s="925"/>
      <c r="P37" s="1952">
        <v>81774</v>
      </c>
      <c r="Q37" s="1952">
        <v>63199.53</v>
      </c>
      <c r="R37" s="876"/>
      <c r="S37" s="895"/>
      <c r="T37" s="895" t="s">
        <v>4094</v>
      </c>
      <c r="U37" s="895"/>
      <c r="V37" s="895"/>
      <c r="W37" s="944"/>
    </row>
    <row r="38" spans="1:23">
      <c r="A38" s="907">
        <v>30</v>
      </c>
      <c r="B38" s="892"/>
      <c r="C38" s="892" t="s">
        <v>2377</v>
      </c>
      <c r="D38" s="892"/>
      <c r="E38" s="1953"/>
      <c r="F38" s="1956"/>
      <c r="G38" s="907">
        <f t="shared" si="0"/>
        <v>81</v>
      </c>
      <c r="H38" s="886" t="s">
        <v>2378</v>
      </c>
      <c r="I38" s="886"/>
      <c r="J38" s="886"/>
      <c r="K38" s="932"/>
      <c r="L38" s="933"/>
      <c r="M38" s="918">
        <v>134</v>
      </c>
      <c r="N38" s="892" t="s">
        <v>2379</v>
      </c>
      <c r="O38" s="925"/>
      <c r="P38" s="936">
        <f>SUM(P33:P37)</f>
        <v>18444163</v>
      </c>
      <c r="Q38" s="930">
        <v>14564319.549999999</v>
      </c>
      <c r="R38" s="876"/>
      <c r="S38" s="895"/>
      <c r="T38" s="895" t="s">
        <v>2380</v>
      </c>
      <c r="U38" s="895"/>
      <c r="V38" s="895"/>
      <c r="W38" s="944"/>
    </row>
    <row r="39" spans="1:23">
      <c r="A39" s="907">
        <v>31</v>
      </c>
      <c r="B39" s="892"/>
      <c r="C39" s="892" t="s">
        <v>2381</v>
      </c>
      <c r="D39" s="892"/>
      <c r="E39" s="1953"/>
      <c r="F39" s="1956"/>
      <c r="G39" s="907">
        <f t="shared" si="0"/>
        <v>82</v>
      </c>
      <c r="H39" s="892" t="s">
        <v>656</v>
      </c>
      <c r="I39" s="892"/>
      <c r="J39" s="892"/>
      <c r="K39" s="934"/>
      <c r="L39" s="935"/>
      <c r="M39" s="918">
        <v>135</v>
      </c>
      <c r="N39" s="886" t="s">
        <v>2382</v>
      </c>
      <c r="O39" s="910"/>
      <c r="P39" s="932"/>
      <c r="Q39" s="933"/>
      <c r="R39" s="876"/>
      <c r="S39" s="895"/>
      <c r="T39" s="895" t="s">
        <v>2383</v>
      </c>
      <c r="U39" s="895"/>
      <c r="V39" s="895"/>
      <c r="W39" s="944"/>
    </row>
    <row r="40" spans="1:23">
      <c r="A40" s="907">
        <v>32</v>
      </c>
      <c r="B40" s="892"/>
      <c r="C40" s="892" t="s">
        <v>2384</v>
      </c>
      <c r="D40" s="892"/>
      <c r="E40" s="1953"/>
      <c r="F40" s="1956"/>
      <c r="G40" s="907">
        <f t="shared" si="0"/>
        <v>83</v>
      </c>
      <c r="H40" s="892" t="s">
        <v>2385</v>
      </c>
      <c r="I40" s="892" t="s">
        <v>1065</v>
      </c>
      <c r="J40" s="892"/>
      <c r="K40" s="1950">
        <v>2697259</v>
      </c>
      <c r="L40" s="1950">
        <v>1870338.29</v>
      </c>
      <c r="M40" s="918">
        <v>136</v>
      </c>
      <c r="N40" s="892" t="s">
        <v>656</v>
      </c>
      <c r="O40" s="925"/>
      <c r="P40" s="934"/>
      <c r="Q40" s="935"/>
      <c r="R40" s="891"/>
      <c r="S40" s="892"/>
      <c r="T40" s="892"/>
      <c r="U40" s="892"/>
      <c r="V40" s="892"/>
      <c r="W40" s="893"/>
    </row>
    <row r="41" spans="1:23">
      <c r="A41" s="907">
        <v>33</v>
      </c>
      <c r="B41" s="892"/>
      <c r="C41" s="892" t="s">
        <v>2386</v>
      </c>
      <c r="D41" s="892"/>
      <c r="E41" s="939"/>
      <c r="F41" s="931"/>
      <c r="G41" s="907">
        <f t="shared" ref="G41:G60" si="1">G40+1</f>
        <v>84</v>
      </c>
      <c r="H41" s="892" t="s">
        <v>2387</v>
      </c>
      <c r="I41" s="892" t="s">
        <v>2388</v>
      </c>
      <c r="J41" s="892"/>
      <c r="K41" s="1950">
        <v>2396387</v>
      </c>
      <c r="L41" s="1950">
        <v>1614436</v>
      </c>
      <c r="M41" s="918">
        <v>137</v>
      </c>
      <c r="N41" s="892" t="s">
        <v>2389</v>
      </c>
      <c r="O41" s="925"/>
      <c r="P41" s="1952">
        <v>0</v>
      </c>
      <c r="Q41" s="1951">
        <v>0</v>
      </c>
      <c r="R41" s="891"/>
      <c r="S41" s="892"/>
      <c r="T41" s="892" t="s">
        <v>2390</v>
      </c>
      <c r="U41" s="1945"/>
      <c r="V41" s="1958">
        <v>42004</v>
      </c>
      <c r="W41" s="1959"/>
    </row>
    <row r="42" spans="1:23">
      <c r="A42" s="907">
        <v>34</v>
      </c>
      <c r="B42" s="892"/>
      <c r="C42" s="892" t="s">
        <v>654</v>
      </c>
      <c r="D42" s="892"/>
      <c r="E42" s="934"/>
      <c r="F42" s="935"/>
      <c r="G42" s="907">
        <f t="shared" si="1"/>
        <v>85</v>
      </c>
      <c r="H42" s="892" t="s">
        <v>2391</v>
      </c>
      <c r="I42" s="892" t="s">
        <v>2392</v>
      </c>
      <c r="J42" s="892"/>
      <c r="K42" s="1950">
        <v>2242027</v>
      </c>
      <c r="L42" s="1950">
        <v>2652448.6</v>
      </c>
      <c r="M42" s="918">
        <v>138</v>
      </c>
      <c r="N42" s="892" t="s">
        <v>2393</v>
      </c>
      <c r="O42" s="925"/>
      <c r="P42" s="1952">
        <v>28146649</v>
      </c>
      <c r="Q42" s="1951">
        <v>24091045.670000002</v>
      </c>
      <c r="R42" s="891"/>
      <c r="S42" s="892"/>
      <c r="T42" s="892" t="s">
        <v>2394</v>
      </c>
      <c r="U42" s="1945"/>
      <c r="V42" s="1960">
        <v>388</v>
      </c>
      <c r="W42" s="1959"/>
    </row>
    <row r="43" spans="1:23">
      <c r="A43" s="907">
        <v>35</v>
      </c>
      <c r="B43" s="892"/>
      <c r="C43" s="892" t="s">
        <v>2395</v>
      </c>
      <c r="D43" s="892"/>
      <c r="E43" s="1953"/>
      <c r="F43" s="1956"/>
      <c r="G43" s="907">
        <f t="shared" si="1"/>
        <v>86</v>
      </c>
      <c r="H43" s="892" t="s">
        <v>2396</v>
      </c>
      <c r="I43" s="892" t="s">
        <v>2397</v>
      </c>
      <c r="J43" s="892"/>
      <c r="K43" s="1950">
        <v>290086</v>
      </c>
      <c r="L43" s="1950">
        <v>610943.92000000004</v>
      </c>
      <c r="M43" s="918">
        <v>139</v>
      </c>
      <c r="N43" s="892" t="s">
        <v>2398</v>
      </c>
      <c r="O43" s="925"/>
      <c r="P43" s="1952">
        <v>235510</v>
      </c>
      <c r="Q43" s="1952">
        <v>231730.93</v>
      </c>
      <c r="R43" s="891"/>
      <c r="S43" s="892"/>
      <c r="T43" s="892" t="s">
        <v>2399</v>
      </c>
      <c r="U43" s="1945"/>
      <c r="V43" s="1945"/>
      <c r="W43" s="1959"/>
    </row>
    <row r="44" spans="1:23">
      <c r="A44" s="907">
        <v>36</v>
      </c>
      <c r="B44" s="892"/>
      <c r="C44" s="892" t="s">
        <v>2400</v>
      </c>
      <c r="D44" s="892"/>
      <c r="E44" s="1953"/>
      <c r="F44" s="1956"/>
      <c r="G44" s="907">
        <f t="shared" si="1"/>
        <v>87</v>
      </c>
      <c r="H44" s="892" t="s">
        <v>2401</v>
      </c>
      <c r="I44" s="892" t="s">
        <v>2402</v>
      </c>
      <c r="J44" s="892"/>
      <c r="K44" s="1950"/>
      <c r="L44" s="1950">
        <v>10004.27</v>
      </c>
      <c r="M44" s="918">
        <v>140</v>
      </c>
      <c r="N44" s="892" t="s">
        <v>2403</v>
      </c>
      <c r="O44" s="925"/>
      <c r="P44" s="1952">
        <v>4116998</v>
      </c>
      <c r="Q44" s="1952">
        <v>3582516.42</v>
      </c>
      <c r="R44" s="891"/>
      <c r="S44" s="892"/>
      <c r="T44" s="892" t="s">
        <v>4461</v>
      </c>
      <c r="U44" s="1945"/>
      <c r="V44" s="1960">
        <v>388</v>
      </c>
      <c r="W44" s="1959"/>
    </row>
    <row r="45" spans="1:23">
      <c r="A45" s="907">
        <v>37</v>
      </c>
      <c r="B45" s="892"/>
      <c r="C45" s="892" t="s">
        <v>2782</v>
      </c>
      <c r="D45" s="892"/>
      <c r="E45" s="1953"/>
      <c r="F45" s="1956"/>
      <c r="G45" s="907">
        <f t="shared" si="1"/>
        <v>88</v>
      </c>
      <c r="H45" s="892" t="s">
        <v>2783</v>
      </c>
      <c r="I45" s="892" t="s">
        <v>333</v>
      </c>
      <c r="J45" s="892"/>
      <c r="K45" s="1950">
        <v>-1863</v>
      </c>
      <c r="L45" s="1950">
        <v>-10819.01</v>
      </c>
      <c r="M45" s="918">
        <v>141</v>
      </c>
      <c r="N45" s="892" t="s">
        <v>2784</v>
      </c>
      <c r="O45" s="925"/>
      <c r="P45" s="936">
        <f>SUM(P41:P44)</f>
        <v>32499157</v>
      </c>
      <c r="Q45" s="930">
        <v>27905293.020000003</v>
      </c>
      <c r="R45" s="876"/>
      <c r="S45" s="895"/>
      <c r="T45" s="895"/>
      <c r="U45" s="895"/>
      <c r="V45" s="895"/>
      <c r="W45" s="944"/>
    </row>
    <row r="46" spans="1:23">
      <c r="A46" s="907">
        <v>38</v>
      </c>
      <c r="B46" s="892"/>
      <c r="C46" s="892" t="s">
        <v>2785</v>
      </c>
      <c r="D46" s="892"/>
      <c r="E46" s="1953"/>
      <c r="F46" s="1956"/>
      <c r="G46" s="907">
        <f t="shared" si="1"/>
        <v>89</v>
      </c>
      <c r="H46" s="892" t="s">
        <v>2786</v>
      </c>
      <c r="I46" s="892" t="s">
        <v>3195</v>
      </c>
      <c r="J46" s="892"/>
      <c r="K46" s="1957">
        <v>682935</v>
      </c>
      <c r="L46" s="1957">
        <v>559846.38</v>
      </c>
      <c r="M46" s="918">
        <v>142</v>
      </c>
      <c r="N46" s="886" t="s">
        <v>4462</v>
      </c>
      <c r="O46" s="910"/>
      <c r="P46" s="932"/>
      <c r="Q46" s="933"/>
      <c r="R46" s="876"/>
      <c r="S46" s="895"/>
      <c r="T46" s="895"/>
      <c r="U46" s="895"/>
      <c r="V46" s="895"/>
      <c r="W46" s="944"/>
    </row>
    <row r="47" spans="1:23">
      <c r="A47" s="907">
        <v>39</v>
      </c>
      <c r="B47" s="892"/>
      <c r="C47" s="892" t="s">
        <v>4463</v>
      </c>
      <c r="D47" s="892"/>
      <c r="E47" s="1953"/>
      <c r="F47" s="1956"/>
      <c r="G47" s="907">
        <f t="shared" si="1"/>
        <v>90</v>
      </c>
      <c r="H47" s="892" t="s">
        <v>4464</v>
      </c>
      <c r="I47" s="892" t="s">
        <v>1620</v>
      </c>
      <c r="J47" s="892"/>
      <c r="K47" s="1950">
        <v>2049817</v>
      </c>
      <c r="L47" s="1950">
        <v>1530472.93</v>
      </c>
      <c r="M47" s="918">
        <v>143</v>
      </c>
      <c r="N47" s="892" t="s">
        <v>656</v>
      </c>
      <c r="O47" s="925"/>
      <c r="P47" s="934"/>
      <c r="Q47" s="935"/>
      <c r="R47" s="876"/>
      <c r="S47" s="895"/>
      <c r="T47" s="895"/>
      <c r="U47" s="895"/>
      <c r="V47" s="895"/>
      <c r="W47" s="944"/>
    </row>
    <row r="48" spans="1:23">
      <c r="A48" s="907">
        <v>40</v>
      </c>
      <c r="B48" s="892"/>
      <c r="C48" s="892" t="s">
        <v>4465</v>
      </c>
      <c r="D48" s="892"/>
      <c r="E48" s="939"/>
      <c r="F48" s="931"/>
      <c r="G48" s="907">
        <f t="shared" si="1"/>
        <v>91</v>
      </c>
      <c r="H48" s="892"/>
      <c r="I48" s="892" t="s">
        <v>4466</v>
      </c>
      <c r="J48" s="892"/>
      <c r="K48" s="929">
        <f>SUM(K40:K47)</f>
        <v>10356648</v>
      </c>
      <c r="L48" s="929">
        <v>8837671.3800000008</v>
      </c>
      <c r="M48" s="918">
        <v>144</v>
      </c>
      <c r="N48" s="892" t="s">
        <v>4467</v>
      </c>
      <c r="O48" s="925"/>
      <c r="P48" s="1952">
        <v>8945</v>
      </c>
      <c r="Q48" s="1952">
        <v>3585.24</v>
      </c>
      <c r="R48" s="876"/>
      <c r="S48" s="895"/>
      <c r="T48" s="895"/>
      <c r="U48" s="895"/>
      <c r="V48" s="895"/>
      <c r="W48" s="944"/>
    </row>
    <row r="49" spans="1:23">
      <c r="A49" s="907">
        <v>41</v>
      </c>
      <c r="B49" s="892"/>
      <c r="C49" s="892" t="s">
        <v>4468</v>
      </c>
      <c r="D49" s="892"/>
      <c r="E49" s="939"/>
      <c r="F49" s="931"/>
      <c r="G49" s="907">
        <f t="shared" si="1"/>
        <v>92</v>
      </c>
      <c r="H49" s="892" t="s">
        <v>654</v>
      </c>
      <c r="I49" s="892"/>
      <c r="J49" s="892"/>
      <c r="K49" s="937"/>
      <c r="L49" s="938"/>
      <c r="M49" s="918">
        <v>145</v>
      </c>
      <c r="N49" s="892" t="s">
        <v>4469</v>
      </c>
      <c r="O49" s="925"/>
      <c r="P49" s="1952">
        <v>3969</v>
      </c>
      <c r="Q49" s="1952">
        <v>5172.96</v>
      </c>
      <c r="R49" s="876"/>
      <c r="S49" s="895"/>
      <c r="T49" s="895"/>
      <c r="U49" s="895"/>
      <c r="V49" s="895"/>
      <c r="W49" s="944"/>
    </row>
    <row r="50" spans="1:23">
      <c r="A50" s="907">
        <v>42</v>
      </c>
      <c r="B50" s="892"/>
      <c r="C50" s="892" t="s">
        <v>1120</v>
      </c>
      <c r="D50" s="892"/>
      <c r="E50" s="932"/>
      <c r="F50" s="933"/>
      <c r="G50" s="907">
        <f t="shared" si="1"/>
        <v>93</v>
      </c>
      <c r="H50" s="892" t="s">
        <v>1121</v>
      </c>
      <c r="I50" s="892" t="s">
        <v>655</v>
      </c>
      <c r="J50" s="892"/>
      <c r="K50" s="1950">
        <v>283</v>
      </c>
      <c r="L50" s="1951">
        <v>2142.34</v>
      </c>
      <c r="M50" s="918">
        <v>146</v>
      </c>
      <c r="N50" s="892" t="s">
        <v>1155</v>
      </c>
      <c r="O50" s="925"/>
      <c r="P50" s="1952">
        <v>0</v>
      </c>
      <c r="Q50" s="1952">
        <v>0</v>
      </c>
      <c r="R50" s="876"/>
      <c r="S50" s="895"/>
      <c r="T50" s="895"/>
      <c r="U50" s="895"/>
      <c r="V50" s="895"/>
      <c r="W50" s="944"/>
    </row>
    <row r="51" spans="1:23">
      <c r="A51" s="907">
        <v>43</v>
      </c>
      <c r="B51" s="892"/>
      <c r="C51" s="892" t="s">
        <v>656</v>
      </c>
      <c r="D51" s="892"/>
      <c r="E51" s="934"/>
      <c r="F51" s="935"/>
      <c r="G51" s="907">
        <f t="shared" si="1"/>
        <v>94</v>
      </c>
      <c r="H51" s="892" t="s">
        <v>1156</v>
      </c>
      <c r="I51" s="892" t="s">
        <v>657</v>
      </c>
      <c r="J51" s="892"/>
      <c r="K51" s="1950">
        <v>442957</v>
      </c>
      <c r="L51" s="1950">
        <v>407741.68</v>
      </c>
      <c r="M51" s="918">
        <v>147</v>
      </c>
      <c r="N51" s="892" t="s">
        <v>1157</v>
      </c>
      <c r="O51" s="925"/>
      <c r="P51" s="1952">
        <v>0</v>
      </c>
      <c r="Q51" s="1952">
        <v>0</v>
      </c>
      <c r="R51" s="876"/>
      <c r="S51" s="895"/>
      <c r="T51" s="895"/>
      <c r="U51" s="895"/>
      <c r="V51" s="895"/>
      <c r="W51" s="944"/>
    </row>
    <row r="52" spans="1:23">
      <c r="A52" s="907">
        <v>44</v>
      </c>
      <c r="B52" s="892"/>
      <c r="C52" s="892" t="s">
        <v>1158</v>
      </c>
      <c r="D52" s="892"/>
      <c r="E52" s="1953"/>
      <c r="F52" s="1956"/>
      <c r="G52" s="907">
        <f t="shared" si="1"/>
        <v>95</v>
      </c>
      <c r="H52" s="892" t="s">
        <v>1159</v>
      </c>
      <c r="I52" s="892" t="s">
        <v>1160</v>
      </c>
      <c r="J52" s="892"/>
      <c r="K52" s="1950">
        <v>639062</v>
      </c>
      <c r="L52" s="1950">
        <v>1100273.45</v>
      </c>
      <c r="M52" s="918">
        <v>148</v>
      </c>
      <c r="N52" s="892" t="s">
        <v>1161</v>
      </c>
      <c r="O52" s="925"/>
      <c r="P52" s="936">
        <f>SUM(P48:P51)</f>
        <v>12914</v>
      </c>
      <c r="Q52" s="930">
        <v>8758.2000000000007</v>
      </c>
      <c r="R52" s="876"/>
      <c r="S52" s="895"/>
      <c r="T52" s="895"/>
      <c r="U52" s="895"/>
      <c r="V52" s="895"/>
      <c r="W52" s="944"/>
    </row>
    <row r="53" spans="1:23">
      <c r="A53" s="907">
        <v>45</v>
      </c>
      <c r="B53" s="892"/>
      <c r="C53" s="892" t="s">
        <v>1162</v>
      </c>
      <c r="D53" s="892"/>
      <c r="E53" s="1953"/>
      <c r="F53" s="1956"/>
      <c r="G53" s="907">
        <f t="shared" si="1"/>
        <v>96</v>
      </c>
      <c r="H53" s="892" t="s">
        <v>1163</v>
      </c>
      <c r="I53" s="892" t="s">
        <v>1515</v>
      </c>
      <c r="J53" s="892"/>
      <c r="K53" s="1950">
        <v>3272871</v>
      </c>
      <c r="L53" s="1950">
        <v>2473015.19</v>
      </c>
      <c r="M53" s="918">
        <v>149</v>
      </c>
      <c r="N53" s="886" t="s">
        <v>1516</v>
      </c>
      <c r="O53" s="910"/>
      <c r="P53" s="932"/>
      <c r="Q53" s="933"/>
      <c r="R53" s="876"/>
      <c r="S53" s="895"/>
      <c r="T53" s="895"/>
      <c r="U53" s="895"/>
      <c r="V53" s="895"/>
      <c r="W53" s="944"/>
    </row>
    <row r="54" spans="1:23">
      <c r="A54" s="907">
        <v>46</v>
      </c>
      <c r="B54" s="892"/>
      <c r="C54" s="892" t="s">
        <v>1517</v>
      </c>
      <c r="D54" s="892"/>
      <c r="E54" s="1953"/>
      <c r="F54" s="1956"/>
      <c r="G54" s="907">
        <f t="shared" si="1"/>
        <v>97</v>
      </c>
      <c r="H54" s="892" t="s">
        <v>1518</v>
      </c>
      <c r="I54" s="892" t="s">
        <v>2422</v>
      </c>
      <c r="J54" s="892"/>
      <c r="K54" s="1950">
        <v>38911</v>
      </c>
      <c r="L54" s="1950">
        <v>93722.85</v>
      </c>
      <c r="M54" s="918">
        <v>150</v>
      </c>
      <c r="N54" s="892" t="s">
        <v>656</v>
      </c>
      <c r="O54" s="925"/>
      <c r="P54" s="934"/>
      <c r="Q54" s="935"/>
      <c r="R54" s="876"/>
      <c r="S54" s="895"/>
      <c r="T54" s="895"/>
      <c r="U54" s="895"/>
      <c r="V54" s="895"/>
      <c r="W54" s="944"/>
    </row>
    <row r="55" spans="1:23">
      <c r="A55" s="907">
        <v>47</v>
      </c>
      <c r="B55" s="892"/>
      <c r="C55" s="892" t="s">
        <v>2423</v>
      </c>
      <c r="D55" s="892"/>
      <c r="E55" s="1953"/>
      <c r="F55" s="1956"/>
      <c r="G55" s="907">
        <f t="shared" si="1"/>
        <v>98</v>
      </c>
      <c r="H55" s="892" t="s">
        <v>2404</v>
      </c>
      <c r="I55" s="892" t="s">
        <v>2405</v>
      </c>
      <c r="J55" s="892"/>
      <c r="K55" s="1950">
        <v>0</v>
      </c>
      <c r="L55" s="1950">
        <v>0</v>
      </c>
      <c r="M55" s="918">
        <v>151</v>
      </c>
      <c r="N55" s="892" t="s">
        <v>2406</v>
      </c>
      <c r="O55" s="925"/>
      <c r="P55" s="1952">
        <v>9045572</v>
      </c>
      <c r="Q55" s="1952">
        <v>8058026.0300000003</v>
      </c>
      <c r="R55" s="876"/>
      <c r="S55" s="895"/>
      <c r="T55" s="895"/>
      <c r="U55" s="895"/>
      <c r="V55" s="895"/>
      <c r="W55" s="944"/>
    </row>
    <row r="56" spans="1:23">
      <c r="A56" s="907">
        <v>48</v>
      </c>
      <c r="B56" s="892"/>
      <c r="C56" s="892" t="s">
        <v>2407</v>
      </c>
      <c r="D56" s="892"/>
      <c r="E56" s="1953"/>
      <c r="F56" s="1956"/>
      <c r="G56" s="907">
        <f t="shared" si="1"/>
        <v>99</v>
      </c>
      <c r="H56" s="892"/>
      <c r="I56" s="928" t="s">
        <v>2408</v>
      </c>
      <c r="J56" s="892"/>
      <c r="K56" s="929">
        <f>SUM(K50:K55)</f>
        <v>4394084</v>
      </c>
      <c r="L56" s="929">
        <v>4076895.5100000002</v>
      </c>
      <c r="M56" s="918">
        <v>152</v>
      </c>
      <c r="N56" s="892" t="s">
        <v>2409</v>
      </c>
      <c r="O56" s="925"/>
      <c r="P56" s="1952">
        <v>856983</v>
      </c>
      <c r="Q56" s="1952">
        <v>1819116.72</v>
      </c>
      <c r="R56" s="876"/>
      <c r="S56" s="895"/>
      <c r="T56" s="895"/>
      <c r="U56" s="895"/>
      <c r="V56" s="895"/>
      <c r="W56" s="944"/>
    </row>
    <row r="57" spans="1:23" ht="15.75" thickBot="1">
      <c r="A57" s="907">
        <v>49</v>
      </c>
      <c r="B57" s="892"/>
      <c r="C57" s="892" t="s">
        <v>2410</v>
      </c>
      <c r="D57" s="892"/>
      <c r="E57" s="1953"/>
      <c r="F57" s="1956"/>
      <c r="G57" s="907">
        <f t="shared" si="1"/>
        <v>100</v>
      </c>
      <c r="H57" s="892"/>
      <c r="I57" s="892" t="s">
        <v>2411</v>
      </c>
      <c r="J57" s="892"/>
      <c r="K57" s="929">
        <f>K48+K56</f>
        <v>14750732</v>
      </c>
      <c r="L57" s="929">
        <v>12914566.890000001</v>
      </c>
      <c r="M57" s="947">
        <v>153</v>
      </c>
      <c r="N57" s="948" t="s">
        <v>4103</v>
      </c>
      <c r="O57" s="949"/>
      <c r="P57" s="1961">
        <v>-9992009</v>
      </c>
      <c r="Q57" s="1961">
        <v>-10360449.1</v>
      </c>
      <c r="R57" s="950"/>
      <c r="S57" s="948"/>
      <c r="T57" s="948"/>
      <c r="U57" s="948"/>
      <c r="V57" s="948"/>
      <c r="W57" s="951"/>
    </row>
    <row r="58" spans="1:23" ht="15.75" thickBot="1">
      <c r="A58" s="952">
        <v>50</v>
      </c>
      <c r="B58" s="948"/>
      <c r="C58" s="948" t="s">
        <v>4104</v>
      </c>
      <c r="D58" s="948"/>
      <c r="E58" s="953"/>
      <c r="F58" s="954"/>
      <c r="G58" s="907">
        <f t="shared" si="1"/>
        <v>101</v>
      </c>
      <c r="H58" s="886" t="s">
        <v>4105</v>
      </c>
      <c r="I58" s="886"/>
      <c r="J58" s="886"/>
      <c r="K58" s="955"/>
      <c r="L58" s="956"/>
      <c r="M58" s="904"/>
      <c r="N58" s="904"/>
      <c r="O58" s="904"/>
      <c r="P58" s="904"/>
      <c r="Q58" s="904"/>
      <c r="R58" s="904"/>
      <c r="S58" s="904"/>
      <c r="T58" s="904"/>
      <c r="U58" s="904"/>
      <c r="V58" s="904"/>
      <c r="W58" s="904"/>
    </row>
    <row r="59" spans="1:23">
      <c r="A59" s="905"/>
      <c r="B59" s="905"/>
      <c r="C59" s="905"/>
      <c r="D59" s="905"/>
      <c r="E59" s="905"/>
      <c r="F59" s="905"/>
      <c r="G59" s="907">
        <f t="shared" si="1"/>
        <v>102</v>
      </c>
      <c r="H59" s="892" t="s">
        <v>656</v>
      </c>
      <c r="I59" s="892"/>
      <c r="J59" s="892"/>
      <c r="K59" s="957"/>
      <c r="L59" s="958"/>
      <c r="M59" s="959" t="s">
        <v>4106</v>
      </c>
      <c r="N59" s="960"/>
      <c r="O59" s="904"/>
      <c r="P59" s="905"/>
      <c r="Q59" s="905"/>
      <c r="R59" s="959" t="s">
        <v>4106</v>
      </c>
      <c r="S59" s="905"/>
      <c r="T59" s="959"/>
      <c r="U59" s="904"/>
      <c r="V59" s="905"/>
      <c r="W59" s="905" t="s">
        <v>4107</v>
      </c>
    </row>
    <row r="60" spans="1:23" ht="15.75" thickBot="1">
      <c r="A60" s="959" t="s">
        <v>4106</v>
      </c>
      <c r="B60" s="905"/>
      <c r="C60" s="961"/>
      <c r="D60" s="904"/>
      <c r="E60" s="905"/>
      <c r="F60" s="905"/>
      <c r="G60" s="952">
        <f t="shared" si="1"/>
        <v>103</v>
      </c>
      <c r="H60" s="948" t="s">
        <v>4108</v>
      </c>
      <c r="I60" s="948" t="s">
        <v>1065</v>
      </c>
      <c r="J60" s="948"/>
      <c r="K60" s="1962">
        <v>5261007</v>
      </c>
      <c r="L60" s="1962">
        <v>4501283.97</v>
      </c>
      <c r="M60" s="905" t="s">
        <v>4109</v>
      </c>
      <c r="N60" s="905"/>
      <c r="O60" s="905"/>
      <c r="P60" s="905"/>
      <c r="Q60" s="905"/>
      <c r="R60" s="905" t="s">
        <v>4110</v>
      </c>
      <c r="S60" s="905"/>
      <c r="T60" s="905"/>
      <c r="U60" s="905"/>
      <c r="V60" s="905"/>
      <c r="W60" s="905"/>
    </row>
    <row r="61" spans="1:23">
      <c r="A61" s="905" t="s">
        <v>4111</v>
      </c>
      <c r="B61" s="905"/>
      <c r="C61" s="905"/>
      <c r="D61" s="905"/>
      <c r="E61" s="905"/>
      <c r="F61" s="905"/>
      <c r="G61" s="904"/>
      <c r="H61" s="904"/>
      <c r="I61" s="904"/>
      <c r="J61" s="904"/>
      <c r="K61" s="904"/>
      <c r="L61" s="904"/>
      <c r="M61" s="904"/>
      <c r="N61" s="904"/>
      <c r="O61" s="904"/>
      <c r="P61" s="904"/>
      <c r="Q61" s="904"/>
    </row>
    <row r="62" spans="1:23">
      <c r="A62" s="905"/>
      <c r="B62" s="905"/>
      <c r="C62" s="905"/>
      <c r="D62" s="905"/>
      <c r="E62" s="905"/>
      <c r="F62" s="905"/>
      <c r="G62" s="904" t="s">
        <v>4112</v>
      </c>
      <c r="H62" s="904"/>
      <c r="I62" s="904"/>
      <c r="J62" s="904"/>
      <c r="K62" s="904"/>
      <c r="L62" s="904"/>
      <c r="M62" s="904"/>
      <c r="N62" s="904"/>
      <c r="O62" s="904"/>
      <c r="P62" s="904"/>
      <c r="Q62" s="904"/>
    </row>
    <row r="63" spans="1:23">
      <c r="G63" s="3699">
        <v>321</v>
      </c>
      <c r="H63" s="3699"/>
      <c r="I63" s="3699"/>
      <c r="J63" s="3699"/>
      <c r="K63" s="3699"/>
      <c r="L63" s="3699"/>
    </row>
  </sheetData>
  <mergeCells count="1">
    <mergeCell ref="G63:L63"/>
  </mergeCells>
  <phoneticPr fontId="78" type="noConversion"/>
  <printOptions horizontalCentered="1" verticalCentered="1"/>
  <pageMargins left="0" right="0" top="0" bottom="0" header="0.25" footer="0.25"/>
  <pageSetup scale="68" fitToWidth="4" orientation="portrait" r:id="rId1"/>
  <headerFooter alignWithMargins="0"/>
  <colBreaks count="3" manualBreakCount="3">
    <brk id="6" max="1048575" man="1"/>
    <brk id="12" max="1048575" man="1"/>
    <brk id="17"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4"/>
  <dimension ref="A1:P257"/>
  <sheetViews>
    <sheetView defaultGridColor="0" view="pageBreakPreview" topLeftCell="C49" colorId="22" zoomScaleNormal="85" zoomScaleSheetLayoutView="100" workbookViewId="0">
      <selection activeCell="P59" sqref="P59"/>
    </sheetView>
  </sheetViews>
  <sheetFormatPr defaultColWidth="9.6640625" defaultRowHeight="15"/>
  <cols>
    <col min="1" max="1" width="4.6640625" style="4" customWidth="1"/>
    <col min="2" max="2" width="30.6640625" style="4" customWidth="1"/>
    <col min="3" max="4" width="11.6640625" style="4" customWidth="1"/>
    <col min="5" max="6" width="12.6640625" style="4" customWidth="1"/>
    <col min="7" max="7" width="18.77734375" style="4" customWidth="1"/>
    <col min="8" max="8" width="3.6640625" style="4" customWidth="1"/>
    <col min="9" max="9" width="12.6640625" style="4" customWidth="1"/>
    <col min="10" max="10" width="13.6640625" style="4" customWidth="1"/>
    <col min="11" max="11" width="14.109375" style="4" customWidth="1"/>
    <col min="12" max="14" width="13.6640625" style="4" customWidth="1"/>
    <col min="15" max="15" width="15.6640625" style="4" customWidth="1"/>
    <col min="16" max="16" width="4.6640625" style="4" customWidth="1"/>
    <col min="17" max="17" width="13.6640625" style="4" customWidth="1"/>
    <col min="18" max="16384" width="9.6640625" style="4"/>
  </cols>
  <sheetData>
    <row r="1" spans="1:16">
      <c r="A1" s="13" t="s">
        <v>2817</v>
      </c>
      <c r="B1" s="128"/>
      <c r="C1" s="41" t="s">
        <v>3891</v>
      </c>
      <c r="D1" s="128"/>
      <c r="E1" s="41" t="s">
        <v>2819</v>
      </c>
      <c r="F1" s="129"/>
      <c r="G1" s="457" t="s">
        <v>2820</v>
      </c>
      <c r="H1" s="13" t="s">
        <v>2817</v>
      </c>
      <c r="I1" s="41"/>
      <c r="J1" s="41"/>
      <c r="K1" s="128"/>
      <c r="L1" s="41" t="s">
        <v>3891</v>
      </c>
      <c r="M1" s="128"/>
      <c r="N1" s="128" t="s">
        <v>2819</v>
      </c>
      <c r="O1" s="1254" t="s">
        <v>2820</v>
      </c>
      <c r="P1" s="42"/>
    </row>
    <row r="2" spans="1:16">
      <c r="A2" s="47" t="str">
        <f>'Data Sheet'!C25</f>
        <v>Orange and Rockland Utilities, Inc</v>
      </c>
      <c r="B2" s="56"/>
      <c r="C2" s="11" t="s">
        <v>4233</v>
      </c>
      <c r="D2" s="56"/>
      <c r="E2" s="11"/>
      <c r="F2" s="53"/>
      <c r="G2" s="1790"/>
      <c r="H2" s="47" t="str">
        <f>A2</f>
        <v>Orange and Rockland Utilities, Inc</v>
      </c>
      <c r="I2" s="11"/>
      <c r="J2" s="11"/>
      <c r="K2" s="56"/>
      <c r="L2" s="11" t="s">
        <v>4233</v>
      </c>
      <c r="M2" s="56"/>
      <c r="N2" s="56"/>
      <c r="O2" s="435"/>
      <c r="P2" s="48"/>
    </row>
    <row r="3" spans="1:16" ht="15" customHeight="1">
      <c r="A3" s="47"/>
      <c r="B3" s="56"/>
      <c r="C3" s="52" t="s">
        <v>4316</v>
      </c>
      <c r="D3" s="77"/>
      <c r="E3" s="1801" t="str">
        <f>'Data Sheet'!$C$40</f>
        <v>4/28/2015</v>
      </c>
      <c r="F3" s="971"/>
      <c r="G3" s="2182" t="str">
        <f>'320323'!Q3</f>
        <v>12/31/2014</v>
      </c>
      <c r="H3" s="49"/>
      <c r="I3" s="52"/>
      <c r="J3" s="52"/>
      <c r="K3" s="77"/>
      <c r="L3" s="52" t="s">
        <v>4316</v>
      </c>
      <c r="M3" s="77"/>
      <c r="N3" s="462" t="str">
        <f>'Data Sheet'!$C$40</f>
        <v>4/28/2015</v>
      </c>
      <c r="O3" s="1223" t="str">
        <f>'Data Sheet'!$C$38</f>
        <v>12/31/2014</v>
      </c>
      <c r="P3" s="51"/>
    </row>
    <row r="4" spans="1:16" ht="15" customHeight="1">
      <c r="A4" s="231" t="s">
        <v>1816</v>
      </c>
      <c r="B4" s="232"/>
      <c r="C4" s="232"/>
      <c r="D4" s="44"/>
      <c r="E4" s="44"/>
      <c r="F4" s="44"/>
      <c r="G4" s="45"/>
      <c r="H4" s="202" t="s">
        <v>1817</v>
      </c>
      <c r="I4" s="44"/>
      <c r="J4" s="44"/>
      <c r="K4" s="44"/>
      <c r="L4" s="44"/>
      <c r="M4" s="44"/>
      <c r="N4" s="44"/>
      <c r="O4" s="44"/>
      <c r="P4" s="48"/>
    </row>
    <row r="5" spans="1:16">
      <c r="A5" s="90" t="s">
        <v>1818</v>
      </c>
      <c r="B5" s="50"/>
      <c r="C5" s="50"/>
      <c r="D5" s="50"/>
      <c r="E5" s="50"/>
      <c r="F5" s="50"/>
      <c r="G5" s="330"/>
      <c r="H5" s="90" t="s">
        <v>3114</v>
      </c>
      <c r="I5" s="50"/>
      <c r="J5" s="50"/>
      <c r="K5" s="50"/>
      <c r="L5" s="50"/>
      <c r="M5" s="50"/>
      <c r="N5" s="50"/>
      <c r="O5" s="50"/>
      <c r="P5" s="51"/>
    </row>
    <row r="6" spans="1:16">
      <c r="A6" s="47"/>
      <c r="B6" s="11"/>
      <c r="C6" s="11"/>
      <c r="D6" s="11"/>
      <c r="E6" s="11"/>
      <c r="F6" s="11"/>
      <c r="G6" s="48"/>
      <c r="H6" s="47"/>
      <c r="I6" s="11"/>
      <c r="J6" s="11"/>
      <c r="K6" s="11"/>
      <c r="L6" s="11"/>
      <c r="M6" s="11"/>
      <c r="N6" s="11"/>
      <c r="O6" s="11"/>
      <c r="P6" s="48"/>
    </row>
    <row r="7" spans="1:16">
      <c r="A7" s="47" t="s">
        <v>1454</v>
      </c>
      <c r="B7" s="11" t="s">
        <v>3115</v>
      </c>
      <c r="C7" s="11"/>
      <c r="D7" s="11"/>
      <c r="E7" s="11"/>
      <c r="F7" s="11"/>
      <c r="G7" s="48"/>
      <c r="H7" s="47"/>
      <c r="I7" s="11" t="s">
        <v>3116</v>
      </c>
      <c r="J7" s="11"/>
      <c r="K7" s="11"/>
      <c r="L7" s="11"/>
      <c r="M7" s="11"/>
      <c r="N7" s="11"/>
      <c r="O7" s="11"/>
      <c r="P7" s="48"/>
    </row>
    <row r="8" spans="1:16">
      <c r="A8" s="47"/>
      <c r="B8" s="11" t="s">
        <v>3117</v>
      </c>
      <c r="C8" s="11"/>
      <c r="D8" s="11"/>
      <c r="E8" s="11"/>
      <c r="F8" s="11"/>
      <c r="G8" s="48"/>
      <c r="H8" s="47"/>
      <c r="I8" s="11" t="s">
        <v>3118</v>
      </c>
      <c r="J8" s="11"/>
      <c r="K8" s="11"/>
      <c r="L8" s="11"/>
      <c r="M8" s="11"/>
      <c r="N8" s="11"/>
      <c r="O8" s="11"/>
      <c r="P8" s="48"/>
    </row>
    <row r="9" spans="1:16">
      <c r="A9" s="47" t="s">
        <v>413</v>
      </c>
      <c r="B9" s="11" t="s">
        <v>3698</v>
      </c>
      <c r="C9" s="11"/>
      <c r="D9" s="11"/>
      <c r="E9" s="11"/>
      <c r="F9" s="11"/>
      <c r="G9" s="48"/>
      <c r="H9" s="47"/>
      <c r="I9" s="11" t="s">
        <v>4137</v>
      </c>
      <c r="J9" s="11"/>
      <c r="K9" s="11"/>
      <c r="L9" s="11"/>
      <c r="M9" s="11"/>
      <c r="N9" s="11"/>
      <c r="O9" s="11"/>
      <c r="P9" s="48"/>
    </row>
    <row r="10" spans="1:16">
      <c r="A10" s="47"/>
      <c r="B10" s="11" t="s">
        <v>4138</v>
      </c>
      <c r="C10" s="11"/>
      <c r="D10" s="11"/>
      <c r="E10" s="11"/>
      <c r="F10" s="11"/>
      <c r="G10" s="48"/>
      <c r="H10" s="47"/>
      <c r="I10" s="11" t="s">
        <v>2809</v>
      </c>
      <c r="J10" s="11"/>
      <c r="K10" s="11"/>
      <c r="L10" s="11"/>
      <c r="M10" s="11"/>
      <c r="N10" s="11"/>
      <c r="O10" s="11"/>
      <c r="P10" s="48"/>
    </row>
    <row r="11" spans="1:16">
      <c r="A11" s="47"/>
      <c r="B11" s="11" t="s">
        <v>2810</v>
      </c>
      <c r="C11" s="11"/>
      <c r="D11" s="11"/>
      <c r="E11" s="11"/>
      <c r="F11" s="11"/>
      <c r="G11" s="48"/>
      <c r="H11" s="47" t="s">
        <v>2811</v>
      </c>
      <c r="I11" s="11" t="s">
        <v>2812</v>
      </c>
      <c r="J11" s="11"/>
      <c r="K11" s="11"/>
      <c r="L11" s="11"/>
      <c r="M11" s="11"/>
      <c r="N11" s="11"/>
      <c r="O11" s="11"/>
      <c r="P11" s="48"/>
    </row>
    <row r="12" spans="1:16">
      <c r="A12" s="47" t="s">
        <v>414</v>
      </c>
      <c r="B12" s="11" t="s">
        <v>3934</v>
      </c>
      <c r="C12" s="11"/>
      <c r="D12" s="11"/>
      <c r="E12" s="11"/>
      <c r="F12" s="11"/>
      <c r="G12" s="48"/>
      <c r="H12" s="47"/>
      <c r="I12" s="11" t="s">
        <v>3935</v>
      </c>
      <c r="J12" s="11"/>
      <c r="K12" s="11"/>
      <c r="L12" s="11"/>
      <c r="M12" s="11"/>
      <c r="N12" s="11"/>
      <c r="O12" s="11"/>
      <c r="P12" s="48"/>
    </row>
    <row r="13" spans="1:16">
      <c r="A13" s="47"/>
      <c r="B13" s="11" t="s">
        <v>2801</v>
      </c>
      <c r="C13" s="11"/>
      <c r="D13" s="11"/>
      <c r="E13" s="11"/>
      <c r="F13" s="11"/>
      <c r="G13" s="48"/>
      <c r="H13" s="47"/>
      <c r="I13" s="11" t="s">
        <v>3936</v>
      </c>
      <c r="J13" s="11"/>
      <c r="K13" s="11"/>
      <c r="L13" s="11"/>
      <c r="M13" s="11"/>
      <c r="N13" s="11"/>
      <c r="O13" s="11"/>
      <c r="P13" s="48"/>
    </row>
    <row r="14" spans="1:16">
      <c r="A14" s="47"/>
      <c r="B14" s="11" t="s">
        <v>2183</v>
      </c>
      <c r="C14" s="11"/>
      <c r="D14" s="11"/>
      <c r="E14" s="11"/>
      <c r="F14" s="11"/>
      <c r="G14" s="48"/>
      <c r="H14" s="47" t="s">
        <v>1327</v>
      </c>
      <c r="I14" s="11" t="s">
        <v>1328</v>
      </c>
      <c r="J14" s="11"/>
      <c r="K14" s="11"/>
      <c r="L14" s="11"/>
      <c r="M14" s="11"/>
      <c r="N14" s="11"/>
      <c r="O14" s="11"/>
      <c r="P14" s="48"/>
    </row>
    <row r="15" spans="1:16">
      <c r="A15" s="47"/>
      <c r="B15" s="11" t="s">
        <v>3101</v>
      </c>
      <c r="C15" s="11"/>
      <c r="D15" s="11"/>
      <c r="E15" s="11"/>
      <c r="F15" s="11"/>
      <c r="G15" s="48"/>
      <c r="H15" s="47"/>
      <c r="I15" s="11" t="s">
        <v>3102</v>
      </c>
      <c r="J15" s="11"/>
      <c r="K15" s="11"/>
      <c r="L15" s="11"/>
      <c r="M15" s="11"/>
      <c r="N15" s="11"/>
      <c r="O15" s="11"/>
      <c r="P15" s="48"/>
    </row>
    <row r="16" spans="1:16">
      <c r="A16" s="47"/>
      <c r="B16" s="11" t="s">
        <v>1978</v>
      </c>
      <c r="C16" s="11"/>
      <c r="D16" s="11"/>
      <c r="E16" s="11"/>
      <c r="F16" s="11"/>
      <c r="G16" s="48"/>
      <c r="H16" s="47"/>
      <c r="I16" s="11" t="s">
        <v>3103</v>
      </c>
      <c r="J16" s="11"/>
      <c r="K16" s="11"/>
      <c r="L16" s="11"/>
      <c r="M16" s="11"/>
      <c r="N16" s="11"/>
      <c r="O16" s="11"/>
      <c r="P16" s="48"/>
    </row>
    <row r="17" spans="1:16">
      <c r="A17" s="47"/>
      <c r="B17" s="11" t="s">
        <v>1980</v>
      </c>
      <c r="C17" s="11"/>
      <c r="D17" s="11"/>
      <c r="E17" s="11"/>
      <c r="F17" s="11"/>
      <c r="G17" s="48"/>
      <c r="H17" s="47"/>
      <c r="I17" s="11" t="s">
        <v>1803</v>
      </c>
      <c r="J17" s="11"/>
      <c r="K17" s="11"/>
      <c r="L17" s="11"/>
      <c r="M17" s="11"/>
      <c r="N17" s="11"/>
      <c r="O17" s="11"/>
      <c r="P17" s="48"/>
    </row>
    <row r="18" spans="1:16">
      <c r="A18" s="47"/>
      <c r="B18" s="11" t="s">
        <v>1398</v>
      </c>
      <c r="C18" s="11"/>
      <c r="D18" s="11"/>
      <c r="E18" s="11"/>
      <c r="F18" s="11"/>
      <c r="G18" s="48"/>
      <c r="H18" s="47"/>
      <c r="I18" s="11" t="s">
        <v>1399</v>
      </c>
      <c r="J18" s="11"/>
      <c r="K18" s="11"/>
      <c r="L18" s="11"/>
      <c r="M18" s="11"/>
      <c r="N18" s="11"/>
      <c r="O18" s="11"/>
      <c r="P18" s="48"/>
    </row>
    <row r="19" spans="1:16">
      <c r="A19" s="47"/>
      <c r="B19" s="11" t="s">
        <v>1373</v>
      </c>
      <c r="C19" s="11"/>
      <c r="D19" s="11"/>
      <c r="E19" s="11"/>
      <c r="F19" s="11"/>
      <c r="G19" s="48"/>
      <c r="H19" s="47"/>
      <c r="I19" s="11" t="s">
        <v>1374</v>
      </c>
      <c r="J19" s="11"/>
      <c r="K19" s="11"/>
      <c r="L19" s="11"/>
      <c r="M19" s="11"/>
      <c r="N19" s="11"/>
      <c r="O19" s="11"/>
      <c r="P19" s="48"/>
    </row>
    <row r="20" spans="1:16">
      <c r="A20" s="47"/>
      <c r="B20" s="11" t="s">
        <v>1375</v>
      </c>
      <c r="C20" s="11"/>
      <c r="D20" s="11"/>
      <c r="E20" s="11"/>
      <c r="F20" s="11"/>
      <c r="G20" s="48"/>
      <c r="H20" s="47"/>
      <c r="I20" s="11" t="s">
        <v>1554</v>
      </c>
      <c r="J20" s="11"/>
      <c r="K20" s="11"/>
      <c r="L20" s="11"/>
      <c r="M20" s="11"/>
      <c r="N20" s="11"/>
      <c r="O20" s="11"/>
      <c r="P20" s="48"/>
    </row>
    <row r="21" spans="1:16">
      <c r="A21" s="47"/>
      <c r="B21" s="11" t="s">
        <v>1555</v>
      </c>
      <c r="C21" s="11"/>
      <c r="D21" s="11"/>
      <c r="E21" s="11"/>
      <c r="F21" s="11"/>
      <c r="G21" s="48"/>
      <c r="H21" s="47"/>
      <c r="I21" s="11" t="s">
        <v>1556</v>
      </c>
      <c r="J21" s="11"/>
      <c r="K21" s="11"/>
      <c r="L21" s="11"/>
      <c r="M21" s="11"/>
      <c r="N21" s="11"/>
      <c r="O21" s="11"/>
      <c r="P21" s="48"/>
    </row>
    <row r="22" spans="1:16">
      <c r="A22" s="47"/>
      <c r="B22" s="11" t="s">
        <v>1557</v>
      </c>
      <c r="C22" s="11"/>
      <c r="D22" s="11"/>
      <c r="E22" s="11"/>
      <c r="F22" s="11"/>
      <c r="G22" s="48"/>
      <c r="H22" s="47" t="s">
        <v>1558</v>
      </c>
      <c r="I22" s="11" t="s">
        <v>1559</v>
      </c>
      <c r="J22" s="11"/>
      <c r="K22" s="11"/>
      <c r="L22" s="11"/>
      <c r="M22" s="11"/>
      <c r="N22" s="11"/>
      <c r="O22" s="11"/>
      <c r="P22" s="48"/>
    </row>
    <row r="23" spans="1:16">
      <c r="A23" s="47"/>
      <c r="B23" s="11" t="s">
        <v>1560</v>
      </c>
      <c r="C23" s="11"/>
      <c r="D23" s="11"/>
      <c r="E23" s="11"/>
      <c r="F23" s="11"/>
      <c r="G23" s="48"/>
      <c r="H23" s="47"/>
      <c r="I23" s="11" t="s">
        <v>1561</v>
      </c>
      <c r="J23" s="11"/>
      <c r="K23" s="11"/>
      <c r="L23" s="11"/>
      <c r="M23" s="11"/>
      <c r="N23" s="11"/>
      <c r="O23" s="11"/>
      <c r="P23" s="48"/>
    </row>
    <row r="24" spans="1:16">
      <c r="A24" s="47"/>
      <c r="B24" s="11" t="s">
        <v>1562</v>
      </c>
      <c r="C24" s="11"/>
      <c r="D24" s="11"/>
      <c r="E24" s="11"/>
      <c r="F24" s="11"/>
      <c r="G24" s="48"/>
      <c r="H24" s="47"/>
      <c r="I24" s="11" t="s">
        <v>1563</v>
      </c>
      <c r="J24" s="11"/>
      <c r="K24" s="11"/>
      <c r="L24" s="11"/>
      <c r="M24" s="11"/>
      <c r="N24" s="11"/>
      <c r="O24" s="11"/>
      <c r="P24" s="48"/>
    </row>
    <row r="25" spans="1:16">
      <c r="A25" s="47"/>
      <c r="B25" s="11" t="s">
        <v>1126</v>
      </c>
      <c r="C25" s="11"/>
      <c r="D25" s="11"/>
      <c r="E25" s="11"/>
      <c r="F25" s="11"/>
      <c r="G25" s="48"/>
      <c r="H25" s="47" t="s">
        <v>1564</v>
      </c>
      <c r="I25" s="11" t="s">
        <v>2306</v>
      </c>
      <c r="J25" s="11"/>
      <c r="K25" s="11"/>
      <c r="L25" s="11"/>
      <c r="M25" s="11"/>
      <c r="N25" s="11"/>
      <c r="O25" s="11"/>
      <c r="P25" s="48"/>
    </row>
    <row r="26" spans="1:16">
      <c r="A26" s="47"/>
      <c r="B26" s="11" t="s">
        <v>2307</v>
      </c>
      <c r="C26" s="11"/>
      <c r="D26" s="11"/>
      <c r="E26" s="11"/>
      <c r="F26" s="11"/>
      <c r="G26" s="48"/>
      <c r="H26" s="47"/>
      <c r="I26" s="11" t="s">
        <v>2308</v>
      </c>
      <c r="J26" s="11"/>
      <c r="K26" s="11"/>
      <c r="L26" s="11"/>
      <c r="M26" s="11"/>
      <c r="N26" s="11"/>
      <c r="O26" s="11"/>
      <c r="P26" s="48"/>
    </row>
    <row r="27" spans="1:16">
      <c r="A27" s="47"/>
      <c r="B27" s="11" t="s">
        <v>2413</v>
      </c>
      <c r="C27" s="11"/>
      <c r="D27" s="11"/>
      <c r="E27" s="11"/>
      <c r="F27" s="11"/>
      <c r="G27" s="48"/>
      <c r="H27" s="47"/>
      <c r="I27" s="11" t="s">
        <v>2309</v>
      </c>
      <c r="J27" s="11"/>
      <c r="K27" s="11"/>
      <c r="L27" s="11"/>
      <c r="M27" s="11"/>
      <c r="N27" s="11"/>
      <c r="O27" s="11"/>
      <c r="P27" s="48"/>
    </row>
    <row r="28" spans="1:16">
      <c r="A28" s="47"/>
      <c r="B28" s="11" t="s">
        <v>2310</v>
      </c>
      <c r="C28" s="11"/>
      <c r="D28" s="11"/>
      <c r="E28" s="11"/>
      <c r="F28" s="11"/>
      <c r="G28" s="48"/>
      <c r="H28" s="47"/>
      <c r="I28" s="11" t="s">
        <v>2359</v>
      </c>
      <c r="J28" s="11"/>
      <c r="K28" s="11"/>
      <c r="L28" s="11"/>
      <c r="M28" s="11"/>
      <c r="N28" s="11"/>
      <c r="O28" s="11"/>
      <c r="P28" s="48"/>
    </row>
    <row r="29" spans="1:16">
      <c r="A29" s="47"/>
      <c r="B29" s="11" t="s">
        <v>616</v>
      </c>
      <c r="C29" s="11"/>
      <c r="D29" s="11"/>
      <c r="E29" s="11"/>
      <c r="F29" s="11"/>
      <c r="G29" s="48"/>
      <c r="H29" s="47"/>
      <c r="I29" s="11" t="s">
        <v>613</v>
      </c>
      <c r="J29" s="11"/>
      <c r="K29" s="11"/>
      <c r="L29" s="11"/>
      <c r="M29" s="11"/>
      <c r="N29" s="11"/>
      <c r="O29" s="11"/>
      <c r="P29" s="48"/>
    </row>
    <row r="30" spans="1:16">
      <c r="A30" s="47"/>
      <c r="B30" s="564" t="s">
        <v>618</v>
      </c>
      <c r="C30" s="11"/>
      <c r="D30" s="11"/>
      <c r="E30" s="11"/>
      <c r="F30" s="11"/>
      <c r="G30" s="48"/>
      <c r="H30" s="47"/>
      <c r="I30" s="11" t="s">
        <v>2352</v>
      </c>
      <c r="J30" s="11"/>
      <c r="K30" s="11"/>
      <c r="L30" s="11"/>
      <c r="M30" s="11"/>
      <c r="N30" s="11"/>
      <c r="O30" s="11"/>
      <c r="P30" s="48"/>
    </row>
    <row r="31" spans="1:16">
      <c r="A31" s="47"/>
      <c r="B31" s="564" t="s">
        <v>2353</v>
      </c>
      <c r="C31" s="11"/>
      <c r="D31" s="11"/>
      <c r="E31" s="11"/>
      <c r="F31" s="11"/>
      <c r="G31" s="48"/>
      <c r="H31" s="47"/>
      <c r="I31" s="11" t="s">
        <v>2354</v>
      </c>
      <c r="J31" s="11"/>
      <c r="K31" s="11"/>
      <c r="L31" s="11"/>
      <c r="M31" s="11"/>
      <c r="N31" s="11"/>
      <c r="O31" s="11"/>
      <c r="P31" s="48"/>
    </row>
    <row r="32" spans="1:16">
      <c r="A32" s="47"/>
      <c r="B32" s="565" t="s">
        <v>621</v>
      </c>
      <c r="C32" s="11"/>
      <c r="D32" s="11"/>
      <c r="E32" s="11"/>
      <c r="F32" s="11"/>
      <c r="G32" s="48"/>
      <c r="H32" s="47" t="s">
        <v>2355</v>
      </c>
      <c r="I32" s="11" t="s">
        <v>2356</v>
      </c>
      <c r="J32" s="11"/>
      <c r="K32" s="11"/>
      <c r="L32" s="11"/>
      <c r="M32" s="11"/>
      <c r="N32" s="11"/>
      <c r="O32" s="11"/>
      <c r="P32" s="48"/>
    </row>
    <row r="33" spans="1:16">
      <c r="A33" s="47"/>
      <c r="B33" s="564" t="s">
        <v>2357</v>
      </c>
      <c r="C33" s="11"/>
      <c r="D33" s="11"/>
      <c r="E33" s="11"/>
      <c r="F33" s="11"/>
      <c r="G33" s="48"/>
      <c r="H33" s="47"/>
      <c r="I33" s="11" t="s">
        <v>2358</v>
      </c>
      <c r="J33" s="11"/>
      <c r="K33" s="11"/>
      <c r="L33" s="11"/>
      <c r="M33" s="11"/>
      <c r="N33" s="11"/>
      <c r="O33" s="11"/>
      <c r="P33" s="48"/>
    </row>
    <row r="34" spans="1:16">
      <c r="A34" s="47"/>
      <c r="B34" s="564" t="s">
        <v>686</v>
      </c>
      <c r="C34" s="11"/>
      <c r="D34" s="11"/>
      <c r="E34" s="11"/>
      <c r="F34" s="11"/>
      <c r="G34" s="48"/>
      <c r="H34" s="47"/>
      <c r="I34" s="11" t="s">
        <v>687</v>
      </c>
      <c r="J34" s="11"/>
      <c r="K34" s="11"/>
      <c r="L34" s="11"/>
      <c r="M34" s="11"/>
      <c r="N34" s="11"/>
      <c r="O34" s="11"/>
      <c r="P34" s="48"/>
    </row>
    <row r="35" spans="1:16">
      <c r="A35" s="47"/>
      <c r="B35" s="11" t="s">
        <v>688</v>
      </c>
      <c r="C35" s="11"/>
      <c r="D35" s="11"/>
      <c r="E35" s="11"/>
      <c r="F35" s="11"/>
      <c r="G35" s="48"/>
      <c r="H35" s="47"/>
      <c r="I35" s="11" t="s">
        <v>689</v>
      </c>
      <c r="J35" s="11"/>
      <c r="K35" s="11"/>
      <c r="L35" s="11"/>
      <c r="M35" s="11"/>
      <c r="N35" s="11"/>
      <c r="O35" s="11"/>
      <c r="P35" s="48"/>
    </row>
    <row r="36" spans="1:16">
      <c r="A36" s="47"/>
      <c r="B36" s="11"/>
      <c r="C36" s="11"/>
      <c r="D36" s="11"/>
      <c r="E36" s="11"/>
      <c r="F36" s="11"/>
      <c r="G36" s="48"/>
      <c r="H36" s="47" t="s">
        <v>690</v>
      </c>
      <c r="I36" s="11" t="s">
        <v>691</v>
      </c>
      <c r="J36" s="11"/>
      <c r="K36" s="11"/>
      <c r="L36" s="11"/>
      <c r="M36" s="11"/>
      <c r="N36" s="11"/>
      <c r="O36" s="11"/>
      <c r="P36" s="48"/>
    </row>
    <row r="37" spans="1:16">
      <c r="A37" s="230"/>
      <c r="B37" s="63"/>
      <c r="C37" s="59"/>
      <c r="D37" s="57"/>
      <c r="E37" s="57"/>
      <c r="F37" s="160" t="s">
        <v>622</v>
      </c>
      <c r="G37" s="161"/>
      <c r="H37" s="231"/>
      <c r="I37" s="255"/>
      <c r="J37" s="132" t="s">
        <v>692</v>
      </c>
      <c r="K37" s="376"/>
      <c r="L37" s="132" t="s">
        <v>693</v>
      </c>
      <c r="M37" s="132"/>
      <c r="N37" s="132"/>
      <c r="O37" s="132"/>
      <c r="P37" s="161"/>
    </row>
    <row r="38" spans="1:16">
      <c r="A38" s="175"/>
      <c r="B38" s="1767" t="s">
        <v>694</v>
      </c>
      <c r="C38" s="56"/>
      <c r="D38" s="1767" t="s">
        <v>695</v>
      </c>
      <c r="E38" s="1767" t="s">
        <v>626</v>
      </c>
      <c r="F38" s="1767" t="s">
        <v>626</v>
      </c>
      <c r="G38" s="1790" t="s">
        <v>626</v>
      </c>
      <c r="H38" s="47"/>
      <c r="I38" s="56"/>
      <c r="J38" s="56" t="s">
        <v>3706</v>
      </c>
      <c r="K38" s="56"/>
      <c r="L38" s="1767" t="s">
        <v>696</v>
      </c>
      <c r="M38" s="1767" t="s">
        <v>697</v>
      </c>
      <c r="N38" s="1766" t="s">
        <v>3798</v>
      </c>
      <c r="O38" s="66"/>
      <c r="P38" s="58"/>
    </row>
    <row r="39" spans="1:16">
      <c r="A39" s="175"/>
      <c r="B39" s="1767" t="s">
        <v>698</v>
      </c>
      <c r="C39" s="1767" t="s">
        <v>628</v>
      </c>
      <c r="D39" s="1767" t="s">
        <v>629</v>
      </c>
      <c r="E39" s="1767" t="s">
        <v>630</v>
      </c>
      <c r="F39" s="1767" t="s">
        <v>631</v>
      </c>
      <c r="G39" s="1790" t="s">
        <v>631</v>
      </c>
      <c r="H39" s="202" t="s">
        <v>632</v>
      </c>
      <c r="I39" s="288"/>
      <c r="J39" s="1767" t="s">
        <v>632</v>
      </c>
      <c r="K39" s="1767" t="s">
        <v>632</v>
      </c>
      <c r="L39" s="1767" t="s">
        <v>1256</v>
      </c>
      <c r="M39" s="1767" t="s">
        <v>1256</v>
      </c>
      <c r="N39" s="1766" t="s">
        <v>1256</v>
      </c>
      <c r="O39" s="1756" t="s">
        <v>1105</v>
      </c>
      <c r="P39" s="137" t="s">
        <v>1106</v>
      </c>
    </row>
    <row r="40" spans="1:16">
      <c r="A40" s="175" t="s">
        <v>4190</v>
      </c>
      <c r="B40" s="1767" t="s">
        <v>1107</v>
      </c>
      <c r="C40" s="1767" t="s">
        <v>638</v>
      </c>
      <c r="D40" s="1767" t="s">
        <v>639</v>
      </c>
      <c r="E40" s="1767" t="s">
        <v>696</v>
      </c>
      <c r="F40" s="1767" t="s">
        <v>641</v>
      </c>
      <c r="G40" s="1790" t="s">
        <v>642</v>
      </c>
      <c r="H40" s="202" t="s">
        <v>1108</v>
      </c>
      <c r="I40" s="288"/>
      <c r="J40" s="1767" t="s">
        <v>1109</v>
      </c>
      <c r="K40" s="1767" t="s">
        <v>1110</v>
      </c>
      <c r="L40" s="1767" t="s">
        <v>644</v>
      </c>
      <c r="M40" s="1767" t="s">
        <v>644</v>
      </c>
      <c r="N40" s="1766" t="s">
        <v>644</v>
      </c>
      <c r="O40" s="1756" t="s">
        <v>1111</v>
      </c>
      <c r="P40" s="137" t="s">
        <v>4193</v>
      </c>
    </row>
    <row r="41" spans="1:16">
      <c r="A41" s="176" t="s">
        <v>4193</v>
      </c>
      <c r="B41" s="290" t="s">
        <v>65</v>
      </c>
      <c r="C41" s="290" t="s">
        <v>2119</v>
      </c>
      <c r="D41" s="290" t="s">
        <v>2120</v>
      </c>
      <c r="E41" s="290" t="s">
        <v>2121</v>
      </c>
      <c r="F41" s="290" t="s">
        <v>4029</v>
      </c>
      <c r="G41" s="1793" t="s">
        <v>4030</v>
      </c>
      <c r="H41" s="49" t="s">
        <v>1112</v>
      </c>
      <c r="I41" s="77"/>
      <c r="J41" s="77" t="s">
        <v>1113</v>
      </c>
      <c r="K41" s="290" t="s">
        <v>4033</v>
      </c>
      <c r="L41" s="290" t="s">
        <v>4034</v>
      </c>
      <c r="M41" s="290" t="s">
        <v>3977</v>
      </c>
      <c r="N41" s="1792" t="s">
        <v>3978</v>
      </c>
      <c r="O41" s="220" t="s">
        <v>1736</v>
      </c>
      <c r="P41" s="138"/>
    </row>
    <row r="42" spans="1:16">
      <c r="A42" s="176">
        <v>1</v>
      </c>
      <c r="B42" s="2731" t="s">
        <v>4990</v>
      </c>
      <c r="C42" s="2731"/>
      <c r="D42" s="2731" t="s">
        <v>3706</v>
      </c>
      <c r="E42" s="2731" t="s">
        <v>3706</v>
      </c>
      <c r="F42" s="2731" t="s">
        <v>3706</v>
      </c>
      <c r="G42" s="2732" t="s">
        <v>3706</v>
      </c>
      <c r="H42" s="2734" t="s">
        <v>3706</v>
      </c>
      <c r="I42" s="2735">
        <v>9816</v>
      </c>
      <c r="J42" s="2735" t="s">
        <v>3706</v>
      </c>
      <c r="K42" s="2735"/>
      <c r="L42" s="2736"/>
      <c r="M42" s="2736">
        <v>598452</v>
      </c>
      <c r="N42" s="2736"/>
      <c r="O42" s="771">
        <f>SUM(L42:N42)</f>
        <v>598452</v>
      </c>
      <c r="P42" s="138">
        <v>1</v>
      </c>
    </row>
    <row r="43" spans="1:16">
      <c r="A43" s="176">
        <v>2</v>
      </c>
      <c r="B43" s="2731" t="s">
        <v>4991</v>
      </c>
      <c r="C43" s="2731"/>
      <c r="D43" s="2731"/>
      <c r="E43" s="2731"/>
      <c r="F43" s="2731"/>
      <c r="G43" s="2732"/>
      <c r="H43" s="2734"/>
      <c r="I43" s="2735">
        <v>24903</v>
      </c>
      <c r="J43" s="2735"/>
      <c r="K43" s="2735"/>
      <c r="L43" s="2735"/>
      <c r="M43" s="2735">
        <v>1868542</v>
      </c>
      <c r="N43" s="2735"/>
      <c r="O43" s="347">
        <f t="shared" ref="O43:O61" si="0">SUM(L43:N43)</f>
        <v>1868542</v>
      </c>
      <c r="P43" s="138">
        <v>2</v>
      </c>
    </row>
    <row r="44" spans="1:16">
      <c r="A44" s="176">
        <v>3</v>
      </c>
      <c r="B44" s="2731" t="s">
        <v>5385</v>
      </c>
      <c r="C44" s="2731"/>
      <c r="D44" s="2731"/>
      <c r="E44" s="2731"/>
      <c r="F44" s="2731"/>
      <c r="G44" s="2732"/>
      <c r="H44" s="2734"/>
      <c r="I44" s="2735">
        <v>1814241</v>
      </c>
      <c r="J44" s="2735"/>
      <c r="K44" s="2735"/>
      <c r="L44" s="2735">
        <v>53078201</v>
      </c>
      <c r="M44" s="2735">
        <v>115810313</v>
      </c>
      <c r="N44" s="2735">
        <v>3340794</v>
      </c>
      <c r="O44" s="347">
        <f>SUM(L44:N44)</f>
        <v>172229308</v>
      </c>
      <c r="P44" s="138">
        <v>3</v>
      </c>
    </row>
    <row r="45" spans="1:16">
      <c r="A45" s="176">
        <v>4</v>
      </c>
      <c r="B45" s="2731" t="s">
        <v>5388</v>
      </c>
      <c r="C45" s="2731"/>
      <c r="D45" s="2733"/>
      <c r="E45" s="2731"/>
      <c r="F45" s="2731"/>
      <c r="G45" s="2732"/>
      <c r="H45" s="2734"/>
      <c r="I45" s="2735"/>
      <c r="J45" s="2735"/>
      <c r="K45" s="2735"/>
      <c r="L45" s="2735"/>
      <c r="M45" s="2735"/>
      <c r="N45" s="2735">
        <v>1230027</v>
      </c>
      <c r="O45" s="347">
        <f t="shared" si="0"/>
        <v>1230027</v>
      </c>
      <c r="P45" s="164">
        <v>4</v>
      </c>
    </row>
    <row r="46" spans="1:16">
      <c r="A46" s="176">
        <v>5</v>
      </c>
      <c r="B46" s="2731" t="s">
        <v>5386</v>
      </c>
      <c r="C46" s="2731"/>
      <c r="D46" s="2731"/>
      <c r="E46" s="2731"/>
      <c r="F46" s="2731"/>
      <c r="G46" s="2732"/>
      <c r="H46" s="2734"/>
      <c r="I46" s="2735"/>
      <c r="J46" s="2735"/>
      <c r="K46" s="2735"/>
      <c r="L46" s="2735"/>
      <c r="M46" s="2735"/>
      <c r="N46" s="2737">
        <v>55920</v>
      </c>
      <c r="O46" s="347">
        <f t="shared" si="0"/>
        <v>55920</v>
      </c>
      <c r="P46" s="138">
        <v>5</v>
      </c>
    </row>
    <row r="47" spans="1:16">
      <c r="A47" s="176">
        <v>6</v>
      </c>
      <c r="B47" s="2731" t="s">
        <v>5387</v>
      </c>
      <c r="C47" s="2731"/>
      <c r="D47" s="2733"/>
      <c r="E47" s="2731"/>
      <c r="F47" s="2731"/>
      <c r="G47" s="2732"/>
      <c r="H47" s="2734"/>
      <c r="I47" s="2735"/>
      <c r="J47" s="2735"/>
      <c r="K47" s="2735"/>
      <c r="L47" s="2735"/>
      <c r="M47" s="2735"/>
      <c r="N47" s="2735">
        <v>248658</v>
      </c>
      <c r="O47" s="347">
        <f t="shared" si="0"/>
        <v>248658</v>
      </c>
      <c r="P47" s="138">
        <v>6</v>
      </c>
    </row>
    <row r="48" spans="1:16">
      <c r="A48" s="176">
        <v>7</v>
      </c>
      <c r="B48" s="2731" t="s">
        <v>5389</v>
      </c>
      <c r="C48" s="2731"/>
      <c r="D48" s="2733" t="s">
        <v>3706</v>
      </c>
      <c r="E48" s="2731"/>
      <c r="F48" s="2731"/>
      <c r="G48" s="2732"/>
      <c r="H48" s="2734"/>
      <c r="I48" s="2735"/>
      <c r="J48" s="2735"/>
      <c r="K48" s="2735"/>
      <c r="L48" s="2735"/>
      <c r="M48" s="2735"/>
      <c r="N48" s="2735">
        <v>-1311506</v>
      </c>
      <c r="O48" s="347">
        <f t="shared" si="0"/>
        <v>-1311506</v>
      </c>
      <c r="P48" s="138">
        <v>7</v>
      </c>
    </row>
    <row r="49" spans="1:16">
      <c r="A49" s="176">
        <v>8</v>
      </c>
      <c r="B49" s="2731" t="s">
        <v>4992</v>
      </c>
      <c r="C49" s="2731"/>
      <c r="D49" s="2731"/>
      <c r="E49" s="2731"/>
      <c r="F49" s="2731"/>
      <c r="G49" s="2732"/>
      <c r="H49" s="2734"/>
      <c r="I49" s="2735"/>
      <c r="J49" s="2735"/>
      <c r="K49" s="2735"/>
      <c r="L49" s="2735"/>
      <c r="M49" s="2735"/>
      <c r="N49" s="2735">
        <v>65415</v>
      </c>
      <c r="O49" s="347">
        <f t="shared" si="0"/>
        <v>65415</v>
      </c>
      <c r="P49" s="138">
        <v>8</v>
      </c>
    </row>
    <row r="50" spans="1:16">
      <c r="A50" s="176">
        <v>9</v>
      </c>
      <c r="B50" s="2731" t="s">
        <v>5390</v>
      </c>
      <c r="C50" s="2731"/>
      <c r="D50" s="2731"/>
      <c r="E50" s="2731"/>
      <c r="F50" s="2731"/>
      <c r="G50" s="2732"/>
      <c r="H50" s="2734"/>
      <c r="I50" s="2735"/>
      <c r="J50" s="2735"/>
      <c r="K50" s="2735"/>
      <c r="L50" s="2735"/>
      <c r="M50" s="2735"/>
      <c r="N50" s="2735">
        <v>52362</v>
      </c>
      <c r="O50" s="347">
        <f t="shared" si="0"/>
        <v>52362</v>
      </c>
      <c r="P50" s="138">
        <v>9</v>
      </c>
    </row>
    <row r="51" spans="1:16">
      <c r="A51" s="176">
        <v>10</v>
      </c>
      <c r="B51" s="2731" t="s">
        <v>5171</v>
      </c>
      <c r="C51" s="2731"/>
      <c r="D51" s="2731"/>
      <c r="E51" s="2731"/>
      <c r="F51" s="2731"/>
      <c r="G51" s="2732"/>
      <c r="H51" s="2734"/>
      <c r="I51" s="2735"/>
      <c r="J51" s="2735"/>
      <c r="K51" s="2735"/>
      <c r="L51" s="2735"/>
      <c r="M51" s="2735"/>
      <c r="N51" s="2735">
        <v>201761</v>
      </c>
      <c r="O51" s="347">
        <f t="shared" si="0"/>
        <v>201761</v>
      </c>
      <c r="P51" s="138">
        <v>10</v>
      </c>
    </row>
    <row r="52" spans="1:16">
      <c r="A52" s="176">
        <v>11</v>
      </c>
      <c r="B52" s="2731" t="s">
        <v>5391</v>
      </c>
      <c r="C52" s="2731"/>
      <c r="D52" s="2731"/>
      <c r="E52" s="2731"/>
      <c r="F52" s="2731"/>
      <c r="G52" s="2732"/>
      <c r="H52" s="2734"/>
      <c r="I52" s="2735"/>
      <c r="J52" s="2735"/>
      <c r="K52" s="2735"/>
      <c r="L52" s="2735"/>
      <c r="M52" s="2735"/>
      <c r="N52" s="2735">
        <v>6504</v>
      </c>
      <c r="O52" s="347">
        <f t="shared" si="0"/>
        <v>6504</v>
      </c>
      <c r="P52" s="138">
        <v>11</v>
      </c>
    </row>
    <row r="53" spans="1:16">
      <c r="A53" s="176">
        <v>12</v>
      </c>
      <c r="B53" s="2731" t="s">
        <v>4993</v>
      </c>
      <c r="C53" s="2731"/>
      <c r="D53" s="2731"/>
      <c r="E53" s="2731"/>
      <c r="F53" s="2731"/>
      <c r="G53" s="2732"/>
      <c r="H53" s="2734"/>
      <c r="I53" s="2735"/>
      <c r="J53" s="2735"/>
      <c r="K53" s="2735"/>
      <c r="L53" s="2735"/>
      <c r="M53" s="2735"/>
      <c r="N53" s="2735">
        <v>34660</v>
      </c>
      <c r="O53" s="347">
        <f t="shared" si="0"/>
        <v>34660</v>
      </c>
      <c r="P53" s="138">
        <v>12</v>
      </c>
    </row>
    <row r="54" spans="1:16" s="2372" customFormat="1">
      <c r="A54" s="176">
        <v>13</v>
      </c>
      <c r="B54" s="2731" t="s">
        <v>4994</v>
      </c>
      <c r="C54" s="2731"/>
      <c r="D54" s="2731"/>
      <c r="E54" s="2731"/>
      <c r="F54" s="2731"/>
      <c r="G54" s="2732"/>
      <c r="H54" s="2734"/>
      <c r="I54" s="2735"/>
      <c r="J54" s="2735"/>
      <c r="K54" s="2735"/>
      <c r="L54" s="2735"/>
      <c r="M54" s="2735"/>
      <c r="N54" s="2735">
        <v>116376</v>
      </c>
      <c r="O54" s="347">
        <f t="shared" si="0"/>
        <v>116376</v>
      </c>
      <c r="P54" s="138">
        <v>13</v>
      </c>
    </row>
    <row r="55" spans="1:16" s="2372" customFormat="1">
      <c r="A55" s="176">
        <v>14</v>
      </c>
      <c r="B55" s="2731" t="s">
        <v>5172</v>
      </c>
      <c r="C55" s="2731"/>
      <c r="D55" s="2731"/>
      <c r="E55" s="2731"/>
      <c r="F55" s="2731"/>
      <c r="G55" s="2732"/>
      <c r="H55" s="2734"/>
      <c r="I55" s="2735"/>
      <c r="J55" s="2735"/>
      <c r="K55" s="2735"/>
      <c r="L55" s="2735"/>
      <c r="M55" s="2735"/>
      <c r="N55" s="2735">
        <v>-5346415</v>
      </c>
      <c r="O55" s="347">
        <f t="shared" si="0"/>
        <v>-5346415</v>
      </c>
      <c r="P55" s="138">
        <v>14</v>
      </c>
    </row>
    <row r="56" spans="1:16" s="2372" customFormat="1">
      <c r="A56" s="176">
        <v>15</v>
      </c>
      <c r="B56" s="2731" t="s">
        <v>5173</v>
      </c>
      <c r="C56" s="2731"/>
      <c r="D56" s="2731"/>
      <c r="E56" s="2731"/>
      <c r="F56" s="2731"/>
      <c r="G56" s="2732"/>
      <c r="H56" s="2734"/>
      <c r="I56" s="2735"/>
      <c r="J56" s="2735"/>
      <c r="K56" s="2735"/>
      <c r="L56" s="2735"/>
      <c r="M56" s="2735"/>
      <c r="N56" s="2735">
        <v>-3869341</v>
      </c>
      <c r="O56" s="347">
        <f t="shared" si="0"/>
        <v>-3869341</v>
      </c>
      <c r="P56" s="138">
        <v>15</v>
      </c>
    </row>
    <row r="57" spans="1:16">
      <c r="A57" s="175">
        <v>16</v>
      </c>
      <c r="B57" s="2731" t="s">
        <v>4995</v>
      </c>
      <c r="C57" s="2731"/>
      <c r="D57" s="2731"/>
      <c r="E57" s="2731"/>
      <c r="F57" s="2731"/>
      <c r="G57" s="2732"/>
      <c r="H57" s="2734"/>
      <c r="I57" s="2735"/>
      <c r="J57" s="2735"/>
      <c r="K57" s="2735"/>
      <c r="L57" s="2735"/>
      <c r="M57" s="2735">
        <v>9626</v>
      </c>
      <c r="N57" s="2735"/>
      <c r="O57" s="562">
        <f t="shared" si="0"/>
        <v>9626</v>
      </c>
      <c r="P57" s="137">
        <v>16</v>
      </c>
    </row>
    <row r="58" spans="1:16" s="2724" customFormat="1">
      <c r="A58" s="2725">
        <v>17</v>
      </c>
      <c r="B58" s="2731" t="s">
        <v>4996</v>
      </c>
      <c r="C58" s="2731"/>
      <c r="D58" s="2731"/>
      <c r="E58" s="2731"/>
      <c r="F58" s="2731"/>
      <c r="G58" s="2732"/>
      <c r="H58" s="2734"/>
      <c r="I58" s="2735">
        <v>423</v>
      </c>
      <c r="J58" s="2735"/>
      <c r="K58" s="2735"/>
      <c r="L58" s="2735"/>
      <c r="M58" s="2735">
        <v>63522</v>
      </c>
      <c r="N58" s="2735"/>
      <c r="O58" s="2727">
        <f t="shared" si="0"/>
        <v>63522</v>
      </c>
      <c r="P58" s="2725">
        <v>17</v>
      </c>
    </row>
    <row r="59" spans="1:16" s="2724" customFormat="1">
      <c r="A59" s="2725">
        <v>18</v>
      </c>
      <c r="B59" s="2731" t="s">
        <v>4997</v>
      </c>
      <c r="C59" s="2731"/>
      <c r="D59" s="2731"/>
      <c r="E59" s="2731"/>
      <c r="F59" s="2731"/>
      <c r="G59" s="2732"/>
      <c r="H59" s="2734"/>
      <c r="I59" s="2735">
        <v>527</v>
      </c>
      <c r="J59" s="2735"/>
      <c r="K59" s="2735"/>
      <c r="L59" s="2735"/>
      <c r="M59" s="2735"/>
      <c r="N59" s="2735">
        <v>884170</v>
      </c>
      <c r="O59" s="2727">
        <f t="shared" si="0"/>
        <v>884170</v>
      </c>
      <c r="P59" s="2725">
        <v>18</v>
      </c>
    </row>
    <row r="60" spans="1:16" s="2724" customFormat="1">
      <c r="A60" s="2725">
        <v>19</v>
      </c>
      <c r="B60" s="2731"/>
      <c r="C60" s="2731"/>
      <c r="D60" s="2731"/>
      <c r="E60" s="2731"/>
      <c r="F60" s="2731"/>
      <c r="G60" s="2732"/>
      <c r="H60" s="2734"/>
      <c r="I60" s="2735"/>
      <c r="J60" s="2735"/>
      <c r="K60" s="2735"/>
      <c r="L60" s="2735"/>
      <c r="M60" s="2735"/>
      <c r="N60" s="2735"/>
      <c r="O60" s="2727">
        <f t="shared" si="0"/>
        <v>0</v>
      </c>
      <c r="P60" s="2725">
        <v>19</v>
      </c>
    </row>
    <row r="61" spans="1:16" s="2724" customFormat="1">
      <c r="A61" s="2725">
        <v>20</v>
      </c>
      <c r="B61" s="2731"/>
      <c r="C61" s="2731"/>
      <c r="D61" s="2731"/>
      <c r="E61" s="2731"/>
      <c r="F61" s="2731"/>
      <c r="G61" s="2732"/>
      <c r="H61" s="2734"/>
      <c r="I61" s="2735"/>
      <c r="J61" s="2735"/>
      <c r="K61" s="2735"/>
      <c r="L61" s="2735"/>
      <c r="M61" s="2735"/>
      <c r="N61" s="2735"/>
      <c r="O61" s="2727">
        <f t="shared" si="0"/>
        <v>0</v>
      </c>
      <c r="P61" s="2725">
        <v>20</v>
      </c>
    </row>
    <row r="62" spans="1:16" s="2724" customFormat="1">
      <c r="A62" s="2725"/>
      <c r="B62" s="2726"/>
      <c r="C62" s="2726"/>
      <c r="D62" s="2726"/>
      <c r="E62" s="2726"/>
      <c r="F62" s="2726"/>
      <c r="G62" s="2726"/>
      <c r="H62" s="2727"/>
      <c r="I62" s="2727"/>
      <c r="J62" s="2727"/>
      <c r="K62" s="2727"/>
      <c r="L62" s="2727"/>
      <c r="M62" s="2727"/>
      <c r="N62" s="2727"/>
      <c r="O62" s="2727"/>
      <c r="P62" s="2725"/>
    </row>
    <row r="63" spans="1:16">
      <c r="A63" s="2725"/>
      <c r="B63" s="2725" t="s">
        <v>4014</v>
      </c>
      <c r="C63" s="2728"/>
      <c r="D63" s="2728"/>
      <c r="E63" s="2728"/>
      <c r="F63" s="2728"/>
      <c r="G63" s="2728"/>
      <c r="H63" s="2727"/>
      <c r="I63" s="2727">
        <f>SUM(I42:I62)</f>
        <v>1849910</v>
      </c>
      <c r="J63" s="2727">
        <f t="shared" ref="J63:O63" si="1">SUM(J42:J62)</f>
        <v>0</v>
      </c>
      <c r="K63" s="2727">
        <f t="shared" si="1"/>
        <v>0</v>
      </c>
      <c r="L63" s="2729">
        <f t="shared" si="1"/>
        <v>53078201</v>
      </c>
      <c r="M63" s="2730">
        <f t="shared" si="1"/>
        <v>118350455</v>
      </c>
      <c r="N63" s="2729">
        <f t="shared" si="1"/>
        <v>-4290615</v>
      </c>
      <c r="O63" s="2729">
        <f t="shared" si="1"/>
        <v>167138041</v>
      </c>
      <c r="P63" s="2725"/>
    </row>
    <row r="64" spans="1:16">
      <c r="A64" s="44"/>
      <c r="B64" s="44"/>
      <c r="C64" s="44"/>
      <c r="D64" s="44"/>
      <c r="E64" s="44"/>
      <c r="F64" s="44"/>
      <c r="G64" s="44"/>
    </row>
    <row r="65" spans="1:16">
      <c r="A65" s="1771" t="s">
        <v>1114</v>
      </c>
      <c r="B65" s="1771"/>
      <c r="C65" s="44"/>
      <c r="D65" s="44"/>
      <c r="E65" s="44"/>
      <c r="F65" s="44"/>
      <c r="G65" s="44"/>
      <c r="H65" s="11" t="str">
        <f>A65</f>
        <v>FERC FORM NO.1 (REVISED 12-90) NYPSC Modified-96</v>
      </c>
    </row>
    <row r="66" spans="1:16">
      <c r="A66" s="44" t="s">
        <v>1115</v>
      </c>
      <c r="B66" s="44"/>
      <c r="C66" s="44"/>
      <c r="D66" s="44"/>
      <c r="E66" s="44"/>
      <c r="F66" s="44"/>
      <c r="G66" s="44"/>
      <c r="H66" s="44" t="s">
        <v>1116</v>
      </c>
      <c r="I66" s="44"/>
      <c r="J66" s="44"/>
      <c r="K66" s="44"/>
      <c r="L66" s="44"/>
      <c r="M66" s="44"/>
      <c r="N66" s="44"/>
      <c r="O66" s="44"/>
      <c r="P66" s="44"/>
    </row>
    <row r="67" spans="1:16" ht="18">
      <c r="A67" s="282" t="s">
        <v>2751</v>
      </c>
      <c r="B67" s="44"/>
      <c r="C67" s="44"/>
      <c r="D67" s="44"/>
      <c r="E67" s="44"/>
      <c r="F67" s="44"/>
      <c r="G67" s="44"/>
    </row>
    <row r="68" spans="1:16" ht="15.75">
      <c r="A68" s="11"/>
      <c r="B68" s="75"/>
    </row>
    <row r="69" spans="1:16" ht="15.75" thickBot="1">
      <c r="A69" s="11" t="str">
        <f>A2</f>
        <v>Orange and Rockland Utilities, Inc</v>
      </c>
      <c r="B69" s="11"/>
      <c r="C69" s="11"/>
      <c r="D69" s="11"/>
      <c r="E69" s="456" t="str">
        <f>E3</f>
        <v>4/28/2015</v>
      </c>
      <c r="F69" s="1766"/>
      <c r="G69" s="1936" t="str">
        <f>G3</f>
        <v>12/31/2014</v>
      </c>
      <c r="H69" s="11" t="str">
        <f>A2</f>
        <v>Orange and Rockland Utilities, Inc</v>
      </c>
      <c r="I69" s="11"/>
      <c r="J69" s="11"/>
      <c r="K69" s="11"/>
      <c r="L69" s="11"/>
      <c r="M69" s="11"/>
      <c r="N69" s="456" t="str">
        <f>E3</f>
        <v>4/28/2015</v>
      </c>
      <c r="O69" s="1937" t="str">
        <f>G3</f>
        <v>12/31/2014</v>
      </c>
    </row>
    <row r="70" spans="1:16">
      <c r="A70" s="13"/>
      <c r="B70" s="41"/>
      <c r="C70" s="41"/>
      <c r="D70" s="41"/>
      <c r="E70" s="41"/>
      <c r="F70" s="41"/>
      <c r="G70" s="42"/>
      <c r="H70" s="13"/>
      <c r="I70" s="41"/>
      <c r="J70" s="41"/>
      <c r="K70" s="41"/>
      <c r="L70" s="41"/>
      <c r="M70" s="41"/>
      <c r="N70" s="41"/>
      <c r="O70" s="41"/>
      <c r="P70" s="42"/>
    </row>
    <row r="71" spans="1:16">
      <c r="A71" s="202" t="s">
        <v>1816</v>
      </c>
      <c r="B71" s="44"/>
      <c r="C71" s="44"/>
      <c r="D71" s="44"/>
      <c r="E71" s="44"/>
      <c r="F71" s="44"/>
      <c r="G71" s="45"/>
      <c r="H71" s="202" t="s">
        <v>1817</v>
      </c>
      <c r="I71" s="44"/>
      <c r="J71" s="44"/>
      <c r="K71" s="44"/>
      <c r="L71" s="44"/>
      <c r="M71" s="44"/>
      <c r="N71" s="44"/>
      <c r="O71" s="44"/>
      <c r="P71" s="48"/>
    </row>
    <row r="72" spans="1:16">
      <c r="A72" s="202" t="s">
        <v>1818</v>
      </c>
      <c r="B72" s="44"/>
      <c r="C72" s="44"/>
      <c r="D72" s="44"/>
      <c r="E72" s="44"/>
      <c r="F72" s="44"/>
      <c r="G72" s="45"/>
      <c r="H72" s="202" t="s">
        <v>3114</v>
      </c>
      <c r="I72" s="44"/>
      <c r="J72" s="44"/>
      <c r="K72" s="44"/>
      <c r="L72" s="44"/>
      <c r="M72" s="44"/>
      <c r="N72" s="44"/>
      <c r="O72" s="44"/>
      <c r="P72" s="48"/>
    </row>
    <row r="73" spans="1:16">
      <c r="A73" s="49"/>
      <c r="B73" s="52"/>
      <c r="C73" s="52"/>
      <c r="D73" s="52"/>
      <c r="E73" s="52"/>
      <c r="F73" s="52"/>
      <c r="G73" s="51"/>
      <c r="H73" s="47"/>
      <c r="I73" s="52"/>
      <c r="J73" s="52"/>
      <c r="K73" s="52"/>
      <c r="L73" s="52"/>
      <c r="M73" s="52"/>
      <c r="N73" s="52"/>
      <c r="O73" s="52"/>
      <c r="P73" s="51"/>
    </row>
    <row r="74" spans="1:16">
      <c r="A74" s="230"/>
      <c r="B74" s="63"/>
      <c r="C74" s="59"/>
      <c r="D74" s="57"/>
      <c r="E74" s="57"/>
      <c r="F74" s="160" t="s">
        <v>622</v>
      </c>
      <c r="G74" s="161"/>
      <c r="H74" s="231"/>
      <c r="I74" s="255"/>
      <c r="J74" s="132" t="s">
        <v>692</v>
      </c>
      <c r="K74" s="376"/>
      <c r="L74" s="132" t="s">
        <v>693</v>
      </c>
      <c r="M74" s="132"/>
      <c r="N74" s="132"/>
      <c r="O74" s="132"/>
      <c r="P74" s="161"/>
    </row>
    <row r="75" spans="1:16">
      <c r="A75" s="175"/>
      <c r="B75" s="1767" t="s">
        <v>694</v>
      </c>
      <c r="C75" s="56"/>
      <c r="D75" s="1767" t="s">
        <v>695</v>
      </c>
      <c r="E75" s="1767" t="s">
        <v>626</v>
      </c>
      <c r="F75" s="1767" t="s">
        <v>626</v>
      </c>
      <c r="G75" s="1790" t="s">
        <v>626</v>
      </c>
      <c r="H75" s="47"/>
      <c r="I75" s="56"/>
      <c r="J75" s="56" t="s">
        <v>3706</v>
      </c>
      <c r="K75" s="56"/>
      <c r="L75" s="1767" t="s">
        <v>696</v>
      </c>
      <c r="M75" s="1767" t="s">
        <v>697</v>
      </c>
      <c r="N75" s="1766" t="s">
        <v>3798</v>
      </c>
      <c r="O75" s="66"/>
      <c r="P75" s="58"/>
    </row>
    <row r="76" spans="1:16">
      <c r="A76" s="175"/>
      <c r="B76" s="1767" t="s">
        <v>698</v>
      </c>
      <c r="C76" s="1767" t="s">
        <v>628</v>
      </c>
      <c r="D76" s="1767" t="s">
        <v>629</v>
      </c>
      <c r="E76" s="1767" t="s">
        <v>630</v>
      </c>
      <c r="F76" s="1767" t="s">
        <v>631</v>
      </c>
      <c r="G76" s="1790" t="s">
        <v>631</v>
      </c>
      <c r="H76" s="202" t="s">
        <v>632</v>
      </c>
      <c r="I76" s="288"/>
      <c r="J76" s="1767" t="s">
        <v>632</v>
      </c>
      <c r="K76" s="1767" t="s">
        <v>632</v>
      </c>
      <c r="L76" s="1767" t="s">
        <v>1256</v>
      </c>
      <c r="M76" s="1767" t="s">
        <v>1256</v>
      </c>
      <c r="N76" s="1766" t="s">
        <v>1256</v>
      </c>
      <c r="O76" s="1756" t="s">
        <v>1105</v>
      </c>
      <c r="P76" s="137" t="s">
        <v>1106</v>
      </c>
    </row>
    <row r="77" spans="1:16">
      <c r="A77" s="175" t="s">
        <v>4190</v>
      </c>
      <c r="B77" s="1767" t="s">
        <v>1107</v>
      </c>
      <c r="C77" s="1767" t="s">
        <v>638</v>
      </c>
      <c r="D77" s="1767" t="s">
        <v>639</v>
      </c>
      <c r="E77" s="1767" t="s">
        <v>696</v>
      </c>
      <c r="F77" s="1767" t="s">
        <v>641</v>
      </c>
      <c r="G77" s="1790" t="s">
        <v>642</v>
      </c>
      <c r="H77" s="202" t="s">
        <v>1108</v>
      </c>
      <c r="I77" s="288"/>
      <c r="J77" s="1767" t="s">
        <v>1109</v>
      </c>
      <c r="K77" s="1767" t="s">
        <v>1110</v>
      </c>
      <c r="L77" s="1767" t="s">
        <v>644</v>
      </c>
      <c r="M77" s="1767" t="s">
        <v>644</v>
      </c>
      <c r="N77" s="1766" t="s">
        <v>644</v>
      </c>
      <c r="O77" s="1756" t="s">
        <v>1111</v>
      </c>
      <c r="P77" s="137" t="s">
        <v>4193</v>
      </c>
    </row>
    <row r="78" spans="1:16">
      <c r="A78" s="176" t="s">
        <v>4193</v>
      </c>
      <c r="B78" s="290" t="s">
        <v>65</v>
      </c>
      <c r="C78" s="290" t="s">
        <v>2119</v>
      </c>
      <c r="D78" s="290" t="s">
        <v>2120</v>
      </c>
      <c r="E78" s="290" t="s">
        <v>2121</v>
      </c>
      <c r="F78" s="290" t="s">
        <v>4029</v>
      </c>
      <c r="G78" s="1793" t="s">
        <v>4030</v>
      </c>
      <c r="H78" s="49" t="s">
        <v>1112</v>
      </c>
      <c r="I78" s="77"/>
      <c r="J78" s="77" t="s">
        <v>1113</v>
      </c>
      <c r="K78" s="290" t="s">
        <v>4033</v>
      </c>
      <c r="L78" s="290" t="s">
        <v>4034</v>
      </c>
      <c r="M78" s="290" t="s">
        <v>3977</v>
      </c>
      <c r="N78" s="1792" t="s">
        <v>3978</v>
      </c>
      <c r="O78" s="220" t="s">
        <v>1736</v>
      </c>
      <c r="P78" s="138"/>
    </row>
    <row r="79" spans="1:16">
      <c r="A79" s="176">
        <v>1</v>
      </c>
      <c r="B79" s="77"/>
      <c r="C79" s="77" t="s">
        <v>3706</v>
      </c>
      <c r="D79" s="77" t="s">
        <v>3706</v>
      </c>
      <c r="E79" s="77" t="s">
        <v>3706</v>
      </c>
      <c r="F79" s="77" t="s">
        <v>3706</v>
      </c>
      <c r="G79" s="51" t="s">
        <v>3706</v>
      </c>
      <c r="H79" s="358" t="s">
        <v>3706</v>
      </c>
      <c r="I79" s="346"/>
      <c r="J79" s="346" t="s">
        <v>3706</v>
      </c>
      <c r="K79" s="346"/>
      <c r="L79" s="215" t="s">
        <v>3706</v>
      </c>
      <c r="M79" s="215" t="s">
        <v>3706</v>
      </c>
      <c r="N79" s="215" t="s">
        <v>3706</v>
      </c>
      <c r="O79" s="344">
        <f t="shared" ref="O79:O127" si="2">SUM(L79:N79)</f>
        <v>0</v>
      </c>
      <c r="P79" s="138">
        <v>1</v>
      </c>
    </row>
    <row r="80" spans="1:16">
      <c r="A80" s="176">
        <v>2</v>
      </c>
      <c r="B80" s="77"/>
      <c r="C80" s="77"/>
      <c r="D80" s="77"/>
      <c r="E80" s="77"/>
      <c r="F80" s="77"/>
      <c r="G80" s="51"/>
      <c r="H80" s="358"/>
      <c r="I80" s="346"/>
      <c r="J80" s="346"/>
      <c r="K80" s="346"/>
      <c r="L80" s="346" t="s">
        <v>3706</v>
      </c>
      <c r="M80" s="346"/>
      <c r="N80" s="346"/>
      <c r="O80" s="347">
        <f t="shared" si="2"/>
        <v>0</v>
      </c>
      <c r="P80" s="138">
        <v>2</v>
      </c>
    </row>
    <row r="81" spans="1:16">
      <c r="A81" s="176">
        <v>3</v>
      </c>
      <c r="B81" s="77"/>
      <c r="C81" s="77"/>
      <c r="D81" s="77"/>
      <c r="E81" s="77"/>
      <c r="F81" s="77"/>
      <c r="G81" s="51"/>
      <c r="H81" s="358"/>
      <c r="I81" s="346"/>
      <c r="J81" s="346"/>
      <c r="K81" s="346"/>
      <c r="L81" s="346"/>
      <c r="M81" s="346"/>
      <c r="N81" s="346"/>
      <c r="O81" s="347">
        <f t="shared" si="2"/>
        <v>0</v>
      </c>
      <c r="P81" s="138">
        <v>3</v>
      </c>
    </row>
    <row r="82" spans="1:16">
      <c r="A82" s="176">
        <v>4</v>
      </c>
      <c r="B82" s="77"/>
      <c r="C82" s="77"/>
      <c r="D82" s="77"/>
      <c r="E82" s="77"/>
      <c r="F82" s="77"/>
      <c r="G82" s="51"/>
      <c r="H82" s="358"/>
      <c r="I82" s="346"/>
      <c r="J82" s="346"/>
      <c r="K82" s="346"/>
      <c r="L82" s="346"/>
      <c r="M82" s="346"/>
      <c r="N82" s="346"/>
      <c r="O82" s="347">
        <f t="shared" si="2"/>
        <v>0</v>
      </c>
      <c r="P82" s="138">
        <v>4</v>
      </c>
    </row>
    <row r="83" spans="1:16">
      <c r="A83" s="176">
        <v>5</v>
      </c>
      <c r="B83" s="77"/>
      <c r="C83" s="77"/>
      <c r="D83" s="77"/>
      <c r="E83" s="77"/>
      <c r="F83" s="77"/>
      <c r="G83" s="51"/>
      <c r="H83" s="358"/>
      <c r="I83" s="346"/>
      <c r="J83" s="346"/>
      <c r="K83" s="346"/>
      <c r="L83" s="346"/>
      <c r="M83" s="346"/>
      <c r="N83" s="346"/>
      <c r="O83" s="347">
        <f t="shared" si="2"/>
        <v>0</v>
      </c>
      <c r="P83" s="138">
        <v>5</v>
      </c>
    </row>
    <row r="84" spans="1:16">
      <c r="A84" s="176">
        <v>6</v>
      </c>
      <c r="B84" s="77"/>
      <c r="C84" s="77"/>
      <c r="D84" s="77"/>
      <c r="E84" s="77"/>
      <c r="F84" s="77"/>
      <c r="G84" s="51"/>
      <c r="H84" s="358"/>
      <c r="I84" s="346"/>
      <c r="J84" s="346"/>
      <c r="K84" s="346"/>
      <c r="L84" s="346"/>
      <c r="M84" s="346"/>
      <c r="N84" s="346"/>
      <c r="O84" s="347">
        <f t="shared" si="2"/>
        <v>0</v>
      </c>
      <c r="P84" s="138">
        <v>6</v>
      </c>
    </row>
    <row r="85" spans="1:16">
      <c r="A85" s="176">
        <v>7</v>
      </c>
      <c r="B85" s="77"/>
      <c r="C85" s="77"/>
      <c r="D85" s="77"/>
      <c r="E85" s="77"/>
      <c r="F85" s="77"/>
      <c r="G85" s="51"/>
      <c r="H85" s="358"/>
      <c r="I85" s="346"/>
      <c r="J85" s="346"/>
      <c r="K85" s="346"/>
      <c r="L85" s="346"/>
      <c r="M85" s="346"/>
      <c r="N85" s="346"/>
      <c r="O85" s="347">
        <f t="shared" si="2"/>
        <v>0</v>
      </c>
      <c r="P85" s="138">
        <v>7</v>
      </c>
    </row>
    <row r="86" spans="1:16">
      <c r="A86" s="176">
        <v>8</v>
      </c>
      <c r="B86" s="77"/>
      <c r="C86" s="77"/>
      <c r="D86" s="77"/>
      <c r="E86" s="77"/>
      <c r="F86" s="77"/>
      <c r="G86" s="51"/>
      <c r="H86" s="358"/>
      <c r="I86" s="346"/>
      <c r="J86" s="346"/>
      <c r="K86" s="346"/>
      <c r="L86" s="346"/>
      <c r="M86" s="346"/>
      <c r="N86" s="346"/>
      <c r="O86" s="347">
        <f t="shared" si="2"/>
        <v>0</v>
      </c>
      <c r="P86" s="138">
        <v>8</v>
      </c>
    </row>
    <row r="87" spans="1:16">
      <c r="A87" s="176">
        <v>9</v>
      </c>
      <c r="B87" s="77"/>
      <c r="C87" s="77"/>
      <c r="D87" s="77"/>
      <c r="E87" s="77"/>
      <c r="F87" s="77"/>
      <c r="G87" s="51"/>
      <c r="H87" s="358"/>
      <c r="I87" s="346"/>
      <c r="J87" s="346"/>
      <c r="K87" s="346"/>
      <c r="L87" s="346"/>
      <c r="M87" s="346"/>
      <c r="N87" s="346"/>
      <c r="O87" s="347">
        <f t="shared" si="2"/>
        <v>0</v>
      </c>
      <c r="P87" s="138">
        <v>9</v>
      </c>
    </row>
    <row r="88" spans="1:16">
      <c r="A88" s="176">
        <v>10</v>
      </c>
      <c r="B88" s="77"/>
      <c r="C88" s="77"/>
      <c r="D88" s="77"/>
      <c r="E88" s="77"/>
      <c r="F88" s="77"/>
      <c r="G88" s="51"/>
      <c r="H88" s="358"/>
      <c r="I88" s="346"/>
      <c r="J88" s="346"/>
      <c r="K88" s="346"/>
      <c r="L88" s="346"/>
      <c r="M88" s="346"/>
      <c r="N88" s="346"/>
      <c r="O88" s="347">
        <f t="shared" si="2"/>
        <v>0</v>
      </c>
      <c r="P88" s="138">
        <v>10</v>
      </c>
    </row>
    <row r="89" spans="1:16">
      <c r="A89" s="176">
        <v>11</v>
      </c>
      <c r="B89" s="77"/>
      <c r="C89" s="77"/>
      <c r="D89" s="77"/>
      <c r="E89" s="77"/>
      <c r="F89" s="77"/>
      <c r="G89" s="51"/>
      <c r="H89" s="358"/>
      <c r="I89" s="346"/>
      <c r="J89" s="346"/>
      <c r="K89" s="346"/>
      <c r="L89" s="346"/>
      <c r="M89" s="346"/>
      <c r="N89" s="346"/>
      <c r="O89" s="347">
        <f t="shared" si="2"/>
        <v>0</v>
      </c>
      <c r="P89" s="138">
        <v>11</v>
      </c>
    </row>
    <row r="90" spans="1:16">
      <c r="A90" s="176">
        <v>12</v>
      </c>
      <c r="B90" s="77"/>
      <c r="C90" s="77"/>
      <c r="D90" s="77"/>
      <c r="E90" s="77"/>
      <c r="F90" s="77"/>
      <c r="G90" s="51"/>
      <c r="H90" s="358"/>
      <c r="I90" s="346"/>
      <c r="J90" s="346"/>
      <c r="K90" s="346"/>
      <c r="L90" s="346"/>
      <c r="M90" s="346"/>
      <c r="N90" s="346"/>
      <c r="O90" s="347">
        <f t="shared" si="2"/>
        <v>0</v>
      </c>
      <c r="P90" s="138">
        <v>12</v>
      </c>
    </row>
    <row r="91" spans="1:16">
      <c r="A91" s="176">
        <v>13</v>
      </c>
      <c r="B91" s="77"/>
      <c r="C91" s="77"/>
      <c r="D91" s="77"/>
      <c r="E91" s="77"/>
      <c r="F91" s="77"/>
      <c r="G91" s="51"/>
      <c r="H91" s="358"/>
      <c r="I91" s="346"/>
      <c r="J91" s="346"/>
      <c r="K91" s="346"/>
      <c r="L91" s="346"/>
      <c r="M91" s="346"/>
      <c r="N91" s="346"/>
      <c r="O91" s="347">
        <f t="shared" si="2"/>
        <v>0</v>
      </c>
      <c r="P91" s="138">
        <v>13</v>
      </c>
    </row>
    <row r="92" spans="1:16">
      <c r="A92" s="176">
        <v>14</v>
      </c>
      <c r="B92" s="77"/>
      <c r="C92" s="77"/>
      <c r="D92" s="77"/>
      <c r="E92" s="77"/>
      <c r="F92" s="77"/>
      <c r="G92" s="51"/>
      <c r="H92" s="358"/>
      <c r="I92" s="346"/>
      <c r="J92" s="346"/>
      <c r="K92" s="346"/>
      <c r="L92" s="346"/>
      <c r="M92" s="346"/>
      <c r="N92" s="346"/>
      <c r="O92" s="347">
        <f t="shared" si="2"/>
        <v>0</v>
      </c>
      <c r="P92" s="138">
        <v>14</v>
      </c>
    </row>
    <row r="93" spans="1:16">
      <c r="A93" s="176">
        <v>15</v>
      </c>
      <c r="B93" s="77"/>
      <c r="C93" s="77"/>
      <c r="D93" s="77"/>
      <c r="E93" s="77"/>
      <c r="F93" s="77"/>
      <c r="G93" s="51"/>
      <c r="H93" s="358"/>
      <c r="I93" s="346"/>
      <c r="J93" s="346"/>
      <c r="K93" s="346"/>
      <c r="L93" s="346"/>
      <c r="M93" s="346"/>
      <c r="N93" s="346"/>
      <c r="O93" s="347">
        <f t="shared" si="2"/>
        <v>0</v>
      </c>
      <c r="P93" s="138">
        <v>15</v>
      </c>
    </row>
    <row r="94" spans="1:16">
      <c r="A94" s="176">
        <v>16</v>
      </c>
      <c r="B94" s="77"/>
      <c r="C94" s="77"/>
      <c r="D94" s="77"/>
      <c r="E94" s="77"/>
      <c r="F94" s="77"/>
      <c r="G94" s="51"/>
      <c r="H94" s="358"/>
      <c r="I94" s="346"/>
      <c r="J94" s="346"/>
      <c r="K94" s="346"/>
      <c r="L94" s="346"/>
      <c r="M94" s="346"/>
      <c r="N94" s="346"/>
      <c r="O94" s="347">
        <f t="shared" si="2"/>
        <v>0</v>
      </c>
      <c r="P94" s="138">
        <v>16</v>
      </c>
    </row>
    <row r="95" spans="1:16">
      <c r="A95" s="176">
        <v>17</v>
      </c>
      <c r="B95" s="77"/>
      <c r="C95" s="77"/>
      <c r="D95" s="77"/>
      <c r="E95" s="77"/>
      <c r="F95" s="77"/>
      <c r="G95" s="51"/>
      <c r="H95" s="358"/>
      <c r="I95" s="346"/>
      <c r="J95" s="346"/>
      <c r="K95" s="346"/>
      <c r="L95" s="346"/>
      <c r="M95" s="346"/>
      <c r="N95" s="346"/>
      <c r="O95" s="347">
        <f t="shared" si="2"/>
        <v>0</v>
      </c>
      <c r="P95" s="138">
        <v>17</v>
      </c>
    </row>
    <row r="96" spans="1:16">
      <c r="A96" s="176">
        <v>18</v>
      </c>
      <c r="B96" s="77"/>
      <c r="C96" s="77"/>
      <c r="D96" s="77"/>
      <c r="E96" s="77"/>
      <c r="F96" s="77"/>
      <c r="G96" s="51"/>
      <c r="H96" s="358"/>
      <c r="I96" s="346"/>
      <c r="J96" s="346"/>
      <c r="K96" s="346"/>
      <c r="L96" s="346"/>
      <c r="M96" s="346"/>
      <c r="N96" s="346"/>
      <c r="O96" s="347">
        <f t="shared" si="2"/>
        <v>0</v>
      </c>
      <c r="P96" s="138">
        <v>18</v>
      </c>
    </row>
    <row r="97" spans="1:16">
      <c r="A97" s="176">
        <v>19</v>
      </c>
      <c r="B97" s="77"/>
      <c r="C97" s="77"/>
      <c r="D97" s="77"/>
      <c r="E97" s="77"/>
      <c r="F97" s="77"/>
      <c r="G97" s="51"/>
      <c r="H97" s="358"/>
      <c r="I97" s="346"/>
      <c r="J97" s="346"/>
      <c r="K97" s="346"/>
      <c r="L97" s="346"/>
      <c r="M97" s="346"/>
      <c r="N97" s="346"/>
      <c r="O97" s="347">
        <f t="shared" si="2"/>
        <v>0</v>
      </c>
      <c r="P97" s="138">
        <v>19</v>
      </c>
    </row>
    <row r="98" spans="1:16">
      <c r="A98" s="176">
        <v>20</v>
      </c>
      <c r="B98" s="77"/>
      <c r="C98" s="77"/>
      <c r="D98" s="77"/>
      <c r="E98" s="77"/>
      <c r="F98" s="77"/>
      <c r="G98" s="51"/>
      <c r="H98" s="358"/>
      <c r="I98" s="346"/>
      <c r="J98" s="346"/>
      <c r="K98" s="346"/>
      <c r="L98" s="346"/>
      <c r="M98" s="346"/>
      <c r="N98" s="346"/>
      <c r="O98" s="347">
        <f t="shared" si="2"/>
        <v>0</v>
      </c>
      <c r="P98" s="138">
        <v>20</v>
      </c>
    </row>
    <row r="99" spans="1:16">
      <c r="A99" s="176">
        <v>21</v>
      </c>
      <c r="B99" s="77"/>
      <c r="C99" s="77"/>
      <c r="D99" s="77"/>
      <c r="E99" s="77"/>
      <c r="F99" s="77"/>
      <c r="G99" s="51"/>
      <c r="H99" s="358"/>
      <c r="I99" s="346"/>
      <c r="J99" s="346"/>
      <c r="K99" s="346"/>
      <c r="L99" s="346"/>
      <c r="M99" s="346"/>
      <c r="N99" s="346"/>
      <c r="O99" s="347">
        <f t="shared" si="2"/>
        <v>0</v>
      </c>
      <c r="P99" s="138">
        <v>21</v>
      </c>
    </row>
    <row r="100" spans="1:16">
      <c r="A100" s="176">
        <v>22</v>
      </c>
      <c r="B100" s="77"/>
      <c r="C100" s="77"/>
      <c r="D100" s="77"/>
      <c r="E100" s="77"/>
      <c r="F100" s="77"/>
      <c r="G100" s="51"/>
      <c r="H100" s="358"/>
      <c r="I100" s="346"/>
      <c r="J100" s="346"/>
      <c r="K100" s="346"/>
      <c r="L100" s="346"/>
      <c r="M100" s="346"/>
      <c r="N100" s="346"/>
      <c r="O100" s="347">
        <f t="shared" si="2"/>
        <v>0</v>
      </c>
      <c r="P100" s="138">
        <v>22</v>
      </c>
    </row>
    <row r="101" spans="1:16">
      <c r="A101" s="176">
        <v>23</v>
      </c>
      <c r="B101" s="77"/>
      <c r="C101" s="77"/>
      <c r="D101" s="77"/>
      <c r="E101" s="77"/>
      <c r="F101" s="77"/>
      <c r="G101" s="51"/>
      <c r="H101" s="358"/>
      <c r="I101" s="346"/>
      <c r="J101" s="346"/>
      <c r="K101" s="346"/>
      <c r="L101" s="346"/>
      <c r="M101" s="346"/>
      <c r="N101" s="346"/>
      <c r="O101" s="347">
        <f t="shared" si="2"/>
        <v>0</v>
      </c>
      <c r="P101" s="138">
        <v>23</v>
      </c>
    </row>
    <row r="102" spans="1:16">
      <c r="A102" s="176">
        <v>24</v>
      </c>
      <c r="B102" s="77"/>
      <c r="C102" s="77"/>
      <c r="D102" s="77"/>
      <c r="E102" s="77"/>
      <c r="F102" s="77"/>
      <c r="G102" s="51"/>
      <c r="H102" s="358"/>
      <c r="I102" s="346"/>
      <c r="J102" s="346"/>
      <c r="K102" s="346"/>
      <c r="L102" s="346"/>
      <c r="M102" s="346"/>
      <c r="N102" s="346"/>
      <c r="O102" s="347">
        <f t="shared" si="2"/>
        <v>0</v>
      </c>
      <c r="P102" s="138">
        <v>24</v>
      </c>
    </row>
    <row r="103" spans="1:16">
      <c r="A103" s="176">
        <v>25</v>
      </c>
      <c r="B103" s="77"/>
      <c r="C103" s="77"/>
      <c r="D103" s="77"/>
      <c r="E103" s="77"/>
      <c r="F103" s="77"/>
      <c r="G103" s="51"/>
      <c r="H103" s="358"/>
      <c r="I103" s="346"/>
      <c r="J103" s="346"/>
      <c r="K103" s="346"/>
      <c r="L103" s="346"/>
      <c r="M103" s="346"/>
      <c r="N103" s="346"/>
      <c r="O103" s="347">
        <f t="shared" si="2"/>
        <v>0</v>
      </c>
      <c r="P103" s="138">
        <v>25</v>
      </c>
    </row>
    <row r="104" spans="1:16">
      <c r="A104" s="176">
        <v>26</v>
      </c>
      <c r="B104" s="77"/>
      <c r="C104" s="77"/>
      <c r="D104" s="77"/>
      <c r="E104" s="77"/>
      <c r="F104" s="77"/>
      <c r="G104" s="51"/>
      <c r="H104" s="358"/>
      <c r="I104" s="346"/>
      <c r="J104" s="346"/>
      <c r="K104" s="346"/>
      <c r="L104" s="346"/>
      <c r="M104" s="346"/>
      <c r="N104" s="346"/>
      <c r="O104" s="347">
        <f t="shared" si="2"/>
        <v>0</v>
      </c>
      <c r="P104" s="138">
        <v>26</v>
      </c>
    </row>
    <row r="105" spans="1:16">
      <c r="A105" s="176">
        <v>27</v>
      </c>
      <c r="B105" s="77"/>
      <c r="C105" s="77"/>
      <c r="D105" s="77"/>
      <c r="E105" s="77"/>
      <c r="F105" s="77"/>
      <c r="G105" s="51"/>
      <c r="H105" s="358"/>
      <c r="I105" s="346"/>
      <c r="J105" s="346"/>
      <c r="K105" s="346"/>
      <c r="L105" s="346"/>
      <c r="M105" s="346"/>
      <c r="N105" s="346"/>
      <c r="O105" s="347">
        <f t="shared" si="2"/>
        <v>0</v>
      </c>
      <c r="P105" s="138">
        <v>27</v>
      </c>
    </row>
    <row r="106" spans="1:16">
      <c r="A106" s="176">
        <v>28</v>
      </c>
      <c r="B106" s="77"/>
      <c r="C106" s="77"/>
      <c r="D106" s="77"/>
      <c r="E106" s="77"/>
      <c r="F106" s="77"/>
      <c r="G106" s="51"/>
      <c r="H106" s="358"/>
      <c r="I106" s="346"/>
      <c r="J106" s="346"/>
      <c r="K106" s="346"/>
      <c r="L106" s="346"/>
      <c r="M106" s="346"/>
      <c r="N106" s="346"/>
      <c r="O106" s="347">
        <f t="shared" si="2"/>
        <v>0</v>
      </c>
      <c r="P106" s="138">
        <v>28</v>
      </c>
    </row>
    <row r="107" spans="1:16">
      <c r="A107" s="176">
        <v>29</v>
      </c>
      <c r="B107" s="77"/>
      <c r="C107" s="77"/>
      <c r="D107" s="77"/>
      <c r="E107" s="77"/>
      <c r="F107" s="77"/>
      <c r="G107" s="51"/>
      <c r="H107" s="358"/>
      <c r="I107" s="346"/>
      <c r="J107" s="346"/>
      <c r="K107" s="346"/>
      <c r="L107" s="346"/>
      <c r="M107" s="346"/>
      <c r="N107" s="346"/>
      <c r="O107" s="347">
        <f t="shared" si="2"/>
        <v>0</v>
      </c>
      <c r="P107" s="138">
        <v>29</v>
      </c>
    </row>
    <row r="108" spans="1:16">
      <c r="A108" s="176">
        <v>30</v>
      </c>
      <c r="B108" s="77"/>
      <c r="C108" s="77"/>
      <c r="D108" s="77"/>
      <c r="E108" s="77"/>
      <c r="F108" s="77"/>
      <c r="G108" s="51"/>
      <c r="H108" s="358"/>
      <c r="I108" s="346"/>
      <c r="J108" s="346"/>
      <c r="K108" s="346"/>
      <c r="L108" s="346"/>
      <c r="M108" s="346"/>
      <c r="N108" s="346"/>
      <c r="O108" s="347">
        <f t="shared" si="2"/>
        <v>0</v>
      </c>
      <c r="P108" s="138">
        <v>30</v>
      </c>
    </row>
    <row r="109" spans="1:16">
      <c r="A109" s="176">
        <v>31</v>
      </c>
      <c r="B109" s="77"/>
      <c r="C109" s="77"/>
      <c r="D109" s="77"/>
      <c r="E109" s="77"/>
      <c r="F109" s="77"/>
      <c r="G109" s="51"/>
      <c r="H109" s="358"/>
      <c r="I109" s="346"/>
      <c r="J109" s="346"/>
      <c r="K109" s="346"/>
      <c r="L109" s="346"/>
      <c r="M109" s="346"/>
      <c r="N109" s="346"/>
      <c r="O109" s="347">
        <f t="shared" si="2"/>
        <v>0</v>
      </c>
      <c r="P109" s="138">
        <v>31</v>
      </c>
    </row>
    <row r="110" spans="1:16">
      <c r="A110" s="176">
        <v>32</v>
      </c>
      <c r="B110" s="77"/>
      <c r="C110" s="77"/>
      <c r="D110" s="77"/>
      <c r="E110" s="77"/>
      <c r="F110" s="77"/>
      <c r="G110" s="51"/>
      <c r="H110" s="358"/>
      <c r="I110" s="346"/>
      <c r="J110" s="346"/>
      <c r="K110" s="346"/>
      <c r="L110" s="346"/>
      <c r="M110" s="346"/>
      <c r="N110" s="346"/>
      <c r="O110" s="347">
        <f t="shared" si="2"/>
        <v>0</v>
      </c>
      <c r="P110" s="138">
        <v>32</v>
      </c>
    </row>
    <row r="111" spans="1:16">
      <c r="A111" s="176">
        <v>33</v>
      </c>
      <c r="B111" s="77"/>
      <c r="C111" s="77"/>
      <c r="D111" s="77"/>
      <c r="E111" s="77"/>
      <c r="F111" s="77"/>
      <c r="G111" s="51"/>
      <c r="H111" s="358"/>
      <c r="I111" s="346"/>
      <c r="J111" s="346"/>
      <c r="K111" s="346"/>
      <c r="L111" s="346"/>
      <c r="M111" s="346"/>
      <c r="N111" s="346"/>
      <c r="O111" s="347">
        <f t="shared" si="2"/>
        <v>0</v>
      </c>
      <c r="P111" s="138">
        <v>33</v>
      </c>
    </row>
    <row r="112" spans="1:16">
      <c r="A112" s="176">
        <v>34</v>
      </c>
      <c r="B112" s="77"/>
      <c r="C112" s="77"/>
      <c r="D112" s="77"/>
      <c r="E112" s="77"/>
      <c r="F112" s="77"/>
      <c r="G112" s="51"/>
      <c r="H112" s="358"/>
      <c r="I112" s="346"/>
      <c r="J112" s="346"/>
      <c r="K112" s="346"/>
      <c r="L112" s="346"/>
      <c r="M112" s="346"/>
      <c r="N112" s="346"/>
      <c r="O112" s="347">
        <f t="shared" si="2"/>
        <v>0</v>
      </c>
      <c r="P112" s="138">
        <v>34</v>
      </c>
    </row>
    <row r="113" spans="1:16">
      <c r="A113" s="176">
        <v>35</v>
      </c>
      <c r="B113" s="77"/>
      <c r="C113" s="77"/>
      <c r="D113" s="77"/>
      <c r="E113" s="77"/>
      <c r="F113" s="77"/>
      <c r="G113" s="51"/>
      <c r="H113" s="358"/>
      <c r="I113" s="346"/>
      <c r="J113" s="346"/>
      <c r="K113" s="346"/>
      <c r="L113" s="346"/>
      <c r="M113" s="346"/>
      <c r="N113" s="346"/>
      <c r="O113" s="347">
        <f t="shared" si="2"/>
        <v>0</v>
      </c>
      <c r="P113" s="138">
        <v>35</v>
      </c>
    </row>
    <row r="114" spans="1:16">
      <c r="A114" s="176">
        <v>36</v>
      </c>
      <c r="B114" s="77"/>
      <c r="C114" s="77"/>
      <c r="D114" s="77"/>
      <c r="E114" s="77"/>
      <c r="F114" s="77"/>
      <c r="G114" s="51"/>
      <c r="H114" s="358"/>
      <c r="I114" s="346"/>
      <c r="J114" s="346"/>
      <c r="K114" s="346"/>
      <c r="L114" s="346"/>
      <c r="M114" s="346"/>
      <c r="N114" s="346"/>
      <c r="O114" s="347">
        <f t="shared" si="2"/>
        <v>0</v>
      </c>
      <c r="P114" s="138">
        <v>36</v>
      </c>
    </row>
    <row r="115" spans="1:16">
      <c r="A115" s="176">
        <v>37</v>
      </c>
      <c r="B115" s="77"/>
      <c r="C115" s="77"/>
      <c r="D115" s="77"/>
      <c r="E115" s="77"/>
      <c r="F115" s="77"/>
      <c r="G115" s="51"/>
      <c r="H115" s="358"/>
      <c r="I115" s="346"/>
      <c r="J115" s="346"/>
      <c r="K115" s="346"/>
      <c r="L115" s="346"/>
      <c r="M115" s="346"/>
      <c r="N115" s="346"/>
      <c r="O115" s="347">
        <f t="shared" si="2"/>
        <v>0</v>
      </c>
      <c r="P115" s="138">
        <v>37</v>
      </c>
    </row>
    <row r="116" spans="1:16">
      <c r="A116" s="176">
        <v>38</v>
      </c>
      <c r="B116" s="77"/>
      <c r="C116" s="77"/>
      <c r="D116" s="77"/>
      <c r="E116" s="77"/>
      <c r="F116" s="77"/>
      <c r="G116" s="51"/>
      <c r="H116" s="358"/>
      <c r="I116" s="346"/>
      <c r="J116" s="346"/>
      <c r="K116" s="346"/>
      <c r="L116" s="346"/>
      <c r="M116" s="346"/>
      <c r="N116" s="346"/>
      <c r="O116" s="347">
        <f t="shared" si="2"/>
        <v>0</v>
      </c>
      <c r="P116" s="138">
        <v>38</v>
      </c>
    </row>
    <row r="117" spans="1:16">
      <c r="A117" s="176">
        <v>39</v>
      </c>
      <c r="B117" s="77"/>
      <c r="C117" s="77"/>
      <c r="D117" s="77"/>
      <c r="E117" s="77"/>
      <c r="F117" s="77"/>
      <c r="G117" s="51"/>
      <c r="H117" s="358"/>
      <c r="I117" s="346"/>
      <c r="J117" s="346"/>
      <c r="K117" s="346"/>
      <c r="L117" s="346"/>
      <c r="M117" s="346"/>
      <c r="N117" s="346"/>
      <c r="O117" s="347">
        <f t="shared" si="2"/>
        <v>0</v>
      </c>
      <c r="P117" s="138">
        <v>39</v>
      </c>
    </row>
    <row r="118" spans="1:16">
      <c r="A118" s="176">
        <v>40</v>
      </c>
      <c r="B118" s="77"/>
      <c r="C118" s="77"/>
      <c r="D118" s="77"/>
      <c r="E118" s="77"/>
      <c r="F118" s="77"/>
      <c r="G118" s="51"/>
      <c r="H118" s="358"/>
      <c r="I118" s="346"/>
      <c r="J118" s="346"/>
      <c r="K118" s="346"/>
      <c r="L118" s="346"/>
      <c r="M118" s="346"/>
      <c r="N118" s="346"/>
      <c r="O118" s="347">
        <f t="shared" si="2"/>
        <v>0</v>
      </c>
      <c r="P118" s="138">
        <v>40</v>
      </c>
    </row>
    <row r="119" spans="1:16">
      <c r="A119" s="176">
        <v>41</v>
      </c>
      <c r="B119" s="77"/>
      <c r="C119" s="77"/>
      <c r="D119" s="77"/>
      <c r="E119" s="77"/>
      <c r="F119" s="77"/>
      <c r="G119" s="51"/>
      <c r="H119" s="358"/>
      <c r="I119" s="346"/>
      <c r="J119" s="346"/>
      <c r="K119" s="346"/>
      <c r="L119" s="346"/>
      <c r="M119" s="346"/>
      <c r="N119" s="346"/>
      <c r="O119" s="347">
        <f t="shared" si="2"/>
        <v>0</v>
      </c>
      <c r="P119" s="138">
        <v>41</v>
      </c>
    </row>
    <row r="120" spans="1:16">
      <c r="A120" s="176">
        <v>42</v>
      </c>
      <c r="B120" s="77"/>
      <c r="C120" s="77"/>
      <c r="D120" s="77"/>
      <c r="E120" s="77"/>
      <c r="F120" s="77"/>
      <c r="G120" s="51"/>
      <c r="H120" s="358"/>
      <c r="I120" s="346"/>
      <c r="J120" s="346"/>
      <c r="K120" s="346"/>
      <c r="L120" s="346"/>
      <c r="M120" s="346"/>
      <c r="N120" s="346"/>
      <c r="O120" s="347">
        <f t="shared" si="2"/>
        <v>0</v>
      </c>
      <c r="P120" s="138">
        <v>42</v>
      </c>
    </row>
    <row r="121" spans="1:16">
      <c r="A121" s="176">
        <v>43</v>
      </c>
      <c r="B121" s="77"/>
      <c r="C121" s="77"/>
      <c r="D121" s="77"/>
      <c r="E121" s="77"/>
      <c r="F121" s="77"/>
      <c r="G121" s="51"/>
      <c r="H121" s="358"/>
      <c r="I121" s="346"/>
      <c r="J121" s="346"/>
      <c r="K121" s="346"/>
      <c r="L121" s="346"/>
      <c r="M121" s="346"/>
      <c r="N121" s="346"/>
      <c r="O121" s="347">
        <f t="shared" si="2"/>
        <v>0</v>
      </c>
      <c r="P121" s="138">
        <v>43</v>
      </c>
    </row>
    <row r="122" spans="1:16">
      <c r="A122" s="176">
        <v>44</v>
      </c>
      <c r="B122" s="77"/>
      <c r="C122" s="77"/>
      <c r="D122" s="77"/>
      <c r="E122" s="77"/>
      <c r="F122" s="77"/>
      <c r="G122" s="51"/>
      <c r="H122" s="358"/>
      <c r="I122" s="346"/>
      <c r="J122" s="346"/>
      <c r="K122" s="346"/>
      <c r="L122" s="346"/>
      <c r="M122" s="346"/>
      <c r="N122" s="346"/>
      <c r="O122" s="347">
        <f t="shared" si="2"/>
        <v>0</v>
      </c>
      <c r="P122" s="138">
        <v>44</v>
      </c>
    </row>
    <row r="123" spans="1:16">
      <c r="A123" s="176">
        <v>45</v>
      </c>
      <c r="B123" s="77"/>
      <c r="C123" s="77"/>
      <c r="D123" s="77"/>
      <c r="E123" s="77"/>
      <c r="F123" s="77"/>
      <c r="G123" s="51"/>
      <c r="H123" s="358"/>
      <c r="I123" s="346"/>
      <c r="J123" s="346"/>
      <c r="K123" s="346"/>
      <c r="L123" s="346"/>
      <c r="M123" s="346"/>
      <c r="N123" s="346"/>
      <c r="O123" s="347">
        <f t="shared" si="2"/>
        <v>0</v>
      </c>
      <c r="P123" s="138">
        <v>45</v>
      </c>
    </row>
    <row r="124" spans="1:16">
      <c r="A124" s="176">
        <v>46</v>
      </c>
      <c r="B124" s="77"/>
      <c r="C124" s="77"/>
      <c r="D124" s="77"/>
      <c r="E124" s="77"/>
      <c r="F124" s="77"/>
      <c r="G124" s="51"/>
      <c r="H124" s="358"/>
      <c r="I124" s="346"/>
      <c r="J124" s="346"/>
      <c r="K124" s="346"/>
      <c r="L124" s="346"/>
      <c r="M124" s="346"/>
      <c r="N124" s="346"/>
      <c r="O124" s="347">
        <f t="shared" si="2"/>
        <v>0</v>
      </c>
      <c r="P124" s="138">
        <v>46</v>
      </c>
    </row>
    <row r="125" spans="1:16">
      <c r="A125" s="176">
        <v>47</v>
      </c>
      <c r="B125" s="77"/>
      <c r="C125" s="77"/>
      <c r="D125" s="77"/>
      <c r="E125" s="77"/>
      <c r="F125" s="77"/>
      <c r="G125" s="51"/>
      <c r="H125" s="358"/>
      <c r="I125" s="346"/>
      <c r="J125" s="346"/>
      <c r="K125" s="346"/>
      <c r="L125" s="346"/>
      <c r="M125" s="346"/>
      <c r="N125" s="346"/>
      <c r="O125" s="347">
        <f t="shared" si="2"/>
        <v>0</v>
      </c>
      <c r="P125" s="138">
        <v>47</v>
      </c>
    </row>
    <row r="126" spans="1:16">
      <c r="A126" s="176">
        <v>48</v>
      </c>
      <c r="B126" s="77"/>
      <c r="C126" s="77"/>
      <c r="D126" s="77"/>
      <c r="E126" s="77"/>
      <c r="F126" s="77"/>
      <c r="G126" s="51"/>
      <c r="H126" s="358"/>
      <c r="I126" s="346"/>
      <c r="J126" s="346"/>
      <c r="K126" s="346"/>
      <c r="L126" s="346"/>
      <c r="M126" s="346"/>
      <c r="N126" s="346"/>
      <c r="O126" s="347">
        <f t="shared" si="2"/>
        <v>0</v>
      </c>
      <c r="P126" s="138">
        <v>48</v>
      </c>
    </row>
    <row r="127" spans="1:16">
      <c r="A127" s="176">
        <v>49</v>
      </c>
      <c r="B127" s="77"/>
      <c r="C127" s="77"/>
      <c r="D127" s="77"/>
      <c r="E127" s="77"/>
      <c r="F127" s="77"/>
      <c r="G127" s="51"/>
      <c r="H127" s="358"/>
      <c r="I127" s="346"/>
      <c r="J127" s="346"/>
      <c r="K127" s="346"/>
      <c r="L127" s="346"/>
      <c r="M127" s="346"/>
      <c r="N127" s="346"/>
      <c r="O127" s="347">
        <f t="shared" si="2"/>
        <v>0</v>
      </c>
      <c r="P127" s="138">
        <v>49</v>
      </c>
    </row>
    <row r="128" spans="1:16" ht="15.75" thickBot="1">
      <c r="A128" s="180">
        <v>50</v>
      </c>
      <c r="B128" s="442" t="s">
        <v>4014</v>
      </c>
      <c r="C128" s="1185"/>
      <c r="D128" s="1185"/>
      <c r="E128" s="1185"/>
      <c r="F128" s="1185"/>
      <c r="G128" s="1289"/>
      <c r="H128" s="355"/>
      <c r="I128" s="377">
        <f t="shared" ref="I128:O128" si="3">SUM(I79:I127)</f>
        <v>0</v>
      </c>
      <c r="J128" s="377">
        <f t="shared" si="3"/>
        <v>0</v>
      </c>
      <c r="K128" s="377">
        <f t="shared" si="3"/>
        <v>0</v>
      </c>
      <c r="L128" s="307">
        <f t="shared" si="3"/>
        <v>0</v>
      </c>
      <c r="M128" s="772">
        <f t="shared" si="3"/>
        <v>0</v>
      </c>
      <c r="N128" s="772">
        <f>SUM(N79:N127)+N63</f>
        <v>-4290615</v>
      </c>
      <c r="O128" s="772">
        <f t="shared" si="3"/>
        <v>0</v>
      </c>
      <c r="P128" s="156">
        <v>50</v>
      </c>
    </row>
    <row r="129" spans="1:16">
      <c r="A129" s="1789"/>
      <c r="B129" s="1789"/>
      <c r="C129" s="566"/>
      <c r="D129" s="566"/>
      <c r="E129" s="566"/>
      <c r="F129" s="566"/>
      <c r="G129" s="566"/>
      <c r="H129" s="562"/>
      <c r="I129" s="562"/>
      <c r="J129" s="562"/>
      <c r="K129" s="562"/>
      <c r="L129" s="563"/>
      <c r="M129" s="563"/>
      <c r="N129" s="563"/>
      <c r="O129" s="563"/>
      <c r="P129" s="1789"/>
    </row>
    <row r="130" spans="1:16">
      <c r="A130" s="1771" t="s">
        <v>1114</v>
      </c>
      <c r="B130" s="11"/>
      <c r="C130" s="11"/>
      <c r="D130" s="11"/>
      <c r="E130" s="11"/>
      <c r="F130" s="11"/>
      <c r="G130" s="11"/>
      <c r="H130" s="1771" t="s">
        <v>1114</v>
      </c>
      <c r="I130" s="11"/>
      <c r="J130" s="11"/>
      <c r="K130" s="11"/>
      <c r="L130" s="11"/>
      <c r="M130" s="199"/>
    </row>
    <row r="131" spans="1:16">
      <c r="A131" s="44" t="s">
        <v>1117</v>
      </c>
      <c r="B131" s="44"/>
      <c r="C131" s="44"/>
      <c r="D131" s="44"/>
      <c r="E131" s="44"/>
      <c r="F131" s="44"/>
      <c r="G131" s="44"/>
      <c r="H131" s="44" t="s">
        <v>1118</v>
      </c>
      <c r="I131" s="44"/>
      <c r="J131" s="44"/>
      <c r="K131" s="44"/>
      <c r="L131" s="44"/>
      <c r="M131" s="44"/>
      <c r="N131" s="44"/>
      <c r="O131" s="44"/>
      <c r="P131" s="44"/>
    </row>
    <row r="132" spans="1:16" ht="16.5" thickBot="1">
      <c r="A132" s="560" t="str">
        <f>'[31]Data Sheet'!$C$25</f>
        <v>ORANGE AND ROCKLAND UTILITIES, INC.</v>
      </c>
      <c r="B132" s="11"/>
      <c r="C132" s="11"/>
      <c r="D132" s="11"/>
      <c r="E132" s="456" t="str">
        <f>'[31]Data Sheet'!$C$40</f>
        <v>4/30/2008</v>
      </c>
      <c r="F132" s="11"/>
      <c r="G132" s="11" t="str">
        <f>'[31]Data Sheet'!$C$38</f>
        <v>12/31/2007</v>
      </c>
      <c r="H132" s="560" t="str">
        <f>'[31]Data Sheet'!$C$25</f>
        <v>ORANGE AND ROCKLAND UTILITIES, INC.</v>
      </c>
      <c r="I132" s="11"/>
      <c r="J132" s="11"/>
      <c r="K132" s="11"/>
      <c r="L132" s="11"/>
      <c r="M132" s="11"/>
      <c r="N132" s="456" t="str">
        <f>'[31]Data Sheet'!$C$40</f>
        <v>4/30/2008</v>
      </c>
      <c r="O132" s="4" t="str">
        <f>'[31]Data Sheet'!$C$38</f>
        <v>12/31/2007</v>
      </c>
    </row>
    <row r="133" spans="1:16">
      <c r="A133" s="13"/>
      <c r="B133" s="41"/>
      <c r="C133" s="41"/>
      <c r="D133" s="41"/>
      <c r="E133" s="41"/>
      <c r="F133" s="41"/>
      <c r="G133" s="42"/>
      <c r="H133" s="13"/>
      <c r="I133" s="41"/>
      <c r="J133" s="41"/>
      <c r="K133" s="41"/>
      <c r="L133" s="41"/>
      <c r="M133" s="41"/>
      <c r="N133" s="41"/>
      <c r="O133" s="41"/>
      <c r="P133" s="42"/>
    </row>
    <row r="134" spans="1:16">
      <c r="A134" s="202" t="s">
        <v>1816</v>
      </c>
      <c r="B134" s="44"/>
      <c r="C134" s="44"/>
      <c r="D134" s="44"/>
      <c r="E134" s="44"/>
      <c r="F134" s="44"/>
      <c r="G134" s="45"/>
      <c r="H134" s="202" t="s">
        <v>1817</v>
      </c>
      <c r="I134" s="44"/>
      <c r="J134" s="44"/>
      <c r="K134" s="44"/>
      <c r="L134" s="44"/>
      <c r="M134" s="44"/>
      <c r="N134" s="44"/>
      <c r="O134" s="44"/>
      <c r="P134" s="48"/>
    </row>
    <row r="135" spans="1:16">
      <c r="A135" s="202" t="s">
        <v>1818</v>
      </c>
      <c r="B135" s="44"/>
      <c r="C135" s="44"/>
      <c r="D135" s="44"/>
      <c r="E135" s="44"/>
      <c r="F135" s="44"/>
      <c r="G135" s="45"/>
      <c r="H135" s="202" t="s">
        <v>3114</v>
      </c>
      <c r="I135" s="44"/>
      <c r="J135" s="44"/>
      <c r="K135" s="44"/>
      <c r="L135" s="44"/>
      <c r="M135" s="44"/>
      <c r="N135" s="44"/>
      <c r="O135" s="44"/>
      <c r="P135" s="48"/>
    </row>
    <row r="136" spans="1:16">
      <c r="A136" s="49"/>
      <c r="B136" s="52"/>
      <c r="C136" s="52"/>
      <c r="D136" s="52"/>
      <c r="E136" s="52"/>
      <c r="F136" s="52"/>
      <c r="G136" s="51"/>
      <c r="H136" s="47"/>
      <c r="I136" s="52"/>
      <c r="J136" s="52"/>
      <c r="K136" s="52"/>
      <c r="L136" s="52"/>
      <c r="M136" s="52"/>
      <c r="N136" s="52"/>
      <c r="O136" s="52"/>
      <c r="P136" s="51"/>
    </row>
    <row r="137" spans="1:16">
      <c r="A137" s="230"/>
      <c r="B137" s="63"/>
      <c r="C137" s="59"/>
      <c r="D137" s="57"/>
      <c r="E137" s="57"/>
      <c r="F137" s="160" t="s">
        <v>622</v>
      </c>
      <c r="G137" s="161"/>
      <c r="H137" s="231"/>
      <c r="I137" s="255"/>
      <c r="J137" s="132" t="s">
        <v>692</v>
      </c>
      <c r="K137" s="376"/>
      <c r="L137" s="132" t="s">
        <v>693</v>
      </c>
      <c r="M137" s="132"/>
      <c r="N137" s="132"/>
      <c r="O137" s="132"/>
      <c r="P137" s="161"/>
    </row>
    <row r="138" spans="1:16">
      <c r="A138" s="175"/>
      <c r="B138" s="1767" t="s">
        <v>694</v>
      </c>
      <c r="C138" s="56"/>
      <c r="D138" s="1767" t="s">
        <v>695</v>
      </c>
      <c r="E138" s="1767" t="s">
        <v>626</v>
      </c>
      <c r="F138" s="1767" t="s">
        <v>626</v>
      </c>
      <c r="G138" s="1790" t="s">
        <v>626</v>
      </c>
      <c r="H138" s="47"/>
      <c r="I138" s="56"/>
      <c r="J138" s="56" t="s">
        <v>3706</v>
      </c>
      <c r="K138" s="56"/>
      <c r="L138" s="1767" t="s">
        <v>696</v>
      </c>
      <c r="M138" s="1767" t="s">
        <v>697</v>
      </c>
      <c r="N138" s="1766" t="s">
        <v>3798</v>
      </c>
      <c r="O138" s="66"/>
      <c r="P138" s="58"/>
    </row>
    <row r="139" spans="1:16">
      <c r="A139" s="175"/>
      <c r="B139" s="1767" t="s">
        <v>698</v>
      </c>
      <c r="C139" s="1767" t="s">
        <v>628</v>
      </c>
      <c r="D139" s="1767" t="s">
        <v>629</v>
      </c>
      <c r="E139" s="1767" t="s">
        <v>630</v>
      </c>
      <c r="F139" s="1767" t="s">
        <v>631</v>
      </c>
      <c r="G139" s="1790" t="s">
        <v>631</v>
      </c>
      <c r="H139" s="202" t="s">
        <v>632</v>
      </c>
      <c r="I139" s="288"/>
      <c r="J139" s="1767" t="s">
        <v>632</v>
      </c>
      <c r="K139" s="1767" t="s">
        <v>632</v>
      </c>
      <c r="L139" s="1767" t="s">
        <v>1256</v>
      </c>
      <c r="M139" s="1767" t="s">
        <v>1256</v>
      </c>
      <c r="N139" s="1766" t="s">
        <v>1256</v>
      </c>
      <c r="O139" s="1756" t="s">
        <v>1105</v>
      </c>
      <c r="P139" s="137" t="s">
        <v>1106</v>
      </c>
    </row>
    <row r="140" spans="1:16">
      <c r="A140" s="175" t="s">
        <v>4190</v>
      </c>
      <c r="B140" s="1767" t="s">
        <v>1107</v>
      </c>
      <c r="C140" s="1767" t="s">
        <v>638</v>
      </c>
      <c r="D140" s="1767" t="s">
        <v>639</v>
      </c>
      <c r="E140" s="1767" t="s">
        <v>696</v>
      </c>
      <c r="F140" s="1767" t="s">
        <v>641</v>
      </c>
      <c r="G140" s="1790" t="s">
        <v>642</v>
      </c>
      <c r="H140" s="202" t="s">
        <v>1108</v>
      </c>
      <c r="I140" s="288"/>
      <c r="J140" s="1767" t="s">
        <v>1109</v>
      </c>
      <c r="K140" s="1767" t="s">
        <v>1110</v>
      </c>
      <c r="L140" s="1767" t="s">
        <v>644</v>
      </c>
      <c r="M140" s="1767" t="s">
        <v>644</v>
      </c>
      <c r="N140" s="1766" t="s">
        <v>644</v>
      </c>
      <c r="O140" s="1756" t="s">
        <v>1111</v>
      </c>
      <c r="P140" s="137" t="s">
        <v>4193</v>
      </c>
    </row>
    <row r="141" spans="1:16">
      <c r="A141" s="176" t="s">
        <v>4193</v>
      </c>
      <c r="B141" s="290" t="s">
        <v>65</v>
      </c>
      <c r="C141" s="290" t="s">
        <v>2119</v>
      </c>
      <c r="D141" s="290" t="s">
        <v>2120</v>
      </c>
      <c r="E141" s="290" t="s">
        <v>2121</v>
      </c>
      <c r="F141" s="290" t="s">
        <v>4029</v>
      </c>
      <c r="G141" s="1793" t="s">
        <v>4030</v>
      </c>
      <c r="H141" s="49" t="s">
        <v>1112</v>
      </c>
      <c r="I141" s="77"/>
      <c r="J141" s="77" t="s">
        <v>1113</v>
      </c>
      <c r="K141" s="290" t="s">
        <v>4033</v>
      </c>
      <c r="L141" s="290" t="s">
        <v>4034</v>
      </c>
      <c r="M141" s="290" t="s">
        <v>3977</v>
      </c>
      <c r="N141" s="1792" t="s">
        <v>3978</v>
      </c>
      <c r="O141" s="220" t="s">
        <v>1736</v>
      </c>
      <c r="P141" s="138"/>
    </row>
    <row r="142" spans="1:16">
      <c r="A142" s="176">
        <v>1</v>
      </c>
      <c r="B142" s="77" t="s">
        <v>3706</v>
      </c>
      <c r="C142" s="77" t="s">
        <v>3706</v>
      </c>
      <c r="D142" s="77" t="s">
        <v>3706</v>
      </c>
      <c r="E142" s="77" t="s">
        <v>3706</v>
      </c>
      <c r="F142" s="77" t="s">
        <v>3706</v>
      </c>
      <c r="G142" s="51" t="s">
        <v>3706</v>
      </c>
      <c r="H142" s="358" t="s">
        <v>3706</v>
      </c>
      <c r="I142" s="346"/>
      <c r="J142" s="346" t="s">
        <v>3706</v>
      </c>
      <c r="K142" s="346"/>
      <c r="L142" s="215" t="s">
        <v>3706</v>
      </c>
      <c r="M142" s="215" t="s">
        <v>3706</v>
      </c>
      <c r="N142" s="215" t="s">
        <v>3706</v>
      </c>
      <c r="O142" s="344">
        <f t="shared" ref="O142:O190" si="4">SUM(L142:N142)</f>
        <v>0</v>
      </c>
      <c r="P142" s="138">
        <v>1</v>
      </c>
    </row>
    <row r="143" spans="1:16">
      <c r="A143" s="176">
        <v>2</v>
      </c>
      <c r="B143" s="77"/>
      <c r="C143" s="77"/>
      <c r="D143" s="77"/>
      <c r="E143" s="77"/>
      <c r="F143" s="77"/>
      <c r="G143" s="51"/>
      <c r="H143" s="358"/>
      <c r="I143" s="346"/>
      <c r="J143" s="346"/>
      <c r="K143" s="346"/>
      <c r="L143" s="346" t="s">
        <v>3706</v>
      </c>
      <c r="M143" s="346"/>
      <c r="N143" s="346"/>
      <c r="O143" s="347">
        <f t="shared" si="4"/>
        <v>0</v>
      </c>
      <c r="P143" s="138">
        <v>2</v>
      </c>
    </row>
    <row r="144" spans="1:16">
      <c r="A144" s="176">
        <v>3</v>
      </c>
      <c r="B144" s="77"/>
      <c r="C144" s="77"/>
      <c r="D144" s="77"/>
      <c r="E144" s="77"/>
      <c r="F144" s="77"/>
      <c r="G144" s="51"/>
      <c r="H144" s="358"/>
      <c r="I144" s="346"/>
      <c r="J144" s="346"/>
      <c r="K144" s="346"/>
      <c r="L144" s="346"/>
      <c r="M144" s="346"/>
      <c r="N144" s="346"/>
      <c r="O144" s="347">
        <f t="shared" si="4"/>
        <v>0</v>
      </c>
      <c r="P144" s="138">
        <v>3</v>
      </c>
    </row>
    <row r="145" spans="1:16">
      <c r="A145" s="176">
        <v>4</v>
      </c>
      <c r="B145" s="77"/>
      <c r="C145" s="77"/>
      <c r="D145" s="77"/>
      <c r="E145" s="77"/>
      <c r="F145" s="77"/>
      <c r="G145" s="51"/>
      <c r="H145" s="358"/>
      <c r="I145" s="346"/>
      <c r="J145" s="346"/>
      <c r="K145" s="346"/>
      <c r="L145" s="346"/>
      <c r="M145" s="346"/>
      <c r="N145" s="346"/>
      <c r="O145" s="347">
        <f t="shared" si="4"/>
        <v>0</v>
      </c>
      <c r="P145" s="138">
        <v>4</v>
      </c>
    </row>
    <row r="146" spans="1:16">
      <c r="A146" s="176">
        <v>5</v>
      </c>
      <c r="B146" s="77"/>
      <c r="C146" s="77"/>
      <c r="D146" s="77"/>
      <c r="E146" s="77"/>
      <c r="F146" s="77"/>
      <c r="G146" s="51"/>
      <c r="H146" s="358"/>
      <c r="I146" s="346"/>
      <c r="J146" s="346"/>
      <c r="K146" s="346"/>
      <c r="L146" s="346"/>
      <c r="M146" s="346"/>
      <c r="N146" s="346"/>
      <c r="O146" s="347">
        <f t="shared" si="4"/>
        <v>0</v>
      </c>
      <c r="P146" s="138">
        <v>5</v>
      </c>
    </row>
    <row r="147" spans="1:16">
      <c r="A147" s="176">
        <v>6</v>
      </c>
      <c r="B147" s="77"/>
      <c r="C147" s="77"/>
      <c r="D147" s="77"/>
      <c r="E147" s="77"/>
      <c r="F147" s="77"/>
      <c r="G147" s="51"/>
      <c r="H147" s="358"/>
      <c r="I147" s="346"/>
      <c r="J147" s="346"/>
      <c r="K147" s="346"/>
      <c r="L147" s="346"/>
      <c r="M147" s="346"/>
      <c r="N147" s="346"/>
      <c r="O147" s="347">
        <f t="shared" si="4"/>
        <v>0</v>
      </c>
      <c r="P147" s="138">
        <v>6</v>
      </c>
    </row>
    <row r="148" spans="1:16">
      <c r="A148" s="176">
        <v>7</v>
      </c>
      <c r="B148" s="77"/>
      <c r="C148" s="77"/>
      <c r="D148" s="77"/>
      <c r="E148" s="77"/>
      <c r="F148" s="77"/>
      <c r="G148" s="51"/>
      <c r="H148" s="358"/>
      <c r="I148" s="346"/>
      <c r="J148" s="346"/>
      <c r="K148" s="346"/>
      <c r="L148" s="346"/>
      <c r="M148" s="346"/>
      <c r="N148" s="346"/>
      <c r="O148" s="347">
        <f t="shared" si="4"/>
        <v>0</v>
      </c>
      <c r="P148" s="138">
        <v>7</v>
      </c>
    </row>
    <row r="149" spans="1:16">
      <c r="A149" s="176">
        <v>8</v>
      </c>
      <c r="B149" s="77"/>
      <c r="C149" s="77"/>
      <c r="D149" s="77"/>
      <c r="E149" s="77"/>
      <c r="F149" s="77"/>
      <c r="G149" s="51"/>
      <c r="H149" s="358"/>
      <c r="I149" s="346"/>
      <c r="J149" s="346"/>
      <c r="K149" s="346"/>
      <c r="L149" s="346"/>
      <c r="M149" s="346"/>
      <c r="N149" s="346"/>
      <c r="O149" s="347">
        <f t="shared" si="4"/>
        <v>0</v>
      </c>
      <c r="P149" s="138">
        <v>8</v>
      </c>
    </row>
    <row r="150" spans="1:16">
      <c r="A150" s="176">
        <v>9</v>
      </c>
      <c r="B150" s="77"/>
      <c r="C150" s="77"/>
      <c r="D150" s="77"/>
      <c r="E150" s="77"/>
      <c r="F150" s="77"/>
      <c r="G150" s="51"/>
      <c r="H150" s="358"/>
      <c r="I150" s="346"/>
      <c r="J150" s="346"/>
      <c r="K150" s="346"/>
      <c r="L150" s="346"/>
      <c r="M150" s="346"/>
      <c r="N150" s="346"/>
      <c r="O150" s="347">
        <f t="shared" si="4"/>
        <v>0</v>
      </c>
      <c r="P150" s="138">
        <v>9</v>
      </c>
    </row>
    <row r="151" spans="1:16">
      <c r="A151" s="176">
        <v>10</v>
      </c>
      <c r="B151" s="77"/>
      <c r="C151" s="77"/>
      <c r="D151" s="77"/>
      <c r="E151" s="77"/>
      <c r="F151" s="77"/>
      <c r="G151" s="51"/>
      <c r="H151" s="358"/>
      <c r="I151" s="346"/>
      <c r="J151" s="346"/>
      <c r="K151" s="346"/>
      <c r="L151" s="346"/>
      <c r="M151" s="346"/>
      <c r="N151" s="346"/>
      <c r="O151" s="347">
        <f t="shared" si="4"/>
        <v>0</v>
      </c>
      <c r="P151" s="138">
        <v>10</v>
      </c>
    </row>
    <row r="152" spans="1:16">
      <c r="A152" s="176">
        <v>11</v>
      </c>
      <c r="B152" s="77"/>
      <c r="C152" s="77"/>
      <c r="D152" s="77"/>
      <c r="E152" s="77"/>
      <c r="F152" s="77"/>
      <c r="G152" s="51"/>
      <c r="H152" s="358"/>
      <c r="I152" s="346"/>
      <c r="J152" s="346"/>
      <c r="K152" s="346"/>
      <c r="L152" s="346"/>
      <c r="M152" s="346"/>
      <c r="N152" s="346"/>
      <c r="O152" s="347">
        <f t="shared" si="4"/>
        <v>0</v>
      </c>
      <c r="P152" s="138">
        <v>11</v>
      </c>
    </row>
    <row r="153" spans="1:16">
      <c r="A153" s="176">
        <v>12</v>
      </c>
      <c r="B153" s="77"/>
      <c r="C153" s="77"/>
      <c r="D153" s="77"/>
      <c r="E153" s="77"/>
      <c r="F153" s="77"/>
      <c r="G153" s="51"/>
      <c r="H153" s="358"/>
      <c r="I153" s="346"/>
      <c r="J153" s="346"/>
      <c r="K153" s="346"/>
      <c r="L153" s="346"/>
      <c r="M153" s="346"/>
      <c r="N153" s="346"/>
      <c r="O153" s="347">
        <f t="shared" si="4"/>
        <v>0</v>
      </c>
      <c r="P153" s="138">
        <v>12</v>
      </c>
    </row>
    <row r="154" spans="1:16">
      <c r="A154" s="176">
        <v>13</v>
      </c>
      <c r="B154" s="77"/>
      <c r="C154" s="77"/>
      <c r="D154" s="77"/>
      <c r="E154" s="77"/>
      <c r="F154" s="77"/>
      <c r="G154" s="51"/>
      <c r="H154" s="358"/>
      <c r="I154" s="346"/>
      <c r="J154" s="346"/>
      <c r="K154" s="346"/>
      <c r="L154" s="346"/>
      <c r="M154" s="346"/>
      <c r="N154" s="346"/>
      <c r="O154" s="347">
        <f t="shared" si="4"/>
        <v>0</v>
      </c>
      <c r="P154" s="138">
        <v>13</v>
      </c>
    </row>
    <row r="155" spans="1:16">
      <c r="A155" s="176">
        <v>14</v>
      </c>
      <c r="B155" s="77"/>
      <c r="C155" s="77"/>
      <c r="D155" s="77"/>
      <c r="E155" s="77"/>
      <c r="F155" s="77"/>
      <c r="G155" s="51"/>
      <c r="H155" s="358"/>
      <c r="I155" s="346"/>
      <c r="J155" s="346"/>
      <c r="K155" s="346"/>
      <c r="L155" s="346"/>
      <c r="M155" s="346"/>
      <c r="N155" s="346"/>
      <c r="O155" s="347">
        <f t="shared" si="4"/>
        <v>0</v>
      </c>
      <c r="P155" s="138">
        <v>14</v>
      </c>
    </row>
    <row r="156" spans="1:16">
      <c r="A156" s="176">
        <v>15</v>
      </c>
      <c r="B156" s="77"/>
      <c r="C156" s="77"/>
      <c r="D156" s="77"/>
      <c r="E156" s="77"/>
      <c r="F156" s="77"/>
      <c r="G156" s="51"/>
      <c r="H156" s="358"/>
      <c r="I156" s="346"/>
      <c r="J156" s="346"/>
      <c r="K156" s="346"/>
      <c r="L156" s="346"/>
      <c r="M156" s="346"/>
      <c r="N156" s="346"/>
      <c r="O156" s="347">
        <f t="shared" si="4"/>
        <v>0</v>
      </c>
      <c r="P156" s="138">
        <v>15</v>
      </c>
    </row>
    <row r="157" spans="1:16">
      <c r="A157" s="176">
        <v>16</v>
      </c>
      <c r="B157" s="77"/>
      <c r="C157" s="77"/>
      <c r="D157" s="77"/>
      <c r="E157" s="77"/>
      <c r="F157" s="77"/>
      <c r="G157" s="51"/>
      <c r="H157" s="358"/>
      <c r="I157" s="346"/>
      <c r="J157" s="346"/>
      <c r="K157" s="346"/>
      <c r="L157" s="346"/>
      <c r="M157" s="346"/>
      <c r="N157" s="346"/>
      <c r="O157" s="347">
        <f t="shared" si="4"/>
        <v>0</v>
      </c>
      <c r="P157" s="138">
        <v>16</v>
      </c>
    </row>
    <row r="158" spans="1:16">
      <c r="A158" s="176">
        <v>17</v>
      </c>
      <c r="B158" s="77"/>
      <c r="C158" s="77"/>
      <c r="D158" s="77"/>
      <c r="E158" s="77"/>
      <c r="F158" s="77"/>
      <c r="G158" s="51"/>
      <c r="H158" s="358"/>
      <c r="I158" s="346"/>
      <c r="J158" s="346"/>
      <c r="K158" s="346"/>
      <c r="L158" s="346"/>
      <c r="M158" s="346"/>
      <c r="N158" s="346"/>
      <c r="O158" s="347">
        <f t="shared" si="4"/>
        <v>0</v>
      </c>
      <c r="P158" s="138">
        <v>17</v>
      </c>
    </row>
    <row r="159" spans="1:16">
      <c r="A159" s="176">
        <v>18</v>
      </c>
      <c r="B159" s="77"/>
      <c r="C159" s="77"/>
      <c r="D159" s="77"/>
      <c r="E159" s="77"/>
      <c r="F159" s="77"/>
      <c r="G159" s="51"/>
      <c r="H159" s="358"/>
      <c r="I159" s="346"/>
      <c r="J159" s="346"/>
      <c r="K159" s="346"/>
      <c r="L159" s="346"/>
      <c r="M159" s="346"/>
      <c r="N159" s="346"/>
      <c r="O159" s="347">
        <f t="shared" si="4"/>
        <v>0</v>
      </c>
      <c r="P159" s="138">
        <v>18</v>
      </c>
    </row>
    <row r="160" spans="1:16">
      <c r="A160" s="176">
        <v>19</v>
      </c>
      <c r="B160" s="77"/>
      <c r="C160" s="77"/>
      <c r="D160" s="77"/>
      <c r="E160" s="77"/>
      <c r="F160" s="77"/>
      <c r="G160" s="51"/>
      <c r="H160" s="358"/>
      <c r="I160" s="346"/>
      <c r="J160" s="346"/>
      <c r="K160" s="346"/>
      <c r="L160" s="346"/>
      <c r="M160" s="346"/>
      <c r="N160" s="346"/>
      <c r="O160" s="347">
        <f t="shared" si="4"/>
        <v>0</v>
      </c>
      <c r="P160" s="138">
        <v>19</v>
      </c>
    </row>
    <row r="161" spans="1:16">
      <c r="A161" s="176">
        <v>20</v>
      </c>
      <c r="B161" s="77"/>
      <c r="C161" s="77"/>
      <c r="D161" s="77"/>
      <c r="E161" s="77"/>
      <c r="F161" s="77"/>
      <c r="G161" s="51"/>
      <c r="H161" s="358"/>
      <c r="I161" s="346"/>
      <c r="J161" s="346"/>
      <c r="K161" s="346"/>
      <c r="L161" s="346"/>
      <c r="M161" s="346"/>
      <c r="N161" s="346"/>
      <c r="O161" s="347">
        <f t="shared" si="4"/>
        <v>0</v>
      </c>
      <c r="P161" s="138">
        <v>20</v>
      </c>
    </row>
    <row r="162" spans="1:16">
      <c r="A162" s="176">
        <v>21</v>
      </c>
      <c r="B162" s="77"/>
      <c r="C162" s="77"/>
      <c r="D162" s="77"/>
      <c r="E162" s="77"/>
      <c r="F162" s="77"/>
      <c r="G162" s="51"/>
      <c r="H162" s="358"/>
      <c r="I162" s="346"/>
      <c r="J162" s="346"/>
      <c r="K162" s="346"/>
      <c r="L162" s="346"/>
      <c r="M162" s="346"/>
      <c r="N162" s="346"/>
      <c r="O162" s="347">
        <f t="shared" si="4"/>
        <v>0</v>
      </c>
      <c r="P162" s="138">
        <v>21</v>
      </c>
    </row>
    <row r="163" spans="1:16">
      <c r="A163" s="176">
        <v>22</v>
      </c>
      <c r="B163" s="77"/>
      <c r="C163" s="77"/>
      <c r="D163" s="77"/>
      <c r="E163" s="77"/>
      <c r="F163" s="77"/>
      <c r="G163" s="51"/>
      <c r="H163" s="358"/>
      <c r="I163" s="346"/>
      <c r="J163" s="346"/>
      <c r="K163" s="346"/>
      <c r="L163" s="346"/>
      <c r="M163" s="346"/>
      <c r="N163" s="346"/>
      <c r="O163" s="347">
        <f t="shared" si="4"/>
        <v>0</v>
      </c>
      <c r="P163" s="138">
        <v>22</v>
      </c>
    </row>
    <row r="164" spans="1:16">
      <c r="A164" s="176">
        <v>23</v>
      </c>
      <c r="B164" s="77"/>
      <c r="C164" s="77"/>
      <c r="D164" s="77"/>
      <c r="E164" s="77"/>
      <c r="F164" s="77"/>
      <c r="G164" s="51"/>
      <c r="H164" s="358"/>
      <c r="I164" s="346"/>
      <c r="J164" s="346"/>
      <c r="K164" s="346"/>
      <c r="L164" s="346"/>
      <c r="M164" s="346"/>
      <c r="N164" s="346"/>
      <c r="O164" s="347">
        <f t="shared" si="4"/>
        <v>0</v>
      </c>
      <c r="P164" s="138">
        <v>23</v>
      </c>
    </row>
    <row r="165" spans="1:16">
      <c r="A165" s="176">
        <v>24</v>
      </c>
      <c r="B165" s="77"/>
      <c r="C165" s="77"/>
      <c r="D165" s="77"/>
      <c r="E165" s="77"/>
      <c r="F165" s="77"/>
      <c r="G165" s="51"/>
      <c r="H165" s="358"/>
      <c r="I165" s="346"/>
      <c r="J165" s="346"/>
      <c r="K165" s="346"/>
      <c r="L165" s="346"/>
      <c r="M165" s="346"/>
      <c r="N165" s="346"/>
      <c r="O165" s="347">
        <f t="shared" si="4"/>
        <v>0</v>
      </c>
      <c r="P165" s="138">
        <v>24</v>
      </c>
    </row>
    <row r="166" spans="1:16">
      <c r="A166" s="176">
        <v>25</v>
      </c>
      <c r="B166" s="77"/>
      <c r="C166" s="77"/>
      <c r="D166" s="77"/>
      <c r="E166" s="77"/>
      <c r="F166" s="77"/>
      <c r="G166" s="51"/>
      <c r="H166" s="358"/>
      <c r="I166" s="346"/>
      <c r="J166" s="346"/>
      <c r="K166" s="346"/>
      <c r="L166" s="346"/>
      <c r="M166" s="346"/>
      <c r="N166" s="346"/>
      <c r="O166" s="347">
        <f t="shared" si="4"/>
        <v>0</v>
      </c>
      <c r="P166" s="138">
        <v>25</v>
      </c>
    </row>
    <row r="167" spans="1:16">
      <c r="A167" s="176">
        <v>26</v>
      </c>
      <c r="B167" s="77"/>
      <c r="C167" s="77"/>
      <c r="D167" s="77"/>
      <c r="E167" s="77"/>
      <c r="F167" s="77"/>
      <c r="G167" s="51"/>
      <c r="H167" s="358"/>
      <c r="I167" s="346"/>
      <c r="J167" s="346"/>
      <c r="K167" s="346"/>
      <c r="L167" s="346"/>
      <c r="M167" s="346"/>
      <c r="N167" s="346"/>
      <c r="O167" s="347">
        <f t="shared" si="4"/>
        <v>0</v>
      </c>
      <c r="P167" s="138">
        <v>26</v>
      </c>
    </row>
    <row r="168" spans="1:16">
      <c r="A168" s="176">
        <v>27</v>
      </c>
      <c r="B168" s="77"/>
      <c r="C168" s="77"/>
      <c r="D168" s="77"/>
      <c r="E168" s="77"/>
      <c r="F168" s="77"/>
      <c r="G168" s="51"/>
      <c r="H168" s="358"/>
      <c r="I168" s="346"/>
      <c r="J168" s="346"/>
      <c r="K168" s="346"/>
      <c r="L168" s="346"/>
      <c r="M168" s="346"/>
      <c r="N168" s="346"/>
      <c r="O168" s="347">
        <f t="shared" si="4"/>
        <v>0</v>
      </c>
      <c r="P168" s="138">
        <v>27</v>
      </c>
    </row>
    <row r="169" spans="1:16">
      <c r="A169" s="176">
        <v>28</v>
      </c>
      <c r="B169" s="77"/>
      <c r="C169" s="77"/>
      <c r="D169" s="77"/>
      <c r="E169" s="77"/>
      <c r="F169" s="77"/>
      <c r="G169" s="51"/>
      <c r="H169" s="358"/>
      <c r="I169" s="346"/>
      <c r="J169" s="346"/>
      <c r="K169" s="346"/>
      <c r="L169" s="346"/>
      <c r="M169" s="346"/>
      <c r="N169" s="346"/>
      <c r="O169" s="347">
        <f t="shared" si="4"/>
        <v>0</v>
      </c>
      <c r="P169" s="138">
        <v>28</v>
      </c>
    </row>
    <row r="170" spans="1:16">
      <c r="A170" s="176">
        <v>29</v>
      </c>
      <c r="B170" s="77"/>
      <c r="C170" s="77"/>
      <c r="D170" s="77"/>
      <c r="E170" s="77"/>
      <c r="F170" s="77"/>
      <c r="G170" s="51"/>
      <c r="H170" s="358"/>
      <c r="I170" s="346"/>
      <c r="J170" s="346"/>
      <c r="K170" s="346"/>
      <c r="L170" s="346"/>
      <c r="M170" s="346"/>
      <c r="N170" s="346"/>
      <c r="O170" s="347">
        <f t="shared" si="4"/>
        <v>0</v>
      </c>
      <c r="P170" s="138">
        <v>29</v>
      </c>
    </row>
    <row r="171" spans="1:16">
      <c r="A171" s="176">
        <v>30</v>
      </c>
      <c r="B171" s="77"/>
      <c r="C171" s="77"/>
      <c r="D171" s="77"/>
      <c r="E171" s="77"/>
      <c r="F171" s="77"/>
      <c r="G171" s="51"/>
      <c r="H171" s="358"/>
      <c r="I171" s="346"/>
      <c r="J171" s="346"/>
      <c r="K171" s="346"/>
      <c r="L171" s="346"/>
      <c r="M171" s="346"/>
      <c r="N171" s="346"/>
      <c r="O171" s="347">
        <f t="shared" si="4"/>
        <v>0</v>
      </c>
      <c r="P171" s="138">
        <v>30</v>
      </c>
    </row>
    <row r="172" spans="1:16">
      <c r="A172" s="176">
        <v>31</v>
      </c>
      <c r="B172" s="77"/>
      <c r="C172" s="77"/>
      <c r="D172" s="77"/>
      <c r="E172" s="77"/>
      <c r="F172" s="77"/>
      <c r="G172" s="51"/>
      <c r="H172" s="358"/>
      <c r="I172" s="346"/>
      <c r="J172" s="346"/>
      <c r="K172" s="346"/>
      <c r="L172" s="346"/>
      <c r="M172" s="346"/>
      <c r="N172" s="346"/>
      <c r="O172" s="347">
        <f t="shared" si="4"/>
        <v>0</v>
      </c>
      <c r="P172" s="138">
        <v>31</v>
      </c>
    </row>
    <row r="173" spans="1:16">
      <c r="A173" s="176">
        <v>32</v>
      </c>
      <c r="B173" s="77"/>
      <c r="C173" s="77"/>
      <c r="D173" s="77"/>
      <c r="E173" s="77"/>
      <c r="F173" s="77"/>
      <c r="G173" s="51"/>
      <c r="H173" s="358"/>
      <c r="I173" s="346"/>
      <c r="J173" s="346"/>
      <c r="K173" s="346"/>
      <c r="L173" s="346"/>
      <c r="M173" s="346"/>
      <c r="N173" s="346"/>
      <c r="O173" s="347">
        <f t="shared" si="4"/>
        <v>0</v>
      </c>
      <c r="P173" s="138">
        <v>32</v>
      </c>
    </row>
    <row r="174" spans="1:16">
      <c r="A174" s="176">
        <v>33</v>
      </c>
      <c r="B174" s="77"/>
      <c r="C174" s="77"/>
      <c r="D174" s="77"/>
      <c r="E174" s="77"/>
      <c r="F174" s="77"/>
      <c r="G174" s="51"/>
      <c r="H174" s="358"/>
      <c r="I174" s="346"/>
      <c r="J174" s="346"/>
      <c r="K174" s="346"/>
      <c r="L174" s="346"/>
      <c r="M174" s="346"/>
      <c r="N174" s="346"/>
      <c r="O174" s="347">
        <f t="shared" si="4"/>
        <v>0</v>
      </c>
      <c r="P174" s="138">
        <v>33</v>
      </c>
    </row>
    <row r="175" spans="1:16">
      <c r="A175" s="176">
        <v>34</v>
      </c>
      <c r="B175" s="77"/>
      <c r="C175" s="77"/>
      <c r="D175" s="77"/>
      <c r="E175" s="77"/>
      <c r="F175" s="77"/>
      <c r="G175" s="51"/>
      <c r="H175" s="358"/>
      <c r="I175" s="346"/>
      <c r="J175" s="346"/>
      <c r="K175" s="346"/>
      <c r="L175" s="346"/>
      <c r="M175" s="346"/>
      <c r="N175" s="346"/>
      <c r="O175" s="347">
        <f t="shared" si="4"/>
        <v>0</v>
      </c>
      <c r="P175" s="138">
        <v>34</v>
      </c>
    </row>
    <row r="176" spans="1:16">
      <c r="A176" s="176">
        <v>35</v>
      </c>
      <c r="B176" s="77"/>
      <c r="C176" s="77"/>
      <c r="D176" s="77"/>
      <c r="E176" s="77"/>
      <c r="F176" s="77"/>
      <c r="G176" s="51"/>
      <c r="H176" s="358"/>
      <c r="I176" s="346"/>
      <c r="J176" s="346"/>
      <c r="K176" s="346"/>
      <c r="L176" s="346"/>
      <c r="M176" s="346"/>
      <c r="N176" s="346"/>
      <c r="O176" s="347">
        <f t="shared" si="4"/>
        <v>0</v>
      </c>
      <c r="P176" s="138">
        <v>35</v>
      </c>
    </row>
    <row r="177" spans="1:16">
      <c r="A177" s="176">
        <v>36</v>
      </c>
      <c r="B177" s="77"/>
      <c r="C177" s="77"/>
      <c r="D177" s="77"/>
      <c r="E177" s="77"/>
      <c r="F177" s="77"/>
      <c r="G177" s="51"/>
      <c r="H177" s="358"/>
      <c r="I177" s="346"/>
      <c r="J177" s="346"/>
      <c r="K177" s="346"/>
      <c r="L177" s="346"/>
      <c r="M177" s="346"/>
      <c r="N177" s="346"/>
      <c r="O177" s="347">
        <f t="shared" si="4"/>
        <v>0</v>
      </c>
      <c r="P177" s="138">
        <v>36</v>
      </c>
    </row>
    <row r="178" spans="1:16">
      <c r="A178" s="176">
        <v>37</v>
      </c>
      <c r="B178" s="77"/>
      <c r="C178" s="77"/>
      <c r="D178" s="77"/>
      <c r="E178" s="77"/>
      <c r="F178" s="77"/>
      <c r="G178" s="51"/>
      <c r="H178" s="358"/>
      <c r="I178" s="346"/>
      <c r="J178" s="346"/>
      <c r="K178" s="346"/>
      <c r="L178" s="346"/>
      <c r="M178" s="346"/>
      <c r="N178" s="346"/>
      <c r="O178" s="347">
        <f t="shared" si="4"/>
        <v>0</v>
      </c>
      <c r="P178" s="138">
        <v>37</v>
      </c>
    </row>
    <row r="179" spans="1:16">
      <c r="A179" s="176">
        <v>38</v>
      </c>
      <c r="B179" s="77"/>
      <c r="C179" s="77"/>
      <c r="D179" s="77"/>
      <c r="E179" s="77"/>
      <c r="F179" s="77"/>
      <c r="G179" s="51"/>
      <c r="H179" s="358"/>
      <c r="I179" s="346"/>
      <c r="J179" s="346"/>
      <c r="K179" s="346"/>
      <c r="L179" s="346"/>
      <c r="M179" s="346"/>
      <c r="N179" s="346"/>
      <c r="O179" s="347">
        <f t="shared" si="4"/>
        <v>0</v>
      </c>
      <c r="P179" s="138">
        <v>38</v>
      </c>
    </row>
    <row r="180" spans="1:16">
      <c r="A180" s="176">
        <v>39</v>
      </c>
      <c r="B180" s="77"/>
      <c r="C180" s="77"/>
      <c r="D180" s="77"/>
      <c r="E180" s="77"/>
      <c r="F180" s="77"/>
      <c r="G180" s="51"/>
      <c r="H180" s="358"/>
      <c r="I180" s="346"/>
      <c r="J180" s="346"/>
      <c r="K180" s="346"/>
      <c r="L180" s="346"/>
      <c r="M180" s="346"/>
      <c r="N180" s="346"/>
      <c r="O180" s="347">
        <f t="shared" si="4"/>
        <v>0</v>
      </c>
      <c r="P180" s="138">
        <v>39</v>
      </c>
    </row>
    <row r="181" spans="1:16">
      <c r="A181" s="176">
        <v>40</v>
      </c>
      <c r="B181" s="77"/>
      <c r="C181" s="77"/>
      <c r="D181" s="77"/>
      <c r="E181" s="77"/>
      <c r="F181" s="77"/>
      <c r="G181" s="51"/>
      <c r="H181" s="358"/>
      <c r="I181" s="346"/>
      <c r="J181" s="346"/>
      <c r="K181" s="346"/>
      <c r="L181" s="346"/>
      <c r="M181" s="346"/>
      <c r="N181" s="346"/>
      <c r="O181" s="347">
        <f t="shared" si="4"/>
        <v>0</v>
      </c>
      <c r="P181" s="138">
        <v>40</v>
      </c>
    </row>
    <row r="182" spans="1:16">
      <c r="A182" s="176">
        <v>41</v>
      </c>
      <c r="B182" s="77"/>
      <c r="C182" s="77"/>
      <c r="D182" s="77"/>
      <c r="E182" s="77"/>
      <c r="F182" s="77"/>
      <c r="G182" s="51"/>
      <c r="H182" s="358"/>
      <c r="I182" s="346"/>
      <c r="J182" s="346"/>
      <c r="K182" s="346"/>
      <c r="L182" s="346"/>
      <c r="M182" s="346"/>
      <c r="N182" s="346"/>
      <c r="O182" s="347">
        <f t="shared" si="4"/>
        <v>0</v>
      </c>
      <c r="P182" s="138">
        <v>41</v>
      </c>
    </row>
    <row r="183" spans="1:16">
      <c r="A183" s="176">
        <v>42</v>
      </c>
      <c r="B183" s="77"/>
      <c r="C183" s="77"/>
      <c r="D183" s="77"/>
      <c r="E183" s="77"/>
      <c r="F183" s="77"/>
      <c r="G183" s="51"/>
      <c r="H183" s="358"/>
      <c r="I183" s="346"/>
      <c r="J183" s="346"/>
      <c r="K183" s="346"/>
      <c r="L183" s="346"/>
      <c r="M183" s="346"/>
      <c r="N183" s="346"/>
      <c r="O183" s="347">
        <f t="shared" si="4"/>
        <v>0</v>
      </c>
      <c r="P183" s="138">
        <v>42</v>
      </c>
    </row>
    <row r="184" spans="1:16">
      <c r="A184" s="176">
        <v>43</v>
      </c>
      <c r="B184" s="77"/>
      <c r="C184" s="77"/>
      <c r="D184" s="77"/>
      <c r="E184" s="77"/>
      <c r="F184" s="77"/>
      <c r="G184" s="51"/>
      <c r="H184" s="358"/>
      <c r="I184" s="346"/>
      <c r="J184" s="346"/>
      <c r="K184" s="346"/>
      <c r="L184" s="346"/>
      <c r="M184" s="346"/>
      <c r="N184" s="346"/>
      <c r="O184" s="347">
        <f t="shared" si="4"/>
        <v>0</v>
      </c>
      <c r="P184" s="138">
        <v>43</v>
      </c>
    </row>
    <row r="185" spans="1:16">
      <c r="A185" s="176">
        <v>44</v>
      </c>
      <c r="B185" s="77"/>
      <c r="C185" s="77"/>
      <c r="D185" s="77"/>
      <c r="E185" s="77"/>
      <c r="F185" s="77"/>
      <c r="G185" s="51"/>
      <c r="H185" s="358"/>
      <c r="I185" s="346"/>
      <c r="J185" s="346"/>
      <c r="K185" s="346"/>
      <c r="L185" s="346"/>
      <c r="M185" s="346"/>
      <c r="N185" s="346"/>
      <c r="O185" s="347">
        <f t="shared" si="4"/>
        <v>0</v>
      </c>
      <c r="P185" s="138">
        <v>44</v>
      </c>
    </row>
    <row r="186" spans="1:16">
      <c r="A186" s="176">
        <v>45</v>
      </c>
      <c r="B186" s="77"/>
      <c r="C186" s="77"/>
      <c r="D186" s="77"/>
      <c r="E186" s="77"/>
      <c r="F186" s="77"/>
      <c r="G186" s="51"/>
      <c r="H186" s="358"/>
      <c r="I186" s="346"/>
      <c r="J186" s="346"/>
      <c r="K186" s="346"/>
      <c r="L186" s="346"/>
      <c r="M186" s="346"/>
      <c r="N186" s="346"/>
      <c r="O186" s="347">
        <f t="shared" si="4"/>
        <v>0</v>
      </c>
      <c r="P186" s="138">
        <v>45</v>
      </c>
    </row>
    <row r="187" spans="1:16">
      <c r="A187" s="176">
        <v>46</v>
      </c>
      <c r="B187" s="77"/>
      <c r="C187" s="77"/>
      <c r="D187" s="77"/>
      <c r="E187" s="77"/>
      <c r="F187" s="77"/>
      <c r="G187" s="51"/>
      <c r="H187" s="358"/>
      <c r="I187" s="346"/>
      <c r="J187" s="346"/>
      <c r="K187" s="346"/>
      <c r="L187" s="346"/>
      <c r="M187" s="346"/>
      <c r="N187" s="346"/>
      <c r="O187" s="347">
        <f t="shared" si="4"/>
        <v>0</v>
      </c>
      <c r="P187" s="138">
        <v>46</v>
      </c>
    </row>
    <row r="188" spans="1:16">
      <c r="A188" s="176">
        <v>47</v>
      </c>
      <c r="B188" s="77"/>
      <c r="C188" s="77"/>
      <c r="D188" s="77"/>
      <c r="E188" s="77"/>
      <c r="F188" s="77"/>
      <c r="G188" s="51"/>
      <c r="H188" s="358"/>
      <c r="I188" s="346"/>
      <c r="J188" s="346"/>
      <c r="K188" s="346"/>
      <c r="L188" s="346"/>
      <c r="M188" s="346"/>
      <c r="N188" s="346"/>
      <c r="O188" s="347">
        <f t="shared" si="4"/>
        <v>0</v>
      </c>
      <c r="P188" s="138">
        <v>47</v>
      </c>
    </row>
    <row r="189" spans="1:16">
      <c r="A189" s="176">
        <v>48</v>
      </c>
      <c r="B189" s="77"/>
      <c r="C189" s="77"/>
      <c r="D189" s="77"/>
      <c r="E189" s="77"/>
      <c r="F189" s="77"/>
      <c r="G189" s="51"/>
      <c r="H189" s="358"/>
      <c r="I189" s="346"/>
      <c r="J189" s="346"/>
      <c r="K189" s="346"/>
      <c r="L189" s="346"/>
      <c r="M189" s="346"/>
      <c r="N189" s="346"/>
      <c r="O189" s="347">
        <f t="shared" si="4"/>
        <v>0</v>
      </c>
      <c r="P189" s="138">
        <v>48</v>
      </c>
    </row>
    <row r="190" spans="1:16">
      <c r="A190" s="176">
        <v>49</v>
      </c>
      <c r="B190" s="77"/>
      <c r="C190" s="77"/>
      <c r="D190" s="77"/>
      <c r="E190" s="77"/>
      <c r="F190" s="77"/>
      <c r="G190" s="51"/>
      <c r="H190" s="358"/>
      <c r="I190" s="346"/>
      <c r="J190" s="346"/>
      <c r="K190" s="346"/>
      <c r="L190" s="346"/>
      <c r="M190" s="346"/>
      <c r="N190" s="346"/>
      <c r="O190" s="347">
        <f t="shared" si="4"/>
        <v>0</v>
      </c>
      <c r="P190" s="138">
        <v>49</v>
      </c>
    </row>
    <row r="191" spans="1:16" ht="15.75" thickBot="1">
      <c r="A191" s="180">
        <v>50</v>
      </c>
      <c r="B191" s="442" t="s">
        <v>4014</v>
      </c>
      <c r="C191" s="374"/>
      <c r="D191" s="374"/>
      <c r="E191" s="374"/>
      <c r="F191" s="374"/>
      <c r="G191" s="378"/>
      <c r="H191" s="355"/>
      <c r="I191" s="377">
        <f t="shared" ref="I191:O191" si="5">SUM(I142:I190)</f>
        <v>0</v>
      </c>
      <c r="J191" s="377">
        <f t="shared" si="5"/>
        <v>0</v>
      </c>
      <c r="K191" s="377">
        <f t="shared" si="5"/>
        <v>0</v>
      </c>
      <c r="L191" s="307">
        <f t="shared" si="5"/>
        <v>0</v>
      </c>
      <c r="M191" s="307">
        <f t="shared" si="5"/>
        <v>0</v>
      </c>
      <c r="N191" s="307">
        <f t="shared" si="5"/>
        <v>0</v>
      </c>
      <c r="O191" s="307">
        <f t="shared" si="5"/>
        <v>0</v>
      </c>
      <c r="P191" s="156">
        <v>50</v>
      </c>
    </row>
    <row r="192" spans="1:16">
      <c r="A192" s="1789"/>
      <c r="B192" s="1789"/>
      <c r="H192" s="562"/>
      <c r="I192" s="562"/>
      <c r="J192" s="562"/>
      <c r="K192" s="562"/>
      <c r="L192" s="563"/>
      <c r="M192" s="563"/>
      <c r="N192" s="563"/>
      <c r="O192" s="563"/>
      <c r="P192" s="1789"/>
    </row>
    <row r="193" spans="1:16">
      <c r="A193" s="1771" t="s">
        <v>1114</v>
      </c>
      <c r="B193" s="11"/>
      <c r="C193" s="11"/>
      <c r="D193" s="11"/>
      <c r="E193" s="11"/>
      <c r="F193" s="11"/>
      <c r="G193" s="11"/>
      <c r="H193" s="1771" t="s">
        <v>1114</v>
      </c>
      <c r="I193" s="11"/>
      <c r="J193" s="11"/>
      <c r="K193" s="11"/>
      <c r="L193" s="11"/>
      <c r="M193" s="199"/>
    </row>
    <row r="194" spans="1:16">
      <c r="A194" s="44" t="s">
        <v>1119</v>
      </c>
      <c r="B194" s="44"/>
      <c r="C194" s="44"/>
      <c r="D194" s="44"/>
      <c r="E194" s="44"/>
      <c r="F194" s="44"/>
      <c r="G194" s="44"/>
      <c r="H194" s="44" t="s">
        <v>1152</v>
      </c>
      <c r="I194" s="44"/>
      <c r="J194" s="44"/>
      <c r="K194" s="44"/>
      <c r="L194" s="44"/>
      <c r="M194" s="44"/>
      <c r="N194" s="44"/>
      <c r="O194" s="44"/>
      <c r="P194" s="44"/>
    </row>
    <row r="195" spans="1:16" ht="16.5" thickBot="1">
      <c r="A195" s="560" t="str">
        <f>'[31]Data Sheet'!$C$25</f>
        <v>ORANGE AND ROCKLAND UTILITIES, INC.</v>
      </c>
      <c r="B195" s="11"/>
      <c r="C195" s="11"/>
      <c r="D195" s="11"/>
      <c r="E195" s="456" t="str">
        <f>'[31]Data Sheet'!$C$40</f>
        <v>4/30/2008</v>
      </c>
      <c r="F195" s="11"/>
      <c r="G195" s="11" t="str">
        <f>'[31]Data Sheet'!$C$38</f>
        <v>12/31/2007</v>
      </c>
      <c r="H195" s="560" t="str">
        <f>'[31]Data Sheet'!$C$25</f>
        <v>ORANGE AND ROCKLAND UTILITIES, INC.</v>
      </c>
      <c r="I195" s="11"/>
      <c r="J195" s="11"/>
      <c r="K195" s="11"/>
      <c r="L195" s="11"/>
      <c r="M195" s="11"/>
      <c r="N195" s="456" t="str">
        <f>'[31]Data Sheet'!$C$40</f>
        <v>4/30/2008</v>
      </c>
      <c r="O195" s="4" t="str">
        <f>'[31]Data Sheet'!$C$38</f>
        <v>12/31/2007</v>
      </c>
    </row>
    <row r="196" spans="1:16">
      <c r="A196" s="13"/>
      <c r="B196" s="41"/>
      <c r="C196" s="41"/>
      <c r="D196" s="41"/>
      <c r="E196" s="41"/>
      <c r="F196" s="41"/>
      <c r="G196" s="42"/>
      <c r="H196" s="13"/>
      <c r="I196" s="41"/>
      <c r="J196" s="41"/>
      <c r="K196" s="41"/>
      <c r="L196" s="41"/>
      <c r="M196" s="41"/>
      <c r="N196" s="41"/>
      <c r="O196" s="41"/>
      <c r="P196" s="42"/>
    </row>
    <row r="197" spans="1:16">
      <c r="A197" s="202" t="s">
        <v>1816</v>
      </c>
      <c r="B197" s="44"/>
      <c r="C197" s="44"/>
      <c r="D197" s="44"/>
      <c r="E197" s="44"/>
      <c r="F197" s="44"/>
      <c r="G197" s="45"/>
      <c r="H197" s="202" t="s">
        <v>1817</v>
      </c>
      <c r="I197" s="44"/>
      <c r="J197" s="44"/>
      <c r="K197" s="44"/>
      <c r="L197" s="44"/>
      <c r="M197" s="44"/>
      <c r="N197" s="44"/>
      <c r="O197" s="44"/>
      <c r="P197" s="48"/>
    </row>
    <row r="198" spans="1:16">
      <c r="A198" s="202" t="s">
        <v>1818</v>
      </c>
      <c r="B198" s="44"/>
      <c r="C198" s="44"/>
      <c r="D198" s="44"/>
      <c r="E198" s="44"/>
      <c r="F198" s="44"/>
      <c r="G198" s="45"/>
      <c r="H198" s="202" t="s">
        <v>3114</v>
      </c>
      <c r="I198" s="44"/>
      <c r="J198" s="44"/>
      <c r="K198" s="44"/>
      <c r="L198" s="44"/>
      <c r="M198" s="44"/>
      <c r="N198" s="44"/>
      <c r="O198" s="44"/>
      <c r="P198" s="48"/>
    </row>
    <row r="199" spans="1:16">
      <c r="A199" s="49"/>
      <c r="B199" s="52"/>
      <c r="C199" s="52"/>
      <c r="D199" s="52"/>
      <c r="E199" s="52"/>
      <c r="F199" s="52"/>
      <c r="G199" s="51"/>
      <c r="H199" s="47"/>
      <c r="I199" s="52"/>
      <c r="J199" s="52"/>
      <c r="K199" s="52"/>
      <c r="L199" s="52"/>
      <c r="M199" s="52"/>
      <c r="N199" s="52"/>
      <c r="O199" s="52"/>
      <c r="P199" s="51"/>
    </row>
    <row r="200" spans="1:16">
      <c r="A200" s="230"/>
      <c r="B200" s="63"/>
      <c r="C200" s="59"/>
      <c r="D200" s="57"/>
      <c r="E200" s="57"/>
      <c r="F200" s="160" t="s">
        <v>622</v>
      </c>
      <c r="G200" s="161"/>
      <c r="H200" s="231"/>
      <c r="I200" s="255"/>
      <c r="J200" s="132" t="s">
        <v>692</v>
      </c>
      <c r="K200" s="376"/>
      <c r="L200" s="132" t="s">
        <v>693</v>
      </c>
      <c r="M200" s="132"/>
      <c r="N200" s="132"/>
      <c r="O200" s="132"/>
      <c r="P200" s="161"/>
    </row>
    <row r="201" spans="1:16">
      <c r="A201" s="175"/>
      <c r="B201" s="1767" t="s">
        <v>694</v>
      </c>
      <c r="C201" s="56"/>
      <c r="D201" s="1767" t="s">
        <v>695</v>
      </c>
      <c r="E201" s="1767" t="s">
        <v>626</v>
      </c>
      <c r="F201" s="1767" t="s">
        <v>626</v>
      </c>
      <c r="G201" s="1790" t="s">
        <v>626</v>
      </c>
      <c r="H201" s="47"/>
      <c r="I201" s="56"/>
      <c r="J201" s="56" t="s">
        <v>3706</v>
      </c>
      <c r="K201" s="56"/>
      <c r="L201" s="1767" t="s">
        <v>696</v>
      </c>
      <c r="M201" s="1767" t="s">
        <v>697</v>
      </c>
      <c r="N201" s="1766" t="s">
        <v>3798</v>
      </c>
      <c r="O201" s="66"/>
      <c r="P201" s="58"/>
    </row>
    <row r="202" spans="1:16">
      <c r="A202" s="175"/>
      <c r="B202" s="1767" t="s">
        <v>698</v>
      </c>
      <c r="C202" s="1767" t="s">
        <v>628</v>
      </c>
      <c r="D202" s="1767" t="s">
        <v>629</v>
      </c>
      <c r="E202" s="1767" t="s">
        <v>630</v>
      </c>
      <c r="F202" s="1767" t="s">
        <v>631</v>
      </c>
      <c r="G202" s="1790" t="s">
        <v>631</v>
      </c>
      <c r="H202" s="202" t="s">
        <v>632</v>
      </c>
      <c r="I202" s="288"/>
      <c r="J202" s="1767" t="s">
        <v>632</v>
      </c>
      <c r="K202" s="1767" t="s">
        <v>632</v>
      </c>
      <c r="L202" s="1767" t="s">
        <v>1256</v>
      </c>
      <c r="M202" s="1767" t="s">
        <v>1256</v>
      </c>
      <c r="N202" s="1766" t="s">
        <v>1256</v>
      </c>
      <c r="O202" s="1756" t="s">
        <v>1105</v>
      </c>
      <c r="P202" s="137" t="s">
        <v>1106</v>
      </c>
    </row>
    <row r="203" spans="1:16">
      <c r="A203" s="175" t="s">
        <v>4190</v>
      </c>
      <c r="B203" s="1767" t="s">
        <v>1107</v>
      </c>
      <c r="C203" s="1767" t="s">
        <v>638</v>
      </c>
      <c r="D203" s="1767" t="s">
        <v>639</v>
      </c>
      <c r="E203" s="1767" t="s">
        <v>696</v>
      </c>
      <c r="F203" s="1767" t="s">
        <v>641</v>
      </c>
      <c r="G203" s="1790" t="s">
        <v>642</v>
      </c>
      <c r="H203" s="202" t="s">
        <v>1108</v>
      </c>
      <c r="I203" s="288"/>
      <c r="J203" s="1767" t="s">
        <v>1109</v>
      </c>
      <c r="K203" s="1767" t="s">
        <v>1110</v>
      </c>
      <c r="L203" s="1767" t="s">
        <v>644</v>
      </c>
      <c r="M203" s="1767" t="s">
        <v>644</v>
      </c>
      <c r="N203" s="1766" t="s">
        <v>644</v>
      </c>
      <c r="O203" s="1756" t="s">
        <v>1111</v>
      </c>
      <c r="P203" s="137" t="s">
        <v>4193</v>
      </c>
    </row>
    <row r="204" spans="1:16">
      <c r="A204" s="176" t="s">
        <v>4193</v>
      </c>
      <c r="B204" s="290" t="s">
        <v>65</v>
      </c>
      <c r="C204" s="290" t="s">
        <v>2119</v>
      </c>
      <c r="D204" s="290" t="s">
        <v>2120</v>
      </c>
      <c r="E204" s="290" t="s">
        <v>2121</v>
      </c>
      <c r="F204" s="290" t="s">
        <v>4029</v>
      </c>
      <c r="G204" s="1793" t="s">
        <v>4030</v>
      </c>
      <c r="H204" s="49" t="s">
        <v>1112</v>
      </c>
      <c r="I204" s="77"/>
      <c r="J204" s="77" t="s">
        <v>1113</v>
      </c>
      <c r="K204" s="290" t="s">
        <v>4033</v>
      </c>
      <c r="L204" s="290" t="s">
        <v>4034</v>
      </c>
      <c r="M204" s="290" t="s">
        <v>3977</v>
      </c>
      <c r="N204" s="1792" t="s">
        <v>3978</v>
      </c>
      <c r="O204" s="220" t="s">
        <v>1736</v>
      </c>
      <c r="P204" s="138"/>
    </row>
    <row r="205" spans="1:16">
      <c r="A205" s="176">
        <v>1</v>
      </c>
      <c r="B205" s="77" t="s">
        <v>3706</v>
      </c>
      <c r="C205" s="77" t="s">
        <v>3706</v>
      </c>
      <c r="D205" s="77" t="s">
        <v>3706</v>
      </c>
      <c r="E205" s="77" t="s">
        <v>3706</v>
      </c>
      <c r="F205" s="77" t="s">
        <v>3706</v>
      </c>
      <c r="G205" s="51" t="s">
        <v>3706</v>
      </c>
      <c r="H205" s="358" t="s">
        <v>3706</v>
      </c>
      <c r="I205" s="346"/>
      <c r="J205" s="346" t="s">
        <v>3706</v>
      </c>
      <c r="K205" s="346"/>
      <c r="L205" s="215" t="s">
        <v>3706</v>
      </c>
      <c r="M205" s="215" t="s">
        <v>3706</v>
      </c>
      <c r="N205" s="215" t="s">
        <v>3706</v>
      </c>
      <c r="O205" s="344">
        <f t="shared" ref="O205:O253" si="6">SUM(L205:N205)</f>
        <v>0</v>
      </c>
      <c r="P205" s="138">
        <v>1</v>
      </c>
    </row>
    <row r="206" spans="1:16">
      <c r="A206" s="176">
        <v>2</v>
      </c>
      <c r="B206" s="77"/>
      <c r="C206" s="77"/>
      <c r="D206" s="77"/>
      <c r="E206" s="77"/>
      <c r="F206" s="77"/>
      <c r="G206" s="51"/>
      <c r="H206" s="358"/>
      <c r="I206" s="346"/>
      <c r="J206" s="346"/>
      <c r="K206" s="346"/>
      <c r="L206" s="346" t="s">
        <v>3706</v>
      </c>
      <c r="M206" s="346"/>
      <c r="N206" s="346"/>
      <c r="O206" s="347">
        <f t="shared" si="6"/>
        <v>0</v>
      </c>
      <c r="P206" s="138">
        <v>2</v>
      </c>
    </row>
    <row r="207" spans="1:16">
      <c r="A207" s="176">
        <v>3</v>
      </c>
      <c r="B207" s="77"/>
      <c r="C207" s="77"/>
      <c r="D207" s="77"/>
      <c r="E207" s="77"/>
      <c r="F207" s="77"/>
      <c r="G207" s="51"/>
      <c r="H207" s="358"/>
      <c r="I207" s="346"/>
      <c r="J207" s="346"/>
      <c r="K207" s="346"/>
      <c r="L207" s="346"/>
      <c r="M207" s="346"/>
      <c r="N207" s="346"/>
      <c r="O207" s="347">
        <f t="shared" si="6"/>
        <v>0</v>
      </c>
      <c r="P207" s="138">
        <v>3</v>
      </c>
    </row>
    <row r="208" spans="1:16">
      <c r="A208" s="176">
        <v>4</v>
      </c>
      <c r="B208" s="77"/>
      <c r="C208" s="77"/>
      <c r="D208" s="77"/>
      <c r="E208" s="77"/>
      <c r="F208" s="77"/>
      <c r="G208" s="51"/>
      <c r="H208" s="358"/>
      <c r="I208" s="346"/>
      <c r="J208" s="346"/>
      <c r="K208" s="346"/>
      <c r="L208" s="346"/>
      <c r="M208" s="346"/>
      <c r="N208" s="346"/>
      <c r="O208" s="347">
        <f t="shared" si="6"/>
        <v>0</v>
      </c>
      <c r="P208" s="138">
        <v>4</v>
      </c>
    </row>
    <row r="209" spans="1:16">
      <c r="A209" s="176">
        <v>5</v>
      </c>
      <c r="B209" s="77"/>
      <c r="C209" s="77"/>
      <c r="D209" s="77"/>
      <c r="E209" s="77"/>
      <c r="F209" s="77"/>
      <c r="G209" s="51"/>
      <c r="H209" s="358"/>
      <c r="I209" s="346"/>
      <c r="J209" s="346"/>
      <c r="K209" s="346"/>
      <c r="L209" s="346"/>
      <c r="M209" s="346"/>
      <c r="N209" s="346"/>
      <c r="O209" s="347">
        <f t="shared" si="6"/>
        <v>0</v>
      </c>
      <c r="P209" s="138">
        <v>5</v>
      </c>
    </row>
    <row r="210" spans="1:16">
      <c r="A210" s="176">
        <v>6</v>
      </c>
      <c r="B210" s="77"/>
      <c r="C210" s="77"/>
      <c r="D210" s="77"/>
      <c r="E210" s="77"/>
      <c r="F210" s="77"/>
      <c r="G210" s="51"/>
      <c r="H210" s="358"/>
      <c r="I210" s="346"/>
      <c r="J210" s="346"/>
      <c r="K210" s="346"/>
      <c r="L210" s="346"/>
      <c r="M210" s="346"/>
      <c r="N210" s="346"/>
      <c r="O210" s="347">
        <f t="shared" si="6"/>
        <v>0</v>
      </c>
      <c r="P210" s="138">
        <v>6</v>
      </c>
    </row>
    <row r="211" spans="1:16">
      <c r="A211" s="176">
        <v>7</v>
      </c>
      <c r="B211" s="77"/>
      <c r="C211" s="77"/>
      <c r="D211" s="77"/>
      <c r="E211" s="77"/>
      <c r="F211" s="77"/>
      <c r="G211" s="51"/>
      <c r="H211" s="358"/>
      <c r="I211" s="346"/>
      <c r="J211" s="346"/>
      <c r="K211" s="346"/>
      <c r="L211" s="346"/>
      <c r="M211" s="346"/>
      <c r="N211" s="346"/>
      <c r="O211" s="347">
        <f t="shared" si="6"/>
        <v>0</v>
      </c>
      <c r="P211" s="138">
        <v>7</v>
      </c>
    </row>
    <row r="212" spans="1:16">
      <c r="A212" s="176">
        <v>8</v>
      </c>
      <c r="B212" s="77"/>
      <c r="C212" s="77"/>
      <c r="D212" s="77"/>
      <c r="E212" s="77"/>
      <c r="F212" s="77"/>
      <c r="G212" s="51"/>
      <c r="H212" s="358"/>
      <c r="I212" s="346"/>
      <c r="J212" s="346"/>
      <c r="K212" s="346"/>
      <c r="L212" s="346"/>
      <c r="M212" s="346"/>
      <c r="N212" s="346"/>
      <c r="O212" s="347">
        <f t="shared" si="6"/>
        <v>0</v>
      </c>
      <c r="P212" s="138">
        <v>8</v>
      </c>
    </row>
    <row r="213" spans="1:16">
      <c r="A213" s="176">
        <v>9</v>
      </c>
      <c r="B213" s="77"/>
      <c r="C213" s="77"/>
      <c r="D213" s="77"/>
      <c r="E213" s="77"/>
      <c r="F213" s="77"/>
      <c r="G213" s="51"/>
      <c r="H213" s="358"/>
      <c r="I213" s="346"/>
      <c r="J213" s="346"/>
      <c r="K213" s="346"/>
      <c r="L213" s="346"/>
      <c r="M213" s="346"/>
      <c r="N213" s="346"/>
      <c r="O213" s="347">
        <f t="shared" si="6"/>
        <v>0</v>
      </c>
      <c r="P213" s="138">
        <v>9</v>
      </c>
    </row>
    <row r="214" spans="1:16">
      <c r="A214" s="176">
        <v>10</v>
      </c>
      <c r="B214" s="77"/>
      <c r="C214" s="77"/>
      <c r="D214" s="77"/>
      <c r="E214" s="77"/>
      <c r="F214" s="77"/>
      <c r="G214" s="51"/>
      <c r="H214" s="358"/>
      <c r="I214" s="346"/>
      <c r="J214" s="346"/>
      <c r="K214" s="346"/>
      <c r="L214" s="346"/>
      <c r="M214" s="346"/>
      <c r="N214" s="346"/>
      <c r="O214" s="347">
        <f t="shared" si="6"/>
        <v>0</v>
      </c>
      <c r="P214" s="138">
        <v>10</v>
      </c>
    </row>
    <row r="215" spans="1:16">
      <c r="A215" s="176">
        <v>11</v>
      </c>
      <c r="B215" s="77"/>
      <c r="C215" s="77"/>
      <c r="D215" s="77"/>
      <c r="E215" s="77"/>
      <c r="F215" s="77"/>
      <c r="G215" s="51"/>
      <c r="H215" s="358"/>
      <c r="I215" s="346"/>
      <c r="J215" s="346"/>
      <c r="K215" s="346"/>
      <c r="L215" s="346"/>
      <c r="M215" s="346"/>
      <c r="N215" s="346"/>
      <c r="O215" s="347">
        <f t="shared" si="6"/>
        <v>0</v>
      </c>
      <c r="P215" s="138">
        <v>11</v>
      </c>
    </row>
    <row r="216" spans="1:16">
      <c r="A216" s="176">
        <v>12</v>
      </c>
      <c r="B216" s="77"/>
      <c r="C216" s="77"/>
      <c r="D216" s="77"/>
      <c r="E216" s="77"/>
      <c r="F216" s="77"/>
      <c r="G216" s="51"/>
      <c r="H216" s="358"/>
      <c r="I216" s="346"/>
      <c r="J216" s="346"/>
      <c r="K216" s="346"/>
      <c r="L216" s="346"/>
      <c r="M216" s="346"/>
      <c r="N216" s="346"/>
      <c r="O216" s="347">
        <f t="shared" si="6"/>
        <v>0</v>
      </c>
      <c r="P216" s="138">
        <v>12</v>
      </c>
    </row>
    <row r="217" spans="1:16">
      <c r="A217" s="176">
        <v>13</v>
      </c>
      <c r="B217" s="77"/>
      <c r="C217" s="77"/>
      <c r="D217" s="77"/>
      <c r="E217" s="77"/>
      <c r="F217" s="77"/>
      <c r="G217" s="51"/>
      <c r="H217" s="358"/>
      <c r="I217" s="346"/>
      <c r="J217" s="346"/>
      <c r="K217" s="346"/>
      <c r="L217" s="346"/>
      <c r="M217" s="346"/>
      <c r="N217" s="346"/>
      <c r="O217" s="347">
        <f t="shared" si="6"/>
        <v>0</v>
      </c>
      <c r="P217" s="138">
        <v>13</v>
      </c>
    </row>
    <row r="218" spans="1:16">
      <c r="A218" s="176">
        <v>14</v>
      </c>
      <c r="B218" s="77"/>
      <c r="C218" s="77"/>
      <c r="D218" s="77"/>
      <c r="E218" s="77"/>
      <c r="F218" s="77"/>
      <c r="G218" s="51"/>
      <c r="H218" s="358"/>
      <c r="I218" s="346"/>
      <c r="J218" s="346"/>
      <c r="K218" s="346"/>
      <c r="L218" s="346"/>
      <c r="M218" s="346"/>
      <c r="N218" s="346"/>
      <c r="O218" s="347">
        <f t="shared" si="6"/>
        <v>0</v>
      </c>
      <c r="P218" s="138">
        <v>14</v>
      </c>
    </row>
    <row r="219" spans="1:16">
      <c r="A219" s="176">
        <v>15</v>
      </c>
      <c r="B219" s="77"/>
      <c r="C219" s="77"/>
      <c r="D219" s="77"/>
      <c r="E219" s="77"/>
      <c r="F219" s="77"/>
      <c r="G219" s="51"/>
      <c r="H219" s="358"/>
      <c r="I219" s="346"/>
      <c r="J219" s="346"/>
      <c r="K219" s="346"/>
      <c r="L219" s="346"/>
      <c r="M219" s="346"/>
      <c r="N219" s="346"/>
      <c r="O219" s="347">
        <f t="shared" si="6"/>
        <v>0</v>
      </c>
      <c r="P219" s="138">
        <v>15</v>
      </c>
    </row>
    <row r="220" spans="1:16">
      <c r="A220" s="176">
        <v>16</v>
      </c>
      <c r="B220" s="77"/>
      <c r="C220" s="77"/>
      <c r="D220" s="77"/>
      <c r="E220" s="77"/>
      <c r="F220" s="77"/>
      <c r="G220" s="51"/>
      <c r="H220" s="358"/>
      <c r="I220" s="346"/>
      <c r="J220" s="346"/>
      <c r="K220" s="346"/>
      <c r="L220" s="346"/>
      <c r="M220" s="346"/>
      <c r="N220" s="346"/>
      <c r="O220" s="347">
        <f t="shared" si="6"/>
        <v>0</v>
      </c>
      <c r="P220" s="138">
        <v>16</v>
      </c>
    </row>
    <row r="221" spans="1:16">
      <c r="A221" s="176">
        <v>17</v>
      </c>
      <c r="B221" s="77"/>
      <c r="C221" s="77"/>
      <c r="D221" s="77"/>
      <c r="E221" s="77"/>
      <c r="F221" s="77"/>
      <c r="G221" s="51"/>
      <c r="H221" s="358"/>
      <c r="I221" s="346"/>
      <c r="J221" s="346"/>
      <c r="K221" s="346"/>
      <c r="L221" s="346"/>
      <c r="M221" s="346"/>
      <c r="N221" s="346"/>
      <c r="O221" s="347">
        <f t="shared" si="6"/>
        <v>0</v>
      </c>
      <c r="P221" s="138">
        <v>17</v>
      </c>
    </row>
    <row r="222" spans="1:16">
      <c r="A222" s="176">
        <v>18</v>
      </c>
      <c r="B222" s="77"/>
      <c r="C222" s="77"/>
      <c r="D222" s="77"/>
      <c r="E222" s="77"/>
      <c r="F222" s="77"/>
      <c r="G222" s="51"/>
      <c r="H222" s="358"/>
      <c r="I222" s="346"/>
      <c r="J222" s="346"/>
      <c r="K222" s="346"/>
      <c r="L222" s="346"/>
      <c r="M222" s="346"/>
      <c r="N222" s="346"/>
      <c r="O222" s="347">
        <f t="shared" si="6"/>
        <v>0</v>
      </c>
      <c r="P222" s="138">
        <v>18</v>
      </c>
    </row>
    <row r="223" spans="1:16">
      <c r="A223" s="176">
        <v>19</v>
      </c>
      <c r="B223" s="77"/>
      <c r="C223" s="77"/>
      <c r="D223" s="77"/>
      <c r="E223" s="77"/>
      <c r="F223" s="77"/>
      <c r="G223" s="51"/>
      <c r="H223" s="358"/>
      <c r="I223" s="346"/>
      <c r="J223" s="346"/>
      <c r="K223" s="346"/>
      <c r="L223" s="346"/>
      <c r="M223" s="346"/>
      <c r="N223" s="346"/>
      <c r="O223" s="347">
        <f t="shared" si="6"/>
        <v>0</v>
      </c>
      <c r="P223" s="138">
        <v>19</v>
      </c>
    </row>
    <row r="224" spans="1:16">
      <c r="A224" s="176">
        <v>20</v>
      </c>
      <c r="B224" s="77"/>
      <c r="C224" s="77"/>
      <c r="D224" s="77"/>
      <c r="E224" s="77"/>
      <c r="F224" s="77"/>
      <c r="G224" s="51"/>
      <c r="H224" s="358"/>
      <c r="I224" s="346"/>
      <c r="J224" s="346"/>
      <c r="K224" s="346"/>
      <c r="L224" s="346"/>
      <c r="M224" s="346"/>
      <c r="N224" s="346"/>
      <c r="O224" s="347">
        <f t="shared" si="6"/>
        <v>0</v>
      </c>
      <c r="P224" s="138">
        <v>20</v>
      </c>
    </row>
    <row r="225" spans="1:16">
      <c r="A225" s="176">
        <v>21</v>
      </c>
      <c r="B225" s="77"/>
      <c r="C225" s="77"/>
      <c r="D225" s="77"/>
      <c r="E225" s="77"/>
      <c r="F225" s="77"/>
      <c r="G225" s="51"/>
      <c r="H225" s="358"/>
      <c r="I225" s="346"/>
      <c r="J225" s="346"/>
      <c r="K225" s="346"/>
      <c r="L225" s="346"/>
      <c r="M225" s="346"/>
      <c r="N225" s="346"/>
      <c r="O225" s="347">
        <f t="shared" si="6"/>
        <v>0</v>
      </c>
      <c r="P225" s="138">
        <v>21</v>
      </c>
    </row>
    <row r="226" spans="1:16">
      <c r="A226" s="176">
        <v>22</v>
      </c>
      <c r="B226" s="77"/>
      <c r="C226" s="77"/>
      <c r="D226" s="77"/>
      <c r="E226" s="77"/>
      <c r="F226" s="77"/>
      <c r="G226" s="51"/>
      <c r="H226" s="358"/>
      <c r="I226" s="346"/>
      <c r="J226" s="346"/>
      <c r="K226" s="346"/>
      <c r="L226" s="346"/>
      <c r="M226" s="346"/>
      <c r="N226" s="346"/>
      <c r="O226" s="347">
        <f t="shared" si="6"/>
        <v>0</v>
      </c>
      <c r="P226" s="138">
        <v>22</v>
      </c>
    </row>
    <row r="227" spans="1:16">
      <c r="A227" s="176">
        <v>23</v>
      </c>
      <c r="B227" s="77"/>
      <c r="C227" s="77"/>
      <c r="D227" s="77"/>
      <c r="E227" s="77"/>
      <c r="F227" s="77"/>
      <c r="G227" s="51"/>
      <c r="H227" s="358"/>
      <c r="I227" s="346"/>
      <c r="J227" s="346"/>
      <c r="K227" s="346"/>
      <c r="L227" s="346"/>
      <c r="M227" s="346"/>
      <c r="N227" s="346"/>
      <c r="O227" s="347">
        <f t="shared" si="6"/>
        <v>0</v>
      </c>
      <c r="P227" s="138">
        <v>23</v>
      </c>
    </row>
    <row r="228" spans="1:16">
      <c r="A228" s="176">
        <v>24</v>
      </c>
      <c r="B228" s="77"/>
      <c r="C228" s="77"/>
      <c r="D228" s="77"/>
      <c r="E228" s="77"/>
      <c r="F228" s="77"/>
      <c r="G228" s="51"/>
      <c r="H228" s="358"/>
      <c r="I228" s="346"/>
      <c r="J228" s="346"/>
      <c r="K228" s="346"/>
      <c r="L228" s="346"/>
      <c r="M228" s="346"/>
      <c r="N228" s="346"/>
      <c r="O228" s="347">
        <f t="shared" si="6"/>
        <v>0</v>
      </c>
      <c r="P228" s="138">
        <v>24</v>
      </c>
    </row>
    <row r="229" spans="1:16">
      <c r="A229" s="176">
        <v>25</v>
      </c>
      <c r="B229" s="77"/>
      <c r="C229" s="77"/>
      <c r="D229" s="77"/>
      <c r="E229" s="77"/>
      <c r="F229" s="77"/>
      <c r="G229" s="51"/>
      <c r="H229" s="358"/>
      <c r="I229" s="346"/>
      <c r="J229" s="346"/>
      <c r="K229" s="346"/>
      <c r="L229" s="346"/>
      <c r="M229" s="346"/>
      <c r="N229" s="346"/>
      <c r="O229" s="347">
        <f t="shared" si="6"/>
        <v>0</v>
      </c>
      <c r="P229" s="138">
        <v>25</v>
      </c>
    </row>
    <row r="230" spans="1:16">
      <c r="A230" s="176">
        <v>26</v>
      </c>
      <c r="B230" s="77"/>
      <c r="C230" s="77"/>
      <c r="D230" s="77"/>
      <c r="E230" s="77"/>
      <c r="F230" s="77"/>
      <c r="G230" s="51"/>
      <c r="H230" s="358"/>
      <c r="I230" s="346"/>
      <c r="J230" s="346"/>
      <c r="K230" s="346"/>
      <c r="L230" s="346"/>
      <c r="M230" s="346"/>
      <c r="N230" s="346"/>
      <c r="O230" s="347">
        <f t="shared" si="6"/>
        <v>0</v>
      </c>
      <c r="P230" s="138">
        <v>26</v>
      </c>
    </row>
    <row r="231" spans="1:16">
      <c r="A231" s="176">
        <v>27</v>
      </c>
      <c r="B231" s="77"/>
      <c r="C231" s="77"/>
      <c r="D231" s="77"/>
      <c r="E231" s="77"/>
      <c r="F231" s="77"/>
      <c r="G231" s="51"/>
      <c r="H231" s="358"/>
      <c r="I231" s="346"/>
      <c r="J231" s="346"/>
      <c r="K231" s="346"/>
      <c r="L231" s="346"/>
      <c r="M231" s="346"/>
      <c r="N231" s="346"/>
      <c r="O231" s="347">
        <f t="shared" si="6"/>
        <v>0</v>
      </c>
      <c r="P231" s="138">
        <v>27</v>
      </c>
    </row>
    <row r="232" spans="1:16">
      <c r="A232" s="176">
        <v>28</v>
      </c>
      <c r="B232" s="77"/>
      <c r="C232" s="77"/>
      <c r="D232" s="77"/>
      <c r="E232" s="77"/>
      <c r="F232" s="77"/>
      <c r="G232" s="51"/>
      <c r="H232" s="358"/>
      <c r="I232" s="346"/>
      <c r="J232" s="346"/>
      <c r="K232" s="346"/>
      <c r="L232" s="346"/>
      <c r="M232" s="346"/>
      <c r="N232" s="346"/>
      <c r="O232" s="347">
        <f t="shared" si="6"/>
        <v>0</v>
      </c>
      <c r="P232" s="138">
        <v>28</v>
      </c>
    </row>
    <row r="233" spans="1:16">
      <c r="A233" s="176">
        <v>29</v>
      </c>
      <c r="B233" s="77"/>
      <c r="C233" s="77"/>
      <c r="D233" s="77"/>
      <c r="E233" s="77"/>
      <c r="F233" s="77"/>
      <c r="G233" s="51"/>
      <c r="H233" s="358"/>
      <c r="I233" s="346"/>
      <c r="J233" s="346"/>
      <c r="K233" s="346"/>
      <c r="L233" s="346"/>
      <c r="M233" s="346"/>
      <c r="N233" s="346"/>
      <c r="O233" s="347">
        <f t="shared" si="6"/>
        <v>0</v>
      </c>
      <c r="P233" s="138">
        <v>29</v>
      </c>
    </row>
    <row r="234" spans="1:16">
      <c r="A234" s="176">
        <v>30</v>
      </c>
      <c r="B234" s="77"/>
      <c r="C234" s="77"/>
      <c r="D234" s="77"/>
      <c r="E234" s="77"/>
      <c r="F234" s="77"/>
      <c r="G234" s="51"/>
      <c r="H234" s="358"/>
      <c r="I234" s="346"/>
      <c r="J234" s="346"/>
      <c r="K234" s="346"/>
      <c r="L234" s="346"/>
      <c r="M234" s="346"/>
      <c r="N234" s="346"/>
      <c r="O234" s="347">
        <f t="shared" si="6"/>
        <v>0</v>
      </c>
      <c r="P234" s="138">
        <v>30</v>
      </c>
    </row>
    <row r="235" spans="1:16">
      <c r="A235" s="176">
        <v>31</v>
      </c>
      <c r="B235" s="77"/>
      <c r="C235" s="77"/>
      <c r="D235" s="77"/>
      <c r="E235" s="77"/>
      <c r="F235" s="77"/>
      <c r="G235" s="51"/>
      <c r="H235" s="358"/>
      <c r="I235" s="346"/>
      <c r="J235" s="346"/>
      <c r="K235" s="346"/>
      <c r="L235" s="346"/>
      <c r="M235" s="346"/>
      <c r="N235" s="346"/>
      <c r="O235" s="347">
        <f t="shared" si="6"/>
        <v>0</v>
      </c>
      <c r="P235" s="138">
        <v>31</v>
      </c>
    </row>
    <row r="236" spans="1:16">
      <c r="A236" s="176">
        <v>32</v>
      </c>
      <c r="B236" s="77"/>
      <c r="C236" s="77"/>
      <c r="D236" s="77"/>
      <c r="E236" s="77"/>
      <c r="F236" s="77"/>
      <c r="G236" s="51"/>
      <c r="H236" s="358"/>
      <c r="I236" s="346"/>
      <c r="J236" s="346"/>
      <c r="K236" s="346"/>
      <c r="L236" s="346"/>
      <c r="M236" s="346"/>
      <c r="N236" s="346"/>
      <c r="O236" s="347">
        <f t="shared" si="6"/>
        <v>0</v>
      </c>
      <c r="P236" s="138">
        <v>32</v>
      </c>
    </row>
    <row r="237" spans="1:16">
      <c r="A237" s="176">
        <v>33</v>
      </c>
      <c r="B237" s="77"/>
      <c r="C237" s="77"/>
      <c r="D237" s="77"/>
      <c r="E237" s="77"/>
      <c r="F237" s="77"/>
      <c r="G237" s="51"/>
      <c r="H237" s="358"/>
      <c r="I237" s="346"/>
      <c r="J237" s="346"/>
      <c r="K237" s="346"/>
      <c r="L237" s="346"/>
      <c r="M237" s="346"/>
      <c r="N237" s="346"/>
      <c r="O237" s="347">
        <f t="shared" si="6"/>
        <v>0</v>
      </c>
      <c r="P237" s="138">
        <v>33</v>
      </c>
    </row>
    <row r="238" spans="1:16">
      <c r="A238" s="176">
        <v>34</v>
      </c>
      <c r="B238" s="77"/>
      <c r="C238" s="77"/>
      <c r="D238" s="77"/>
      <c r="E238" s="77"/>
      <c r="F238" s="77"/>
      <c r="G238" s="51"/>
      <c r="H238" s="358"/>
      <c r="I238" s="346"/>
      <c r="J238" s="346"/>
      <c r="K238" s="346"/>
      <c r="L238" s="346"/>
      <c r="M238" s="346"/>
      <c r="N238" s="346"/>
      <c r="O238" s="347">
        <f t="shared" si="6"/>
        <v>0</v>
      </c>
      <c r="P238" s="138">
        <v>34</v>
      </c>
    </row>
    <row r="239" spans="1:16">
      <c r="A239" s="176">
        <v>35</v>
      </c>
      <c r="B239" s="77"/>
      <c r="C239" s="77"/>
      <c r="D239" s="77"/>
      <c r="E239" s="77"/>
      <c r="F239" s="77"/>
      <c r="G239" s="51"/>
      <c r="H239" s="358"/>
      <c r="I239" s="346"/>
      <c r="J239" s="346"/>
      <c r="K239" s="346"/>
      <c r="L239" s="346"/>
      <c r="M239" s="346"/>
      <c r="N239" s="346"/>
      <c r="O239" s="347">
        <f t="shared" si="6"/>
        <v>0</v>
      </c>
      <c r="P239" s="138">
        <v>35</v>
      </c>
    </row>
    <row r="240" spans="1:16">
      <c r="A240" s="176">
        <v>36</v>
      </c>
      <c r="B240" s="77"/>
      <c r="C240" s="77"/>
      <c r="D240" s="77"/>
      <c r="E240" s="77"/>
      <c r="F240" s="77"/>
      <c r="G240" s="51"/>
      <c r="H240" s="358"/>
      <c r="I240" s="346"/>
      <c r="J240" s="346"/>
      <c r="K240" s="346"/>
      <c r="L240" s="346"/>
      <c r="M240" s="346"/>
      <c r="N240" s="346"/>
      <c r="O240" s="347">
        <f t="shared" si="6"/>
        <v>0</v>
      </c>
      <c r="P240" s="138">
        <v>36</v>
      </c>
    </row>
    <row r="241" spans="1:16">
      <c r="A241" s="176">
        <v>37</v>
      </c>
      <c r="B241" s="77"/>
      <c r="C241" s="77"/>
      <c r="D241" s="77"/>
      <c r="E241" s="77"/>
      <c r="F241" s="77"/>
      <c r="G241" s="51"/>
      <c r="H241" s="358"/>
      <c r="I241" s="346"/>
      <c r="J241" s="346"/>
      <c r="K241" s="346"/>
      <c r="L241" s="346"/>
      <c r="M241" s="346"/>
      <c r="N241" s="346"/>
      <c r="O241" s="347">
        <f t="shared" si="6"/>
        <v>0</v>
      </c>
      <c r="P241" s="138">
        <v>37</v>
      </c>
    </row>
    <row r="242" spans="1:16">
      <c r="A242" s="176">
        <v>38</v>
      </c>
      <c r="B242" s="77"/>
      <c r="C242" s="77"/>
      <c r="D242" s="77"/>
      <c r="E242" s="77"/>
      <c r="F242" s="77"/>
      <c r="G242" s="51"/>
      <c r="H242" s="358"/>
      <c r="I242" s="346"/>
      <c r="J242" s="346"/>
      <c r="K242" s="346"/>
      <c r="L242" s="346"/>
      <c r="M242" s="346"/>
      <c r="N242" s="346"/>
      <c r="O242" s="347">
        <f t="shared" si="6"/>
        <v>0</v>
      </c>
      <c r="P242" s="138">
        <v>38</v>
      </c>
    </row>
    <row r="243" spans="1:16">
      <c r="A243" s="176">
        <v>39</v>
      </c>
      <c r="B243" s="77"/>
      <c r="C243" s="77"/>
      <c r="D243" s="77"/>
      <c r="E243" s="77"/>
      <c r="F243" s="77"/>
      <c r="G243" s="51"/>
      <c r="H243" s="358"/>
      <c r="I243" s="346"/>
      <c r="J243" s="346"/>
      <c r="K243" s="346"/>
      <c r="L243" s="346"/>
      <c r="M243" s="346"/>
      <c r="N243" s="346"/>
      <c r="O243" s="347">
        <f t="shared" si="6"/>
        <v>0</v>
      </c>
      <c r="P243" s="138">
        <v>39</v>
      </c>
    </row>
    <row r="244" spans="1:16">
      <c r="A244" s="176">
        <v>40</v>
      </c>
      <c r="B244" s="77"/>
      <c r="C244" s="77"/>
      <c r="D244" s="77"/>
      <c r="E244" s="77"/>
      <c r="F244" s="77"/>
      <c r="G244" s="51"/>
      <c r="H244" s="358"/>
      <c r="I244" s="346"/>
      <c r="J244" s="346"/>
      <c r="K244" s="346"/>
      <c r="L244" s="346"/>
      <c r="M244" s="346"/>
      <c r="N244" s="346"/>
      <c r="O244" s="347">
        <f t="shared" si="6"/>
        <v>0</v>
      </c>
      <c r="P244" s="138">
        <v>40</v>
      </c>
    </row>
    <row r="245" spans="1:16">
      <c r="A245" s="176">
        <v>41</v>
      </c>
      <c r="B245" s="77"/>
      <c r="C245" s="77"/>
      <c r="D245" s="77"/>
      <c r="E245" s="77"/>
      <c r="F245" s="77"/>
      <c r="G245" s="51"/>
      <c r="H245" s="358"/>
      <c r="I245" s="346"/>
      <c r="J245" s="346"/>
      <c r="K245" s="346"/>
      <c r="L245" s="346"/>
      <c r="M245" s="346"/>
      <c r="N245" s="346"/>
      <c r="O245" s="347">
        <f t="shared" si="6"/>
        <v>0</v>
      </c>
      <c r="P245" s="138">
        <v>41</v>
      </c>
    </row>
    <row r="246" spans="1:16">
      <c r="A246" s="176">
        <v>42</v>
      </c>
      <c r="B246" s="77"/>
      <c r="C246" s="77"/>
      <c r="D246" s="77"/>
      <c r="E246" s="77"/>
      <c r="F246" s="77"/>
      <c r="G246" s="51"/>
      <c r="H246" s="358"/>
      <c r="I246" s="346"/>
      <c r="J246" s="346"/>
      <c r="K246" s="346"/>
      <c r="L246" s="346"/>
      <c r="M246" s="346"/>
      <c r="N246" s="346"/>
      <c r="O246" s="347">
        <f t="shared" si="6"/>
        <v>0</v>
      </c>
      <c r="P246" s="138">
        <v>42</v>
      </c>
    </row>
    <row r="247" spans="1:16">
      <c r="A247" s="176">
        <v>43</v>
      </c>
      <c r="B247" s="77"/>
      <c r="C247" s="77"/>
      <c r="D247" s="77"/>
      <c r="E247" s="77"/>
      <c r="F247" s="77"/>
      <c r="G247" s="51"/>
      <c r="H247" s="358"/>
      <c r="I247" s="346"/>
      <c r="J247" s="346"/>
      <c r="K247" s="346"/>
      <c r="L247" s="346"/>
      <c r="M247" s="346"/>
      <c r="N247" s="346"/>
      <c r="O247" s="347">
        <f t="shared" si="6"/>
        <v>0</v>
      </c>
      <c r="P247" s="138">
        <v>43</v>
      </c>
    </row>
    <row r="248" spans="1:16">
      <c r="A248" s="176">
        <v>44</v>
      </c>
      <c r="B248" s="77"/>
      <c r="C248" s="77"/>
      <c r="D248" s="77"/>
      <c r="E248" s="77"/>
      <c r="F248" s="77"/>
      <c r="G248" s="51"/>
      <c r="H248" s="358"/>
      <c r="I248" s="346"/>
      <c r="J248" s="346"/>
      <c r="K248" s="346"/>
      <c r="L248" s="346"/>
      <c r="M248" s="346"/>
      <c r="N248" s="346"/>
      <c r="O248" s="347">
        <f t="shared" si="6"/>
        <v>0</v>
      </c>
      <c r="P248" s="138">
        <v>44</v>
      </c>
    </row>
    <row r="249" spans="1:16">
      <c r="A249" s="176">
        <v>45</v>
      </c>
      <c r="B249" s="77"/>
      <c r="C249" s="77"/>
      <c r="D249" s="77"/>
      <c r="E249" s="77"/>
      <c r="F249" s="77"/>
      <c r="G249" s="51"/>
      <c r="H249" s="358"/>
      <c r="I249" s="346"/>
      <c r="J249" s="346"/>
      <c r="K249" s="346"/>
      <c r="L249" s="346"/>
      <c r="M249" s="346"/>
      <c r="N249" s="346"/>
      <c r="O249" s="347">
        <f t="shared" si="6"/>
        <v>0</v>
      </c>
      <c r="P249" s="138">
        <v>45</v>
      </c>
    </row>
    <row r="250" spans="1:16">
      <c r="A250" s="176">
        <v>46</v>
      </c>
      <c r="B250" s="77"/>
      <c r="C250" s="77"/>
      <c r="D250" s="77"/>
      <c r="E250" s="77"/>
      <c r="F250" s="77"/>
      <c r="G250" s="51"/>
      <c r="H250" s="358"/>
      <c r="I250" s="346"/>
      <c r="J250" s="346"/>
      <c r="K250" s="346"/>
      <c r="L250" s="346"/>
      <c r="M250" s="346"/>
      <c r="N250" s="346"/>
      <c r="O250" s="347">
        <f t="shared" si="6"/>
        <v>0</v>
      </c>
      <c r="P250" s="138">
        <v>46</v>
      </c>
    </row>
    <row r="251" spans="1:16">
      <c r="A251" s="176">
        <v>47</v>
      </c>
      <c r="B251" s="77"/>
      <c r="C251" s="77"/>
      <c r="D251" s="77"/>
      <c r="E251" s="77"/>
      <c r="F251" s="77"/>
      <c r="G251" s="51"/>
      <c r="H251" s="358"/>
      <c r="I251" s="346"/>
      <c r="J251" s="346"/>
      <c r="K251" s="346"/>
      <c r="L251" s="346"/>
      <c r="M251" s="346"/>
      <c r="N251" s="346"/>
      <c r="O251" s="347">
        <f t="shared" si="6"/>
        <v>0</v>
      </c>
      <c r="P251" s="138">
        <v>47</v>
      </c>
    </row>
    <row r="252" spans="1:16">
      <c r="A252" s="176">
        <v>48</v>
      </c>
      <c r="B252" s="77"/>
      <c r="C252" s="77"/>
      <c r="D252" s="77"/>
      <c r="E252" s="77"/>
      <c r="F252" s="77"/>
      <c r="G252" s="51"/>
      <c r="H252" s="358"/>
      <c r="I252" s="346"/>
      <c r="J252" s="346"/>
      <c r="K252" s="346"/>
      <c r="L252" s="346"/>
      <c r="M252" s="346"/>
      <c r="N252" s="346"/>
      <c r="O252" s="347">
        <f t="shared" si="6"/>
        <v>0</v>
      </c>
      <c r="P252" s="138">
        <v>48</v>
      </c>
    </row>
    <row r="253" spans="1:16">
      <c r="A253" s="176">
        <v>49</v>
      </c>
      <c r="B253" s="77"/>
      <c r="C253" s="77"/>
      <c r="D253" s="77"/>
      <c r="E253" s="77"/>
      <c r="F253" s="77"/>
      <c r="G253" s="51"/>
      <c r="H253" s="358"/>
      <c r="I253" s="346"/>
      <c r="J253" s="346"/>
      <c r="K253" s="346"/>
      <c r="L253" s="346"/>
      <c r="M253" s="346"/>
      <c r="N253" s="346"/>
      <c r="O253" s="347">
        <f t="shared" si="6"/>
        <v>0</v>
      </c>
      <c r="P253" s="138">
        <v>49</v>
      </c>
    </row>
    <row r="254" spans="1:16" ht="15.75" thickBot="1">
      <c r="A254" s="180">
        <v>50</v>
      </c>
      <c r="B254" s="442" t="s">
        <v>4014</v>
      </c>
      <c r="C254" s="374"/>
      <c r="D254" s="374"/>
      <c r="E254" s="374"/>
      <c r="F254" s="374"/>
      <c r="G254" s="378"/>
      <c r="H254" s="355"/>
      <c r="I254" s="377">
        <f t="shared" ref="I254:O254" si="7">SUM(I205:I253)</f>
        <v>0</v>
      </c>
      <c r="J254" s="377">
        <f t="shared" si="7"/>
        <v>0</v>
      </c>
      <c r="K254" s="377">
        <f t="shared" si="7"/>
        <v>0</v>
      </c>
      <c r="L254" s="307">
        <f t="shared" si="7"/>
        <v>0</v>
      </c>
      <c r="M254" s="307">
        <f t="shared" si="7"/>
        <v>0</v>
      </c>
      <c r="N254" s="307">
        <f t="shared" si="7"/>
        <v>0</v>
      </c>
      <c r="O254" s="307">
        <f t="shared" si="7"/>
        <v>0</v>
      </c>
      <c r="P254" s="156">
        <v>50</v>
      </c>
    </row>
    <row r="255" spans="1:16">
      <c r="A255" s="1789"/>
      <c r="B255" s="1789"/>
      <c r="H255" s="562"/>
      <c r="I255" s="562"/>
      <c r="J255" s="562"/>
      <c r="K255" s="562"/>
      <c r="L255" s="563"/>
      <c r="M255" s="563"/>
      <c r="N255" s="563"/>
      <c r="O255" s="563"/>
      <c r="P255" s="1789"/>
    </row>
    <row r="256" spans="1:16">
      <c r="A256" s="1771" t="s">
        <v>1114</v>
      </c>
      <c r="B256" s="11"/>
      <c r="C256" s="11"/>
      <c r="D256" s="11"/>
      <c r="E256" s="11"/>
      <c r="F256" s="11"/>
      <c r="G256" s="11"/>
      <c r="H256" s="1771" t="s">
        <v>1114</v>
      </c>
      <c r="I256" s="11"/>
      <c r="J256" s="11"/>
      <c r="K256" s="11"/>
      <c r="L256" s="11"/>
      <c r="M256" s="199"/>
    </row>
    <row r="257" spans="1:16">
      <c r="A257" s="44" t="s">
        <v>1153</v>
      </c>
      <c r="B257" s="44"/>
      <c r="C257" s="44"/>
      <c r="D257" s="44"/>
      <c r="E257" s="44"/>
      <c r="F257" s="44"/>
      <c r="G257" s="44"/>
      <c r="H257" s="44" t="s">
        <v>1154</v>
      </c>
      <c r="I257" s="44"/>
      <c r="J257" s="44"/>
      <c r="K257" s="44"/>
      <c r="L257" s="44"/>
      <c r="M257" s="44"/>
      <c r="N257" s="44"/>
      <c r="O257" s="44"/>
      <c r="P257" s="44"/>
    </row>
  </sheetData>
  <phoneticPr fontId="0" type="noConversion"/>
  <printOptions horizontalCentered="1" verticalCentered="1"/>
  <pageMargins left="0" right="0" top="0" bottom="0" header="0" footer="0"/>
  <pageSetup scale="78" fitToWidth="2" fitToHeight="4" pageOrder="overThenDown" orientation="portrait" r:id="rId1"/>
  <headerFooter alignWithMargins="0">
    <oddFooter>&amp;R&amp;D</oddFooter>
  </headerFooter>
  <rowBreaks count="4" manualBreakCount="4">
    <brk id="66" max="15" man="1"/>
    <brk id="72" max="15" man="1"/>
    <brk id="131" max="16383" man="1"/>
    <brk id="194" max="16383" man="1"/>
  </rowBreaks>
  <colBreaks count="1" manualBreakCount="1">
    <brk id="7"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5"/>
  <dimension ref="A1:IU213"/>
  <sheetViews>
    <sheetView defaultGridColor="0" view="pageBreakPreview" colorId="22" zoomScale="60" zoomScaleNormal="85" workbookViewId="0">
      <selection activeCell="J32" sqref="J32"/>
    </sheetView>
  </sheetViews>
  <sheetFormatPr defaultColWidth="9.6640625" defaultRowHeight="15"/>
  <cols>
    <col min="1" max="1" width="6.109375" style="4" customWidth="1"/>
    <col min="2" max="2" width="26.77734375" style="4" customWidth="1"/>
    <col min="3" max="3" width="25.6640625" style="4" customWidth="1"/>
    <col min="4" max="4" width="26.33203125" style="4" customWidth="1"/>
    <col min="5" max="5" width="15.6640625" style="4" customWidth="1"/>
    <col min="6" max="7" width="6.6640625" style="4" customWidth="1"/>
    <col min="8" max="8" width="25.21875" style="4" customWidth="1"/>
    <col min="9" max="9" width="24.6640625" style="4" customWidth="1"/>
    <col min="10" max="10" width="12.6640625" style="4" customWidth="1"/>
    <col min="11" max="12" width="13.6640625" style="4" customWidth="1"/>
    <col min="13" max="13" width="4.6640625" style="4" customWidth="1"/>
    <col min="14" max="14" width="5.109375" style="4" customWidth="1"/>
    <col min="15" max="15" width="22.88671875" style="4" customWidth="1"/>
    <col min="16" max="16" width="19.6640625" style="4" customWidth="1"/>
    <col min="17" max="17" width="23" style="4" customWidth="1"/>
    <col min="18" max="18" width="24" style="4" customWidth="1"/>
    <col min="19" max="19" width="5" style="4" customWidth="1"/>
    <col min="20" max="16384" width="9.6640625" style="4"/>
  </cols>
  <sheetData>
    <row r="1" spans="1:255">
      <c r="A1" s="13" t="s">
        <v>2817</v>
      </c>
      <c r="B1" s="41"/>
      <c r="C1" s="130" t="s">
        <v>3891</v>
      </c>
      <c r="D1" s="1799" t="s">
        <v>2819</v>
      </c>
      <c r="E1" s="158" t="s">
        <v>2820</v>
      </c>
      <c r="F1" s="13" t="s">
        <v>2817</v>
      </c>
      <c r="G1" s="41"/>
      <c r="H1" s="41"/>
      <c r="I1" s="130" t="s">
        <v>3891</v>
      </c>
      <c r="J1" s="1799" t="s">
        <v>2819</v>
      </c>
      <c r="K1" s="41"/>
      <c r="L1" s="130" t="s">
        <v>2820</v>
      </c>
      <c r="M1" s="42"/>
      <c r="N1" s="13" t="s">
        <v>2817</v>
      </c>
      <c r="O1" s="41"/>
      <c r="P1" s="130" t="s">
        <v>3891</v>
      </c>
      <c r="Q1" s="1799" t="s">
        <v>2819</v>
      </c>
      <c r="R1" s="130" t="s">
        <v>2820</v>
      </c>
      <c r="S1" s="42"/>
    </row>
    <row r="2" spans="1:255">
      <c r="A2" s="47" t="str">
        <f>'[31]Data Sheet'!$C$25</f>
        <v>ORANGE AND ROCKLAND UTILITIES, INC.</v>
      </c>
      <c r="B2" s="11"/>
      <c r="C2" s="66" t="s">
        <v>4233</v>
      </c>
      <c r="D2" s="1756" t="s">
        <v>2821</v>
      </c>
      <c r="E2" s="58"/>
      <c r="F2" s="47" t="str">
        <f>'[31]Data Sheet'!$C$25</f>
        <v>ORANGE AND ROCKLAND UTILITIES, INC.</v>
      </c>
      <c r="G2" s="11"/>
      <c r="H2" s="11"/>
      <c r="I2" s="66" t="s">
        <v>4233</v>
      </c>
      <c r="J2" s="1756" t="s">
        <v>2821</v>
      </c>
      <c r="K2" s="11"/>
      <c r="L2" s="66"/>
      <c r="M2" s="48"/>
      <c r="N2" s="47" t="str">
        <f>'[31]Data Sheet'!$C$25</f>
        <v>ORANGE AND ROCKLAND UTILITIES, INC.</v>
      </c>
      <c r="O2" s="11"/>
      <c r="P2" s="66" t="s">
        <v>4233</v>
      </c>
      <c r="Q2" s="1756" t="s">
        <v>2821</v>
      </c>
      <c r="R2" s="66"/>
      <c r="S2" s="48"/>
    </row>
    <row r="3" spans="1:255" ht="15" customHeight="1">
      <c r="A3" s="47"/>
      <c r="B3" s="11"/>
      <c r="C3" s="66" t="s">
        <v>4316</v>
      </c>
      <c r="D3" s="1801" t="str">
        <f>'326327'!E3</f>
        <v>4/28/2015</v>
      </c>
      <c r="E3" s="2183" t="str">
        <f>'326327'!G3</f>
        <v>12/31/2014</v>
      </c>
      <c r="F3" s="49"/>
      <c r="G3" s="52"/>
      <c r="H3" s="52"/>
      <c r="I3" s="69" t="s">
        <v>4316</v>
      </c>
      <c r="J3" s="1801" t="str">
        <f>D3</f>
        <v>4/28/2015</v>
      </c>
      <c r="K3" s="52"/>
      <c r="L3" s="2184" t="str">
        <f>E3</f>
        <v>12/31/2014</v>
      </c>
      <c r="M3" s="51"/>
      <c r="N3" s="49"/>
      <c r="O3" s="52"/>
      <c r="P3" s="69" t="s">
        <v>4316</v>
      </c>
      <c r="Q3" s="462" t="str">
        <f>J3</f>
        <v>4/28/2015</v>
      </c>
      <c r="R3" s="69" t="str">
        <f>L3</f>
        <v>12/31/2014</v>
      </c>
      <c r="S3" s="5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row>
    <row r="4" spans="1:255" ht="15" customHeight="1">
      <c r="A4" s="231" t="s">
        <v>793</v>
      </c>
      <c r="B4" s="232"/>
      <c r="C4" s="232"/>
      <c r="D4" s="232"/>
      <c r="E4" s="233"/>
      <c r="F4" s="202" t="s">
        <v>794</v>
      </c>
      <c r="G4" s="44"/>
      <c r="H4" s="44"/>
      <c r="I4" s="44"/>
      <c r="J4" s="44"/>
      <c r="K4" s="44"/>
      <c r="L4" s="11"/>
      <c r="M4" s="45"/>
      <c r="N4" s="202" t="s">
        <v>794</v>
      </c>
      <c r="O4" s="44"/>
      <c r="P4" s="44"/>
      <c r="Q4" s="44"/>
      <c r="R4" s="44"/>
      <c r="S4" s="48"/>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row>
    <row r="5" spans="1:255">
      <c r="A5" s="90" t="s">
        <v>2327</v>
      </c>
      <c r="B5" s="50"/>
      <c r="C5" s="50"/>
      <c r="D5" s="50"/>
      <c r="E5" s="330"/>
      <c r="F5" s="90" t="s">
        <v>2327</v>
      </c>
      <c r="G5" s="50"/>
      <c r="H5" s="50"/>
      <c r="I5" s="50"/>
      <c r="J5" s="50"/>
      <c r="K5" s="50"/>
      <c r="L5" s="52"/>
      <c r="M5" s="330"/>
      <c r="N5" s="90" t="s">
        <v>2327</v>
      </c>
      <c r="O5" s="50"/>
      <c r="P5" s="50"/>
      <c r="Q5" s="50"/>
      <c r="R5" s="50"/>
      <c r="S5" s="5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row>
    <row r="6" spans="1:255">
      <c r="A6" s="1935" t="s">
        <v>1454</v>
      </c>
      <c r="B6" s="1809" t="s">
        <v>2656</v>
      </c>
      <c r="C6" s="1809"/>
      <c r="D6" s="1809"/>
      <c r="E6" s="1814"/>
      <c r="F6" s="1808"/>
      <c r="G6" s="1809" t="s">
        <v>2657</v>
      </c>
      <c r="H6" s="1809"/>
      <c r="I6" s="1809"/>
      <c r="J6" s="1809"/>
      <c r="K6" s="1809"/>
      <c r="L6" s="1809"/>
      <c r="M6" s="1814"/>
      <c r="N6" s="1935" t="s">
        <v>2355</v>
      </c>
      <c r="O6" s="1809" t="s">
        <v>2658</v>
      </c>
      <c r="P6" s="1809"/>
      <c r="Q6" s="1809"/>
      <c r="R6" s="1809"/>
      <c r="S6" s="1814"/>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row>
    <row r="7" spans="1:255">
      <c r="A7" s="1808" t="s">
        <v>3706</v>
      </c>
      <c r="B7" s="1809" t="s">
        <v>2659</v>
      </c>
      <c r="C7" s="1809"/>
      <c r="D7" s="1809"/>
      <c r="E7" s="1814"/>
      <c r="F7" s="1808"/>
      <c r="G7" s="1809" t="s">
        <v>2660</v>
      </c>
      <c r="H7" s="1809"/>
      <c r="I7" s="1809"/>
      <c r="J7" s="1809"/>
      <c r="K7" s="1809"/>
      <c r="L7" s="1809"/>
      <c r="M7" s="1814"/>
      <c r="N7" s="1935"/>
      <c r="O7" s="1809"/>
      <c r="P7" s="1809"/>
      <c r="Q7" s="1809"/>
      <c r="R7" s="1809"/>
      <c r="S7" s="1814"/>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row>
    <row r="8" spans="1:255">
      <c r="A8" s="1935" t="s">
        <v>413</v>
      </c>
      <c r="B8" s="1809" t="s">
        <v>1827</v>
      </c>
      <c r="C8" s="1809"/>
      <c r="D8" s="1809"/>
      <c r="E8" s="1814"/>
      <c r="F8" s="1808"/>
      <c r="G8" s="1809" t="s">
        <v>3370</v>
      </c>
      <c r="H8" s="1809"/>
      <c r="I8" s="1809"/>
      <c r="J8" s="1809"/>
      <c r="K8" s="1809"/>
      <c r="L8" s="1809"/>
      <c r="M8" s="1814"/>
      <c r="N8" s="1935" t="s">
        <v>690</v>
      </c>
      <c r="O8" s="1809" t="s">
        <v>1828</v>
      </c>
      <c r="P8" s="1809"/>
      <c r="Q8" s="1809"/>
      <c r="R8" s="1809"/>
      <c r="S8" s="1814"/>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row>
    <row r="9" spans="1:255">
      <c r="A9" s="1935" t="s">
        <v>414</v>
      </c>
      <c r="B9" s="1809" t="s">
        <v>1376</v>
      </c>
      <c r="C9" s="1809"/>
      <c r="D9" s="1809"/>
      <c r="E9" s="1814"/>
      <c r="F9" s="1808"/>
      <c r="G9" s="1809" t="s">
        <v>1377</v>
      </c>
      <c r="H9" s="1809"/>
      <c r="I9" s="1809"/>
      <c r="J9" s="1809"/>
      <c r="K9" s="1809"/>
      <c r="L9" s="1809"/>
      <c r="M9" s="1814"/>
      <c r="N9" s="1935"/>
      <c r="O9" s="1809" t="s">
        <v>1378</v>
      </c>
      <c r="P9" s="1809"/>
      <c r="Q9" s="1809"/>
      <c r="R9" s="1809"/>
      <c r="S9" s="1814"/>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row>
    <row r="10" spans="1:255">
      <c r="A10" s="1808" t="s">
        <v>3706</v>
      </c>
      <c r="B10" s="1809" t="s">
        <v>2593</v>
      </c>
      <c r="C10" s="1809"/>
      <c r="D10" s="1809"/>
      <c r="E10" s="1814"/>
      <c r="F10" s="1808" t="s">
        <v>3706</v>
      </c>
      <c r="G10" s="1809" t="s">
        <v>3340</v>
      </c>
      <c r="H10" s="1809"/>
      <c r="I10" s="1809"/>
      <c r="J10" s="1809"/>
      <c r="K10" s="1809"/>
      <c r="L10" s="1809"/>
      <c r="M10" s="1814"/>
      <c r="N10" s="1935"/>
      <c r="O10" s="1809" t="s">
        <v>4289</v>
      </c>
      <c r="P10" s="1809"/>
      <c r="Q10" s="1809"/>
      <c r="R10" s="1809"/>
      <c r="S10" s="1814"/>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row>
    <row r="11" spans="1:255">
      <c r="A11" s="1808" t="s">
        <v>3706</v>
      </c>
      <c r="B11" s="1809" t="s">
        <v>4290</v>
      </c>
      <c r="C11" s="1809"/>
      <c r="D11" s="1809"/>
      <c r="E11" s="1814"/>
      <c r="F11" s="1808" t="s">
        <v>3706</v>
      </c>
      <c r="G11" s="1809"/>
      <c r="H11" s="1809"/>
      <c r="I11" s="1809"/>
      <c r="J11" s="1809"/>
      <c r="K11" s="1809"/>
      <c r="L11" s="1809"/>
      <c r="M11" s="1814"/>
      <c r="N11" s="1935"/>
      <c r="O11" s="1809" t="s">
        <v>1461</v>
      </c>
      <c r="P11" s="1809"/>
      <c r="Q11" s="1809"/>
      <c r="R11" s="1809"/>
      <c r="S11" s="1814"/>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row>
    <row r="12" spans="1:255">
      <c r="A12" s="1808"/>
      <c r="B12" s="1809" t="s">
        <v>1462</v>
      </c>
      <c r="C12" s="1809"/>
      <c r="D12" s="1809"/>
      <c r="E12" s="1814"/>
      <c r="F12" s="1935" t="s">
        <v>1327</v>
      </c>
      <c r="G12" s="1809" t="s">
        <v>1950</v>
      </c>
      <c r="H12" s="1809"/>
      <c r="I12" s="1809"/>
      <c r="J12" s="1809"/>
      <c r="K12" s="1809"/>
      <c r="L12" s="1809"/>
      <c r="M12" s="1814"/>
      <c r="N12" s="1935"/>
      <c r="O12" s="1809" t="s">
        <v>1951</v>
      </c>
      <c r="P12" s="1809"/>
      <c r="Q12" s="1809"/>
      <c r="R12" s="1809"/>
      <c r="S12" s="1814"/>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row>
    <row r="13" spans="1:255">
      <c r="A13" s="1935" t="s">
        <v>2811</v>
      </c>
      <c r="B13" s="1809" t="s">
        <v>1952</v>
      </c>
      <c r="C13" s="1809"/>
      <c r="D13" s="1809"/>
      <c r="E13" s="1814"/>
      <c r="F13" s="1935"/>
      <c r="G13" s="1809" t="s">
        <v>1953</v>
      </c>
      <c r="H13" s="1809"/>
      <c r="I13" s="1809"/>
      <c r="J13" s="1809"/>
      <c r="K13" s="1809"/>
      <c r="L13" s="1809"/>
      <c r="M13" s="1814"/>
      <c r="N13" s="1935"/>
      <c r="O13" s="1809" t="s">
        <v>671</v>
      </c>
      <c r="P13" s="1809"/>
      <c r="Q13" s="1809"/>
      <c r="R13" s="1809"/>
      <c r="S13" s="1814"/>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row>
    <row r="14" spans="1:255">
      <c r="A14" s="1808"/>
      <c r="B14" s="1809"/>
      <c r="C14" s="1809"/>
      <c r="D14" s="1809"/>
      <c r="E14" s="1814"/>
      <c r="F14" s="1935"/>
      <c r="G14" s="1809"/>
      <c r="H14" s="1809"/>
      <c r="I14" s="1809"/>
      <c r="J14" s="1809"/>
      <c r="K14" s="1809"/>
      <c r="L14" s="1809"/>
      <c r="M14" s="1814"/>
      <c r="N14" s="1935"/>
      <c r="O14" s="1809" t="s">
        <v>672</v>
      </c>
      <c r="P14" s="1809"/>
      <c r="Q14" s="1809"/>
      <c r="R14" s="1809"/>
      <c r="S14" s="1814"/>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row>
    <row r="15" spans="1:255">
      <c r="A15" s="1808"/>
      <c r="B15" s="1809" t="s">
        <v>3034</v>
      </c>
      <c r="C15" s="1809"/>
      <c r="D15" s="1809"/>
      <c r="E15" s="1814"/>
      <c r="F15" s="1935" t="s">
        <v>1558</v>
      </c>
      <c r="G15" s="1809" t="s">
        <v>2603</v>
      </c>
      <c r="H15" s="1809"/>
      <c r="I15" s="1809"/>
      <c r="J15" s="1809"/>
      <c r="K15" s="1809"/>
      <c r="L15" s="1809"/>
      <c r="M15" s="1814"/>
      <c r="N15" s="1935"/>
      <c r="O15" s="1809"/>
      <c r="P15" s="1809"/>
      <c r="Q15" s="1809"/>
      <c r="R15" s="1809"/>
      <c r="S15" s="1814"/>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row>
    <row r="16" spans="1:255">
      <c r="A16" s="1808" t="s">
        <v>3706</v>
      </c>
      <c r="B16" s="1809" t="s">
        <v>779</v>
      </c>
      <c r="C16" s="1809"/>
      <c r="D16" s="1809"/>
      <c r="E16" s="1814"/>
      <c r="F16" s="1935"/>
      <c r="G16" s="1809" t="s">
        <v>3409</v>
      </c>
      <c r="H16" s="1809"/>
      <c r="I16" s="1809"/>
      <c r="J16" s="1809"/>
      <c r="K16" s="1809"/>
      <c r="L16" s="1809"/>
      <c r="M16" s="1814"/>
      <c r="N16" s="1935" t="s">
        <v>1657</v>
      </c>
      <c r="O16" s="1809" t="s">
        <v>1658</v>
      </c>
      <c r="P16" s="1809"/>
      <c r="Q16" s="1809"/>
      <c r="R16" s="1809"/>
      <c r="S16" s="1814"/>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row>
    <row r="17" spans="1:255">
      <c r="A17" s="1808" t="s">
        <v>3706</v>
      </c>
      <c r="B17" s="1809" t="s">
        <v>3008</v>
      </c>
      <c r="C17" s="1809"/>
      <c r="D17" s="1809"/>
      <c r="E17" s="1814"/>
      <c r="F17" s="1935"/>
      <c r="G17" s="1809" t="s">
        <v>3009</v>
      </c>
      <c r="H17" s="1809"/>
      <c r="I17" s="1809"/>
      <c r="J17" s="1809"/>
      <c r="K17" s="1809"/>
      <c r="L17" s="1809"/>
      <c r="M17" s="1814"/>
      <c r="N17" s="1935"/>
      <c r="O17" s="1809" t="s">
        <v>3010</v>
      </c>
      <c r="P17" s="1809"/>
      <c r="Q17" s="1809"/>
      <c r="R17" s="1809"/>
      <c r="S17" s="1814"/>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row>
    <row r="18" spans="1:255">
      <c r="A18" s="1808" t="s">
        <v>3706</v>
      </c>
      <c r="B18" s="1809" t="s">
        <v>3011</v>
      </c>
      <c r="C18" s="1809"/>
      <c r="D18" s="1809"/>
      <c r="E18" s="1814"/>
      <c r="F18" s="1935" t="s">
        <v>3706</v>
      </c>
      <c r="G18" s="1809" t="s">
        <v>2148</v>
      </c>
      <c r="H18" s="1809"/>
      <c r="I18" s="1809"/>
      <c r="J18" s="1809"/>
      <c r="K18" s="1809"/>
      <c r="L18" s="1809"/>
      <c r="M18" s="1814"/>
      <c r="N18" s="1935"/>
      <c r="O18" s="1809"/>
      <c r="P18" s="1809"/>
      <c r="Q18" s="1809"/>
      <c r="R18" s="1809"/>
      <c r="S18" s="1814"/>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row>
    <row r="19" spans="1:255">
      <c r="A19" s="1808" t="s">
        <v>221</v>
      </c>
      <c r="B19" s="1809"/>
      <c r="C19" s="1809"/>
      <c r="D19" s="1809"/>
      <c r="E19" s="1814"/>
      <c r="F19" s="1935"/>
      <c r="G19" s="1809"/>
      <c r="H19" s="1809"/>
      <c r="I19" s="1809"/>
      <c r="J19" s="1809"/>
      <c r="K19" s="1809"/>
      <c r="L19" s="1809"/>
      <c r="M19" s="1814"/>
      <c r="N19" s="1935" t="s">
        <v>2149</v>
      </c>
      <c r="O19" s="1809" t="s">
        <v>2150</v>
      </c>
      <c r="P19" s="1809"/>
      <c r="Q19" s="1809"/>
      <c r="R19" s="1809"/>
      <c r="S19" s="1814"/>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row>
    <row r="20" spans="1:255">
      <c r="A20" s="1808" t="s">
        <v>3706</v>
      </c>
      <c r="B20" s="1809" t="s">
        <v>2153</v>
      </c>
      <c r="C20" s="1809"/>
      <c r="D20" s="1809"/>
      <c r="E20" s="1814"/>
      <c r="F20" s="1935" t="s">
        <v>1564</v>
      </c>
      <c r="G20" s="1809" t="s">
        <v>2154</v>
      </c>
      <c r="H20" s="1809"/>
      <c r="I20" s="1809"/>
      <c r="J20" s="1809"/>
      <c r="K20" s="1809"/>
      <c r="L20" s="1809"/>
      <c r="M20" s="1814"/>
      <c r="N20" s="1935"/>
      <c r="O20" s="1809"/>
      <c r="P20" s="1809"/>
      <c r="Q20" s="1809"/>
      <c r="R20" s="1809"/>
      <c r="S20" s="1814"/>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row>
    <row r="21" spans="1:255">
      <c r="A21" s="1808" t="s">
        <v>3706</v>
      </c>
      <c r="B21" s="1809" t="s">
        <v>3999</v>
      </c>
      <c r="C21" s="1809"/>
      <c r="D21" s="1809"/>
      <c r="E21" s="1814"/>
      <c r="F21" s="1808" t="s">
        <v>3706</v>
      </c>
      <c r="G21" s="1809" t="s">
        <v>4000</v>
      </c>
      <c r="H21" s="1809"/>
      <c r="I21" s="1809"/>
      <c r="J21" s="1809"/>
      <c r="K21" s="1809"/>
      <c r="L21" s="1809"/>
      <c r="M21" s="1814"/>
      <c r="N21" s="1935"/>
      <c r="O21" s="1809"/>
      <c r="P21" s="1809"/>
      <c r="Q21" s="1809"/>
      <c r="R21" s="1809"/>
      <c r="S21" s="1814"/>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row>
    <row r="22" spans="1:255">
      <c r="A22" s="1808"/>
      <c r="B22" s="1809"/>
      <c r="C22" s="1809"/>
      <c r="D22" s="1809"/>
      <c r="E22" s="1814"/>
      <c r="F22" s="1808"/>
      <c r="G22" s="1809"/>
      <c r="H22" s="1809"/>
      <c r="I22" s="1809"/>
      <c r="J22" s="1809"/>
      <c r="K22" s="1809"/>
      <c r="L22" s="1813"/>
      <c r="M22" s="1814"/>
      <c r="N22" s="1808"/>
      <c r="O22" s="1809"/>
      <c r="P22" s="1809"/>
      <c r="Q22" s="1809"/>
      <c r="R22" s="1809"/>
      <c r="S22" s="1815"/>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row>
    <row r="23" spans="1:255">
      <c r="A23" s="379" t="s">
        <v>3706</v>
      </c>
      <c r="B23" s="380" t="s">
        <v>4001</v>
      </c>
      <c r="C23" s="380" t="s">
        <v>507</v>
      </c>
      <c r="D23" s="381" t="s">
        <v>508</v>
      </c>
      <c r="E23" s="382" t="s">
        <v>3706</v>
      </c>
      <c r="F23" s="383" t="s">
        <v>695</v>
      </c>
      <c r="G23" s="381"/>
      <c r="H23" s="380"/>
      <c r="I23" s="380"/>
      <c r="J23" s="380" t="s">
        <v>509</v>
      </c>
      <c r="K23" s="384" t="s">
        <v>510</v>
      </c>
      <c r="L23" s="385"/>
      <c r="M23" s="382"/>
      <c r="N23" s="386" t="s">
        <v>66</v>
      </c>
      <c r="O23" s="387"/>
      <c r="P23" s="387"/>
      <c r="Q23" s="387"/>
      <c r="R23" s="387"/>
      <c r="S23" s="388"/>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row>
    <row r="24" spans="1:255">
      <c r="A24" s="389"/>
      <c r="B24" s="390" t="s">
        <v>67</v>
      </c>
      <c r="C24" s="390" t="s">
        <v>67</v>
      </c>
      <c r="D24" s="390" t="s">
        <v>67</v>
      </c>
      <c r="E24" s="392" t="s">
        <v>628</v>
      </c>
      <c r="F24" s="391" t="s">
        <v>629</v>
      </c>
      <c r="G24" s="385"/>
      <c r="H24" s="390" t="s">
        <v>68</v>
      </c>
      <c r="I24" s="390" t="s">
        <v>69</v>
      </c>
      <c r="J24" s="390" t="s">
        <v>696</v>
      </c>
      <c r="K24" s="380" t="s">
        <v>632</v>
      </c>
      <c r="L24" s="380" t="s">
        <v>632</v>
      </c>
      <c r="M24" s="392" t="s">
        <v>4190</v>
      </c>
      <c r="N24" s="391" t="s">
        <v>633</v>
      </c>
      <c r="O24" s="385"/>
      <c r="P24" s="390" t="s">
        <v>634</v>
      </c>
      <c r="Q24" s="390" t="s">
        <v>635</v>
      </c>
      <c r="R24" s="390" t="s">
        <v>70</v>
      </c>
      <c r="S24" s="392" t="s">
        <v>4190</v>
      </c>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row>
    <row r="25" spans="1:255">
      <c r="A25" s="411" t="s">
        <v>4190</v>
      </c>
      <c r="B25" s="390" t="s">
        <v>71</v>
      </c>
      <c r="C25" s="390" t="s">
        <v>71</v>
      </c>
      <c r="D25" s="390" t="s">
        <v>71</v>
      </c>
      <c r="E25" s="392" t="s">
        <v>638</v>
      </c>
      <c r="F25" s="391" t="s">
        <v>639</v>
      </c>
      <c r="G25" s="385"/>
      <c r="H25" s="390" t="s">
        <v>72</v>
      </c>
      <c r="I25" s="390" t="s">
        <v>72</v>
      </c>
      <c r="J25" s="390" t="s">
        <v>73</v>
      </c>
      <c r="K25" s="390" t="s">
        <v>74</v>
      </c>
      <c r="L25" s="390" t="s">
        <v>1110</v>
      </c>
      <c r="M25" s="392" t="s">
        <v>4193</v>
      </c>
      <c r="N25" s="391" t="s">
        <v>644</v>
      </c>
      <c r="O25" s="385"/>
      <c r="P25" s="390" t="s">
        <v>644</v>
      </c>
      <c r="Q25" s="390" t="s">
        <v>644</v>
      </c>
      <c r="R25" s="390" t="s">
        <v>75</v>
      </c>
      <c r="S25" s="392" t="s">
        <v>4193</v>
      </c>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row>
    <row r="26" spans="1:255">
      <c r="A26" s="413" t="s">
        <v>4193</v>
      </c>
      <c r="B26" s="393" t="s">
        <v>65</v>
      </c>
      <c r="C26" s="393" t="s">
        <v>2119</v>
      </c>
      <c r="D26" s="393" t="s">
        <v>2120</v>
      </c>
      <c r="E26" s="397" t="s">
        <v>2121</v>
      </c>
      <c r="F26" s="395" t="s">
        <v>4029</v>
      </c>
      <c r="G26" s="396"/>
      <c r="H26" s="393" t="s">
        <v>4030</v>
      </c>
      <c r="I26" s="393" t="s">
        <v>4031</v>
      </c>
      <c r="J26" s="393" t="s">
        <v>4032</v>
      </c>
      <c r="K26" s="393" t="s">
        <v>4033</v>
      </c>
      <c r="L26" s="393" t="s">
        <v>4034</v>
      </c>
      <c r="M26" s="397"/>
      <c r="N26" s="395" t="s">
        <v>3977</v>
      </c>
      <c r="O26" s="396"/>
      <c r="P26" s="393" t="s">
        <v>3978</v>
      </c>
      <c r="Q26" s="393" t="s">
        <v>1736</v>
      </c>
      <c r="R26" s="393" t="s">
        <v>1737</v>
      </c>
      <c r="S26" s="397"/>
      <c r="T26" s="11"/>
      <c r="U26" s="11" t="s">
        <v>3706</v>
      </c>
      <c r="V26" s="11"/>
      <c r="W26" s="11" t="s">
        <v>3706</v>
      </c>
      <c r="X26" s="11"/>
      <c r="Y26" s="11" t="s">
        <v>3706</v>
      </c>
      <c r="Z26" s="11"/>
      <c r="AA26" s="11" t="s">
        <v>3706</v>
      </c>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row>
    <row r="27" spans="1:255" ht="15.75">
      <c r="A27" s="176" t="s">
        <v>76</v>
      </c>
      <c r="B27" s="1598"/>
      <c r="C27" s="77"/>
      <c r="D27" s="77"/>
      <c r="E27" s="51"/>
      <c r="F27" s="49"/>
      <c r="G27" s="77"/>
      <c r="H27" s="77"/>
      <c r="I27" s="77"/>
      <c r="J27" s="77"/>
      <c r="K27" s="346"/>
      <c r="L27" s="346"/>
      <c r="M27" s="1793"/>
      <c r="N27" s="49"/>
      <c r="O27" s="215"/>
      <c r="P27" s="215"/>
      <c r="Q27" s="215"/>
      <c r="R27" s="215"/>
      <c r="S27" s="1793"/>
      <c r="T27" s="11"/>
      <c r="U27" s="11"/>
      <c r="V27" s="11" t="s">
        <v>3706</v>
      </c>
      <c r="W27" s="11"/>
      <c r="X27" s="11"/>
      <c r="Y27" s="11"/>
      <c r="Z27" s="11"/>
      <c r="AA27" s="11"/>
      <c r="AB27" s="11"/>
      <c r="AC27" s="11"/>
      <c r="AD27" s="11"/>
      <c r="AE27" s="11"/>
      <c r="AF27" s="11"/>
      <c r="AG27" s="11"/>
      <c r="AH27" s="11"/>
      <c r="AI27" s="11"/>
      <c r="AJ27" s="11"/>
      <c r="AK27" s="11" t="s">
        <v>3706</v>
      </c>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row>
    <row r="28" spans="1:255">
      <c r="A28" s="176" t="s">
        <v>77</v>
      </c>
      <c r="B28" s="77"/>
      <c r="C28" s="77"/>
      <c r="D28" s="77"/>
      <c r="E28" s="51"/>
      <c r="F28" s="49"/>
      <c r="G28" s="77"/>
      <c r="H28" s="77"/>
      <c r="I28" s="77"/>
      <c r="J28" s="77"/>
      <c r="K28" s="346"/>
      <c r="L28" s="346"/>
      <c r="M28" s="1793"/>
      <c r="N28" s="49"/>
      <c r="O28" s="346"/>
      <c r="P28" s="346"/>
      <c r="Q28" s="346"/>
      <c r="R28" s="346"/>
      <c r="S28" s="1793"/>
      <c r="T28" s="11"/>
      <c r="U28" s="11"/>
      <c r="V28" s="11" t="s">
        <v>3706</v>
      </c>
      <c r="W28" s="11"/>
      <c r="X28" s="11"/>
      <c r="Y28" s="11"/>
      <c r="Z28" s="11"/>
      <c r="AA28" s="11"/>
      <c r="AB28" s="11"/>
      <c r="AC28" s="11"/>
      <c r="AD28" s="11"/>
      <c r="AE28" s="11"/>
      <c r="AF28" s="11"/>
      <c r="AG28" s="11"/>
      <c r="AH28" s="11"/>
      <c r="AI28" s="11"/>
      <c r="AJ28" s="11"/>
      <c r="AK28" s="11" t="s">
        <v>3706</v>
      </c>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row>
    <row r="29" spans="1:255">
      <c r="A29" s="176" t="s">
        <v>840</v>
      </c>
      <c r="B29" s="77"/>
      <c r="C29" s="77"/>
      <c r="D29" s="77"/>
      <c r="E29" s="51"/>
      <c r="F29" s="49"/>
      <c r="G29" s="77"/>
      <c r="H29" s="77"/>
      <c r="I29" s="77"/>
      <c r="J29" s="77"/>
      <c r="K29" s="346"/>
      <c r="L29" s="346"/>
      <c r="M29" s="1793"/>
      <c r="N29" s="49"/>
      <c r="O29" s="346"/>
      <c r="P29" s="346"/>
      <c r="Q29" s="346"/>
      <c r="R29" s="346"/>
      <c r="S29" s="1793"/>
      <c r="T29" s="11"/>
      <c r="U29" s="11"/>
      <c r="V29" s="11" t="s">
        <v>3706</v>
      </c>
      <c r="W29" s="11"/>
      <c r="X29" s="11"/>
      <c r="Y29" s="11"/>
      <c r="Z29" s="11"/>
      <c r="AA29" s="11"/>
      <c r="AB29" s="11"/>
      <c r="AC29" s="11"/>
      <c r="AD29" s="11"/>
      <c r="AE29" s="11"/>
      <c r="AF29" s="11"/>
      <c r="AG29" s="11"/>
      <c r="AH29" s="11"/>
      <c r="AI29" s="11"/>
      <c r="AJ29" s="11"/>
      <c r="AK29" s="11" t="s">
        <v>3706</v>
      </c>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row>
    <row r="30" spans="1:255">
      <c r="A30" s="176" t="s">
        <v>841</v>
      </c>
      <c r="B30" s="77"/>
      <c r="C30" s="77"/>
      <c r="D30" s="77"/>
      <c r="E30" s="51"/>
      <c r="F30" s="49"/>
      <c r="G30" s="77"/>
      <c r="H30" s="77"/>
      <c r="I30" s="77"/>
      <c r="J30" s="77"/>
      <c r="K30" s="346"/>
      <c r="L30" s="346"/>
      <c r="M30" s="1793">
        <v>4</v>
      </c>
      <c r="N30" s="49"/>
      <c r="O30" s="346"/>
      <c r="P30" s="346"/>
      <c r="Q30" s="346"/>
      <c r="R30" s="346">
        <f t="shared" ref="R30:R42" si="0">SUM(O30:Q30)</f>
        <v>0</v>
      </c>
      <c r="S30" s="1793">
        <v>4</v>
      </c>
      <c r="T30" s="11"/>
      <c r="U30" s="11"/>
      <c r="V30" s="11" t="s">
        <v>3706</v>
      </c>
      <c r="W30" s="11"/>
      <c r="X30" s="11"/>
      <c r="Y30" s="11"/>
      <c r="Z30" s="11"/>
      <c r="AA30" s="11"/>
      <c r="AB30" s="11"/>
      <c r="AC30" s="11"/>
      <c r="AD30" s="11"/>
      <c r="AE30" s="11"/>
      <c r="AF30" s="11"/>
      <c r="AG30" s="11"/>
      <c r="AH30" s="11"/>
      <c r="AI30" s="11"/>
      <c r="AJ30" s="11"/>
      <c r="AK30" s="11" t="s">
        <v>3706</v>
      </c>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row>
    <row r="31" spans="1:255">
      <c r="A31" s="176" t="s">
        <v>842</v>
      </c>
      <c r="B31" s="77"/>
      <c r="C31" s="3700" t="s">
        <v>1549</v>
      </c>
      <c r="D31" s="3701"/>
      <c r="E31" s="51"/>
      <c r="F31" s="49"/>
      <c r="G31" s="77"/>
      <c r="H31" s="77"/>
      <c r="I31" s="77"/>
      <c r="J31" s="77"/>
      <c r="K31" s="346"/>
      <c r="L31" s="346"/>
      <c r="M31" s="1793">
        <v>5</v>
      </c>
      <c r="N31" s="49"/>
      <c r="O31" s="346"/>
      <c r="P31" s="346"/>
      <c r="Q31" s="346"/>
      <c r="R31" s="346">
        <f t="shared" si="0"/>
        <v>0</v>
      </c>
      <c r="S31" s="1793">
        <v>5</v>
      </c>
      <c r="T31" s="11"/>
      <c r="U31" s="11"/>
      <c r="V31" s="11" t="s">
        <v>3706</v>
      </c>
      <c r="W31" s="11"/>
      <c r="X31" s="11"/>
      <c r="Y31" s="11"/>
      <c r="Z31" s="11"/>
      <c r="AA31" s="11"/>
      <c r="AB31" s="11"/>
      <c r="AC31" s="11"/>
      <c r="AD31" s="11"/>
      <c r="AE31" s="11"/>
      <c r="AF31" s="11"/>
      <c r="AG31" s="11"/>
      <c r="AH31" s="11"/>
      <c r="AI31" s="11"/>
      <c r="AJ31" s="11"/>
      <c r="AK31" s="11" t="s">
        <v>3706</v>
      </c>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row>
    <row r="32" spans="1:255">
      <c r="A32" s="176" t="s">
        <v>843</v>
      </c>
      <c r="B32" s="77"/>
      <c r="C32" s="3702"/>
      <c r="D32" s="3703"/>
      <c r="E32" s="51"/>
      <c r="F32" s="49"/>
      <c r="G32" s="77"/>
      <c r="H32" s="3700" t="s">
        <v>1549</v>
      </c>
      <c r="I32" s="3701"/>
      <c r="J32" s="77"/>
      <c r="K32" s="346"/>
      <c r="L32" s="346"/>
      <c r="M32" s="1793">
        <v>6</v>
      </c>
      <c r="N32" s="49"/>
      <c r="O32" s="346"/>
      <c r="P32" s="346"/>
      <c r="Q32" s="346"/>
      <c r="R32" s="346">
        <f t="shared" si="0"/>
        <v>0</v>
      </c>
      <c r="S32" s="1793">
        <v>6</v>
      </c>
      <c r="T32" s="11"/>
      <c r="U32" s="11"/>
      <c r="V32" s="11" t="s">
        <v>3706</v>
      </c>
      <c r="W32" s="11"/>
      <c r="X32" s="11"/>
      <c r="Y32" s="11"/>
      <c r="Z32" s="11"/>
      <c r="AA32" s="11"/>
      <c r="AB32" s="11"/>
      <c r="AC32" s="11"/>
      <c r="AD32" s="11"/>
      <c r="AE32" s="11"/>
      <c r="AF32" s="11"/>
      <c r="AG32" s="11"/>
      <c r="AH32" s="11"/>
      <c r="AI32" s="11"/>
      <c r="AJ32" s="11"/>
      <c r="AK32" s="11" t="s">
        <v>3706</v>
      </c>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row>
    <row r="33" spans="1:255">
      <c r="A33" s="176" t="s">
        <v>844</v>
      </c>
      <c r="B33" s="77"/>
      <c r="C33" s="3702"/>
      <c r="D33" s="3703"/>
      <c r="E33" s="51"/>
      <c r="F33" s="49"/>
      <c r="G33" s="77"/>
      <c r="H33" s="3702"/>
      <c r="I33" s="3703"/>
      <c r="J33" s="77"/>
      <c r="K33" s="346"/>
      <c r="L33" s="346"/>
      <c r="M33" s="1793">
        <v>7</v>
      </c>
      <c r="N33" s="49"/>
      <c r="O33" s="3700" t="s">
        <v>1549</v>
      </c>
      <c r="P33" s="3701"/>
      <c r="Q33" s="346"/>
      <c r="R33" s="346">
        <f t="shared" si="0"/>
        <v>0</v>
      </c>
      <c r="S33" s="1793">
        <v>7</v>
      </c>
      <c r="T33" s="11"/>
      <c r="U33" s="11"/>
      <c r="V33" s="11" t="s">
        <v>3706</v>
      </c>
      <c r="W33" s="11"/>
      <c r="X33" s="11"/>
      <c r="Y33" s="11"/>
      <c r="Z33" s="11"/>
      <c r="AA33" s="11"/>
      <c r="AB33" s="11"/>
      <c r="AC33" s="11"/>
      <c r="AD33" s="11"/>
      <c r="AE33" s="11"/>
      <c r="AF33" s="11"/>
      <c r="AG33" s="11"/>
      <c r="AH33" s="11"/>
      <c r="AI33" s="11"/>
      <c r="AJ33" s="11"/>
      <c r="AK33" s="11" t="s">
        <v>221</v>
      </c>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row>
    <row r="34" spans="1:255">
      <c r="A34" s="176" t="s">
        <v>845</v>
      </c>
      <c r="B34" s="77"/>
      <c r="C34" s="3702"/>
      <c r="D34" s="3703"/>
      <c r="E34" s="51"/>
      <c r="F34" s="49"/>
      <c r="G34" s="77"/>
      <c r="H34" s="3702"/>
      <c r="I34" s="3703"/>
      <c r="J34" s="77"/>
      <c r="K34" s="346"/>
      <c r="L34" s="346"/>
      <c r="M34" s="1793">
        <v>8</v>
      </c>
      <c r="N34" s="49"/>
      <c r="O34" s="3702"/>
      <c r="P34" s="3703"/>
      <c r="Q34" s="346"/>
      <c r="R34" s="346">
        <f t="shared" si="0"/>
        <v>0</v>
      </c>
      <c r="S34" s="1793">
        <v>8</v>
      </c>
      <c r="T34" s="11" t="s">
        <v>3706</v>
      </c>
      <c r="U34" s="11" t="s">
        <v>3706</v>
      </c>
      <c r="V34" s="11" t="s">
        <v>3706</v>
      </c>
      <c r="W34" s="11"/>
      <c r="X34" s="11"/>
      <c r="Y34" s="11"/>
      <c r="Z34" s="11" t="s">
        <v>3706</v>
      </c>
      <c r="AA34" s="11" t="s">
        <v>3706</v>
      </c>
      <c r="AB34" s="11" t="s">
        <v>3706</v>
      </c>
      <c r="AC34" s="11" t="s">
        <v>3706</v>
      </c>
      <c r="AD34" s="11" t="s">
        <v>3706</v>
      </c>
      <c r="AE34" s="11" t="s">
        <v>3706</v>
      </c>
      <c r="AF34" s="11" t="s">
        <v>3706</v>
      </c>
      <c r="AG34" s="11" t="s">
        <v>3706</v>
      </c>
      <c r="AH34" s="11" t="s">
        <v>3706</v>
      </c>
      <c r="AI34" s="11" t="s">
        <v>3706</v>
      </c>
      <c r="AJ34" s="11" t="s">
        <v>3706</v>
      </c>
      <c r="AK34" s="11" t="s">
        <v>3706</v>
      </c>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row>
    <row r="35" spans="1:255">
      <c r="A35" s="176" t="s">
        <v>846</v>
      </c>
      <c r="B35" s="77"/>
      <c r="C35" s="3704"/>
      <c r="D35" s="3705"/>
      <c r="E35" s="51"/>
      <c r="F35" s="49"/>
      <c r="G35" s="77"/>
      <c r="H35" s="3702"/>
      <c r="I35" s="3703"/>
      <c r="J35" s="77"/>
      <c r="K35" s="346"/>
      <c r="L35" s="346"/>
      <c r="M35" s="1793">
        <v>9</v>
      </c>
      <c r="N35" s="49"/>
      <c r="O35" s="3702"/>
      <c r="P35" s="3703"/>
      <c r="Q35" s="346"/>
      <c r="R35" s="346">
        <f t="shared" si="0"/>
        <v>0</v>
      </c>
      <c r="S35" s="1793">
        <v>9</v>
      </c>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row>
    <row r="36" spans="1:255">
      <c r="A36" s="176" t="s">
        <v>4157</v>
      </c>
      <c r="B36" s="77"/>
      <c r="C36" s="77"/>
      <c r="D36" s="77"/>
      <c r="E36" s="51"/>
      <c r="F36" s="49"/>
      <c r="G36" s="77"/>
      <c r="H36" s="3704"/>
      <c r="I36" s="3705"/>
      <c r="J36" s="77"/>
      <c r="K36" s="346"/>
      <c r="L36" s="346"/>
      <c r="M36" s="1793">
        <v>10</v>
      </c>
      <c r="N36" s="49"/>
      <c r="O36" s="3702"/>
      <c r="P36" s="3703"/>
      <c r="Q36" s="346"/>
      <c r="R36" s="346">
        <f t="shared" si="0"/>
        <v>0</v>
      </c>
      <c r="S36" s="1793">
        <v>10</v>
      </c>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row>
    <row r="37" spans="1:255">
      <c r="A37" s="176" t="s">
        <v>4158</v>
      </c>
      <c r="B37" s="77"/>
      <c r="C37" s="77"/>
      <c r="D37" s="77"/>
      <c r="E37" s="51"/>
      <c r="F37" s="49"/>
      <c r="G37" s="77"/>
      <c r="H37" s="77"/>
      <c r="I37" s="77"/>
      <c r="J37" s="77"/>
      <c r="K37" s="346"/>
      <c r="L37" s="346"/>
      <c r="M37" s="1793">
        <v>11</v>
      </c>
      <c r="N37" s="49"/>
      <c r="O37" s="3704"/>
      <c r="P37" s="3705"/>
      <c r="Q37" s="346"/>
      <c r="R37" s="346">
        <f t="shared" si="0"/>
        <v>0</v>
      </c>
      <c r="S37" s="1793">
        <v>11</v>
      </c>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row>
    <row r="38" spans="1:255">
      <c r="A38" s="176" t="s">
        <v>4159</v>
      </c>
      <c r="B38" s="77"/>
      <c r="C38" s="77"/>
      <c r="D38" s="77"/>
      <c r="E38" s="51"/>
      <c r="F38" s="49"/>
      <c r="G38" s="77"/>
      <c r="H38" s="77"/>
      <c r="I38" s="77"/>
      <c r="J38" s="77"/>
      <c r="K38" s="346"/>
      <c r="L38" s="346"/>
      <c r="M38" s="1793">
        <v>12</v>
      </c>
      <c r="N38" s="49"/>
      <c r="O38" s="346"/>
      <c r="P38" s="346"/>
      <c r="Q38" s="346"/>
      <c r="R38" s="346">
        <f t="shared" si="0"/>
        <v>0</v>
      </c>
      <c r="S38" s="1793">
        <v>12</v>
      </c>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row>
    <row r="39" spans="1:255">
      <c r="A39" s="176" t="s">
        <v>4160</v>
      </c>
      <c r="B39" s="77"/>
      <c r="C39" s="77"/>
      <c r="D39" s="77"/>
      <c r="E39" s="51"/>
      <c r="F39" s="49"/>
      <c r="G39" s="77"/>
      <c r="H39" s="77"/>
      <c r="I39" s="77"/>
      <c r="J39" s="77"/>
      <c r="K39" s="346"/>
      <c r="L39" s="346"/>
      <c r="M39" s="1793">
        <v>13</v>
      </c>
      <c r="N39" s="49"/>
      <c r="O39" s="346"/>
      <c r="P39" s="346"/>
      <c r="Q39" s="346"/>
      <c r="R39" s="346">
        <f t="shared" si="0"/>
        <v>0</v>
      </c>
      <c r="S39" s="1793">
        <v>13</v>
      </c>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row>
    <row r="40" spans="1:255">
      <c r="A40" s="176" t="s">
        <v>4161</v>
      </c>
      <c r="B40" s="77"/>
      <c r="C40" s="77"/>
      <c r="D40" s="77"/>
      <c r="E40" s="51"/>
      <c r="F40" s="49"/>
      <c r="G40" s="77"/>
      <c r="H40" s="77"/>
      <c r="I40" s="77"/>
      <c r="J40" s="77"/>
      <c r="K40" s="346"/>
      <c r="L40" s="346"/>
      <c r="M40" s="1793">
        <v>14</v>
      </c>
      <c r="N40" s="49"/>
      <c r="O40" s="346"/>
      <c r="P40" s="346"/>
      <c r="Q40" s="346"/>
      <c r="R40" s="346">
        <f t="shared" si="0"/>
        <v>0</v>
      </c>
      <c r="S40" s="1793">
        <v>14</v>
      </c>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row>
    <row r="41" spans="1:255">
      <c r="A41" s="176" t="s">
        <v>4175</v>
      </c>
      <c r="B41" s="77"/>
      <c r="C41" s="77"/>
      <c r="D41" s="77"/>
      <c r="E41" s="51"/>
      <c r="F41" s="49"/>
      <c r="G41" s="77"/>
      <c r="H41" s="77"/>
      <c r="I41" s="77"/>
      <c r="J41" s="77"/>
      <c r="K41" s="346"/>
      <c r="L41" s="346"/>
      <c r="M41" s="1793">
        <v>15</v>
      </c>
      <c r="N41" s="49"/>
      <c r="O41" s="346"/>
      <c r="P41" s="346"/>
      <c r="Q41" s="346"/>
      <c r="R41" s="346">
        <f t="shared" si="0"/>
        <v>0</v>
      </c>
      <c r="S41" s="1793">
        <v>15</v>
      </c>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row>
    <row r="42" spans="1:255">
      <c r="A42" s="176" t="s">
        <v>4176</v>
      </c>
      <c r="B42" s="77"/>
      <c r="C42" s="371"/>
      <c r="D42" s="371"/>
      <c r="E42" s="398"/>
      <c r="F42" s="399"/>
      <c r="G42" s="371"/>
      <c r="H42" s="371"/>
      <c r="I42" s="371"/>
      <c r="J42" s="77"/>
      <c r="K42" s="346"/>
      <c r="L42" s="346"/>
      <c r="M42" s="1793">
        <v>16</v>
      </c>
      <c r="N42" s="49"/>
      <c r="O42" s="346"/>
      <c r="P42" s="346"/>
      <c r="Q42" s="346"/>
      <c r="R42" s="346">
        <f t="shared" si="0"/>
        <v>0</v>
      </c>
      <c r="S42" s="1793">
        <v>16</v>
      </c>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row>
    <row r="43" spans="1:255">
      <c r="A43" s="176" t="s">
        <v>4177</v>
      </c>
      <c r="B43" s="290" t="s">
        <v>4014</v>
      </c>
      <c r="C43" s="371"/>
      <c r="D43" s="371"/>
      <c r="E43" s="398"/>
      <c r="F43" s="399"/>
      <c r="G43" s="371"/>
      <c r="H43" s="371"/>
      <c r="I43" s="371"/>
      <c r="J43" s="77">
        <f>SUM(J27:J42)</f>
        <v>0</v>
      </c>
      <c r="K43" s="346">
        <f>SUM(K27:K42)</f>
        <v>0</v>
      </c>
      <c r="L43" s="346">
        <f>SUM(L27:L42)</f>
        <v>0</v>
      </c>
      <c r="M43" s="1793">
        <v>17</v>
      </c>
      <c r="N43" s="49"/>
      <c r="O43" s="215">
        <f>SUM(O27:O42)</f>
        <v>0</v>
      </c>
      <c r="P43" s="215">
        <f>SUM(P27:P42)</f>
        <v>0</v>
      </c>
      <c r="Q43" s="215">
        <f>SUM(Q27:Q42)</f>
        <v>0</v>
      </c>
      <c r="R43" s="215">
        <f>SUM(R27:R42)</f>
        <v>0</v>
      </c>
      <c r="S43" s="1793">
        <v>17</v>
      </c>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row>
    <row r="44" spans="1:255">
      <c r="A44" s="231"/>
      <c r="B44" s="232"/>
      <c r="C44" s="232"/>
      <c r="D44" s="232"/>
      <c r="E44" s="233"/>
      <c r="F44" s="231"/>
      <c r="G44" s="232"/>
      <c r="H44" s="232"/>
      <c r="I44" s="232"/>
      <c r="J44" s="232"/>
      <c r="K44" s="232"/>
      <c r="L44" s="232"/>
      <c r="M44" s="233"/>
      <c r="N44" s="231"/>
      <c r="O44" s="232"/>
      <c r="P44" s="232"/>
      <c r="Q44" s="232"/>
      <c r="R44" s="232"/>
      <c r="S44" s="233"/>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row>
    <row r="45" spans="1:255">
      <c r="A45" s="202"/>
      <c r="B45" s="44"/>
      <c r="C45" s="44"/>
      <c r="D45" s="44"/>
      <c r="E45" s="45"/>
      <c r="F45" s="202"/>
      <c r="G45" s="44"/>
      <c r="H45" s="44"/>
      <c r="I45" s="44"/>
      <c r="J45" s="44"/>
      <c r="K45" s="44"/>
      <c r="L45" s="44"/>
      <c r="M45" s="45"/>
      <c r="N45" s="202"/>
      <c r="O45" s="44"/>
      <c r="P45" s="44"/>
      <c r="Q45" s="44"/>
      <c r="R45" s="44"/>
      <c r="S45" s="45"/>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row>
    <row r="46" spans="1:255">
      <c r="A46" s="202"/>
      <c r="B46" s="44"/>
      <c r="C46" s="44"/>
      <c r="D46" s="44"/>
      <c r="E46" s="45"/>
      <c r="F46" s="202"/>
      <c r="G46" s="44"/>
      <c r="H46" s="44"/>
      <c r="I46" s="44"/>
      <c r="J46" s="44"/>
      <c r="K46" s="44"/>
      <c r="L46" s="44"/>
      <c r="M46" s="45"/>
      <c r="N46" s="202"/>
      <c r="O46" s="44"/>
      <c r="P46" s="44"/>
      <c r="Q46" s="44"/>
      <c r="R46" s="44"/>
      <c r="S46" s="45"/>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row>
    <row r="47" spans="1:255">
      <c r="A47" s="202"/>
      <c r="B47" s="44"/>
      <c r="C47" s="44"/>
      <c r="D47" s="44"/>
      <c r="E47" s="45"/>
      <c r="F47" s="202"/>
      <c r="G47" s="44"/>
      <c r="H47" s="44"/>
      <c r="I47" s="44"/>
      <c r="J47" s="44"/>
      <c r="K47" s="44"/>
      <c r="L47" s="44"/>
      <c r="M47" s="45"/>
      <c r="N47" s="202"/>
      <c r="O47" s="44"/>
      <c r="P47" s="44"/>
      <c r="Q47" s="44"/>
      <c r="R47" s="44"/>
      <c r="S47" s="45"/>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row>
    <row r="48" spans="1:255">
      <c r="A48" s="202"/>
      <c r="B48" s="44"/>
      <c r="C48" s="44"/>
      <c r="D48" s="44"/>
      <c r="E48" s="45"/>
      <c r="F48" s="202"/>
      <c r="G48" s="44"/>
      <c r="H48" s="44"/>
      <c r="I48" s="44"/>
      <c r="J48" s="44"/>
      <c r="K48" s="44"/>
      <c r="L48" s="44"/>
      <c r="M48" s="45"/>
      <c r="N48" s="202"/>
      <c r="O48" s="44"/>
      <c r="P48" s="44"/>
      <c r="Q48" s="44"/>
      <c r="R48" s="44"/>
      <c r="S48" s="45"/>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row>
    <row r="49" spans="1:255">
      <c r="A49" s="202"/>
      <c r="B49" s="44"/>
      <c r="C49" s="44"/>
      <c r="D49" s="44"/>
      <c r="E49" s="45"/>
      <c r="F49" s="202"/>
      <c r="G49" s="44"/>
      <c r="H49" s="44"/>
      <c r="I49" s="44"/>
      <c r="J49" s="44"/>
      <c r="K49" s="44"/>
      <c r="L49" s="44"/>
      <c r="M49" s="45"/>
      <c r="N49" s="202"/>
      <c r="O49" s="44"/>
      <c r="P49" s="44"/>
      <c r="Q49" s="44"/>
      <c r="R49" s="44"/>
      <c r="S49" s="45"/>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row>
    <row r="50" spans="1:255">
      <c r="A50" s="202"/>
      <c r="B50" s="44"/>
      <c r="C50" s="44"/>
      <c r="D50" s="44"/>
      <c r="E50" s="45"/>
      <c r="F50" s="202"/>
      <c r="G50" s="44"/>
      <c r="H50" s="44"/>
      <c r="I50" s="44"/>
      <c r="J50" s="44"/>
      <c r="K50" s="44"/>
      <c r="L50" s="44"/>
      <c r="M50" s="45"/>
      <c r="N50" s="202"/>
      <c r="O50" s="44"/>
      <c r="P50" s="44"/>
      <c r="Q50" s="44"/>
      <c r="R50" s="44"/>
      <c r="S50" s="45"/>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row>
    <row r="51" spans="1:255">
      <c r="A51" s="202"/>
      <c r="B51" s="44"/>
      <c r="C51" s="44"/>
      <c r="D51" s="44"/>
      <c r="E51" s="45"/>
      <c r="F51" s="202"/>
      <c r="G51" s="44"/>
      <c r="H51" s="44"/>
      <c r="I51" s="44"/>
      <c r="J51" s="44"/>
      <c r="K51" s="44"/>
      <c r="L51" s="44"/>
      <c r="M51" s="45"/>
      <c r="N51" s="202"/>
      <c r="O51" s="44"/>
      <c r="P51" s="44"/>
      <c r="Q51" s="44"/>
      <c r="R51" s="44"/>
      <c r="S51" s="45"/>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row>
    <row r="52" spans="1:255">
      <c r="A52" s="202"/>
      <c r="B52" s="44"/>
      <c r="C52" s="44"/>
      <c r="D52" s="44"/>
      <c r="E52" s="45"/>
      <c r="F52" s="202"/>
      <c r="G52" s="44"/>
      <c r="H52" s="44"/>
      <c r="I52" s="44"/>
      <c r="J52" s="44"/>
      <c r="K52" s="44"/>
      <c r="L52" s="44"/>
      <c r="M52" s="45"/>
      <c r="N52" s="202"/>
      <c r="O52" s="44"/>
      <c r="P52" s="44"/>
      <c r="Q52" s="44"/>
      <c r="R52" s="44"/>
      <c r="S52" s="45"/>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row>
    <row r="53" spans="1:255">
      <c r="A53" s="202"/>
      <c r="B53" s="44"/>
      <c r="C53" s="44"/>
      <c r="D53" s="44"/>
      <c r="E53" s="45"/>
      <c r="F53" s="202"/>
      <c r="G53" s="44"/>
      <c r="H53" s="44"/>
      <c r="I53" s="44"/>
      <c r="J53" s="44"/>
      <c r="K53" s="44"/>
      <c r="L53" s="44"/>
      <c r="M53" s="45"/>
      <c r="N53" s="202"/>
      <c r="O53" s="44"/>
      <c r="P53" s="44"/>
      <c r="Q53" s="44"/>
      <c r="R53" s="44"/>
      <c r="S53" s="45"/>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row>
    <row r="54" spans="1:255" ht="15.75" thickBot="1">
      <c r="A54" s="400"/>
      <c r="B54" s="401"/>
      <c r="C54" s="401"/>
      <c r="D54" s="401"/>
      <c r="E54" s="402"/>
      <c r="F54" s="400"/>
      <c r="G54" s="401"/>
      <c r="H54" s="401"/>
      <c r="I54" s="401"/>
      <c r="J54" s="401"/>
      <c r="K54" s="401"/>
      <c r="L54" s="401"/>
      <c r="M54" s="402"/>
      <c r="N54" s="400"/>
      <c r="O54" s="401"/>
      <c r="P54" s="401"/>
      <c r="Q54" s="401"/>
      <c r="R54" s="401"/>
      <c r="S54" s="402"/>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row>
    <row r="55" spans="1:255">
      <c r="A55" s="44"/>
      <c r="B55" s="44"/>
      <c r="C55" s="44"/>
      <c r="D55" s="44"/>
      <c r="E55" s="44"/>
      <c r="F55" s="44"/>
      <c r="G55" s="44"/>
      <c r="H55" s="44"/>
      <c r="I55" s="44"/>
      <c r="J55" s="44"/>
      <c r="K55" s="44"/>
      <c r="L55" s="44"/>
      <c r="M55" s="44"/>
      <c r="N55" s="44"/>
      <c r="O55" s="44"/>
      <c r="P55" s="44"/>
      <c r="Q55" s="44"/>
      <c r="R55" s="44"/>
      <c r="S55" s="44"/>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row>
    <row r="56" spans="1:255">
      <c r="A56" s="1771" t="s">
        <v>1114</v>
      </c>
      <c r="B56" s="11"/>
      <c r="C56" s="11"/>
      <c r="D56" s="44"/>
      <c r="E56" s="44"/>
      <c r="F56" s="1771" t="str">
        <f>A56</f>
        <v>FERC FORM NO.1 (REVISED 12-90) NYPSC Modified-96</v>
      </c>
      <c r="G56" s="44"/>
      <c r="H56" s="44"/>
      <c r="I56" s="11"/>
      <c r="J56" s="44"/>
      <c r="K56" s="44"/>
      <c r="L56" s="44"/>
      <c r="M56" s="44"/>
      <c r="N56" s="44" t="str">
        <f>A56</f>
        <v>FERC FORM NO.1 (REVISED 12-90) NYPSC Modified-96</v>
      </c>
      <c r="O56" s="44"/>
      <c r="P56" s="11"/>
      <c r="Q56" s="44"/>
      <c r="R56" s="44"/>
      <c r="S56" s="174" t="s">
        <v>847</v>
      </c>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row>
    <row r="57" spans="1:255">
      <c r="A57" s="44" t="s">
        <v>848</v>
      </c>
      <c r="B57" s="44"/>
      <c r="C57" s="44"/>
      <c r="D57" s="44"/>
      <c r="E57" s="44"/>
      <c r="F57" s="44" t="s">
        <v>849</v>
      </c>
      <c r="G57" s="44"/>
      <c r="H57" s="44"/>
      <c r="I57" s="44"/>
      <c r="J57" s="284"/>
      <c r="K57" s="284"/>
      <c r="L57" s="284"/>
      <c r="M57" s="44"/>
      <c r="N57" s="44" t="s">
        <v>850</v>
      </c>
      <c r="O57" s="44"/>
      <c r="P57" s="284"/>
      <c r="Q57" s="284"/>
      <c r="R57" s="284"/>
      <c r="S57" s="44"/>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row>
    <row r="58" spans="1:255" ht="18">
      <c r="A58" s="282" t="s">
        <v>851</v>
      </c>
      <c r="B58" s="44"/>
      <c r="C58" s="369"/>
      <c r="D58" s="44"/>
      <c r="E58" s="44"/>
      <c r="F58" s="11"/>
      <c r="G58" s="11"/>
      <c r="H58" s="11"/>
      <c r="I58" s="11"/>
      <c r="J58" s="199"/>
      <c r="K58" s="199"/>
      <c r="L58" s="199"/>
      <c r="M58" s="11"/>
      <c r="N58" s="199"/>
      <c r="O58" s="11"/>
      <c r="P58" s="199"/>
      <c r="Q58" s="199"/>
      <c r="R58" s="199"/>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row>
    <row r="59" spans="1:255" ht="18">
      <c r="A59" s="368"/>
      <c r="B59" s="367"/>
      <c r="C59" s="368"/>
      <c r="D59" s="11"/>
      <c r="E59" s="11"/>
      <c r="F59" s="11"/>
      <c r="G59" s="11"/>
      <c r="H59" s="11"/>
      <c r="I59" s="11"/>
      <c r="J59" s="199"/>
      <c r="K59" s="199"/>
      <c r="L59" s="199"/>
      <c r="M59" s="11"/>
      <c r="N59" s="199"/>
      <c r="O59" s="11"/>
      <c r="P59" s="199"/>
      <c r="Q59" s="199"/>
      <c r="R59" s="199"/>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row>
    <row r="60" spans="1:255" ht="18.75" thickBot="1">
      <c r="A60" s="560" t="str">
        <f>'[31]Data Sheet'!$C$25</f>
        <v>ORANGE AND ROCKLAND UTILITIES, INC.</v>
      </c>
      <c r="B60" s="368"/>
      <c r="C60" s="11"/>
      <c r="D60" s="462" t="str">
        <f>'Data Sheet'!$C$40</f>
        <v>4/28/2015</v>
      </c>
      <c r="E60" s="708" t="str">
        <f>'Data Sheet'!$C$38</f>
        <v>12/31/2014</v>
      </c>
      <c r="F60" s="560" t="str">
        <f>'[31]Data Sheet'!$C$25</f>
        <v>ORANGE AND ROCKLAND UTILITIES, INC.</v>
      </c>
      <c r="G60" s="11"/>
      <c r="H60" s="11"/>
      <c r="I60" s="11"/>
      <c r="J60" s="456" t="str">
        <f>J3</f>
        <v>4/28/2015</v>
      </c>
      <c r="K60" s="199"/>
      <c r="L60" s="2185" t="str">
        <f>L3</f>
        <v>12/31/2014</v>
      </c>
      <c r="M60" s="11"/>
      <c r="N60" s="560" t="str">
        <f>'[31]Data Sheet'!$C$25</f>
        <v>ORANGE AND ROCKLAND UTILITIES, INC.</v>
      </c>
      <c r="O60" s="11"/>
      <c r="P60" s="199"/>
      <c r="Q60" s="456" t="str">
        <f>Q3</f>
        <v>4/28/2015</v>
      </c>
      <c r="R60" s="11" t="str">
        <f>R3</f>
        <v>12/31/2014</v>
      </c>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row>
    <row r="61" spans="1:255">
      <c r="A61" s="13"/>
      <c r="B61" s="41"/>
      <c r="C61" s="41"/>
      <c r="D61" s="41"/>
      <c r="E61" s="42"/>
      <c r="F61" s="13"/>
      <c r="G61" s="41"/>
      <c r="H61" s="41"/>
      <c r="I61" s="41"/>
      <c r="J61" s="403"/>
      <c r="K61" s="403"/>
      <c r="L61" s="403"/>
      <c r="M61" s="42"/>
      <c r="N61" s="404"/>
      <c r="O61" s="41"/>
      <c r="P61" s="403"/>
      <c r="Q61" s="403"/>
      <c r="R61" s="403"/>
      <c r="S61" s="42"/>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row>
    <row r="62" spans="1:255">
      <c r="A62" s="202" t="s">
        <v>793</v>
      </c>
      <c r="B62" s="44"/>
      <c r="C62" s="44"/>
      <c r="D62" s="44"/>
      <c r="E62" s="45"/>
      <c r="F62" s="202" t="s">
        <v>794</v>
      </c>
      <c r="G62" s="44"/>
      <c r="H62" s="44"/>
      <c r="I62" s="44"/>
      <c r="J62" s="44"/>
      <c r="K62" s="44"/>
      <c r="L62" s="11"/>
      <c r="M62" s="45"/>
      <c r="N62" s="202" t="s">
        <v>794</v>
      </c>
      <c r="O62" s="44"/>
      <c r="P62" s="44"/>
      <c r="Q62" s="44"/>
      <c r="R62" s="44"/>
      <c r="S62" s="48"/>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row>
    <row r="63" spans="1:255">
      <c r="A63" s="202" t="s">
        <v>2327</v>
      </c>
      <c r="B63" s="44"/>
      <c r="C63" s="44"/>
      <c r="D63" s="44"/>
      <c r="E63" s="45"/>
      <c r="F63" s="202" t="s">
        <v>2327</v>
      </c>
      <c r="G63" s="44"/>
      <c r="H63" s="44"/>
      <c r="I63" s="44"/>
      <c r="J63" s="44"/>
      <c r="K63" s="44"/>
      <c r="L63" s="11"/>
      <c r="M63" s="45"/>
      <c r="N63" s="202" t="s">
        <v>2327</v>
      </c>
      <c r="O63" s="44"/>
      <c r="P63" s="44"/>
      <c r="Q63" s="44"/>
      <c r="R63" s="44"/>
      <c r="S63" s="48"/>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row>
    <row r="64" spans="1:255">
      <c r="A64" s="47"/>
      <c r="B64" s="11"/>
      <c r="C64" s="11"/>
      <c r="D64" s="11"/>
      <c r="E64" s="48"/>
      <c r="F64" s="47"/>
      <c r="G64" s="11"/>
      <c r="H64" s="11"/>
      <c r="I64" s="11"/>
      <c r="J64" s="11"/>
      <c r="K64" s="11"/>
      <c r="L64" s="11"/>
      <c r="M64" s="48"/>
      <c r="N64" s="47"/>
      <c r="O64" s="11"/>
      <c r="P64" s="11"/>
      <c r="Q64" s="11"/>
      <c r="R64" s="11"/>
      <c r="S64" s="48"/>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row>
    <row r="65" spans="1:255">
      <c r="A65" s="252" t="s">
        <v>3706</v>
      </c>
      <c r="B65" s="1786" t="s">
        <v>4001</v>
      </c>
      <c r="C65" s="1786" t="s">
        <v>507</v>
      </c>
      <c r="D65" s="255" t="s">
        <v>508</v>
      </c>
      <c r="E65" s="60" t="s">
        <v>3706</v>
      </c>
      <c r="F65" s="231" t="s">
        <v>695</v>
      </c>
      <c r="G65" s="255"/>
      <c r="H65" s="1786"/>
      <c r="I65" s="1786"/>
      <c r="J65" s="1786" t="s">
        <v>509</v>
      </c>
      <c r="K65" s="232" t="s">
        <v>510</v>
      </c>
      <c r="L65" s="255"/>
      <c r="M65" s="60"/>
      <c r="N65" s="131" t="s">
        <v>66</v>
      </c>
      <c r="O65" s="132"/>
      <c r="P65" s="132"/>
      <c r="Q65" s="132"/>
      <c r="R65" s="132"/>
      <c r="S65" s="133"/>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row>
    <row r="66" spans="1:255">
      <c r="A66" s="55"/>
      <c r="B66" s="1767" t="s">
        <v>67</v>
      </c>
      <c r="C66" s="1767" t="s">
        <v>67</v>
      </c>
      <c r="D66" s="1767" t="s">
        <v>67</v>
      </c>
      <c r="E66" s="1790" t="s">
        <v>628</v>
      </c>
      <c r="F66" s="202" t="s">
        <v>629</v>
      </c>
      <c r="G66" s="288"/>
      <c r="H66" s="1767" t="s">
        <v>68</v>
      </c>
      <c r="I66" s="1767" t="s">
        <v>69</v>
      </c>
      <c r="J66" s="1767" t="s">
        <v>696</v>
      </c>
      <c r="K66" s="1786" t="s">
        <v>632</v>
      </c>
      <c r="L66" s="1786" t="s">
        <v>632</v>
      </c>
      <c r="M66" s="1790" t="s">
        <v>4190</v>
      </c>
      <c r="N66" s="202" t="s">
        <v>633</v>
      </c>
      <c r="O66" s="288"/>
      <c r="P66" s="1767" t="s">
        <v>634</v>
      </c>
      <c r="Q66" s="1767" t="s">
        <v>635</v>
      </c>
      <c r="R66" s="1767" t="s">
        <v>70</v>
      </c>
      <c r="S66" s="1790" t="s">
        <v>4190</v>
      </c>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row>
    <row r="67" spans="1:255">
      <c r="A67" s="175" t="s">
        <v>4190</v>
      </c>
      <c r="B67" s="1767" t="s">
        <v>71</v>
      </c>
      <c r="C67" s="1767" t="s">
        <v>71</v>
      </c>
      <c r="D67" s="1767" t="s">
        <v>71</v>
      </c>
      <c r="E67" s="1790" t="s">
        <v>638</v>
      </c>
      <c r="F67" s="202" t="s">
        <v>639</v>
      </c>
      <c r="G67" s="288"/>
      <c r="H67" s="1767" t="s">
        <v>72</v>
      </c>
      <c r="I67" s="1767" t="s">
        <v>72</v>
      </c>
      <c r="J67" s="1767" t="s">
        <v>73</v>
      </c>
      <c r="K67" s="1767" t="s">
        <v>74</v>
      </c>
      <c r="L67" s="1767" t="s">
        <v>1110</v>
      </c>
      <c r="M67" s="1790" t="s">
        <v>4193</v>
      </c>
      <c r="N67" s="202" t="s">
        <v>644</v>
      </c>
      <c r="O67" s="288"/>
      <c r="P67" s="1767" t="s">
        <v>644</v>
      </c>
      <c r="Q67" s="1767" t="s">
        <v>644</v>
      </c>
      <c r="R67" s="1767" t="s">
        <v>75</v>
      </c>
      <c r="S67" s="1790" t="s">
        <v>4193</v>
      </c>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row>
    <row r="68" spans="1:255">
      <c r="A68" s="176" t="s">
        <v>4193</v>
      </c>
      <c r="B68" s="290" t="s">
        <v>65</v>
      </c>
      <c r="C68" s="290" t="s">
        <v>2119</v>
      </c>
      <c r="D68" s="290" t="s">
        <v>2120</v>
      </c>
      <c r="E68" s="1793" t="s">
        <v>2121</v>
      </c>
      <c r="F68" s="90" t="s">
        <v>4029</v>
      </c>
      <c r="G68" s="207"/>
      <c r="H68" s="290" t="s">
        <v>4030</v>
      </c>
      <c r="I68" s="290" t="s">
        <v>4031</v>
      </c>
      <c r="J68" s="290" t="s">
        <v>4032</v>
      </c>
      <c r="K68" s="290" t="s">
        <v>4033</v>
      </c>
      <c r="L68" s="290" t="s">
        <v>4034</v>
      </c>
      <c r="M68" s="1793"/>
      <c r="N68" s="90" t="s">
        <v>3977</v>
      </c>
      <c r="O68" s="207"/>
      <c r="P68" s="290" t="s">
        <v>3978</v>
      </c>
      <c r="Q68" s="290" t="s">
        <v>1736</v>
      </c>
      <c r="R68" s="290" t="s">
        <v>1737</v>
      </c>
      <c r="S68" s="1793"/>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row>
    <row r="69" spans="1:255">
      <c r="A69" s="176" t="s">
        <v>76</v>
      </c>
      <c r="B69" s="77"/>
      <c r="C69" s="77"/>
      <c r="D69" s="77"/>
      <c r="E69" s="51"/>
      <c r="F69" s="49"/>
      <c r="G69" s="77"/>
      <c r="H69" s="77"/>
      <c r="I69" s="77"/>
      <c r="J69" s="77"/>
      <c r="K69" s="346"/>
      <c r="L69" s="346"/>
      <c r="M69" s="138" t="s">
        <v>76</v>
      </c>
      <c r="N69" s="49"/>
      <c r="O69" s="215"/>
      <c r="P69" s="215"/>
      <c r="Q69" s="215"/>
      <c r="R69" s="215">
        <f t="shared" ref="R69:R132" si="1">SUM(O69:Q69)</f>
        <v>0</v>
      </c>
      <c r="S69" s="138" t="s">
        <v>76</v>
      </c>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row>
    <row r="70" spans="1:255">
      <c r="A70" s="176" t="s">
        <v>77</v>
      </c>
      <c r="B70" s="77"/>
      <c r="C70" s="77"/>
      <c r="D70" s="77"/>
      <c r="E70" s="51"/>
      <c r="F70" s="49"/>
      <c r="G70" s="77"/>
      <c r="H70" s="77"/>
      <c r="I70" s="77"/>
      <c r="J70" s="77"/>
      <c r="K70" s="346"/>
      <c r="L70" s="346"/>
      <c r="M70" s="138" t="s">
        <v>77</v>
      </c>
      <c r="N70" s="49" t="s">
        <v>3706</v>
      </c>
      <c r="O70" s="346"/>
      <c r="P70" s="346"/>
      <c r="Q70" s="346"/>
      <c r="R70" s="346">
        <f t="shared" si="1"/>
        <v>0</v>
      </c>
      <c r="S70" s="138" t="s">
        <v>77</v>
      </c>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row>
    <row r="71" spans="1:255">
      <c r="A71" s="176" t="s">
        <v>840</v>
      </c>
      <c r="B71" s="77"/>
      <c r="C71" s="77"/>
      <c r="D71" s="77"/>
      <c r="E71" s="51"/>
      <c r="F71" s="49"/>
      <c r="G71" s="77"/>
      <c r="H71" s="77"/>
      <c r="I71" s="77"/>
      <c r="J71" s="77"/>
      <c r="K71" s="346"/>
      <c r="L71" s="346"/>
      <c r="M71" s="138" t="s">
        <v>840</v>
      </c>
      <c r="N71" s="49"/>
      <c r="O71" s="346"/>
      <c r="P71" s="346"/>
      <c r="Q71" s="346"/>
      <c r="R71" s="346">
        <f t="shared" si="1"/>
        <v>0</v>
      </c>
      <c r="S71" s="138" t="s">
        <v>840</v>
      </c>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row>
    <row r="72" spans="1:255">
      <c r="A72" s="176" t="s">
        <v>841</v>
      </c>
      <c r="B72" s="77"/>
      <c r="C72" s="77"/>
      <c r="D72" s="77"/>
      <c r="E72" s="51"/>
      <c r="F72" s="49"/>
      <c r="G72" s="77"/>
      <c r="H72" s="77"/>
      <c r="I72" s="77"/>
      <c r="J72" s="77"/>
      <c r="K72" s="346"/>
      <c r="L72" s="346"/>
      <c r="M72" s="138" t="s">
        <v>841</v>
      </c>
      <c r="N72" s="49"/>
      <c r="O72" s="346"/>
      <c r="P72" s="346"/>
      <c r="Q72" s="346"/>
      <c r="R72" s="346">
        <f t="shared" si="1"/>
        <v>0</v>
      </c>
      <c r="S72" s="138" t="s">
        <v>841</v>
      </c>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row>
    <row r="73" spans="1:255">
      <c r="A73" s="176" t="s">
        <v>842</v>
      </c>
      <c r="B73" s="77"/>
      <c r="C73" s="77"/>
      <c r="D73" s="77"/>
      <c r="E73" s="51"/>
      <c r="F73" s="49"/>
      <c r="G73" s="77"/>
      <c r="H73" s="77"/>
      <c r="I73" s="77"/>
      <c r="J73" s="77"/>
      <c r="K73" s="346"/>
      <c r="L73" s="346"/>
      <c r="M73" s="138" t="s">
        <v>842</v>
      </c>
      <c r="N73" s="49"/>
      <c r="O73" s="346"/>
      <c r="P73" s="346"/>
      <c r="Q73" s="346"/>
      <c r="R73" s="346">
        <f t="shared" si="1"/>
        <v>0</v>
      </c>
      <c r="S73" s="138" t="s">
        <v>842</v>
      </c>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row>
    <row r="74" spans="1:255">
      <c r="A74" s="176" t="s">
        <v>843</v>
      </c>
      <c r="B74" s="77"/>
      <c r="C74" s="77"/>
      <c r="D74" s="77"/>
      <c r="E74" s="51"/>
      <c r="F74" s="49"/>
      <c r="G74" s="77"/>
      <c r="H74" s="77"/>
      <c r="I74" s="77"/>
      <c r="J74" s="77"/>
      <c r="K74" s="346"/>
      <c r="L74" s="346"/>
      <c r="M74" s="138" t="s">
        <v>843</v>
      </c>
      <c r="N74" s="49"/>
      <c r="O74" s="346"/>
      <c r="P74" s="346"/>
      <c r="Q74" s="346"/>
      <c r="R74" s="346">
        <f t="shared" si="1"/>
        <v>0</v>
      </c>
      <c r="S74" s="138" t="s">
        <v>843</v>
      </c>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row>
    <row r="75" spans="1:255">
      <c r="A75" s="176" t="s">
        <v>844</v>
      </c>
      <c r="B75" s="77"/>
      <c r="C75" s="77"/>
      <c r="D75" s="77"/>
      <c r="E75" s="51"/>
      <c r="F75" s="49"/>
      <c r="G75" s="77"/>
      <c r="H75" s="77"/>
      <c r="I75" s="77"/>
      <c r="J75" s="77"/>
      <c r="K75" s="346"/>
      <c r="L75" s="346"/>
      <c r="M75" s="138" t="s">
        <v>844</v>
      </c>
      <c r="N75" s="49"/>
      <c r="O75" s="346"/>
      <c r="P75" s="346"/>
      <c r="Q75" s="346"/>
      <c r="R75" s="346">
        <f t="shared" si="1"/>
        <v>0</v>
      </c>
      <c r="S75" s="138" t="s">
        <v>844</v>
      </c>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row>
    <row r="76" spans="1:255">
      <c r="A76" s="176" t="s">
        <v>845</v>
      </c>
      <c r="B76" s="77"/>
      <c r="C76" s="77"/>
      <c r="D76" s="77"/>
      <c r="E76" s="51"/>
      <c r="F76" s="49"/>
      <c r="G76" s="77"/>
      <c r="H76" s="77"/>
      <c r="I76" s="77"/>
      <c r="J76" s="77"/>
      <c r="K76" s="346"/>
      <c r="L76" s="346"/>
      <c r="M76" s="138" t="s">
        <v>845</v>
      </c>
      <c r="N76" s="49"/>
      <c r="O76" s="346"/>
      <c r="P76" s="346"/>
      <c r="Q76" s="346"/>
      <c r="R76" s="346">
        <f t="shared" si="1"/>
        <v>0</v>
      </c>
      <c r="S76" s="138" t="s">
        <v>845</v>
      </c>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row>
    <row r="77" spans="1:255">
      <c r="A77" s="176" t="s">
        <v>846</v>
      </c>
      <c r="B77" s="77"/>
      <c r="C77" s="77"/>
      <c r="D77" s="77"/>
      <c r="E77" s="51"/>
      <c r="F77" s="49"/>
      <c r="G77" s="77"/>
      <c r="H77" s="77"/>
      <c r="I77" s="77"/>
      <c r="J77" s="77"/>
      <c r="K77" s="346"/>
      <c r="L77" s="346"/>
      <c r="M77" s="138" t="s">
        <v>846</v>
      </c>
      <c r="N77" s="49"/>
      <c r="O77" s="346"/>
      <c r="P77" s="346"/>
      <c r="Q77" s="346"/>
      <c r="R77" s="346">
        <f t="shared" si="1"/>
        <v>0</v>
      </c>
      <c r="S77" s="138" t="s">
        <v>846</v>
      </c>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row>
    <row r="78" spans="1:255">
      <c r="A78" s="176" t="s">
        <v>4157</v>
      </c>
      <c r="B78" s="77"/>
      <c r="C78" s="77"/>
      <c r="D78" s="77"/>
      <c r="E78" s="51"/>
      <c r="F78" s="49"/>
      <c r="G78" s="77"/>
      <c r="H78" s="77"/>
      <c r="I78" s="77"/>
      <c r="J78" s="77"/>
      <c r="K78" s="346"/>
      <c r="L78" s="346"/>
      <c r="M78" s="138" t="s">
        <v>4157</v>
      </c>
      <c r="N78" s="49"/>
      <c r="O78" s="346"/>
      <c r="P78" s="346"/>
      <c r="Q78" s="346"/>
      <c r="R78" s="346">
        <f t="shared" si="1"/>
        <v>0</v>
      </c>
      <c r="S78" s="138" t="s">
        <v>4157</v>
      </c>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row>
    <row r="79" spans="1:255">
      <c r="A79" s="176" t="s">
        <v>4158</v>
      </c>
      <c r="B79" s="77"/>
      <c r="C79" s="77"/>
      <c r="D79" s="77"/>
      <c r="E79" s="51"/>
      <c r="F79" s="49"/>
      <c r="G79" s="77"/>
      <c r="H79" s="77"/>
      <c r="I79" s="77"/>
      <c r="J79" s="77"/>
      <c r="K79" s="346"/>
      <c r="L79" s="346"/>
      <c r="M79" s="138" t="s">
        <v>4158</v>
      </c>
      <c r="N79" s="49"/>
      <c r="O79" s="346"/>
      <c r="P79" s="346"/>
      <c r="Q79" s="346"/>
      <c r="R79" s="346">
        <f t="shared" si="1"/>
        <v>0</v>
      </c>
      <c r="S79" s="138" t="s">
        <v>4158</v>
      </c>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row>
    <row r="80" spans="1:255">
      <c r="A80" s="176">
        <v>12</v>
      </c>
      <c r="B80" s="77"/>
      <c r="C80" s="77"/>
      <c r="D80" s="77"/>
      <c r="E80" s="51"/>
      <c r="F80" s="49"/>
      <c r="G80" s="77"/>
      <c r="H80" s="77"/>
      <c r="I80" s="77"/>
      <c r="J80" s="77"/>
      <c r="K80" s="346"/>
      <c r="L80" s="346"/>
      <c r="M80" s="138">
        <v>12</v>
      </c>
      <c r="N80" s="49"/>
      <c r="O80" s="346"/>
      <c r="P80" s="346"/>
      <c r="Q80" s="346"/>
      <c r="R80" s="346">
        <f t="shared" si="1"/>
        <v>0</v>
      </c>
      <c r="S80" s="138">
        <v>12</v>
      </c>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row>
    <row r="81" spans="1:255">
      <c r="A81" s="176">
        <v>13</v>
      </c>
      <c r="B81" s="77"/>
      <c r="C81" s="77"/>
      <c r="D81" s="77"/>
      <c r="E81" s="51"/>
      <c r="F81" s="49"/>
      <c r="G81" s="77"/>
      <c r="H81" s="77"/>
      <c r="I81" s="77"/>
      <c r="J81" s="77"/>
      <c r="K81" s="346"/>
      <c r="L81" s="346"/>
      <c r="M81" s="138">
        <v>13</v>
      </c>
      <c r="N81" s="49"/>
      <c r="O81" s="346"/>
      <c r="P81" s="346"/>
      <c r="Q81" s="346"/>
      <c r="R81" s="346">
        <f t="shared" si="1"/>
        <v>0</v>
      </c>
      <c r="S81" s="138">
        <v>13</v>
      </c>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row>
    <row r="82" spans="1:255">
      <c r="A82" s="176">
        <v>14</v>
      </c>
      <c r="B82" s="77"/>
      <c r="C82" s="77"/>
      <c r="D82" s="77"/>
      <c r="E82" s="51"/>
      <c r="F82" s="49"/>
      <c r="G82" s="77"/>
      <c r="H82" s="77"/>
      <c r="I82" s="77"/>
      <c r="J82" s="77"/>
      <c r="K82" s="346"/>
      <c r="L82" s="346"/>
      <c r="M82" s="138">
        <v>14</v>
      </c>
      <c r="N82" s="49"/>
      <c r="O82" s="346"/>
      <c r="P82" s="346"/>
      <c r="Q82" s="346"/>
      <c r="R82" s="346">
        <f t="shared" si="1"/>
        <v>0</v>
      </c>
      <c r="S82" s="138">
        <v>14</v>
      </c>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row>
    <row r="83" spans="1:255">
      <c r="A83" s="176">
        <v>15</v>
      </c>
      <c r="B83" s="77"/>
      <c r="C83" s="77"/>
      <c r="D83" s="77"/>
      <c r="E83" s="51"/>
      <c r="F83" s="49"/>
      <c r="G83" s="77"/>
      <c r="H83" s="77"/>
      <c r="I83" s="77"/>
      <c r="J83" s="77"/>
      <c r="K83" s="346"/>
      <c r="L83" s="346"/>
      <c r="M83" s="138">
        <v>15</v>
      </c>
      <c r="N83" s="49"/>
      <c r="O83" s="346"/>
      <c r="P83" s="346"/>
      <c r="Q83" s="346"/>
      <c r="R83" s="346">
        <f t="shared" si="1"/>
        <v>0</v>
      </c>
      <c r="S83" s="138">
        <v>15</v>
      </c>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row>
    <row r="84" spans="1:255">
      <c r="A84" s="176">
        <v>16</v>
      </c>
      <c r="B84" s="77"/>
      <c r="C84" s="77"/>
      <c r="D84" s="77"/>
      <c r="E84" s="51"/>
      <c r="F84" s="49"/>
      <c r="G84" s="77"/>
      <c r="H84" s="77"/>
      <c r="I84" s="77"/>
      <c r="J84" s="77"/>
      <c r="K84" s="346"/>
      <c r="L84" s="346"/>
      <c r="M84" s="138">
        <v>16</v>
      </c>
      <c r="N84" s="49"/>
      <c r="O84" s="346"/>
      <c r="P84" s="346"/>
      <c r="Q84" s="346"/>
      <c r="R84" s="346">
        <f t="shared" si="1"/>
        <v>0</v>
      </c>
      <c r="S84" s="138">
        <v>16</v>
      </c>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row>
    <row r="85" spans="1:255">
      <c r="A85" s="176">
        <v>17</v>
      </c>
      <c r="B85" s="77"/>
      <c r="C85" s="77"/>
      <c r="D85" s="77"/>
      <c r="E85" s="51"/>
      <c r="F85" s="49"/>
      <c r="G85" s="77"/>
      <c r="H85" s="77"/>
      <c r="I85" s="77"/>
      <c r="J85" s="77"/>
      <c r="K85" s="346"/>
      <c r="L85" s="346"/>
      <c r="M85" s="138">
        <v>17</v>
      </c>
      <c r="N85" s="49"/>
      <c r="O85" s="346"/>
      <c r="P85" s="346"/>
      <c r="Q85" s="346"/>
      <c r="R85" s="346">
        <f t="shared" si="1"/>
        <v>0</v>
      </c>
      <c r="S85" s="138">
        <v>17</v>
      </c>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row>
    <row r="86" spans="1:255">
      <c r="A86" s="176">
        <v>18</v>
      </c>
      <c r="B86" s="77"/>
      <c r="C86" s="77"/>
      <c r="D86" s="77"/>
      <c r="E86" s="51"/>
      <c r="F86" s="49"/>
      <c r="G86" s="77"/>
      <c r="H86" s="77"/>
      <c r="I86" s="77"/>
      <c r="J86" s="77"/>
      <c r="K86" s="346"/>
      <c r="L86" s="346"/>
      <c r="M86" s="138">
        <v>18</v>
      </c>
      <c r="N86" s="49"/>
      <c r="O86" s="346"/>
      <c r="P86" s="346"/>
      <c r="Q86" s="346"/>
      <c r="R86" s="346">
        <f t="shared" si="1"/>
        <v>0</v>
      </c>
      <c r="S86" s="138">
        <v>18</v>
      </c>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row>
    <row r="87" spans="1:255">
      <c r="A87" s="176">
        <v>19</v>
      </c>
      <c r="B87" s="77"/>
      <c r="C87" s="77"/>
      <c r="D87" s="77"/>
      <c r="E87" s="51"/>
      <c r="F87" s="49"/>
      <c r="G87" s="77"/>
      <c r="H87" s="77"/>
      <c r="I87" s="77"/>
      <c r="J87" s="77"/>
      <c r="K87" s="346"/>
      <c r="L87" s="346"/>
      <c r="M87" s="138">
        <v>19</v>
      </c>
      <c r="N87" s="49"/>
      <c r="O87" s="346"/>
      <c r="P87" s="346"/>
      <c r="Q87" s="346"/>
      <c r="R87" s="346">
        <f t="shared" si="1"/>
        <v>0</v>
      </c>
      <c r="S87" s="138">
        <v>19</v>
      </c>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row>
    <row r="88" spans="1:255">
      <c r="A88" s="176">
        <v>20</v>
      </c>
      <c r="B88" s="77"/>
      <c r="C88" s="77"/>
      <c r="D88" s="77"/>
      <c r="E88" s="51"/>
      <c r="F88" s="49"/>
      <c r="G88" s="77"/>
      <c r="H88" s="77"/>
      <c r="I88" s="77"/>
      <c r="J88" s="77"/>
      <c r="K88" s="346"/>
      <c r="L88" s="346"/>
      <c r="M88" s="138">
        <v>20</v>
      </c>
      <c r="N88" s="49"/>
      <c r="O88" s="346"/>
      <c r="P88" s="346"/>
      <c r="Q88" s="346"/>
      <c r="R88" s="346">
        <f t="shared" si="1"/>
        <v>0</v>
      </c>
      <c r="S88" s="138">
        <v>20</v>
      </c>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row>
    <row r="89" spans="1:255">
      <c r="A89" s="176">
        <v>21</v>
      </c>
      <c r="B89" s="77"/>
      <c r="C89" s="77"/>
      <c r="D89" s="77"/>
      <c r="E89" s="51"/>
      <c r="F89" s="49"/>
      <c r="G89" s="77"/>
      <c r="H89" s="77"/>
      <c r="I89" s="77"/>
      <c r="J89" s="77"/>
      <c r="K89" s="346"/>
      <c r="L89" s="346"/>
      <c r="M89" s="138">
        <v>21</v>
      </c>
      <c r="N89" s="49"/>
      <c r="O89" s="346"/>
      <c r="P89" s="346"/>
      <c r="Q89" s="346"/>
      <c r="R89" s="346">
        <f t="shared" si="1"/>
        <v>0</v>
      </c>
      <c r="S89" s="138">
        <v>21</v>
      </c>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row>
    <row r="90" spans="1:255">
      <c r="A90" s="176">
        <v>22</v>
      </c>
      <c r="B90" s="77"/>
      <c r="C90" s="77"/>
      <c r="D90" s="77"/>
      <c r="E90" s="51"/>
      <c r="F90" s="49"/>
      <c r="G90" s="77"/>
      <c r="H90" s="77"/>
      <c r="I90" s="77"/>
      <c r="J90" s="77"/>
      <c r="K90" s="346"/>
      <c r="L90" s="346"/>
      <c r="M90" s="138">
        <v>22</v>
      </c>
      <c r="N90" s="49"/>
      <c r="O90" s="346"/>
      <c r="P90" s="346"/>
      <c r="Q90" s="346"/>
      <c r="R90" s="346">
        <f t="shared" si="1"/>
        <v>0</v>
      </c>
      <c r="S90" s="138">
        <v>22</v>
      </c>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row>
    <row r="91" spans="1:255">
      <c r="A91" s="176">
        <v>23</v>
      </c>
      <c r="B91" s="77"/>
      <c r="C91" s="77"/>
      <c r="D91" s="77"/>
      <c r="E91" s="51"/>
      <c r="F91" s="49"/>
      <c r="G91" s="77"/>
      <c r="H91" s="77"/>
      <c r="I91" s="77"/>
      <c r="J91" s="77"/>
      <c r="K91" s="346"/>
      <c r="L91" s="346"/>
      <c r="M91" s="138">
        <v>23</v>
      </c>
      <c r="N91" s="49"/>
      <c r="O91" s="346"/>
      <c r="P91" s="346"/>
      <c r="Q91" s="346"/>
      <c r="R91" s="346">
        <f t="shared" si="1"/>
        <v>0</v>
      </c>
      <c r="S91" s="138">
        <v>23</v>
      </c>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row>
    <row r="92" spans="1:255">
      <c r="A92" s="176">
        <v>24</v>
      </c>
      <c r="B92" s="77"/>
      <c r="C92" s="77"/>
      <c r="D92" s="77"/>
      <c r="E92" s="51"/>
      <c r="F92" s="49"/>
      <c r="G92" s="77"/>
      <c r="H92" s="77"/>
      <c r="I92" s="77"/>
      <c r="J92" s="77"/>
      <c r="K92" s="346"/>
      <c r="L92" s="346"/>
      <c r="M92" s="138">
        <v>24</v>
      </c>
      <c r="N92" s="49"/>
      <c r="O92" s="346"/>
      <c r="P92" s="346"/>
      <c r="Q92" s="346"/>
      <c r="R92" s="346">
        <f t="shared" si="1"/>
        <v>0</v>
      </c>
      <c r="S92" s="138">
        <v>24</v>
      </c>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row>
    <row r="93" spans="1:255">
      <c r="A93" s="176">
        <v>25</v>
      </c>
      <c r="B93" s="77"/>
      <c r="C93" s="77"/>
      <c r="D93" s="77"/>
      <c r="E93" s="51"/>
      <c r="F93" s="49"/>
      <c r="G93" s="77"/>
      <c r="H93" s="77"/>
      <c r="I93" s="77"/>
      <c r="J93" s="77"/>
      <c r="K93" s="346"/>
      <c r="L93" s="346"/>
      <c r="M93" s="138">
        <v>25</v>
      </c>
      <c r="N93" s="49"/>
      <c r="O93" s="346"/>
      <c r="P93" s="346"/>
      <c r="Q93" s="346"/>
      <c r="R93" s="346">
        <f t="shared" si="1"/>
        <v>0</v>
      </c>
      <c r="S93" s="138">
        <v>25</v>
      </c>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row>
    <row r="94" spans="1:255">
      <c r="A94" s="176">
        <v>26</v>
      </c>
      <c r="B94" s="77"/>
      <c r="C94" s="77"/>
      <c r="D94" s="77"/>
      <c r="E94" s="51"/>
      <c r="F94" s="49"/>
      <c r="G94" s="77"/>
      <c r="H94" s="77"/>
      <c r="I94" s="77"/>
      <c r="J94" s="77"/>
      <c r="K94" s="346"/>
      <c r="L94" s="346"/>
      <c r="M94" s="138">
        <v>26</v>
      </c>
      <c r="N94" s="49"/>
      <c r="O94" s="346"/>
      <c r="P94" s="346"/>
      <c r="Q94" s="346"/>
      <c r="R94" s="346">
        <f t="shared" si="1"/>
        <v>0</v>
      </c>
      <c r="S94" s="138">
        <v>26</v>
      </c>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row>
    <row r="95" spans="1:255">
      <c r="A95" s="176">
        <v>27</v>
      </c>
      <c r="B95" s="77"/>
      <c r="C95" s="77"/>
      <c r="D95" s="77"/>
      <c r="E95" s="51"/>
      <c r="F95" s="49"/>
      <c r="G95" s="77"/>
      <c r="H95" s="77"/>
      <c r="I95" s="77"/>
      <c r="J95" s="77"/>
      <c r="K95" s="346"/>
      <c r="L95" s="346"/>
      <c r="M95" s="138">
        <v>27</v>
      </c>
      <c r="N95" s="49"/>
      <c r="O95" s="346"/>
      <c r="P95" s="346"/>
      <c r="Q95" s="346"/>
      <c r="R95" s="346">
        <f t="shared" si="1"/>
        <v>0</v>
      </c>
      <c r="S95" s="138">
        <v>27</v>
      </c>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row>
    <row r="96" spans="1:255">
      <c r="A96" s="176">
        <v>28</v>
      </c>
      <c r="B96" s="77"/>
      <c r="C96" s="77"/>
      <c r="D96" s="77"/>
      <c r="E96" s="51"/>
      <c r="F96" s="49"/>
      <c r="G96" s="77"/>
      <c r="H96" s="77"/>
      <c r="I96" s="77"/>
      <c r="J96" s="77"/>
      <c r="K96" s="346"/>
      <c r="L96" s="346"/>
      <c r="M96" s="138">
        <v>28</v>
      </c>
      <c r="N96" s="49"/>
      <c r="O96" s="346"/>
      <c r="P96" s="346"/>
      <c r="Q96" s="346"/>
      <c r="R96" s="346">
        <f t="shared" si="1"/>
        <v>0</v>
      </c>
      <c r="S96" s="138">
        <v>28</v>
      </c>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row>
    <row r="97" spans="1:255">
      <c r="A97" s="176">
        <v>29</v>
      </c>
      <c r="B97" s="77"/>
      <c r="C97" s="77"/>
      <c r="D97" s="77"/>
      <c r="E97" s="51"/>
      <c r="F97" s="49"/>
      <c r="G97" s="77"/>
      <c r="H97" s="77"/>
      <c r="I97" s="77"/>
      <c r="J97" s="77"/>
      <c r="K97" s="346"/>
      <c r="L97" s="346"/>
      <c r="M97" s="138">
        <v>29</v>
      </c>
      <c r="N97" s="49"/>
      <c r="O97" s="346"/>
      <c r="P97" s="346"/>
      <c r="Q97" s="346"/>
      <c r="R97" s="346">
        <f t="shared" si="1"/>
        <v>0</v>
      </c>
      <c r="S97" s="138">
        <v>29</v>
      </c>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row>
    <row r="98" spans="1:255">
      <c r="A98" s="176">
        <v>30</v>
      </c>
      <c r="B98" s="77"/>
      <c r="C98" s="77"/>
      <c r="D98" s="77"/>
      <c r="E98" s="51"/>
      <c r="F98" s="49"/>
      <c r="G98" s="77"/>
      <c r="H98" s="77"/>
      <c r="I98" s="77"/>
      <c r="J98" s="77"/>
      <c r="K98" s="346"/>
      <c r="L98" s="346"/>
      <c r="M98" s="138">
        <v>30</v>
      </c>
      <c r="N98" s="49"/>
      <c r="O98" s="346"/>
      <c r="P98" s="346"/>
      <c r="Q98" s="346"/>
      <c r="R98" s="346">
        <f t="shared" si="1"/>
        <v>0</v>
      </c>
      <c r="S98" s="138">
        <v>30</v>
      </c>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row>
    <row r="99" spans="1:255">
      <c r="A99" s="176">
        <v>31</v>
      </c>
      <c r="B99" s="77"/>
      <c r="C99" s="77"/>
      <c r="D99" s="77"/>
      <c r="E99" s="51"/>
      <c r="F99" s="49"/>
      <c r="G99" s="77"/>
      <c r="H99" s="77"/>
      <c r="I99" s="77"/>
      <c r="J99" s="77"/>
      <c r="K99" s="346"/>
      <c r="L99" s="346"/>
      <c r="M99" s="138">
        <v>31</v>
      </c>
      <c r="N99" s="49"/>
      <c r="O99" s="346"/>
      <c r="P99" s="346"/>
      <c r="Q99" s="346"/>
      <c r="R99" s="346">
        <f t="shared" si="1"/>
        <v>0</v>
      </c>
      <c r="S99" s="138">
        <v>31</v>
      </c>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row>
    <row r="100" spans="1:255">
      <c r="A100" s="176">
        <v>32</v>
      </c>
      <c r="B100" s="77"/>
      <c r="C100" s="77"/>
      <c r="D100" s="77"/>
      <c r="E100" s="51"/>
      <c r="F100" s="49"/>
      <c r="G100" s="77"/>
      <c r="H100" s="77"/>
      <c r="I100" s="77"/>
      <c r="J100" s="77"/>
      <c r="K100" s="346"/>
      <c r="L100" s="346"/>
      <c r="M100" s="138">
        <v>32</v>
      </c>
      <c r="N100" s="49"/>
      <c r="O100" s="346"/>
      <c r="P100" s="346"/>
      <c r="Q100" s="346"/>
      <c r="R100" s="346">
        <f t="shared" si="1"/>
        <v>0</v>
      </c>
      <c r="S100" s="138">
        <v>32</v>
      </c>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row>
    <row r="101" spans="1:255">
      <c r="A101" s="176">
        <v>33</v>
      </c>
      <c r="B101" s="77"/>
      <c r="C101" s="77"/>
      <c r="D101" s="77"/>
      <c r="E101" s="51"/>
      <c r="F101" s="49"/>
      <c r="G101" s="77"/>
      <c r="H101" s="77"/>
      <c r="I101" s="77"/>
      <c r="J101" s="77"/>
      <c r="K101" s="346"/>
      <c r="L101" s="346"/>
      <c r="M101" s="138">
        <v>33</v>
      </c>
      <c r="N101" s="49"/>
      <c r="O101" s="346"/>
      <c r="P101" s="346"/>
      <c r="Q101" s="346"/>
      <c r="R101" s="346">
        <f t="shared" si="1"/>
        <v>0</v>
      </c>
      <c r="S101" s="138">
        <v>33</v>
      </c>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row>
    <row r="102" spans="1:255">
      <c r="A102" s="176">
        <v>34</v>
      </c>
      <c r="B102" s="77"/>
      <c r="C102" s="77"/>
      <c r="D102" s="77"/>
      <c r="E102" s="51"/>
      <c r="F102" s="49"/>
      <c r="G102" s="77"/>
      <c r="H102" s="77"/>
      <c r="I102" s="77"/>
      <c r="J102" s="77"/>
      <c r="K102" s="346"/>
      <c r="L102" s="346"/>
      <c r="M102" s="138">
        <v>34</v>
      </c>
      <c r="N102" s="49"/>
      <c r="O102" s="346"/>
      <c r="P102" s="346"/>
      <c r="Q102" s="346"/>
      <c r="R102" s="346">
        <f t="shared" si="1"/>
        <v>0</v>
      </c>
      <c r="S102" s="138">
        <v>34</v>
      </c>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row>
    <row r="103" spans="1:255">
      <c r="A103" s="176">
        <v>35</v>
      </c>
      <c r="B103" s="77"/>
      <c r="C103" s="77"/>
      <c r="D103" s="77"/>
      <c r="E103" s="51"/>
      <c r="F103" s="49"/>
      <c r="G103" s="77"/>
      <c r="H103" s="77"/>
      <c r="I103" s="77"/>
      <c r="J103" s="77"/>
      <c r="K103" s="346"/>
      <c r="L103" s="346"/>
      <c r="M103" s="138">
        <v>35</v>
      </c>
      <c r="N103" s="49"/>
      <c r="O103" s="346"/>
      <c r="P103" s="346"/>
      <c r="Q103" s="346"/>
      <c r="R103" s="346">
        <f t="shared" si="1"/>
        <v>0</v>
      </c>
      <c r="S103" s="138">
        <v>35</v>
      </c>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row>
    <row r="104" spans="1:255">
      <c r="A104" s="176">
        <v>36</v>
      </c>
      <c r="B104" s="77"/>
      <c r="C104" s="77"/>
      <c r="D104" s="77"/>
      <c r="E104" s="51"/>
      <c r="F104" s="49"/>
      <c r="G104" s="77"/>
      <c r="H104" s="77"/>
      <c r="I104" s="77"/>
      <c r="J104" s="77"/>
      <c r="K104" s="346"/>
      <c r="L104" s="346"/>
      <c r="M104" s="138">
        <v>36</v>
      </c>
      <c r="N104" s="49"/>
      <c r="O104" s="346"/>
      <c r="P104" s="346"/>
      <c r="Q104" s="346"/>
      <c r="R104" s="346">
        <f t="shared" si="1"/>
        <v>0</v>
      </c>
      <c r="S104" s="138">
        <v>36</v>
      </c>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row>
    <row r="105" spans="1:255">
      <c r="A105" s="176">
        <v>37</v>
      </c>
      <c r="B105" s="77"/>
      <c r="C105" s="77"/>
      <c r="D105" s="77"/>
      <c r="E105" s="51"/>
      <c r="F105" s="49"/>
      <c r="G105" s="77"/>
      <c r="H105" s="77"/>
      <c r="I105" s="77"/>
      <c r="J105" s="77"/>
      <c r="K105" s="346"/>
      <c r="L105" s="346"/>
      <c r="M105" s="138">
        <v>37</v>
      </c>
      <c r="N105" s="49"/>
      <c r="O105" s="346"/>
      <c r="P105" s="346"/>
      <c r="Q105" s="346"/>
      <c r="R105" s="346">
        <f t="shared" si="1"/>
        <v>0</v>
      </c>
      <c r="S105" s="138">
        <v>37</v>
      </c>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row>
    <row r="106" spans="1:255">
      <c r="A106" s="176">
        <v>38</v>
      </c>
      <c r="B106" s="77"/>
      <c r="C106" s="77"/>
      <c r="D106" s="77"/>
      <c r="E106" s="51"/>
      <c r="F106" s="49"/>
      <c r="G106" s="77"/>
      <c r="H106" s="77"/>
      <c r="I106" s="77"/>
      <c r="J106" s="77"/>
      <c r="K106" s="346"/>
      <c r="L106" s="346"/>
      <c r="M106" s="138">
        <v>38</v>
      </c>
      <c r="N106" s="49"/>
      <c r="O106" s="346"/>
      <c r="P106" s="346"/>
      <c r="Q106" s="346"/>
      <c r="R106" s="346">
        <f t="shared" si="1"/>
        <v>0</v>
      </c>
      <c r="S106" s="138">
        <v>38</v>
      </c>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row>
    <row r="107" spans="1:255">
      <c r="A107" s="176">
        <v>39</v>
      </c>
      <c r="B107" s="77"/>
      <c r="C107" s="77"/>
      <c r="D107" s="77"/>
      <c r="E107" s="51"/>
      <c r="F107" s="49"/>
      <c r="G107" s="77"/>
      <c r="H107" s="77"/>
      <c r="I107" s="77"/>
      <c r="J107" s="77"/>
      <c r="K107" s="346"/>
      <c r="L107" s="346"/>
      <c r="M107" s="138">
        <v>39</v>
      </c>
      <c r="N107" s="49"/>
      <c r="O107" s="346"/>
      <c r="P107" s="346"/>
      <c r="Q107" s="346"/>
      <c r="R107" s="346">
        <f t="shared" si="1"/>
        <v>0</v>
      </c>
      <c r="S107" s="138">
        <v>39</v>
      </c>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row>
    <row r="108" spans="1:255">
      <c r="A108" s="176">
        <v>40</v>
      </c>
      <c r="B108" s="77"/>
      <c r="C108" s="77"/>
      <c r="D108" s="77"/>
      <c r="E108" s="51"/>
      <c r="F108" s="49"/>
      <c r="G108" s="77"/>
      <c r="H108" s="77"/>
      <c r="I108" s="77"/>
      <c r="J108" s="77"/>
      <c r="K108" s="346"/>
      <c r="L108" s="346"/>
      <c r="M108" s="138">
        <v>40</v>
      </c>
      <c r="N108" s="49"/>
      <c r="O108" s="346"/>
      <c r="P108" s="346"/>
      <c r="Q108" s="346"/>
      <c r="R108" s="346">
        <f t="shared" si="1"/>
        <v>0</v>
      </c>
      <c r="S108" s="138">
        <v>40</v>
      </c>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row>
    <row r="109" spans="1:255">
      <c r="A109" s="176">
        <v>41</v>
      </c>
      <c r="B109" s="77"/>
      <c r="C109" s="77"/>
      <c r="D109" s="77"/>
      <c r="E109" s="51"/>
      <c r="F109" s="49"/>
      <c r="G109" s="77"/>
      <c r="H109" s="77"/>
      <c r="I109" s="77"/>
      <c r="J109" s="77"/>
      <c r="K109" s="346"/>
      <c r="L109" s="346"/>
      <c r="M109" s="138">
        <v>41</v>
      </c>
      <c r="N109" s="49"/>
      <c r="O109" s="346"/>
      <c r="P109" s="346"/>
      <c r="Q109" s="346"/>
      <c r="R109" s="346">
        <f t="shared" si="1"/>
        <v>0</v>
      </c>
      <c r="S109" s="138">
        <v>41</v>
      </c>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row>
    <row r="110" spans="1:255">
      <c r="A110" s="176">
        <v>42</v>
      </c>
      <c r="B110" s="77"/>
      <c r="C110" s="77"/>
      <c r="D110" s="77"/>
      <c r="E110" s="51"/>
      <c r="F110" s="49"/>
      <c r="G110" s="77"/>
      <c r="H110" s="77"/>
      <c r="I110" s="77"/>
      <c r="J110" s="77"/>
      <c r="K110" s="346"/>
      <c r="L110" s="346"/>
      <c r="M110" s="138">
        <v>42</v>
      </c>
      <c r="N110" s="49"/>
      <c r="O110" s="346"/>
      <c r="P110" s="346"/>
      <c r="Q110" s="346"/>
      <c r="R110" s="346">
        <f t="shared" si="1"/>
        <v>0</v>
      </c>
      <c r="S110" s="138">
        <v>42</v>
      </c>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row>
    <row r="111" spans="1:255">
      <c r="A111" s="176">
        <v>43</v>
      </c>
      <c r="B111" s="77"/>
      <c r="C111" s="77"/>
      <c r="D111" s="77"/>
      <c r="E111" s="51"/>
      <c r="F111" s="49"/>
      <c r="G111" s="77"/>
      <c r="H111" s="77"/>
      <c r="I111" s="77"/>
      <c r="J111" s="77"/>
      <c r="K111" s="346"/>
      <c r="L111" s="346"/>
      <c r="M111" s="138">
        <v>43</v>
      </c>
      <c r="N111" s="49"/>
      <c r="O111" s="346"/>
      <c r="P111" s="346"/>
      <c r="Q111" s="346"/>
      <c r="R111" s="346">
        <f t="shared" si="1"/>
        <v>0</v>
      </c>
      <c r="S111" s="138">
        <v>43</v>
      </c>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row>
    <row r="112" spans="1:255">
      <c r="A112" s="176">
        <v>44</v>
      </c>
      <c r="B112" s="77"/>
      <c r="C112" s="77"/>
      <c r="D112" s="77"/>
      <c r="E112" s="51"/>
      <c r="F112" s="49"/>
      <c r="G112" s="77"/>
      <c r="H112" s="77"/>
      <c r="I112" s="77"/>
      <c r="J112" s="77"/>
      <c r="K112" s="346"/>
      <c r="L112" s="346"/>
      <c r="M112" s="138">
        <v>44</v>
      </c>
      <c r="N112" s="49"/>
      <c r="O112" s="346"/>
      <c r="P112" s="346"/>
      <c r="Q112" s="346"/>
      <c r="R112" s="346">
        <f t="shared" si="1"/>
        <v>0</v>
      </c>
      <c r="S112" s="138">
        <v>44</v>
      </c>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row>
    <row r="113" spans="1:255">
      <c r="A113" s="176">
        <v>45</v>
      </c>
      <c r="B113" s="77"/>
      <c r="C113" s="77"/>
      <c r="D113" s="77"/>
      <c r="E113" s="51"/>
      <c r="F113" s="49"/>
      <c r="G113" s="77"/>
      <c r="H113" s="77"/>
      <c r="I113" s="77"/>
      <c r="J113" s="77"/>
      <c r="K113" s="346"/>
      <c r="L113" s="346"/>
      <c r="M113" s="138">
        <v>45</v>
      </c>
      <c r="N113" s="49"/>
      <c r="O113" s="346"/>
      <c r="P113" s="346"/>
      <c r="Q113" s="346"/>
      <c r="R113" s="346">
        <f t="shared" si="1"/>
        <v>0</v>
      </c>
      <c r="S113" s="138">
        <v>45</v>
      </c>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row>
    <row r="114" spans="1:255">
      <c r="A114" s="176">
        <v>46</v>
      </c>
      <c r="B114" s="77"/>
      <c r="C114" s="77"/>
      <c r="D114" s="77"/>
      <c r="E114" s="51"/>
      <c r="F114" s="49"/>
      <c r="G114" s="77"/>
      <c r="H114" s="77"/>
      <c r="I114" s="77"/>
      <c r="J114" s="77"/>
      <c r="K114" s="346"/>
      <c r="L114" s="346"/>
      <c r="M114" s="138">
        <v>46</v>
      </c>
      <c r="N114" s="49"/>
      <c r="O114" s="346"/>
      <c r="P114" s="346"/>
      <c r="Q114" s="346"/>
      <c r="R114" s="346">
        <f t="shared" si="1"/>
        <v>0</v>
      </c>
      <c r="S114" s="138">
        <v>46</v>
      </c>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row>
    <row r="115" spans="1:255">
      <c r="A115" s="176">
        <v>47</v>
      </c>
      <c r="B115" s="77"/>
      <c r="C115" s="77"/>
      <c r="D115" s="77"/>
      <c r="E115" s="51"/>
      <c r="F115" s="49"/>
      <c r="G115" s="77"/>
      <c r="H115" s="77"/>
      <c r="I115" s="77"/>
      <c r="J115" s="77"/>
      <c r="K115" s="346"/>
      <c r="L115" s="346"/>
      <c r="M115" s="138">
        <v>47</v>
      </c>
      <c r="N115" s="49"/>
      <c r="O115" s="346"/>
      <c r="P115" s="346"/>
      <c r="Q115" s="346"/>
      <c r="R115" s="346">
        <f t="shared" si="1"/>
        <v>0</v>
      </c>
      <c r="S115" s="138">
        <v>47</v>
      </c>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row>
    <row r="116" spans="1:255">
      <c r="A116" s="176">
        <v>48</v>
      </c>
      <c r="B116" s="77"/>
      <c r="C116" s="77"/>
      <c r="D116" s="77"/>
      <c r="E116" s="51"/>
      <c r="F116" s="49"/>
      <c r="G116" s="77"/>
      <c r="H116" s="77"/>
      <c r="I116" s="77"/>
      <c r="J116" s="77"/>
      <c r="K116" s="346"/>
      <c r="L116" s="346"/>
      <c r="M116" s="138">
        <v>48</v>
      </c>
      <c r="N116" s="49"/>
      <c r="O116" s="346"/>
      <c r="P116" s="346"/>
      <c r="Q116" s="346"/>
      <c r="R116" s="346">
        <f t="shared" si="1"/>
        <v>0</v>
      </c>
      <c r="S116" s="138">
        <v>48</v>
      </c>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row>
    <row r="117" spans="1:255">
      <c r="A117" s="176">
        <v>49</v>
      </c>
      <c r="B117" s="77"/>
      <c r="C117" s="77"/>
      <c r="D117" s="77"/>
      <c r="E117" s="51"/>
      <c r="F117" s="49"/>
      <c r="G117" s="77"/>
      <c r="H117" s="77"/>
      <c r="I117" s="77"/>
      <c r="J117" s="77"/>
      <c r="K117" s="346"/>
      <c r="L117" s="346"/>
      <c r="M117" s="138">
        <v>49</v>
      </c>
      <c r="N117" s="49"/>
      <c r="O117" s="346"/>
      <c r="P117" s="346"/>
      <c r="Q117" s="346"/>
      <c r="R117" s="346">
        <f t="shared" si="1"/>
        <v>0</v>
      </c>
      <c r="S117" s="138">
        <v>49</v>
      </c>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row>
    <row r="118" spans="1:255">
      <c r="A118" s="176">
        <v>50</v>
      </c>
      <c r="B118" s="77"/>
      <c r="C118" s="77"/>
      <c r="D118" s="77"/>
      <c r="E118" s="51"/>
      <c r="F118" s="49"/>
      <c r="G118" s="77"/>
      <c r="H118" s="77"/>
      <c r="I118" s="77"/>
      <c r="J118" s="77"/>
      <c r="K118" s="346"/>
      <c r="L118" s="346"/>
      <c r="M118" s="138">
        <v>50</v>
      </c>
      <c r="N118" s="49"/>
      <c r="O118" s="346"/>
      <c r="P118" s="346"/>
      <c r="Q118" s="346"/>
      <c r="R118" s="346">
        <f t="shared" si="1"/>
        <v>0</v>
      </c>
      <c r="S118" s="138">
        <v>50</v>
      </c>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row>
    <row r="119" spans="1:255">
      <c r="A119" s="176">
        <v>51</v>
      </c>
      <c r="B119" s="77"/>
      <c r="C119" s="77"/>
      <c r="D119" s="77"/>
      <c r="E119" s="51"/>
      <c r="F119" s="49"/>
      <c r="G119" s="77"/>
      <c r="H119" s="77"/>
      <c r="I119" s="77"/>
      <c r="J119" s="77"/>
      <c r="K119" s="346"/>
      <c r="L119" s="346"/>
      <c r="M119" s="138">
        <v>51</v>
      </c>
      <c r="N119" s="49"/>
      <c r="O119" s="346"/>
      <c r="P119" s="346"/>
      <c r="Q119" s="346"/>
      <c r="R119" s="346">
        <f t="shared" si="1"/>
        <v>0</v>
      </c>
      <c r="S119" s="138">
        <v>51</v>
      </c>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row>
    <row r="120" spans="1:255">
      <c r="A120" s="176">
        <v>52</v>
      </c>
      <c r="B120" s="77"/>
      <c r="C120" s="77"/>
      <c r="D120" s="77"/>
      <c r="E120" s="51"/>
      <c r="F120" s="49"/>
      <c r="G120" s="77"/>
      <c r="H120" s="77"/>
      <c r="I120" s="77"/>
      <c r="J120" s="77"/>
      <c r="K120" s="346"/>
      <c r="L120" s="346"/>
      <c r="M120" s="138">
        <v>52</v>
      </c>
      <c r="N120" s="49"/>
      <c r="O120" s="346"/>
      <c r="P120" s="346"/>
      <c r="Q120" s="346"/>
      <c r="R120" s="346">
        <f t="shared" si="1"/>
        <v>0</v>
      </c>
      <c r="S120" s="138">
        <v>52</v>
      </c>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row>
    <row r="121" spans="1:255">
      <c r="A121" s="176">
        <v>53</v>
      </c>
      <c r="B121" s="77"/>
      <c r="C121" s="77"/>
      <c r="D121" s="77"/>
      <c r="E121" s="51"/>
      <c r="F121" s="49"/>
      <c r="G121" s="77"/>
      <c r="H121" s="77"/>
      <c r="I121" s="77"/>
      <c r="J121" s="77"/>
      <c r="K121" s="346"/>
      <c r="L121" s="346"/>
      <c r="M121" s="138">
        <v>53</v>
      </c>
      <c r="N121" s="49"/>
      <c r="O121" s="346"/>
      <c r="P121" s="346"/>
      <c r="Q121" s="346"/>
      <c r="R121" s="346">
        <f t="shared" si="1"/>
        <v>0</v>
      </c>
      <c r="S121" s="138">
        <v>53</v>
      </c>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row>
    <row r="122" spans="1:255">
      <c r="A122" s="176">
        <v>54</v>
      </c>
      <c r="B122" s="77"/>
      <c r="C122" s="77"/>
      <c r="D122" s="77"/>
      <c r="E122" s="51"/>
      <c r="F122" s="49"/>
      <c r="G122" s="77"/>
      <c r="H122" s="77"/>
      <c r="I122" s="77"/>
      <c r="J122" s="77"/>
      <c r="K122" s="346"/>
      <c r="L122" s="346"/>
      <c r="M122" s="138">
        <v>54</v>
      </c>
      <c r="N122" s="49"/>
      <c r="O122" s="346"/>
      <c r="P122" s="346"/>
      <c r="Q122" s="346"/>
      <c r="R122" s="346">
        <f t="shared" si="1"/>
        <v>0</v>
      </c>
      <c r="S122" s="138">
        <v>54</v>
      </c>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row>
    <row r="123" spans="1:255">
      <c r="A123" s="176">
        <v>55</v>
      </c>
      <c r="B123" s="77"/>
      <c r="C123" s="77"/>
      <c r="D123" s="77"/>
      <c r="E123" s="51"/>
      <c r="F123" s="49"/>
      <c r="G123" s="77"/>
      <c r="H123" s="77"/>
      <c r="I123" s="77"/>
      <c r="J123" s="77"/>
      <c r="K123" s="346"/>
      <c r="L123" s="346"/>
      <c r="M123" s="138">
        <v>55</v>
      </c>
      <c r="N123" s="49"/>
      <c r="O123" s="346"/>
      <c r="P123" s="346"/>
      <c r="Q123" s="346"/>
      <c r="R123" s="346">
        <f t="shared" si="1"/>
        <v>0</v>
      </c>
      <c r="S123" s="138">
        <v>55</v>
      </c>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row>
    <row r="124" spans="1:255">
      <c r="A124" s="176">
        <v>56</v>
      </c>
      <c r="B124" s="77"/>
      <c r="C124" s="77"/>
      <c r="D124" s="77"/>
      <c r="E124" s="51"/>
      <c r="F124" s="49"/>
      <c r="G124" s="77"/>
      <c r="H124" s="77"/>
      <c r="I124" s="77"/>
      <c r="J124" s="77"/>
      <c r="K124" s="346"/>
      <c r="L124" s="346"/>
      <c r="M124" s="138">
        <v>56</v>
      </c>
      <c r="N124" s="49"/>
      <c r="O124" s="346"/>
      <c r="P124" s="346"/>
      <c r="Q124" s="346"/>
      <c r="R124" s="346">
        <f t="shared" si="1"/>
        <v>0</v>
      </c>
      <c r="S124" s="138">
        <v>56</v>
      </c>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row>
    <row r="125" spans="1:255">
      <c r="A125" s="176">
        <v>57</v>
      </c>
      <c r="B125" s="77"/>
      <c r="C125" s="77"/>
      <c r="D125" s="77"/>
      <c r="E125" s="51"/>
      <c r="F125" s="49"/>
      <c r="G125" s="77"/>
      <c r="H125" s="77"/>
      <c r="I125" s="77"/>
      <c r="J125" s="77"/>
      <c r="K125" s="346"/>
      <c r="L125" s="346"/>
      <c r="M125" s="138">
        <v>57</v>
      </c>
      <c r="N125" s="49"/>
      <c r="O125" s="346"/>
      <c r="P125" s="346"/>
      <c r="Q125" s="346"/>
      <c r="R125" s="346">
        <f t="shared" si="1"/>
        <v>0</v>
      </c>
      <c r="S125" s="138">
        <v>57</v>
      </c>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row>
    <row r="126" spans="1:255">
      <c r="A126" s="176">
        <v>58</v>
      </c>
      <c r="B126" s="77"/>
      <c r="C126" s="77"/>
      <c r="D126" s="77"/>
      <c r="E126" s="51"/>
      <c r="F126" s="49"/>
      <c r="G126" s="77"/>
      <c r="H126" s="77"/>
      <c r="I126" s="77"/>
      <c r="J126" s="77"/>
      <c r="K126" s="346"/>
      <c r="L126" s="346"/>
      <c r="M126" s="138">
        <v>58</v>
      </c>
      <c r="N126" s="49"/>
      <c r="O126" s="346"/>
      <c r="P126" s="346"/>
      <c r="Q126" s="346"/>
      <c r="R126" s="346">
        <f t="shared" si="1"/>
        <v>0</v>
      </c>
      <c r="S126" s="138">
        <v>58</v>
      </c>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row>
    <row r="127" spans="1:255">
      <c r="A127" s="176">
        <v>59</v>
      </c>
      <c r="B127" s="77"/>
      <c r="C127" s="77"/>
      <c r="D127" s="77"/>
      <c r="E127" s="51"/>
      <c r="F127" s="49"/>
      <c r="G127" s="77"/>
      <c r="H127" s="77"/>
      <c r="I127" s="77"/>
      <c r="J127" s="77"/>
      <c r="K127" s="346"/>
      <c r="L127" s="346"/>
      <c r="M127" s="138">
        <v>59</v>
      </c>
      <c r="N127" s="49"/>
      <c r="O127" s="346"/>
      <c r="P127" s="346"/>
      <c r="Q127" s="346"/>
      <c r="R127" s="346">
        <f t="shared" si="1"/>
        <v>0</v>
      </c>
      <c r="S127" s="138">
        <v>59</v>
      </c>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row>
    <row r="128" spans="1:255">
      <c r="A128" s="176">
        <v>60</v>
      </c>
      <c r="B128" s="77"/>
      <c r="C128" s="77"/>
      <c r="D128" s="77"/>
      <c r="E128" s="51"/>
      <c r="F128" s="49"/>
      <c r="G128" s="77"/>
      <c r="H128" s="77"/>
      <c r="I128" s="77"/>
      <c r="J128" s="77"/>
      <c r="K128" s="346"/>
      <c r="L128" s="346"/>
      <c r="M128" s="138">
        <v>60</v>
      </c>
      <c r="N128" s="49"/>
      <c r="O128" s="346"/>
      <c r="P128" s="346"/>
      <c r="Q128" s="346"/>
      <c r="R128" s="346">
        <f t="shared" si="1"/>
        <v>0</v>
      </c>
      <c r="S128" s="138">
        <v>60</v>
      </c>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row>
    <row r="129" spans="1:255">
      <c r="A129" s="176">
        <v>61</v>
      </c>
      <c r="B129" s="77"/>
      <c r="C129" s="77"/>
      <c r="D129" s="77"/>
      <c r="E129" s="51"/>
      <c r="F129" s="49"/>
      <c r="G129" s="77"/>
      <c r="H129" s="77"/>
      <c r="I129" s="77"/>
      <c r="J129" s="77"/>
      <c r="K129" s="346"/>
      <c r="L129" s="346"/>
      <c r="M129" s="138">
        <v>61</v>
      </c>
      <c r="N129" s="49"/>
      <c r="O129" s="346"/>
      <c r="P129" s="346"/>
      <c r="Q129" s="346"/>
      <c r="R129" s="346">
        <f t="shared" si="1"/>
        <v>0</v>
      </c>
      <c r="S129" s="138">
        <v>61</v>
      </c>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row>
    <row r="130" spans="1:255">
      <c r="A130" s="176">
        <v>62</v>
      </c>
      <c r="B130" s="77"/>
      <c r="C130" s="77"/>
      <c r="D130" s="77"/>
      <c r="E130" s="51"/>
      <c r="F130" s="49"/>
      <c r="G130" s="77"/>
      <c r="H130" s="77"/>
      <c r="I130" s="77"/>
      <c r="J130" s="77"/>
      <c r="K130" s="346"/>
      <c r="L130" s="346"/>
      <c r="M130" s="138">
        <v>62</v>
      </c>
      <c r="N130" s="49"/>
      <c r="O130" s="346"/>
      <c r="P130" s="346"/>
      <c r="Q130" s="346"/>
      <c r="R130" s="346">
        <f t="shared" si="1"/>
        <v>0</v>
      </c>
      <c r="S130" s="138">
        <v>62</v>
      </c>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row>
    <row r="131" spans="1:255">
      <c r="A131" s="176">
        <v>63</v>
      </c>
      <c r="B131" s="77"/>
      <c r="C131" s="77"/>
      <c r="D131" s="77"/>
      <c r="E131" s="51"/>
      <c r="F131" s="49"/>
      <c r="G131" s="77"/>
      <c r="H131" s="77"/>
      <c r="I131" s="77"/>
      <c r="J131" s="77"/>
      <c r="K131" s="346"/>
      <c r="L131" s="346"/>
      <c r="M131" s="138">
        <v>63</v>
      </c>
      <c r="N131" s="49"/>
      <c r="O131" s="346"/>
      <c r="P131" s="346"/>
      <c r="Q131" s="346"/>
      <c r="R131" s="346">
        <f t="shared" si="1"/>
        <v>0</v>
      </c>
      <c r="S131" s="138">
        <v>63</v>
      </c>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row>
    <row r="132" spans="1:255">
      <c r="A132" s="176">
        <v>64</v>
      </c>
      <c r="B132" s="77"/>
      <c r="C132" s="77"/>
      <c r="D132" s="77"/>
      <c r="E132" s="51"/>
      <c r="F132" s="49"/>
      <c r="G132" s="77"/>
      <c r="H132" s="77"/>
      <c r="I132" s="77"/>
      <c r="J132" s="77"/>
      <c r="K132" s="346"/>
      <c r="L132" s="346"/>
      <c r="M132" s="138">
        <v>64</v>
      </c>
      <c r="N132" s="49"/>
      <c r="O132" s="346"/>
      <c r="P132" s="346"/>
      <c r="Q132" s="346"/>
      <c r="R132" s="346">
        <f t="shared" si="1"/>
        <v>0</v>
      </c>
      <c r="S132" s="138">
        <v>64</v>
      </c>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row>
    <row r="133" spans="1:255" ht="15.75" thickBot="1">
      <c r="A133" s="180">
        <v>65</v>
      </c>
      <c r="B133" s="442" t="s">
        <v>4014</v>
      </c>
      <c r="C133" s="374"/>
      <c r="D133" s="374"/>
      <c r="E133" s="378"/>
      <c r="F133" s="405"/>
      <c r="G133" s="374"/>
      <c r="H133" s="374"/>
      <c r="I133" s="374"/>
      <c r="J133" s="155">
        <f>SUM(J69:J132)</f>
        <v>0</v>
      </c>
      <c r="K133" s="377">
        <f>SUM(K69:K132)</f>
        <v>0</v>
      </c>
      <c r="L133" s="377">
        <f>SUM(L69:L132)</f>
        <v>0</v>
      </c>
      <c r="M133" s="156">
        <v>65</v>
      </c>
      <c r="N133" s="72"/>
      <c r="O133" s="307">
        <f>SUM(O69:O132)</f>
        <v>0</v>
      </c>
      <c r="P133" s="307">
        <f>SUM(P69:P132)</f>
        <v>0</v>
      </c>
      <c r="Q133" s="307">
        <f>SUM(Q69:Q132)</f>
        <v>0</v>
      </c>
      <c r="R133" s="307">
        <f>SUM(R69:R132)</f>
        <v>0</v>
      </c>
      <c r="S133" s="156">
        <v>65</v>
      </c>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row>
    <row r="134" spans="1:255">
      <c r="A134" s="1789"/>
      <c r="B134" s="1789"/>
      <c r="J134" s="533"/>
      <c r="K134" s="562"/>
      <c r="L134" s="562"/>
      <c r="M134" s="1789"/>
      <c r="N134" s="533"/>
      <c r="O134" s="563"/>
      <c r="P134" s="563"/>
      <c r="Q134" s="563"/>
      <c r="R134" s="563"/>
      <c r="S134" s="1789"/>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row>
    <row r="135" spans="1:255">
      <c r="A135" s="1771" t="s">
        <v>1114</v>
      </c>
      <c r="B135" s="11"/>
      <c r="C135" s="11"/>
      <c r="D135" s="11"/>
      <c r="E135" s="11"/>
      <c r="F135" s="1771" t="s">
        <v>1114</v>
      </c>
      <c r="G135" s="11"/>
      <c r="H135" s="11"/>
      <c r="I135" s="11"/>
      <c r="J135" s="11"/>
      <c r="K135" s="11"/>
      <c r="L135" s="11"/>
      <c r="M135" s="11"/>
      <c r="N135" s="1771" t="s">
        <v>1114</v>
      </c>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row>
    <row r="136" spans="1:255">
      <c r="A136" s="44" t="s">
        <v>852</v>
      </c>
      <c r="B136" s="44"/>
      <c r="C136" s="44"/>
      <c r="D136" s="44"/>
      <c r="E136" s="44"/>
      <c r="F136" s="44" t="s">
        <v>853</v>
      </c>
      <c r="G136" s="44"/>
      <c r="H136" s="44"/>
      <c r="I136" s="44"/>
      <c r="J136" s="284"/>
      <c r="K136" s="284"/>
      <c r="L136" s="284"/>
      <c r="M136" s="44"/>
      <c r="N136" s="44" t="s">
        <v>854</v>
      </c>
      <c r="O136" s="44"/>
      <c r="P136" s="284"/>
      <c r="Q136" s="284"/>
      <c r="R136" s="284"/>
      <c r="S136" s="44"/>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row>
    <row r="137" spans="1:255" ht="18.75" thickBot="1">
      <c r="A137" s="560" t="str">
        <f>'[31]Data Sheet'!$C$25</f>
        <v>ORANGE AND ROCKLAND UTILITIES, INC.</v>
      </c>
      <c r="B137" s="368"/>
      <c r="C137" s="11"/>
      <c r="D137" s="456" t="str">
        <f>'[31]Data Sheet'!$C$40</f>
        <v>4/30/2008</v>
      </c>
      <c r="E137" s="11" t="str">
        <f>'[31]Data Sheet'!$C$38</f>
        <v>12/31/2007</v>
      </c>
      <c r="F137" s="560" t="str">
        <f>'[31]Data Sheet'!$C$25</f>
        <v>ORANGE AND ROCKLAND UTILITIES, INC.</v>
      </c>
      <c r="G137" s="11"/>
      <c r="H137" s="11"/>
      <c r="I137" s="11"/>
      <c r="J137" s="456" t="str">
        <f>'[31]Data Sheet'!$C$40</f>
        <v>4/30/2008</v>
      </c>
      <c r="K137" s="199"/>
      <c r="L137" s="11" t="str">
        <f>'[31]Data Sheet'!$C$38</f>
        <v>12/31/2007</v>
      </c>
      <c r="M137" s="11"/>
      <c r="N137" s="560" t="str">
        <f>'[31]Data Sheet'!$C$25</f>
        <v>ORANGE AND ROCKLAND UTILITIES, INC.</v>
      </c>
      <c r="O137" s="11"/>
      <c r="P137" s="199"/>
      <c r="Q137" s="456" t="str">
        <f>'[31]Data Sheet'!$C$40</f>
        <v>4/30/2008</v>
      </c>
      <c r="R137" s="11" t="str">
        <f>'[31]Data Sheet'!$C$38</f>
        <v>12/31/2007</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row>
    <row r="138" spans="1:255">
      <c r="A138" s="13"/>
      <c r="B138" s="41"/>
      <c r="C138" s="41"/>
      <c r="D138" s="41"/>
      <c r="E138" s="42"/>
      <c r="F138" s="13"/>
      <c r="G138" s="41"/>
      <c r="H138" s="41"/>
      <c r="I138" s="41"/>
      <c r="J138" s="403"/>
      <c r="K138" s="403"/>
      <c r="L138" s="403"/>
      <c r="M138" s="42"/>
      <c r="N138" s="404"/>
      <c r="O138" s="41"/>
      <c r="P138" s="403"/>
      <c r="Q138" s="403"/>
      <c r="R138" s="403"/>
      <c r="S138" s="42"/>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row>
    <row r="139" spans="1:255">
      <c r="A139" s="202" t="s">
        <v>793</v>
      </c>
      <c r="B139" s="44"/>
      <c r="C139" s="44"/>
      <c r="D139" s="44"/>
      <c r="E139" s="45"/>
      <c r="F139" s="202" t="s">
        <v>794</v>
      </c>
      <c r="G139" s="44"/>
      <c r="H139" s="44"/>
      <c r="I139" s="44"/>
      <c r="J139" s="44"/>
      <c r="K139" s="44"/>
      <c r="L139" s="11"/>
      <c r="M139" s="45"/>
      <c r="N139" s="202" t="s">
        <v>794</v>
      </c>
      <c r="O139" s="44"/>
      <c r="P139" s="44"/>
      <c r="Q139" s="44"/>
      <c r="R139" s="44"/>
      <c r="S139" s="48"/>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row>
    <row r="140" spans="1:255">
      <c r="A140" s="202" t="s">
        <v>2327</v>
      </c>
      <c r="B140" s="44"/>
      <c r="C140" s="44"/>
      <c r="D140" s="44"/>
      <c r="E140" s="45"/>
      <c r="F140" s="202" t="s">
        <v>2327</v>
      </c>
      <c r="G140" s="44"/>
      <c r="H140" s="44"/>
      <c r="I140" s="44"/>
      <c r="J140" s="44"/>
      <c r="K140" s="44"/>
      <c r="L140" s="11"/>
      <c r="M140" s="45"/>
      <c r="N140" s="202" t="s">
        <v>2327</v>
      </c>
      <c r="O140" s="44"/>
      <c r="P140" s="44"/>
      <c r="Q140" s="44"/>
      <c r="R140" s="44"/>
      <c r="S140" s="48"/>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row>
    <row r="141" spans="1:255">
      <c r="A141" s="47"/>
      <c r="B141" s="11"/>
      <c r="C141" s="11"/>
      <c r="D141" s="11"/>
      <c r="E141" s="48"/>
      <c r="F141" s="47"/>
      <c r="G141" s="11"/>
      <c r="H141" s="11"/>
      <c r="I141" s="11"/>
      <c r="J141" s="11"/>
      <c r="K141" s="11"/>
      <c r="L141" s="11"/>
      <c r="M141" s="48"/>
      <c r="N141" s="47"/>
      <c r="O141" s="11"/>
      <c r="P141" s="11"/>
      <c r="Q141" s="11"/>
      <c r="R141" s="11"/>
      <c r="S141" s="48"/>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row>
    <row r="142" spans="1:255">
      <c r="A142" s="252" t="s">
        <v>3706</v>
      </c>
      <c r="B142" s="1786" t="s">
        <v>4001</v>
      </c>
      <c r="C142" s="1786" t="s">
        <v>507</v>
      </c>
      <c r="D142" s="255" t="s">
        <v>508</v>
      </c>
      <c r="E142" s="60" t="s">
        <v>3706</v>
      </c>
      <c r="F142" s="231" t="s">
        <v>695</v>
      </c>
      <c r="G142" s="255"/>
      <c r="H142" s="1786"/>
      <c r="I142" s="1786"/>
      <c r="J142" s="1786" t="s">
        <v>509</v>
      </c>
      <c r="K142" s="232" t="s">
        <v>510</v>
      </c>
      <c r="L142" s="255"/>
      <c r="M142" s="60"/>
      <c r="N142" s="131" t="s">
        <v>66</v>
      </c>
      <c r="O142" s="132"/>
      <c r="P142" s="132"/>
      <c r="Q142" s="132"/>
      <c r="R142" s="132"/>
      <c r="S142" s="133"/>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row>
    <row r="143" spans="1:255">
      <c r="A143" s="55"/>
      <c r="B143" s="1767" t="s">
        <v>67</v>
      </c>
      <c r="C143" s="1767" t="s">
        <v>67</v>
      </c>
      <c r="D143" s="1767" t="s">
        <v>67</v>
      </c>
      <c r="E143" s="1790" t="s">
        <v>628</v>
      </c>
      <c r="F143" s="202" t="s">
        <v>629</v>
      </c>
      <c r="G143" s="288"/>
      <c r="H143" s="1767" t="s">
        <v>68</v>
      </c>
      <c r="I143" s="1767" t="s">
        <v>69</v>
      </c>
      <c r="J143" s="1767" t="s">
        <v>696</v>
      </c>
      <c r="K143" s="1786" t="s">
        <v>632</v>
      </c>
      <c r="L143" s="1786" t="s">
        <v>632</v>
      </c>
      <c r="M143" s="1790" t="s">
        <v>4190</v>
      </c>
      <c r="N143" s="202" t="s">
        <v>633</v>
      </c>
      <c r="O143" s="288"/>
      <c r="P143" s="1767" t="s">
        <v>634</v>
      </c>
      <c r="Q143" s="1767" t="s">
        <v>635</v>
      </c>
      <c r="R143" s="1767" t="s">
        <v>70</v>
      </c>
      <c r="S143" s="1790" t="s">
        <v>4190</v>
      </c>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row>
    <row r="144" spans="1:255">
      <c r="A144" s="175" t="s">
        <v>4190</v>
      </c>
      <c r="B144" s="1767" t="s">
        <v>71</v>
      </c>
      <c r="C144" s="1767" t="s">
        <v>71</v>
      </c>
      <c r="D144" s="1767" t="s">
        <v>71</v>
      </c>
      <c r="E144" s="1790" t="s">
        <v>638</v>
      </c>
      <c r="F144" s="202" t="s">
        <v>639</v>
      </c>
      <c r="G144" s="288"/>
      <c r="H144" s="1767" t="s">
        <v>72</v>
      </c>
      <c r="I144" s="1767" t="s">
        <v>72</v>
      </c>
      <c r="J144" s="1767" t="s">
        <v>73</v>
      </c>
      <c r="K144" s="1767" t="s">
        <v>74</v>
      </c>
      <c r="L144" s="1767" t="s">
        <v>1110</v>
      </c>
      <c r="M144" s="1790" t="s">
        <v>4193</v>
      </c>
      <c r="N144" s="202" t="s">
        <v>644</v>
      </c>
      <c r="O144" s="288"/>
      <c r="P144" s="1767" t="s">
        <v>644</v>
      </c>
      <c r="Q144" s="1767" t="s">
        <v>644</v>
      </c>
      <c r="R144" s="1767" t="s">
        <v>75</v>
      </c>
      <c r="S144" s="1790" t="s">
        <v>4193</v>
      </c>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row>
    <row r="145" spans="1:255">
      <c r="A145" s="176" t="s">
        <v>4193</v>
      </c>
      <c r="B145" s="290" t="s">
        <v>65</v>
      </c>
      <c r="C145" s="290" t="s">
        <v>2119</v>
      </c>
      <c r="D145" s="290" t="s">
        <v>2120</v>
      </c>
      <c r="E145" s="1793" t="s">
        <v>2121</v>
      </c>
      <c r="F145" s="90" t="s">
        <v>4029</v>
      </c>
      <c r="G145" s="207"/>
      <c r="H145" s="290" t="s">
        <v>4030</v>
      </c>
      <c r="I145" s="290" t="s">
        <v>4031</v>
      </c>
      <c r="J145" s="290" t="s">
        <v>4032</v>
      </c>
      <c r="K145" s="290" t="s">
        <v>4033</v>
      </c>
      <c r="L145" s="290" t="s">
        <v>4034</v>
      </c>
      <c r="M145" s="1793"/>
      <c r="N145" s="90" t="s">
        <v>3977</v>
      </c>
      <c r="O145" s="207"/>
      <c r="P145" s="290" t="s">
        <v>3978</v>
      </c>
      <c r="Q145" s="290" t="s">
        <v>1736</v>
      </c>
      <c r="R145" s="290" t="s">
        <v>1737</v>
      </c>
      <c r="S145" s="1793"/>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row>
    <row r="146" spans="1:255">
      <c r="A146" s="176" t="s">
        <v>76</v>
      </c>
      <c r="B146" s="77"/>
      <c r="C146" s="77"/>
      <c r="D146" s="77"/>
      <c r="E146" s="51"/>
      <c r="F146" s="49"/>
      <c r="G146" s="77"/>
      <c r="H146" s="77"/>
      <c r="I146" s="77"/>
      <c r="J146" s="77"/>
      <c r="K146" s="346"/>
      <c r="L146" s="346"/>
      <c r="M146" s="138" t="s">
        <v>76</v>
      </c>
      <c r="N146" s="49"/>
      <c r="O146" s="215"/>
      <c r="P146" s="215"/>
      <c r="Q146" s="215"/>
      <c r="R146" s="215">
        <f t="shared" ref="R146:R209" si="2">SUM(O146:Q146)</f>
        <v>0</v>
      </c>
      <c r="S146" s="138" t="s">
        <v>76</v>
      </c>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row>
    <row r="147" spans="1:255">
      <c r="A147" s="176" t="s">
        <v>77</v>
      </c>
      <c r="B147" s="77"/>
      <c r="C147" s="77"/>
      <c r="D147" s="77"/>
      <c r="E147" s="51"/>
      <c r="F147" s="49"/>
      <c r="G147" s="77"/>
      <c r="H147" s="77"/>
      <c r="I147" s="77"/>
      <c r="J147" s="77"/>
      <c r="K147" s="346"/>
      <c r="L147" s="346"/>
      <c r="M147" s="138" t="s">
        <v>77</v>
      </c>
      <c r="N147" s="49" t="s">
        <v>3706</v>
      </c>
      <c r="O147" s="346"/>
      <c r="P147" s="346"/>
      <c r="Q147" s="346"/>
      <c r="R147" s="346">
        <f t="shared" si="2"/>
        <v>0</v>
      </c>
      <c r="S147" s="138" t="s">
        <v>77</v>
      </c>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row>
    <row r="148" spans="1:255">
      <c r="A148" s="176" t="s">
        <v>840</v>
      </c>
      <c r="B148" s="77"/>
      <c r="C148" s="77"/>
      <c r="D148" s="77"/>
      <c r="E148" s="51"/>
      <c r="F148" s="49"/>
      <c r="G148" s="77"/>
      <c r="H148" s="77"/>
      <c r="I148" s="77"/>
      <c r="J148" s="77"/>
      <c r="K148" s="346"/>
      <c r="L148" s="346"/>
      <c r="M148" s="138" t="s">
        <v>840</v>
      </c>
      <c r="N148" s="49"/>
      <c r="O148" s="346"/>
      <c r="P148" s="346"/>
      <c r="Q148" s="346"/>
      <c r="R148" s="346">
        <f t="shared" si="2"/>
        <v>0</v>
      </c>
      <c r="S148" s="138" t="s">
        <v>840</v>
      </c>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row>
    <row r="149" spans="1:255">
      <c r="A149" s="176" t="s">
        <v>841</v>
      </c>
      <c r="B149" s="77"/>
      <c r="C149" s="77"/>
      <c r="D149" s="77"/>
      <c r="E149" s="51"/>
      <c r="F149" s="49"/>
      <c r="G149" s="77"/>
      <c r="H149" s="77"/>
      <c r="I149" s="77"/>
      <c r="J149" s="77"/>
      <c r="K149" s="346"/>
      <c r="L149" s="346"/>
      <c r="M149" s="138" t="s">
        <v>841</v>
      </c>
      <c r="N149" s="49"/>
      <c r="O149" s="346"/>
      <c r="P149" s="346"/>
      <c r="Q149" s="346"/>
      <c r="R149" s="346">
        <f t="shared" si="2"/>
        <v>0</v>
      </c>
      <c r="S149" s="138" t="s">
        <v>841</v>
      </c>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row>
    <row r="150" spans="1:255">
      <c r="A150" s="176" t="s">
        <v>842</v>
      </c>
      <c r="B150" s="77"/>
      <c r="C150" s="77"/>
      <c r="D150" s="77"/>
      <c r="E150" s="51"/>
      <c r="F150" s="49"/>
      <c r="G150" s="77"/>
      <c r="H150" s="77"/>
      <c r="I150" s="77"/>
      <c r="J150" s="77"/>
      <c r="K150" s="346"/>
      <c r="L150" s="346"/>
      <c r="M150" s="138" t="s">
        <v>842</v>
      </c>
      <c r="N150" s="49"/>
      <c r="O150" s="346"/>
      <c r="P150" s="346"/>
      <c r="Q150" s="346"/>
      <c r="R150" s="346">
        <f t="shared" si="2"/>
        <v>0</v>
      </c>
      <c r="S150" s="138" t="s">
        <v>842</v>
      </c>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row>
    <row r="151" spans="1:255">
      <c r="A151" s="176" t="s">
        <v>843</v>
      </c>
      <c r="B151" s="77"/>
      <c r="C151" s="77"/>
      <c r="D151" s="77"/>
      <c r="E151" s="51"/>
      <c r="F151" s="49"/>
      <c r="G151" s="77"/>
      <c r="H151" s="77"/>
      <c r="I151" s="77"/>
      <c r="J151" s="77"/>
      <c r="K151" s="346"/>
      <c r="L151" s="346"/>
      <c r="M151" s="138" t="s">
        <v>843</v>
      </c>
      <c r="N151" s="49"/>
      <c r="O151" s="346"/>
      <c r="P151" s="346"/>
      <c r="Q151" s="346"/>
      <c r="R151" s="346">
        <f t="shared" si="2"/>
        <v>0</v>
      </c>
      <c r="S151" s="138" t="s">
        <v>843</v>
      </c>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row>
    <row r="152" spans="1:255">
      <c r="A152" s="176" t="s">
        <v>844</v>
      </c>
      <c r="B152" s="77"/>
      <c r="C152" s="77"/>
      <c r="D152" s="77"/>
      <c r="E152" s="51"/>
      <c r="F152" s="49"/>
      <c r="G152" s="77"/>
      <c r="H152" s="77"/>
      <c r="I152" s="77"/>
      <c r="J152" s="77"/>
      <c r="K152" s="346"/>
      <c r="L152" s="346"/>
      <c r="M152" s="138" t="s">
        <v>844</v>
      </c>
      <c r="N152" s="49"/>
      <c r="O152" s="346"/>
      <c r="P152" s="346"/>
      <c r="Q152" s="346"/>
      <c r="R152" s="346">
        <f t="shared" si="2"/>
        <v>0</v>
      </c>
      <c r="S152" s="138" t="s">
        <v>844</v>
      </c>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row>
    <row r="153" spans="1:255">
      <c r="A153" s="176" t="s">
        <v>845</v>
      </c>
      <c r="B153" s="77"/>
      <c r="C153" s="77"/>
      <c r="D153" s="77"/>
      <c r="E153" s="51"/>
      <c r="F153" s="49"/>
      <c r="G153" s="77"/>
      <c r="H153" s="77"/>
      <c r="I153" s="77"/>
      <c r="J153" s="77"/>
      <c r="K153" s="346"/>
      <c r="L153" s="346"/>
      <c r="M153" s="138" t="s">
        <v>845</v>
      </c>
      <c r="N153" s="49"/>
      <c r="O153" s="346"/>
      <c r="P153" s="346"/>
      <c r="Q153" s="346"/>
      <c r="R153" s="346">
        <f t="shared" si="2"/>
        <v>0</v>
      </c>
      <c r="S153" s="138" t="s">
        <v>845</v>
      </c>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row>
    <row r="154" spans="1:255">
      <c r="A154" s="176" t="s">
        <v>846</v>
      </c>
      <c r="B154" s="77"/>
      <c r="C154" s="77"/>
      <c r="D154" s="77"/>
      <c r="E154" s="51"/>
      <c r="F154" s="49"/>
      <c r="G154" s="77"/>
      <c r="H154" s="77"/>
      <c r="I154" s="77"/>
      <c r="J154" s="77"/>
      <c r="K154" s="346"/>
      <c r="L154" s="346"/>
      <c r="M154" s="138" t="s">
        <v>846</v>
      </c>
      <c r="N154" s="49"/>
      <c r="O154" s="346"/>
      <c r="P154" s="346"/>
      <c r="Q154" s="346"/>
      <c r="R154" s="346">
        <f t="shared" si="2"/>
        <v>0</v>
      </c>
      <c r="S154" s="138" t="s">
        <v>846</v>
      </c>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row>
    <row r="155" spans="1:255">
      <c r="A155" s="176" t="s">
        <v>4157</v>
      </c>
      <c r="B155" s="77"/>
      <c r="C155" s="77"/>
      <c r="D155" s="77"/>
      <c r="E155" s="51"/>
      <c r="F155" s="49"/>
      <c r="G155" s="77"/>
      <c r="H155" s="77"/>
      <c r="I155" s="77"/>
      <c r="J155" s="77"/>
      <c r="K155" s="346"/>
      <c r="L155" s="346"/>
      <c r="M155" s="138" t="s">
        <v>4157</v>
      </c>
      <c r="N155" s="49"/>
      <c r="O155" s="346"/>
      <c r="P155" s="346"/>
      <c r="Q155" s="346"/>
      <c r="R155" s="346">
        <f t="shared" si="2"/>
        <v>0</v>
      </c>
      <c r="S155" s="138" t="s">
        <v>4157</v>
      </c>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row>
    <row r="156" spans="1:255">
      <c r="A156" s="176" t="s">
        <v>4158</v>
      </c>
      <c r="B156" s="77"/>
      <c r="C156" s="77"/>
      <c r="D156" s="77"/>
      <c r="E156" s="51"/>
      <c r="F156" s="49"/>
      <c r="G156" s="77"/>
      <c r="H156" s="77"/>
      <c r="I156" s="77"/>
      <c r="J156" s="77"/>
      <c r="K156" s="346"/>
      <c r="L156" s="346"/>
      <c r="M156" s="138" t="s">
        <v>4158</v>
      </c>
      <c r="N156" s="49"/>
      <c r="O156" s="346"/>
      <c r="P156" s="346"/>
      <c r="Q156" s="346"/>
      <c r="R156" s="346">
        <f t="shared" si="2"/>
        <v>0</v>
      </c>
      <c r="S156" s="138" t="s">
        <v>4158</v>
      </c>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row>
    <row r="157" spans="1:255">
      <c r="A157" s="176">
        <v>12</v>
      </c>
      <c r="B157" s="77"/>
      <c r="C157" s="77"/>
      <c r="D157" s="77"/>
      <c r="E157" s="51"/>
      <c r="F157" s="49"/>
      <c r="G157" s="77"/>
      <c r="H157" s="77"/>
      <c r="I157" s="77"/>
      <c r="J157" s="77"/>
      <c r="K157" s="346"/>
      <c r="L157" s="346"/>
      <c r="M157" s="138">
        <v>12</v>
      </c>
      <c r="N157" s="49"/>
      <c r="O157" s="346"/>
      <c r="P157" s="346"/>
      <c r="Q157" s="346"/>
      <c r="R157" s="346">
        <f t="shared" si="2"/>
        <v>0</v>
      </c>
      <c r="S157" s="138">
        <v>12</v>
      </c>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row>
    <row r="158" spans="1:255">
      <c r="A158" s="176">
        <v>13</v>
      </c>
      <c r="B158" s="77"/>
      <c r="C158" s="77"/>
      <c r="D158" s="77"/>
      <c r="E158" s="51"/>
      <c r="F158" s="49"/>
      <c r="G158" s="77"/>
      <c r="H158" s="77"/>
      <c r="I158" s="77"/>
      <c r="J158" s="77"/>
      <c r="K158" s="346"/>
      <c r="L158" s="346"/>
      <c r="M158" s="138">
        <v>13</v>
      </c>
      <c r="N158" s="49"/>
      <c r="O158" s="346"/>
      <c r="P158" s="346"/>
      <c r="Q158" s="346"/>
      <c r="R158" s="346">
        <f t="shared" si="2"/>
        <v>0</v>
      </c>
      <c r="S158" s="138">
        <v>13</v>
      </c>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row>
    <row r="159" spans="1:255">
      <c r="A159" s="176">
        <v>14</v>
      </c>
      <c r="B159" s="77"/>
      <c r="C159" s="77"/>
      <c r="D159" s="77"/>
      <c r="E159" s="51"/>
      <c r="F159" s="49"/>
      <c r="G159" s="77"/>
      <c r="H159" s="77"/>
      <c r="I159" s="77"/>
      <c r="J159" s="77"/>
      <c r="K159" s="346"/>
      <c r="L159" s="346"/>
      <c r="M159" s="138">
        <v>14</v>
      </c>
      <c r="N159" s="49"/>
      <c r="O159" s="346"/>
      <c r="P159" s="346"/>
      <c r="Q159" s="346"/>
      <c r="R159" s="346">
        <f t="shared" si="2"/>
        <v>0</v>
      </c>
      <c r="S159" s="138">
        <v>14</v>
      </c>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row>
    <row r="160" spans="1:255">
      <c r="A160" s="176">
        <v>15</v>
      </c>
      <c r="B160" s="77"/>
      <c r="C160" s="77"/>
      <c r="D160" s="77"/>
      <c r="E160" s="51"/>
      <c r="F160" s="49"/>
      <c r="G160" s="77"/>
      <c r="H160" s="77"/>
      <c r="I160" s="77"/>
      <c r="J160" s="77"/>
      <c r="K160" s="346"/>
      <c r="L160" s="346"/>
      <c r="M160" s="138">
        <v>15</v>
      </c>
      <c r="N160" s="49"/>
      <c r="O160" s="346"/>
      <c r="P160" s="346"/>
      <c r="Q160" s="346"/>
      <c r="R160" s="346">
        <f t="shared" si="2"/>
        <v>0</v>
      </c>
      <c r="S160" s="138">
        <v>15</v>
      </c>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row>
    <row r="161" spans="1:255">
      <c r="A161" s="176">
        <v>16</v>
      </c>
      <c r="B161" s="77"/>
      <c r="C161" s="77"/>
      <c r="D161" s="77"/>
      <c r="E161" s="51"/>
      <c r="F161" s="49"/>
      <c r="G161" s="77"/>
      <c r="H161" s="77"/>
      <c r="I161" s="77"/>
      <c r="J161" s="77"/>
      <c r="K161" s="346"/>
      <c r="L161" s="346"/>
      <c r="M161" s="138">
        <v>16</v>
      </c>
      <c r="N161" s="49"/>
      <c r="O161" s="346"/>
      <c r="P161" s="346"/>
      <c r="Q161" s="346"/>
      <c r="R161" s="346">
        <f t="shared" si="2"/>
        <v>0</v>
      </c>
      <c r="S161" s="138">
        <v>16</v>
      </c>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row>
    <row r="162" spans="1:255">
      <c r="A162" s="176">
        <v>17</v>
      </c>
      <c r="B162" s="77"/>
      <c r="C162" s="77"/>
      <c r="D162" s="77"/>
      <c r="E162" s="51"/>
      <c r="F162" s="49"/>
      <c r="G162" s="77"/>
      <c r="H162" s="77"/>
      <c r="I162" s="77"/>
      <c r="J162" s="77"/>
      <c r="K162" s="346"/>
      <c r="L162" s="346"/>
      <c r="M162" s="138">
        <v>17</v>
      </c>
      <c r="N162" s="49"/>
      <c r="O162" s="346"/>
      <c r="P162" s="346"/>
      <c r="Q162" s="346"/>
      <c r="R162" s="346">
        <f t="shared" si="2"/>
        <v>0</v>
      </c>
      <c r="S162" s="138">
        <v>17</v>
      </c>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row>
    <row r="163" spans="1:255">
      <c r="A163" s="176">
        <v>18</v>
      </c>
      <c r="B163" s="77"/>
      <c r="C163" s="77"/>
      <c r="D163" s="77"/>
      <c r="E163" s="51"/>
      <c r="F163" s="49"/>
      <c r="G163" s="77"/>
      <c r="H163" s="77"/>
      <c r="I163" s="77"/>
      <c r="J163" s="77"/>
      <c r="K163" s="346"/>
      <c r="L163" s="346"/>
      <c r="M163" s="138">
        <v>18</v>
      </c>
      <c r="N163" s="49"/>
      <c r="O163" s="346"/>
      <c r="P163" s="346"/>
      <c r="Q163" s="346"/>
      <c r="R163" s="346">
        <f t="shared" si="2"/>
        <v>0</v>
      </c>
      <c r="S163" s="138">
        <v>18</v>
      </c>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row>
    <row r="164" spans="1:255">
      <c r="A164" s="176">
        <v>19</v>
      </c>
      <c r="B164" s="77"/>
      <c r="C164" s="77"/>
      <c r="D164" s="77"/>
      <c r="E164" s="51"/>
      <c r="F164" s="49"/>
      <c r="G164" s="77"/>
      <c r="H164" s="77"/>
      <c r="I164" s="77"/>
      <c r="J164" s="77"/>
      <c r="K164" s="346"/>
      <c r="L164" s="346"/>
      <c r="M164" s="138">
        <v>19</v>
      </c>
      <c r="N164" s="49"/>
      <c r="O164" s="346"/>
      <c r="P164" s="346"/>
      <c r="Q164" s="346"/>
      <c r="R164" s="346">
        <f t="shared" si="2"/>
        <v>0</v>
      </c>
      <c r="S164" s="138">
        <v>19</v>
      </c>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row>
    <row r="165" spans="1:255">
      <c r="A165" s="176">
        <v>20</v>
      </c>
      <c r="B165" s="77"/>
      <c r="C165" s="77"/>
      <c r="D165" s="77"/>
      <c r="E165" s="51"/>
      <c r="F165" s="49"/>
      <c r="G165" s="77"/>
      <c r="H165" s="77"/>
      <c r="I165" s="77"/>
      <c r="J165" s="77"/>
      <c r="K165" s="346"/>
      <c r="L165" s="346"/>
      <c r="M165" s="138">
        <v>20</v>
      </c>
      <c r="N165" s="49"/>
      <c r="O165" s="346"/>
      <c r="P165" s="346"/>
      <c r="Q165" s="346"/>
      <c r="R165" s="346">
        <f t="shared" si="2"/>
        <v>0</v>
      </c>
      <c r="S165" s="138">
        <v>20</v>
      </c>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row>
    <row r="166" spans="1:255">
      <c r="A166" s="176">
        <v>21</v>
      </c>
      <c r="B166" s="77"/>
      <c r="C166" s="77"/>
      <c r="D166" s="77"/>
      <c r="E166" s="51"/>
      <c r="F166" s="49"/>
      <c r="G166" s="77"/>
      <c r="H166" s="77"/>
      <c r="I166" s="77"/>
      <c r="J166" s="77"/>
      <c r="K166" s="346"/>
      <c r="L166" s="346"/>
      <c r="M166" s="138">
        <v>21</v>
      </c>
      <c r="N166" s="49"/>
      <c r="O166" s="346"/>
      <c r="P166" s="346"/>
      <c r="Q166" s="346"/>
      <c r="R166" s="346">
        <f t="shared" si="2"/>
        <v>0</v>
      </c>
      <c r="S166" s="138">
        <v>21</v>
      </c>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row>
    <row r="167" spans="1:255">
      <c r="A167" s="176">
        <v>22</v>
      </c>
      <c r="B167" s="77"/>
      <c r="C167" s="77"/>
      <c r="D167" s="77"/>
      <c r="E167" s="51"/>
      <c r="F167" s="49"/>
      <c r="G167" s="77"/>
      <c r="H167" s="77"/>
      <c r="I167" s="77"/>
      <c r="J167" s="77"/>
      <c r="K167" s="346"/>
      <c r="L167" s="346"/>
      <c r="M167" s="138">
        <v>22</v>
      </c>
      <c r="N167" s="49"/>
      <c r="O167" s="346"/>
      <c r="P167" s="346"/>
      <c r="Q167" s="346"/>
      <c r="R167" s="346">
        <f t="shared" si="2"/>
        <v>0</v>
      </c>
      <c r="S167" s="138">
        <v>22</v>
      </c>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row>
    <row r="168" spans="1:255">
      <c r="A168" s="176">
        <v>23</v>
      </c>
      <c r="B168" s="77"/>
      <c r="C168" s="77"/>
      <c r="D168" s="77"/>
      <c r="E168" s="51"/>
      <c r="F168" s="49"/>
      <c r="G168" s="77"/>
      <c r="H168" s="77"/>
      <c r="I168" s="77"/>
      <c r="J168" s="77"/>
      <c r="K168" s="346"/>
      <c r="L168" s="346"/>
      <c r="M168" s="138">
        <v>23</v>
      </c>
      <c r="N168" s="49"/>
      <c r="O168" s="346"/>
      <c r="P168" s="346"/>
      <c r="Q168" s="346"/>
      <c r="R168" s="346">
        <f t="shared" si="2"/>
        <v>0</v>
      </c>
      <c r="S168" s="138">
        <v>23</v>
      </c>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row>
    <row r="169" spans="1:255">
      <c r="A169" s="176">
        <v>24</v>
      </c>
      <c r="B169" s="77"/>
      <c r="C169" s="77"/>
      <c r="D169" s="77"/>
      <c r="E169" s="51"/>
      <c r="F169" s="49"/>
      <c r="G169" s="77"/>
      <c r="H169" s="77"/>
      <c r="I169" s="77"/>
      <c r="J169" s="77"/>
      <c r="K169" s="346"/>
      <c r="L169" s="346"/>
      <c r="M169" s="138">
        <v>24</v>
      </c>
      <c r="N169" s="49"/>
      <c r="O169" s="346"/>
      <c r="P169" s="346"/>
      <c r="Q169" s="346"/>
      <c r="R169" s="346">
        <f t="shared" si="2"/>
        <v>0</v>
      </c>
      <c r="S169" s="138">
        <v>24</v>
      </c>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row>
    <row r="170" spans="1:255">
      <c r="A170" s="176">
        <v>25</v>
      </c>
      <c r="B170" s="77"/>
      <c r="C170" s="77"/>
      <c r="D170" s="77"/>
      <c r="E170" s="51"/>
      <c r="F170" s="49"/>
      <c r="G170" s="77"/>
      <c r="H170" s="77"/>
      <c r="I170" s="77"/>
      <c r="J170" s="77"/>
      <c r="K170" s="346"/>
      <c r="L170" s="346"/>
      <c r="M170" s="138">
        <v>25</v>
      </c>
      <c r="N170" s="49"/>
      <c r="O170" s="346"/>
      <c r="P170" s="346"/>
      <c r="Q170" s="346"/>
      <c r="R170" s="346">
        <f t="shared" si="2"/>
        <v>0</v>
      </c>
      <c r="S170" s="138">
        <v>25</v>
      </c>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row>
    <row r="171" spans="1:255">
      <c r="A171" s="176">
        <v>26</v>
      </c>
      <c r="B171" s="77"/>
      <c r="C171" s="77"/>
      <c r="D171" s="77"/>
      <c r="E171" s="51"/>
      <c r="F171" s="49"/>
      <c r="G171" s="77"/>
      <c r="H171" s="77"/>
      <c r="I171" s="77"/>
      <c r="J171" s="77"/>
      <c r="K171" s="346"/>
      <c r="L171" s="346"/>
      <c r="M171" s="138">
        <v>26</v>
      </c>
      <c r="N171" s="49"/>
      <c r="O171" s="346"/>
      <c r="P171" s="346"/>
      <c r="Q171" s="346"/>
      <c r="R171" s="346">
        <f t="shared" si="2"/>
        <v>0</v>
      </c>
      <c r="S171" s="138">
        <v>26</v>
      </c>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row>
    <row r="172" spans="1:255">
      <c r="A172" s="176">
        <v>27</v>
      </c>
      <c r="B172" s="77"/>
      <c r="C172" s="77"/>
      <c r="D172" s="77"/>
      <c r="E172" s="51"/>
      <c r="F172" s="49"/>
      <c r="G172" s="77"/>
      <c r="H172" s="77"/>
      <c r="I172" s="77"/>
      <c r="J172" s="77"/>
      <c r="K172" s="346"/>
      <c r="L172" s="346"/>
      <c r="M172" s="138">
        <v>27</v>
      </c>
      <c r="N172" s="49"/>
      <c r="O172" s="346"/>
      <c r="P172" s="346"/>
      <c r="Q172" s="346"/>
      <c r="R172" s="346">
        <f t="shared" si="2"/>
        <v>0</v>
      </c>
      <c r="S172" s="138">
        <v>27</v>
      </c>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row>
    <row r="173" spans="1:255">
      <c r="A173" s="176">
        <v>28</v>
      </c>
      <c r="B173" s="77"/>
      <c r="C173" s="77"/>
      <c r="D173" s="77"/>
      <c r="E173" s="51"/>
      <c r="F173" s="49"/>
      <c r="G173" s="77"/>
      <c r="H173" s="77"/>
      <c r="I173" s="77"/>
      <c r="J173" s="77"/>
      <c r="K173" s="346"/>
      <c r="L173" s="346"/>
      <c r="M173" s="138">
        <v>28</v>
      </c>
      <c r="N173" s="49"/>
      <c r="O173" s="346"/>
      <c r="P173" s="346"/>
      <c r="Q173" s="346"/>
      <c r="R173" s="346">
        <f t="shared" si="2"/>
        <v>0</v>
      </c>
      <c r="S173" s="138">
        <v>28</v>
      </c>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row>
    <row r="174" spans="1:255">
      <c r="A174" s="176">
        <v>29</v>
      </c>
      <c r="B174" s="77"/>
      <c r="C174" s="77"/>
      <c r="D174" s="77"/>
      <c r="E174" s="51"/>
      <c r="F174" s="49"/>
      <c r="G174" s="77"/>
      <c r="H174" s="77"/>
      <c r="I174" s="77"/>
      <c r="J174" s="77"/>
      <c r="K174" s="346"/>
      <c r="L174" s="346"/>
      <c r="M174" s="138">
        <v>29</v>
      </c>
      <c r="N174" s="49"/>
      <c r="O174" s="346"/>
      <c r="P174" s="346"/>
      <c r="Q174" s="346"/>
      <c r="R174" s="346">
        <f t="shared" si="2"/>
        <v>0</v>
      </c>
      <c r="S174" s="138">
        <v>29</v>
      </c>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row>
    <row r="175" spans="1:255">
      <c r="A175" s="176">
        <v>30</v>
      </c>
      <c r="B175" s="77"/>
      <c r="C175" s="77"/>
      <c r="D175" s="77"/>
      <c r="E175" s="51"/>
      <c r="F175" s="49"/>
      <c r="G175" s="77"/>
      <c r="H175" s="77"/>
      <c r="I175" s="77"/>
      <c r="J175" s="77"/>
      <c r="K175" s="346"/>
      <c r="L175" s="346"/>
      <c r="M175" s="138">
        <v>30</v>
      </c>
      <c r="N175" s="49"/>
      <c r="O175" s="346"/>
      <c r="P175" s="346"/>
      <c r="Q175" s="346"/>
      <c r="R175" s="346">
        <f t="shared" si="2"/>
        <v>0</v>
      </c>
      <c r="S175" s="138">
        <v>30</v>
      </c>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row>
    <row r="176" spans="1:255">
      <c r="A176" s="176">
        <v>31</v>
      </c>
      <c r="B176" s="77"/>
      <c r="C176" s="77"/>
      <c r="D176" s="77"/>
      <c r="E176" s="51"/>
      <c r="F176" s="49"/>
      <c r="G176" s="77"/>
      <c r="H176" s="77"/>
      <c r="I176" s="77"/>
      <c r="J176" s="77"/>
      <c r="K176" s="346"/>
      <c r="L176" s="346"/>
      <c r="M176" s="138">
        <v>31</v>
      </c>
      <c r="N176" s="49"/>
      <c r="O176" s="346"/>
      <c r="P176" s="346"/>
      <c r="Q176" s="346"/>
      <c r="R176" s="346">
        <f t="shared" si="2"/>
        <v>0</v>
      </c>
      <c r="S176" s="138">
        <v>31</v>
      </c>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row>
    <row r="177" spans="1:255">
      <c r="A177" s="176">
        <v>32</v>
      </c>
      <c r="B177" s="77"/>
      <c r="C177" s="77"/>
      <c r="D177" s="77"/>
      <c r="E177" s="51"/>
      <c r="F177" s="49"/>
      <c r="G177" s="77"/>
      <c r="H177" s="77"/>
      <c r="I177" s="77"/>
      <c r="J177" s="77"/>
      <c r="K177" s="346"/>
      <c r="L177" s="346"/>
      <c r="M177" s="138">
        <v>32</v>
      </c>
      <c r="N177" s="49"/>
      <c r="O177" s="346"/>
      <c r="P177" s="346"/>
      <c r="Q177" s="346"/>
      <c r="R177" s="346">
        <f t="shared" si="2"/>
        <v>0</v>
      </c>
      <c r="S177" s="138">
        <v>32</v>
      </c>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row>
    <row r="178" spans="1:255">
      <c r="A178" s="176">
        <v>33</v>
      </c>
      <c r="B178" s="77"/>
      <c r="C178" s="77"/>
      <c r="D178" s="77"/>
      <c r="E178" s="51"/>
      <c r="F178" s="49"/>
      <c r="G178" s="77"/>
      <c r="H178" s="77"/>
      <c r="I178" s="77"/>
      <c r="J178" s="77"/>
      <c r="K178" s="346"/>
      <c r="L178" s="346"/>
      <c r="M178" s="138">
        <v>33</v>
      </c>
      <c r="N178" s="49"/>
      <c r="O178" s="346"/>
      <c r="P178" s="346"/>
      <c r="Q178" s="346"/>
      <c r="R178" s="346">
        <f t="shared" si="2"/>
        <v>0</v>
      </c>
      <c r="S178" s="138">
        <v>33</v>
      </c>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row>
    <row r="179" spans="1:255">
      <c r="A179" s="176">
        <v>34</v>
      </c>
      <c r="B179" s="77"/>
      <c r="C179" s="77"/>
      <c r="D179" s="77"/>
      <c r="E179" s="51"/>
      <c r="F179" s="49"/>
      <c r="G179" s="77"/>
      <c r="H179" s="77"/>
      <c r="I179" s="77"/>
      <c r="J179" s="77"/>
      <c r="K179" s="346"/>
      <c r="L179" s="346"/>
      <c r="M179" s="138">
        <v>34</v>
      </c>
      <c r="N179" s="49"/>
      <c r="O179" s="346"/>
      <c r="P179" s="346"/>
      <c r="Q179" s="346"/>
      <c r="R179" s="346">
        <f t="shared" si="2"/>
        <v>0</v>
      </c>
      <c r="S179" s="138">
        <v>34</v>
      </c>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row>
    <row r="180" spans="1:255">
      <c r="A180" s="176">
        <v>35</v>
      </c>
      <c r="B180" s="77"/>
      <c r="C180" s="77"/>
      <c r="D180" s="77"/>
      <c r="E180" s="51"/>
      <c r="F180" s="49"/>
      <c r="G180" s="77"/>
      <c r="H180" s="77"/>
      <c r="I180" s="77"/>
      <c r="J180" s="77"/>
      <c r="K180" s="346"/>
      <c r="L180" s="346"/>
      <c r="M180" s="138">
        <v>35</v>
      </c>
      <c r="N180" s="49"/>
      <c r="O180" s="346"/>
      <c r="P180" s="346"/>
      <c r="Q180" s="346"/>
      <c r="R180" s="346">
        <f t="shared" si="2"/>
        <v>0</v>
      </c>
      <c r="S180" s="138">
        <v>35</v>
      </c>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row>
    <row r="181" spans="1:255">
      <c r="A181" s="176">
        <v>36</v>
      </c>
      <c r="B181" s="77"/>
      <c r="C181" s="77"/>
      <c r="D181" s="77"/>
      <c r="E181" s="51"/>
      <c r="F181" s="49"/>
      <c r="G181" s="77"/>
      <c r="H181" s="77"/>
      <c r="I181" s="77"/>
      <c r="J181" s="77"/>
      <c r="K181" s="346"/>
      <c r="L181" s="346"/>
      <c r="M181" s="138">
        <v>36</v>
      </c>
      <c r="N181" s="49"/>
      <c r="O181" s="346"/>
      <c r="P181" s="346"/>
      <c r="Q181" s="346"/>
      <c r="R181" s="346">
        <f t="shared" si="2"/>
        <v>0</v>
      </c>
      <c r="S181" s="138">
        <v>36</v>
      </c>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row>
    <row r="182" spans="1:255">
      <c r="A182" s="176">
        <v>37</v>
      </c>
      <c r="B182" s="77"/>
      <c r="C182" s="77"/>
      <c r="D182" s="77"/>
      <c r="E182" s="51"/>
      <c r="F182" s="49"/>
      <c r="G182" s="77"/>
      <c r="H182" s="77"/>
      <c r="I182" s="77"/>
      <c r="J182" s="77"/>
      <c r="K182" s="346"/>
      <c r="L182" s="346"/>
      <c r="M182" s="138">
        <v>37</v>
      </c>
      <c r="N182" s="49"/>
      <c r="O182" s="346"/>
      <c r="P182" s="346"/>
      <c r="Q182" s="346"/>
      <c r="R182" s="346">
        <f t="shared" si="2"/>
        <v>0</v>
      </c>
      <c r="S182" s="138">
        <v>37</v>
      </c>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row>
    <row r="183" spans="1:255">
      <c r="A183" s="176">
        <v>38</v>
      </c>
      <c r="B183" s="77"/>
      <c r="C183" s="77"/>
      <c r="D183" s="77"/>
      <c r="E183" s="51"/>
      <c r="F183" s="49"/>
      <c r="G183" s="77"/>
      <c r="H183" s="77"/>
      <c r="I183" s="77"/>
      <c r="J183" s="77"/>
      <c r="K183" s="346"/>
      <c r="L183" s="346"/>
      <c r="M183" s="138">
        <v>38</v>
      </c>
      <c r="N183" s="49"/>
      <c r="O183" s="346"/>
      <c r="P183" s="346"/>
      <c r="Q183" s="346"/>
      <c r="R183" s="346">
        <f t="shared" si="2"/>
        <v>0</v>
      </c>
      <c r="S183" s="138">
        <v>38</v>
      </c>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row>
    <row r="184" spans="1:255">
      <c r="A184" s="176">
        <v>39</v>
      </c>
      <c r="B184" s="77"/>
      <c r="C184" s="77"/>
      <c r="D184" s="77"/>
      <c r="E184" s="51"/>
      <c r="F184" s="49"/>
      <c r="G184" s="77"/>
      <c r="H184" s="77"/>
      <c r="I184" s="77"/>
      <c r="J184" s="77"/>
      <c r="K184" s="346"/>
      <c r="L184" s="346"/>
      <c r="M184" s="138">
        <v>39</v>
      </c>
      <c r="N184" s="49"/>
      <c r="O184" s="346"/>
      <c r="P184" s="346"/>
      <c r="Q184" s="346"/>
      <c r="R184" s="346">
        <f t="shared" si="2"/>
        <v>0</v>
      </c>
      <c r="S184" s="138">
        <v>39</v>
      </c>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row>
    <row r="185" spans="1:255">
      <c r="A185" s="176">
        <v>40</v>
      </c>
      <c r="B185" s="77"/>
      <c r="C185" s="77"/>
      <c r="D185" s="77"/>
      <c r="E185" s="51"/>
      <c r="F185" s="49"/>
      <c r="G185" s="77"/>
      <c r="H185" s="77"/>
      <c r="I185" s="77"/>
      <c r="J185" s="77"/>
      <c r="K185" s="346"/>
      <c r="L185" s="346"/>
      <c r="M185" s="138">
        <v>40</v>
      </c>
      <c r="N185" s="49"/>
      <c r="O185" s="346"/>
      <c r="P185" s="346"/>
      <c r="Q185" s="346"/>
      <c r="R185" s="346">
        <f t="shared" si="2"/>
        <v>0</v>
      </c>
      <c r="S185" s="138">
        <v>40</v>
      </c>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row>
    <row r="186" spans="1:255">
      <c r="A186" s="176">
        <v>41</v>
      </c>
      <c r="B186" s="77"/>
      <c r="C186" s="77"/>
      <c r="D186" s="77"/>
      <c r="E186" s="51"/>
      <c r="F186" s="49"/>
      <c r="G186" s="77"/>
      <c r="H186" s="77"/>
      <c r="I186" s="77"/>
      <c r="J186" s="77"/>
      <c r="K186" s="346"/>
      <c r="L186" s="346"/>
      <c r="M186" s="138">
        <v>41</v>
      </c>
      <c r="N186" s="49"/>
      <c r="O186" s="346"/>
      <c r="P186" s="346"/>
      <c r="Q186" s="346"/>
      <c r="R186" s="346">
        <f t="shared" si="2"/>
        <v>0</v>
      </c>
      <c r="S186" s="138">
        <v>41</v>
      </c>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row>
    <row r="187" spans="1:255">
      <c r="A187" s="176">
        <v>42</v>
      </c>
      <c r="B187" s="77"/>
      <c r="C187" s="77"/>
      <c r="D187" s="77"/>
      <c r="E187" s="51"/>
      <c r="F187" s="49"/>
      <c r="G187" s="77"/>
      <c r="H187" s="77"/>
      <c r="I187" s="77"/>
      <c r="J187" s="77"/>
      <c r="K187" s="346"/>
      <c r="L187" s="346"/>
      <c r="M187" s="138">
        <v>42</v>
      </c>
      <c r="N187" s="49"/>
      <c r="O187" s="346"/>
      <c r="P187" s="346"/>
      <c r="Q187" s="346"/>
      <c r="R187" s="346">
        <f t="shared" si="2"/>
        <v>0</v>
      </c>
      <c r="S187" s="138">
        <v>42</v>
      </c>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row>
    <row r="188" spans="1:255">
      <c r="A188" s="176">
        <v>43</v>
      </c>
      <c r="B188" s="77"/>
      <c r="C188" s="77"/>
      <c r="D188" s="77"/>
      <c r="E188" s="51"/>
      <c r="F188" s="49"/>
      <c r="G188" s="77"/>
      <c r="H188" s="77"/>
      <c r="I188" s="77"/>
      <c r="J188" s="77"/>
      <c r="K188" s="346"/>
      <c r="L188" s="346"/>
      <c r="M188" s="138">
        <v>43</v>
      </c>
      <c r="N188" s="49"/>
      <c r="O188" s="346"/>
      <c r="P188" s="346"/>
      <c r="Q188" s="346"/>
      <c r="R188" s="346">
        <f t="shared" si="2"/>
        <v>0</v>
      </c>
      <c r="S188" s="138">
        <v>43</v>
      </c>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row>
    <row r="189" spans="1:255">
      <c r="A189" s="176">
        <v>44</v>
      </c>
      <c r="B189" s="77"/>
      <c r="C189" s="77"/>
      <c r="D189" s="77"/>
      <c r="E189" s="51"/>
      <c r="F189" s="49"/>
      <c r="G189" s="77"/>
      <c r="H189" s="77"/>
      <c r="I189" s="77"/>
      <c r="J189" s="77"/>
      <c r="K189" s="346"/>
      <c r="L189" s="346"/>
      <c r="M189" s="138">
        <v>44</v>
      </c>
      <c r="N189" s="49"/>
      <c r="O189" s="346"/>
      <c r="P189" s="346"/>
      <c r="Q189" s="346"/>
      <c r="R189" s="346">
        <f t="shared" si="2"/>
        <v>0</v>
      </c>
      <c r="S189" s="138">
        <v>44</v>
      </c>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row>
    <row r="190" spans="1:255">
      <c r="A190" s="176">
        <v>45</v>
      </c>
      <c r="B190" s="77"/>
      <c r="C190" s="77"/>
      <c r="D190" s="77"/>
      <c r="E190" s="51"/>
      <c r="F190" s="49"/>
      <c r="G190" s="77"/>
      <c r="H190" s="77"/>
      <c r="I190" s="77"/>
      <c r="J190" s="77"/>
      <c r="K190" s="346"/>
      <c r="L190" s="346"/>
      <c r="M190" s="138">
        <v>45</v>
      </c>
      <c r="N190" s="49"/>
      <c r="O190" s="346"/>
      <c r="P190" s="346"/>
      <c r="Q190" s="346"/>
      <c r="R190" s="346">
        <f t="shared" si="2"/>
        <v>0</v>
      </c>
      <c r="S190" s="138">
        <v>45</v>
      </c>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row>
    <row r="191" spans="1:255">
      <c r="A191" s="176">
        <v>46</v>
      </c>
      <c r="B191" s="77"/>
      <c r="C191" s="77"/>
      <c r="D191" s="77"/>
      <c r="E191" s="51"/>
      <c r="F191" s="49"/>
      <c r="G191" s="77"/>
      <c r="H191" s="77"/>
      <c r="I191" s="77"/>
      <c r="J191" s="77"/>
      <c r="K191" s="346"/>
      <c r="L191" s="346"/>
      <c r="M191" s="138">
        <v>46</v>
      </c>
      <c r="N191" s="49"/>
      <c r="O191" s="346"/>
      <c r="P191" s="346"/>
      <c r="Q191" s="346"/>
      <c r="R191" s="346">
        <f t="shared" si="2"/>
        <v>0</v>
      </c>
      <c r="S191" s="138">
        <v>46</v>
      </c>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row>
    <row r="192" spans="1:255">
      <c r="A192" s="176">
        <v>47</v>
      </c>
      <c r="B192" s="77"/>
      <c r="C192" s="77"/>
      <c r="D192" s="77"/>
      <c r="E192" s="51"/>
      <c r="F192" s="49"/>
      <c r="G192" s="77"/>
      <c r="H192" s="77"/>
      <c r="I192" s="77"/>
      <c r="J192" s="77"/>
      <c r="K192" s="346"/>
      <c r="L192" s="346"/>
      <c r="M192" s="138">
        <v>47</v>
      </c>
      <c r="N192" s="49"/>
      <c r="O192" s="346"/>
      <c r="P192" s="346"/>
      <c r="Q192" s="346"/>
      <c r="R192" s="346">
        <f t="shared" si="2"/>
        <v>0</v>
      </c>
      <c r="S192" s="138">
        <v>47</v>
      </c>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row>
    <row r="193" spans="1:255">
      <c r="A193" s="176">
        <v>48</v>
      </c>
      <c r="B193" s="77"/>
      <c r="C193" s="77"/>
      <c r="D193" s="77"/>
      <c r="E193" s="51"/>
      <c r="F193" s="49"/>
      <c r="G193" s="77"/>
      <c r="H193" s="77"/>
      <c r="I193" s="77"/>
      <c r="J193" s="77"/>
      <c r="K193" s="346"/>
      <c r="L193" s="346"/>
      <c r="M193" s="138">
        <v>48</v>
      </c>
      <c r="N193" s="49"/>
      <c r="O193" s="346"/>
      <c r="P193" s="346"/>
      <c r="Q193" s="346"/>
      <c r="R193" s="346">
        <f t="shared" si="2"/>
        <v>0</v>
      </c>
      <c r="S193" s="138">
        <v>48</v>
      </c>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row>
    <row r="194" spans="1:255">
      <c r="A194" s="176">
        <v>49</v>
      </c>
      <c r="B194" s="77"/>
      <c r="C194" s="77"/>
      <c r="D194" s="77"/>
      <c r="E194" s="51"/>
      <c r="F194" s="49"/>
      <c r="G194" s="77"/>
      <c r="H194" s="77"/>
      <c r="I194" s="77"/>
      <c r="J194" s="77"/>
      <c r="K194" s="346"/>
      <c r="L194" s="346"/>
      <c r="M194" s="138">
        <v>49</v>
      </c>
      <c r="N194" s="49"/>
      <c r="O194" s="346"/>
      <c r="P194" s="346"/>
      <c r="Q194" s="346"/>
      <c r="R194" s="346">
        <f t="shared" si="2"/>
        <v>0</v>
      </c>
      <c r="S194" s="138">
        <v>49</v>
      </c>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row>
    <row r="195" spans="1:255">
      <c r="A195" s="176">
        <v>50</v>
      </c>
      <c r="B195" s="77"/>
      <c r="C195" s="77"/>
      <c r="D195" s="77"/>
      <c r="E195" s="51"/>
      <c r="F195" s="49"/>
      <c r="G195" s="77"/>
      <c r="H195" s="77"/>
      <c r="I195" s="77"/>
      <c r="J195" s="77"/>
      <c r="K195" s="346"/>
      <c r="L195" s="346"/>
      <c r="M195" s="138">
        <v>50</v>
      </c>
      <c r="N195" s="49"/>
      <c r="O195" s="346"/>
      <c r="P195" s="346"/>
      <c r="Q195" s="346"/>
      <c r="R195" s="346">
        <f t="shared" si="2"/>
        <v>0</v>
      </c>
      <c r="S195" s="138">
        <v>50</v>
      </c>
    </row>
    <row r="196" spans="1:255">
      <c r="A196" s="176">
        <v>51</v>
      </c>
      <c r="B196" s="77"/>
      <c r="C196" s="77"/>
      <c r="D196" s="77"/>
      <c r="E196" s="51"/>
      <c r="F196" s="49"/>
      <c r="G196" s="77"/>
      <c r="H196" s="77"/>
      <c r="I196" s="77"/>
      <c r="J196" s="77"/>
      <c r="K196" s="346"/>
      <c r="L196" s="346"/>
      <c r="M196" s="138">
        <v>51</v>
      </c>
      <c r="N196" s="49"/>
      <c r="O196" s="346"/>
      <c r="P196" s="346"/>
      <c r="Q196" s="346"/>
      <c r="R196" s="346">
        <f t="shared" si="2"/>
        <v>0</v>
      </c>
      <c r="S196" s="138">
        <v>51</v>
      </c>
    </row>
    <row r="197" spans="1:255">
      <c r="A197" s="176">
        <v>52</v>
      </c>
      <c r="B197" s="77"/>
      <c r="C197" s="77"/>
      <c r="D197" s="77"/>
      <c r="E197" s="51"/>
      <c r="F197" s="49"/>
      <c r="G197" s="77"/>
      <c r="H197" s="77"/>
      <c r="I197" s="77"/>
      <c r="J197" s="77"/>
      <c r="K197" s="346"/>
      <c r="L197" s="346"/>
      <c r="M197" s="138">
        <v>52</v>
      </c>
      <c r="N197" s="49"/>
      <c r="O197" s="346"/>
      <c r="P197" s="346"/>
      <c r="Q197" s="346"/>
      <c r="R197" s="346">
        <f t="shared" si="2"/>
        <v>0</v>
      </c>
      <c r="S197" s="138">
        <v>52</v>
      </c>
    </row>
    <row r="198" spans="1:255">
      <c r="A198" s="176">
        <v>53</v>
      </c>
      <c r="B198" s="77"/>
      <c r="C198" s="77"/>
      <c r="D198" s="77"/>
      <c r="E198" s="51"/>
      <c r="F198" s="49"/>
      <c r="G198" s="77"/>
      <c r="H198" s="77"/>
      <c r="I198" s="77"/>
      <c r="J198" s="77"/>
      <c r="K198" s="346"/>
      <c r="L198" s="346"/>
      <c r="M198" s="138">
        <v>53</v>
      </c>
      <c r="N198" s="49"/>
      <c r="O198" s="346"/>
      <c r="P198" s="346"/>
      <c r="Q198" s="346"/>
      <c r="R198" s="346">
        <f t="shared" si="2"/>
        <v>0</v>
      </c>
      <c r="S198" s="138">
        <v>53</v>
      </c>
    </row>
    <row r="199" spans="1:255">
      <c r="A199" s="176">
        <v>54</v>
      </c>
      <c r="B199" s="77"/>
      <c r="C199" s="77"/>
      <c r="D199" s="77"/>
      <c r="E199" s="51"/>
      <c r="F199" s="49"/>
      <c r="G199" s="77"/>
      <c r="H199" s="77"/>
      <c r="I199" s="77"/>
      <c r="J199" s="77"/>
      <c r="K199" s="346"/>
      <c r="L199" s="346"/>
      <c r="M199" s="138">
        <v>54</v>
      </c>
      <c r="N199" s="49"/>
      <c r="O199" s="346"/>
      <c r="P199" s="346"/>
      <c r="Q199" s="346"/>
      <c r="R199" s="346">
        <f t="shared" si="2"/>
        <v>0</v>
      </c>
      <c r="S199" s="138">
        <v>54</v>
      </c>
    </row>
    <row r="200" spans="1:255">
      <c r="A200" s="176">
        <v>55</v>
      </c>
      <c r="B200" s="77"/>
      <c r="C200" s="77"/>
      <c r="D200" s="77"/>
      <c r="E200" s="51"/>
      <c r="F200" s="49"/>
      <c r="G200" s="77"/>
      <c r="H200" s="77"/>
      <c r="I200" s="77"/>
      <c r="J200" s="77"/>
      <c r="K200" s="346"/>
      <c r="L200" s="346"/>
      <c r="M200" s="138">
        <v>55</v>
      </c>
      <c r="N200" s="49"/>
      <c r="O200" s="346"/>
      <c r="P200" s="346"/>
      <c r="Q200" s="346"/>
      <c r="R200" s="346">
        <f t="shared" si="2"/>
        <v>0</v>
      </c>
      <c r="S200" s="138">
        <v>55</v>
      </c>
    </row>
    <row r="201" spans="1:255">
      <c r="A201" s="176">
        <v>56</v>
      </c>
      <c r="B201" s="77"/>
      <c r="C201" s="77"/>
      <c r="D201" s="77"/>
      <c r="E201" s="51"/>
      <c r="F201" s="49"/>
      <c r="G201" s="77"/>
      <c r="H201" s="77"/>
      <c r="I201" s="77"/>
      <c r="J201" s="77"/>
      <c r="K201" s="346"/>
      <c r="L201" s="346"/>
      <c r="M201" s="138">
        <v>56</v>
      </c>
      <c r="N201" s="49"/>
      <c r="O201" s="346"/>
      <c r="P201" s="346"/>
      <c r="Q201" s="346"/>
      <c r="R201" s="346">
        <f t="shared" si="2"/>
        <v>0</v>
      </c>
      <c r="S201" s="138">
        <v>56</v>
      </c>
    </row>
    <row r="202" spans="1:255">
      <c r="A202" s="176">
        <v>57</v>
      </c>
      <c r="B202" s="77"/>
      <c r="C202" s="77"/>
      <c r="D202" s="77"/>
      <c r="E202" s="51"/>
      <c r="F202" s="49"/>
      <c r="G202" s="77"/>
      <c r="H202" s="77"/>
      <c r="I202" s="77"/>
      <c r="J202" s="77"/>
      <c r="K202" s="346"/>
      <c r="L202" s="346"/>
      <c r="M202" s="138">
        <v>57</v>
      </c>
      <c r="N202" s="49"/>
      <c r="O202" s="346"/>
      <c r="P202" s="346"/>
      <c r="Q202" s="346"/>
      <c r="R202" s="346">
        <f t="shared" si="2"/>
        <v>0</v>
      </c>
      <c r="S202" s="138">
        <v>57</v>
      </c>
    </row>
    <row r="203" spans="1:255">
      <c r="A203" s="176">
        <v>58</v>
      </c>
      <c r="B203" s="77"/>
      <c r="C203" s="77"/>
      <c r="D203" s="77"/>
      <c r="E203" s="51"/>
      <c r="F203" s="49"/>
      <c r="G203" s="77"/>
      <c r="H203" s="77"/>
      <c r="I203" s="77"/>
      <c r="J203" s="77"/>
      <c r="K203" s="346"/>
      <c r="L203" s="346"/>
      <c r="M203" s="138">
        <v>58</v>
      </c>
      <c r="N203" s="49"/>
      <c r="O203" s="346"/>
      <c r="P203" s="346"/>
      <c r="Q203" s="346"/>
      <c r="R203" s="346">
        <f t="shared" si="2"/>
        <v>0</v>
      </c>
      <c r="S203" s="138">
        <v>58</v>
      </c>
    </row>
    <row r="204" spans="1:255">
      <c r="A204" s="176">
        <v>59</v>
      </c>
      <c r="B204" s="77"/>
      <c r="C204" s="77"/>
      <c r="D204" s="77"/>
      <c r="E204" s="51"/>
      <c r="F204" s="49"/>
      <c r="G204" s="77"/>
      <c r="H204" s="77"/>
      <c r="I204" s="77"/>
      <c r="J204" s="77"/>
      <c r="K204" s="346"/>
      <c r="L204" s="346"/>
      <c r="M204" s="138">
        <v>59</v>
      </c>
      <c r="N204" s="49"/>
      <c r="O204" s="346"/>
      <c r="P204" s="346"/>
      <c r="Q204" s="346"/>
      <c r="R204" s="346">
        <f t="shared" si="2"/>
        <v>0</v>
      </c>
      <c r="S204" s="138">
        <v>59</v>
      </c>
    </row>
    <row r="205" spans="1:255">
      <c r="A205" s="176">
        <v>60</v>
      </c>
      <c r="B205" s="77"/>
      <c r="C205" s="77"/>
      <c r="D205" s="77"/>
      <c r="E205" s="51"/>
      <c r="F205" s="49"/>
      <c r="G205" s="77"/>
      <c r="H205" s="77"/>
      <c r="I205" s="77"/>
      <c r="J205" s="77"/>
      <c r="K205" s="346"/>
      <c r="L205" s="346"/>
      <c r="M205" s="138">
        <v>60</v>
      </c>
      <c r="N205" s="49"/>
      <c r="O205" s="346"/>
      <c r="P205" s="346"/>
      <c r="Q205" s="346"/>
      <c r="R205" s="346">
        <f t="shared" si="2"/>
        <v>0</v>
      </c>
      <c r="S205" s="138">
        <v>60</v>
      </c>
    </row>
    <row r="206" spans="1:255">
      <c r="A206" s="176">
        <v>61</v>
      </c>
      <c r="B206" s="77"/>
      <c r="C206" s="77"/>
      <c r="D206" s="77"/>
      <c r="E206" s="51"/>
      <c r="F206" s="49"/>
      <c r="G206" s="77"/>
      <c r="H206" s="77"/>
      <c r="I206" s="77"/>
      <c r="J206" s="77"/>
      <c r="K206" s="346"/>
      <c r="L206" s="346"/>
      <c r="M206" s="138">
        <v>61</v>
      </c>
      <c r="N206" s="49"/>
      <c r="O206" s="346"/>
      <c r="P206" s="346"/>
      <c r="Q206" s="346"/>
      <c r="R206" s="346">
        <f t="shared" si="2"/>
        <v>0</v>
      </c>
      <c r="S206" s="138">
        <v>61</v>
      </c>
    </row>
    <row r="207" spans="1:255">
      <c r="A207" s="176">
        <v>62</v>
      </c>
      <c r="B207" s="77"/>
      <c r="C207" s="77"/>
      <c r="D207" s="77"/>
      <c r="E207" s="51"/>
      <c r="F207" s="49"/>
      <c r="G207" s="77"/>
      <c r="H207" s="77"/>
      <c r="I207" s="77"/>
      <c r="J207" s="77"/>
      <c r="K207" s="346"/>
      <c r="L207" s="346"/>
      <c r="M207" s="138">
        <v>62</v>
      </c>
      <c r="N207" s="49"/>
      <c r="O207" s="346"/>
      <c r="P207" s="346"/>
      <c r="Q207" s="346"/>
      <c r="R207" s="346">
        <f t="shared" si="2"/>
        <v>0</v>
      </c>
      <c r="S207" s="138">
        <v>62</v>
      </c>
    </row>
    <row r="208" spans="1:255">
      <c r="A208" s="176">
        <v>63</v>
      </c>
      <c r="B208" s="77"/>
      <c r="C208" s="77"/>
      <c r="D208" s="77"/>
      <c r="E208" s="51"/>
      <c r="F208" s="49"/>
      <c r="G208" s="77"/>
      <c r="H208" s="77"/>
      <c r="I208" s="77"/>
      <c r="J208" s="77"/>
      <c r="K208" s="346"/>
      <c r="L208" s="346"/>
      <c r="M208" s="138">
        <v>63</v>
      </c>
      <c r="N208" s="49"/>
      <c r="O208" s="346"/>
      <c r="P208" s="346"/>
      <c r="Q208" s="346"/>
      <c r="R208" s="346">
        <f t="shared" si="2"/>
        <v>0</v>
      </c>
      <c r="S208" s="138">
        <v>63</v>
      </c>
    </row>
    <row r="209" spans="1:19">
      <c r="A209" s="176">
        <v>64</v>
      </c>
      <c r="B209" s="77"/>
      <c r="C209" s="77"/>
      <c r="D209" s="77"/>
      <c r="E209" s="51"/>
      <c r="F209" s="49"/>
      <c r="G209" s="77"/>
      <c r="H209" s="77"/>
      <c r="I209" s="77"/>
      <c r="J209" s="77"/>
      <c r="K209" s="346"/>
      <c r="L209" s="346"/>
      <c r="M209" s="138">
        <v>64</v>
      </c>
      <c r="N209" s="49"/>
      <c r="O209" s="346"/>
      <c r="P209" s="346"/>
      <c r="Q209" s="346"/>
      <c r="R209" s="346">
        <f t="shared" si="2"/>
        <v>0</v>
      </c>
      <c r="S209" s="138">
        <v>64</v>
      </c>
    </row>
    <row r="210" spans="1:19" ht="15.75" thickBot="1">
      <c r="A210" s="180">
        <v>65</v>
      </c>
      <c r="B210" s="442" t="s">
        <v>4014</v>
      </c>
      <c r="C210" s="374"/>
      <c r="D210" s="374"/>
      <c r="E210" s="378"/>
      <c r="F210" s="405"/>
      <c r="G210" s="374"/>
      <c r="H210" s="374"/>
      <c r="I210" s="374"/>
      <c r="J210" s="155">
        <f>SUM(J146:J209)</f>
        <v>0</v>
      </c>
      <c r="K210" s="377">
        <f>SUM(K146:K209)</f>
        <v>0</v>
      </c>
      <c r="L210" s="377">
        <f>SUM(L146:L209)</f>
        <v>0</v>
      </c>
      <c r="M210" s="156">
        <v>65</v>
      </c>
      <c r="N210" s="72"/>
      <c r="O210" s="307">
        <f>SUM(O146:O209)</f>
        <v>0</v>
      </c>
      <c r="P210" s="307">
        <f>SUM(P146:P209)</f>
        <v>0</v>
      </c>
      <c r="Q210" s="307">
        <f>SUM(Q146:Q209)</f>
        <v>0</v>
      </c>
      <c r="R210" s="307">
        <f>SUM(R146:R209)</f>
        <v>0</v>
      </c>
      <c r="S210" s="156">
        <v>65</v>
      </c>
    </row>
    <row r="211" spans="1:19">
      <c r="A211" s="1789"/>
      <c r="B211" s="1789"/>
      <c r="J211" s="533"/>
      <c r="K211" s="562"/>
      <c r="L211" s="562"/>
      <c r="M211" s="1789"/>
      <c r="N211" s="533"/>
      <c r="O211" s="563"/>
      <c r="P211" s="563"/>
      <c r="Q211" s="563"/>
      <c r="R211" s="563"/>
      <c r="S211" s="1789"/>
    </row>
    <row r="212" spans="1:19">
      <c r="A212" s="1771" t="s">
        <v>1114</v>
      </c>
      <c r="B212" s="11"/>
      <c r="C212" s="11"/>
      <c r="D212" s="11"/>
      <c r="E212" s="11"/>
      <c r="F212" s="1771" t="s">
        <v>1114</v>
      </c>
      <c r="G212" s="11"/>
      <c r="H212" s="11"/>
      <c r="I212" s="11"/>
      <c r="J212" s="11"/>
      <c r="K212" s="11"/>
      <c r="L212" s="11"/>
      <c r="M212" s="11"/>
      <c r="N212" s="1771" t="s">
        <v>1114</v>
      </c>
      <c r="O212" s="11"/>
      <c r="P212" s="11"/>
      <c r="Q212" s="11"/>
      <c r="R212" s="11"/>
      <c r="S212" s="11"/>
    </row>
    <row r="213" spans="1:19">
      <c r="A213" s="44" t="s">
        <v>855</v>
      </c>
      <c r="B213" s="44"/>
      <c r="C213" s="44"/>
      <c r="D213" s="44"/>
      <c r="E213" s="44"/>
      <c r="F213" s="44" t="s">
        <v>856</v>
      </c>
      <c r="G213" s="44"/>
      <c r="H213" s="44"/>
      <c r="I213" s="44"/>
      <c r="J213" s="284"/>
      <c r="K213" s="284"/>
      <c r="L213" s="284"/>
      <c r="M213" s="44"/>
      <c r="N213" s="44" t="s">
        <v>857</v>
      </c>
      <c r="O213" s="44"/>
      <c r="P213" s="284"/>
      <c r="Q213" s="284"/>
      <c r="R213" s="284"/>
      <c r="S213" s="44"/>
    </row>
  </sheetData>
  <mergeCells count="3">
    <mergeCell ref="C31:D35"/>
    <mergeCell ref="H32:I36"/>
    <mergeCell ref="O33:P37"/>
  </mergeCells>
  <phoneticPr fontId="0" type="noConversion"/>
  <printOptions horizontalCentered="1" verticalCentered="1"/>
  <pageMargins left="0" right="0" top="0" bottom="0" header="0" footer="0"/>
  <pageSetup scale="75" fitToWidth="3" fitToHeight="3" pageOrder="overThenDown" orientation="portrait" horizontalDpi="300" verticalDpi="300" r:id="rId1"/>
  <headerFooter alignWithMargins="0"/>
  <rowBreaks count="1" manualBreakCount="1">
    <brk id="136" max="18" man="1"/>
  </rowBreaks>
  <colBreaks count="2" manualBreakCount="2">
    <brk id="5" max="56" man="1"/>
    <brk id="13" max="56" man="1"/>
  </colBreaks>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56"/>
  <dimension ref="A1:H122"/>
  <sheetViews>
    <sheetView defaultGridColor="0" view="pageBreakPreview" colorId="22" zoomScale="60" zoomScaleNormal="85" workbookViewId="0">
      <selection activeCell="G58" sqref="G58"/>
    </sheetView>
  </sheetViews>
  <sheetFormatPr defaultColWidth="9.6640625" defaultRowHeight="15"/>
  <cols>
    <col min="1" max="1" width="4.6640625" style="4" customWidth="1"/>
    <col min="2" max="2" width="22.6640625" style="4" customWidth="1"/>
    <col min="3" max="3" width="13.33203125" style="4" customWidth="1"/>
    <col min="4" max="4" width="12.6640625" style="4" customWidth="1"/>
    <col min="5" max="5" width="15" style="4" customWidth="1"/>
    <col min="6" max="6" width="14.21875" style="4" customWidth="1"/>
    <col min="7" max="7" width="12.6640625" style="4" customWidth="1"/>
    <col min="8" max="8" width="13.6640625" style="4" customWidth="1"/>
    <col min="9" max="16384" width="9.6640625" style="4"/>
  </cols>
  <sheetData>
    <row r="1" spans="1:8">
      <c r="A1" s="13" t="s">
        <v>2817</v>
      </c>
      <c r="B1" s="41"/>
      <c r="C1" s="41"/>
      <c r="D1" s="130" t="s">
        <v>3891</v>
      </c>
      <c r="E1" s="41"/>
      <c r="F1" s="130" t="s">
        <v>2819</v>
      </c>
      <c r="G1" s="129" t="s">
        <v>2820</v>
      </c>
      <c r="H1" s="42"/>
    </row>
    <row r="2" spans="1:8">
      <c r="A2" s="47" t="str">
        <f>'[31]Data Sheet'!$C$25</f>
        <v>ORANGE AND ROCKLAND UTILITIES, INC.</v>
      </c>
      <c r="B2" s="11"/>
      <c r="C2" s="11"/>
      <c r="D2" s="66" t="s">
        <v>2600</v>
      </c>
      <c r="E2" s="11"/>
      <c r="F2" s="66" t="s">
        <v>2821</v>
      </c>
      <c r="G2" s="53"/>
      <c r="H2" s="48"/>
    </row>
    <row r="3" spans="1:8" ht="15" customHeight="1">
      <c r="A3" s="47"/>
      <c r="B3" s="11"/>
      <c r="C3" s="11"/>
      <c r="D3" s="66" t="s">
        <v>1675</v>
      </c>
      <c r="E3" s="11"/>
      <c r="F3" s="462" t="str">
        <f>'Data Sheet'!$C$40</f>
        <v>4/28/2015</v>
      </c>
      <c r="G3" s="1223" t="str">
        <f>'Data Sheet'!$C$38</f>
        <v>12/31/2014</v>
      </c>
      <c r="H3" s="51"/>
    </row>
    <row r="4" spans="1:8" ht="15" customHeight="1">
      <c r="A4" s="62"/>
      <c r="B4" s="63"/>
      <c r="C4" s="63"/>
      <c r="D4" s="63"/>
      <c r="E4" s="63"/>
      <c r="F4" s="63"/>
      <c r="G4" s="63"/>
      <c r="H4" s="60"/>
    </row>
    <row r="5" spans="1:8">
      <c r="A5" s="202" t="s">
        <v>858</v>
      </c>
      <c r="B5" s="44"/>
      <c r="C5" s="44"/>
      <c r="D5" s="44"/>
      <c r="E5" s="44"/>
      <c r="F5" s="44"/>
      <c r="G5" s="44"/>
      <c r="H5" s="45"/>
    </row>
    <row r="6" spans="1:8">
      <c r="A6" s="202" t="s">
        <v>2327</v>
      </c>
      <c r="B6" s="44"/>
      <c r="C6" s="44"/>
      <c r="D6" s="44"/>
      <c r="E6" s="44"/>
      <c r="F6" s="44"/>
      <c r="G6" s="44"/>
      <c r="H6" s="45"/>
    </row>
    <row r="7" spans="1:8">
      <c r="A7" s="49"/>
      <c r="B7" s="52"/>
      <c r="C7" s="52"/>
      <c r="D7" s="52"/>
      <c r="E7" s="52"/>
      <c r="F7" s="52"/>
      <c r="G7" s="52"/>
      <c r="H7" s="51"/>
    </row>
    <row r="8" spans="1:8">
      <c r="A8" s="418" t="s">
        <v>1454</v>
      </c>
      <c r="B8" s="1768" t="s">
        <v>859</v>
      </c>
      <c r="C8" s="135"/>
      <c r="D8" s="135"/>
      <c r="E8" s="135"/>
      <c r="F8" s="135"/>
      <c r="G8" s="135"/>
      <c r="H8" s="136"/>
    </row>
    <row r="9" spans="1:8">
      <c r="A9" s="134"/>
      <c r="B9" s="1768" t="s">
        <v>860</v>
      </c>
      <c r="C9" s="135"/>
      <c r="D9" s="135"/>
      <c r="E9" s="135"/>
      <c r="F9" s="135"/>
      <c r="G9" s="135"/>
      <c r="H9" s="136"/>
    </row>
    <row r="10" spans="1:8">
      <c r="A10" s="418" t="s">
        <v>413</v>
      </c>
      <c r="B10" s="1768" t="s">
        <v>4013</v>
      </c>
      <c r="C10" s="135"/>
      <c r="D10" s="135"/>
      <c r="E10" s="135"/>
      <c r="F10" s="135"/>
      <c r="G10" s="135"/>
      <c r="H10" s="136"/>
    </row>
    <row r="11" spans="1:8">
      <c r="A11" s="134"/>
      <c r="B11" s="1768" t="s">
        <v>1231</v>
      </c>
      <c r="C11" s="135"/>
      <c r="D11" s="135"/>
      <c r="E11" s="135"/>
      <c r="F11" s="135"/>
      <c r="G11" s="135"/>
      <c r="H11" s="136"/>
    </row>
    <row r="12" spans="1:8">
      <c r="A12" s="134"/>
      <c r="B12" s="1768" t="s">
        <v>1232</v>
      </c>
      <c r="C12" s="135"/>
      <c r="D12" s="135"/>
      <c r="E12" s="135"/>
      <c r="F12" s="135"/>
      <c r="G12" s="135"/>
      <c r="H12" s="136"/>
    </row>
    <row r="13" spans="1:8">
      <c r="A13" s="418" t="s">
        <v>414</v>
      </c>
      <c r="B13" s="1768" t="s">
        <v>1233</v>
      </c>
      <c r="C13" s="135"/>
      <c r="D13" s="135"/>
      <c r="E13" s="135"/>
      <c r="F13" s="135"/>
      <c r="G13" s="135"/>
      <c r="H13" s="136"/>
    </row>
    <row r="14" spans="1:8">
      <c r="A14" s="134"/>
      <c r="B14" s="1768" t="s">
        <v>1234</v>
      </c>
      <c r="C14" s="135"/>
      <c r="D14" s="135"/>
      <c r="E14" s="135"/>
      <c r="F14" s="135"/>
      <c r="G14" s="135"/>
      <c r="H14" s="136"/>
    </row>
    <row r="15" spans="1:8">
      <c r="A15" s="418" t="s">
        <v>2811</v>
      </c>
      <c r="B15" s="1768" t="s">
        <v>1235</v>
      </c>
      <c r="C15" s="135"/>
      <c r="D15" s="135"/>
      <c r="E15" s="135"/>
      <c r="F15" s="135"/>
      <c r="G15" s="135"/>
      <c r="H15" s="136"/>
    </row>
    <row r="16" spans="1:8">
      <c r="A16" s="418" t="s">
        <v>1327</v>
      </c>
      <c r="B16" s="1768" t="s">
        <v>1236</v>
      </c>
      <c r="C16" s="135"/>
      <c r="D16" s="135"/>
      <c r="E16" s="135"/>
      <c r="F16" s="135"/>
      <c r="G16" s="135"/>
      <c r="H16" s="136"/>
    </row>
    <row r="17" spans="1:8">
      <c r="A17" s="134"/>
      <c r="B17" s="1768" t="s">
        <v>4215</v>
      </c>
      <c r="C17" s="135"/>
      <c r="D17" s="135"/>
      <c r="E17" s="135"/>
      <c r="F17" s="135"/>
      <c r="G17" s="135"/>
      <c r="H17" s="136"/>
    </row>
    <row r="18" spans="1:8">
      <c r="A18" s="134"/>
      <c r="B18" s="1768" t="s">
        <v>3734</v>
      </c>
      <c r="C18" s="135"/>
      <c r="D18" s="135"/>
      <c r="E18" s="135"/>
      <c r="F18" s="135"/>
      <c r="G18" s="135"/>
      <c r="H18" s="136"/>
    </row>
    <row r="19" spans="1:8">
      <c r="A19" s="134"/>
      <c r="B19" s="1768" t="s">
        <v>2547</v>
      </c>
      <c r="C19" s="135"/>
      <c r="D19" s="135"/>
      <c r="E19" s="135"/>
      <c r="F19" s="135"/>
      <c r="G19" s="135"/>
      <c r="H19" s="136"/>
    </row>
    <row r="20" spans="1:8">
      <c r="A20" s="134"/>
      <c r="B20" s="1768" t="s">
        <v>2548</v>
      </c>
      <c r="C20" s="135"/>
      <c r="D20" s="135"/>
      <c r="E20" s="135"/>
      <c r="F20" s="135"/>
      <c r="G20" s="135"/>
      <c r="H20" s="136"/>
    </row>
    <row r="21" spans="1:8">
      <c r="A21" s="134"/>
      <c r="B21" s="1768" t="s">
        <v>2549</v>
      </c>
      <c r="C21" s="135"/>
      <c r="D21" s="135"/>
      <c r="E21" s="135"/>
      <c r="F21" s="135"/>
      <c r="G21" s="135"/>
      <c r="H21" s="136"/>
    </row>
    <row r="22" spans="1:8">
      <c r="A22" s="418" t="s">
        <v>1558</v>
      </c>
      <c r="B22" s="1768" t="s">
        <v>2550</v>
      </c>
      <c r="C22" s="135"/>
      <c r="D22" s="135"/>
      <c r="E22" s="135"/>
      <c r="F22" s="135"/>
      <c r="G22" s="135"/>
      <c r="H22" s="136"/>
    </row>
    <row r="23" spans="1:8">
      <c r="A23" s="134"/>
      <c r="B23" s="1768" t="s">
        <v>3719</v>
      </c>
      <c r="C23" s="135"/>
      <c r="D23" s="135"/>
      <c r="E23" s="135"/>
      <c r="F23" s="135"/>
      <c r="G23" s="135"/>
      <c r="H23" s="136"/>
    </row>
    <row r="24" spans="1:8">
      <c r="A24" s="134"/>
      <c r="B24" s="1768" t="s">
        <v>3720</v>
      </c>
      <c r="C24" s="135"/>
      <c r="D24" s="135"/>
      <c r="E24" s="135"/>
      <c r="F24" s="135"/>
      <c r="G24" s="135"/>
      <c r="H24" s="136"/>
    </row>
    <row r="25" spans="1:8">
      <c r="A25" s="134"/>
      <c r="B25" s="1768" t="s">
        <v>3721</v>
      </c>
      <c r="C25" s="135"/>
      <c r="D25" s="135"/>
      <c r="E25" s="135"/>
      <c r="F25" s="135"/>
      <c r="G25" s="135"/>
      <c r="H25" s="136"/>
    </row>
    <row r="26" spans="1:8">
      <c r="A26" s="418" t="s">
        <v>1564</v>
      </c>
      <c r="B26" s="1768" t="s">
        <v>2150</v>
      </c>
      <c r="C26" s="135"/>
      <c r="D26" s="135"/>
      <c r="E26" s="135"/>
      <c r="F26" s="135"/>
      <c r="G26" s="135"/>
      <c r="H26" s="136"/>
    </row>
    <row r="27" spans="1:8">
      <c r="A27" s="379"/>
      <c r="B27" s="406"/>
      <c r="C27" s="407"/>
      <c r="D27" s="406"/>
      <c r="E27" s="407"/>
      <c r="F27" s="407"/>
      <c r="G27" s="407"/>
      <c r="H27" s="382"/>
    </row>
    <row r="28" spans="1:8">
      <c r="A28" s="389"/>
      <c r="B28" s="408"/>
      <c r="C28" s="135" t="s">
        <v>3722</v>
      </c>
      <c r="D28" s="408"/>
      <c r="E28" s="409" t="s">
        <v>3723</v>
      </c>
      <c r="F28" s="409"/>
      <c r="G28" s="409"/>
      <c r="H28" s="410"/>
    </row>
    <row r="29" spans="1:8">
      <c r="A29" s="389"/>
      <c r="B29" s="390" t="s">
        <v>3724</v>
      </c>
      <c r="C29" s="191"/>
      <c r="D29" s="394"/>
      <c r="E29" s="191"/>
      <c r="F29" s="191"/>
      <c r="G29" s="191"/>
      <c r="H29" s="192"/>
    </row>
    <row r="30" spans="1:8">
      <c r="A30" s="389"/>
      <c r="B30" s="390" t="s">
        <v>3725</v>
      </c>
      <c r="C30" s="390" t="s">
        <v>632</v>
      </c>
      <c r="D30" s="390" t="s">
        <v>632</v>
      </c>
      <c r="E30" s="408" t="s">
        <v>633</v>
      </c>
      <c r="F30" s="390" t="s">
        <v>634</v>
      </c>
      <c r="G30" s="447" t="s">
        <v>635</v>
      </c>
      <c r="H30" s="448" t="s">
        <v>3726</v>
      </c>
    </row>
    <row r="31" spans="1:8">
      <c r="A31" s="411" t="s">
        <v>4190</v>
      </c>
      <c r="B31" s="390" t="s">
        <v>71</v>
      </c>
      <c r="C31" s="390" t="s">
        <v>74</v>
      </c>
      <c r="D31" s="390" t="s">
        <v>1110</v>
      </c>
      <c r="E31" s="390" t="s">
        <v>644</v>
      </c>
      <c r="F31" s="390" t="s">
        <v>644</v>
      </c>
      <c r="G31" s="447" t="s">
        <v>3727</v>
      </c>
      <c r="H31" s="412" t="s">
        <v>3728</v>
      </c>
    </row>
    <row r="32" spans="1:8">
      <c r="A32" s="413" t="s">
        <v>4193</v>
      </c>
      <c r="B32" s="393" t="s">
        <v>65</v>
      </c>
      <c r="C32" s="393" t="s">
        <v>2119</v>
      </c>
      <c r="D32" s="393" t="s">
        <v>2120</v>
      </c>
      <c r="E32" s="393" t="s">
        <v>2121</v>
      </c>
      <c r="F32" s="393" t="s">
        <v>4029</v>
      </c>
      <c r="G32" s="449" t="s">
        <v>3729</v>
      </c>
      <c r="H32" s="450" t="s">
        <v>4031</v>
      </c>
    </row>
    <row r="33" spans="1:8">
      <c r="A33" s="176">
        <v>1</v>
      </c>
      <c r="B33" s="77"/>
      <c r="C33" s="346"/>
      <c r="D33" s="346"/>
      <c r="E33" s="215"/>
      <c r="F33" s="215"/>
      <c r="G33" s="344"/>
      <c r="H33" s="414">
        <f t="shared" ref="H33:H47" si="0">SUM(E33:G33)</f>
        <v>0</v>
      </c>
    </row>
    <row r="34" spans="1:8">
      <c r="A34" s="176">
        <v>2</v>
      </c>
      <c r="B34" s="77"/>
      <c r="C34" s="346"/>
      <c r="D34" s="346"/>
      <c r="E34" s="346"/>
      <c r="F34" s="346"/>
      <c r="G34" s="347"/>
      <c r="H34" s="416">
        <f t="shared" si="0"/>
        <v>0</v>
      </c>
    </row>
    <row r="35" spans="1:8" ht="15.75">
      <c r="A35" s="176">
        <v>3</v>
      </c>
      <c r="B35" s="1598" t="s">
        <v>1549</v>
      </c>
      <c r="C35" s="346"/>
      <c r="D35" s="346"/>
      <c r="E35" s="346"/>
      <c r="F35" s="346"/>
      <c r="G35" s="347"/>
      <c r="H35" s="416">
        <f t="shared" si="0"/>
        <v>0</v>
      </c>
    </row>
    <row r="36" spans="1:8">
      <c r="A36" s="176">
        <v>4</v>
      </c>
      <c r="B36" s="77"/>
      <c r="C36" s="346"/>
      <c r="D36" s="346"/>
      <c r="E36" s="346"/>
      <c r="F36" s="346"/>
      <c r="G36" s="347"/>
      <c r="H36" s="416">
        <f t="shared" si="0"/>
        <v>0</v>
      </c>
    </row>
    <row r="37" spans="1:8">
      <c r="A37" s="176">
        <v>5</v>
      </c>
      <c r="B37" s="77"/>
      <c r="C37" s="346"/>
      <c r="D37" s="346"/>
      <c r="E37" s="346"/>
      <c r="F37" s="346"/>
      <c r="G37" s="347"/>
      <c r="H37" s="416">
        <f t="shared" si="0"/>
        <v>0</v>
      </c>
    </row>
    <row r="38" spans="1:8">
      <c r="A38" s="176">
        <v>6</v>
      </c>
      <c r="B38" s="77"/>
      <c r="C38" s="346"/>
      <c r="D38" s="346"/>
      <c r="E38" s="346"/>
      <c r="F38" s="346"/>
      <c r="G38" s="347"/>
      <c r="H38" s="416">
        <f t="shared" si="0"/>
        <v>0</v>
      </c>
    </row>
    <row r="39" spans="1:8">
      <c r="A39" s="176">
        <v>7</v>
      </c>
      <c r="B39" s="77"/>
      <c r="C39" s="346"/>
      <c r="D39" s="346"/>
      <c r="E39" s="346"/>
      <c r="F39" s="346"/>
      <c r="G39" s="347"/>
      <c r="H39" s="416">
        <f t="shared" si="0"/>
        <v>0</v>
      </c>
    </row>
    <row r="40" spans="1:8">
      <c r="A40" s="176">
        <v>8</v>
      </c>
      <c r="B40" s="77"/>
      <c r="C40" s="346"/>
      <c r="D40" s="346"/>
      <c r="E40" s="346"/>
      <c r="F40" s="346"/>
      <c r="G40" s="347"/>
      <c r="H40" s="416">
        <f t="shared" si="0"/>
        <v>0</v>
      </c>
    </row>
    <row r="41" spans="1:8">
      <c r="A41" s="176">
        <v>9</v>
      </c>
      <c r="B41" s="77"/>
      <c r="C41" s="346"/>
      <c r="D41" s="346"/>
      <c r="E41" s="346"/>
      <c r="F41" s="346"/>
      <c r="G41" s="347"/>
      <c r="H41" s="416">
        <f t="shared" si="0"/>
        <v>0</v>
      </c>
    </row>
    <row r="42" spans="1:8">
      <c r="A42" s="176">
        <v>10</v>
      </c>
      <c r="B42" s="77"/>
      <c r="C42" s="346"/>
      <c r="D42" s="346"/>
      <c r="E42" s="346"/>
      <c r="F42" s="346"/>
      <c r="G42" s="347"/>
      <c r="H42" s="416">
        <f t="shared" si="0"/>
        <v>0</v>
      </c>
    </row>
    <row r="43" spans="1:8">
      <c r="A43" s="176">
        <v>11</v>
      </c>
      <c r="B43" s="77"/>
      <c r="C43" s="346"/>
      <c r="D43" s="346"/>
      <c r="E43" s="346"/>
      <c r="F43" s="346"/>
      <c r="G43" s="347"/>
      <c r="H43" s="416">
        <f t="shared" si="0"/>
        <v>0</v>
      </c>
    </row>
    <row r="44" spans="1:8">
      <c r="A44" s="176">
        <v>12</v>
      </c>
      <c r="B44" s="77"/>
      <c r="C44" s="346"/>
      <c r="D44" s="346"/>
      <c r="E44" s="346"/>
      <c r="F44" s="346"/>
      <c r="G44" s="347"/>
      <c r="H44" s="416">
        <f t="shared" si="0"/>
        <v>0</v>
      </c>
    </row>
    <row r="45" spans="1:8">
      <c r="A45" s="176">
        <v>13</v>
      </c>
      <c r="B45" s="77"/>
      <c r="C45" s="346"/>
      <c r="D45" s="346"/>
      <c r="E45" s="346"/>
      <c r="F45" s="346"/>
      <c r="G45" s="347"/>
      <c r="H45" s="416">
        <f t="shared" si="0"/>
        <v>0</v>
      </c>
    </row>
    <row r="46" spans="1:8">
      <c r="A46" s="176">
        <v>14</v>
      </c>
      <c r="B46" s="77"/>
      <c r="C46" s="346"/>
      <c r="D46" s="346"/>
      <c r="E46" s="346"/>
      <c r="F46" s="346"/>
      <c r="G46" s="347"/>
      <c r="H46" s="416">
        <f t="shared" si="0"/>
        <v>0</v>
      </c>
    </row>
    <row r="47" spans="1:8">
      <c r="A47" s="176">
        <v>15</v>
      </c>
      <c r="B47" s="77"/>
      <c r="C47" s="346"/>
      <c r="D47" s="346"/>
      <c r="E47" s="346"/>
      <c r="F47" s="346"/>
      <c r="G47" s="347"/>
      <c r="H47" s="416">
        <f t="shared" si="0"/>
        <v>0</v>
      </c>
    </row>
    <row r="48" spans="1:8">
      <c r="A48" s="176">
        <v>16</v>
      </c>
      <c r="B48" s="290" t="s">
        <v>4014</v>
      </c>
      <c r="C48" s="346">
        <f t="shared" ref="C48:H48" si="1">SUM(C33:C47)</f>
        <v>0</v>
      </c>
      <c r="D48" s="346">
        <f t="shared" si="1"/>
        <v>0</v>
      </c>
      <c r="E48" s="215">
        <f t="shared" si="1"/>
        <v>0</v>
      </c>
      <c r="F48" s="215">
        <f t="shared" si="1"/>
        <v>0</v>
      </c>
      <c r="G48" s="215">
        <f t="shared" si="1"/>
        <v>0</v>
      </c>
      <c r="H48" s="216">
        <f t="shared" si="1"/>
        <v>0</v>
      </c>
    </row>
    <row r="49" spans="1:8">
      <c r="A49" s="62"/>
      <c r="B49" s="63"/>
      <c r="C49" s="63"/>
      <c r="D49" s="63"/>
      <c r="E49" s="63"/>
      <c r="F49" s="63"/>
      <c r="G49" s="63"/>
      <c r="H49" s="60"/>
    </row>
    <row r="50" spans="1:8">
      <c r="A50" s="47"/>
      <c r="B50" s="11"/>
      <c r="C50" s="11"/>
      <c r="D50" s="11"/>
      <c r="E50" s="11"/>
      <c r="F50" s="11"/>
      <c r="G50" s="11"/>
      <c r="H50" s="48"/>
    </row>
    <row r="51" spans="1:8">
      <c r="A51" s="47"/>
      <c r="B51" s="11"/>
      <c r="C51" s="11"/>
      <c r="D51" s="11"/>
      <c r="E51" s="11"/>
      <c r="F51" s="11"/>
      <c r="G51" s="11"/>
      <c r="H51" s="48"/>
    </row>
    <row r="52" spans="1:8">
      <c r="A52" s="47"/>
      <c r="B52" s="11"/>
      <c r="C52" s="11"/>
      <c r="D52" s="11"/>
      <c r="E52" s="11"/>
      <c r="F52" s="11"/>
      <c r="G52" s="11"/>
      <c r="H52" s="48"/>
    </row>
    <row r="53" spans="1:8">
      <c r="A53" s="47"/>
      <c r="B53" s="11"/>
      <c r="C53" s="11"/>
      <c r="D53" s="11"/>
      <c r="E53" s="11"/>
      <c r="F53" s="11"/>
      <c r="G53" s="11"/>
      <c r="H53" s="48"/>
    </row>
    <row r="54" spans="1:8">
      <c r="A54" s="47"/>
      <c r="B54" s="11"/>
      <c r="C54" s="11"/>
      <c r="D54" s="11"/>
      <c r="E54" s="11"/>
      <c r="F54" s="11"/>
      <c r="G54" s="11"/>
      <c r="H54" s="48"/>
    </row>
    <row r="55" spans="1:8" ht="15.75" thickBot="1">
      <c r="A55" s="72"/>
      <c r="B55" s="73"/>
      <c r="C55" s="73"/>
      <c r="D55" s="73"/>
      <c r="E55" s="73"/>
      <c r="F55" s="73"/>
      <c r="G55" s="73"/>
      <c r="H55" s="74"/>
    </row>
    <row r="57" spans="1:8">
      <c r="A57" s="11" t="s">
        <v>646</v>
      </c>
      <c r="E57" s="1766"/>
      <c r="F57" s="44"/>
      <c r="G57" s="174"/>
      <c r="H57" s="44" t="s">
        <v>3730</v>
      </c>
    </row>
    <row r="58" spans="1:8">
      <c r="A58" s="44" t="s">
        <v>3731</v>
      </c>
      <c r="B58" s="44"/>
      <c r="C58" s="44"/>
      <c r="D58" s="44"/>
      <c r="E58" s="44"/>
      <c r="F58" s="44"/>
      <c r="G58" s="44"/>
      <c r="H58" s="44"/>
    </row>
    <row r="59" spans="1:8" ht="15.75">
      <c r="A59" s="46" t="s">
        <v>2751</v>
      </c>
      <c r="B59" s="44"/>
      <c r="C59" s="44"/>
      <c r="D59" s="44"/>
      <c r="E59" s="44"/>
      <c r="F59" s="44"/>
      <c r="G59" s="44"/>
      <c r="H59" s="44"/>
    </row>
    <row r="61" spans="1:8" ht="16.5" thickBot="1">
      <c r="A61" s="560" t="str">
        <f>'[31]Data Sheet'!$C$25</f>
        <v>ORANGE AND ROCKLAND UTILITIES, INC.</v>
      </c>
      <c r="B61" s="11"/>
      <c r="C61" s="11"/>
      <c r="D61" s="11"/>
      <c r="E61" s="11"/>
      <c r="F61" s="456" t="str">
        <f>F3</f>
        <v>4/28/2015</v>
      </c>
      <c r="G61" s="756" t="str">
        <f>G3</f>
        <v>12/31/2014</v>
      </c>
    </row>
    <row r="62" spans="1:8">
      <c r="A62" s="13"/>
      <c r="B62" s="41"/>
      <c r="C62" s="41"/>
      <c r="D62" s="41"/>
      <c r="E62" s="41"/>
      <c r="F62" s="41"/>
      <c r="G62" s="41"/>
      <c r="H62" s="42"/>
    </row>
    <row r="63" spans="1:8">
      <c r="A63" s="202" t="s">
        <v>858</v>
      </c>
      <c r="B63" s="44"/>
      <c r="C63" s="44"/>
      <c r="D63" s="44"/>
      <c r="E63" s="44"/>
      <c r="F63" s="44"/>
      <c r="G63" s="44"/>
      <c r="H63" s="45"/>
    </row>
    <row r="64" spans="1:8">
      <c r="A64" s="202" t="s">
        <v>2327</v>
      </c>
      <c r="B64" s="44"/>
      <c r="C64" s="44"/>
      <c r="D64" s="44"/>
      <c r="E64" s="44"/>
      <c r="F64" s="44"/>
      <c r="G64" s="44"/>
      <c r="H64" s="45"/>
    </row>
    <row r="65" spans="1:8">
      <c r="A65" s="49"/>
      <c r="B65" s="52"/>
      <c r="C65" s="52"/>
      <c r="D65" s="52"/>
      <c r="E65" s="52"/>
      <c r="F65" s="52"/>
      <c r="G65" s="52"/>
      <c r="H65" s="51"/>
    </row>
    <row r="66" spans="1:8">
      <c r="A66" s="252"/>
      <c r="B66" s="57"/>
      <c r="C66" s="63"/>
      <c r="D66" s="57"/>
      <c r="E66" s="63"/>
      <c r="F66" s="63"/>
      <c r="G66" s="63"/>
      <c r="H66" s="60"/>
    </row>
    <row r="67" spans="1:8">
      <c r="A67" s="55"/>
      <c r="B67" s="56"/>
      <c r="C67" s="11" t="s">
        <v>3722</v>
      </c>
      <c r="D67" s="56"/>
      <c r="E67" s="44" t="s">
        <v>3723</v>
      </c>
      <c r="F67" s="44"/>
      <c r="G67" s="44"/>
      <c r="H67" s="45"/>
    </row>
    <row r="68" spans="1:8">
      <c r="A68" s="55"/>
      <c r="B68" s="1767" t="s">
        <v>3724</v>
      </c>
      <c r="C68" s="52"/>
      <c r="D68" s="77"/>
      <c r="E68" s="52"/>
      <c r="F68" s="52"/>
      <c r="G68" s="52"/>
      <c r="H68" s="51"/>
    </row>
    <row r="69" spans="1:8">
      <c r="A69" s="55"/>
      <c r="B69" s="1767" t="s">
        <v>3725</v>
      </c>
      <c r="C69" s="1767" t="s">
        <v>632</v>
      </c>
      <c r="D69" s="1767" t="s">
        <v>632</v>
      </c>
      <c r="E69" s="56" t="s">
        <v>633</v>
      </c>
      <c r="F69" s="1767" t="s">
        <v>634</v>
      </c>
      <c r="G69" s="1766" t="s">
        <v>635</v>
      </c>
      <c r="H69" s="137" t="s">
        <v>3726</v>
      </c>
    </row>
    <row r="70" spans="1:8">
      <c r="A70" s="175" t="s">
        <v>4190</v>
      </c>
      <c r="B70" s="1767" t="s">
        <v>71</v>
      </c>
      <c r="C70" s="1767" t="s">
        <v>74</v>
      </c>
      <c r="D70" s="1767" t="s">
        <v>1110</v>
      </c>
      <c r="E70" s="1767" t="s">
        <v>644</v>
      </c>
      <c r="F70" s="1767" t="s">
        <v>644</v>
      </c>
      <c r="G70" s="1766" t="s">
        <v>3727</v>
      </c>
      <c r="H70" s="276" t="s">
        <v>3728</v>
      </c>
    </row>
    <row r="71" spans="1:8">
      <c r="A71" s="176" t="s">
        <v>4193</v>
      </c>
      <c r="B71" s="290" t="s">
        <v>65</v>
      </c>
      <c r="C71" s="290" t="s">
        <v>2119</v>
      </c>
      <c r="D71" s="290" t="s">
        <v>2120</v>
      </c>
      <c r="E71" s="290" t="s">
        <v>2121</v>
      </c>
      <c r="F71" s="290" t="s">
        <v>4029</v>
      </c>
      <c r="G71" s="1792" t="s">
        <v>3729</v>
      </c>
      <c r="H71" s="138" t="s">
        <v>4031</v>
      </c>
    </row>
    <row r="72" spans="1:8">
      <c r="A72" s="176">
        <v>1</v>
      </c>
      <c r="B72" s="77"/>
      <c r="C72" s="346"/>
      <c r="D72" s="346"/>
      <c r="E72" s="346"/>
      <c r="F72" s="346"/>
      <c r="G72" s="347"/>
      <c r="H72" s="416">
        <f t="shared" ref="H72:H119" si="2">SUM(E72:G72)</f>
        <v>0</v>
      </c>
    </row>
    <row r="73" spans="1:8">
      <c r="A73" s="176">
        <v>2</v>
      </c>
      <c r="B73" s="415"/>
      <c r="C73" s="346"/>
      <c r="D73" s="346"/>
      <c r="E73" s="346"/>
      <c r="F73" s="346"/>
      <c r="G73" s="347"/>
      <c r="H73" s="416">
        <f t="shared" si="2"/>
        <v>0</v>
      </c>
    </row>
    <row r="74" spans="1:8">
      <c r="A74" s="176">
        <v>3</v>
      </c>
      <c r="B74" s="77"/>
      <c r="C74" s="346"/>
      <c r="D74" s="346"/>
      <c r="E74" s="346"/>
      <c r="F74" s="346"/>
      <c r="G74" s="347"/>
      <c r="H74" s="416">
        <f t="shared" si="2"/>
        <v>0</v>
      </c>
    </row>
    <row r="75" spans="1:8">
      <c r="A75" s="176">
        <v>4</v>
      </c>
      <c r="B75" s="77"/>
      <c r="C75" s="346"/>
      <c r="D75" s="346"/>
      <c r="E75" s="346"/>
      <c r="F75" s="346"/>
      <c r="G75" s="347"/>
      <c r="H75" s="416">
        <f t="shared" si="2"/>
        <v>0</v>
      </c>
    </row>
    <row r="76" spans="1:8">
      <c r="A76" s="176">
        <v>5</v>
      </c>
      <c r="B76" s="77"/>
      <c r="C76" s="346"/>
      <c r="D76" s="346"/>
      <c r="E76" s="346"/>
      <c r="F76" s="346"/>
      <c r="G76" s="347"/>
      <c r="H76" s="416">
        <f t="shared" si="2"/>
        <v>0</v>
      </c>
    </row>
    <row r="77" spans="1:8">
      <c r="A77" s="176">
        <v>6</v>
      </c>
      <c r="B77" s="77"/>
      <c r="C77" s="346"/>
      <c r="D77" s="346"/>
      <c r="E77" s="346"/>
      <c r="F77" s="346"/>
      <c r="G77" s="347"/>
      <c r="H77" s="416">
        <f t="shared" si="2"/>
        <v>0</v>
      </c>
    </row>
    <row r="78" spans="1:8">
      <c r="A78" s="176">
        <v>7</v>
      </c>
      <c r="B78" s="77"/>
      <c r="C78" s="346"/>
      <c r="D78" s="346"/>
      <c r="E78" s="346"/>
      <c r="F78" s="346"/>
      <c r="G78" s="347"/>
      <c r="H78" s="416">
        <f t="shared" si="2"/>
        <v>0</v>
      </c>
    </row>
    <row r="79" spans="1:8">
      <c r="A79" s="176">
        <v>8</v>
      </c>
      <c r="B79" s="77"/>
      <c r="C79" s="346"/>
      <c r="D79" s="346"/>
      <c r="E79" s="346"/>
      <c r="F79" s="346"/>
      <c r="G79" s="347"/>
      <c r="H79" s="416">
        <f t="shared" si="2"/>
        <v>0</v>
      </c>
    </row>
    <row r="80" spans="1:8">
      <c r="A80" s="176">
        <v>9</v>
      </c>
      <c r="B80" s="77"/>
      <c r="C80" s="346"/>
      <c r="D80" s="346"/>
      <c r="E80" s="346"/>
      <c r="F80" s="346"/>
      <c r="G80" s="347"/>
      <c r="H80" s="416">
        <f t="shared" si="2"/>
        <v>0</v>
      </c>
    </row>
    <row r="81" spans="1:8">
      <c r="A81" s="176">
        <v>10</v>
      </c>
      <c r="B81" s="77"/>
      <c r="C81" s="346"/>
      <c r="D81" s="346"/>
      <c r="E81" s="346"/>
      <c r="F81" s="346"/>
      <c r="G81" s="347"/>
      <c r="H81" s="416">
        <f t="shared" si="2"/>
        <v>0</v>
      </c>
    </row>
    <row r="82" spans="1:8">
      <c r="A82" s="176">
        <v>11</v>
      </c>
      <c r="B82" s="77"/>
      <c r="C82" s="346"/>
      <c r="D82" s="346"/>
      <c r="E82" s="346"/>
      <c r="F82" s="346"/>
      <c r="G82" s="347"/>
      <c r="H82" s="416">
        <f t="shared" si="2"/>
        <v>0</v>
      </c>
    </row>
    <row r="83" spans="1:8">
      <c r="A83" s="176">
        <v>12</v>
      </c>
      <c r="B83" s="77"/>
      <c r="C83" s="346"/>
      <c r="D83" s="346"/>
      <c r="E83" s="346"/>
      <c r="F83" s="346"/>
      <c r="G83" s="347"/>
      <c r="H83" s="416">
        <f t="shared" si="2"/>
        <v>0</v>
      </c>
    </row>
    <row r="84" spans="1:8">
      <c r="A84" s="176">
        <v>13</v>
      </c>
      <c r="B84" s="77"/>
      <c r="C84" s="346"/>
      <c r="D84" s="346"/>
      <c r="E84" s="346"/>
      <c r="F84" s="346"/>
      <c r="G84" s="347"/>
      <c r="H84" s="416">
        <f t="shared" si="2"/>
        <v>0</v>
      </c>
    </row>
    <row r="85" spans="1:8">
      <c r="A85" s="176">
        <v>14</v>
      </c>
      <c r="B85" s="77"/>
      <c r="C85" s="346"/>
      <c r="D85" s="346"/>
      <c r="E85" s="346"/>
      <c r="F85" s="346"/>
      <c r="G85" s="347"/>
      <c r="H85" s="416">
        <f t="shared" si="2"/>
        <v>0</v>
      </c>
    </row>
    <row r="86" spans="1:8">
      <c r="A86" s="176">
        <v>15</v>
      </c>
      <c r="B86" s="77"/>
      <c r="C86" s="346"/>
      <c r="D86" s="346"/>
      <c r="E86" s="346"/>
      <c r="F86" s="346"/>
      <c r="G86" s="347"/>
      <c r="H86" s="416">
        <f t="shared" si="2"/>
        <v>0</v>
      </c>
    </row>
    <row r="87" spans="1:8">
      <c r="A87" s="176">
        <v>16</v>
      </c>
      <c r="B87" s="77"/>
      <c r="C87" s="346"/>
      <c r="D87" s="346"/>
      <c r="E87" s="346"/>
      <c r="F87" s="346"/>
      <c r="G87" s="347"/>
      <c r="H87" s="416">
        <f t="shared" si="2"/>
        <v>0</v>
      </c>
    </row>
    <row r="88" spans="1:8">
      <c r="A88" s="176">
        <v>17</v>
      </c>
      <c r="B88" s="77"/>
      <c r="C88" s="346"/>
      <c r="D88" s="346"/>
      <c r="E88" s="346"/>
      <c r="F88" s="346"/>
      <c r="G88" s="347"/>
      <c r="H88" s="416">
        <f t="shared" si="2"/>
        <v>0</v>
      </c>
    </row>
    <row r="89" spans="1:8">
      <c r="A89" s="176">
        <v>18</v>
      </c>
      <c r="B89" s="77"/>
      <c r="C89" s="346"/>
      <c r="D89" s="346"/>
      <c r="E89" s="346"/>
      <c r="F89" s="346"/>
      <c r="G89" s="347"/>
      <c r="H89" s="416">
        <f t="shared" si="2"/>
        <v>0</v>
      </c>
    </row>
    <row r="90" spans="1:8">
      <c r="A90" s="176">
        <v>19</v>
      </c>
      <c r="B90" s="77"/>
      <c r="C90" s="346"/>
      <c r="D90" s="346"/>
      <c r="E90" s="346"/>
      <c r="F90" s="346"/>
      <c r="G90" s="347"/>
      <c r="H90" s="416">
        <f t="shared" si="2"/>
        <v>0</v>
      </c>
    </row>
    <row r="91" spans="1:8">
      <c r="A91" s="176">
        <v>20</v>
      </c>
      <c r="B91" s="77"/>
      <c r="C91" s="346"/>
      <c r="D91" s="346"/>
      <c r="E91" s="346"/>
      <c r="F91" s="346"/>
      <c r="G91" s="347"/>
      <c r="H91" s="416">
        <f t="shared" si="2"/>
        <v>0</v>
      </c>
    </row>
    <row r="92" spans="1:8">
      <c r="A92" s="176">
        <v>21</v>
      </c>
      <c r="B92" s="77"/>
      <c r="C92" s="346"/>
      <c r="D92" s="346"/>
      <c r="E92" s="346"/>
      <c r="F92" s="346"/>
      <c r="G92" s="347"/>
      <c r="H92" s="416">
        <f t="shared" si="2"/>
        <v>0</v>
      </c>
    </row>
    <row r="93" spans="1:8">
      <c r="A93" s="176">
        <v>22</v>
      </c>
      <c r="B93" s="77"/>
      <c r="C93" s="346"/>
      <c r="D93" s="346"/>
      <c r="E93" s="346"/>
      <c r="F93" s="346"/>
      <c r="G93" s="347"/>
      <c r="H93" s="416">
        <f t="shared" si="2"/>
        <v>0</v>
      </c>
    </row>
    <row r="94" spans="1:8">
      <c r="A94" s="176">
        <v>23</v>
      </c>
      <c r="B94" s="77"/>
      <c r="C94" s="346"/>
      <c r="D94" s="346"/>
      <c r="E94" s="346"/>
      <c r="F94" s="346"/>
      <c r="G94" s="347"/>
      <c r="H94" s="416">
        <f t="shared" si="2"/>
        <v>0</v>
      </c>
    </row>
    <row r="95" spans="1:8">
      <c r="A95" s="176">
        <v>24</v>
      </c>
      <c r="B95" s="77"/>
      <c r="C95" s="346"/>
      <c r="D95" s="346"/>
      <c r="E95" s="346"/>
      <c r="F95" s="346"/>
      <c r="G95" s="347"/>
      <c r="H95" s="416">
        <f t="shared" si="2"/>
        <v>0</v>
      </c>
    </row>
    <row r="96" spans="1:8">
      <c r="A96" s="176">
        <v>25</v>
      </c>
      <c r="B96" s="77"/>
      <c r="C96" s="346"/>
      <c r="D96" s="346"/>
      <c r="E96" s="346"/>
      <c r="F96" s="346"/>
      <c r="G96" s="347"/>
      <c r="H96" s="416">
        <f t="shared" si="2"/>
        <v>0</v>
      </c>
    </row>
    <row r="97" spans="1:8">
      <c r="A97" s="176">
        <v>26</v>
      </c>
      <c r="B97" s="77"/>
      <c r="C97" s="346"/>
      <c r="D97" s="346"/>
      <c r="E97" s="346"/>
      <c r="F97" s="346"/>
      <c r="G97" s="347"/>
      <c r="H97" s="416">
        <f t="shared" si="2"/>
        <v>0</v>
      </c>
    </row>
    <row r="98" spans="1:8">
      <c r="A98" s="176">
        <v>27</v>
      </c>
      <c r="B98" s="77"/>
      <c r="C98" s="346"/>
      <c r="D98" s="346"/>
      <c r="E98" s="346"/>
      <c r="F98" s="346"/>
      <c r="G98" s="347"/>
      <c r="H98" s="416">
        <f t="shared" si="2"/>
        <v>0</v>
      </c>
    </row>
    <row r="99" spans="1:8">
      <c r="A99" s="176">
        <v>28</v>
      </c>
      <c r="B99" s="77"/>
      <c r="C99" s="346"/>
      <c r="D99" s="346"/>
      <c r="E99" s="346"/>
      <c r="F99" s="346"/>
      <c r="G99" s="347"/>
      <c r="H99" s="416">
        <f t="shared" si="2"/>
        <v>0</v>
      </c>
    </row>
    <row r="100" spans="1:8">
      <c r="A100" s="176">
        <v>29</v>
      </c>
      <c r="B100" s="77"/>
      <c r="C100" s="346"/>
      <c r="D100" s="346"/>
      <c r="E100" s="346"/>
      <c r="F100" s="346"/>
      <c r="G100" s="347"/>
      <c r="H100" s="416">
        <f t="shared" si="2"/>
        <v>0</v>
      </c>
    </row>
    <row r="101" spans="1:8">
      <c r="A101" s="176">
        <v>30</v>
      </c>
      <c r="B101" s="77"/>
      <c r="C101" s="346"/>
      <c r="D101" s="346"/>
      <c r="E101" s="346"/>
      <c r="F101" s="346"/>
      <c r="G101" s="347"/>
      <c r="H101" s="416">
        <f t="shared" si="2"/>
        <v>0</v>
      </c>
    </row>
    <row r="102" spans="1:8">
      <c r="A102" s="176">
        <v>31</v>
      </c>
      <c r="B102" s="77"/>
      <c r="C102" s="346"/>
      <c r="D102" s="346"/>
      <c r="E102" s="346"/>
      <c r="F102" s="346"/>
      <c r="G102" s="347"/>
      <c r="H102" s="416">
        <f t="shared" si="2"/>
        <v>0</v>
      </c>
    </row>
    <row r="103" spans="1:8">
      <c r="A103" s="176">
        <v>32</v>
      </c>
      <c r="B103" s="77"/>
      <c r="C103" s="346"/>
      <c r="D103" s="346"/>
      <c r="E103" s="346"/>
      <c r="F103" s="346"/>
      <c r="G103" s="347"/>
      <c r="H103" s="416">
        <f t="shared" si="2"/>
        <v>0</v>
      </c>
    </row>
    <row r="104" spans="1:8">
      <c r="A104" s="176">
        <v>33</v>
      </c>
      <c r="B104" s="77"/>
      <c r="C104" s="346"/>
      <c r="D104" s="346"/>
      <c r="E104" s="346"/>
      <c r="F104" s="346"/>
      <c r="G104" s="347"/>
      <c r="H104" s="416">
        <f t="shared" si="2"/>
        <v>0</v>
      </c>
    </row>
    <row r="105" spans="1:8">
      <c r="A105" s="176">
        <v>34</v>
      </c>
      <c r="B105" s="77"/>
      <c r="C105" s="346"/>
      <c r="D105" s="346"/>
      <c r="E105" s="346"/>
      <c r="F105" s="346"/>
      <c r="G105" s="347"/>
      <c r="H105" s="416">
        <f t="shared" si="2"/>
        <v>0</v>
      </c>
    </row>
    <row r="106" spans="1:8">
      <c r="A106" s="176">
        <v>35</v>
      </c>
      <c r="B106" s="77"/>
      <c r="C106" s="346"/>
      <c r="D106" s="346"/>
      <c r="E106" s="346"/>
      <c r="F106" s="346"/>
      <c r="G106" s="347"/>
      <c r="H106" s="416">
        <f t="shared" si="2"/>
        <v>0</v>
      </c>
    </row>
    <row r="107" spans="1:8">
      <c r="A107" s="176">
        <v>36</v>
      </c>
      <c r="B107" s="77"/>
      <c r="C107" s="346"/>
      <c r="D107" s="346"/>
      <c r="E107" s="346"/>
      <c r="F107" s="346"/>
      <c r="G107" s="347"/>
      <c r="H107" s="416">
        <f t="shared" si="2"/>
        <v>0</v>
      </c>
    </row>
    <row r="108" spans="1:8">
      <c r="A108" s="176">
        <v>37</v>
      </c>
      <c r="B108" s="77"/>
      <c r="C108" s="346"/>
      <c r="D108" s="346"/>
      <c r="E108" s="346"/>
      <c r="F108" s="346"/>
      <c r="G108" s="347"/>
      <c r="H108" s="416">
        <f t="shared" si="2"/>
        <v>0</v>
      </c>
    </row>
    <row r="109" spans="1:8">
      <c r="A109" s="176">
        <v>38</v>
      </c>
      <c r="B109" s="77"/>
      <c r="C109" s="346"/>
      <c r="D109" s="346"/>
      <c r="E109" s="346"/>
      <c r="F109" s="346"/>
      <c r="G109" s="347"/>
      <c r="H109" s="416">
        <f t="shared" si="2"/>
        <v>0</v>
      </c>
    </row>
    <row r="110" spans="1:8">
      <c r="A110" s="176">
        <v>39</v>
      </c>
      <c r="B110" s="77"/>
      <c r="C110" s="346"/>
      <c r="D110" s="346"/>
      <c r="E110" s="346"/>
      <c r="F110" s="346"/>
      <c r="G110" s="347"/>
      <c r="H110" s="416">
        <f t="shared" si="2"/>
        <v>0</v>
      </c>
    </row>
    <row r="111" spans="1:8">
      <c r="A111" s="176">
        <v>40</v>
      </c>
      <c r="B111" s="77"/>
      <c r="C111" s="346"/>
      <c r="D111" s="346"/>
      <c r="E111" s="346"/>
      <c r="F111" s="346"/>
      <c r="G111" s="347"/>
      <c r="H111" s="416">
        <f t="shared" si="2"/>
        <v>0</v>
      </c>
    </row>
    <row r="112" spans="1:8">
      <c r="A112" s="176">
        <v>41</v>
      </c>
      <c r="B112" s="77"/>
      <c r="C112" s="346"/>
      <c r="D112" s="346"/>
      <c r="E112" s="346"/>
      <c r="F112" s="346"/>
      <c r="G112" s="347"/>
      <c r="H112" s="416">
        <f t="shared" si="2"/>
        <v>0</v>
      </c>
    </row>
    <row r="113" spans="1:8">
      <c r="A113" s="176">
        <v>42</v>
      </c>
      <c r="B113" s="77"/>
      <c r="C113" s="346"/>
      <c r="D113" s="346"/>
      <c r="E113" s="346"/>
      <c r="F113" s="346"/>
      <c r="G113" s="347"/>
      <c r="H113" s="416">
        <f t="shared" si="2"/>
        <v>0</v>
      </c>
    </row>
    <row r="114" spans="1:8">
      <c r="A114" s="176">
        <v>43</v>
      </c>
      <c r="B114" s="77"/>
      <c r="C114" s="346"/>
      <c r="D114" s="346"/>
      <c r="E114" s="346"/>
      <c r="F114" s="346"/>
      <c r="G114" s="347"/>
      <c r="H114" s="416">
        <f t="shared" si="2"/>
        <v>0</v>
      </c>
    </row>
    <row r="115" spans="1:8">
      <c r="A115" s="176">
        <v>44</v>
      </c>
      <c r="B115" s="77"/>
      <c r="C115" s="346"/>
      <c r="D115" s="346"/>
      <c r="E115" s="346"/>
      <c r="F115" s="346"/>
      <c r="G115" s="347"/>
      <c r="H115" s="416">
        <f t="shared" si="2"/>
        <v>0</v>
      </c>
    </row>
    <row r="116" spans="1:8">
      <c r="A116" s="176">
        <v>45</v>
      </c>
      <c r="B116" s="77"/>
      <c r="C116" s="346"/>
      <c r="D116" s="346"/>
      <c r="E116" s="346"/>
      <c r="F116" s="346"/>
      <c r="G116" s="347"/>
      <c r="H116" s="416">
        <f t="shared" si="2"/>
        <v>0</v>
      </c>
    </row>
    <row r="117" spans="1:8">
      <c r="A117" s="176">
        <v>46</v>
      </c>
      <c r="B117" s="77"/>
      <c r="C117" s="346"/>
      <c r="D117" s="346"/>
      <c r="E117" s="346"/>
      <c r="F117" s="346"/>
      <c r="G117" s="347"/>
      <c r="H117" s="416">
        <f t="shared" si="2"/>
        <v>0</v>
      </c>
    </row>
    <row r="118" spans="1:8">
      <c r="A118" s="176">
        <v>47</v>
      </c>
      <c r="B118" s="77"/>
      <c r="C118" s="346"/>
      <c r="D118" s="346"/>
      <c r="E118" s="346"/>
      <c r="F118" s="346"/>
      <c r="G118" s="347"/>
      <c r="H118" s="416">
        <f t="shared" si="2"/>
        <v>0</v>
      </c>
    </row>
    <row r="119" spans="1:8">
      <c r="A119" s="176">
        <v>48</v>
      </c>
      <c r="B119" s="77"/>
      <c r="C119" s="346"/>
      <c r="D119" s="346"/>
      <c r="E119" s="346"/>
      <c r="F119" s="346"/>
      <c r="G119" s="347"/>
      <c r="H119" s="416">
        <f t="shared" si="2"/>
        <v>0</v>
      </c>
    </row>
    <row r="120" spans="1:8" ht="15.75" thickBot="1">
      <c r="A120" s="180">
        <v>49</v>
      </c>
      <c r="B120" s="442" t="s">
        <v>4014</v>
      </c>
      <c r="C120" s="377">
        <f t="shared" ref="C120:H120" si="3">SUM(C72:C119)</f>
        <v>0</v>
      </c>
      <c r="D120" s="377">
        <f t="shared" si="3"/>
        <v>0</v>
      </c>
      <c r="E120" s="377">
        <f t="shared" si="3"/>
        <v>0</v>
      </c>
      <c r="F120" s="377">
        <f t="shared" si="3"/>
        <v>0</v>
      </c>
      <c r="G120" s="377">
        <f t="shared" si="3"/>
        <v>0</v>
      </c>
      <c r="H120" s="234">
        <f t="shared" si="3"/>
        <v>0</v>
      </c>
    </row>
    <row r="121" spans="1:8">
      <c r="A121" s="11" t="str">
        <f>A57</f>
        <v>FERC FORM NO.1 (REVISED. 12-90) NYPSC Modified-96</v>
      </c>
    </row>
    <row r="122" spans="1:8">
      <c r="A122" s="44" t="s">
        <v>3732</v>
      </c>
      <c r="B122" s="44"/>
      <c r="C122" s="44"/>
      <c r="D122" s="44"/>
      <c r="E122" s="44"/>
      <c r="F122" s="44"/>
      <c r="G122" s="44"/>
      <c r="H122" s="44"/>
    </row>
  </sheetData>
  <phoneticPr fontId="0" type="noConversion"/>
  <printOptions horizontalCentered="1" verticalCentered="1"/>
  <pageMargins left="0.25" right="0" top="0" bottom="0" header="0" footer="0"/>
  <pageSetup scale="71" fitToHeight="2" orientation="portrait" horizontalDpi="300" verticalDpi="300" r:id="rId1"/>
  <headerFooter alignWithMargins="0"/>
  <rowBreaks count="1" manualBreakCount="1">
    <brk id="6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5357" r:id="rId4" name="Button 61">
              <controlPr locked="0" defaultSize="0" autoFill="0" autoLine="0" autoPict="0">
                <anchor moveWithCells="1" sizeWithCells="1">
                  <from>
                    <xdr:col>2</xdr:col>
                    <xdr:colOff>0</xdr:colOff>
                    <xdr:row>58</xdr:row>
                    <xdr:rowOff>0</xdr:rowOff>
                  </from>
                  <to>
                    <xdr:col>4</xdr:col>
                    <xdr:colOff>428625</xdr:colOff>
                    <xdr:row>58</xdr:row>
                    <xdr:rowOff>0</xdr:rowOff>
                  </to>
                </anchor>
              </controlPr>
            </control>
          </mc:Choice>
        </mc:AlternateContent>
        <mc:AlternateContent xmlns:mc="http://schemas.openxmlformats.org/markup-compatibility/2006">
          <mc:Choice Requires="x14">
            <control shapeId="55358" r:id="rId5" name="Button 62">
              <controlPr locked="0" defaultSize="0" autoFill="0" autoLine="0" autoPict="0">
                <anchor moveWithCells="1" sizeWithCells="1">
                  <from>
                    <xdr:col>2</xdr:col>
                    <xdr:colOff>0</xdr:colOff>
                    <xdr:row>58</xdr:row>
                    <xdr:rowOff>0</xdr:rowOff>
                  </from>
                  <to>
                    <xdr:col>4</xdr:col>
                    <xdr:colOff>428625</xdr:colOff>
                    <xdr:row>58</xdr:row>
                    <xdr:rowOff>0</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7">
    <tabColor rgb="FF00B050"/>
  </sheetPr>
  <dimension ref="A1:F138"/>
  <sheetViews>
    <sheetView defaultGridColor="0" view="pageBreakPreview" topLeftCell="A16" colorId="22" zoomScale="60" zoomScaleNormal="100" workbookViewId="0">
      <selection activeCell="O78" sqref="O78"/>
    </sheetView>
  </sheetViews>
  <sheetFormatPr defaultColWidth="9.6640625" defaultRowHeight="15"/>
  <cols>
    <col min="1" max="1" width="4.6640625" style="4" customWidth="1"/>
    <col min="2" max="2" width="1.6640625" style="4" customWidth="1"/>
    <col min="3" max="3" width="47.6640625" style="4" customWidth="1"/>
    <col min="4" max="4" width="22.6640625" style="4" customWidth="1"/>
    <col min="5" max="5" width="16.109375" style="4" customWidth="1"/>
    <col min="6" max="6" width="16.6640625" style="4" customWidth="1"/>
    <col min="7" max="16384" width="9.6640625" style="4"/>
  </cols>
  <sheetData>
    <row r="1" spans="1:6">
      <c r="A1" s="13" t="s">
        <v>2817</v>
      </c>
      <c r="B1" s="41"/>
      <c r="C1" s="41"/>
      <c r="D1" s="130" t="s">
        <v>3891</v>
      </c>
      <c r="E1" s="130" t="s">
        <v>2819</v>
      </c>
      <c r="F1" s="158" t="s">
        <v>2820</v>
      </c>
    </row>
    <row r="2" spans="1:6">
      <c r="A2" s="47" t="str">
        <f>'Data Sheet'!$C$25</f>
        <v>Orange and Rockland Utilities, Inc</v>
      </c>
      <c r="B2" s="11"/>
      <c r="C2" s="11"/>
      <c r="D2" s="66" t="s">
        <v>2576</v>
      </c>
      <c r="E2" s="66" t="s">
        <v>2821</v>
      </c>
      <c r="F2" s="58"/>
    </row>
    <row r="3" spans="1:6" ht="15" customHeight="1">
      <c r="A3" s="49"/>
      <c r="B3" s="52"/>
      <c r="C3" s="52"/>
      <c r="D3" s="69" t="s">
        <v>1675</v>
      </c>
      <c r="E3" s="462" t="str">
        <f>'Data Sheet'!$C$40</f>
        <v>4/28/2015</v>
      </c>
      <c r="F3" s="71" t="str">
        <f>'Data Sheet'!$C$38</f>
        <v>12/31/2014</v>
      </c>
    </row>
    <row r="4" spans="1:6" ht="15" customHeight="1">
      <c r="A4" s="90" t="s">
        <v>3733</v>
      </c>
      <c r="B4" s="50"/>
      <c r="C4" s="50"/>
      <c r="D4" s="50"/>
      <c r="E4" s="50"/>
      <c r="F4" s="330"/>
    </row>
    <row r="5" spans="1:6">
      <c r="A5" s="55"/>
      <c r="B5" s="11"/>
      <c r="C5" s="11"/>
      <c r="D5" s="11"/>
      <c r="E5" s="11"/>
      <c r="F5" s="58"/>
    </row>
    <row r="6" spans="1:6">
      <c r="A6" s="175" t="s">
        <v>4190</v>
      </c>
      <c r="B6" s="11"/>
      <c r="C6" s="44" t="s">
        <v>3701</v>
      </c>
      <c r="D6" s="44"/>
      <c r="E6" s="44"/>
      <c r="F6" s="137" t="s">
        <v>3023</v>
      </c>
    </row>
    <row r="7" spans="1:6">
      <c r="A7" s="176" t="s">
        <v>4193</v>
      </c>
      <c r="B7" s="52"/>
      <c r="C7" s="50" t="s">
        <v>65</v>
      </c>
      <c r="D7" s="50"/>
      <c r="E7" s="50"/>
      <c r="F7" s="138" t="s">
        <v>2119</v>
      </c>
    </row>
    <row r="8" spans="1:6">
      <c r="A8" s="86">
        <v>1</v>
      </c>
      <c r="B8" s="52"/>
      <c r="C8" s="52" t="s">
        <v>1241</v>
      </c>
      <c r="D8" s="52"/>
      <c r="E8" s="52"/>
      <c r="F8" s="277"/>
    </row>
    <row r="9" spans="1:6">
      <c r="A9" s="86">
        <v>2</v>
      </c>
      <c r="B9" s="52"/>
      <c r="C9" s="52" t="s">
        <v>1242</v>
      </c>
      <c r="D9" s="52"/>
      <c r="E9" s="52"/>
      <c r="F9" s="179"/>
    </row>
    <row r="10" spans="1:6">
      <c r="A10" s="86">
        <v>3</v>
      </c>
      <c r="B10" s="52"/>
      <c r="C10" s="52" t="s">
        <v>377</v>
      </c>
      <c r="D10" s="52"/>
      <c r="E10" s="52"/>
      <c r="F10" s="179"/>
    </row>
    <row r="11" spans="1:6">
      <c r="A11" s="55">
        <v>4</v>
      </c>
      <c r="B11" s="11"/>
      <c r="C11" s="11" t="s">
        <v>3678</v>
      </c>
      <c r="D11" s="11"/>
      <c r="E11" s="11"/>
      <c r="F11" s="178"/>
    </row>
    <row r="12" spans="1:6">
      <c r="A12" s="86"/>
      <c r="B12" s="52"/>
      <c r="C12" s="52" t="s">
        <v>3679</v>
      </c>
      <c r="D12" s="52"/>
      <c r="E12" s="52"/>
      <c r="F12" s="179"/>
    </row>
    <row r="13" spans="1:6">
      <c r="A13" s="55">
        <v>5</v>
      </c>
      <c r="B13" s="11"/>
      <c r="C13" s="11" t="s">
        <v>3680</v>
      </c>
      <c r="D13" s="11"/>
      <c r="E13" s="11"/>
      <c r="F13" s="178"/>
    </row>
    <row r="14" spans="1:6">
      <c r="A14" s="55"/>
      <c r="B14" s="11"/>
      <c r="C14" s="11" t="s">
        <v>3681</v>
      </c>
      <c r="D14" s="11"/>
      <c r="E14" s="11"/>
      <c r="F14" s="178"/>
    </row>
    <row r="15" spans="1:6">
      <c r="A15" s="86"/>
      <c r="B15" s="52"/>
      <c r="C15" s="52" t="s">
        <v>3682</v>
      </c>
      <c r="D15" s="52"/>
      <c r="E15" s="52"/>
      <c r="F15" s="179"/>
    </row>
    <row r="16" spans="1:6" s="2336" customFormat="1">
      <c r="A16" s="55"/>
      <c r="B16" s="1592" t="s">
        <v>355</v>
      </c>
      <c r="C16" s="533"/>
      <c r="D16" s="533"/>
      <c r="E16" s="533"/>
      <c r="F16" s="178"/>
    </row>
    <row r="17" spans="1:6">
      <c r="A17" s="55">
        <v>6</v>
      </c>
      <c r="B17" s="184"/>
      <c r="C17" s="768" t="s">
        <v>5093</v>
      </c>
      <c r="D17" s="11"/>
      <c r="E17" s="11"/>
      <c r="F17" s="177">
        <v>261000</v>
      </c>
    </row>
    <row r="18" spans="1:6">
      <c r="A18" s="55">
        <f t="shared" ref="A18:A74" si="0">A17+1</f>
        <v>7</v>
      </c>
      <c r="B18" s="11"/>
      <c r="C18" s="768" t="s">
        <v>5094</v>
      </c>
      <c r="D18" s="11"/>
      <c r="E18" s="11"/>
      <c r="F18" s="314">
        <v>19764</v>
      </c>
    </row>
    <row r="19" spans="1:6">
      <c r="A19" s="55">
        <f t="shared" si="0"/>
        <v>8</v>
      </c>
      <c r="B19" s="11"/>
      <c r="C19" s="768" t="s">
        <v>5095</v>
      </c>
      <c r="D19" s="11"/>
      <c r="E19" s="11"/>
      <c r="F19" s="314">
        <v>108515</v>
      </c>
    </row>
    <row r="20" spans="1:6">
      <c r="A20" s="55">
        <f t="shared" si="0"/>
        <v>9</v>
      </c>
      <c r="B20" s="11"/>
      <c r="C20" s="768" t="s">
        <v>5096</v>
      </c>
      <c r="D20" s="11"/>
      <c r="E20" s="11"/>
      <c r="F20" s="314">
        <v>8955</v>
      </c>
    </row>
    <row r="21" spans="1:6" s="2791" customFormat="1">
      <c r="A21" s="55">
        <f t="shared" si="0"/>
        <v>10</v>
      </c>
      <c r="B21" s="11"/>
      <c r="C21" s="768" t="s">
        <v>5209</v>
      </c>
      <c r="D21" s="11"/>
      <c r="E21" s="11"/>
      <c r="F21" s="314">
        <v>12605</v>
      </c>
    </row>
    <row r="22" spans="1:6">
      <c r="A22" s="55">
        <f t="shared" si="0"/>
        <v>11</v>
      </c>
      <c r="B22" s="11"/>
      <c r="C22" s="768" t="s">
        <v>5097</v>
      </c>
      <c r="D22" s="11"/>
      <c r="E22" s="11"/>
      <c r="F22" s="314">
        <v>60864</v>
      </c>
    </row>
    <row r="23" spans="1:6">
      <c r="A23" s="55">
        <f t="shared" si="0"/>
        <v>12</v>
      </c>
      <c r="B23" s="11"/>
      <c r="C23" s="768" t="s">
        <v>5098</v>
      </c>
      <c r="D23" s="11"/>
      <c r="E23" s="11"/>
      <c r="F23" s="314">
        <v>49711</v>
      </c>
    </row>
    <row r="24" spans="1:6">
      <c r="A24" s="55">
        <f t="shared" si="0"/>
        <v>13</v>
      </c>
      <c r="B24" s="11"/>
      <c r="C24" s="768" t="s">
        <v>5099</v>
      </c>
      <c r="D24" s="11"/>
      <c r="E24" s="11"/>
      <c r="F24" s="314">
        <v>22909</v>
      </c>
    </row>
    <row r="25" spans="1:6">
      <c r="A25" s="55">
        <f t="shared" si="0"/>
        <v>14</v>
      </c>
      <c r="B25" s="11"/>
      <c r="C25" s="768" t="s">
        <v>5100</v>
      </c>
      <c r="D25" s="11"/>
      <c r="E25" s="11"/>
      <c r="F25" s="314">
        <v>518142</v>
      </c>
    </row>
    <row r="26" spans="1:6">
      <c r="A26" s="55">
        <f t="shared" si="0"/>
        <v>15</v>
      </c>
      <c r="B26" s="11"/>
      <c r="C26" s="768" t="s">
        <v>5101</v>
      </c>
      <c r="D26" s="11"/>
      <c r="E26" s="11"/>
      <c r="F26" s="314">
        <v>148872</v>
      </c>
    </row>
    <row r="27" spans="1:6">
      <c r="A27" s="55">
        <f t="shared" si="0"/>
        <v>16</v>
      </c>
      <c r="B27" s="11"/>
      <c r="C27" s="768" t="s">
        <v>5102</v>
      </c>
      <c r="D27" s="11"/>
      <c r="E27" s="11"/>
      <c r="F27" s="314">
        <v>139628</v>
      </c>
    </row>
    <row r="28" spans="1:6">
      <c r="A28" s="55">
        <f t="shared" si="0"/>
        <v>17</v>
      </c>
      <c r="B28" s="11"/>
      <c r="C28" s="768" t="s">
        <v>5103</v>
      </c>
      <c r="D28" s="11"/>
      <c r="E28" s="11"/>
      <c r="F28" s="314">
        <v>17564</v>
      </c>
    </row>
    <row r="29" spans="1:6" s="2791" customFormat="1">
      <c r="A29" s="55">
        <f t="shared" si="0"/>
        <v>18</v>
      </c>
      <c r="B29" s="11"/>
      <c r="C29" s="768" t="s">
        <v>5210</v>
      </c>
      <c r="D29" s="11"/>
      <c r="E29" s="11"/>
      <c r="F29" s="314">
        <v>32521</v>
      </c>
    </row>
    <row r="30" spans="1:6">
      <c r="A30" s="55">
        <f t="shared" si="0"/>
        <v>19</v>
      </c>
      <c r="B30" s="11"/>
      <c r="C30" s="768" t="s">
        <v>5104</v>
      </c>
      <c r="D30" s="11"/>
      <c r="E30" s="11"/>
      <c r="F30" s="314">
        <v>6347</v>
      </c>
    </row>
    <row r="31" spans="1:6">
      <c r="A31" s="55">
        <f t="shared" si="0"/>
        <v>20</v>
      </c>
      <c r="B31" s="11"/>
      <c r="C31" s="768" t="s">
        <v>5105</v>
      </c>
      <c r="D31" s="11"/>
      <c r="E31" s="11"/>
      <c r="F31" s="314">
        <v>22257</v>
      </c>
    </row>
    <row r="32" spans="1:6" s="2606" customFormat="1">
      <c r="A32" s="55">
        <f t="shared" si="0"/>
        <v>21</v>
      </c>
      <c r="B32" s="11"/>
      <c r="C32" s="768" t="s">
        <v>5106</v>
      </c>
      <c r="D32" s="11"/>
      <c r="E32" s="11"/>
      <c r="F32" s="314">
        <v>-69193</v>
      </c>
    </row>
    <row r="33" spans="1:6" s="2791" customFormat="1">
      <c r="A33" s="55">
        <f t="shared" si="0"/>
        <v>22</v>
      </c>
      <c r="B33" s="11"/>
      <c r="C33" s="768" t="s">
        <v>5211</v>
      </c>
      <c r="D33" s="11"/>
      <c r="E33" s="11"/>
      <c r="F33" s="314">
        <v>-956913</v>
      </c>
    </row>
    <row r="34" spans="1:6" s="2791" customFormat="1">
      <c r="A34" s="55">
        <f t="shared" si="0"/>
        <v>23</v>
      </c>
      <c r="B34" s="11"/>
      <c r="C34" s="768" t="s">
        <v>5212</v>
      </c>
      <c r="D34" s="11"/>
      <c r="E34" s="11"/>
      <c r="F34" s="314">
        <v>5720</v>
      </c>
    </row>
    <row r="35" spans="1:6" s="2606" customFormat="1">
      <c r="A35" s="55">
        <f t="shared" si="0"/>
        <v>24</v>
      </c>
      <c r="B35" s="11"/>
      <c r="C35" s="768" t="s">
        <v>5107</v>
      </c>
      <c r="D35" s="11"/>
      <c r="E35" s="11"/>
      <c r="F35" s="314">
        <v>148577</v>
      </c>
    </row>
    <row r="36" spans="1:6" s="2606" customFormat="1">
      <c r="A36" s="55">
        <f t="shared" si="0"/>
        <v>25</v>
      </c>
      <c r="B36" s="11"/>
      <c r="C36" s="768" t="s">
        <v>5108</v>
      </c>
      <c r="D36" s="11"/>
      <c r="E36" s="11"/>
      <c r="F36" s="314">
        <v>829552</v>
      </c>
    </row>
    <row r="37" spans="1:6" s="2606" customFormat="1">
      <c r="A37" s="55">
        <f t="shared" si="0"/>
        <v>26</v>
      </c>
      <c r="B37" s="11"/>
      <c r="C37" s="768" t="s">
        <v>5109</v>
      </c>
      <c r="D37" s="11"/>
      <c r="E37" s="11"/>
      <c r="F37" s="314">
        <v>240116</v>
      </c>
    </row>
    <row r="38" spans="1:6">
      <c r="A38" s="55">
        <f t="shared" si="0"/>
        <v>27</v>
      </c>
      <c r="B38" s="11"/>
      <c r="C38" s="768" t="s">
        <v>5110</v>
      </c>
      <c r="D38" s="11"/>
      <c r="E38" s="11"/>
      <c r="F38" s="314">
        <v>51726</v>
      </c>
    </row>
    <row r="39" spans="1:6">
      <c r="A39" s="55">
        <f t="shared" si="0"/>
        <v>28</v>
      </c>
      <c r="B39" s="11"/>
      <c r="C39" s="768" t="s">
        <v>5111</v>
      </c>
      <c r="D39" s="11"/>
      <c r="E39" s="11"/>
      <c r="F39" s="314">
        <v>-652879</v>
      </c>
    </row>
    <row r="40" spans="1:6" s="2791" customFormat="1">
      <c r="A40" s="55">
        <f t="shared" si="0"/>
        <v>29</v>
      </c>
      <c r="B40" s="11"/>
      <c r="C40" s="768" t="s">
        <v>5113</v>
      </c>
      <c r="D40" s="11"/>
      <c r="E40" s="11"/>
      <c r="F40" s="314">
        <v>153545</v>
      </c>
    </row>
    <row r="41" spans="1:6">
      <c r="A41" s="55">
        <f t="shared" si="0"/>
        <v>30</v>
      </c>
      <c r="B41" s="11"/>
      <c r="C41" s="768" t="s">
        <v>5112</v>
      </c>
      <c r="D41" s="11"/>
      <c r="E41" s="11"/>
      <c r="F41" s="314">
        <v>44000</v>
      </c>
    </row>
    <row r="42" spans="1:6" s="2791" customFormat="1">
      <c r="A42" s="55">
        <f t="shared" si="0"/>
        <v>31</v>
      </c>
      <c r="B42" s="11"/>
      <c r="C42" s="768" t="s">
        <v>5213</v>
      </c>
      <c r="D42" s="11"/>
      <c r="E42" s="11"/>
      <c r="F42" s="314">
        <v>976240</v>
      </c>
    </row>
    <row r="43" spans="1:6">
      <c r="A43" s="55">
        <f t="shared" si="0"/>
        <v>32</v>
      </c>
      <c r="B43" s="11"/>
      <c r="C43" s="768" t="s">
        <v>3798</v>
      </c>
      <c r="D43" s="11"/>
      <c r="E43" s="11"/>
      <c r="F43" s="314">
        <v>12362</v>
      </c>
    </row>
    <row r="44" spans="1:6">
      <c r="A44" s="55">
        <f t="shared" si="0"/>
        <v>33</v>
      </c>
      <c r="B44" s="11"/>
      <c r="C44" s="11"/>
      <c r="D44" s="11"/>
      <c r="E44" s="11"/>
      <c r="F44" s="314"/>
    </row>
    <row r="45" spans="1:6">
      <c r="A45" s="55">
        <f t="shared" si="0"/>
        <v>34</v>
      </c>
      <c r="B45" s="11"/>
      <c r="C45" s="11"/>
      <c r="D45" s="11" t="s">
        <v>1493</v>
      </c>
      <c r="E45" s="11"/>
      <c r="F45" s="1620">
        <f>SUM(F17:F44)</f>
        <v>2212507</v>
      </c>
    </row>
    <row r="46" spans="1:6">
      <c r="A46" s="55">
        <f t="shared" si="0"/>
        <v>35</v>
      </c>
      <c r="B46" s="184" t="s">
        <v>356</v>
      </c>
      <c r="C46" s="11"/>
      <c r="D46" s="11"/>
      <c r="E46" s="11"/>
      <c r="F46" s="314"/>
    </row>
    <row r="47" spans="1:6">
      <c r="A47" s="55">
        <f t="shared" si="0"/>
        <v>36</v>
      </c>
      <c r="B47" s="11"/>
      <c r="C47" s="768" t="s">
        <v>5094</v>
      </c>
      <c r="D47" s="11"/>
      <c r="E47" s="11"/>
      <c r="F47" s="177">
        <v>17869.519999999997</v>
      </c>
    </row>
    <row r="48" spans="1:6">
      <c r="A48" s="55">
        <f t="shared" si="0"/>
        <v>37</v>
      </c>
      <c r="B48" s="11"/>
      <c r="C48" s="768" t="s">
        <v>5095</v>
      </c>
      <c r="D48" s="11"/>
      <c r="E48" s="11"/>
      <c r="F48" s="314">
        <v>44870.719999999994</v>
      </c>
    </row>
    <row r="49" spans="1:6">
      <c r="A49" s="55">
        <f t="shared" si="0"/>
        <v>38</v>
      </c>
      <c r="B49" s="11"/>
      <c r="C49" s="768" t="s">
        <v>5214</v>
      </c>
      <c r="D49" s="11"/>
      <c r="E49" s="11"/>
      <c r="F49" s="314">
        <v>37888.329999999994</v>
      </c>
    </row>
    <row r="50" spans="1:6">
      <c r="A50" s="55">
        <f t="shared" si="0"/>
        <v>39</v>
      </c>
      <c r="B50" s="11"/>
      <c r="C50" s="768" t="s">
        <v>5209</v>
      </c>
      <c r="D50" s="11"/>
      <c r="E50" s="11"/>
      <c r="F50" s="314">
        <v>5211.9800000000014</v>
      </c>
    </row>
    <row r="51" spans="1:6">
      <c r="A51" s="55">
        <f t="shared" si="0"/>
        <v>40</v>
      </c>
      <c r="B51" s="11"/>
      <c r="C51" s="768" t="s">
        <v>5097</v>
      </c>
      <c r="D51" s="11"/>
      <c r="E51" s="11"/>
      <c r="F51" s="314">
        <v>25710.899999999998</v>
      </c>
    </row>
    <row r="52" spans="1:6">
      <c r="A52" s="55">
        <f t="shared" si="0"/>
        <v>41</v>
      </c>
      <c r="B52" s="11"/>
      <c r="C52" s="768" t="s">
        <v>5098</v>
      </c>
      <c r="D52" s="11"/>
      <c r="E52" s="11"/>
      <c r="F52" s="314">
        <v>20459.39</v>
      </c>
    </row>
    <row r="53" spans="1:6">
      <c r="A53" s="55">
        <f t="shared" si="0"/>
        <v>42</v>
      </c>
      <c r="B53" s="11"/>
      <c r="C53" s="768" t="s">
        <v>5215</v>
      </c>
      <c r="D53" s="11"/>
      <c r="E53" s="11"/>
      <c r="F53" s="314">
        <v>263321.46000000002</v>
      </c>
    </row>
    <row r="54" spans="1:6">
      <c r="A54" s="55">
        <f t="shared" si="0"/>
        <v>43</v>
      </c>
      <c r="B54" s="11"/>
      <c r="C54" s="768" t="s">
        <v>5099</v>
      </c>
      <c r="D54" s="11"/>
      <c r="E54" s="11"/>
      <c r="F54" s="314">
        <v>9472.7199999999975</v>
      </c>
    </row>
    <row r="55" spans="1:6">
      <c r="A55" s="55">
        <f t="shared" si="0"/>
        <v>44</v>
      </c>
      <c r="B55" s="11"/>
      <c r="C55" s="768" t="s">
        <v>5102</v>
      </c>
      <c r="D55" s="11"/>
      <c r="E55" s="11"/>
      <c r="F55" s="314">
        <v>57735.969999999994</v>
      </c>
    </row>
    <row r="56" spans="1:6" s="2606" customFormat="1">
      <c r="A56" s="55">
        <f t="shared" si="0"/>
        <v>45</v>
      </c>
      <c r="B56" s="11"/>
      <c r="C56" s="768" t="s">
        <v>5103</v>
      </c>
      <c r="D56" s="11"/>
      <c r="E56" s="11"/>
      <c r="F56" s="314">
        <v>7262.74</v>
      </c>
    </row>
    <row r="57" spans="1:6" s="2606" customFormat="1">
      <c r="A57" s="55">
        <f t="shared" si="0"/>
        <v>46</v>
      </c>
      <c r="B57" s="11"/>
      <c r="C57" s="768" t="s">
        <v>5210</v>
      </c>
      <c r="D57" s="11"/>
      <c r="E57" s="11"/>
      <c r="F57" s="314">
        <v>13445.09</v>
      </c>
    </row>
    <row r="58" spans="1:6" s="2606" customFormat="1">
      <c r="A58" s="55">
        <f t="shared" si="0"/>
        <v>47</v>
      </c>
      <c r="B58" s="11"/>
      <c r="C58" s="768" t="s">
        <v>5105</v>
      </c>
      <c r="D58" s="11"/>
      <c r="E58" s="11"/>
      <c r="F58" s="314">
        <v>9203.2200000000012</v>
      </c>
    </row>
    <row r="59" spans="1:6" s="2606" customFormat="1">
      <c r="A59" s="55">
        <f t="shared" si="0"/>
        <v>48</v>
      </c>
      <c r="B59" s="11"/>
      <c r="C59" s="768" t="s">
        <v>5106</v>
      </c>
      <c r="D59" s="11"/>
      <c r="E59" s="11"/>
      <c r="F59" s="314">
        <v>42496.789999999994</v>
      </c>
    </row>
    <row r="60" spans="1:6" s="2606" customFormat="1">
      <c r="A60" s="55">
        <f t="shared" si="0"/>
        <v>49</v>
      </c>
      <c r="B60" s="11"/>
      <c r="C60" s="768" t="s">
        <v>5216</v>
      </c>
      <c r="D60" s="11"/>
      <c r="E60" s="11"/>
      <c r="F60" s="314">
        <v>89839.839999999982</v>
      </c>
    </row>
    <row r="61" spans="1:6" s="2606" customFormat="1">
      <c r="A61" s="55">
        <f t="shared" si="0"/>
        <v>50</v>
      </c>
      <c r="B61" s="11"/>
      <c r="C61" s="768" t="s">
        <v>5107</v>
      </c>
      <c r="D61" s="11"/>
      <c r="E61" s="11"/>
      <c r="F61" s="314">
        <v>61436.249999999964</v>
      </c>
    </row>
    <row r="62" spans="1:6" s="2606" customFormat="1">
      <c r="A62" s="55">
        <f t="shared" si="0"/>
        <v>51</v>
      </c>
      <c r="B62" s="11"/>
      <c r="C62" s="768" t="s">
        <v>5108</v>
      </c>
      <c r="D62" s="11"/>
      <c r="E62" s="11"/>
      <c r="F62" s="314">
        <v>345417.88</v>
      </c>
    </row>
    <row r="63" spans="1:6" s="2606" customFormat="1">
      <c r="A63" s="55">
        <f t="shared" si="0"/>
        <v>52</v>
      </c>
      <c r="B63" s="11"/>
      <c r="C63" s="768" t="s">
        <v>5109</v>
      </c>
      <c r="D63" s="11"/>
      <c r="E63" s="11"/>
      <c r="F63" s="314">
        <v>29968.89</v>
      </c>
    </row>
    <row r="64" spans="1:6">
      <c r="A64" s="55">
        <f t="shared" si="0"/>
        <v>53</v>
      </c>
      <c r="B64" s="11"/>
      <c r="C64" s="768" t="s">
        <v>5110</v>
      </c>
      <c r="D64" s="11"/>
      <c r="E64" s="11"/>
      <c r="F64" s="314">
        <v>21388.61</v>
      </c>
    </row>
    <row r="65" spans="1:6" s="2791" customFormat="1">
      <c r="A65" s="55">
        <f t="shared" si="0"/>
        <v>54</v>
      </c>
      <c r="B65" s="11"/>
      <c r="C65" s="768" t="s">
        <v>5111</v>
      </c>
      <c r="D65" s="11"/>
      <c r="E65" s="11"/>
      <c r="F65" s="314">
        <v>-269963.49000000005</v>
      </c>
    </row>
    <row r="66" spans="1:6" s="2791" customFormat="1">
      <c r="A66" s="55">
        <f t="shared" si="0"/>
        <v>55</v>
      </c>
      <c r="B66" s="11"/>
      <c r="C66" s="768" t="s">
        <v>5113</v>
      </c>
      <c r="D66" s="11"/>
      <c r="E66" s="11"/>
      <c r="F66" s="314">
        <v>63490.270000000004</v>
      </c>
    </row>
    <row r="67" spans="1:6" s="2791" customFormat="1">
      <c r="A67" s="55">
        <f t="shared" si="0"/>
        <v>56</v>
      </c>
      <c r="B67" s="11"/>
      <c r="C67" s="768" t="s">
        <v>5217</v>
      </c>
      <c r="D67" s="11"/>
      <c r="E67" s="11"/>
      <c r="F67" s="314">
        <v>222232.56</v>
      </c>
    </row>
    <row r="68" spans="1:6">
      <c r="A68" s="55">
        <f t="shared" si="0"/>
        <v>57</v>
      </c>
      <c r="B68" s="11"/>
      <c r="C68" s="11" t="s">
        <v>4959</v>
      </c>
      <c r="D68" s="11"/>
      <c r="E68" s="11"/>
      <c r="F68" s="314">
        <v>9738.49</v>
      </c>
    </row>
    <row r="69" spans="1:6">
      <c r="A69" s="55">
        <f t="shared" si="0"/>
        <v>58</v>
      </c>
      <c r="B69" s="11"/>
      <c r="C69" s="11"/>
      <c r="D69" s="11" t="s">
        <v>1493</v>
      </c>
      <c r="E69" s="11"/>
      <c r="F69" s="1620">
        <f>SUM(F46:F68)</f>
        <v>1128498.1299999999</v>
      </c>
    </row>
    <row r="70" spans="1:6">
      <c r="A70" s="55">
        <f t="shared" si="0"/>
        <v>59</v>
      </c>
      <c r="B70" s="184" t="s">
        <v>3798</v>
      </c>
      <c r="C70" s="11"/>
      <c r="D70" s="11"/>
      <c r="E70" s="11"/>
      <c r="F70" s="314"/>
    </row>
    <row r="71" spans="1:6">
      <c r="A71" s="55">
        <f t="shared" si="0"/>
        <v>60</v>
      </c>
      <c r="B71" s="11"/>
      <c r="C71" s="11" t="s">
        <v>107</v>
      </c>
      <c r="D71" s="11"/>
      <c r="E71" s="11"/>
      <c r="F71" s="314"/>
    </row>
    <row r="72" spans="1:6">
      <c r="A72" s="55">
        <f t="shared" si="0"/>
        <v>61</v>
      </c>
      <c r="B72" s="11"/>
      <c r="C72" s="11"/>
      <c r="D72" s="11"/>
      <c r="E72" s="11"/>
      <c r="F72" s="314"/>
    </row>
    <row r="73" spans="1:6">
      <c r="A73" s="55">
        <f t="shared" si="0"/>
        <v>62</v>
      </c>
      <c r="B73" s="11"/>
      <c r="C73" s="11"/>
      <c r="D73" s="11" t="s">
        <v>1493</v>
      </c>
      <c r="E73" s="11"/>
      <c r="F73" s="165">
        <f>SUM(F70:F72)</f>
        <v>0</v>
      </c>
    </row>
    <row r="74" spans="1:6" ht="15.75" thickBot="1">
      <c r="A74" s="55">
        <f t="shared" si="0"/>
        <v>63</v>
      </c>
      <c r="B74" s="172"/>
      <c r="C74" s="417" t="s">
        <v>4014</v>
      </c>
      <c r="D74" s="172"/>
      <c r="E74" s="172"/>
      <c r="F74" s="169">
        <f>F45+F69+F73</f>
        <v>3341005.13</v>
      </c>
    </row>
    <row r="75" spans="1:6" ht="15.75">
      <c r="A75" s="75" t="s">
        <v>3683</v>
      </c>
      <c r="B75" s="44"/>
      <c r="C75" s="44"/>
      <c r="D75" s="11"/>
      <c r="E75" s="11"/>
      <c r="F75" s="11"/>
    </row>
    <row r="76" spans="1:6">
      <c r="A76" s="44" t="s">
        <v>3684</v>
      </c>
      <c r="B76" s="44"/>
      <c r="C76" s="44"/>
      <c r="D76" s="44"/>
      <c r="E76" s="44"/>
      <c r="F76" s="44"/>
    </row>
    <row r="77" spans="1:6">
      <c r="A77" s="11"/>
      <c r="B77" s="44"/>
      <c r="C77" s="44"/>
      <c r="D77" s="44"/>
      <c r="E77" s="11"/>
      <c r="F77" s="11"/>
    </row>
    <row r="80" spans="1:6" ht="15.75">
      <c r="A80" s="46" t="s">
        <v>1294</v>
      </c>
      <c r="B80" s="44"/>
      <c r="C80" s="44"/>
      <c r="D80" s="44"/>
      <c r="E80" s="44"/>
      <c r="F80" s="44"/>
    </row>
    <row r="82" spans="1:6" ht="16.5" thickBot="1">
      <c r="A82" s="560" t="str">
        <f>'Data Sheet'!$C$25</f>
        <v>Orange and Rockland Utilities, Inc</v>
      </c>
      <c r="B82" s="11"/>
      <c r="C82" s="11"/>
      <c r="D82" s="11"/>
      <c r="E82" s="456" t="str">
        <f>'Data Sheet'!$C$40</f>
        <v>4/28/2015</v>
      </c>
      <c r="F82" s="4" t="str">
        <f>'Data Sheet'!$C$38</f>
        <v>12/31/2014</v>
      </c>
    </row>
    <row r="83" spans="1:6">
      <c r="A83" s="13"/>
      <c r="B83" s="41"/>
      <c r="C83" s="41"/>
      <c r="D83" s="41"/>
      <c r="E83" s="41"/>
      <c r="F83" s="42"/>
    </row>
    <row r="84" spans="1:6">
      <c r="A84" s="202" t="s">
        <v>3733</v>
      </c>
      <c r="B84" s="44"/>
      <c r="C84" s="44"/>
      <c r="D84" s="44"/>
      <c r="E84" s="44"/>
      <c r="F84" s="45"/>
    </row>
    <row r="85" spans="1:6">
      <c r="A85" s="47"/>
      <c r="B85" s="11"/>
      <c r="C85" s="11"/>
      <c r="D85" s="11"/>
      <c r="E85" s="11"/>
      <c r="F85" s="48"/>
    </row>
    <row r="86" spans="1:6">
      <c r="A86" s="230" t="s">
        <v>4190</v>
      </c>
      <c r="B86" s="63"/>
      <c r="C86" s="232" t="s">
        <v>3701</v>
      </c>
      <c r="D86" s="232"/>
      <c r="E86" s="232"/>
      <c r="F86" s="223" t="s">
        <v>3023</v>
      </c>
    </row>
    <row r="87" spans="1:6">
      <c r="A87" s="176" t="s">
        <v>4193</v>
      </c>
      <c r="B87" s="52"/>
      <c r="C87" s="50" t="s">
        <v>65</v>
      </c>
      <c r="D87" s="50"/>
      <c r="E87" s="50"/>
      <c r="F87" s="138" t="s">
        <v>2119</v>
      </c>
    </row>
    <row r="88" spans="1:6">
      <c r="A88" s="55">
        <f>A74+1</f>
        <v>64</v>
      </c>
      <c r="B88" s="11"/>
      <c r="C88" s="11"/>
      <c r="D88" s="11"/>
      <c r="E88" s="11"/>
      <c r="F88" s="178"/>
    </row>
    <row r="89" spans="1:6">
      <c r="A89" s="55">
        <f t="shared" ref="A89:A136" si="1">A88+1</f>
        <v>65</v>
      </c>
      <c r="B89" s="11"/>
      <c r="C89" s="11"/>
      <c r="D89" s="11"/>
      <c r="E89" s="11"/>
      <c r="F89" s="178"/>
    </row>
    <row r="90" spans="1:6">
      <c r="A90" s="55">
        <f t="shared" si="1"/>
        <v>66</v>
      </c>
      <c r="B90" s="11"/>
      <c r="C90" s="11"/>
      <c r="D90" s="11"/>
      <c r="E90" s="11"/>
      <c r="F90" s="178"/>
    </row>
    <row r="91" spans="1:6">
      <c r="A91" s="55">
        <f t="shared" si="1"/>
        <v>67</v>
      </c>
      <c r="B91" s="11"/>
      <c r="C91" s="11"/>
      <c r="D91" s="11"/>
      <c r="E91" s="11"/>
      <c r="F91" s="178"/>
    </row>
    <row r="92" spans="1:6">
      <c r="A92" s="55">
        <f t="shared" si="1"/>
        <v>68</v>
      </c>
      <c r="B92" s="11"/>
      <c r="C92" s="297"/>
      <c r="D92" s="297"/>
      <c r="E92" s="297"/>
      <c r="F92" s="178"/>
    </row>
    <row r="93" spans="1:6">
      <c r="A93" s="55">
        <f t="shared" si="1"/>
        <v>69</v>
      </c>
      <c r="B93" s="11"/>
      <c r="C93" s="11"/>
      <c r="D93" s="11"/>
      <c r="E93" s="11"/>
      <c r="F93" s="178"/>
    </row>
    <row r="94" spans="1:6">
      <c r="A94" s="55">
        <f t="shared" si="1"/>
        <v>70</v>
      </c>
      <c r="B94" s="11"/>
      <c r="C94" s="11"/>
      <c r="D94" s="11"/>
      <c r="E94" s="11"/>
      <c r="F94" s="178"/>
    </row>
    <row r="95" spans="1:6">
      <c r="A95" s="55">
        <f t="shared" si="1"/>
        <v>71</v>
      </c>
      <c r="B95" s="11"/>
      <c r="C95" s="11"/>
      <c r="D95" s="11"/>
      <c r="E95" s="11"/>
      <c r="F95" s="178"/>
    </row>
    <row r="96" spans="1:6">
      <c r="A96" s="55">
        <f t="shared" si="1"/>
        <v>72</v>
      </c>
      <c r="B96" s="11"/>
      <c r="C96" s="11"/>
      <c r="D96" s="11"/>
      <c r="E96" s="11"/>
      <c r="F96" s="178"/>
    </row>
    <row r="97" spans="1:6">
      <c r="A97" s="55">
        <f t="shared" si="1"/>
        <v>73</v>
      </c>
      <c r="B97" s="11"/>
      <c r="C97" s="11"/>
      <c r="D97" s="11"/>
      <c r="E97" s="11"/>
      <c r="F97" s="314"/>
    </row>
    <row r="98" spans="1:6">
      <c r="A98" s="55">
        <f t="shared" si="1"/>
        <v>74</v>
      </c>
      <c r="B98" s="11"/>
      <c r="C98" s="11"/>
      <c r="D98" s="11"/>
      <c r="E98" s="11"/>
      <c r="F98" s="314"/>
    </row>
    <row r="99" spans="1:6">
      <c r="A99" s="55">
        <f t="shared" si="1"/>
        <v>75</v>
      </c>
      <c r="B99" s="11"/>
      <c r="C99" s="11"/>
      <c r="D99" s="11"/>
      <c r="E99" s="11"/>
      <c r="F99" s="314"/>
    </row>
    <row r="100" spans="1:6">
      <c r="A100" s="55">
        <f t="shared" si="1"/>
        <v>76</v>
      </c>
      <c r="B100" s="11"/>
      <c r="C100" s="11"/>
      <c r="D100" s="11"/>
      <c r="E100" s="11"/>
      <c r="F100" s="314"/>
    </row>
    <row r="101" spans="1:6">
      <c r="A101" s="55">
        <f t="shared" si="1"/>
        <v>77</v>
      </c>
      <c r="B101" s="11"/>
      <c r="C101" s="11"/>
      <c r="D101" s="11"/>
      <c r="E101" s="11"/>
      <c r="F101" s="314"/>
    </row>
    <row r="102" spans="1:6">
      <c r="A102" s="55">
        <f t="shared" si="1"/>
        <v>78</v>
      </c>
      <c r="B102" s="11"/>
      <c r="C102" s="11"/>
      <c r="D102" s="11"/>
      <c r="E102" s="11"/>
      <c r="F102" s="314"/>
    </row>
    <row r="103" spans="1:6">
      <c r="A103" s="55">
        <f t="shared" si="1"/>
        <v>79</v>
      </c>
      <c r="B103" s="11"/>
      <c r="C103" s="11"/>
      <c r="D103" s="11"/>
      <c r="E103" s="11"/>
      <c r="F103" s="314"/>
    </row>
    <row r="104" spans="1:6">
      <c r="A104" s="55">
        <f t="shared" si="1"/>
        <v>80</v>
      </c>
      <c r="B104" s="11"/>
      <c r="C104" s="11"/>
      <c r="D104" s="11"/>
      <c r="E104" s="11"/>
      <c r="F104" s="314"/>
    </row>
    <row r="105" spans="1:6">
      <c r="A105" s="55">
        <f t="shared" si="1"/>
        <v>81</v>
      </c>
      <c r="B105" s="11"/>
      <c r="C105" s="11"/>
      <c r="D105" s="11"/>
      <c r="E105" s="11"/>
      <c r="F105" s="314"/>
    </row>
    <row r="106" spans="1:6">
      <c r="A106" s="55">
        <f t="shared" si="1"/>
        <v>82</v>
      </c>
      <c r="B106" s="11"/>
      <c r="C106" s="11"/>
      <c r="D106" s="11"/>
      <c r="E106" s="11"/>
      <c r="F106" s="314"/>
    </row>
    <row r="107" spans="1:6">
      <c r="A107" s="55">
        <f t="shared" si="1"/>
        <v>83</v>
      </c>
      <c r="B107" s="11"/>
      <c r="C107" s="11"/>
      <c r="D107" s="11"/>
      <c r="E107" s="11"/>
      <c r="F107" s="314"/>
    </row>
    <row r="108" spans="1:6">
      <c r="A108" s="55">
        <f t="shared" si="1"/>
        <v>84</v>
      </c>
      <c r="B108" s="11"/>
      <c r="C108" s="11"/>
      <c r="D108" s="11"/>
      <c r="E108" s="11"/>
      <c r="F108" s="314"/>
    </row>
    <row r="109" spans="1:6">
      <c r="A109" s="55">
        <f t="shared" si="1"/>
        <v>85</v>
      </c>
      <c r="B109" s="11"/>
      <c r="C109" s="11"/>
      <c r="D109" s="11"/>
      <c r="E109" s="11"/>
      <c r="F109" s="314"/>
    </row>
    <row r="110" spans="1:6">
      <c r="A110" s="55">
        <f t="shared" si="1"/>
        <v>86</v>
      </c>
      <c r="B110" s="11"/>
      <c r="C110" s="11"/>
      <c r="D110" s="11"/>
      <c r="E110" s="11"/>
      <c r="F110" s="314"/>
    </row>
    <row r="111" spans="1:6">
      <c r="A111" s="55">
        <f t="shared" si="1"/>
        <v>87</v>
      </c>
      <c r="B111" s="11"/>
      <c r="C111" s="11"/>
      <c r="D111" s="11"/>
      <c r="E111" s="11"/>
      <c r="F111" s="314"/>
    </row>
    <row r="112" spans="1:6">
      <c r="A112" s="55">
        <f t="shared" si="1"/>
        <v>88</v>
      </c>
      <c r="B112" s="11"/>
      <c r="C112" s="11"/>
      <c r="D112" s="11"/>
      <c r="E112" s="11"/>
      <c r="F112" s="314"/>
    </row>
    <row r="113" spans="1:6">
      <c r="A113" s="55">
        <f t="shared" si="1"/>
        <v>89</v>
      </c>
      <c r="B113" s="11"/>
      <c r="C113" s="11"/>
      <c r="D113" s="11"/>
      <c r="E113" s="11"/>
      <c r="F113" s="314"/>
    </row>
    <row r="114" spans="1:6">
      <c r="A114" s="55">
        <f t="shared" si="1"/>
        <v>90</v>
      </c>
      <c r="B114" s="11"/>
      <c r="C114" s="11"/>
      <c r="D114" s="11"/>
      <c r="E114" s="11"/>
      <c r="F114" s="314"/>
    </row>
    <row r="115" spans="1:6">
      <c r="A115" s="55">
        <f t="shared" si="1"/>
        <v>91</v>
      </c>
      <c r="B115" s="11"/>
      <c r="C115" s="11"/>
      <c r="D115" s="11"/>
      <c r="E115" s="11"/>
      <c r="F115" s="314"/>
    </row>
    <row r="116" spans="1:6">
      <c r="A116" s="55">
        <f t="shared" si="1"/>
        <v>92</v>
      </c>
      <c r="B116" s="11"/>
      <c r="C116" s="11"/>
      <c r="D116" s="11"/>
      <c r="E116" s="11"/>
      <c r="F116" s="314"/>
    </row>
    <row r="117" spans="1:6">
      <c r="A117" s="55">
        <f t="shared" si="1"/>
        <v>93</v>
      </c>
      <c r="B117" s="11"/>
      <c r="C117" s="11"/>
      <c r="D117" s="11"/>
      <c r="E117" s="11"/>
      <c r="F117" s="314"/>
    </row>
    <row r="118" spans="1:6">
      <c r="A118" s="55">
        <f t="shared" si="1"/>
        <v>94</v>
      </c>
      <c r="B118" s="11"/>
      <c r="C118" s="11"/>
      <c r="D118" s="11"/>
      <c r="E118" s="11"/>
      <c r="F118" s="314"/>
    </row>
    <row r="119" spans="1:6">
      <c r="A119" s="55">
        <f t="shared" si="1"/>
        <v>95</v>
      </c>
      <c r="B119" s="11"/>
      <c r="C119" s="11"/>
      <c r="D119" s="11"/>
      <c r="E119" s="11"/>
      <c r="F119" s="314"/>
    </row>
    <row r="120" spans="1:6">
      <c r="A120" s="55">
        <f t="shared" si="1"/>
        <v>96</v>
      </c>
      <c r="B120" s="11"/>
      <c r="C120" s="11"/>
      <c r="D120" s="11"/>
      <c r="E120" s="11"/>
      <c r="F120" s="314"/>
    </row>
    <row r="121" spans="1:6">
      <c r="A121" s="55">
        <f t="shared" si="1"/>
        <v>97</v>
      </c>
      <c r="B121" s="11"/>
      <c r="C121" s="11"/>
      <c r="D121" s="11"/>
      <c r="E121" s="11"/>
      <c r="F121" s="314"/>
    </row>
    <row r="122" spans="1:6">
      <c r="A122" s="55">
        <f t="shared" si="1"/>
        <v>98</v>
      </c>
      <c r="B122" s="11"/>
      <c r="C122" s="11"/>
      <c r="D122" s="11"/>
      <c r="E122" s="11"/>
      <c r="F122" s="314"/>
    </row>
    <row r="123" spans="1:6">
      <c r="A123" s="55">
        <f t="shared" si="1"/>
        <v>99</v>
      </c>
      <c r="B123" s="11"/>
      <c r="C123" s="11"/>
      <c r="D123" s="11"/>
      <c r="E123" s="11"/>
      <c r="F123" s="314"/>
    </row>
    <row r="124" spans="1:6">
      <c r="A124" s="55">
        <f t="shared" si="1"/>
        <v>100</v>
      </c>
      <c r="B124" s="11"/>
      <c r="C124" s="11"/>
      <c r="D124" s="11"/>
      <c r="E124" s="11"/>
      <c r="F124" s="314"/>
    </row>
    <row r="125" spans="1:6">
      <c r="A125" s="55">
        <f t="shared" si="1"/>
        <v>101</v>
      </c>
      <c r="B125" s="11"/>
      <c r="C125" s="11"/>
      <c r="D125" s="11"/>
      <c r="E125" s="11"/>
      <c r="F125" s="314"/>
    </row>
    <row r="126" spans="1:6">
      <c r="A126" s="55">
        <f t="shared" si="1"/>
        <v>102</v>
      </c>
      <c r="B126" s="11"/>
      <c r="C126" s="11"/>
      <c r="D126" s="11"/>
      <c r="E126" s="11"/>
      <c r="F126" s="314"/>
    </row>
    <row r="127" spans="1:6">
      <c r="A127" s="55">
        <f t="shared" si="1"/>
        <v>103</v>
      </c>
      <c r="B127" s="11"/>
      <c r="C127" s="11"/>
      <c r="D127" s="11"/>
      <c r="E127" s="11"/>
      <c r="F127" s="314"/>
    </row>
    <row r="128" spans="1:6">
      <c r="A128" s="55">
        <f t="shared" si="1"/>
        <v>104</v>
      </c>
      <c r="B128" s="11"/>
      <c r="C128" s="11"/>
      <c r="D128" s="11"/>
      <c r="E128" s="11"/>
      <c r="F128" s="314"/>
    </row>
    <row r="129" spans="1:6">
      <c r="A129" s="55">
        <f t="shared" si="1"/>
        <v>105</v>
      </c>
      <c r="B129" s="11"/>
      <c r="C129" s="11"/>
      <c r="D129" s="11"/>
      <c r="E129" s="11"/>
      <c r="F129" s="314"/>
    </row>
    <row r="130" spans="1:6">
      <c r="A130" s="55">
        <f t="shared" si="1"/>
        <v>106</v>
      </c>
      <c r="B130" s="11"/>
      <c r="C130" s="11"/>
      <c r="D130" s="11"/>
      <c r="E130" s="11"/>
      <c r="F130" s="314"/>
    </row>
    <row r="131" spans="1:6">
      <c r="A131" s="55">
        <f t="shared" si="1"/>
        <v>107</v>
      </c>
      <c r="B131" s="11"/>
      <c r="C131" s="11"/>
      <c r="D131" s="11"/>
      <c r="E131" s="11"/>
      <c r="F131" s="314"/>
    </row>
    <row r="132" spans="1:6">
      <c r="A132" s="55">
        <f t="shared" si="1"/>
        <v>108</v>
      </c>
      <c r="B132" s="11"/>
      <c r="C132" s="11"/>
      <c r="D132" s="11"/>
      <c r="E132" s="11"/>
      <c r="F132" s="314"/>
    </row>
    <row r="133" spans="1:6">
      <c r="A133" s="55">
        <f t="shared" si="1"/>
        <v>109</v>
      </c>
      <c r="B133" s="11"/>
      <c r="C133" s="11"/>
      <c r="D133" s="11"/>
      <c r="E133" s="11"/>
      <c r="F133" s="314"/>
    </row>
    <row r="134" spans="1:6">
      <c r="A134" s="55">
        <f t="shared" si="1"/>
        <v>110</v>
      </c>
      <c r="B134" s="11"/>
      <c r="C134" s="11"/>
      <c r="D134" s="11"/>
      <c r="E134" s="11"/>
      <c r="F134" s="314"/>
    </row>
    <row r="135" spans="1:6">
      <c r="A135" s="55">
        <f t="shared" si="1"/>
        <v>111</v>
      </c>
      <c r="B135" s="11"/>
      <c r="C135" s="11"/>
      <c r="D135" s="11"/>
      <c r="E135" s="11"/>
      <c r="F135" s="178"/>
    </row>
    <row r="136" spans="1:6" ht="15.75" thickBot="1">
      <c r="A136" s="253">
        <f t="shared" si="1"/>
        <v>112</v>
      </c>
      <c r="B136" s="73"/>
      <c r="C136" s="73"/>
      <c r="D136" s="73"/>
      <c r="E136" s="73"/>
      <c r="F136" s="188"/>
    </row>
    <row r="137" spans="1:6" ht="15.75">
      <c r="A137" s="75" t="str">
        <f>A75</f>
        <v>FERC FORM NO.1 (ED. 12-94) NYPSC Modified-96</v>
      </c>
      <c r="B137" s="44"/>
      <c r="C137" s="44"/>
      <c r="D137" s="44"/>
      <c r="E137" s="11"/>
      <c r="F137" s="11"/>
    </row>
    <row r="138" spans="1:6">
      <c r="A138" s="44" t="s">
        <v>3685</v>
      </c>
      <c r="B138" s="44"/>
      <c r="C138" s="44"/>
      <c r="D138" s="44"/>
      <c r="E138" s="44"/>
      <c r="F138" s="44"/>
    </row>
  </sheetData>
  <phoneticPr fontId="0" type="noConversion"/>
  <printOptions horizontalCentered="1" verticalCentered="1"/>
  <pageMargins left="0.5" right="0.5" top="0.25" bottom="0.25" header="0" footer="0"/>
  <pageSetup scale="64" fitToHeight="2"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
  <dimension ref="A1:E192"/>
  <sheetViews>
    <sheetView defaultGridColor="0" view="pageBreakPreview" colorId="22" zoomScale="60" zoomScaleNormal="85" workbookViewId="0">
      <selection activeCell="D4" sqref="D4"/>
    </sheetView>
  </sheetViews>
  <sheetFormatPr defaultColWidth="9.6640625" defaultRowHeight="15"/>
  <cols>
    <col min="1" max="1" width="2.6640625" style="4" customWidth="1"/>
    <col min="2" max="2" width="49.77734375" style="4" customWidth="1"/>
    <col min="3" max="3" width="19.5546875" style="4" customWidth="1"/>
    <col min="4" max="4" width="13.33203125" style="4" customWidth="1"/>
    <col min="5" max="5" width="18.6640625" style="4" customWidth="1"/>
    <col min="6" max="16384" width="9.6640625" style="4"/>
  </cols>
  <sheetData>
    <row r="1" spans="1:5">
      <c r="A1" s="13"/>
      <c r="B1" s="128" t="s">
        <v>2817</v>
      </c>
      <c r="C1" s="128" t="s">
        <v>2818</v>
      </c>
      <c r="D1" s="128" t="s">
        <v>2819</v>
      </c>
      <c r="E1" s="457" t="s">
        <v>2820</v>
      </c>
    </row>
    <row r="2" spans="1:5">
      <c r="A2" s="47"/>
      <c r="B2" s="56"/>
      <c r="C2" s="56" t="s">
        <v>2600</v>
      </c>
      <c r="D2" s="56" t="s">
        <v>2821</v>
      </c>
      <c r="E2" s="48"/>
    </row>
    <row r="3" spans="1:5" ht="15" customHeight="1" thickBot="1">
      <c r="A3" s="72"/>
      <c r="B3" s="155" t="str">
        <f>'Data Sheet'!$C$25</f>
        <v>Orange and Rockland Utilities, Inc</v>
      </c>
      <c r="C3" s="77" t="s">
        <v>361</v>
      </c>
      <c r="D3" s="3370">
        <v>42123</v>
      </c>
      <c r="E3" s="1793" t="str">
        <f>'Data Sheet'!$C$38</f>
        <v>12/31/2014</v>
      </c>
    </row>
    <row r="4" spans="1:5" ht="15" customHeight="1">
      <c r="A4" s="472" t="s">
        <v>362</v>
      </c>
      <c r="B4" s="473"/>
      <c r="C4" s="473"/>
      <c r="D4" s="473"/>
      <c r="E4" s="474"/>
    </row>
    <row r="5" spans="1:5">
      <c r="A5" s="1770"/>
      <c r="B5" s="1771" t="s">
        <v>363</v>
      </c>
      <c r="C5" s="1771"/>
      <c r="D5" s="1771"/>
      <c r="E5" s="1772"/>
    </row>
    <row r="6" spans="1:5">
      <c r="A6" s="1770"/>
      <c r="B6" s="1771" t="s">
        <v>364</v>
      </c>
      <c r="C6" s="1771"/>
      <c r="D6" s="1771"/>
      <c r="E6" s="1772"/>
    </row>
    <row r="7" spans="1:5">
      <c r="A7" s="62"/>
      <c r="B7" s="1786" t="s">
        <v>365</v>
      </c>
      <c r="C7" s="1785" t="s">
        <v>366</v>
      </c>
      <c r="D7" s="434" t="s">
        <v>61</v>
      </c>
      <c r="E7" s="1788" t="s">
        <v>62</v>
      </c>
    </row>
    <row r="8" spans="1:5">
      <c r="A8" s="47"/>
      <c r="B8" s="56"/>
      <c r="C8" s="1766" t="s">
        <v>63</v>
      </c>
      <c r="D8" s="435" t="s">
        <v>64</v>
      </c>
      <c r="E8" s="48"/>
    </row>
    <row r="9" spans="1:5">
      <c r="A9" s="49"/>
      <c r="B9" s="290" t="s">
        <v>65</v>
      </c>
      <c r="C9" s="1792" t="s">
        <v>2119</v>
      </c>
      <c r="D9" s="441" t="s">
        <v>2120</v>
      </c>
      <c r="E9" s="1793" t="s">
        <v>2121</v>
      </c>
    </row>
    <row r="10" spans="1:5" ht="15.75">
      <c r="A10" s="47"/>
      <c r="B10" s="475" t="s">
        <v>2084</v>
      </c>
      <c r="C10" s="11"/>
      <c r="D10" s="476"/>
      <c r="E10" s="48"/>
    </row>
    <row r="11" spans="1:5" ht="15.75">
      <c r="A11" s="477"/>
      <c r="B11" s="475" t="s">
        <v>2085</v>
      </c>
      <c r="C11" s="459"/>
      <c r="D11" s="476"/>
      <c r="E11" s="48"/>
    </row>
    <row r="12" spans="1:5">
      <c r="A12" s="477"/>
      <c r="B12" s="56" t="s">
        <v>2959</v>
      </c>
      <c r="C12" s="478" t="s">
        <v>2086</v>
      </c>
      <c r="D12" s="435" t="s">
        <v>2087</v>
      </c>
      <c r="E12" s="48"/>
    </row>
    <row r="13" spans="1:5">
      <c r="A13" s="477"/>
      <c r="B13" s="56" t="s">
        <v>2088</v>
      </c>
      <c r="C13" s="478" t="s">
        <v>2089</v>
      </c>
      <c r="D13" s="476" t="s">
        <v>2090</v>
      </c>
      <c r="E13" s="48"/>
    </row>
    <row r="14" spans="1:5">
      <c r="A14" s="477"/>
      <c r="B14" s="56" t="s">
        <v>836</v>
      </c>
      <c r="C14" s="478" t="s">
        <v>512</v>
      </c>
      <c r="D14" s="476" t="s">
        <v>2090</v>
      </c>
      <c r="E14" s="48"/>
    </row>
    <row r="15" spans="1:5">
      <c r="A15" s="477"/>
      <c r="B15" s="56" t="s">
        <v>513</v>
      </c>
      <c r="C15" s="478" t="s">
        <v>514</v>
      </c>
      <c r="D15" s="476" t="s">
        <v>515</v>
      </c>
      <c r="E15" s="48"/>
    </row>
    <row r="16" spans="1:5">
      <c r="A16" s="477"/>
      <c r="B16" s="56" t="s">
        <v>516</v>
      </c>
      <c r="C16" s="478" t="s">
        <v>517</v>
      </c>
      <c r="D16" s="476" t="s">
        <v>2090</v>
      </c>
      <c r="E16" s="48"/>
    </row>
    <row r="17" spans="1:5">
      <c r="A17" s="477"/>
      <c r="B17" s="56" t="s">
        <v>518</v>
      </c>
      <c r="C17" s="478" t="s">
        <v>519</v>
      </c>
      <c r="D17" s="476" t="s">
        <v>2090</v>
      </c>
      <c r="E17" s="1790" t="s">
        <v>4554</v>
      </c>
    </row>
    <row r="18" spans="1:5">
      <c r="A18" s="477"/>
      <c r="B18" s="56" t="s">
        <v>4555</v>
      </c>
      <c r="C18" s="478" t="s">
        <v>4556</v>
      </c>
      <c r="D18" s="476" t="s">
        <v>4557</v>
      </c>
      <c r="E18" s="48"/>
    </row>
    <row r="19" spans="1:5" ht="15.75">
      <c r="A19" s="477"/>
      <c r="B19" s="56" t="s">
        <v>4558</v>
      </c>
      <c r="C19" s="478" t="s">
        <v>4559</v>
      </c>
      <c r="D19" s="476" t="s">
        <v>2090</v>
      </c>
      <c r="E19" s="479"/>
    </row>
    <row r="20" spans="1:5" ht="15.75">
      <c r="A20" s="477"/>
      <c r="B20" s="56" t="s">
        <v>4560</v>
      </c>
      <c r="C20" s="478" t="s">
        <v>4561</v>
      </c>
      <c r="D20" s="476" t="s">
        <v>2090</v>
      </c>
      <c r="E20" s="479"/>
    </row>
    <row r="21" spans="1:5">
      <c r="A21" s="477"/>
      <c r="B21" s="56" t="s">
        <v>4562</v>
      </c>
      <c r="C21" s="478" t="s">
        <v>4563</v>
      </c>
      <c r="D21" s="476" t="s">
        <v>2090</v>
      </c>
      <c r="E21" s="48"/>
    </row>
    <row r="22" spans="1:5" ht="15.75">
      <c r="A22" s="477"/>
      <c r="B22" s="56" t="s">
        <v>4564</v>
      </c>
      <c r="C22" s="478" t="s">
        <v>4565</v>
      </c>
      <c r="D22" s="476" t="s">
        <v>2090</v>
      </c>
      <c r="E22" s="479"/>
    </row>
    <row r="23" spans="1:5">
      <c r="A23" s="477"/>
      <c r="B23" s="56"/>
      <c r="C23" s="459"/>
      <c r="D23" s="476"/>
      <c r="E23" s="48"/>
    </row>
    <row r="24" spans="1:5" ht="15.75">
      <c r="A24" s="477"/>
      <c r="B24" s="475" t="s">
        <v>1215</v>
      </c>
      <c r="C24" s="11" t="s">
        <v>2951</v>
      </c>
      <c r="D24" s="476"/>
      <c r="E24" s="479"/>
    </row>
    <row r="25" spans="1:5" ht="15.75">
      <c r="A25" s="477"/>
      <c r="B25" s="475" t="s">
        <v>1216</v>
      </c>
      <c r="C25" s="11"/>
      <c r="D25" s="476"/>
      <c r="E25" s="479"/>
    </row>
    <row r="26" spans="1:5" ht="15.75">
      <c r="A26" s="477"/>
      <c r="B26" s="475"/>
      <c r="C26" s="11"/>
      <c r="D26" s="476"/>
      <c r="E26" s="479"/>
    </row>
    <row r="27" spans="1:5">
      <c r="A27" s="477"/>
      <c r="B27" s="56" t="s">
        <v>4269</v>
      </c>
      <c r="C27" s="11"/>
      <c r="D27" s="476"/>
      <c r="E27" s="48"/>
    </row>
    <row r="28" spans="1:5">
      <c r="A28" s="477"/>
      <c r="B28" s="56" t="s">
        <v>4270</v>
      </c>
      <c r="C28" s="1766" t="s">
        <v>4271</v>
      </c>
      <c r="D28" s="476" t="s">
        <v>4272</v>
      </c>
      <c r="E28" s="48"/>
    </row>
    <row r="29" spans="1:5">
      <c r="A29" s="477"/>
      <c r="B29" s="56" t="s">
        <v>4273</v>
      </c>
      <c r="C29" s="1766" t="s">
        <v>4274</v>
      </c>
      <c r="D29" s="476" t="s">
        <v>4272</v>
      </c>
      <c r="E29" s="48"/>
    </row>
    <row r="30" spans="1:5">
      <c r="A30" s="477"/>
      <c r="B30" s="56" t="s">
        <v>4275</v>
      </c>
      <c r="C30" s="1766" t="s">
        <v>4276</v>
      </c>
      <c r="D30" s="435" t="s">
        <v>4277</v>
      </c>
      <c r="E30" s="48"/>
    </row>
    <row r="31" spans="1:5">
      <c r="A31" s="477"/>
      <c r="B31" s="56" t="s">
        <v>4278</v>
      </c>
      <c r="C31" s="1766" t="s">
        <v>4279</v>
      </c>
      <c r="D31" s="435" t="s">
        <v>4277</v>
      </c>
      <c r="E31" s="48"/>
    </row>
    <row r="32" spans="1:5">
      <c r="A32" s="477"/>
      <c r="B32" s="56" t="s">
        <v>4220</v>
      </c>
      <c r="C32" s="1766" t="s">
        <v>4221</v>
      </c>
      <c r="D32" s="476" t="s">
        <v>4272</v>
      </c>
      <c r="E32" s="48"/>
    </row>
    <row r="33" spans="1:5">
      <c r="A33" s="477"/>
      <c r="B33" s="56" t="s">
        <v>4222</v>
      </c>
      <c r="C33" s="1766" t="s">
        <v>4223</v>
      </c>
      <c r="D33" s="476" t="s">
        <v>2087</v>
      </c>
      <c r="E33" s="1790" t="s">
        <v>4554</v>
      </c>
    </row>
    <row r="34" spans="1:5">
      <c r="A34" s="477"/>
      <c r="B34" s="56" t="s">
        <v>4224</v>
      </c>
      <c r="C34" s="1766" t="s">
        <v>4225</v>
      </c>
      <c r="D34" s="476" t="s">
        <v>4272</v>
      </c>
      <c r="E34" s="1790" t="s">
        <v>4554</v>
      </c>
    </row>
    <row r="35" spans="1:5">
      <c r="A35" s="477"/>
      <c r="B35" s="56" t="s">
        <v>4226</v>
      </c>
      <c r="C35" s="1766" t="s">
        <v>4227</v>
      </c>
      <c r="D35" s="476" t="s">
        <v>4228</v>
      </c>
      <c r="E35" s="48"/>
    </row>
    <row r="36" spans="1:5">
      <c r="A36" s="477"/>
      <c r="B36" s="56" t="s">
        <v>4229</v>
      </c>
      <c r="C36" s="1766" t="s">
        <v>4230</v>
      </c>
      <c r="D36" s="476" t="s">
        <v>4228</v>
      </c>
      <c r="E36" s="48"/>
    </row>
    <row r="37" spans="1:5">
      <c r="A37" s="477"/>
      <c r="B37" s="56" t="s">
        <v>4231</v>
      </c>
      <c r="C37" s="1766" t="s">
        <v>4232</v>
      </c>
      <c r="D37" s="435" t="s">
        <v>4277</v>
      </c>
      <c r="E37" s="48"/>
    </row>
    <row r="38" spans="1:5">
      <c r="A38" s="477"/>
      <c r="B38" s="56" t="s">
        <v>1774</v>
      </c>
      <c r="C38" s="1766" t="s">
        <v>1775</v>
      </c>
      <c r="D38" s="476" t="s">
        <v>4272</v>
      </c>
      <c r="E38" s="48"/>
    </row>
    <row r="39" spans="1:5">
      <c r="A39" s="477"/>
      <c r="B39" s="56" t="s">
        <v>1776</v>
      </c>
      <c r="C39" s="1766" t="s">
        <v>1777</v>
      </c>
      <c r="D39" s="476" t="s">
        <v>2090</v>
      </c>
      <c r="E39" s="48"/>
    </row>
    <row r="40" spans="1:5">
      <c r="A40" s="477"/>
      <c r="B40" s="56" t="s">
        <v>1778</v>
      </c>
      <c r="C40" s="1766" t="s">
        <v>1779</v>
      </c>
      <c r="D40" s="435" t="s">
        <v>4277</v>
      </c>
      <c r="E40" s="48"/>
    </row>
    <row r="41" spans="1:5">
      <c r="A41" s="1787"/>
      <c r="B41" s="56" t="s">
        <v>4262</v>
      </c>
      <c r="C41" s="1766" t="s">
        <v>4263</v>
      </c>
      <c r="D41" s="476" t="s">
        <v>4264</v>
      </c>
      <c r="E41" s="48"/>
    </row>
    <row r="42" spans="1:5">
      <c r="A42" s="1787"/>
      <c r="B42" s="56" t="s">
        <v>3004</v>
      </c>
      <c r="C42" s="1766" t="s">
        <v>4263</v>
      </c>
      <c r="D42" s="476" t="s">
        <v>4264</v>
      </c>
      <c r="E42" s="48"/>
    </row>
    <row r="43" spans="1:5">
      <c r="A43" s="477"/>
      <c r="B43" s="56" t="s">
        <v>3005</v>
      </c>
      <c r="C43" s="1766" t="s">
        <v>1631</v>
      </c>
      <c r="D43" s="435" t="s">
        <v>4277</v>
      </c>
      <c r="E43" s="48"/>
    </row>
    <row r="44" spans="1:5">
      <c r="A44" s="477"/>
      <c r="B44" s="56" t="s">
        <v>1632</v>
      </c>
      <c r="C44" s="1766" t="s">
        <v>1633</v>
      </c>
      <c r="D44" s="476" t="s">
        <v>4557</v>
      </c>
      <c r="E44" s="48"/>
    </row>
    <row r="45" spans="1:5">
      <c r="A45" s="477"/>
      <c r="B45" s="298" t="s">
        <v>1634</v>
      </c>
      <c r="C45" s="1766" t="s">
        <v>1635</v>
      </c>
      <c r="D45" s="476" t="s">
        <v>4228</v>
      </c>
      <c r="E45" s="48"/>
    </row>
    <row r="46" spans="1:5">
      <c r="A46" s="477"/>
      <c r="B46" s="56"/>
      <c r="C46" s="11" t="s">
        <v>2951</v>
      </c>
      <c r="D46" s="476"/>
      <c r="E46" s="48"/>
    </row>
    <row r="47" spans="1:5" ht="15.75">
      <c r="A47" s="477"/>
      <c r="B47" s="475" t="s">
        <v>3181</v>
      </c>
      <c r="C47" s="11" t="s">
        <v>2951</v>
      </c>
      <c r="D47" s="476"/>
      <c r="E47" s="48"/>
    </row>
    <row r="48" spans="1:5" ht="15.75">
      <c r="A48" s="477"/>
      <c r="B48" s="475" t="s">
        <v>3165</v>
      </c>
      <c r="C48" s="11" t="s">
        <v>2951</v>
      </c>
      <c r="D48" s="476"/>
      <c r="E48" s="48"/>
    </row>
    <row r="49" spans="1:5">
      <c r="A49" s="477"/>
      <c r="B49" s="56"/>
      <c r="C49" s="11" t="s">
        <v>2951</v>
      </c>
      <c r="D49" s="476"/>
      <c r="E49" s="48"/>
    </row>
    <row r="50" spans="1:5">
      <c r="A50" s="477"/>
      <c r="B50" s="56" t="s">
        <v>3166</v>
      </c>
      <c r="C50" s="1766" t="s">
        <v>3167</v>
      </c>
      <c r="D50" s="476" t="s">
        <v>3168</v>
      </c>
      <c r="E50" s="1790" t="s">
        <v>4554</v>
      </c>
    </row>
    <row r="51" spans="1:5">
      <c r="A51" s="477"/>
      <c r="B51" s="56" t="s">
        <v>3169</v>
      </c>
      <c r="C51" s="11"/>
      <c r="D51" s="53"/>
      <c r="E51" s="48"/>
    </row>
    <row r="52" spans="1:5" ht="15.75">
      <c r="A52" s="477"/>
      <c r="B52" s="56" t="s">
        <v>1863</v>
      </c>
      <c r="C52" s="11"/>
      <c r="D52" s="53"/>
      <c r="E52" s="479"/>
    </row>
    <row r="53" spans="1:5">
      <c r="A53" s="477"/>
      <c r="B53" s="56" t="s">
        <v>1864</v>
      </c>
      <c r="C53" s="1766" t="s">
        <v>1865</v>
      </c>
      <c r="D53" s="476" t="s">
        <v>4277</v>
      </c>
      <c r="E53" s="1790" t="s">
        <v>4554</v>
      </c>
    </row>
    <row r="54" spans="1:5">
      <c r="A54" s="477"/>
      <c r="B54" s="56" t="s">
        <v>571</v>
      </c>
      <c r="C54" s="1766" t="s">
        <v>572</v>
      </c>
      <c r="D54" s="476" t="s">
        <v>2087</v>
      </c>
      <c r="E54" s="1790" t="s">
        <v>4554</v>
      </c>
    </row>
    <row r="55" spans="1:5">
      <c r="A55" s="477"/>
      <c r="B55" s="56" t="s">
        <v>573</v>
      </c>
      <c r="C55" s="1766" t="s">
        <v>574</v>
      </c>
      <c r="D55" s="476" t="s">
        <v>2087</v>
      </c>
      <c r="E55" s="48"/>
    </row>
    <row r="56" spans="1:5">
      <c r="A56" s="477"/>
      <c r="B56" s="56" t="s">
        <v>575</v>
      </c>
      <c r="C56" s="1766" t="s">
        <v>574</v>
      </c>
      <c r="D56" s="476" t="s">
        <v>576</v>
      </c>
      <c r="E56" s="48"/>
    </row>
    <row r="57" spans="1:5">
      <c r="A57" s="477"/>
      <c r="B57" s="56" t="s">
        <v>577</v>
      </c>
      <c r="C57" s="1766" t="s">
        <v>578</v>
      </c>
      <c r="D57" s="476" t="s">
        <v>2090</v>
      </c>
      <c r="E57" s="1790" t="s">
        <v>4554</v>
      </c>
    </row>
    <row r="58" spans="1:5" ht="16.5" thickBot="1">
      <c r="A58" s="480"/>
      <c r="B58" s="155"/>
      <c r="C58" s="73"/>
      <c r="D58" s="308"/>
      <c r="E58" s="481"/>
    </row>
    <row r="59" spans="1:5" ht="15.75">
      <c r="A59" s="11" t="s">
        <v>579</v>
      </c>
      <c r="B59" s="11"/>
      <c r="C59" s="11"/>
      <c r="D59" s="11"/>
      <c r="E59" s="454"/>
    </row>
    <row r="60" spans="1:5">
      <c r="A60" s="44" t="s">
        <v>580</v>
      </c>
      <c r="B60" s="44"/>
      <c r="C60" s="44"/>
      <c r="D60" s="44"/>
      <c r="E60" s="44"/>
    </row>
    <row r="61" spans="1:5" ht="15.75" thickBot="1">
      <c r="A61" s="11"/>
      <c r="B61" s="11"/>
      <c r="C61" s="11"/>
      <c r="D61" s="11"/>
      <c r="E61" s="11"/>
    </row>
    <row r="62" spans="1:5">
      <c r="A62" s="13"/>
      <c r="B62" s="128" t="s">
        <v>2817</v>
      </c>
      <c r="C62" s="128" t="s">
        <v>2818</v>
      </c>
      <c r="D62" s="128" t="s">
        <v>2819</v>
      </c>
      <c r="E62" s="457" t="s">
        <v>2820</v>
      </c>
    </row>
    <row r="63" spans="1:5">
      <c r="A63" s="47"/>
      <c r="B63" s="56"/>
      <c r="C63" s="56" t="s">
        <v>2576</v>
      </c>
      <c r="D63" s="56" t="s">
        <v>2821</v>
      </c>
      <c r="E63" s="48"/>
    </row>
    <row r="64" spans="1:5">
      <c r="A64" s="47"/>
      <c r="B64" s="56" t="str">
        <f>'Data Sheet'!$C$25</f>
        <v>Orange and Rockland Utilities, Inc</v>
      </c>
      <c r="C64" s="56" t="s">
        <v>361</v>
      </c>
      <c r="D64" s="972" t="str">
        <f>'Data Sheet'!$C$40</f>
        <v>4/28/2015</v>
      </c>
      <c r="E64" s="1793" t="str">
        <f>'Data Sheet'!$C$38</f>
        <v>12/31/2014</v>
      </c>
    </row>
    <row r="65" spans="1:5">
      <c r="A65" s="62"/>
      <c r="B65" s="63"/>
      <c r="C65" s="63"/>
      <c r="D65" s="63"/>
      <c r="E65" s="60"/>
    </row>
    <row r="66" spans="1:5" ht="15.75">
      <c r="A66" s="43" t="s">
        <v>581</v>
      </c>
      <c r="B66" s="46"/>
      <c r="C66" s="46"/>
      <c r="D66" s="46"/>
      <c r="E66" s="203"/>
    </row>
    <row r="67" spans="1:5">
      <c r="A67" s="47"/>
      <c r="B67" s="11"/>
      <c r="C67" s="11"/>
      <c r="D67" s="11"/>
      <c r="E67" s="48"/>
    </row>
    <row r="68" spans="1:5">
      <c r="A68" s="62"/>
      <c r="B68" s="1786" t="s">
        <v>365</v>
      </c>
      <c r="C68" s="1785" t="s">
        <v>366</v>
      </c>
      <c r="D68" s="434" t="s">
        <v>61</v>
      </c>
      <c r="E68" s="1788" t="s">
        <v>62</v>
      </c>
    </row>
    <row r="69" spans="1:5">
      <c r="A69" s="47"/>
      <c r="B69" s="56"/>
      <c r="C69" s="1766" t="s">
        <v>63</v>
      </c>
      <c r="D69" s="435" t="s">
        <v>64</v>
      </c>
      <c r="E69" s="48"/>
    </row>
    <row r="70" spans="1:5">
      <c r="A70" s="49"/>
      <c r="B70" s="290" t="s">
        <v>65</v>
      </c>
      <c r="C70" s="1792" t="s">
        <v>2119</v>
      </c>
      <c r="D70" s="441" t="s">
        <v>2120</v>
      </c>
      <c r="E70" s="1793" t="s">
        <v>2121</v>
      </c>
    </row>
    <row r="71" spans="1:5" ht="15.75">
      <c r="A71" s="47"/>
      <c r="B71" s="475" t="s">
        <v>3181</v>
      </c>
      <c r="C71" s="11"/>
      <c r="D71" s="476"/>
      <c r="E71" s="48"/>
    </row>
    <row r="72" spans="1:5" ht="15.75">
      <c r="A72" s="477"/>
      <c r="B72" s="475" t="s">
        <v>582</v>
      </c>
      <c r="C72" s="459"/>
      <c r="D72" s="476"/>
      <c r="E72" s="48"/>
    </row>
    <row r="73" spans="1:5" ht="15.75">
      <c r="A73" s="477"/>
      <c r="B73" s="475"/>
      <c r="C73" s="459"/>
      <c r="D73" s="476"/>
      <c r="E73" s="48"/>
    </row>
    <row r="74" spans="1:5">
      <c r="A74" s="477"/>
      <c r="B74" s="56" t="s">
        <v>583</v>
      </c>
      <c r="C74" s="459"/>
      <c r="D74" s="435"/>
      <c r="E74" s="48"/>
    </row>
    <row r="75" spans="1:5">
      <c r="A75" s="477"/>
      <c r="B75" s="56" t="s">
        <v>584</v>
      </c>
      <c r="C75" s="478" t="s">
        <v>585</v>
      </c>
      <c r="D75" s="476" t="s">
        <v>2090</v>
      </c>
      <c r="E75" s="48"/>
    </row>
    <row r="76" spans="1:5">
      <c r="A76" s="477"/>
      <c r="B76" s="56" t="s">
        <v>586</v>
      </c>
      <c r="C76" s="478" t="s">
        <v>587</v>
      </c>
      <c r="D76" s="476" t="s">
        <v>2090</v>
      </c>
      <c r="E76" s="1790" t="s">
        <v>4554</v>
      </c>
    </row>
    <row r="77" spans="1:5">
      <c r="A77" s="477"/>
      <c r="B77" s="56" t="s">
        <v>568</v>
      </c>
      <c r="C77" s="478" t="s">
        <v>569</v>
      </c>
      <c r="D77" s="476" t="s">
        <v>4272</v>
      </c>
      <c r="E77" s="1790" t="s">
        <v>4554</v>
      </c>
    </row>
    <row r="78" spans="1:5">
      <c r="A78" s="477"/>
      <c r="B78" s="56" t="s">
        <v>570</v>
      </c>
      <c r="C78" s="478" t="s">
        <v>592</v>
      </c>
      <c r="D78" s="476" t="s">
        <v>4228</v>
      </c>
      <c r="E78" s="48"/>
    </row>
    <row r="79" spans="1:5">
      <c r="A79" s="477"/>
      <c r="B79" s="56" t="s">
        <v>1000</v>
      </c>
      <c r="C79" s="459"/>
      <c r="D79" s="476"/>
      <c r="E79" s="48"/>
    </row>
    <row r="80" spans="1:5">
      <c r="A80" s="477"/>
      <c r="B80" s="56" t="s">
        <v>1001</v>
      </c>
      <c r="C80" s="478" t="s">
        <v>1002</v>
      </c>
      <c r="D80" s="476" t="s">
        <v>2090</v>
      </c>
      <c r="E80" s="48"/>
    </row>
    <row r="81" spans="1:5" ht="15.75">
      <c r="A81" s="477"/>
      <c r="B81" s="56" t="s">
        <v>2331</v>
      </c>
      <c r="C81" s="478" t="s">
        <v>2332</v>
      </c>
      <c r="D81" s="476" t="s">
        <v>2090</v>
      </c>
      <c r="E81" s="479"/>
    </row>
    <row r="82" spans="1:5" ht="15.75">
      <c r="A82" s="477"/>
      <c r="B82" s="56" t="s">
        <v>2333</v>
      </c>
      <c r="C82" s="478" t="s">
        <v>2334</v>
      </c>
      <c r="D82" s="476" t="s">
        <v>2090</v>
      </c>
      <c r="E82" s="479"/>
    </row>
    <row r="83" spans="1:5">
      <c r="A83" s="477"/>
      <c r="B83" s="56" t="s">
        <v>2335</v>
      </c>
      <c r="C83" s="478" t="s">
        <v>2336</v>
      </c>
      <c r="D83" s="476" t="s">
        <v>4557</v>
      </c>
      <c r="E83" s="48"/>
    </row>
    <row r="84" spans="1:5" ht="15.75">
      <c r="A84" s="477"/>
      <c r="B84" s="56"/>
      <c r="C84" s="459"/>
      <c r="D84" s="476"/>
      <c r="E84" s="479"/>
    </row>
    <row r="85" spans="1:5" ht="15.75">
      <c r="A85" s="477"/>
      <c r="B85" s="475" t="s">
        <v>4056</v>
      </c>
      <c r="C85" s="11" t="s">
        <v>2951</v>
      </c>
      <c r="D85" s="476"/>
      <c r="E85" s="479"/>
    </row>
    <row r="86" spans="1:5" ht="15.75">
      <c r="A86" s="477"/>
      <c r="B86" s="475"/>
      <c r="C86" s="11"/>
      <c r="D86" s="476"/>
      <c r="E86" s="479"/>
    </row>
    <row r="87" spans="1:5">
      <c r="A87" s="477"/>
      <c r="B87" s="56" t="s">
        <v>4057</v>
      </c>
      <c r="C87" s="1766" t="s">
        <v>4058</v>
      </c>
      <c r="D87" s="476" t="s">
        <v>2090</v>
      </c>
      <c r="E87" s="48"/>
    </row>
    <row r="88" spans="1:5">
      <c r="A88" s="477"/>
      <c r="B88" s="56" t="s">
        <v>1004</v>
      </c>
      <c r="C88" s="1766" t="s">
        <v>1005</v>
      </c>
      <c r="D88" s="476" t="s">
        <v>4277</v>
      </c>
      <c r="E88" s="48"/>
    </row>
    <row r="89" spans="1:5">
      <c r="A89" s="477"/>
      <c r="B89" s="56" t="s">
        <v>1006</v>
      </c>
      <c r="C89" s="1766" t="s">
        <v>1007</v>
      </c>
      <c r="D89" s="476" t="s">
        <v>4228</v>
      </c>
      <c r="E89" s="1790" t="s">
        <v>4554</v>
      </c>
    </row>
    <row r="90" spans="1:5">
      <c r="A90" s="477"/>
      <c r="B90" s="56" t="s">
        <v>1008</v>
      </c>
      <c r="C90" s="1766" t="s">
        <v>1009</v>
      </c>
      <c r="D90" s="435" t="s">
        <v>4277</v>
      </c>
      <c r="E90" s="48"/>
    </row>
    <row r="91" spans="1:5">
      <c r="A91" s="477"/>
      <c r="B91" s="56" t="s">
        <v>1010</v>
      </c>
      <c r="C91" s="1766" t="s">
        <v>1011</v>
      </c>
      <c r="D91" s="435" t="s">
        <v>4264</v>
      </c>
      <c r="E91" s="48"/>
    </row>
    <row r="92" spans="1:5">
      <c r="A92" s="477"/>
      <c r="B92" s="56" t="s">
        <v>1012</v>
      </c>
      <c r="C92" s="1766" t="s">
        <v>1013</v>
      </c>
      <c r="D92" s="435" t="s">
        <v>4277</v>
      </c>
      <c r="E92" s="1790" t="s">
        <v>4554</v>
      </c>
    </row>
    <row r="93" spans="1:5">
      <c r="A93" s="477"/>
      <c r="B93" s="56" t="s">
        <v>330</v>
      </c>
      <c r="C93" s="1766" t="s">
        <v>331</v>
      </c>
      <c r="D93" s="476" t="s">
        <v>332</v>
      </c>
      <c r="E93" s="1790" t="s">
        <v>4554</v>
      </c>
    </row>
    <row r="94" spans="1:5">
      <c r="A94" s="477"/>
      <c r="B94" s="56" t="s">
        <v>333</v>
      </c>
      <c r="C94" s="1766" t="s">
        <v>334</v>
      </c>
      <c r="D94" s="476" t="s">
        <v>332</v>
      </c>
      <c r="E94" s="1790" t="s">
        <v>4554</v>
      </c>
    </row>
    <row r="95" spans="1:5">
      <c r="A95" s="477"/>
      <c r="B95" s="56" t="s">
        <v>335</v>
      </c>
      <c r="C95" s="1766" t="s">
        <v>336</v>
      </c>
      <c r="D95" s="476" t="s">
        <v>4557</v>
      </c>
      <c r="E95" s="1790" t="s">
        <v>4554</v>
      </c>
    </row>
    <row r="96" spans="1:5">
      <c r="A96" s="477"/>
      <c r="B96" s="56" t="s">
        <v>337</v>
      </c>
      <c r="C96" s="1766" t="s">
        <v>338</v>
      </c>
      <c r="D96" s="435" t="s">
        <v>4277</v>
      </c>
      <c r="E96" s="48"/>
    </row>
    <row r="97" spans="1:5">
      <c r="A97" s="477"/>
      <c r="B97" s="56" t="s">
        <v>339</v>
      </c>
      <c r="C97" s="11"/>
      <c r="D97" s="435"/>
      <c r="E97" s="48"/>
    </row>
    <row r="98" spans="1:5">
      <c r="A98" s="477"/>
      <c r="B98" s="56" t="s">
        <v>340</v>
      </c>
      <c r="C98" s="1766" t="s">
        <v>341</v>
      </c>
      <c r="D98" s="476" t="s">
        <v>2087</v>
      </c>
      <c r="E98" s="1790" t="s">
        <v>4554</v>
      </c>
    </row>
    <row r="99" spans="1:5">
      <c r="A99" s="477"/>
      <c r="B99" s="56"/>
      <c r="C99" s="11"/>
      <c r="D99" s="476"/>
      <c r="E99" s="48"/>
    </row>
    <row r="100" spans="1:5" ht="15.75">
      <c r="A100" s="477"/>
      <c r="B100" s="475" t="s">
        <v>342</v>
      </c>
      <c r="C100" s="11"/>
      <c r="D100" s="435"/>
      <c r="E100" s="48"/>
    </row>
    <row r="101" spans="1:5">
      <c r="A101" s="1787"/>
      <c r="B101" s="56"/>
      <c r="C101" s="11"/>
      <c r="D101" s="476"/>
      <c r="E101" s="48"/>
    </row>
    <row r="102" spans="1:5">
      <c r="A102" s="1787"/>
      <c r="B102" s="56" t="s">
        <v>343</v>
      </c>
      <c r="C102" s="1766" t="s">
        <v>344</v>
      </c>
      <c r="D102" s="476" t="s">
        <v>2090</v>
      </c>
      <c r="E102" s="1790" t="s">
        <v>4554</v>
      </c>
    </row>
    <row r="103" spans="1:5">
      <c r="A103" s="477"/>
      <c r="B103" s="56" t="s">
        <v>345</v>
      </c>
      <c r="C103" s="1766" t="s">
        <v>346</v>
      </c>
      <c r="D103" s="476" t="s">
        <v>2087</v>
      </c>
      <c r="E103" s="48"/>
    </row>
    <row r="104" spans="1:5">
      <c r="A104" s="477"/>
      <c r="B104" s="56" t="s">
        <v>809</v>
      </c>
      <c r="C104" s="1766" t="s">
        <v>0</v>
      </c>
      <c r="D104" s="476" t="s">
        <v>4228</v>
      </c>
      <c r="E104" s="48"/>
    </row>
    <row r="105" spans="1:5">
      <c r="A105" s="477"/>
      <c r="B105" s="298" t="s">
        <v>1</v>
      </c>
      <c r="C105" s="1766" t="s">
        <v>2</v>
      </c>
      <c r="D105" s="476" t="s">
        <v>2087</v>
      </c>
      <c r="E105" s="1790" t="s">
        <v>4554</v>
      </c>
    </row>
    <row r="106" spans="1:5">
      <c r="A106" s="477"/>
      <c r="B106" s="56"/>
      <c r="C106" s="11" t="s">
        <v>2951</v>
      </c>
      <c r="D106" s="476"/>
      <c r="E106" s="48"/>
    </row>
    <row r="107" spans="1:5" ht="15.75">
      <c r="A107" s="477"/>
      <c r="B107" s="475" t="s">
        <v>3</v>
      </c>
      <c r="C107" s="11" t="s">
        <v>2951</v>
      </c>
      <c r="D107" s="476"/>
      <c r="E107" s="48"/>
    </row>
    <row r="108" spans="1:5">
      <c r="A108" s="477"/>
      <c r="B108" s="56"/>
      <c r="C108" s="11" t="s">
        <v>2951</v>
      </c>
      <c r="D108" s="476"/>
      <c r="E108" s="48"/>
    </row>
    <row r="109" spans="1:5">
      <c r="A109" s="477"/>
      <c r="B109" s="56" t="s">
        <v>4</v>
      </c>
      <c r="C109" s="1766" t="s">
        <v>5</v>
      </c>
      <c r="D109" s="476" t="s">
        <v>332</v>
      </c>
      <c r="E109" s="48"/>
    </row>
    <row r="110" spans="1:5">
      <c r="A110" s="477"/>
      <c r="B110" s="56" t="s">
        <v>6</v>
      </c>
      <c r="C110" s="1766" t="s">
        <v>5</v>
      </c>
      <c r="D110" s="476" t="s">
        <v>332</v>
      </c>
      <c r="E110" s="48"/>
    </row>
    <row r="111" spans="1:5" ht="15.75">
      <c r="A111" s="477"/>
      <c r="B111" s="56" t="s">
        <v>1956</v>
      </c>
      <c r="C111" s="1766" t="s">
        <v>1957</v>
      </c>
      <c r="D111" s="435" t="s">
        <v>4277</v>
      </c>
      <c r="E111" s="479"/>
    </row>
    <row r="112" spans="1:5">
      <c r="A112" s="477"/>
      <c r="B112" s="56" t="s">
        <v>1958</v>
      </c>
      <c r="C112" s="1766" t="s">
        <v>1959</v>
      </c>
      <c r="D112" s="435" t="s">
        <v>4272</v>
      </c>
      <c r="E112" s="48"/>
    </row>
    <row r="113" spans="1:5">
      <c r="A113" s="477"/>
      <c r="B113" s="56" t="s">
        <v>1960</v>
      </c>
      <c r="C113" s="1766" t="s">
        <v>1961</v>
      </c>
      <c r="D113" s="476" t="s">
        <v>4228</v>
      </c>
      <c r="E113" s="48"/>
    </row>
    <row r="114" spans="1:5">
      <c r="A114" s="477"/>
      <c r="B114" s="56" t="s">
        <v>1962</v>
      </c>
      <c r="C114" s="1766" t="s">
        <v>1963</v>
      </c>
      <c r="D114" s="476" t="s">
        <v>2087</v>
      </c>
      <c r="E114" s="48"/>
    </row>
    <row r="115" spans="1:5">
      <c r="A115" s="477"/>
      <c r="B115" s="56"/>
      <c r="C115" s="11"/>
      <c r="D115" s="476"/>
      <c r="E115" s="48"/>
    </row>
    <row r="116" spans="1:5">
      <c r="A116" s="477"/>
      <c r="B116" s="56"/>
      <c r="C116" s="11"/>
      <c r="D116" s="476"/>
      <c r="E116" s="48"/>
    </row>
    <row r="117" spans="1:5" ht="16.5" thickBot="1">
      <c r="A117" s="480"/>
      <c r="B117" s="155"/>
      <c r="C117" s="73"/>
      <c r="D117" s="308"/>
      <c r="E117" s="481"/>
    </row>
    <row r="118" spans="1:5">
      <c r="A118" s="11" t="s">
        <v>579</v>
      </c>
      <c r="B118" s="11"/>
      <c r="C118" s="11"/>
      <c r="D118" s="11"/>
      <c r="E118" s="11"/>
    </row>
    <row r="119" spans="1:5">
      <c r="A119" s="44" t="s">
        <v>1964</v>
      </c>
      <c r="B119" s="44"/>
      <c r="C119" s="44"/>
      <c r="D119" s="44"/>
      <c r="E119" s="44"/>
    </row>
    <row r="120" spans="1:5" ht="15.75" thickBot="1">
      <c r="A120" s="11"/>
      <c r="B120" s="11"/>
      <c r="C120" s="11"/>
      <c r="D120" s="11"/>
      <c r="E120" s="11"/>
    </row>
    <row r="121" spans="1:5">
      <c r="A121" s="13"/>
      <c r="B121" s="128" t="s">
        <v>2817</v>
      </c>
      <c r="C121" s="128" t="s">
        <v>2818</v>
      </c>
      <c r="D121" s="128" t="s">
        <v>2819</v>
      </c>
      <c r="E121" s="457" t="s">
        <v>2820</v>
      </c>
    </row>
    <row r="122" spans="1:5">
      <c r="A122" s="47"/>
      <c r="B122" s="56"/>
      <c r="C122" s="56" t="s">
        <v>2576</v>
      </c>
      <c r="D122" s="56" t="s">
        <v>2821</v>
      </c>
      <c r="E122" s="48"/>
    </row>
    <row r="123" spans="1:5">
      <c r="A123" s="47"/>
      <c r="B123" s="56" t="str">
        <f>'Data Sheet'!$C$25</f>
        <v>Orange and Rockland Utilities, Inc</v>
      </c>
      <c r="C123" s="56" t="s">
        <v>361</v>
      </c>
      <c r="D123" s="972" t="str">
        <f>'Data Sheet'!$C$40</f>
        <v>4/28/2015</v>
      </c>
      <c r="E123" s="973" t="str">
        <f>'Data Sheet'!$C$38</f>
        <v>12/31/2014</v>
      </c>
    </row>
    <row r="124" spans="1:5">
      <c r="A124" s="62"/>
      <c r="B124" s="63"/>
      <c r="C124" s="63"/>
      <c r="D124" s="63"/>
      <c r="E124" s="60"/>
    </row>
    <row r="125" spans="1:5" ht="15.75">
      <c r="A125" s="43" t="s">
        <v>581</v>
      </c>
      <c r="B125" s="46"/>
      <c r="C125" s="46"/>
      <c r="D125" s="46"/>
      <c r="E125" s="203"/>
    </row>
    <row r="126" spans="1:5">
      <c r="A126" s="47"/>
      <c r="B126" s="11"/>
      <c r="C126" s="11"/>
      <c r="D126" s="11"/>
      <c r="E126" s="48"/>
    </row>
    <row r="127" spans="1:5">
      <c r="A127" s="62"/>
      <c r="B127" s="1786" t="s">
        <v>365</v>
      </c>
      <c r="C127" s="1785" t="s">
        <v>366</v>
      </c>
      <c r="D127" s="434" t="s">
        <v>61</v>
      </c>
      <c r="E127" s="1788" t="s">
        <v>62</v>
      </c>
    </row>
    <row r="128" spans="1:5">
      <c r="A128" s="47"/>
      <c r="B128" s="56"/>
      <c r="C128" s="1766" t="s">
        <v>63</v>
      </c>
      <c r="D128" s="435" t="s">
        <v>64</v>
      </c>
      <c r="E128" s="48"/>
    </row>
    <row r="129" spans="1:5">
      <c r="A129" s="49"/>
      <c r="B129" s="290" t="s">
        <v>65</v>
      </c>
      <c r="C129" s="1792" t="s">
        <v>2119</v>
      </c>
      <c r="D129" s="441" t="s">
        <v>2120</v>
      </c>
      <c r="E129" s="1793" t="s">
        <v>2121</v>
      </c>
    </row>
    <row r="130" spans="1:5" ht="15.75">
      <c r="A130" s="47"/>
      <c r="B130" s="475" t="s">
        <v>795</v>
      </c>
      <c r="C130" s="11"/>
      <c r="D130" s="476"/>
      <c r="E130" s="48"/>
    </row>
    <row r="131" spans="1:5" ht="15.75">
      <c r="A131" s="477"/>
      <c r="B131" s="475"/>
      <c r="C131" s="459"/>
      <c r="D131" s="476"/>
      <c r="E131" s="48"/>
    </row>
    <row r="132" spans="1:5">
      <c r="A132" s="477"/>
      <c r="B132" s="56" t="s">
        <v>796</v>
      </c>
      <c r="C132" s="478" t="s">
        <v>797</v>
      </c>
      <c r="D132" s="476" t="s">
        <v>2087</v>
      </c>
      <c r="E132" s="48"/>
    </row>
    <row r="133" spans="1:5">
      <c r="A133" s="477"/>
      <c r="B133" s="56" t="s">
        <v>798</v>
      </c>
      <c r="C133" s="478" t="s">
        <v>799</v>
      </c>
      <c r="D133" s="476" t="s">
        <v>576</v>
      </c>
      <c r="E133" s="48"/>
    </row>
    <row r="134" spans="1:5">
      <c r="A134" s="477"/>
      <c r="B134" s="56" t="s">
        <v>800</v>
      </c>
      <c r="C134" s="478" t="s">
        <v>801</v>
      </c>
      <c r="D134" s="476" t="s">
        <v>2090</v>
      </c>
      <c r="E134" s="48"/>
    </row>
    <row r="135" spans="1:5">
      <c r="A135" s="477"/>
      <c r="B135" s="56" t="s">
        <v>802</v>
      </c>
      <c r="C135" s="478" t="s">
        <v>1750</v>
      </c>
      <c r="D135" s="476" t="s">
        <v>4228</v>
      </c>
      <c r="E135" s="48"/>
    </row>
    <row r="136" spans="1:5">
      <c r="A136" s="477"/>
      <c r="B136" s="56" t="s">
        <v>1751</v>
      </c>
      <c r="C136" s="478" t="s">
        <v>1752</v>
      </c>
      <c r="D136" s="476" t="s">
        <v>4228</v>
      </c>
      <c r="E136" s="48"/>
    </row>
    <row r="137" spans="1:5">
      <c r="A137" s="477"/>
      <c r="B137" s="56" t="s">
        <v>1753</v>
      </c>
      <c r="C137" s="478" t="s">
        <v>1754</v>
      </c>
      <c r="D137" s="476" t="s">
        <v>4228</v>
      </c>
      <c r="E137" s="48"/>
    </row>
    <row r="138" spans="1:5">
      <c r="A138" s="477"/>
      <c r="B138" s="56" t="s">
        <v>1755</v>
      </c>
      <c r="C138" s="478" t="s">
        <v>1756</v>
      </c>
      <c r="D138" s="476" t="s">
        <v>2087</v>
      </c>
      <c r="E138" s="48"/>
    </row>
    <row r="139" spans="1:5" ht="15.75">
      <c r="A139" s="477"/>
      <c r="B139" s="56" t="s">
        <v>1757</v>
      </c>
      <c r="C139" s="459"/>
      <c r="D139" s="476"/>
      <c r="E139" s="479"/>
    </row>
    <row r="140" spans="1:5" ht="15.75">
      <c r="A140" s="477"/>
      <c r="B140" s="56"/>
      <c r="C140" s="459"/>
      <c r="D140" s="476"/>
      <c r="E140" s="479"/>
    </row>
    <row r="141" spans="1:5">
      <c r="A141" s="477"/>
      <c r="B141" s="56" t="s">
        <v>1758</v>
      </c>
      <c r="C141" s="459"/>
      <c r="D141" s="476"/>
      <c r="E141" s="48"/>
    </row>
    <row r="142" spans="1:5" ht="15.75">
      <c r="A142" s="477"/>
      <c r="B142" s="56"/>
      <c r="C142" s="459"/>
      <c r="D142" s="476"/>
      <c r="E142" s="479"/>
    </row>
    <row r="143" spans="1:5" ht="15.75">
      <c r="A143" s="477"/>
      <c r="B143" s="298" t="s">
        <v>4258</v>
      </c>
      <c r="C143" s="11"/>
      <c r="D143" s="476"/>
      <c r="E143" s="479"/>
    </row>
    <row r="144" spans="1:5" ht="15.75">
      <c r="A144" s="477"/>
      <c r="B144" s="475"/>
      <c r="C144" s="11"/>
      <c r="D144" s="476"/>
      <c r="E144" s="479"/>
    </row>
    <row r="145" spans="1:5">
      <c r="A145" s="477"/>
      <c r="B145" s="56"/>
      <c r="C145" s="11"/>
      <c r="D145" s="476"/>
      <c r="E145" s="48"/>
    </row>
    <row r="146" spans="1:5" ht="15.75">
      <c r="A146" s="477"/>
      <c r="B146" s="475" t="s">
        <v>4259</v>
      </c>
      <c r="C146" s="1766" t="s">
        <v>4260</v>
      </c>
      <c r="D146" s="476" t="s">
        <v>2090</v>
      </c>
      <c r="E146" s="48"/>
    </row>
    <row r="147" spans="1:5">
      <c r="A147" s="477"/>
      <c r="B147" s="56"/>
      <c r="C147" s="11"/>
      <c r="D147" s="476"/>
      <c r="E147" s="48"/>
    </row>
    <row r="148" spans="1:5">
      <c r="A148" s="477"/>
      <c r="B148" s="56"/>
      <c r="C148" s="11"/>
      <c r="D148" s="435"/>
      <c r="E148" s="48"/>
    </row>
    <row r="149" spans="1:5">
      <c r="A149" s="477"/>
      <c r="B149" s="56"/>
      <c r="C149" s="11"/>
      <c r="D149" s="435"/>
      <c r="E149" s="48"/>
    </row>
    <row r="150" spans="1:5">
      <c r="A150" s="477"/>
      <c r="B150" s="56"/>
      <c r="C150" s="11"/>
      <c r="D150" s="435"/>
      <c r="E150" s="48"/>
    </row>
    <row r="151" spans="1:5">
      <c r="A151" s="477"/>
      <c r="B151" s="56"/>
      <c r="C151" s="11"/>
      <c r="D151" s="476"/>
      <c r="E151" s="48"/>
    </row>
    <row r="152" spans="1:5">
      <c r="A152" s="477"/>
      <c r="B152" s="56"/>
      <c r="C152" s="11"/>
      <c r="D152" s="476"/>
      <c r="E152" s="48"/>
    </row>
    <row r="153" spans="1:5">
      <c r="A153" s="477"/>
      <c r="B153" s="56"/>
      <c r="C153" s="11"/>
      <c r="D153" s="476"/>
      <c r="E153" s="48"/>
    </row>
    <row r="154" spans="1:5">
      <c r="A154" s="477"/>
      <c r="B154" s="56"/>
      <c r="C154" s="11"/>
      <c r="D154" s="435"/>
      <c r="E154" s="48"/>
    </row>
    <row r="155" spans="1:5">
      <c r="A155" s="477"/>
      <c r="B155" s="56"/>
      <c r="C155" s="11"/>
      <c r="D155" s="435"/>
      <c r="E155" s="48"/>
    </row>
    <row r="156" spans="1:5">
      <c r="A156" s="477"/>
      <c r="B156" s="56"/>
      <c r="C156" s="11"/>
      <c r="D156" s="476"/>
      <c r="E156" s="48"/>
    </row>
    <row r="157" spans="1:5">
      <c r="A157" s="477"/>
      <c r="B157" s="56"/>
      <c r="C157" s="11"/>
      <c r="D157" s="476"/>
      <c r="E157" s="48"/>
    </row>
    <row r="158" spans="1:5" ht="15.75">
      <c r="A158" s="477"/>
      <c r="B158" s="482"/>
      <c r="C158" s="11"/>
      <c r="D158" s="435"/>
      <c r="E158" s="48"/>
    </row>
    <row r="159" spans="1:5">
      <c r="A159" s="1787"/>
      <c r="B159" s="56"/>
      <c r="C159" s="11"/>
      <c r="D159" s="476"/>
      <c r="E159" s="48"/>
    </row>
    <row r="160" spans="1:5">
      <c r="A160" s="1787"/>
      <c r="B160" s="56"/>
      <c r="C160" s="11"/>
      <c r="D160" s="476"/>
      <c r="E160" s="48"/>
    </row>
    <row r="161" spans="1:5">
      <c r="A161" s="477"/>
      <c r="B161" s="56"/>
      <c r="C161" s="11"/>
      <c r="D161" s="476"/>
      <c r="E161" s="48"/>
    </row>
    <row r="162" spans="1:5">
      <c r="A162" s="477"/>
      <c r="B162" s="56"/>
      <c r="C162" s="11"/>
      <c r="D162" s="476"/>
      <c r="E162" s="48"/>
    </row>
    <row r="163" spans="1:5">
      <c r="A163" s="477"/>
      <c r="B163" s="298"/>
      <c r="C163" s="11"/>
      <c r="D163" s="476"/>
      <c r="E163" s="48"/>
    </row>
    <row r="164" spans="1:5">
      <c r="A164" s="477"/>
      <c r="B164" s="56"/>
      <c r="C164" s="11"/>
      <c r="D164" s="476"/>
      <c r="E164" s="48"/>
    </row>
    <row r="165" spans="1:5" ht="15.75">
      <c r="A165" s="477"/>
      <c r="B165" s="475"/>
      <c r="C165" s="11"/>
      <c r="D165" s="476"/>
      <c r="E165" s="48"/>
    </row>
    <row r="166" spans="1:5">
      <c r="A166" s="477"/>
      <c r="B166" s="56"/>
      <c r="C166" s="11"/>
      <c r="D166" s="476"/>
      <c r="E166" s="48"/>
    </row>
    <row r="167" spans="1:5">
      <c r="A167" s="477"/>
      <c r="B167" s="56"/>
      <c r="C167" s="11"/>
      <c r="D167" s="476"/>
      <c r="E167" s="48"/>
    </row>
    <row r="168" spans="1:5">
      <c r="A168" s="477"/>
      <c r="B168" s="56"/>
      <c r="C168" s="11"/>
      <c r="D168" s="476"/>
      <c r="E168" s="48"/>
    </row>
    <row r="169" spans="1:5" ht="15.75">
      <c r="A169" s="477"/>
      <c r="B169" s="56"/>
      <c r="C169" s="11"/>
      <c r="D169" s="53"/>
      <c r="E169" s="479"/>
    </row>
    <row r="170" spans="1:5">
      <c r="A170" s="477"/>
      <c r="B170" s="56"/>
      <c r="C170" s="11"/>
      <c r="D170" s="53"/>
      <c r="E170" s="48"/>
    </row>
    <row r="171" spans="1:5">
      <c r="A171" s="477"/>
      <c r="B171" s="56"/>
      <c r="C171" s="11"/>
      <c r="D171" s="476"/>
      <c r="E171" s="48"/>
    </row>
    <row r="172" spans="1:5">
      <c r="A172" s="477"/>
      <c r="B172" s="56"/>
      <c r="C172" s="11"/>
      <c r="D172" s="476"/>
      <c r="E172" s="48"/>
    </row>
    <row r="173" spans="1:5">
      <c r="A173" s="477"/>
      <c r="B173" s="56"/>
      <c r="C173" s="11"/>
      <c r="D173" s="476"/>
      <c r="E173" s="48"/>
    </row>
    <row r="174" spans="1:5">
      <c r="A174" s="477"/>
      <c r="B174" s="56"/>
      <c r="C174" s="11"/>
      <c r="D174" s="476"/>
      <c r="E174" s="48"/>
    </row>
    <row r="175" spans="1:5" ht="16.5" thickBot="1">
      <c r="A175" s="480"/>
      <c r="B175" s="155"/>
      <c r="C175" s="73"/>
      <c r="D175" s="308"/>
      <c r="E175" s="481"/>
    </row>
    <row r="176" spans="1:5">
      <c r="A176" s="11" t="s">
        <v>579</v>
      </c>
      <c r="B176" s="11"/>
      <c r="C176" s="11"/>
      <c r="D176" s="11"/>
      <c r="E176" s="11"/>
    </row>
    <row r="177" spans="1:5">
      <c r="A177" s="44" t="s">
        <v>4261</v>
      </c>
      <c r="B177" s="44"/>
      <c r="C177" s="44"/>
      <c r="D177" s="44"/>
      <c r="E177" s="44"/>
    </row>
    <row r="179" spans="1:5">
      <c r="A179" s="11"/>
      <c r="B179" s="11"/>
      <c r="C179" s="11"/>
      <c r="D179" s="11"/>
      <c r="E179" s="11"/>
    </row>
    <row r="180" spans="1:5">
      <c r="A180" s="11"/>
    </row>
    <row r="181" spans="1:5">
      <c r="A181" s="11"/>
      <c r="B181" s="11"/>
      <c r="C181" s="44"/>
      <c r="D181" s="44"/>
      <c r="E181" s="44"/>
    </row>
    <row r="184" spans="1:5">
      <c r="A184" s="11"/>
    </row>
    <row r="185" spans="1:5">
      <c r="A185" s="11"/>
    </row>
    <row r="186" spans="1:5">
      <c r="A186" s="11"/>
    </row>
    <row r="187" spans="1:5">
      <c r="A187" s="11"/>
    </row>
    <row r="188" spans="1:5">
      <c r="A188" s="11"/>
    </row>
    <row r="189" spans="1:5">
      <c r="A189" s="11"/>
    </row>
    <row r="190" spans="1:5">
      <c r="A190" s="11"/>
    </row>
    <row r="191" spans="1:5">
      <c r="A191" s="11"/>
    </row>
    <row r="192" spans="1:5">
      <c r="A192" s="11"/>
    </row>
  </sheetData>
  <phoneticPr fontId="0" type="noConversion"/>
  <printOptions horizontalCentered="1" verticalCentered="1"/>
  <pageMargins left="0.5" right="0.5" top="0" bottom="0" header="0.25" footer="0.25"/>
  <pageSetup scale="77" fitToHeight="3" orientation="portrait" horizontalDpi="300" verticalDpi="300" r:id="rId1"/>
  <headerFooter alignWithMargins="0"/>
  <rowBreaks count="2" manualBreakCount="2">
    <brk id="60" max="16383" man="1"/>
    <brk id="119" max="4"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8">
    <tabColor rgb="FF00B050"/>
    <pageSetUpPr fitToPage="1"/>
  </sheetPr>
  <dimension ref="A1:K59"/>
  <sheetViews>
    <sheetView defaultGridColor="0" view="pageBreakPreview" colorId="22" zoomScale="60" zoomScaleNormal="85" workbookViewId="0">
      <selection activeCell="O22" sqref="O22"/>
    </sheetView>
  </sheetViews>
  <sheetFormatPr defaultColWidth="12.44140625" defaultRowHeight="15"/>
  <cols>
    <col min="1" max="1" width="4.6640625" style="2203" customWidth="1"/>
    <col min="2" max="2" width="1.6640625" style="2203" customWidth="1"/>
    <col min="3" max="3" width="37.33203125" style="2203" customWidth="1"/>
    <col min="4" max="6" width="14.6640625" style="2203" customWidth="1"/>
    <col min="7" max="7" width="18.5546875" style="2203" customWidth="1"/>
    <col min="8" max="8" width="1.33203125" style="2203" customWidth="1"/>
    <col min="9" max="9" width="14.6640625" style="2203" bestFit="1" customWidth="1"/>
    <col min="10" max="10" width="14.44140625" style="2203" bestFit="1" customWidth="1"/>
    <col min="11" max="16384" width="12.44140625" style="2203"/>
  </cols>
  <sheetData>
    <row r="1" spans="1:7">
      <c r="A1" s="2198" t="s">
        <v>3339</v>
      </c>
      <c r="B1" s="2199"/>
      <c r="C1" s="2200"/>
      <c r="D1" s="2201" t="s">
        <v>3891</v>
      </c>
      <c r="E1" s="2199"/>
      <c r="F1" s="2201" t="s">
        <v>2819</v>
      </c>
      <c r="G1" s="2202" t="s">
        <v>2820</v>
      </c>
    </row>
    <row r="2" spans="1:7">
      <c r="A2" s="2204"/>
      <c r="B2" s="2205"/>
      <c r="C2" s="2206"/>
      <c r="D2" s="2207" t="s">
        <v>505</v>
      </c>
      <c r="E2" s="2205"/>
      <c r="F2" s="2207" t="s">
        <v>2821</v>
      </c>
      <c r="G2" s="2208"/>
    </row>
    <row r="3" spans="1:7" ht="15" customHeight="1">
      <c r="A3" s="2209" t="s">
        <v>4488</v>
      </c>
      <c r="B3" s="2210"/>
      <c r="C3" s="2211"/>
      <c r="D3" s="2212" t="s">
        <v>1675</v>
      </c>
      <c r="E3" s="2210"/>
      <c r="F3" s="2213" t="str">
        <f>'335'!E3</f>
        <v>4/28/2015</v>
      </c>
      <c r="G3" s="2214" t="str">
        <f>'Data Sheet'!$C$38</f>
        <v>12/31/2014</v>
      </c>
    </row>
    <row r="4" spans="1:7" ht="15" customHeight="1">
      <c r="A4" s="2215" t="s">
        <v>2158</v>
      </c>
      <c r="B4" s="2216"/>
      <c r="C4" s="2216"/>
      <c r="D4" s="2216"/>
      <c r="E4" s="2216"/>
      <c r="F4" s="2216"/>
      <c r="G4" s="2217"/>
    </row>
    <row r="5" spans="1:7">
      <c r="A5" s="2209"/>
      <c r="B5" s="2210"/>
      <c r="C5" s="2210" t="s">
        <v>2429</v>
      </c>
      <c r="D5" s="2210"/>
      <c r="E5" s="2210"/>
      <c r="F5" s="2210"/>
      <c r="G5" s="2218"/>
    </row>
    <row r="6" spans="1:7">
      <c r="A6" s="2219" t="s">
        <v>1454</v>
      </c>
      <c r="B6" s="2220" t="s">
        <v>226</v>
      </c>
      <c r="C6" s="2220"/>
      <c r="D6" s="2220"/>
      <c r="E6" s="2220"/>
      <c r="F6" s="2220"/>
      <c r="G6" s="2221"/>
    </row>
    <row r="7" spans="1:7">
      <c r="A7" s="2219"/>
      <c r="B7" s="2220" t="s">
        <v>227</v>
      </c>
      <c r="C7" s="2220"/>
      <c r="D7" s="2220"/>
      <c r="E7" s="2220"/>
      <c r="F7" s="2220"/>
      <c r="G7" s="2221"/>
    </row>
    <row r="8" spans="1:7">
      <c r="A8" s="2219" t="s">
        <v>413</v>
      </c>
      <c r="B8" s="2220" t="s">
        <v>228</v>
      </c>
      <c r="C8" s="2220"/>
      <c r="D8" s="2220"/>
      <c r="E8" s="2220"/>
      <c r="F8" s="2220"/>
      <c r="G8" s="2221"/>
    </row>
    <row r="9" spans="1:7">
      <c r="A9" s="2219"/>
      <c r="B9" s="2220" t="s">
        <v>229</v>
      </c>
      <c r="C9" s="2220"/>
      <c r="D9" s="2220"/>
      <c r="E9" s="2220"/>
      <c r="F9" s="2220"/>
      <c r="G9" s="2221"/>
    </row>
    <row r="10" spans="1:7">
      <c r="A10" s="2219" t="s">
        <v>414</v>
      </c>
      <c r="B10" s="2220" t="s">
        <v>230</v>
      </c>
      <c r="C10" s="2220"/>
      <c r="D10" s="2220"/>
      <c r="E10" s="2220"/>
      <c r="F10" s="2220"/>
      <c r="G10" s="2221"/>
    </row>
    <row r="11" spans="1:7">
      <c r="A11" s="2219"/>
      <c r="B11" s="2220" t="s">
        <v>231</v>
      </c>
      <c r="C11" s="2220"/>
      <c r="D11" s="2220"/>
      <c r="E11" s="2220"/>
      <c r="F11" s="2220"/>
      <c r="G11" s="2221"/>
    </row>
    <row r="12" spans="1:7">
      <c r="A12" s="2219"/>
      <c r="B12" s="2220" t="s">
        <v>473</v>
      </c>
      <c r="C12" s="2220"/>
      <c r="D12" s="2220"/>
      <c r="E12" s="2220"/>
      <c r="F12" s="2220"/>
      <c r="G12" s="2221"/>
    </row>
    <row r="13" spans="1:7">
      <c r="A13" s="2219"/>
      <c r="B13" s="2220" t="s">
        <v>2374</v>
      </c>
      <c r="C13" s="2220"/>
      <c r="D13" s="2220"/>
      <c r="E13" s="2220"/>
      <c r="F13" s="2220"/>
      <c r="G13" s="2221"/>
    </row>
    <row r="14" spans="1:7">
      <c r="A14" s="2219"/>
      <c r="B14" s="2220" t="s">
        <v>2375</v>
      </c>
      <c r="C14" s="2220"/>
      <c r="D14" s="2220"/>
      <c r="E14" s="2220"/>
      <c r="F14" s="2220"/>
      <c r="G14" s="2221"/>
    </row>
    <row r="15" spans="1:7">
      <c r="A15" s="2219"/>
      <c r="B15" s="2220" t="s">
        <v>474</v>
      </c>
      <c r="C15" s="2220"/>
      <c r="D15" s="2220"/>
      <c r="E15" s="2220"/>
      <c r="F15" s="2220"/>
      <c r="G15" s="2221"/>
    </row>
    <row r="16" spans="1:7">
      <c r="A16" s="2219"/>
      <c r="B16" s="2220" t="s">
        <v>1309</v>
      </c>
      <c r="C16" s="2220"/>
      <c r="D16" s="2220"/>
      <c r="E16" s="2220"/>
      <c r="F16" s="2220"/>
      <c r="G16" s="2221"/>
    </row>
    <row r="17" spans="1:7">
      <c r="A17" s="2219"/>
      <c r="B17" s="2220" t="s">
        <v>1310</v>
      </c>
      <c r="C17" s="2220"/>
      <c r="D17" s="2220"/>
      <c r="E17" s="2220"/>
      <c r="F17" s="2220"/>
      <c r="G17" s="2221"/>
    </row>
    <row r="18" spans="1:7">
      <c r="A18" s="2219"/>
      <c r="B18" s="2220" t="s">
        <v>1311</v>
      </c>
      <c r="C18" s="2220"/>
      <c r="D18" s="2220"/>
      <c r="E18" s="2220"/>
      <c r="F18" s="2220"/>
      <c r="G18" s="2221"/>
    </row>
    <row r="19" spans="1:7">
      <c r="A19" s="2219"/>
      <c r="B19" s="2220" t="s">
        <v>1312</v>
      </c>
      <c r="C19" s="2220"/>
      <c r="D19" s="2220"/>
      <c r="E19" s="2220"/>
      <c r="F19" s="2220"/>
      <c r="G19" s="2221"/>
    </row>
    <row r="20" spans="1:7">
      <c r="A20" s="2219"/>
      <c r="B20" s="2220" t="s">
        <v>3412</v>
      </c>
      <c r="C20" s="2220"/>
      <c r="D20" s="2220"/>
      <c r="E20" s="2220"/>
      <c r="F20" s="2220"/>
      <c r="G20" s="2221"/>
    </row>
    <row r="21" spans="1:7">
      <c r="A21" s="2219"/>
      <c r="B21" s="2220" t="s">
        <v>1091</v>
      </c>
      <c r="C21" s="2220"/>
      <c r="D21" s="2220"/>
      <c r="E21" s="2220"/>
      <c r="F21" s="2220"/>
      <c r="G21" s="2221"/>
    </row>
    <row r="22" spans="1:7">
      <c r="A22" s="2219"/>
      <c r="B22" s="2220" t="s">
        <v>1092</v>
      </c>
      <c r="C22" s="2220"/>
      <c r="D22" s="2220"/>
      <c r="E22" s="2220"/>
      <c r="F22" s="2220"/>
      <c r="G22" s="2221"/>
    </row>
    <row r="23" spans="1:7">
      <c r="A23" s="2219" t="s">
        <v>2811</v>
      </c>
      <c r="B23" s="2220" t="s">
        <v>1122</v>
      </c>
      <c r="C23" s="2220"/>
      <c r="D23" s="2220"/>
      <c r="E23" s="2220"/>
      <c r="F23" s="2220"/>
      <c r="G23" s="2221"/>
    </row>
    <row r="24" spans="1:7">
      <c r="A24" s="2219"/>
      <c r="B24" s="2220" t="s">
        <v>1981</v>
      </c>
      <c r="C24" s="2220"/>
      <c r="D24" s="2220"/>
      <c r="E24" s="2220"/>
      <c r="F24" s="2220"/>
      <c r="G24" s="2221"/>
    </row>
    <row r="25" spans="1:7">
      <c r="A25" s="2222"/>
      <c r="B25" s="2223"/>
      <c r="C25" s="2223" t="s">
        <v>699</v>
      </c>
      <c r="D25" s="2223"/>
      <c r="E25" s="2223"/>
      <c r="F25" s="2223"/>
      <c r="G25" s="2224"/>
    </row>
    <row r="26" spans="1:7">
      <c r="A26" s="2225"/>
      <c r="B26" s="2207"/>
      <c r="C26" s="2205"/>
      <c r="D26" s="2207"/>
      <c r="E26" s="2226" t="s">
        <v>2582</v>
      </c>
      <c r="F26" s="2226" t="s">
        <v>2582</v>
      </c>
      <c r="G26" s="2208"/>
    </row>
    <row r="27" spans="1:7">
      <c r="A27" s="2225"/>
      <c r="B27" s="2207"/>
      <c r="C27" s="2205"/>
      <c r="D27" s="2226" t="s">
        <v>700</v>
      </c>
      <c r="E27" s="2226" t="s">
        <v>701</v>
      </c>
      <c r="F27" s="2226" t="s">
        <v>702</v>
      </c>
      <c r="G27" s="2208"/>
    </row>
    <row r="28" spans="1:7">
      <c r="A28" s="2225" t="s">
        <v>1106</v>
      </c>
      <c r="B28" s="2207"/>
      <c r="C28" s="2227" t="s">
        <v>703</v>
      </c>
      <c r="D28" s="2226" t="s">
        <v>704</v>
      </c>
      <c r="E28" s="2226" t="s">
        <v>4292</v>
      </c>
      <c r="F28" s="2226" t="s">
        <v>4292</v>
      </c>
      <c r="G28" s="2228" t="s">
        <v>4014</v>
      </c>
    </row>
    <row r="29" spans="1:7">
      <c r="A29" s="2225" t="s">
        <v>4193</v>
      </c>
      <c r="B29" s="2207"/>
      <c r="C29" s="2205"/>
      <c r="D29" s="2226" t="s">
        <v>705</v>
      </c>
      <c r="E29" s="2226" t="s">
        <v>706</v>
      </c>
      <c r="F29" s="2226" t="s">
        <v>707</v>
      </c>
      <c r="G29" s="2208"/>
    </row>
    <row r="30" spans="1:7">
      <c r="A30" s="2229"/>
      <c r="B30" s="2212"/>
      <c r="C30" s="2230" t="s">
        <v>65</v>
      </c>
      <c r="D30" s="2231" t="s">
        <v>2119</v>
      </c>
      <c r="E30" s="2231" t="s">
        <v>2120</v>
      </c>
      <c r="F30" s="2231" t="s">
        <v>2121</v>
      </c>
      <c r="G30" s="2232" t="s">
        <v>4029</v>
      </c>
    </row>
    <row r="31" spans="1:7">
      <c r="A31" s="2233">
        <v>1</v>
      </c>
      <c r="B31" s="2234"/>
      <c r="C31" s="2223" t="s">
        <v>708</v>
      </c>
      <c r="D31" s="2235"/>
      <c r="E31" s="2235"/>
      <c r="F31" s="2236">
        <v>1650948</v>
      </c>
      <c r="G31" s="2237">
        <f>SUM(D31:F31)</f>
        <v>1650948</v>
      </c>
    </row>
    <row r="32" spans="1:7">
      <c r="A32" s="2233">
        <v>2</v>
      </c>
      <c r="B32" s="2234"/>
      <c r="C32" s="2223" t="s">
        <v>709</v>
      </c>
      <c r="D32" s="2238"/>
      <c r="E32" s="2238"/>
      <c r="F32" s="2238"/>
      <c r="G32" s="2239">
        <f t="shared" ref="G32:G39" si="0">SUM(D32:F32)</f>
        <v>0</v>
      </c>
    </row>
    <row r="33" spans="1:11">
      <c r="A33" s="2233">
        <v>3</v>
      </c>
      <c r="B33" s="2234"/>
      <c r="C33" s="2223" t="s">
        <v>367</v>
      </c>
      <c r="D33" s="2238">
        <v>0</v>
      </c>
      <c r="E33" s="2238">
        <v>0</v>
      </c>
      <c r="F33" s="2238"/>
      <c r="G33" s="2239">
        <f t="shared" si="0"/>
        <v>0</v>
      </c>
    </row>
    <row r="34" spans="1:11">
      <c r="A34" s="2233">
        <v>4</v>
      </c>
      <c r="B34" s="2234"/>
      <c r="C34" s="2223" t="s">
        <v>710</v>
      </c>
      <c r="D34" s="2238"/>
      <c r="E34" s="2238"/>
      <c r="F34" s="2238"/>
      <c r="G34" s="2239">
        <f t="shared" si="0"/>
        <v>0</v>
      </c>
    </row>
    <row r="35" spans="1:11">
      <c r="A35" s="2233">
        <v>5</v>
      </c>
      <c r="B35" s="2234"/>
      <c r="C35" s="2223" t="s">
        <v>711</v>
      </c>
      <c r="D35" s="2238"/>
      <c r="E35" s="2238"/>
      <c r="F35" s="2238"/>
      <c r="G35" s="2239">
        <f t="shared" si="0"/>
        <v>0</v>
      </c>
    </row>
    <row r="36" spans="1:11">
      <c r="A36" s="2233">
        <v>6</v>
      </c>
      <c r="B36" s="2234"/>
      <c r="C36" s="2223" t="s">
        <v>712</v>
      </c>
      <c r="D36" s="2238"/>
      <c r="E36" s="2238"/>
      <c r="F36" s="2238"/>
      <c r="G36" s="2239">
        <f t="shared" si="0"/>
        <v>0</v>
      </c>
    </row>
    <row r="37" spans="1:11">
      <c r="A37" s="2233">
        <v>7</v>
      </c>
      <c r="B37" s="2234"/>
      <c r="C37" s="2223" t="s">
        <v>713</v>
      </c>
      <c r="D37" s="2238">
        <v>6297261</v>
      </c>
      <c r="E37" s="2238">
        <v>0</v>
      </c>
      <c r="F37" s="2238">
        <v>0</v>
      </c>
      <c r="G37" s="2239">
        <f>SUM(D37:F37)</f>
        <v>6297261</v>
      </c>
    </row>
    <row r="38" spans="1:11">
      <c r="A38" s="2233">
        <v>8</v>
      </c>
      <c r="B38" s="2234"/>
      <c r="C38" s="2223" t="s">
        <v>2713</v>
      </c>
      <c r="D38" s="2238">
        <v>22948104</v>
      </c>
      <c r="E38" s="2238">
        <v>0</v>
      </c>
      <c r="F38" s="2238">
        <v>0</v>
      </c>
      <c r="G38" s="2239">
        <f>SUM(D38:F38)</f>
        <v>22948104</v>
      </c>
      <c r="I38" s="2240"/>
      <c r="J38" s="2240"/>
    </row>
    <row r="39" spans="1:11">
      <c r="A39" s="2233">
        <v>9</v>
      </c>
      <c r="B39" s="2234"/>
      <c r="C39" s="2223" t="s">
        <v>2714</v>
      </c>
      <c r="D39" s="2238">
        <v>2321785</v>
      </c>
      <c r="E39" s="2238">
        <v>0</v>
      </c>
      <c r="F39" s="2238">
        <v>0</v>
      </c>
      <c r="G39" s="2239">
        <f t="shared" si="0"/>
        <v>2321785</v>
      </c>
      <c r="I39" s="2240"/>
    </row>
    <row r="40" spans="1:11">
      <c r="A40" s="2233">
        <v>10</v>
      </c>
      <c r="B40" s="2234"/>
      <c r="C40" s="2223" t="s">
        <v>2715</v>
      </c>
      <c r="D40" s="2238">
        <v>3731039</v>
      </c>
      <c r="E40" s="2238">
        <v>204361</v>
      </c>
      <c r="F40" s="2238">
        <v>1583126</v>
      </c>
      <c r="G40" s="2239">
        <f>SUM(D40:F40)</f>
        <v>5518526</v>
      </c>
      <c r="I40" s="2240"/>
    </row>
    <row r="41" spans="1:11" ht="15.75" thickBot="1">
      <c r="A41" s="2233">
        <v>11</v>
      </c>
      <c r="B41" s="2234"/>
      <c r="C41" s="2241" t="s">
        <v>1730</v>
      </c>
      <c r="D41" s="2242">
        <f>SUM(D31:D40)</f>
        <v>35298189</v>
      </c>
      <c r="E41" s="2242">
        <f>SUM(E31:E40)</f>
        <v>204361</v>
      </c>
      <c r="F41" s="2242">
        <f>SUM(F31:F40)</f>
        <v>3234074</v>
      </c>
      <c r="G41" s="2243">
        <f>SUM(G31:G40)</f>
        <v>38736624</v>
      </c>
      <c r="I41" s="2244"/>
    </row>
    <row r="42" spans="1:11" ht="15.75" thickTop="1">
      <c r="A42" s="2245" t="s">
        <v>2716</v>
      </c>
      <c r="B42" s="2246"/>
      <c r="C42" s="2246"/>
      <c r="D42" s="2246"/>
      <c r="E42" s="2246"/>
      <c r="F42" s="2246"/>
      <c r="G42" s="2247"/>
      <c r="I42" s="2240"/>
    </row>
    <row r="43" spans="1:11">
      <c r="A43" s="2215"/>
      <c r="B43" s="2248"/>
      <c r="C43" s="2248"/>
      <c r="D43" s="2248"/>
      <c r="E43" s="2248"/>
      <c r="F43" s="2248"/>
      <c r="G43" s="2217"/>
      <c r="I43" s="2240"/>
    </row>
    <row r="44" spans="1:11">
      <c r="A44" s="2204"/>
      <c r="B44" s="2205"/>
      <c r="C44" s="2205" t="s">
        <v>4688</v>
      </c>
      <c r="D44" s="2205"/>
      <c r="E44" s="2205"/>
      <c r="F44" s="2205"/>
      <c r="G44" s="2249"/>
      <c r="I44" s="2250"/>
      <c r="J44" s="2251"/>
      <c r="K44" s="2251"/>
    </row>
    <row r="45" spans="1:11">
      <c r="A45" s="2204"/>
      <c r="B45" s="2205"/>
      <c r="C45" s="2252"/>
      <c r="D45" s="2205"/>
      <c r="E45" s="2205"/>
      <c r="F45" s="2205"/>
      <c r="G45" s="2253"/>
      <c r="J45" s="2251"/>
      <c r="K45" s="2251"/>
    </row>
    <row r="46" spans="1:11">
      <c r="A46" s="2204"/>
      <c r="B46" s="2205"/>
      <c r="C46" s="2252" t="s">
        <v>4689</v>
      </c>
      <c r="D46" s="2205"/>
      <c r="E46" s="2205"/>
      <c r="F46" s="2205"/>
      <c r="G46" s="2253"/>
      <c r="I46" s="2250"/>
      <c r="J46" s="2251"/>
      <c r="K46" s="2251"/>
    </row>
    <row r="47" spans="1:11">
      <c r="A47" s="2204"/>
      <c r="B47" s="2205"/>
      <c r="C47" s="2252" t="s">
        <v>4690</v>
      </c>
      <c r="D47" s="2205"/>
      <c r="E47" s="2205"/>
      <c r="F47" s="2205"/>
      <c r="G47" s="2253"/>
      <c r="J47" s="2251"/>
      <c r="K47" s="2251"/>
    </row>
    <row r="48" spans="1:11">
      <c r="A48" s="2204"/>
      <c r="B48" s="2205"/>
      <c r="G48" s="2254"/>
      <c r="J48" s="2251"/>
      <c r="K48" s="2251"/>
    </row>
    <row r="49" spans="1:11">
      <c r="A49" s="2204"/>
      <c r="B49" s="2205"/>
      <c r="C49" s="2205" t="s">
        <v>4691</v>
      </c>
      <c r="D49" s="2205"/>
      <c r="E49" s="2205"/>
      <c r="F49" s="2205"/>
      <c r="G49" s="2253"/>
      <c r="J49" s="2251"/>
      <c r="K49" s="2251"/>
    </row>
    <row r="50" spans="1:11">
      <c r="A50" s="2204"/>
      <c r="B50" s="2205"/>
      <c r="C50" s="2205" t="s">
        <v>4692</v>
      </c>
      <c r="D50" s="2205"/>
      <c r="E50" s="2205"/>
      <c r="F50" s="2205"/>
      <c r="G50" s="2253"/>
      <c r="J50" s="2251"/>
      <c r="K50" s="2251"/>
    </row>
    <row r="51" spans="1:11">
      <c r="A51" s="2204"/>
      <c r="B51" s="2205"/>
      <c r="C51" s="2205"/>
      <c r="D51" s="2205"/>
      <c r="E51" s="2205"/>
      <c r="F51" s="2205"/>
      <c r="G51" s="2253"/>
      <c r="J51" s="2251"/>
      <c r="K51" s="2251"/>
    </row>
    <row r="52" spans="1:11">
      <c r="A52" s="2204"/>
      <c r="B52" s="2205"/>
      <c r="C52" s="2205"/>
      <c r="D52" s="2205"/>
      <c r="E52" s="2205"/>
      <c r="F52" s="2205"/>
      <c r="G52" s="2253"/>
      <c r="J52" s="2251"/>
      <c r="K52" s="2251"/>
    </row>
    <row r="53" spans="1:11">
      <c r="A53" s="2204"/>
      <c r="B53" s="2205"/>
      <c r="C53" s="2205"/>
      <c r="D53" s="2205"/>
      <c r="E53" s="2205"/>
      <c r="F53" s="2205"/>
      <c r="G53" s="2253"/>
    </row>
    <row r="54" spans="1:11">
      <c r="A54" s="2204"/>
      <c r="B54" s="2205"/>
      <c r="C54" s="2205"/>
      <c r="D54" s="2205"/>
      <c r="E54" s="2205"/>
      <c r="F54" s="2205"/>
      <c r="G54" s="2253"/>
    </row>
    <row r="55" spans="1:11">
      <c r="A55" s="2204"/>
      <c r="B55" s="2205"/>
      <c r="G55" s="2254"/>
    </row>
    <row r="56" spans="1:11" ht="15.75" thickBot="1">
      <c r="A56" s="2255"/>
      <c r="B56" s="2256"/>
      <c r="C56" s="2256"/>
      <c r="D56" s="2256"/>
      <c r="E56" s="2256"/>
      <c r="F56" s="2256"/>
      <c r="G56" s="2257"/>
    </row>
    <row r="57" spans="1:11">
      <c r="A57" s="2205"/>
      <c r="B57" s="2205"/>
      <c r="C57" s="2205"/>
      <c r="D57" s="2205"/>
      <c r="E57" s="2205"/>
      <c r="F57" s="2205"/>
      <c r="G57" s="2205"/>
    </row>
    <row r="58" spans="1:11">
      <c r="A58" s="2258" t="s">
        <v>2717</v>
      </c>
      <c r="B58" s="2216"/>
      <c r="C58" s="2216"/>
      <c r="D58" s="2205"/>
      <c r="E58" s="2216"/>
      <c r="F58" s="2216"/>
      <c r="G58" s="2216"/>
    </row>
    <row r="59" spans="1:11">
      <c r="A59" s="2216" t="s">
        <v>2718</v>
      </c>
      <c r="B59" s="2216"/>
      <c r="C59" s="2216"/>
      <c r="D59" s="2216"/>
      <c r="E59" s="2216"/>
      <c r="F59" s="2216"/>
      <c r="G59" s="2216"/>
    </row>
  </sheetData>
  <phoneticPr fontId="0" type="noConversion"/>
  <printOptions horizontalCentered="1" verticalCentered="1"/>
  <pageMargins left="0.25" right="0.25" top="0.25" bottom="0.25" header="0" footer="0"/>
  <pageSetup scale="79"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9">
    <tabColor rgb="FF00B050"/>
    <pageSetUpPr fitToPage="1"/>
  </sheetPr>
  <dimension ref="A1:O54"/>
  <sheetViews>
    <sheetView defaultGridColor="0" topLeftCell="A13" colorId="22" zoomScale="85" zoomScaleNormal="85" workbookViewId="0">
      <selection activeCell="C41" sqref="C41"/>
    </sheetView>
  </sheetViews>
  <sheetFormatPr defaultColWidth="9.6640625" defaultRowHeight="15"/>
  <cols>
    <col min="1" max="1" width="5.6640625" style="2203" customWidth="1"/>
    <col min="2" max="2" width="7.6640625" style="2203" customWidth="1"/>
    <col min="3" max="3" width="20.6640625" style="2203" customWidth="1"/>
    <col min="4" max="4" width="11.33203125" style="2203" customWidth="1"/>
    <col min="5" max="5" width="10.6640625" style="2203" customWidth="1"/>
    <col min="6" max="6" width="14.88671875" style="2203" customWidth="1"/>
    <col min="7" max="7" width="14.6640625" style="2203" customWidth="1"/>
    <col min="8" max="8" width="9.6640625" style="2203"/>
    <col min="9" max="9" width="2" style="2203" customWidth="1"/>
    <col min="10" max="10" width="9" style="2203" customWidth="1"/>
    <col min="11" max="12" width="9.6640625" style="2203"/>
    <col min="13" max="13" width="14.21875" style="2203" bestFit="1" customWidth="1"/>
    <col min="14" max="14" width="9.6640625" style="2203"/>
    <col min="15" max="15" width="16.88671875" style="2203" bestFit="1" customWidth="1"/>
    <col min="16" max="16384" width="9.6640625" style="2203"/>
  </cols>
  <sheetData>
    <row r="1" spans="1:10">
      <c r="A1" s="2198" t="s">
        <v>3339</v>
      </c>
      <c r="B1" s="2199"/>
      <c r="C1" s="2200"/>
      <c r="D1" s="2199" t="s">
        <v>3891</v>
      </c>
      <c r="E1" s="2200"/>
      <c r="F1" s="2199" t="s">
        <v>2819</v>
      </c>
      <c r="G1" s="2201" t="s">
        <v>2820</v>
      </c>
      <c r="H1" s="2259"/>
    </row>
    <row r="2" spans="1:10" ht="16.5" customHeight="1">
      <c r="A2" s="2260"/>
      <c r="B2" s="2205"/>
      <c r="C2" s="2206"/>
      <c r="D2" s="2205" t="s">
        <v>2576</v>
      </c>
      <c r="E2" s="2206"/>
      <c r="F2" s="2205" t="s">
        <v>2821</v>
      </c>
      <c r="G2" s="2207"/>
      <c r="H2" s="2253"/>
    </row>
    <row r="3" spans="1:10" ht="15" customHeight="1">
      <c r="A3" s="2204" t="s">
        <v>4488</v>
      </c>
      <c r="B3" s="2205"/>
      <c r="C3" s="2206"/>
      <c r="D3" s="2205" t="s">
        <v>1675</v>
      </c>
      <c r="E3" s="2206"/>
      <c r="F3" s="2261" t="str">
        <f>'336'!F3</f>
        <v>4/28/2015</v>
      </c>
      <c r="G3" s="2262" t="str">
        <f>'Data Sheet'!$C$38</f>
        <v>12/31/2014</v>
      </c>
      <c r="H3" s="2253"/>
    </row>
    <row r="4" spans="1:10" ht="15" customHeight="1">
      <c r="A4" s="2263" t="s">
        <v>2719</v>
      </c>
      <c r="B4" s="2264"/>
      <c r="C4" s="2264"/>
      <c r="D4" s="2264"/>
      <c r="E4" s="2264"/>
      <c r="F4" s="2264"/>
      <c r="G4" s="2264"/>
      <c r="H4" s="2265"/>
    </row>
    <row r="5" spans="1:10">
      <c r="A5" s="2266" t="s">
        <v>2720</v>
      </c>
      <c r="B5" s="2267"/>
      <c r="C5" s="2267"/>
      <c r="D5" s="2267"/>
      <c r="E5" s="2267"/>
      <c r="F5" s="2267"/>
      <c r="G5" s="2267"/>
      <c r="H5" s="2268"/>
    </row>
    <row r="6" spans="1:10">
      <c r="A6" s="2225"/>
      <c r="B6" s="2207"/>
      <c r="C6" s="2226" t="s">
        <v>2721</v>
      </c>
      <c r="D6" s="2226" t="s">
        <v>2722</v>
      </c>
      <c r="E6" s="2207"/>
      <c r="F6" s="2226" t="s">
        <v>2723</v>
      </c>
      <c r="G6" s="2207"/>
      <c r="H6" s="2228" t="s">
        <v>626</v>
      </c>
    </row>
    <row r="7" spans="1:10">
      <c r="A7" s="2225"/>
      <c r="B7" s="2226" t="s">
        <v>1733</v>
      </c>
      <c r="C7" s="2226" t="s">
        <v>2724</v>
      </c>
      <c r="D7" s="2226" t="s">
        <v>2725</v>
      </c>
      <c r="E7" s="2226" t="s">
        <v>2296</v>
      </c>
      <c r="F7" s="2226" t="s">
        <v>2297</v>
      </c>
      <c r="G7" s="2226" t="s">
        <v>2298</v>
      </c>
      <c r="H7" s="2228" t="s">
        <v>2299</v>
      </c>
    </row>
    <row r="8" spans="1:10">
      <c r="A8" s="2225" t="s">
        <v>4190</v>
      </c>
      <c r="B8" s="2226" t="s">
        <v>4193</v>
      </c>
      <c r="C8" s="2226" t="s">
        <v>2300</v>
      </c>
      <c r="D8" s="2226" t="s">
        <v>2301</v>
      </c>
      <c r="E8" s="2226" t="s">
        <v>2302</v>
      </c>
      <c r="F8" s="2226" t="s">
        <v>2302</v>
      </c>
      <c r="G8" s="2226" t="s">
        <v>2303</v>
      </c>
      <c r="H8" s="2228" t="s">
        <v>4489</v>
      </c>
    </row>
    <row r="9" spans="1:10">
      <c r="A9" s="2229" t="s">
        <v>4193</v>
      </c>
      <c r="B9" s="2231" t="s">
        <v>65</v>
      </c>
      <c r="C9" s="2231" t="s">
        <v>2119</v>
      </c>
      <c r="D9" s="2231" t="s">
        <v>2120</v>
      </c>
      <c r="E9" s="2231" t="s">
        <v>2121</v>
      </c>
      <c r="F9" s="2231" t="s">
        <v>4029</v>
      </c>
      <c r="G9" s="2231" t="s">
        <v>4030</v>
      </c>
      <c r="H9" s="2232" t="s">
        <v>4031</v>
      </c>
    </row>
    <row r="10" spans="1:10">
      <c r="A10" s="2269">
        <v>12</v>
      </c>
      <c r="B10" s="2822">
        <v>303</v>
      </c>
      <c r="C10" s="3045">
        <v>14547.342999999999</v>
      </c>
      <c r="D10" s="2810">
        <v>5</v>
      </c>
      <c r="E10" s="2820" t="s">
        <v>3867</v>
      </c>
      <c r="F10" s="2807">
        <v>20</v>
      </c>
      <c r="G10" s="2808" t="s">
        <v>1550</v>
      </c>
      <c r="H10" s="2809"/>
      <c r="J10" s="2250"/>
    </row>
    <row r="11" spans="1:10">
      <c r="A11" s="2269">
        <v>13</v>
      </c>
      <c r="B11" s="2805" t="s">
        <v>1493</v>
      </c>
      <c r="C11" s="2818">
        <v>14547.342999999999</v>
      </c>
      <c r="D11" s="2816"/>
      <c r="E11" s="2816"/>
      <c r="F11" s="2816"/>
      <c r="G11" s="2816"/>
      <c r="H11" s="2815"/>
    </row>
    <row r="12" spans="1:10">
      <c r="A12" s="2269">
        <v>14</v>
      </c>
      <c r="B12" s="2805"/>
      <c r="C12" s="2816"/>
      <c r="D12" s="2816"/>
      <c r="E12" s="2816"/>
      <c r="F12" s="2816"/>
      <c r="G12" s="2816"/>
      <c r="H12" s="2815"/>
    </row>
    <row r="13" spans="1:10">
      <c r="A13" s="2269">
        <v>15</v>
      </c>
      <c r="B13" s="2822">
        <v>350</v>
      </c>
      <c r="C13" s="3045">
        <v>8046.451</v>
      </c>
      <c r="D13" s="2810">
        <v>60</v>
      </c>
      <c r="E13" s="2820" t="s">
        <v>3867</v>
      </c>
      <c r="F13" s="2807">
        <v>1.67</v>
      </c>
      <c r="G13" s="2808" t="s">
        <v>3347</v>
      </c>
      <c r="H13" s="2809">
        <v>26</v>
      </c>
    </row>
    <row r="14" spans="1:10">
      <c r="A14" s="2269">
        <v>16</v>
      </c>
      <c r="B14" s="2822">
        <v>351</v>
      </c>
      <c r="C14" s="3045">
        <v>0</v>
      </c>
      <c r="D14" s="2810">
        <v>40</v>
      </c>
      <c r="E14" s="2806">
        <v>-15</v>
      </c>
      <c r="F14" s="2807">
        <v>2.88</v>
      </c>
      <c r="G14" s="2808" t="s">
        <v>3350</v>
      </c>
      <c r="H14" s="2809"/>
      <c r="J14" s="2272"/>
    </row>
    <row r="15" spans="1:10">
      <c r="A15" s="2269">
        <v>17</v>
      </c>
      <c r="B15" s="2822">
        <v>352</v>
      </c>
      <c r="C15" s="3045">
        <v>9206.4210000000003</v>
      </c>
      <c r="D15" s="2810">
        <v>60</v>
      </c>
      <c r="E15" s="2806">
        <v>-10</v>
      </c>
      <c r="F15" s="2807">
        <v>1.83</v>
      </c>
      <c r="G15" s="2808" t="s">
        <v>3348</v>
      </c>
      <c r="H15" s="2809">
        <v>44</v>
      </c>
    </row>
    <row r="16" spans="1:10">
      <c r="A16" s="2269">
        <v>18</v>
      </c>
      <c r="B16" s="2822">
        <v>353</v>
      </c>
      <c r="C16" s="3045">
        <v>82807.03</v>
      </c>
      <c r="D16" s="2810">
        <v>40</v>
      </c>
      <c r="E16" s="2806">
        <v>-15</v>
      </c>
      <c r="F16" s="2807">
        <v>2.88</v>
      </c>
      <c r="G16" s="2808" t="s">
        <v>3350</v>
      </c>
      <c r="H16" s="2809">
        <v>31</v>
      </c>
    </row>
    <row r="17" spans="1:15">
      <c r="A17" s="2269">
        <v>19</v>
      </c>
      <c r="B17" s="2822">
        <v>354</v>
      </c>
      <c r="C17" s="3045">
        <v>8656.0830000000005</v>
      </c>
      <c r="D17" s="2806">
        <v>65</v>
      </c>
      <c r="E17" s="2806">
        <v>-20</v>
      </c>
      <c r="F17" s="2807">
        <v>1.85</v>
      </c>
      <c r="G17" s="2821" t="s">
        <v>3347</v>
      </c>
      <c r="H17" s="2809">
        <v>46</v>
      </c>
    </row>
    <row r="18" spans="1:15">
      <c r="A18" s="2269">
        <v>20</v>
      </c>
      <c r="B18" s="2822">
        <v>355</v>
      </c>
      <c r="C18" s="3045">
        <v>68595.055000000008</v>
      </c>
      <c r="D18" s="2810">
        <v>50</v>
      </c>
      <c r="E18" s="2806">
        <v>-50</v>
      </c>
      <c r="F18" s="2807">
        <v>3</v>
      </c>
      <c r="G18" s="2808" t="s">
        <v>3351</v>
      </c>
      <c r="H18" s="2809">
        <v>43</v>
      </c>
    </row>
    <row r="19" spans="1:15">
      <c r="A19" s="2269">
        <v>21</v>
      </c>
      <c r="B19" s="2822">
        <v>356</v>
      </c>
      <c r="C19" s="3045">
        <v>39179.396999999997</v>
      </c>
      <c r="D19" s="2810">
        <v>65</v>
      </c>
      <c r="E19" s="2806">
        <v>-15</v>
      </c>
      <c r="F19" s="2807">
        <v>1.77</v>
      </c>
      <c r="G19" s="2808" t="s">
        <v>3348</v>
      </c>
      <c r="H19" s="2809">
        <v>54</v>
      </c>
    </row>
    <row r="20" spans="1:15">
      <c r="A20" s="2269">
        <v>22</v>
      </c>
      <c r="B20" s="2822">
        <v>356</v>
      </c>
      <c r="C20" s="3045">
        <v>1343.595</v>
      </c>
      <c r="D20" s="2810">
        <v>65</v>
      </c>
      <c r="E20" s="2820">
        <v>-15</v>
      </c>
      <c r="F20" s="2807">
        <v>1.77</v>
      </c>
      <c r="G20" s="2808" t="s">
        <v>3348</v>
      </c>
      <c r="H20" s="2809">
        <v>35</v>
      </c>
    </row>
    <row r="21" spans="1:15">
      <c r="A21" s="2269">
        <v>23</v>
      </c>
      <c r="B21" s="2822">
        <v>357</v>
      </c>
      <c r="C21" s="3045">
        <v>5374.5119999999997</v>
      </c>
      <c r="D21" s="2810">
        <v>30</v>
      </c>
      <c r="E21" s="2820" t="s">
        <v>3867</v>
      </c>
      <c r="F21" s="2807">
        <v>3.33</v>
      </c>
      <c r="G21" s="2808" t="s">
        <v>3351</v>
      </c>
      <c r="H21" s="2809">
        <v>24</v>
      </c>
    </row>
    <row r="22" spans="1:15">
      <c r="A22" s="2269">
        <v>24</v>
      </c>
      <c r="B22" s="2822">
        <v>358</v>
      </c>
      <c r="C22" s="3045">
        <v>15368.405000000001</v>
      </c>
      <c r="D22" s="2810">
        <v>30</v>
      </c>
      <c r="E22" s="2820" t="s">
        <v>3867</v>
      </c>
      <c r="F22" s="2807">
        <v>3.33</v>
      </c>
      <c r="G22" s="2808" t="s">
        <v>1551</v>
      </c>
      <c r="H22" s="2809">
        <v>25</v>
      </c>
    </row>
    <row r="23" spans="1:15">
      <c r="A23" s="2269">
        <v>25</v>
      </c>
      <c r="B23" s="2822">
        <v>359</v>
      </c>
      <c r="C23" s="3045">
        <v>1194.971</v>
      </c>
      <c r="D23" s="2810">
        <v>60</v>
      </c>
      <c r="E23" s="2820" t="s">
        <v>3867</v>
      </c>
      <c r="F23" s="2807">
        <v>1.67</v>
      </c>
      <c r="G23" s="2808" t="s">
        <v>3347</v>
      </c>
      <c r="H23" s="2809">
        <v>36</v>
      </c>
    </row>
    <row r="24" spans="1:15">
      <c r="A24" s="2269">
        <v>26</v>
      </c>
      <c r="B24" s="2823" t="s">
        <v>1493</v>
      </c>
      <c r="C24" s="2819">
        <v>239771.91999999998</v>
      </c>
      <c r="D24" s="2810"/>
      <c r="E24" s="2817"/>
      <c r="F24" s="2817"/>
      <c r="G24" s="2810"/>
      <c r="H24" s="2811"/>
    </row>
    <row r="25" spans="1:15">
      <c r="A25" s="2269">
        <v>27</v>
      </c>
      <c r="B25" s="2823"/>
      <c r="C25" s="2814"/>
      <c r="D25" s="2810"/>
      <c r="E25" s="2817"/>
      <c r="F25" s="2817"/>
      <c r="G25" s="2810"/>
      <c r="H25" s="2811"/>
    </row>
    <row r="26" spans="1:15">
      <c r="A26" s="2269">
        <v>28</v>
      </c>
      <c r="B26" s="2823"/>
      <c r="C26" s="2814"/>
      <c r="D26" s="2814"/>
      <c r="E26" s="2817"/>
      <c r="F26" s="2817"/>
      <c r="G26" s="2814"/>
      <c r="H26" s="2812"/>
    </row>
    <row r="27" spans="1:15">
      <c r="A27" s="2269">
        <v>29</v>
      </c>
      <c r="B27" s="2822">
        <v>360</v>
      </c>
      <c r="C27" s="3045">
        <v>1010.59</v>
      </c>
      <c r="D27" s="2810">
        <v>50</v>
      </c>
      <c r="E27" s="2820" t="s">
        <v>3867</v>
      </c>
      <c r="F27" s="2807">
        <v>2</v>
      </c>
      <c r="G27" s="2808" t="s">
        <v>3347</v>
      </c>
      <c r="H27" s="2809">
        <v>29</v>
      </c>
    </row>
    <row r="28" spans="1:15">
      <c r="A28" s="2269">
        <v>30</v>
      </c>
      <c r="B28" s="2822">
        <v>361</v>
      </c>
      <c r="C28" s="3045">
        <v>14308.294</v>
      </c>
      <c r="D28" s="2810">
        <v>55</v>
      </c>
      <c r="E28" s="2806">
        <v>-15</v>
      </c>
      <c r="F28" s="2807">
        <v>2.09</v>
      </c>
      <c r="G28" s="2808" t="s">
        <v>3351</v>
      </c>
      <c r="H28" s="2809">
        <v>45</v>
      </c>
    </row>
    <row r="29" spans="1:15">
      <c r="A29" s="2269">
        <v>31</v>
      </c>
      <c r="B29" s="2822">
        <v>362</v>
      </c>
      <c r="C29" s="3045">
        <v>133623.72700000001</v>
      </c>
      <c r="D29" s="2810">
        <v>40</v>
      </c>
      <c r="E29" s="2806">
        <v>-10</v>
      </c>
      <c r="F29" s="2807">
        <v>2.75</v>
      </c>
      <c r="G29" s="2808" t="s">
        <v>3349</v>
      </c>
      <c r="H29" s="2809">
        <v>33</v>
      </c>
    </row>
    <row r="30" spans="1:15">
      <c r="A30" s="2269">
        <v>32</v>
      </c>
      <c r="B30" s="2822">
        <v>363</v>
      </c>
      <c r="C30" s="3045">
        <v>0</v>
      </c>
      <c r="D30" s="2810">
        <v>40</v>
      </c>
      <c r="E30" s="2806">
        <v>-10</v>
      </c>
      <c r="F30" s="2807">
        <v>2.75</v>
      </c>
      <c r="G30" s="2808" t="s">
        <v>3349</v>
      </c>
      <c r="H30" s="2809"/>
    </row>
    <row r="31" spans="1:15">
      <c r="A31" s="2269">
        <v>33</v>
      </c>
      <c r="B31" s="2822">
        <v>364</v>
      </c>
      <c r="C31" s="3045">
        <v>139545.489</v>
      </c>
      <c r="D31" s="2810">
        <v>50</v>
      </c>
      <c r="E31" s="2806">
        <v>-100</v>
      </c>
      <c r="F31" s="2807">
        <v>4</v>
      </c>
      <c r="G31" s="2808" t="s">
        <v>3349</v>
      </c>
      <c r="H31" s="2809">
        <v>40</v>
      </c>
      <c r="J31" s="2272"/>
    </row>
    <row r="32" spans="1:15">
      <c r="A32" s="2269">
        <v>34</v>
      </c>
      <c r="B32" s="2822">
        <v>365</v>
      </c>
      <c r="C32" s="3045">
        <v>154299.26500000001</v>
      </c>
      <c r="D32" s="2810">
        <v>65</v>
      </c>
      <c r="E32" s="2806">
        <v>-90</v>
      </c>
      <c r="F32" s="2807">
        <v>2.92</v>
      </c>
      <c r="G32" s="2808" t="s">
        <v>3349</v>
      </c>
      <c r="H32" s="2809">
        <v>54</v>
      </c>
      <c r="M32" s="2251"/>
      <c r="O32" s="2251"/>
    </row>
    <row r="33" spans="1:15">
      <c r="A33" s="2269">
        <v>35</v>
      </c>
      <c r="B33" s="2822">
        <v>365</v>
      </c>
      <c r="C33" s="3045">
        <v>3406.0360000000001</v>
      </c>
      <c r="D33" s="2810">
        <v>30</v>
      </c>
      <c r="E33" s="2806">
        <v>-40</v>
      </c>
      <c r="F33" s="2807">
        <v>4.67</v>
      </c>
      <c r="G33" s="2808" t="s">
        <v>3351</v>
      </c>
      <c r="H33" s="2809">
        <v>20</v>
      </c>
      <c r="M33" s="2251"/>
      <c r="O33" s="2251"/>
    </row>
    <row r="34" spans="1:15">
      <c r="A34" s="2269">
        <v>36</v>
      </c>
      <c r="B34" s="2822">
        <v>366</v>
      </c>
      <c r="C34" s="3045">
        <v>22963.088</v>
      </c>
      <c r="D34" s="2810">
        <v>75</v>
      </c>
      <c r="E34" s="2806">
        <v>-50</v>
      </c>
      <c r="F34" s="2807">
        <v>2</v>
      </c>
      <c r="G34" s="2808" t="s">
        <v>3348</v>
      </c>
      <c r="H34" s="2809">
        <v>63</v>
      </c>
      <c r="M34" s="2251"/>
      <c r="O34" s="2251"/>
    </row>
    <row r="35" spans="1:15">
      <c r="A35" s="2269">
        <v>37</v>
      </c>
      <c r="B35" s="2822">
        <v>367</v>
      </c>
      <c r="C35" s="3045">
        <v>115423.334</v>
      </c>
      <c r="D35" s="2810">
        <v>70</v>
      </c>
      <c r="E35" s="2806">
        <v>-50</v>
      </c>
      <c r="F35" s="2807">
        <v>2.14</v>
      </c>
      <c r="G35" s="2821" t="s">
        <v>3351</v>
      </c>
      <c r="H35" s="2809">
        <v>57</v>
      </c>
      <c r="M35" s="2251"/>
      <c r="O35" s="2251"/>
    </row>
    <row r="36" spans="1:15">
      <c r="A36" s="2269">
        <v>38</v>
      </c>
      <c r="B36" s="2822">
        <v>368</v>
      </c>
      <c r="C36" s="3045">
        <v>112461.40500000001</v>
      </c>
      <c r="D36" s="2810">
        <v>45</v>
      </c>
      <c r="E36" s="2806">
        <v>-10</v>
      </c>
      <c r="F36" s="2807">
        <v>2.44</v>
      </c>
      <c r="G36" s="2808" t="s">
        <v>3350</v>
      </c>
      <c r="H36" s="2809">
        <v>35</v>
      </c>
      <c r="J36" s="2272"/>
      <c r="M36" s="2251"/>
      <c r="O36" s="2251"/>
    </row>
    <row r="37" spans="1:15">
      <c r="A37" s="2269">
        <v>39</v>
      </c>
      <c r="B37" s="2822">
        <v>369</v>
      </c>
      <c r="C37" s="3045">
        <v>18342.944</v>
      </c>
      <c r="D37" s="2810">
        <v>60</v>
      </c>
      <c r="E37" s="2806">
        <v>-100</v>
      </c>
      <c r="F37" s="2807">
        <v>3.33</v>
      </c>
      <c r="G37" s="2808" t="s">
        <v>3351</v>
      </c>
      <c r="H37" s="2809">
        <v>41</v>
      </c>
      <c r="M37" s="2251"/>
      <c r="O37" s="2251"/>
    </row>
    <row r="38" spans="1:15">
      <c r="A38" s="2269">
        <v>40</v>
      </c>
      <c r="B38" s="2822">
        <v>369</v>
      </c>
      <c r="C38" s="3045">
        <v>19128.741999999998</v>
      </c>
      <c r="D38" s="2810">
        <v>55</v>
      </c>
      <c r="E38" s="2806">
        <v>-100</v>
      </c>
      <c r="F38" s="2807">
        <v>3.64</v>
      </c>
      <c r="G38" s="2808" t="s">
        <v>1551</v>
      </c>
      <c r="H38" s="2809">
        <v>40</v>
      </c>
      <c r="M38" s="2251"/>
      <c r="O38" s="2251"/>
    </row>
    <row r="39" spans="1:15">
      <c r="A39" s="2269">
        <v>41</v>
      </c>
      <c r="B39" s="2822">
        <v>370</v>
      </c>
      <c r="C39" s="3045">
        <v>30583.936000000002</v>
      </c>
      <c r="D39" s="2810">
        <v>30</v>
      </c>
      <c r="E39" s="2820" t="s">
        <v>3867</v>
      </c>
      <c r="F39" s="2807">
        <v>3.33</v>
      </c>
      <c r="G39" s="2808" t="s">
        <v>3350</v>
      </c>
      <c r="H39" s="2809">
        <v>19</v>
      </c>
      <c r="M39" s="2251"/>
      <c r="O39" s="2278"/>
    </row>
    <row r="40" spans="1:15">
      <c r="A40" s="2269">
        <v>42</v>
      </c>
      <c r="B40" s="2822">
        <v>371</v>
      </c>
      <c r="C40" s="3045">
        <v>518.73</v>
      </c>
      <c r="D40" s="2810">
        <v>40</v>
      </c>
      <c r="E40" s="2820" t="s">
        <v>3867</v>
      </c>
      <c r="F40" s="2807">
        <v>2.5</v>
      </c>
      <c r="G40" s="2808" t="s">
        <v>3348</v>
      </c>
      <c r="H40" s="2809">
        <v>30</v>
      </c>
    </row>
    <row r="41" spans="1:15">
      <c r="A41" s="2269">
        <v>43</v>
      </c>
      <c r="B41" s="2822">
        <v>373</v>
      </c>
      <c r="C41" s="3045">
        <v>14778.291000000001</v>
      </c>
      <c r="D41" s="2810">
        <v>40</v>
      </c>
      <c r="E41" s="2806">
        <v>-60</v>
      </c>
      <c r="F41" s="2807">
        <v>4</v>
      </c>
      <c r="G41" s="2808" t="s">
        <v>3350</v>
      </c>
      <c r="H41" s="2809">
        <v>29</v>
      </c>
    </row>
    <row r="42" spans="1:15">
      <c r="A42" s="2269">
        <v>44</v>
      </c>
      <c r="B42" s="2813" t="s">
        <v>1493</v>
      </c>
      <c r="C42" s="2819">
        <v>780393.87099999993</v>
      </c>
      <c r="D42" s="2810"/>
      <c r="E42" s="2806"/>
      <c r="F42" s="2807"/>
      <c r="G42" s="2808"/>
      <c r="H42" s="2809"/>
    </row>
    <row r="43" spans="1:15">
      <c r="A43" s="2269">
        <v>45</v>
      </c>
      <c r="B43" s="2273"/>
      <c r="C43" s="2270"/>
      <c r="D43" s="2276"/>
      <c r="E43" s="2274"/>
      <c r="F43" s="2274"/>
      <c r="G43" s="2276"/>
      <c r="H43" s="2277"/>
    </row>
    <row r="44" spans="1:15">
      <c r="A44" s="2269">
        <v>46</v>
      </c>
      <c r="B44" s="2273"/>
      <c r="C44" s="2276"/>
      <c r="D44" s="2271"/>
      <c r="E44" s="2274"/>
      <c r="F44" s="2274"/>
      <c r="G44" s="2271"/>
      <c r="H44" s="2275"/>
    </row>
    <row r="45" spans="1:15">
      <c r="A45" s="2269">
        <v>47</v>
      </c>
      <c r="B45" s="2279"/>
      <c r="C45" s="2276"/>
      <c r="D45" s="2271"/>
      <c r="E45" s="2274"/>
      <c r="F45" s="2274"/>
      <c r="G45" s="2271"/>
      <c r="H45" s="2275"/>
    </row>
    <row r="46" spans="1:15">
      <c r="A46" s="2269">
        <v>48</v>
      </c>
      <c r="B46" s="2273"/>
      <c r="C46" s="2276"/>
      <c r="D46" s="2271"/>
      <c r="E46" s="2274"/>
      <c r="F46" s="2274"/>
      <c r="G46" s="2271"/>
      <c r="H46" s="2275"/>
    </row>
    <row r="47" spans="1:15">
      <c r="A47" s="2269">
        <v>49</v>
      </c>
      <c r="B47" s="2273"/>
      <c r="C47" s="2276"/>
      <c r="D47" s="2271"/>
      <c r="E47" s="2274"/>
      <c r="F47" s="2274"/>
      <c r="G47" s="2271"/>
      <c r="H47" s="2275"/>
    </row>
    <row r="48" spans="1:15">
      <c r="A48" s="2269">
        <v>50</v>
      </c>
      <c r="B48" s="2273"/>
      <c r="C48" s="2276"/>
      <c r="D48" s="2271"/>
      <c r="E48" s="2274"/>
      <c r="F48" s="2274"/>
      <c r="G48" s="2271"/>
      <c r="H48" s="2275"/>
    </row>
    <row r="49" spans="1:8">
      <c r="A49" s="2280">
        <v>51</v>
      </c>
      <c r="B49" s="2273"/>
      <c r="C49" s="2276"/>
      <c r="D49" s="2271"/>
      <c r="E49" s="2274"/>
      <c r="F49" s="2274"/>
      <c r="G49" s="2271"/>
      <c r="H49" s="2275"/>
    </row>
    <row r="50" spans="1:8">
      <c r="A50" s="2281">
        <v>52</v>
      </c>
      <c r="B50" s="2273"/>
      <c r="C50" s="2276"/>
      <c r="D50" s="2271"/>
      <c r="E50" s="2274"/>
      <c r="F50" s="2274"/>
      <c r="G50" s="2271"/>
      <c r="H50" s="2275"/>
    </row>
    <row r="51" spans="1:8">
      <c r="A51" s="2281">
        <v>53</v>
      </c>
      <c r="B51" s="2273"/>
      <c r="C51" s="2276"/>
      <c r="D51" s="2271"/>
      <c r="E51" s="2274"/>
      <c r="F51" s="2274"/>
      <c r="G51" s="2271"/>
      <c r="H51" s="2275"/>
    </row>
    <row r="52" spans="1:8" ht="15.75" thickBot="1">
      <c r="A52" s="2282">
        <v>54</v>
      </c>
      <c r="B52" s="2283"/>
      <c r="C52" s="2284"/>
      <c r="D52" s="2285"/>
      <c r="E52" s="2286"/>
      <c r="F52" s="2286"/>
      <c r="G52" s="2285"/>
      <c r="H52" s="2287"/>
    </row>
    <row r="53" spans="1:8">
      <c r="A53" s="2199" t="s">
        <v>2304</v>
      </c>
      <c r="B53" s="2288"/>
      <c r="C53" s="2205"/>
      <c r="D53" s="2205"/>
      <c r="E53" s="2205"/>
      <c r="F53" s="2205"/>
      <c r="G53" s="2205"/>
      <c r="H53" s="2289" t="s">
        <v>1552</v>
      </c>
    </row>
    <row r="54" spans="1:8">
      <c r="A54" s="2248" t="s">
        <v>2305</v>
      </c>
      <c r="B54" s="2290"/>
      <c r="C54" s="2291"/>
      <c r="D54" s="2216"/>
      <c r="E54" s="2216"/>
      <c r="F54" s="2216"/>
      <c r="G54" s="2216"/>
      <c r="H54" s="2216"/>
    </row>
  </sheetData>
  <phoneticPr fontId="0" type="noConversion"/>
  <printOptions horizontalCentered="1" verticalCentered="1"/>
  <pageMargins left="0.5" right="0.25" top="0.25" bottom="0.25" header="0" footer="0"/>
  <pageSetup scale="87" orientation="portrait" horizontalDpi="300"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tabColor rgb="FF00B050"/>
    <pageSetUpPr fitToPage="1"/>
  </sheetPr>
  <dimension ref="A1:M54"/>
  <sheetViews>
    <sheetView view="pageBreakPreview" zoomScale="60" zoomScaleNormal="100" workbookViewId="0">
      <selection activeCell="L22" sqref="L22"/>
    </sheetView>
  </sheetViews>
  <sheetFormatPr defaultColWidth="9.6640625" defaultRowHeight="15"/>
  <cols>
    <col min="1" max="1" width="5.6640625" style="2203" customWidth="1"/>
    <col min="2" max="2" width="7.6640625" style="2203" customWidth="1"/>
    <col min="3" max="3" width="20.6640625" style="2203" customWidth="1"/>
    <col min="4" max="4" width="11.33203125" style="2203" customWidth="1"/>
    <col min="5" max="5" width="10.6640625" style="2203" customWidth="1"/>
    <col min="6" max="6" width="14.88671875" style="2203" customWidth="1"/>
    <col min="7" max="7" width="14.6640625" style="2203" customWidth="1"/>
    <col min="8" max="8" width="9.6640625" style="2203"/>
    <col min="9" max="9" width="1.33203125" style="2203" customWidth="1"/>
    <col min="10" max="16384" width="9.6640625" style="2203"/>
  </cols>
  <sheetData>
    <row r="1" spans="1:13" ht="15.75" thickBot="1"/>
    <row r="2" spans="1:13">
      <c r="A2" s="2198" t="s">
        <v>3339</v>
      </c>
      <c r="B2" s="2199"/>
      <c r="C2" s="2200"/>
      <c r="D2" s="2199" t="s">
        <v>3891</v>
      </c>
      <c r="E2" s="2200"/>
      <c r="F2" s="2199" t="s">
        <v>2819</v>
      </c>
      <c r="G2" s="2201" t="s">
        <v>2820</v>
      </c>
      <c r="H2" s="2259"/>
    </row>
    <row r="3" spans="1:13">
      <c r="A3" s="2260"/>
      <c r="B3" s="2205"/>
      <c r="C3" s="2206"/>
      <c r="D3" s="2205" t="s">
        <v>1674</v>
      </c>
      <c r="E3" s="2206"/>
      <c r="F3" s="2205" t="s">
        <v>2821</v>
      </c>
      <c r="G3" s="2207"/>
      <c r="H3" s="2253"/>
    </row>
    <row r="4" spans="1:13">
      <c r="A4" s="2204" t="s">
        <v>4488</v>
      </c>
      <c r="B4" s="2205"/>
      <c r="C4" s="2206"/>
      <c r="D4" s="2205" t="s">
        <v>1675</v>
      </c>
      <c r="E4" s="2206"/>
      <c r="F4" s="2261" t="str">
        <f>'337'!F3</f>
        <v>4/28/2015</v>
      </c>
      <c r="G4" s="2262" t="str">
        <f>'Data Sheet'!$C$38</f>
        <v>12/31/2014</v>
      </c>
      <c r="H4" s="2253"/>
    </row>
    <row r="5" spans="1:13">
      <c r="A5" s="2263" t="s">
        <v>2719</v>
      </c>
      <c r="B5" s="2264"/>
      <c r="C5" s="2264"/>
      <c r="D5" s="2264"/>
      <c r="E5" s="2264"/>
      <c r="F5" s="2264"/>
      <c r="G5" s="2264"/>
      <c r="H5" s="2265"/>
    </row>
    <row r="6" spans="1:13">
      <c r="A6" s="2266" t="s">
        <v>2720</v>
      </c>
      <c r="B6" s="2267"/>
      <c r="C6" s="2267"/>
      <c r="D6" s="2267"/>
      <c r="E6" s="2267"/>
      <c r="F6" s="2267"/>
      <c r="G6" s="2267"/>
      <c r="H6" s="2268"/>
    </row>
    <row r="7" spans="1:13">
      <c r="A7" s="2225"/>
      <c r="B7" s="2207"/>
      <c r="C7" s="2226" t="s">
        <v>2721</v>
      </c>
      <c r="D7" s="2226" t="s">
        <v>2722</v>
      </c>
      <c r="E7" s="2207"/>
      <c r="F7" s="2226" t="s">
        <v>2723</v>
      </c>
      <c r="G7" s="2207"/>
      <c r="H7" s="2228" t="s">
        <v>626</v>
      </c>
    </row>
    <row r="8" spans="1:13">
      <c r="A8" s="2225"/>
      <c r="B8" s="2226" t="s">
        <v>1733</v>
      </c>
      <c r="C8" s="2226" t="s">
        <v>2724</v>
      </c>
      <c r="D8" s="2226" t="s">
        <v>2725</v>
      </c>
      <c r="E8" s="2226" t="s">
        <v>2296</v>
      </c>
      <c r="F8" s="2226" t="s">
        <v>2297</v>
      </c>
      <c r="G8" s="2226" t="s">
        <v>2298</v>
      </c>
      <c r="H8" s="2228" t="s">
        <v>2299</v>
      </c>
    </row>
    <row r="9" spans="1:13">
      <c r="A9" s="2225" t="s">
        <v>4190</v>
      </c>
      <c r="B9" s="2226" t="s">
        <v>4193</v>
      </c>
      <c r="C9" s="2226" t="s">
        <v>2300</v>
      </c>
      <c r="D9" s="2226" t="s">
        <v>2301</v>
      </c>
      <c r="E9" s="2226" t="s">
        <v>2302</v>
      </c>
      <c r="F9" s="2226" t="s">
        <v>2302</v>
      </c>
      <c r="G9" s="2226" t="s">
        <v>2303</v>
      </c>
      <c r="H9" s="2228" t="s">
        <v>4489</v>
      </c>
    </row>
    <row r="10" spans="1:13">
      <c r="A10" s="2229" t="s">
        <v>4193</v>
      </c>
      <c r="B10" s="2231" t="s">
        <v>65</v>
      </c>
      <c r="C10" s="2231" t="s">
        <v>2119</v>
      </c>
      <c r="D10" s="2231" t="s">
        <v>2120</v>
      </c>
      <c r="E10" s="2231" t="s">
        <v>2121</v>
      </c>
      <c r="F10" s="2231" t="s">
        <v>4029</v>
      </c>
      <c r="G10" s="2231" t="s">
        <v>4030</v>
      </c>
      <c r="H10" s="2232" t="s">
        <v>4031</v>
      </c>
    </row>
    <row r="11" spans="1:13" ht="18">
      <c r="A11" s="2225">
        <v>12</v>
      </c>
      <c r="B11" s="2826">
        <v>390</v>
      </c>
      <c r="C11" s="2827">
        <v>6930.7569999999996</v>
      </c>
      <c r="D11" s="2828">
        <v>45</v>
      </c>
      <c r="E11" s="3046">
        <v>-20</v>
      </c>
      <c r="F11" s="3047">
        <v>2.67</v>
      </c>
      <c r="G11" s="2829" t="s">
        <v>3349</v>
      </c>
      <c r="H11" s="2830">
        <v>39</v>
      </c>
      <c r="I11" s="2293"/>
    </row>
    <row r="12" spans="1:13" ht="18">
      <c r="A12" s="2225">
        <v>13</v>
      </c>
      <c r="B12" s="2831">
        <v>391</v>
      </c>
      <c r="C12" s="2827">
        <v>545.78099999999995</v>
      </c>
      <c r="D12" s="2828">
        <v>20</v>
      </c>
      <c r="E12" s="2832" t="s">
        <v>3867</v>
      </c>
      <c r="F12" s="3047">
        <v>5</v>
      </c>
      <c r="G12" s="2829" t="s">
        <v>3349</v>
      </c>
      <c r="H12" s="2830">
        <v>12</v>
      </c>
      <c r="I12" s="2293"/>
      <c r="K12" s="2294"/>
    </row>
    <row r="13" spans="1:13" ht="18">
      <c r="A13" s="2225">
        <v>14</v>
      </c>
      <c r="B13" s="2831">
        <v>391</v>
      </c>
      <c r="C13" s="2827">
        <v>51.194000000000003</v>
      </c>
      <c r="D13" s="2828">
        <v>15</v>
      </c>
      <c r="E13" s="2832" t="s">
        <v>3867</v>
      </c>
      <c r="F13" s="3047">
        <v>6.67</v>
      </c>
      <c r="G13" s="2829" t="s">
        <v>3350</v>
      </c>
      <c r="H13" s="2830">
        <v>11</v>
      </c>
      <c r="I13" s="2293"/>
      <c r="K13" s="2294"/>
      <c r="M13" s="2295"/>
    </row>
    <row r="14" spans="1:13" ht="18">
      <c r="A14" s="2225">
        <v>15</v>
      </c>
      <c r="B14" s="2831">
        <v>391</v>
      </c>
      <c r="C14" s="2827">
        <v>13990.43</v>
      </c>
      <c r="D14" s="2828">
        <v>13</v>
      </c>
      <c r="E14" s="2832" t="s">
        <v>3867</v>
      </c>
      <c r="F14" s="3047">
        <v>7.69</v>
      </c>
      <c r="G14" s="2829" t="s">
        <v>3351</v>
      </c>
      <c r="H14" s="2830">
        <v>7</v>
      </c>
      <c r="I14" s="2293"/>
      <c r="K14" s="2294"/>
      <c r="M14" s="2295"/>
    </row>
    <row r="15" spans="1:13" ht="18">
      <c r="A15" s="2225">
        <v>16</v>
      </c>
      <c r="B15" s="2831">
        <v>393</v>
      </c>
      <c r="C15" s="2827">
        <v>35.052</v>
      </c>
      <c r="D15" s="2828">
        <v>25</v>
      </c>
      <c r="E15" s="2832" t="s">
        <v>3867</v>
      </c>
      <c r="F15" s="3047">
        <v>4</v>
      </c>
      <c r="G15" s="2829" t="s">
        <v>3348</v>
      </c>
      <c r="H15" s="2830">
        <v>12</v>
      </c>
      <c r="I15" s="2293"/>
      <c r="K15" s="2296"/>
      <c r="L15" s="2297"/>
      <c r="M15" s="2295"/>
    </row>
    <row r="16" spans="1:13" ht="18">
      <c r="A16" s="2225">
        <v>17</v>
      </c>
      <c r="B16" s="2831">
        <v>394</v>
      </c>
      <c r="C16" s="2827">
        <v>3328.0050000000001</v>
      </c>
      <c r="D16" s="2828">
        <v>25</v>
      </c>
      <c r="E16" s="2832" t="s">
        <v>3867</v>
      </c>
      <c r="F16" s="3047">
        <v>4</v>
      </c>
      <c r="G16" s="2829" t="s">
        <v>3349</v>
      </c>
      <c r="H16" s="2830">
        <v>19</v>
      </c>
      <c r="I16" s="2293"/>
      <c r="J16" s="2294"/>
      <c r="K16" s="2296"/>
      <c r="L16" s="2297"/>
      <c r="M16" s="2295"/>
    </row>
    <row r="17" spans="1:13" ht="18">
      <c r="A17" s="2225">
        <v>18</v>
      </c>
      <c r="B17" s="2831">
        <v>395</v>
      </c>
      <c r="C17" s="2827">
        <v>5265.1440000000002</v>
      </c>
      <c r="D17" s="2828">
        <v>25</v>
      </c>
      <c r="E17" s="2832" t="s">
        <v>3867</v>
      </c>
      <c r="F17" s="3047">
        <v>4</v>
      </c>
      <c r="G17" s="3048" t="s">
        <v>3348</v>
      </c>
      <c r="H17" s="2830">
        <v>17</v>
      </c>
      <c r="I17" s="2293"/>
      <c r="K17" s="2296"/>
      <c r="L17" s="2295"/>
      <c r="M17" s="2295"/>
    </row>
    <row r="18" spans="1:13" ht="18">
      <c r="A18" s="2225">
        <v>19</v>
      </c>
      <c r="B18" s="2831">
        <v>397</v>
      </c>
      <c r="C18" s="2827">
        <v>4912.9759999999997</v>
      </c>
      <c r="D18" s="2828">
        <v>15</v>
      </c>
      <c r="E18" s="2832" t="s">
        <v>3867</v>
      </c>
      <c r="F18" s="3047">
        <v>6.67</v>
      </c>
      <c r="G18" s="2829" t="s">
        <v>3349</v>
      </c>
      <c r="H18" s="2830">
        <v>10</v>
      </c>
      <c r="I18" s="2293"/>
      <c r="K18" s="2296"/>
      <c r="L18" s="2295"/>
      <c r="M18" s="2295"/>
    </row>
    <row r="19" spans="1:13" ht="18">
      <c r="A19" s="2225">
        <v>20</v>
      </c>
      <c r="B19" s="2831">
        <v>398</v>
      </c>
      <c r="C19" s="2827">
        <v>791.42399999999998</v>
      </c>
      <c r="D19" s="2828">
        <v>20</v>
      </c>
      <c r="E19" s="2832" t="s">
        <v>3867</v>
      </c>
      <c r="F19" s="3047">
        <v>5</v>
      </c>
      <c r="G19" s="2829" t="s">
        <v>3349</v>
      </c>
      <c r="H19" s="2830">
        <v>15</v>
      </c>
      <c r="I19" s="2293"/>
      <c r="K19" s="2296"/>
      <c r="L19" s="2295"/>
      <c r="M19" s="2295"/>
    </row>
    <row r="20" spans="1:13" ht="18">
      <c r="A20" s="2225">
        <v>21</v>
      </c>
      <c r="B20" s="2833" t="s">
        <v>1493</v>
      </c>
      <c r="C20" s="2834">
        <v>35850.762999999999</v>
      </c>
      <c r="D20" s="2828"/>
      <c r="E20" s="2835"/>
      <c r="F20" s="2835"/>
      <c r="G20" s="2829"/>
      <c r="H20" s="2825"/>
      <c r="I20" s="2293"/>
      <c r="K20" s="2296"/>
      <c r="L20" s="2295"/>
      <c r="M20" s="2295"/>
    </row>
    <row r="21" spans="1:13" ht="18">
      <c r="A21" s="2225">
        <v>22</v>
      </c>
      <c r="B21" s="2836"/>
      <c r="C21" s="2827"/>
      <c r="D21" s="2828"/>
      <c r="E21" s="2835"/>
      <c r="F21" s="2835"/>
      <c r="G21" s="2829"/>
      <c r="H21" s="2825"/>
      <c r="I21" s="2293"/>
      <c r="K21" s="2296"/>
      <c r="L21" s="2295"/>
    </row>
    <row r="22" spans="1:13" ht="18">
      <c r="A22" s="2225">
        <v>23</v>
      </c>
      <c r="B22" s="2837">
        <v>303</v>
      </c>
      <c r="C22" s="2827">
        <v>405.82586480000003</v>
      </c>
      <c r="D22" s="2838">
        <v>5</v>
      </c>
      <c r="E22" s="2832" t="s">
        <v>3867</v>
      </c>
      <c r="F22" s="3049">
        <v>20</v>
      </c>
      <c r="G22" s="3050" t="s">
        <v>1550</v>
      </c>
      <c r="H22" s="2830"/>
      <c r="K22" s="2300"/>
      <c r="L22" s="2295"/>
    </row>
    <row r="23" spans="1:13" ht="18">
      <c r="A23" s="2225">
        <v>24</v>
      </c>
      <c r="B23" s="2839">
        <v>303</v>
      </c>
      <c r="C23" s="3051">
        <v>1805.2714032000001</v>
      </c>
      <c r="D23" s="2838">
        <v>15</v>
      </c>
      <c r="E23" s="2832" t="s">
        <v>3867</v>
      </c>
      <c r="F23" s="2838">
        <v>6.67</v>
      </c>
      <c r="G23" s="3050" t="s">
        <v>1550</v>
      </c>
      <c r="H23" s="2830"/>
      <c r="J23" s="2301"/>
      <c r="K23" s="2296"/>
      <c r="L23" s="2295"/>
    </row>
    <row r="24" spans="1:13" ht="18">
      <c r="A24" s="2225">
        <v>25</v>
      </c>
      <c r="B24" s="2839">
        <v>303</v>
      </c>
      <c r="C24" s="3051">
        <v>9080.0875232000017</v>
      </c>
      <c r="D24" s="2838">
        <v>15</v>
      </c>
      <c r="E24" s="2832" t="s">
        <v>3867</v>
      </c>
      <c r="F24" s="2838">
        <v>6.67</v>
      </c>
      <c r="G24" s="3050" t="s">
        <v>1550</v>
      </c>
      <c r="H24" s="2830"/>
      <c r="J24" s="2301"/>
      <c r="K24" s="2296"/>
      <c r="L24" s="2295"/>
    </row>
    <row r="25" spans="1:13" ht="18">
      <c r="A25" s="2225">
        <v>26</v>
      </c>
      <c r="B25" s="2839">
        <v>303</v>
      </c>
      <c r="C25" s="3051">
        <v>25005.391056</v>
      </c>
      <c r="D25" s="2838">
        <v>15</v>
      </c>
      <c r="E25" s="2832" t="s">
        <v>3867</v>
      </c>
      <c r="F25" s="2838">
        <v>6.67</v>
      </c>
      <c r="G25" s="3050" t="s">
        <v>1550</v>
      </c>
      <c r="H25" s="2830"/>
      <c r="J25" s="2301"/>
      <c r="K25" s="2296"/>
      <c r="L25" s="2295"/>
    </row>
    <row r="26" spans="1:13" ht="18">
      <c r="A26" s="2225">
        <v>27</v>
      </c>
      <c r="B26" s="2839">
        <v>303</v>
      </c>
      <c r="C26" s="3051">
        <v>3297.7540095999998</v>
      </c>
      <c r="D26" s="2838">
        <v>5</v>
      </c>
      <c r="E26" s="2832" t="s">
        <v>3867</v>
      </c>
      <c r="F26" s="3049">
        <v>20</v>
      </c>
      <c r="G26" s="3050" t="s">
        <v>1550</v>
      </c>
      <c r="H26" s="2830"/>
      <c r="J26" s="2301"/>
      <c r="K26" s="2296"/>
      <c r="L26" s="2295"/>
    </row>
    <row r="27" spans="1:13" ht="18">
      <c r="A27" s="2225">
        <v>28</v>
      </c>
      <c r="B27" s="2839">
        <v>303</v>
      </c>
      <c r="C27" s="3051">
        <v>1050.6578624000001</v>
      </c>
      <c r="D27" s="2838">
        <v>15</v>
      </c>
      <c r="E27" s="3052" t="s">
        <v>3867</v>
      </c>
      <c r="F27" s="2838">
        <v>6.67</v>
      </c>
      <c r="G27" s="3050" t="s">
        <v>1550</v>
      </c>
      <c r="H27" s="2830"/>
      <c r="J27" s="2301"/>
      <c r="K27" s="2296"/>
      <c r="L27" s="2295"/>
    </row>
    <row r="28" spans="1:13" ht="18">
      <c r="A28" s="2225">
        <v>29</v>
      </c>
      <c r="B28" s="2839">
        <v>303</v>
      </c>
      <c r="C28" s="3051">
        <v>14162.991837600001</v>
      </c>
      <c r="D28" s="2838">
        <v>5</v>
      </c>
      <c r="E28" s="2832" t="s">
        <v>3867</v>
      </c>
      <c r="F28" s="3049">
        <v>20</v>
      </c>
      <c r="G28" s="3050" t="s">
        <v>1550</v>
      </c>
      <c r="H28" s="2830"/>
      <c r="J28" s="2301"/>
      <c r="K28" s="2296"/>
      <c r="L28" s="2295"/>
    </row>
    <row r="29" spans="1:13" ht="18">
      <c r="A29" s="2225">
        <v>30</v>
      </c>
      <c r="B29" s="2840" t="s">
        <v>1493</v>
      </c>
      <c r="C29" s="2841">
        <v>54807.979556800005</v>
      </c>
      <c r="D29" s="2838"/>
      <c r="E29" s="2832"/>
      <c r="F29" s="2838"/>
      <c r="G29" s="2838"/>
      <c r="H29" s="2825"/>
      <c r="J29" s="2301"/>
      <c r="K29" s="2296"/>
      <c r="L29" s="2295"/>
    </row>
    <row r="30" spans="1:13" ht="18">
      <c r="A30" s="2225">
        <v>31</v>
      </c>
      <c r="B30" s="2840"/>
      <c r="C30" s="2842"/>
      <c r="D30" s="2838"/>
      <c r="E30" s="2832"/>
      <c r="F30" s="2838"/>
      <c r="G30" s="2838"/>
      <c r="H30" s="2825"/>
      <c r="J30" s="2301"/>
      <c r="K30" s="2296"/>
      <c r="L30" s="2295"/>
    </row>
    <row r="31" spans="1:13" ht="18">
      <c r="A31" s="2225">
        <v>32</v>
      </c>
      <c r="B31" s="2833"/>
      <c r="C31" s="2843"/>
      <c r="D31" s="2828"/>
      <c r="E31" s="2835"/>
      <c r="F31" s="2835"/>
      <c r="G31" s="2829"/>
      <c r="H31" s="2825"/>
      <c r="J31" s="2301"/>
      <c r="K31" s="2296"/>
      <c r="L31" s="2295"/>
    </row>
    <row r="32" spans="1:13" ht="18">
      <c r="A32" s="2225">
        <v>33</v>
      </c>
      <c r="B32" s="2826">
        <v>389</v>
      </c>
      <c r="C32" s="2827">
        <v>588.83456249999995</v>
      </c>
      <c r="D32" s="2828">
        <v>50</v>
      </c>
      <c r="E32" s="2832" t="s">
        <v>3867</v>
      </c>
      <c r="F32" s="3047">
        <v>2</v>
      </c>
      <c r="G32" s="2829" t="s">
        <v>3347</v>
      </c>
      <c r="H32" s="2830">
        <v>18</v>
      </c>
      <c r="J32" s="2301"/>
      <c r="K32" s="2296"/>
      <c r="L32" s="2295"/>
    </row>
    <row r="33" spans="1:12" ht="18">
      <c r="A33" s="2225">
        <v>34</v>
      </c>
      <c r="B33" s="2831">
        <v>390</v>
      </c>
      <c r="C33" s="3053">
        <v>41603.01496</v>
      </c>
      <c r="D33" s="2828">
        <v>45</v>
      </c>
      <c r="E33" s="3046">
        <v>-20</v>
      </c>
      <c r="F33" s="3047">
        <v>2.67</v>
      </c>
      <c r="G33" s="2829" t="s">
        <v>3349</v>
      </c>
      <c r="H33" s="2830">
        <v>35</v>
      </c>
      <c r="J33" s="2301"/>
      <c r="K33" s="2296"/>
      <c r="L33" s="2295"/>
    </row>
    <row r="34" spans="1:12" ht="18">
      <c r="A34" s="2225">
        <v>35</v>
      </c>
      <c r="B34" s="2826">
        <v>391</v>
      </c>
      <c r="C34" s="2827">
        <v>2253.6535200000003</v>
      </c>
      <c r="D34" s="2828">
        <v>20</v>
      </c>
      <c r="E34" s="2832" t="s">
        <v>3867</v>
      </c>
      <c r="F34" s="3047">
        <v>5</v>
      </c>
      <c r="G34" s="2829" t="s">
        <v>3349</v>
      </c>
      <c r="H34" s="2830">
        <v>15</v>
      </c>
      <c r="J34" s="2301"/>
      <c r="K34" s="2296"/>
      <c r="L34" s="2295"/>
    </row>
    <row r="35" spans="1:12" ht="18">
      <c r="A35" s="2225">
        <v>36</v>
      </c>
      <c r="B35" s="2826">
        <v>391</v>
      </c>
      <c r="C35" s="2827">
        <v>573.62472750000006</v>
      </c>
      <c r="D35" s="2828">
        <v>15</v>
      </c>
      <c r="E35" s="2832" t="s">
        <v>3867</v>
      </c>
      <c r="F35" s="3047">
        <v>6.67</v>
      </c>
      <c r="G35" s="2829" t="s">
        <v>3350</v>
      </c>
      <c r="H35" s="2830">
        <v>10</v>
      </c>
      <c r="J35" s="2301"/>
      <c r="K35" s="2296"/>
      <c r="L35" s="2295"/>
    </row>
    <row r="36" spans="1:12" ht="18">
      <c r="A36" s="2225">
        <v>37</v>
      </c>
      <c r="B36" s="2826">
        <v>391</v>
      </c>
      <c r="C36" s="2827">
        <v>1017.9842525</v>
      </c>
      <c r="D36" s="2828">
        <v>8</v>
      </c>
      <c r="E36" s="2832" t="s">
        <v>3867</v>
      </c>
      <c r="F36" s="3047">
        <v>12.5</v>
      </c>
      <c r="G36" s="3048" t="s">
        <v>3348</v>
      </c>
      <c r="H36" s="2830">
        <v>2</v>
      </c>
      <c r="J36" s="2301"/>
      <c r="K36" s="2296"/>
      <c r="L36" s="2295"/>
    </row>
    <row r="37" spans="1:12" ht="18">
      <c r="A37" s="2225">
        <v>38</v>
      </c>
      <c r="B37" s="2844">
        <v>393</v>
      </c>
      <c r="C37" s="3054">
        <v>289.69224250000002</v>
      </c>
      <c r="D37" s="2828">
        <v>25</v>
      </c>
      <c r="E37" s="2832" t="s">
        <v>3867</v>
      </c>
      <c r="F37" s="3047">
        <v>4</v>
      </c>
      <c r="G37" s="2829" t="s">
        <v>3348</v>
      </c>
      <c r="H37" s="2830">
        <v>15</v>
      </c>
      <c r="J37" s="2301"/>
      <c r="K37" s="2296"/>
      <c r="L37" s="2295"/>
    </row>
    <row r="38" spans="1:12" ht="18">
      <c r="A38" s="2225">
        <v>39</v>
      </c>
      <c r="B38" s="2826">
        <v>394</v>
      </c>
      <c r="C38" s="3054">
        <v>654.03705500000001</v>
      </c>
      <c r="D38" s="2828">
        <v>25</v>
      </c>
      <c r="E38" s="2832" t="s">
        <v>3867</v>
      </c>
      <c r="F38" s="3047">
        <v>4</v>
      </c>
      <c r="G38" s="2829" t="s">
        <v>3349</v>
      </c>
      <c r="H38" s="2830">
        <v>17</v>
      </c>
      <c r="J38" s="2301"/>
      <c r="K38" s="2296"/>
      <c r="L38" s="2295"/>
    </row>
    <row r="39" spans="1:12" ht="18">
      <c r="A39" s="2225">
        <v>40</v>
      </c>
      <c r="B39" s="2826">
        <v>394</v>
      </c>
      <c r="C39" s="3054">
        <v>1590.6687125000001</v>
      </c>
      <c r="D39" s="2828">
        <v>25</v>
      </c>
      <c r="E39" s="2832" t="s">
        <v>3867</v>
      </c>
      <c r="F39" s="3047">
        <v>4</v>
      </c>
      <c r="G39" s="3048" t="s">
        <v>3349</v>
      </c>
      <c r="H39" s="2830">
        <v>20</v>
      </c>
      <c r="J39" s="2301"/>
    </row>
    <row r="40" spans="1:12" ht="18">
      <c r="A40" s="2225">
        <v>41</v>
      </c>
      <c r="B40" s="2826">
        <v>395</v>
      </c>
      <c r="C40" s="3054">
        <v>892.48365750000005</v>
      </c>
      <c r="D40" s="2828">
        <v>25</v>
      </c>
      <c r="E40" s="2832" t="s">
        <v>3867</v>
      </c>
      <c r="F40" s="3047">
        <v>4</v>
      </c>
      <c r="G40" s="3048" t="s">
        <v>3348</v>
      </c>
      <c r="H40" s="2830">
        <v>17</v>
      </c>
      <c r="J40" s="2301"/>
      <c r="K40" s="2294"/>
    </row>
    <row r="41" spans="1:12" ht="18">
      <c r="A41" s="2225">
        <v>42</v>
      </c>
      <c r="B41" s="2826">
        <v>397</v>
      </c>
      <c r="C41" s="2827">
        <v>7778.4071125</v>
      </c>
      <c r="D41" s="2828">
        <v>15</v>
      </c>
      <c r="E41" s="2832" t="s">
        <v>3867</v>
      </c>
      <c r="F41" s="3047">
        <v>6.67</v>
      </c>
      <c r="G41" s="2829" t="s">
        <v>3349</v>
      </c>
      <c r="H41" s="2830">
        <v>11</v>
      </c>
      <c r="J41" s="2294"/>
      <c r="K41" s="2296"/>
      <c r="L41" s="2295"/>
    </row>
    <row r="42" spans="1:12" ht="18">
      <c r="A42" s="2225">
        <v>43</v>
      </c>
      <c r="B42" s="2826">
        <v>397</v>
      </c>
      <c r="C42" s="2827">
        <v>3011.7043950000002</v>
      </c>
      <c r="D42" s="2828">
        <v>8</v>
      </c>
      <c r="E42" s="2832" t="s">
        <v>3867</v>
      </c>
      <c r="F42" s="3047">
        <v>12.5</v>
      </c>
      <c r="G42" s="2829" t="s">
        <v>3348</v>
      </c>
      <c r="H42" s="2830">
        <v>3</v>
      </c>
      <c r="J42" s="2302"/>
      <c r="K42" s="2296"/>
      <c r="L42" s="2303"/>
    </row>
    <row r="43" spans="1:12" ht="18">
      <c r="A43" s="2225">
        <v>44</v>
      </c>
      <c r="B43" s="2826">
        <v>397</v>
      </c>
      <c r="C43" s="2827">
        <v>842.49029250000001</v>
      </c>
      <c r="D43" s="2828">
        <v>15</v>
      </c>
      <c r="E43" s="2832" t="s">
        <v>3867</v>
      </c>
      <c r="F43" s="3047">
        <v>6.67</v>
      </c>
      <c r="G43" s="2829" t="s">
        <v>3349</v>
      </c>
      <c r="H43" s="2830">
        <v>13</v>
      </c>
    </row>
    <row r="44" spans="1:12" ht="18">
      <c r="A44" s="2225">
        <v>45</v>
      </c>
      <c r="B44" s="2826">
        <v>398</v>
      </c>
      <c r="C44" s="2827">
        <v>1896.5053974999998</v>
      </c>
      <c r="D44" s="2828">
        <v>20</v>
      </c>
      <c r="E44" s="2832" t="s">
        <v>3867</v>
      </c>
      <c r="F44" s="3047">
        <v>5</v>
      </c>
      <c r="G44" s="2829" t="s">
        <v>3349</v>
      </c>
      <c r="H44" s="2830">
        <v>14</v>
      </c>
    </row>
    <row r="45" spans="1:12" ht="18">
      <c r="A45" s="2225">
        <v>46</v>
      </c>
      <c r="B45" s="2845" t="s">
        <v>1493</v>
      </c>
      <c r="C45" s="2834">
        <v>62993.100887499997</v>
      </c>
      <c r="D45" s="2828"/>
      <c r="E45" s="2835"/>
      <c r="F45" s="2835"/>
      <c r="G45" s="2829"/>
      <c r="H45" s="2825"/>
    </row>
    <row r="46" spans="1:12" ht="18">
      <c r="A46" s="2225">
        <v>47</v>
      </c>
      <c r="B46" s="2846"/>
      <c r="C46" s="2827"/>
      <c r="D46" s="2824"/>
      <c r="E46" s="2847"/>
      <c r="F46" s="2847"/>
      <c r="G46" s="2848"/>
      <c r="H46" s="2849"/>
    </row>
    <row r="47" spans="1:12" ht="18.75" thickBot="1">
      <c r="A47" s="2225">
        <v>48</v>
      </c>
      <c r="B47" s="2846" t="s">
        <v>4014</v>
      </c>
      <c r="C47" s="2850">
        <v>1188364.9774443</v>
      </c>
      <c r="D47" s="2824"/>
      <c r="E47" s="2847"/>
      <c r="F47" s="2847"/>
      <c r="G47" s="2848"/>
      <c r="H47" s="2849"/>
    </row>
    <row r="48" spans="1:12" ht="15.75" thickTop="1">
      <c r="A48" s="2225">
        <v>49</v>
      </c>
      <c r="B48" s="2299"/>
      <c r="C48" s="2292"/>
      <c r="D48" s="2206"/>
      <c r="E48" s="2298"/>
      <c r="F48" s="2298"/>
      <c r="G48" s="2206"/>
      <c r="H48" s="2253"/>
    </row>
    <row r="49" spans="1:8" ht="15.75" thickBot="1">
      <c r="A49" s="2225">
        <v>50</v>
      </c>
      <c r="B49" s="2304"/>
      <c r="C49" s="2305"/>
      <c r="D49" s="2306"/>
      <c r="E49" s="2307"/>
      <c r="F49" s="2307"/>
      <c r="G49" s="2306"/>
      <c r="H49" s="2308"/>
    </row>
    <row r="50" spans="1:8">
      <c r="A50" s="2205" t="s">
        <v>2304</v>
      </c>
      <c r="B50" s="2288"/>
      <c r="C50" s="2205"/>
      <c r="D50" s="2205"/>
      <c r="E50" s="2205"/>
      <c r="F50" s="2205"/>
      <c r="G50" s="2205"/>
      <c r="H50" s="2289" t="s">
        <v>4490</v>
      </c>
    </row>
    <row r="51" spans="1:8">
      <c r="A51" s="2216" t="s">
        <v>4491</v>
      </c>
      <c r="B51" s="2290"/>
      <c r="C51" s="2291"/>
      <c r="D51" s="2216"/>
      <c r="E51" s="2216"/>
      <c r="F51" s="2216"/>
      <c r="G51" s="2216"/>
      <c r="H51" s="2216"/>
    </row>
    <row r="54" spans="1:8">
      <c r="C54" s="2278"/>
    </row>
  </sheetData>
  <phoneticPr fontId="59" type="noConversion"/>
  <pageMargins left="0.75" right="0.75" top="1" bottom="1" header="0.5" footer="0.5"/>
  <pageSetup scale="75"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rgb="FF00B050"/>
  </sheetPr>
  <dimension ref="A1:J79"/>
  <sheetViews>
    <sheetView view="pageBreakPreview" zoomScale="60" zoomScaleNormal="100" workbookViewId="0">
      <selection activeCell="G4" sqref="G4"/>
    </sheetView>
  </sheetViews>
  <sheetFormatPr defaultColWidth="9.6640625" defaultRowHeight="15"/>
  <cols>
    <col min="1" max="1" width="5.6640625" style="3055" customWidth="1"/>
    <col min="2" max="2" width="7.6640625" style="2628" customWidth="1"/>
    <col min="3" max="3" width="20.6640625" style="2628" customWidth="1"/>
    <col min="4" max="4" width="11.33203125" style="2628" customWidth="1"/>
    <col min="5" max="5" width="10.6640625" style="2628" customWidth="1"/>
    <col min="6" max="6" width="14.88671875" style="2628" customWidth="1"/>
    <col min="7" max="7" width="14.6640625" style="2628" customWidth="1"/>
    <col min="8" max="8" width="10.44140625" style="2628" customWidth="1"/>
    <col min="9" max="16384" width="9.6640625" style="2628"/>
  </cols>
  <sheetData>
    <row r="1" spans="1:10" ht="15.75" thickBot="1"/>
    <row r="2" spans="1:10">
      <c r="A2" s="3056" t="s">
        <v>3339</v>
      </c>
      <c r="B2" s="2629"/>
      <c r="C2" s="2630"/>
      <c r="D2" s="1004" t="s">
        <v>3891</v>
      </c>
      <c r="E2" s="2630"/>
      <c r="F2" s="1004" t="s">
        <v>2819</v>
      </c>
      <c r="G2" s="1161" t="s">
        <v>2820</v>
      </c>
      <c r="H2" s="2631"/>
    </row>
    <row r="3" spans="1:10">
      <c r="A3" s="3057"/>
      <c r="B3" s="1010"/>
      <c r="C3" s="2633"/>
      <c r="D3" s="1010" t="s">
        <v>4693</v>
      </c>
      <c r="E3" s="2633"/>
      <c r="F3" s="1010" t="s">
        <v>2821</v>
      </c>
      <c r="G3" s="2634"/>
      <c r="H3" s="1015"/>
    </row>
    <row r="4" spans="1:10">
      <c r="A4" s="2640" t="s">
        <v>4488</v>
      </c>
      <c r="B4" s="1010"/>
      <c r="C4" s="2633"/>
      <c r="D4" s="1010" t="s">
        <v>1675</v>
      </c>
      <c r="E4" s="2635"/>
      <c r="F4" s="2636"/>
      <c r="G4" s="3071" t="s">
        <v>5392</v>
      </c>
      <c r="H4" s="1015"/>
    </row>
    <row r="5" spans="1:10">
      <c r="A5" s="3058" t="s">
        <v>2719</v>
      </c>
      <c r="B5" s="2638"/>
      <c r="C5" s="2638"/>
      <c r="D5" s="2638"/>
      <c r="E5" s="2638"/>
      <c r="F5" s="2638"/>
      <c r="G5" s="2638"/>
      <c r="H5" s="2639"/>
    </row>
    <row r="6" spans="1:10">
      <c r="A6" s="3059" t="s">
        <v>2720</v>
      </c>
      <c r="B6" s="1021"/>
      <c r="C6" s="1021"/>
      <c r="D6" s="1021"/>
      <c r="E6" s="1021"/>
      <c r="F6" s="1021"/>
      <c r="G6" s="1021"/>
      <c r="H6" s="1023"/>
    </row>
    <row r="7" spans="1:10">
      <c r="A7" s="2640"/>
      <c r="B7" s="1013"/>
      <c r="C7" s="1031" t="s">
        <v>2721</v>
      </c>
      <c r="D7" s="1031" t="s">
        <v>2722</v>
      </c>
      <c r="E7" s="1013"/>
      <c r="F7" s="1031" t="s">
        <v>2723</v>
      </c>
      <c r="G7" s="1013"/>
      <c r="H7" s="1032" t="s">
        <v>626</v>
      </c>
    </row>
    <row r="8" spans="1:10">
      <c r="A8" s="2640"/>
      <c r="B8" s="1031" t="s">
        <v>1733</v>
      </c>
      <c r="C8" s="1031" t="s">
        <v>2724</v>
      </c>
      <c r="D8" s="1031" t="s">
        <v>2725</v>
      </c>
      <c r="E8" s="1031" t="s">
        <v>2296</v>
      </c>
      <c r="F8" s="1031" t="s">
        <v>2297</v>
      </c>
      <c r="G8" s="1031" t="s">
        <v>2298</v>
      </c>
      <c r="H8" s="1032" t="s">
        <v>2299</v>
      </c>
    </row>
    <row r="9" spans="1:10">
      <c r="A9" s="2640" t="s">
        <v>4190</v>
      </c>
      <c r="B9" s="1031" t="s">
        <v>4193</v>
      </c>
      <c r="C9" s="1031" t="s">
        <v>2300</v>
      </c>
      <c r="D9" s="1031" t="s">
        <v>2301</v>
      </c>
      <c r="E9" s="1031" t="s">
        <v>2302</v>
      </c>
      <c r="F9" s="1031" t="s">
        <v>2302</v>
      </c>
      <c r="G9" s="1031" t="s">
        <v>2303</v>
      </c>
      <c r="H9" s="1032" t="s">
        <v>4489</v>
      </c>
    </row>
    <row r="10" spans="1:10">
      <c r="A10" s="2641" t="s">
        <v>4193</v>
      </c>
      <c r="B10" s="1036" t="s">
        <v>65</v>
      </c>
      <c r="C10" s="1036" t="s">
        <v>2119</v>
      </c>
      <c r="D10" s="1036" t="s">
        <v>2120</v>
      </c>
      <c r="E10" s="1036" t="s">
        <v>2121</v>
      </c>
      <c r="F10" s="1036" t="s">
        <v>4029</v>
      </c>
      <c r="G10" s="1036" t="s">
        <v>4030</v>
      </c>
      <c r="H10" s="1037" t="s">
        <v>4031</v>
      </c>
    </row>
    <row r="11" spans="1:10" ht="15.75" customHeight="1">
      <c r="A11" s="2640">
        <v>12</v>
      </c>
      <c r="B11" s="2642" t="s">
        <v>3228</v>
      </c>
      <c r="C11" s="2643"/>
      <c r="D11" s="2635"/>
      <c r="E11" s="2644"/>
      <c r="F11" s="2644"/>
      <c r="G11" s="2645"/>
      <c r="H11" s="1024"/>
    </row>
    <row r="12" spans="1:10" ht="15.75" customHeight="1">
      <c r="A12" s="2640">
        <v>13</v>
      </c>
      <c r="B12" s="2646"/>
      <c r="C12" s="3060"/>
      <c r="D12" s="1072"/>
      <c r="E12" s="2653"/>
      <c r="F12" s="2653"/>
      <c r="G12" s="2652"/>
      <c r="H12" s="1072"/>
      <c r="J12" s="1009"/>
    </row>
    <row r="13" spans="1:10" ht="15.75" customHeight="1">
      <c r="A13" s="2640">
        <v>14</v>
      </c>
      <c r="B13" s="2851">
        <v>356</v>
      </c>
      <c r="C13" s="3061" t="s">
        <v>4694</v>
      </c>
      <c r="D13" s="3063"/>
      <c r="E13" s="3064"/>
      <c r="F13" s="3064"/>
      <c r="G13" s="2652"/>
      <c r="H13" s="1072"/>
    </row>
    <row r="14" spans="1:10" ht="15.75" customHeight="1">
      <c r="A14" s="2640">
        <v>15</v>
      </c>
      <c r="B14" s="2851">
        <v>356</v>
      </c>
      <c r="C14" s="3061" t="s">
        <v>4695</v>
      </c>
      <c r="D14" s="3063"/>
      <c r="E14" s="3064"/>
      <c r="F14" s="3064"/>
      <c r="G14" s="2652"/>
      <c r="H14" s="1072"/>
    </row>
    <row r="15" spans="1:10" ht="15.75" customHeight="1">
      <c r="A15" s="2640">
        <v>16</v>
      </c>
      <c r="B15" s="2851">
        <v>365</v>
      </c>
      <c r="C15" s="3061" t="s">
        <v>4696</v>
      </c>
      <c r="D15" s="3063"/>
      <c r="E15" s="3064"/>
      <c r="F15" s="3064"/>
      <c r="G15" s="2652"/>
      <c r="H15" s="1072"/>
    </row>
    <row r="16" spans="1:10" ht="15.75" customHeight="1">
      <c r="A16" s="2640">
        <v>17</v>
      </c>
      <c r="B16" s="2851">
        <v>365</v>
      </c>
      <c r="C16" s="3061" t="s">
        <v>4697</v>
      </c>
      <c r="D16" s="3063"/>
      <c r="E16" s="3064"/>
      <c r="F16" s="3064"/>
      <c r="G16" s="2652"/>
      <c r="H16" s="1072"/>
    </row>
    <row r="17" spans="1:8" ht="15.75" customHeight="1">
      <c r="A17" s="2640">
        <v>18</v>
      </c>
      <c r="B17" s="2851">
        <v>369</v>
      </c>
      <c r="C17" s="3061" t="s">
        <v>4698</v>
      </c>
      <c r="D17" s="3063"/>
      <c r="E17" s="3064"/>
      <c r="F17" s="3064"/>
      <c r="G17" s="2652"/>
      <c r="H17" s="1072"/>
    </row>
    <row r="18" spans="1:8" ht="15.75" customHeight="1">
      <c r="A18" s="2640">
        <v>19</v>
      </c>
      <c r="B18" s="2851">
        <v>369</v>
      </c>
      <c r="C18" s="3061" t="s">
        <v>4699</v>
      </c>
      <c r="D18" s="3063"/>
      <c r="E18" s="3064"/>
      <c r="F18" s="3064"/>
      <c r="G18" s="2652"/>
      <c r="H18" s="1072"/>
    </row>
    <row r="19" spans="1:8" ht="15.75" customHeight="1">
      <c r="A19" s="2640">
        <v>20</v>
      </c>
      <c r="B19" s="2851"/>
      <c r="C19" s="3061"/>
      <c r="D19" s="3063"/>
      <c r="E19" s="3064"/>
      <c r="F19" s="3064"/>
      <c r="G19" s="2652"/>
      <c r="H19" s="1072"/>
    </row>
    <row r="20" spans="1:8" ht="15.75" customHeight="1">
      <c r="A20" s="2640">
        <v>21</v>
      </c>
      <c r="B20" s="2851">
        <v>391</v>
      </c>
      <c r="C20" s="3061" t="s">
        <v>3229</v>
      </c>
      <c r="D20" s="3063"/>
      <c r="E20" s="3064"/>
      <c r="F20" s="3064"/>
      <c r="G20" s="2652"/>
      <c r="H20" s="1072"/>
    </row>
    <row r="21" spans="1:8" ht="15.75" customHeight="1">
      <c r="A21" s="2640">
        <v>22</v>
      </c>
      <c r="B21" s="2851">
        <v>391</v>
      </c>
      <c r="C21" s="3061" t="s">
        <v>3230</v>
      </c>
      <c r="D21" s="3063"/>
      <c r="E21" s="3064"/>
      <c r="F21" s="3064"/>
      <c r="G21" s="2652"/>
      <c r="H21" s="1072"/>
    </row>
    <row r="22" spans="1:8" ht="15.75" customHeight="1">
      <c r="A22" s="2640">
        <v>23</v>
      </c>
      <c r="B22" s="2851">
        <v>391</v>
      </c>
      <c r="C22" s="3061" t="s">
        <v>3231</v>
      </c>
      <c r="D22" s="3063"/>
      <c r="E22" s="3064"/>
      <c r="F22" s="3064"/>
      <c r="G22" s="2652"/>
      <c r="H22" s="1072"/>
    </row>
    <row r="23" spans="1:8" ht="15.75" customHeight="1">
      <c r="A23" s="2640">
        <v>24</v>
      </c>
      <c r="B23" s="2851">
        <v>391</v>
      </c>
      <c r="C23" s="3061" t="s">
        <v>3232</v>
      </c>
      <c r="D23" s="3063"/>
      <c r="E23" s="3064"/>
      <c r="F23" s="3064"/>
      <c r="G23" s="2652"/>
      <c r="H23" s="1072"/>
    </row>
    <row r="24" spans="1:8" ht="15.75" customHeight="1">
      <c r="A24" s="2640">
        <v>25</v>
      </c>
      <c r="B24" s="2851"/>
      <c r="C24" s="3061"/>
      <c r="D24" s="3063"/>
      <c r="E24" s="3064"/>
      <c r="F24" s="3064"/>
      <c r="G24" s="2652"/>
      <c r="H24" s="1072"/>
    </row>
    <row r="25" spans="1:8" ht="15.75" customHeight="1">
      <c r="A25" s="2640">
        <v>26</v>
      </c>
      <c r="B25" s="2851"/>
      <c r="C25" s="3061"/>
      <c r="D25" s="3063"/>
      <c r="E25" s="3064"/>
      <c r="F25" s="3064"/>
      <c r="G25" s="2652"/>
      <c r="H25" s="1072"/>
    </row>
    <row r="26" spans="1:8" ht="15.75" customHeight="1">
      <c r="A26" s="2640">
        <v>27</v>
      </c>
      <c r="B26" s="2851">
        <v>303</v>
      </c>
      <c r="C26" s="3062" t="s">
        <v>5224</v>
      </c>
      <c r="D26" s="3063"/>
      <c r="E26" s="3064"/>
      <c r="F26" s="3064"/>
      <c r="G26" s="2652"/>
      <c r="H26" s="1072"/>
    </row>
    <row r="27" spans="1:8" ht="15.75" customHeight="1">
      <c r="A27" s="2640">
        <v>28</v>
      </c>
      <c r="B27" s="2851">
        <v>303</v>
      </c>
      <c r="C27" s="3062" t="s">
        <v>5225</v>
      </c>
      <c r="D27" s="3063"/>
      <c r="E27" s="3064"/>
      <c r="F27" s="3064"/>
      <c r="G27" s="2652"/>
      <c r="H27" s="1072"/>
    </row>
    <row r="28" spans="1:8" ht="15.75" customHeight="1">
      <c r="A28" s="2640">
        <v>29</v>
      </c>
      <c r="B28" s="2851">
        <v>303</v>
      </c>
      <c r="C28" s="3062" t="s">
        <v>4700</v>
      </c>
      <c r="D28" s="3063"/>
      <c r="E28" s="3064"/>
      <c r="F28" s="3064"/>
      <c r="G28" s="2652"/>
      <c r="H28" s="1072"/>
    </row>
    <row r="29" spans="1:8" ht="15.75" customHeight="1">
      <c r="A29" s="2640">
        <v>30</v>
      </c>
      <c r="B29" s="2851">
        <v>303</v>
      </c>
      <c r="C29" s="3062" t="s">
        <v>4701</v>
      </c>
      <c r="D29" s="3063"/>
      <c r="E29" s="3064"/>
      <c r="F29" s="3064"/>
      <c r="G29" s="2652"/>
      <c r="H29" s="1072"/>
    </row>
    <row r="30" spans="1:8" ht="15.75" customHeight="1">
      <c r="A30" s="2640">
        <v>31</v>
      </c>
      <c r="B30" s="2851">
        <v>303</v>
      </c>
      <c r="C30" s="3062" t="s">
        <v>5226</v>
      </c>
      <c r="D30" s="3063"/>
      <c r="E30" s="3064"/>
      <c r="F30" s="3064"/>
      <c r="G30" s="2652"/>
      <c r="H30" s="3065"/>
    </row>
    <row r="31" spans="1:8" ht="15.75" customHeight="1">
      <c r="A31" s="2640">
        <v>32</v>
      </c>
      <c r="B31" s="2851">
        <v>303</v>
      </c>
      <c r="C31" s="3062" t="s">
        <v>4702</v>
      </c>
      <c r="D31" s="3063"/>
      <c r="E31" s="3064"/>
      <c r="F31" s="3064"/>
      <c r="G31" s="2652"/>
      <c r="H31" s="1072"/>
    </row>
    <row r="32" spans="1:8" ht="15.75" customHeight="1">
      <c r="A32" s="2640">
        <v>33</v>
      </c>
      <c r="B32" s="2851">
        <v>303</v>
      </c>
      <c r="C32" s="3062" t="s">
        <v>5227</v>
      </c>
      <c r="D32" s="3063"/>
      <c r="E32" s="3064"/>
      <c r="F32" s="3064"/>
      <c r="G32" s="2652"/>
      <c r="H32" s="1072"/>
    </row>
    <row r="33" spans="1:8" ht="15.75" customHeight="1">
      <c r="A33" s="2640">
        <v>34</v>
      </c>
      <c r="B33" s="2851">
        <v>303</v>
      </c>
      <c r="C33" s="3062" t="s">
        <v>4703</v>
      </c>
      <c r="D33" s="3063"/>
      <c r="E33" s="3064"/>
      <c r="F33" s="3064"/>
      <c r="G33" s="2652"/>
      <c r="H33" s="1072"/>
    </row>
    <row r="34" spans="1:8" ht="15.75" customHeight="1">
      <c r="A34" s="2640">
        <v>35</v>
      </c>
      <c r="B34" s="2851">
        <v>303</v>
      </c>
      <c r="C34" s="3062" t="s">
        <v>5228</v>
      </c>
      <c r="D34" s="3063"/>
      <c r="E34" s="3064"/>
      <c r="F34" s="3064"/>
      <c r="G34" s="2652"/>
      <c r="H34" s="1072"/>
    </row>
    <row r="35" spans="1:8" ht="15.75" customHeight="1">
      <c r="A35" s="2640">
        <v>36</v>
      </c>
      <c r="B35" s="2851">
        <v>303</v>
      </c>
      <c r="C35" s="3062" t="s">
        <v>4704</v>
      </c>
      <c r="D35" s="3063"/>
      <c r="E35" s="3064"/>
      <c r="F35" s="3064"/>
      <c r="G35" s="2652"/>
      <c r="H35" s="1072"/>
    </row>
    <row r="36" spans="1:8">
      <c r="A36" s="2640">
        <v>37</v>
      </c>
      <c r="B36" s="2851">
        <v>303</v>
      </c>
      <c r="C36" s="3062" t="s">
        <v>5229</v>
      </c>
      <c r="D36" s="3063"/>
      <c r="E36" s="3064"/>
      <c r="F36" s="3064"/>
      <c r="G36" s="2652"/>
      <c r="H36" s="3065"/>
    </row>
    <row r="37" spans="1:8">
      <c r="A37" s="2640">
        <v>38</v>
      </c>
      <c r="B37" s="2851">
        <v>303</v>
      </c>
      <c r="C37" s="3062" t="s">
        <v>5230</v>
      </c>
      <c r="D37" s="3063"/>
      <c r="E37" s="3064"/>
      <c r="F37" s="3064"/>
      <c r="G37" s="2652"/>
      <c r="H37" s="1072"/>
    </row>
    <row r="38" spans="1:8">
      <c r="A38" s="2640">
        <v>39</v>
      </c>
      <c r="B38" s="2851">
        <v>303</v>
      </c>
      <c r="C38" s="3062" t="s">
        <v>5231</v>
      </c>
      <c r="D38" s="3063"/>
      <c r="E38" s="3064"/>
      <c r="F38" s="3064"/>
      <c r="G38" s="2652"/>
      <c r="H38" s="3065"/>
    </row>
    <row r="39" spans="1:8">
      <c r="A39" s="2640">
        <v>40</v>
      </c>
      <c r="B39" s="2851">
        <v>303</v>
      </c>
      <c r="C39" s="3062" t="s">
        <v>5232</v>
      </c>
      <c r="D39" s="3063"/>
      <c r="E39" s="3064"/>
      <c r="F39" s="3064"/>
      <c r="G39" s="2652"/>
      <c r="H39" s="1072"/>
    </row>
    <row r="40" spans="1:8">
      <c r="A40" s="2652">
        <v>41</v>
      </c>
      <c r="B40" s="3070">
        <v>303</v>
      </c>
      <c r="C40" s="3062" t="s">
        <v>5233</v>
      </c>
      <c r="D40" s="3063"/>
      <c r="E40" s="3064"/>
      <c r="F40" s="3064"/>
      <c r="G40" s="1072"/>
      <c r="H40" s="1072"/>
    </row>
    <row r="41" spans="1:8">
      <c r="A41" s="2652">
        <v>42</v>
      </c>
      <c r="B41" s="2851">
        <v>303</v>
      </c>
      <c r="C41" s="3062" t="s">
        <v>5234</v>
      </c>
      <c r="D41" s="3063"/>
      <c r="E41" s="3064"/>
      <c r="F41" s="3064"/>
      <c r="G41" s="1072"/>
      <c r="H41" s="1072"/>
    </row>
    <row r="42" spans="1:8">
      <c r="A42" s="1033">
        <v>43</v>
      </c>
      <c r="B42" s="2851">
        <v>303</v>
      </c>
      <c r="C42" s="3062" t="s">
        <v>5235</v>
      </c>
      <c r="D42" s="3063"/>
      <c r="E42" s="3064"/>
      <c r="F42" s="3064"/>
      <c r="G42" s="1072"/>
      <c r="H42" s="3066"/>
    </row>
    <row r="43" spans="1:8">
      <c r="A43" s="1033">
        <v>44</v>
      </c>
      <c r="B43" s="2851">
        <v>303</v>
      </c>
      <c r="C43" s="3062" t="s">
        <v>5236</v>
      </c>
      <c r="D43" s="3063"/>
      <c r="E43" s="3064"/>
      <c r="F43" s="3064"/>
      <c r="G43" s="3067"/>
      <c r="H43" s="3067"/>
    </row>
    <row r="44" spans="1:8">
      <c r="A44" s="3055">
        <v>45</v>
      </c>
      <c r="B44" s="2851">
        <v>303</v>
      </c>
      <c r="C44" s="3062" t="s">
        <v>5237</v>
      </c>
      <c r="D44" s="3063"/>
      <c r="E44" s="3064"/>
      <c r="F44" s="3064"/>
      <c r="G44" s="3066"/>
      <c r="H44" s="3066"/>
    </row>
    <row r="45" spans="1:8">
      <c r="A45" s="3055">
        <v>46</v>
      </c>
      <c r="B45" s="2851">
        <v>303</v>
      </c>
      <c r="C45" s="3062" t="s">
        <v>5238</v>
      </c>
      <c r="D45" s="3063"/>
      <c r="E45" s="3064"/>
      <c r="F45" s="3064"/>
      <c r="G45" s="3066"/>
      <c r="H45" s="3066"/>
    </row>
    <row r="46" spans="1:8">
      <c r="A46" s="3055">
        <v>47</v>
      </c>
      <c r="B46" s="2851">
        <v>303</v>
      </c>
      <c r="C46" s="3062" t="s">
        <v>5239</v>
      </c>
      <c r="D46" s="3063"/>
      <c r="E46" s="3064"/>
      <c r="F46" s="3064"/>
      <c r="G46" s="3066"/>
      <c r="H46" s="3066"/>
    </row>
    <row r="47" spans="1:8">
      <c r="A47" s="3055">
        <v>48</v>
      </c>
      <c r="B47" s="2851">
        <v>303</v>
      </c>
      <c r="C47" s="3062" t="s">
        <v>5240</v>
      </c>
      <c r="D47" s="3063"/>
      <c r="E47" s="3064"/>
      <c r="F47" s="3064"/>
      <c r="G47" s="3066"/>
      <c r="H47" s="3066"/>
    </row>
    <row r="48" spans="1:8">
      <c r="A48" s="3055">
        <v>49</v>
      </c>
      <c r="B48" s="2851"/>
      <c r="C48" s="3062"/>
      <c r="D48" s="3063"/>
      <c r="E48" s="3064"/>
      <c r="F48" s="3064"/>
      <c r="G48" s="3068"/>
      <c r="H48" s="3066"/>
    </row>
    <row r="49" spans="1:8">
      <c r="A49" s="3055">
        <v>50</v>
      </c>
      <c r="B49" s="2851">
        <v>389</v>
      </c>
      <c r="C49" s="3061" t="s">
        <v>1553</v>
      </c>
      <c r="D49" s="3063"/>
      <c r="E49" s="3064"/>
      <c r="F49" s="3064"/>
      <c r="G49" s="3068"/>
      <c r="H49" s="3066"/>
    </row>
    <row r="50" spans="1:8">
      <c r="A50" s="3055">
        <v>51</v>
      </c>
      <c r="B50" s="2851">
        <v>390</v>
      </c>
      <c r="C50" s="3061" t="s">
        <v>3233</v>
      </c>
      <c r="D50" s="3063"/>
      <c r="E50" s="3064"/>
      <c r="F50" s="3064"/>
      <c r="G50" s="3068"/>
      <c r="H50" s="3066"/>
    </row>
    <row r="51" spans="1:8">
      <c r="A51" s="3055">
        <v>52</v>
      </c>
      <c r="B51" s="2851">
        <v>391.1</v>
      </c>
      <c r="C51" s="3061" t="s">
        <v>3234</v>
      </c>
      <c r="D51" s="3063"/>
      <c r="E51" s="3064"/>
      <c r="F51" s="3064"/>
      <c r="G51" s="3068"/>
      <c r="H51" s="3066"/>
    </row>
    <row r="52" spans="1:8">
      <c r="A52" s="3055">
        <v>53</v>
      </c>
      <c r="B52" s="2851">
        <v>391.2</v>
      </c>
      <c r="C52" s="3061" t="s">
        <v>3235</v>
      </c>
      <c r="D52" s="3063"/>
      <c r="E52" s="3064"/>
      <c r="F52" s="3064"/>
      <c r="G52" s="3068"/>
      <c r="H52" s="3066"/>
    </row>
    <row r="53" spans="1:8">
      <c r="A53" s="3055">
        <v>54</v>
      </c>
      <c r="B53" s="2851">
        <v>391.3</v>
      </c>
      <c r="C53" s="3061" t="s">
        <v>3236</v>
      </c>
      <c r="D53" s="3063"/>
      <c r="E53" s="3064"/>
      <c r="F53" s="3064"/>
      <c r="G53" s="3068"/>
      <c r="H53" s="3066"/>
    </row>
    <row r="54" spans="1:8">
      <c r="A54" s="3055">
        <v>55</v>
      </c>
      <c r="B54" s="2851">
        <v>394</v>
      </c>
      <c r="C54" s="3061" t="s">
        <v>3237</v>
      </c>
      <c r="D54" s="3063"/>
      <c r="E54" s="3064"/>
      <c r="F54" s="3064"/>
      <c r="G54" s="3068"/>
      <c r="H54" s="3066"/>
    </row>
    <row r="55" spans="1:8">
      <c r="A55" s="3055">
        <v>56</v>
      </c>
      <c r="B55" s="2851">
        <v>394</v>
      </c>
      <c r="C55" s="3061" t="s">
        <v>4705</v>
      </c>
      <c r="D55" s="3063"/>
      <c r="E55" s="3064"/>
      <c r="F55" s="3064"/>
      <c r="G55" s="3068"/>
      <c r="H55" s="3066"/>
    </row>
    <row r="56" spans="1:8">
      <c r="D56" s="3066"/>
      <c r="E56" s="3066"/>
      <c r="F56" s="3066"/>
      <c r="G56" s="3069"/>
      <c r="H56" s="3066"/>
    </row>
    <row r="57" spans="1:8">
      <c r="A57" s="1033" t="s">
        <v>2304</v>
      </c>
      <c r="G57" s="2655" t="s">
        <v>3239</v>
      </c>
    </row>
    <row r="58" spans="1:8">
      <c r="G58" s="2658"/>
    </row>
    <row r="59" spans="1:8">
      <c r="G59" s="2658"/>
    </row>
    <row r="60" spans="1:8">
      <c r="G60" s="2658"/>
    </row>
    <row r="61" spans="1:8">
      <c r="G61" s="2658"/>
    </row>
    <row r="62" spans="1:8">
      <c r="G62" s="2658"/>
    </row>
    <row r="63" spans="1:8">
      <c r="G63" s="2658"/>
    </row>
    <row r="64" spans="1:8">
      <c r="G64" s="2658"/>
    </row>
    <row r="65" spans="7:7">
      <c r="G65" s="2658"/>
    </row>
    <row r="66" spans="7:7">
      <c r="G66" s="2658"/>
    </row>
    <row r="67" spans="7:7">
      <c r="G67" s="2658"/>
    </row>
    <row r="68" spans="7:7">
      <c r="G68" s="2658"/>
    </row>
    <row r="69" spans="7:7">
      <c r="G69" s="2658"/>
    </row>
    <row r="70" spans="7:7">
      <c r="G70" s="2658"/>
    </row>
    <row r="71" spans="7:7">
      <c r="G71" s="2658"/>
    </row>
    <row r="72" spans="7:7">
      <c r="G72" s="2658"/>
    </row>
    <row r="73" spans="7:7">
      <c r="G73" s="2658"/>
    </row>
    <row r="74" spans="7:7">
      <c r="G74" s="2658"/>
    </row>
    <row r="75" spans="7:7">
      <c r="G75" s="2658"/>
    </row>
    <row r="76" spans="7:7">
      <c r="G76" s="2658"/>
    </row>
    <row r="77" spans="7:7">
      <c r="G77" s="2658"/>
    </row>
    <row r="78" spans="7:7">
      <c r="G78" s="2658"/>
    </row>
    <row r="79" spans="7:7">
      <c r="G79" s="2658"/>
    </row>
  </sheetData>
  <phoneticPr fontId="59" type="noConversion"/>
  <pageMargins left="0.75" right="0.75" top="1" bottom="1" header="0.5" footer="0.5"/>
  <pageSetup scale="74" orientation="portrait" r:id="rId1"/>
  <headerFooter alignWithMargins="0"/>
  <rowBreaks count="1" manualBreakCount="1">
    <brk id="58" max="7"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rgb="FF00B050"/>
    <pageSetUpPr fitToPage="1"/>
  </sheetPr>
  <dimension ref="A1:H51"/>
  <sheetViews>
    <sheetView view="pageBreakPreview" zoomScale="60" zoomScaleNormal="100" workbookViewId="0">
      <selection activeCell="M21" sqref="M21"/>
    </sheetView>
  </sheetViews>
  <sheetFormatPr defaultColWidth="9.6640625" defaultRowHeight="15"/>
  <cols>
    <col min="1" max="1" width="5.6640625" style="2628" customWidth="1"/>
    <col min="2" max="2" width="7.6640625" style="2628" customWidth="1"/>
    <col min="3" max="3" width="20.6640625" style="2628" customWidth="1"/>
    <col min="4" max="4" width="11.33203125" style="2628" customWidth="1"/>
    <col min="5" max="5" width="10.6640625" style="2628" customWidth="1"/>
    <col min="6" max="6" width="14.88671875" style="2628" customWidth="1"/>
    <col min="7" max="7" width="14.6640625" style="2628" customWidth="1"/>
    <col min="8" max="8" width="10.6640625" style="2628" customWidth="1"/>
    <col min="9" max="16384" width="9.6640625" style="2628"/>
  </cols>
  <sheetData>
    <row r="1" spans="1:8" ht="15.75" thickBot="1"/>
    <row r="2" spans="1:8">
      <c r="A2" s="1003" t="s">
        <v>3339</v>
      </c>
      <c r="B2" s="2629"/>
      <c r="C2" s="2630"/>
      <c r="D2" s="1004" t="s">
        <v>3891</v>
      </c>
      <c r="E2" s="2630"/>
      <c r="F2" s="1004" t="s">
        <v>2819</v>
      </c>
      <c r="G2" s="1161" t="s">
        <v>2820</v>
      </c>
      <c r="H2" s="2631"/>
    </row>
    <row r="3" spans="1:8">
      <c r="A3" s="2632"/>
      <c r="B3" s="1010"/>
      <c r="C3" s="2633"/>
      <c r="D3" s="1010" t="s">
        <v>1674</v>
      </c>
      <c r="E3" s="2633"/>
      <c r="F3" s="1010" t="s">
        <v>2821</v>
      </c>
      <c r="G3" s="2634"/>
      <c r="H3" s="1015"/>
    </row>
    <row r="4" spans="1:8">
      <c r="A4" s="1008" t="s">
        <v>4488</v>
      </c>
      <c r="B4" s="1010"/>
      <c r="C4" s="2633"/>
      <c r="D4" s="1010" t="s">
        <v>1675</v>
      </c>
      <c r="E4" s="2635"/>
      <c r="F4" s="2636"/>
      <c r="G4" s="3071" t="s">
        <v>5392</v>
      </c>
      <c r="H4" s="1015"/>
    </row>
    <row r="5" spans="1:8">
      <c r="A5" s="2637" t="s">
        <v>2719</v>
      </c>
      <c r="B5" s="2638"/>
      <c r="C5" s="2638"/>
      <c r="D5" s="2638"/>
      <c r="E5" s="2638"/>
      <c r="F5" s="2638"/>
      <c r="G5" s="2638"/>
      <c r="H5" s="2639"/>
    </row>
    <row r="6" spans="1:8">
      <c r="A6" s="1020" t="s">
        <v>2720</v>
      </c>
      <c r="B6" s="1021"/>
      <c r="C6" s="1021"/>
      <c r="D6" s="1021"/>
      <c r="E6" s="1021"/>
      <c r="F6" s="1021"/>
      <c r="G6" s="1021"/>
      <c r="H6" s="1023"/>
    </row>
    <row r="7" spans="1:8">
      <c r="A7" s="2640"/>
      <c r="B7" s="1013"/>
      <c r="C7" s="1031" t="s">
        <v>2721</v>
      </c>
      <c r="D7" s="1031" t="s">
        <v>2722</v>
      </c>
      <c r="E7" s="1013"/>
      <c r="F7" s="1031" t="s">
        <v>2723</v>
      </c>
      <c r="G7" s="1013"/>
      <c r="H7" s="1032" t="s">
        <v>626</v>
      </c>
    </row>
    <row r="8" spans="1:8">
      <c r="A8" s="2640"/>
      <c r="B8" s="1031" t="s">
        <v>1733</v>
      </c>
      <c r="C8" s="1031" t="s">
        <v>2724</v>
      </c>
      <c r="D8" s="1031" t="s">
        <v>2725</v>
      </c>
      <c r="E8" s="1031" t="s">
        <v>2296</v>
      </c>
      <c r="F8" s="1031" t="s">
        <v>2297</v>
      </c>
      <c r="G8" s="1031" t="s">
        <v>2298</v>
      </c>
      <c r="H8" s="1032" t="s">
        <v>2299</v>
      </c>
    </row>
    <row r="9" spans="1:8">
      <c r="A9" s="2640" t="s">
        <v>4190</v>
      </c>
      <c r="B9" s="1031" t="s">
        <v>4193</v>
      </c>
      <c r="C9" s="1031" t="s">
        <v>2300</v>
      </c>
      <c r="D9" s="1031" t="s">
        <v>2301</v>
      </c>
      <c r="E9" s="1031" t="s">
        <v>2302</v>
      </c>
      <c r="F9" s="1031" t="s">
        <v>2302</v>
      </c>
      <c r="G9" s="1031" t="s">
        <v>2303</v>
      </c>
      <c r="H9" s="1032" t="s">
        <v>4489</v>
      </c>
    </row>
    <row r="10" spans="1:8">
      <c r="A10" s="2641" t="s">
        <v>4193</v>
      </c>
      <c r="B10" s="1036" t="s">
        <v>65</v>
      </c>
      <c r="C10" s="1036" t="s">
        <v>2119</v>
      </c>
      <c r="D10" s="1036" t="s">
        <v>2120</v>
      </c>
      <c r="E10" s="1036" t="s">
        <v>2121</v>
      </c>
      <c r="F10" s="1036" t="s">
        <v>4029</v>
      </c>
      <c r="G10" s="1036" t="s">
        <v>4030</v>
      </c>
      <c r="H10" s="1037" t="s">
        <v>4031</v>
      </c>
    </row>
    <row r="11" spans="1:8">
      <c r="A11" s="2640">
        <v>12</v>
      </c>
      <c r="B11" s="2642" t="s">
        <v>3228</v>
      </c>
      <c r="C11" s="2643"/>
      <c r="D11" s="2635"/>
      <c r="E11" s="2644"/>
      <c r="F11" s="2644"/>
      <c r="G11" s="2645"/>
      <c r="H11" s="1024"/>
    </row>
    <row r="12" spans="1:8">
      <c r="A12" s="2640">
        <v>13</v>
      </c>
      <c r="B12" s="2659"/>
      <c r="C12" s="2660" t="s">
        <v>3240</v>
      </c>
      <c r="D12" s="2635"/>
      <c r="E12" s="2644"/>
      <c r="F12" s="2644"/>
      <c r="G12" s="2645"/>
      <c r="H12" s="1024"/>
    </row>
    <row r="13" spans="1:8">
      <c r="A13" s="2640">
        <v>14</v>
      </c>
      <c r="B13" s="2647">
        <v>394.2</v>
      </c>
      <c r="C13" s="2643" t="s">
        <v>3238</v>
      </c>
      <c r="D13" s="2635"/>
      <c r="E13" s="2644"/>
      <c r="F13" s="2644"/>
      <c r="G13" s="2645"/>
      <c r="H13" s="1024"/>
    </row>
    <row r="14" spans="1:8">
      <c r="A14" s="2640">
        <v>15</v>
      </c>
      <c r="B14" s="2647">
        <v>397</v>
      </c>
      <c r="C14" s="2643" t="s">
        <v>3241</v>
      </c>
      <c r="D14" s="2635"/>
      <c r="E14" s="2644"/>
      <c r="F14" s="2653"/>
      <c r="G14" s="2661"/>
      <c r="H14" s="1024"/>
    </row>
    <row r="15" spans="1:8">
      <c r="A15" s="2640">
        <v>16</v>
      </c>
      <c r="B15" s="2647">
        <v>397.1</v>
      </c>
      <c r="C15" s="2643" t="s">
        <v>3242</v>
      </c>
      <c r="D15" s="2635"/>
      <c r="E15" s="2644"/>
      <c r="F15" s="2653"/>
      <c r="G15" s="2662"/>
      <c r="H15" s="1024"/>
    </row>
    <row r="16" spans="1:8">
      <c r="A16" s="2640">
        <v>17</v>
      </c>
      <c r="B16" s="2647">
        <v>397.2</v>
      </c>
      <c r="C16" s="2643" t="s">
        <v>4130</v>
      </c>
      <c r="D16" s="2635"/>
      <c r="E16" s="2644"/>
      <c r="F16" s="2653"/>
      <c r="G16" s="2662"/>
      <c r="H16" s="1024"/>
    </row>
    <row r="17" spans="1:8">
      <c r="A17" s="2640">
        <v>18</v>
      </c>
      <c r="B17" s="2647"/>
      <c r="C17" s="2643"/>
      <c r="D17" s="2635"/>
      <c r="E17" s="2644"/>
      <c r="F17" s="2644"/>
      <c r="G17" s="2645"/>
      <c r="H17" s="1024"/>
    </row>
    <row r="18" spans="1:8">
      <c r="A18" s="2640">
        <v>19</v>
      </c>
      <c r="B18" s="2647"/>
      <c r="C18" s="2643"/>
      <c r="D18" s="2635"/>
      <c r="E18" s="2644"/>
      <c r="F18" s="2644"/>
      <c r="G18" s="2645"/>
      <c r="H18" s="1024"/>
    </row>
    <row r="19" spans="1:8">
      <c r="A19" s="2640">
        <v>20</v>
      </c>
      <c r="B19" s="2659"/>
      <c r="C19" s="2643"/>
      <c r="D19" s="2635"/>
      <c r="E19" s="2644"/>
      <c r="F19" s="2644"/>
      <c r="G19" s="2645"/>
      <c r="H19" s="1024"/>
    </row>
    <row r="20" spans="1:8">
      <c r="A20" s="2640">
        <v>21</v>
      </c>
      <c r="B20" s="2663" t="s">
        <v>4131</v>
      </c>
      <c r="C20" s="2664"/>
      <c r="D20" s="2665"/>
      <c r="E20" s="2666"/>
      <c r="F20" s="2666"/>
      <c r="G20" s="2667"/>
      <c r="H20" s="1015"/>
    </row>
    <row r="21" spans="1:8">
      <c r="A21" s="2640">
        <v>22</v>
      </c>
      <c r="B21" s="2668"/>
      <c r="C21" s="2669" t="s">
        <v>4706</v>
      </c>
      <c r="D21" s="2665"/>
      <c r="E21" s="2666"/>
      <c r="F21" s="2666"/>
      <c r="G21" s="2667"/>
      <c r="H21" s="1015"/>
    </row>
    <row r="22" spans="1:8">
      <c r="A22" s="2640">
        <v>23</v>
      </c>
      <c r="B22" s="2668"/>
      <c r="C22" s="2669" t="s">
        <v>4707</v>
      </c>
      <c r="D22" s="2665"/>
      <c r="E22" s="2666"/>
      <c r="F22" s="2666"/>
      <c r="G22" s="2667"/>
      <c r="H22" s="1015"/>
    </row>
    <row r="23" spans="1:8">
      <c r="A23" s="2640">
        <v>24</v>
      </c>
      <c r="B23" s="2668"/>
      <c r="C23" s="2669" t="s">
        <v>4132</v>
      </c>
      <c r="D23" s="2665"/>
      <c r="E23" s="2666"/>
      <c r="F23" s="2666"/>
      <c r="G23" s="2667"/>
      <c r="H23" s="1015"/>
    </row>
    <row r="24" spans="1:8">
      <c r="A24" s="2640">
        <v>25</v>
      </c>
      <c r="B24" s="2659"/>
      <c r="C24" s="2643" t="s">
        <v>4133</v>
      </c>
      <c r="D24" s="2635"/>
      <c r="E24" s="2644"/>
      <c r="F24" s="2644"/>
      <c r="G24" s="2645"/>
      <c r="H24" s="1024"/>
    </row>
    <row r="25" spans="1:8">
      <c r="A25" s="2640">
        <v>26</v>
      </c>
      <c r="B25" s="2663"/>
      <c r="C25" s="2664"/>
      <c r="D25" s="2665"/>
      <c r="E25" s="2666"/>
      <c r="F25" s="2666"/>
      <c r="G25" s="2667"/>
      <c r="H25" s="1024"/>
    </row>
    <row r="26" spans="1:8">
      <c r="A26" s="2640">
        <v>27</v>
      </c>
      <c r="B26" s="2663" t="s">
        <v>4134</v>
      </c>
      <c r="C26" s="2664"/>
      <c r="D26" s="2665"/>
      <c r="E26" s="2666"/>
      <c r="F26" s="2666"/>
      <c r="G26" s="2667"/>
      <c r="H26" s="1024"/>
    </row>
    <row r="27" spans="1:8">
      <c r="A27" s="2640">
        <v>28</v>
      </c>
      <c r="B27" s="2668"/>
      <c r="C27" s="2664" t="s">
        <v>4135</v>
      </c>
      <c r="D27" s="2665"/>
      <c r="E27" s="2666"/>
      <c r="F27" s="2666"/>
      <c r="G27" s="2667"/>
      <c r="H27" s="1024"/>
    </row>
    <row r="28" spans="1:8">
      <c r="A28" s="2640">
        <v>29</v>
      </c>
      <c r="B28" s="2668"/>
      <c r="C28" s="2664"/>
      <c r="D28" s="2665"/>
      <c r="E28" s="2666"/>
      <c r="F28" s="2666"/>
      <c r="G28" s="2667"/>
      <c r="H28" s="1024"/>
    </row>
    <row r="29" spans="1:8">
      <c r="A29" s="2640">
        <v>30</v>
      </c>
      <c r="B29" s="2668" t="s">
        <v>4136</v>
      </c>
      <c r="C29" s="2664"/>
      <c r="D29" s="2665"/>
      <c r="E29" s="2666"/>
      <c r="F29" s="2666"/>
      <c r="G29" s="2667"/>
      <c r="H29" s="1024"/>
    </row>
    <row r="30" spans="1:8">
      <c r="A30" s="2640">
        <v>31</v>
      </c>
      <c r="B30" s="2668"/>
      <c r="C30" s="2664"/>
      <c r="D30" s="2665"/>
      <c r="E30" s="2666"/>
      <c r="F30" s="2666"/>
      <c r="G30" s="2667"/>
      <c r="H30" s="1024"/>
    </row>
    <row r="31" spans="1:8">
      <c r="A31" s="2640">
        <v>32</v>
      </c>
      <c r="B31" s="2668"/>
      <c r="C31" s="2670" t="s">
        <v>3246</v>
      </c>
      <c r="D31" s="2665"/>
      <c r="E31" s="2666"/>
      <c r="F31" s="2666"/>
      <c r="G31" s="2667"/>
      <c r="H31" s="1024"/>
    </row>
    <row r="32" spans="1:8">
      <c r="A32" s="2640">
        <v>33</v>
      </c>
      <c r="B32" s="2668"/>
      <c r="C32" s="2670" t="s">
        <v>4143</v>
      </c>
      <c r="D32" s="2665"/>
      <c r="E32" s="2666"/>
      <c r="F32" s="2666"/>
      <c r="G32" s="2667"/>
      <c r="H32" s="1024"/>
    </row>
    <row r="33" spans="1:8">
      <c r="A33" s="2640">
        <v>34</v>
      </c>
      <c r="B33" s="2668"/>
      <c r="C33" s="2664"/>
      <c r="D33" s="2665"/>
      <c r="E33" s="2666"/>
      <c r="F33" s="2666"/>
      <c r="G33" s="2667"/>
      <c r="H33" s="1024"/>
    </row>
    <row r="34" spans="1:8">
      <c r="A34" s="2640">
        <v>35</v>
      </c>
      <c r="B34" s="2659"/>
      <c r="C34" s="2643"/>
      <c r="D34" s="2635"/>
      <c r="E34" s="2644"/>
      <c r="F34" s="2644"/>
      <c r="G34" s="2645"/>
      <c r="H34" s="1024"/>
    </row>
    <row r="35" spans="1:8">
      <c r="A35" s="2640">
        <v>36</v>
      </c>
      <c r="B35" s="2659"/>
      <c r="C35" s="2643"/>
      <c r="D35" s="2635"/>
      <c r="E35" s="2644"/>
      <c r="F35" s="2644"/>
      <c r="G35" s="2645"/>
      <c r="H35" s="1024"/>
    </row>
    <row r="36" spans="1:8">
      <c r="A36" s="2640">
        <v>37</v>
      </c>
      <c r="B36" s="2659"/>
      <c r="C36" s="2643"/>
      <c r="D36" s="2635"/>
      <c r="E36" s="2644"/>
      <c r="F36" s="2644"/>
      <c r="G36" s="2645"/>
      <c r="H36" s="1024"/>
    </row>
    <row r="37" spans="1:8">
      <c r="A37" s="2640">
        <v>38</v>
      </c>
      <c r="B37" s="2647"/>
      <c r="C37" s="2643"/>
      <c r="D37" s="2635"/>
      <c r="E37" s="2644"/>
      <c r="F37" s="2644"/>
      <c r="G37" s="2645"/>
      <c r="H37" s="1024"/>
    </row>
    <row r="38" spans="1:8">
      <c r="A38" s="2640">
        <v>39</v>
      </c>
      <c r="B38" s="2647"/>
      <c r="C38" s="2643"/>
      <c r="D38" s="2635"/>
      <c r="E38" s="2644"/>
      <c r="F38" s="2644"/>
      <c r="G38" s="2635"/>
      <c r="H38" s="1024"/>
    </row>
    <row r="39" spans="1:8">
      <c r="A39" s="2640">
        <v>40</v>
      </c>
      <c r="B39" s="2659"/>
      <c r="C39" s="2643"/>
      <c r="D39" s="2635"/>
      <c r="E39" s="2644"/>
      <c r="F39" s="2644"/>
      <c r="G39" s="2645"/>
      <c r="H39" s="1024"/>
    </row>
    <row r="40" spans="1:8">
      <c r="A40" s="2640">
        <v>41</v>
      </c>
      <c r="B40" s="2659"/>
      <c r="C40" s="2643"/>
      <c r="D40" s="2635"/>
      <c r="E40" s="2644"/>
      <c r="F40" s="2644"/>
      <c r="G40" s="2645"/>
      <c r="H40" s="1024"/>
    </row>
    <row r="41" spans="1:8">
      <c r="A41" s="2640">
        <v>42</v>
      </c>
      <c r="B41" s="2659"/>
      <c r="C41" s="2643"/>
      <c r="D41" s="2635"/>
      <c r="E41" s="2644"/>
      <c r="F41" s="2644"/>
      <c r="G41" s="2645"/>
      <c r="H41" s="1024"/>
    </row>
    <row r="42" spans="1:8">
      <c r="A42" s="2640">
        <v>43</v>
      </c>
      <c r="B42" s="2659"/>
      <c r="C42" s="2643"/>
      <c r="D42" s="2635"/>
      <c r="E42" s="2644"/>
      <c r="F42" s="2644"/>
      <c r="G42" s="2645"/>
      <c r="H42" s="1024"/>
    </row>
    <row r="43" spans="1:8">
      <c r="A43" s="2640">
        <v>44</v>
      </c>
      <c r="B43" s="2659"/>
      <c r="C43" s="2643"/>
      <c r="D43" s="2635"/>
      <c r="E43" s="2644"/>
      <c r="F43" s="2644"/>
      <c r="G43" s="2645"/>
      <c r="H43" s="1024"/>
    </row>
    <row r="44" spans="1:8">
      <c r="A44" s="2640">
        <v>45</v>
      </c>
      <c r="B44" s="2659"/>
      <c r="C44" s="2643"/>
      <c r="D44" s="2635"/>
      <c r="E44" s="2644"/>
      <c r="F44" s="2644"/>
      <c r="G44" s="2645"/>
      <c r="H44" s="1024"/>
    </row>
    <row r="45" spans="1:8">
      <c r="A45" s="2640">
        <v>46</v>
      </c>
      <c r="B45" s="2659"/>
      <c r="C45" s="2643"/>
      <c r="D45" s="2635"/>
      <c r="E45" s="2644"/>
      <c r="F45" s="2644"/>
      <c r="G45" s="2645"/>
      <c r="H45" s="1024"/>
    </row>
    <row r="46" spans="1:8">
      <c r="A46" s="2640">
        <v>47</v>
      </c>
      <c r="B46" s="2659"/>
      <c r="C46" s="2643"/>
      <c r="D46" s="2635"/>
      <c r="E46" s="2644"/>
      <c r="F46" s="2644"/>
      <c r="G46" s="2645"/>
      <c r="H46" s="1024"/>
    </row>
    <row r="47" spans="1:8">
      <c r="A47" s="2640">
        <v>48</v>
      </c>
      <c r="B47" s="2659"/>
      <c r="C47" s="2643"/>
      <c r="D47" s="2635"/>
      <c r="E47" s="2644"/>
      <c r="F47" s="2644"/>
      <c r="G47" s="2645"/>
      <c r="H47" s="1024"/>
    </row>
    <row r="48" spans="1:8">
      <c r="A48" s="2640">
        <v>49</v>
      </c>
      <c r="B48" s="2659"/>
      <c r="C48" s="2643"/>
      <c r="D48" s="2635"/>
      <c r="E48" s="2644"/>
      <c r="F48" s="2644"/>
      <c r="G48" s="2645"/>
      <c r="H48" s="1024"/>
    </row>
    <row r="49" spans="1:8" ht="15.75" thickBot="1">
      <c r="A49" s="2648">
        <v>50</v>
      </c>
      <c r="B49" s="2649"/>
      <c r="C49" s="2671"/>
      <c r="D49" s="2650"/>
      <c r="E49" s="2651"/>
      <c r="F49" s="2651"/>
      <c r="G49" s="2650"/>
      <c r="H49" s="2672"/>
    </row>
    <row r="50" spans="1:8">
      <c r="A50" s="1010" t="s">
        <v>2304</v>
      </c>
      <c r="C50" s="1010"/>
      <c r="D50" s="1010"/>
      <c r="E50" s="2654"/>
      <c r="F50" s="1010"/>
      <c r="G50" s="1010"/>
      <c r="H50" s="2655" t="s">
        <v>4708</v>
      </c>
    </row>
    <row r="51" spans="1:8">
      <c r="A51" s="2656" t="s">
        <v>1890</v>
      </c>
      <c r="C51" s="2657"/>
      <c r="D51" s="2656"/>
      <c r="E51" s="2656"/>
      <c r="F51" s="2656"/>
      <c r="G51" s="2656"/>
      <c r="H51" s="2656"/>
    </row>
  </sheetData>
  <phoneticPr fontId="59" type="noConversion"/>
  <pageMargins left="0.75" right="0.75" top="1" bottom="1" header="0.5" footer="0.5"/>
  <pageSetup scale="77"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3">
    <tabColor rgb="FF00B050"/>
  </sheetPr>
  <dimension ref="A1:E191"/>
  <sheetViews>
    <sheetView defaultGridColor="0" view="pageBreakPreview" topLeftCell="A58" colorId="22" zoomScale="60" zoomScaleNormal="100" workbookViewId="0">
      <selection activeCell="E83" sqref="E83"/>
    </sheetView>
  </sheetViews>
  <sheetFormatPr defaultColWidth="12.44140625" defaultRowHeight="15"/>
  <cols>
    <col min="1" max="1" width="4.6640625" style="4" customWidth="1"/>
    <col min="2" max="2" width="48" style="4" customWidth="1"/>
    <col min="3" max="3" width="21.6640625" style="4" customWidth="1"/>
    <col min="4" max="4" width="14.6640625" style="4" customWidth="1"/>
    <col min="5" max="5" width="15.6640625" style="4" customWidth="1"/>
    <col min="6" max="16384" width="12.44140625" style="4"/>
  </cols>
  <sheetData>
    <row r="1" spans="1:5">
      <c r="A1" s="13" t="s">
        <v>2817</v>
      </c>
      <c r="B1" s="41"/>
      <c r="C1" s="428" t="s">
        <v>3891</v>
      </c>
      <c r="D1" s="1799" t="s">
        <v>2819</v>
      </c>
      <c r="E1" s="287" t="s">
        <v>2820</v>
      </c>
    </row>
    <row r="2" spans="1:5">
      <c r="A2" s="47" t="str">
        <f>'Data Sheet'!$C$25</f>
        <v>Orange and Rockland Utilities, Inc</v>
      </c>
      <c r="B2" s="11"/>
      <c r="C2" s="66" t="s">
        <v>511</v>
      </c>
      <c r="D2" s="1756" t="s">
        <v>2821</v>
      </c>
      <c r="E2" s="58"/>
    </row>
    <row r="3" spans="1:5" ht="15" customHeight="1">
      <c r="A3" s="47"/>
      <c r="B3" s="11"/>
      <c r="C3" s="66" t="s">
        <v>292</v>
      </c>
      <c r="D3" s="462" t="str">
        <f>'Data Sheet'!$C$40</f>
        <v>4/28/2015</v>
      </c>
      <c r="E3" s="138" t="str">
        <f>'Data Sheet'!$C$38</f>
        <v>12/31/2014</v>
      </c>
    </row>
    <row r="4" spans="1:5" ht="15" customHeight="1">
      <c r="A4" s="420" t="s">
        <v>2319</v>
      </c>
      <c r="B4" s="421"/>
      <c r="C4" s="132"/>
      <c r="D4" s="132"/>
      <c r="E4" s="133"/>
    </row>
    <row r="5" spans="1:5" ht="15.75">
      <c r="A5" s="43"/>
      <c r="B5" s="11"/>
      <c r="C5" s="44"/>
      <c r="D5" s="44"/>
      <c r="E5" s="45"/>
    </row>
    <row r="6" spans="1:5">
      <c r="A6" s="47" t="s">
        <v>2320</v>
      </c>
      <c r="B6" s="11"/>
      <c r="C6" s="11" t="s">
        <v>2321</v>
      </c>
      <c r="D6" s="44"/>
      <c r="E6" s="45"/>
    </row>
    <row r="7" spans="1:5">
      <c r="A7" s="47" t="s">
        <v>2322</v>
      </c>
      <c r="B7" s="11"/>
      <c r="C7" s="11" t="s">
        <v>2323</v>
      </c>
      <c r="D7" s="11"/>
      <c r="E7" s="48"/>
    </row>
    <row r="8" spans="1:5">
      <c r="A8" s="47" t="s">
        <v>2324</v>
      </c>
      <c r="B8" s="11"/>
      <c r="C8" s="11" t="s">
        <v>2351</v>
      </c>
      <c r="D8" s="11"/>
      <c r="E8" s="48"/>
    </row>
    <row r="9" spans="1:5">
      <c r="A9" s="47" t="s">
        <v>665</v>
      </c>
      <c r="B9" s="11"/>
      <c r="C9" s="11" t="s">
        <v>666</v>
      </c>
      <c r="D9" s="11"/>
      <c r="E9" s="48"/>
    </row>
    <row r="10" spans="1:5">
      <c r="A10" s="47" t="s">
        <v>667</v>
      </c>
      <c r="B10" s="11"/>
      <c r="C10" s="11" t="s">
        <v>668</v>
      </c>
      <c r="D10" s="11"/>
      <c r="E10" s="48"/>
    </row>
    <row r="11" spans="1:5">
      <c r="A11" s="47" t="s">
        <v>669</v>
      </c>
      <c r="B11" s="11"/>
      <c r="C11" s="11" t="s">
        <v>2699</v>
      </c>
      <c r="D11" s="11"/>
      <c r="E11" s="48"/>
    </row>
    <row r="12" spans="1:5">
      <c r="A12" s="47" t="s">
        <v>2700</v>
      </c>
      <c r="B12" s="11"/>
      <c r="C12" s="11" t="s">
        <v>2701</v>
      </c>
      <c r="D12" s="11"/>
      <c r="E12" s="48"/>
    </row>
    <row r="13" spans="1:5">
      <c r="A13" s="47" t="s">
        <v>2702</v>
      </c>
      <c r="B13" s="11"/>
      <c r="C13" s="11" t="s">
        <v>2703</v>
      </c>
      <c r="D13" s="11"/>
      <c r="E13" s="48"/>
    </row>
    <row r="14" spans="1:5">
      <c r="A14" s="47" t="s">
        <v>2704</v>
      </c>
      <c r="B14" s="11"/>
      <c r="C14" s="11" t="s">
        <v>2705</v>
      </c>
      <c r="D14" s="11"/>
      <c r="E14" s="48"/>
    </row>
    <row r="15" spans="1:5">
      <c r="A15" s="47" t="s">
        <v>2706</v>
      </c>
      <c r="B15" s="11"/>
      <c r="C15" s="11" t="s">
        <v>2707</v>
      </c>
      <c r="D15" s="11"/>
      <c r="E15" s="48"/>
    </row>
    <row r="16" spans="1:5">
      <c r="A16" s="47" t="s">
        <v>2708</v>
      </c>
      <c r="B16" s="11"/>
      <c r="C16" s="11" t="s">
        <v>2709</v>
      </c>
      <c r="D16" s="11"/>
      <c r="E16" s="48"/>
    </row>
    <row r="17" spans="1:5">
      <c r="A17" s="47" t="s">
        <v>2710</v>
      </c>
      <c r="B17" s="11"/>
      <c r="C17" s="11" t="s">
        <v>2711</v>
      </c>
      <c r="D17" s="11"/>
      <c r="E17" s="48"/>
    </row>
    <row r="18" spans="1:5">
      <c r="A18" s="47" t="s">
        <v>1380</v>
      </c>
      <c r="B18" s="11"/>
      <c r="C18" s="11" t="s">
        <v>1381</v>
      </c>
      <c r="D18" s="11"/>
      <c r="E18" s="48"/>
    </row>
    <row r="19" spans="1:5">
      <c r="A19" s="47" t="s">
        <v>1382</v>
      </c>
      <c r="B19" s="11"/>
      <c r="C19" s="11" t="s">
        <v>1383</v>
      </c>
      <c r="D19" s="11"/>
      <c r="E19" s="48"/>
    </row>
    <row r="20" spans="1:5">
      <c r="A20" s="47" t="s">
        <v>1384</v>
      </c>
      <c r="B20" s="11"/>
      <c r="C20" s="11" t="s">
        <v>1385</v>
      </c>
      <c r="D20" s="11"/>
      <c r="E20" s="48"/>
    </row>
    <row r="21" spans="1:5">
      <c r="A21" s="47"/>
      <c r="B21" s="11"/>
      <c r="C21" s="11"/>
      <c r="D21" s="11"/>
      <c r="E21" s="48"/>
    </row>
    <row r="22" spans="1:5">
      <c r="A22" s="230" t="s">
        <v>4190</v>
      </c>
      <c r="B22" s="232" t="s">
        <v>3700</v>
      </c>
      <c r="C22" s="232"/>
      <c r="D22" s="232"/>
      <c r="E22" s="223" t="s">
        <v>3023</v>
      </c>
    </row>
    <row r="23" spans="1:5">
      <c r="A23" s="176" t="s">
        <v>4193</v>
      </c>
      <c r="B23" s="50" t="s">
        <v>65</v>
      </c>
      <c r="C23" s="50"/>
      <c r="D23" s="50"/>
      <c r="E23" s="138" t="s">
        <v>2119</v>
      </c>
    </row>
    <row r="24" spans="1:5">
      <c r="A24" s="175">
        <v>1</v>
      </c>
      <c r="B24" s="184" t="s">
        <v>1386</v>
      </c>
      <c r="C24" s="11"/>
      <c r="D24" s="11"/>
      <c r="E24" s="58"/>
    </row>
    <row r="25" spans="1:5" ht="18" customHeight="1">
      <c r="A25" s="175">
        <v>2</v>
      </c>
      <c r="B25" s="11"/>
      <c r="C25" s="11"/>
      <c r="D25" s="11"/>
      <c r="E25" s="178"/>
    </row>
    <row r="26" spans="1:5">
      <c r="A26" s="175">
        <v>3</v>
      </c>
      <c r="B26" s="11"/>
      <c r="C26" s="11"/>
      <c r="D26" s="11"/>
      <c r="E26" s="178"/>
    </row>
    <row r="27" spans="1:5" ht="15.75" thickBot="1">
      <c r="A27" s="175">
        <v>4</v>
      </c>
      <c r="B27" s="11"/>
      <c r="C27" s="1766" t="s">
        <v>4014</v>
      </c>
      <c r="D27" s="11"/>
      <c r="E27" s="419">
        <f>SUM(E24:E26)</f>
        <v>0</v>
      </c>
    </row>
    <row r="28" spans="1:5" ht="15.75" thickTop="1">
      <c r="A28" s="175">
        <v>5</v>
      </c>
      <c r="B28" s="11"/>
      <c r="C28" s="11"/>
      <c r="D28" s="11"/>
      <c r="E28" s="178"/>
    </row>
    <row r="29" spans="1:5">
      <c r="A29" s="175">
        <v>6</v>
      </c>
      <c r="B29" s="11"/>
      <c r="C29" s="11"/>
      <c r="D29" s="11"/>
      <c r="E29" s="178"/>
    </row>
    <row r="30" spans="1:5">
      <c r="A30" s="175">
        <v>7</v>
      </c>
      <c r="B30" s="11"/>
      <c r="C30" s="11"/>
      <c r="D30" s="11"/>
      <c r="E30" s="178"/>
    </row>
    <row r="31" spans="1:5">
      <c r="A31" s="175">
        <v>8</v>
      </c>
      <c r="B31" s="11"/>
      <c r="C31" s="11"/>
      <c r="D31" s="11"/>
      <c r="E31" s="178"/>
    </row>
    <row r="32" spans="1:5">
      <c r="A32" s="175">
        <v>9</v>
      </c>
      <c r="B32" s="11"/>
      <c r="C32" s="11"/>
      <c r="D32" s="11"/>
      <c r="E32" s="178"/>
    </row>
    <row r="33" spans="1:5">
      <c r="A33" s="175">
        <v>10</v>
      </c>
      <c r="B33" s="11"/>
      <c r="C33" s="1766"/>
      <c r="D33" s="11"/>
      <c r="E33" s="177"/>
    </row>
    <row r="34" spans="1:5">
      <c r="A34" s="1787">
        <v>11</v>
      </c>
      <c r="B34" s="189" t="s">
        <v>1387</v>
      </c>
      <c r="C34" s="11"/>
      <c r="D34" s="11"/>
      <c r="E34" s="58"/>
    </row>
    <row r="35" spans="1:5">
      <c r="A35" s="1787">
        <v>12</v>
      </c>
      <c r="B35" s="1929" t="s">
        <v>2059</v>
      </c>
      <c r="C35" s="11"/>
      <c r="D35" s="11"/>
      <c r="E35" s="2593">
        <v>21142</v>
      </c>
    </row>
    <row r="36" spans="1:5">
      <c r="A36" s="1787">
        <v>13</v>
      </c>
      <c r="B36" s="1929" t="s">
        <v>4097</v>
      </c>
      <c r="C36" s="11"/>
      <c r="D36" s="11"/>
      <c r="E36" s="2592">
        <v>87431</v>
      </c>
    </row>
    <row r="37" spans="1:5">
      <c r="A37" s="1787">
        <v>14</v>
      </c>
      <c r="B37" s="1930" t="s">
        <v>4098</v>
      </c>
      <c r="C37" s="11"/>
      <c r="D37" s="11"/>
      <c r="E37" s="2592">
        <v>166028</v>
      </c>
    </row>
    <row r="38" spans="1:5">
      <c r="A38" s="1787">
        <v>15</v>
      </c>
      <c r="B38" s="1930"/>
      <c r="C38" s="11"/>
      <c r="D38" s="11"/>
      <c r="E38" s="2592"/>
    </row>
    <row r="39" spans="1:5">
      <c r="A39" s="175">
        <v>16</v>
      </c>
      <c r="B39" s="66"/>
      <c r="C39" s="11"/>
      <c r="D39" s="11"/>
      <c r="E39" s="178"/>
    </row>
    <row r="40" spans="1:5" ht="15.75" thickBot="1">
      <c r="A40" s="175">
        <v>17</v>
      </c>
      <c r="B40" s="66"/>
      <c r="C40" s="1766" t="s">
        <v>4014</v>
      </c>
      <c r="D40" s="11"/>
      <c r="E40" s="419">
        <f>SUM(E35:E39)</f>
        <v>274601</v>
      </c>
    </row>
    <row r="41" spans="1:5" ht="15.75" thickTop="1">
      <c r="A41" s="175">
        <v>18</v>
      </c>
      <c r="B41" s="184"/>
      <c r="C41" s="11"/>
      <c r="D41" s="11"/>
      <c r="E41" s="178"/>
    </row>
    <row r="42" spans="1:5">
      <c r="A42" s="175">
        <v>19</v>
      </c>
      <c r="B42" s="11"/>
      <c r="C42" s="11"/>
      <c r="D42" s="11"/>
      <c r="E42" s="178"/>
    </row>
    <row r="43" spans="1:5">
      <c r="A43" s="175">
        <v>20</v>
      </c>
      <c r="B43" s="11"/>
      <c r="C43" s="11"/>
      <c r="D43" s="11"/>
      <c r="E43" s="178"/>
    </row>
    <row r="44" spans="1:5">
      <c r="A44" s="175">
        <v>21</v>
      </c>
      <c r="B44" s="184" t="s">
        <v>4207</v>
      </c>
      <c r="C44" s="11"/>
      <c r="D44" s="11"/>
      <c r="E44" s="178"/>
    </row>
    <row r="45" spans="1:5">
      <c r="A45" s="175">
        <v>22</v>
      </c>
      <c r="B45" s="1931" t="s">
        <v>4099</v>
      </c>
      <c r="C45" s="11"/>
      <c r="D45" s="11"/>
      <c r="E45" s="177">
        <v>-2976</v>
      </c>
    </row>
    <row r="46" spans="1:5">
      <c r="A46" s="175">
        <v>23</v>
      </c>
      <c r="B46" s="11"/>
      <c r="C46" s="11"/>
      <c r="D46" s="11"/>
      <c r="E46" s="178"/>
    </row>
    <row r="47" spans="1:5">
      <c r="A47" s="175">
        <v>24</v>
      </c>
      <c r="B47" s="11"/>
      <c r="C47" s="11"/>
      <c r="D47" s="11"/>
      <c r="E47" s="178"/>
    </row>
    <row r="48" spans="1:5">
      <c r="A48" s="175">
        <v>25</v>
      </c>
      <c r="B48" s="11"/>
      <c r="C48" s="11"/>
      <c r="D48" s="11"/>
      <c r="E48" s="178"/>
    </row>
    <row r="49" spans="1:5">
      <c r="A49" s="175">
        <v>26</v>
      </c>
      <c r="B49" s="184" t="s">
        <v>4208</v>
      </c>
      <c r="C49" s="11"/>
      <c r="D49" s="11"/>
      <c r="E49" s="177"/>
    </row>
    <row r="50" spans="1:5">
      <c r="A50" s="175">
        <v>27</v>
      </c>
      <c r="B50" s="11" t="s">
        <v>5393</v>
      </c>
      <c r="C50" s="11"/>
      <c r="D50" s="11"/>
      <c r="E50" s="178">
        <v>1609</v>
      </c>
    </row>
    <row r="51" spans="1:5">
      <c r="A51" s="175">
        <v>28</v>
      </c>
      <c r="B51" s="11"/>
      <c r="C51" s="11"/>
      <c r="D51" s="11"/>
      <c r="E51" s="178"/>
    </row>
    <row r="52" spans="1:5">
      <c r="A52" s="175">
        <v>29</v>
      </c>
      <c r="B52" s="11"/>
      <c r="C52" s="11"/>
      <c r="D52" s="11"/>
      <c r="E52" s="178"/>
    </row>
    <row r="53" spans="1:5">
      <c r="A53" s="175">
        <v>30</v>
      </c>
      <c r="B53" s="184" t="s">
        <v>4210</v>
      </c>
      <c r="C53" s="11"/>
      <c r="D53" s="11"/>
      <c r="E53" s="178"/>
    </row>
    <row r="54" spans="1:5">
      <c r="A54" s="175">
        <v>31</v>
      </c>
      <c r="B54" s="2596" t="s">
        <v>4100</v>
      </c>
      <c r="C54" s="2595"/>
      <c r="D54" s="2595"/>
      <c r="E54" s="2594">
        <v>19475</v>
      </c>
    </row>
    <row r="55" spans="1:5">
      <c r="A55" s="175">
        <v>32</v>
      </c>
      <c r="B55" s="2596"/>
      <c r="C55" s="2595"/>
      <c r="D55" s="2595"/>
      <c r="E55" s="2594"/>
    </row>
    <row r="56" spans="1:5" ht="15.75" thickBot="1">
      <c r="A56" s="175">
        <v>33</v>
      </c>
      <c r="B56" s="1932"/>
      <c r="C56" s="1766" t="s">
        <v>4014</v>
      </c>
      <c r="D56" s="11"/>
      <c r="E56" s="419">
        <f>SUM(E54:E55)</f>
        <v>19475</v>
      </c>
    </row>
    <row r="57" spans="1:5" ht="15.75" thickTop="1">
      <c r="A57" s="175">
        <v>34</v>
      </c>
      <c r="B57" s="11"/>
      <c r="C57" s="11"/>
      <c r="D57" s="11"/>
      <c r="E57" s="178"/>
    </row>
    <row r="58" spans="1:5">
      <c r="A58" s="175">
        <v>35</v>
      </c>
      <c r="B58" s="11"/>
      <c r="C58" s="11"/>
      <c r="D58" s="11"/>
      <c r="E58" s="178"/>
    </row>
    <row r="59" spans="1:5">
      <c r="A59" s="175">
        <v>36</v>
      </c>
      <c r="B59" s="11"/>
      <c r="C59" s="11"/>
      <c r="D59" s="11"/>
      <c r="E59" s="178"/>
    </row>
    <row r="60" spans="1:5">
      <c r="A60" s="175">
        <v>37</v>
      </c>
      <c r="B60" s="11"/>
      <c r="C60" s="11"/>
      <c r="D60" s="11"/>
      <c r="E60" s="178"/>
    </row>
    <row r="61" spans="1:5">
      <c r="A61" s="175">
        <v>38</v>
      </c>
      <c r="B61" s="11"/>
      <c r="C61" s="11"/>
      <c r="D61" s="11"/>
      <c r="E61" s="178"/>
    </row>
    <row r="62" spans="1:5">
      <c r="A62" s="175">
        <v>39</v>
      </c>
      <c r="B62" s="11"/>
      <c r="C62" s="11"/>
      <c r="D62" s="11"/>
      <c r="E62" s="178"/>
    </row>
    <row r="63" spans="1:5">
      <c r="A63" s="175">
        <v>40</v>
      </c>
      <c r="B63" s="11"/>
      <c r="C63" s="11"/>
      <c r="D63" s="11"/>
      <c r="E63" s="178"/>
    </row>
    <row r="64" spans="1:5" ht="15.75" thickBot="1">
      <c r="A64" s="180">
        <v>41</v>
      </c>
      <c r="B64" s="73"/>
      <c r="C64" s="1249" t="s">
        <v>4014</v>
      </c>
      <c r="D64" s="73"/>
      <c r="E64" s="169">
        <f>E27+E40+E45+E50+E56</f>
        <v>292709</v>
      </c>
    </row>
    <row r="65" spans="1:5">
      <c r="A65" s="11" t="s">
        <v>4205</v>
      </c>
      <c r="B65" s="11"/>
      <c r="C65" s="11"/>
      <c r="D65" s="11"/>
      <c r="E65" s="174"/>
    </row>
    <row r="66" spans="1:5">
      <c r="A66" s="44" t="s">
        <v>4206</v>
      </c>
      <c r="B66" s="44"/>
      <c r="C66" s="44"/>
      <c r="D66" s="44"/>
      <c r="E66" s="44"/>
    </row>
    <row r="68" spans="1:5" ht="18">
      <c r="A68" s="282" t="s">
        <v>2751</v>
      </c>
      <c r="B68" s="44"/>
      <c r="C68" s="44"/>
      <c r="D68" s="44"/>
      <c r="E68" s="44"/>
    </row>
    <row r="70" spans="1:5" ht="16.5" thickBot="1">
      <c r="A70" s="560"/>
      <c r="B70" s="11"/>
      <c r="C70" s="11"/>
      <c r="D70" s="456"/>
      <c r="E70" s="1757"/>
    </row>
    <row r="71" spans="1:5">
      <c r="A71" s="13"/>
      <c r="B71" s="41"/>
      <c r="C71" s="41"/>
      <c r="D71" s="41"/>
      <c r="E71" s="42"/>
    </row>
    <row r="72" spans="1:5" ht="15.75">
      <c r="A72" s="43" t="s">
        <v>2319</v>
      </c>
      <c r="B72" s="46"/>
      <c r="C72" s="44"/>
      <c r="D72" s="44"/>
      <c r="E72" s="45"/>
    </row>
    <row r="73" spans="1:5">
      <c r="A73" s="47"/>
      <c r="B73" s="11"/>
      <c r="C73" s="11"/>
      <c r="D73" s="11"/>
      <c r="E73" s="48"/>
    </row>
    <row r="74" spans="1:5">
      <c r="A74" s="230" t="s">
        <v>4190</v>
      </c>
      <c r="B74" s="232" t="s">
        <v>3700</v>
      </c>
      <c r="C74" s="232"/>
      <c r="D74" s="232"/>
      <c r="E74" s="223" t="s">
        <v>3023</v>
      </c>
    </row>
    <row r="75" spans="1:5">
      <c r="A75" s="176" t="s">
        <v>4193</v>
      </c>
      <c r="B75" s="50" t="s">
        <v>65</v>
      </c>
      <c r="C75" s="50"/>
      <c r="D75" s="50"/>
      <c r="E75" s="138" t="s">
        <v>2119</v>
      </c>
    </row>
    <row r="76" spans="1:5">
      <c r="A76" s="175">
        <v>1</v>
      </c>
      <c r="B76" s="1933" t="s">
        <v>2135</v>
      </c>
      <c r="C76" s="11"/>
      <c r="D76" s="11"/>
      <c r="E76" s="58"/>
    </row>
    <row r="77" spans="1:5">
      <c r="A77" s="175">
        <v>2</v>
      </c>
      <c r="B77" s="2408" t="s">
        <v>4652</v>
      </c>
      <c r="C77" s="11"/>
      <c r="D77" s="11"/>
      <c r="E77" s="851">
        <v>6139</v>
      </c>
    </row>
    <row r="78" spans="1:5">
      <c r="A78" s="175">
        <v>3</v>
      </c>
      <c r="B78" s="2409" t="s">
        <v>5079</v>
      </c>
      <c r="C78" s="11"/>
      <c r="D78" s="11"/>
      <c r="E78" s="851">
        <v>294858</v>
      </c>
    </row>
    <row r="79" spans="1:5">
      <c r="A79" s="175">
        <v>4</v>
      </c>
      <c r="B79" s="2408" t="s">
        <v>4101</v>
      </c>
      <c r="C79" s="11"/>
      <c r="D79" s="11"/>
      <c r="E79" s="851">
        <v>127527</v>
      </c>
    </row>
    <row r="80" spans="1:5">
      <c r="A80" s="175">
        <v>5</v>
      </c>
      <c r="B80" s="2408" t="s">
        <v>4102</v>
      </c>
      <c r="C80" s="11"/>
      <c r="D80" s="11"/>
      <c r="E80" s="851">
        <v>28246</v>
      </c>
    </row>
    <row r="81" spans="1:5" s="2311" customFormat="1">
      <c r="A81" s="175">
        <v>6</v>
      </c>
      <c r="B81" s="2408" t="s">
        <v>4653</v>
      </c>
      <c r="C81" s="11"/>
      <c r="D81" s="11"/>
      <c r="E81" s="851">
        <v>265735</v>
      </c>
    </row>
    <row r="82" spans="1:5" s="2311" customFormat="1">
      <c r="A82" s="175">
        <v>7</v>
      </c>
      <c r="B82" s="2409" t="s">
        <v>5078</v>
      </c>
      <c r="C82" s="2312"/>
      <c r="D82" s="11"/>
      <c r="E82" s="851">
        <v>335991</v>
      </c>
    </row>
    <row r="83" spans="1:5" s="2311" customFormat="1">
      <c r="A83" s="175">
        <v>8</v>
      </c>
      <c r="B83" s="2409" t="s">
        <v>3530</v>
      </c>
      <c r="C83" s="11"/>
      <c r="D83" s="11"/>
      <c r="E83" s="851">
        <v>283399</v>
      </c>
    </row>
    <row r="84" spans="1:5" s="2311" customFormat="1">
      <c r="A84" s="175">
        <v>9</v>
      </c>
      <c r="B84" s="2409"/>
      <c r="C84" s="11"/>
      <c r="D84" s="11"/>
      <c r="E84" s="178"/>
    </row>
    <row r="85" spans="1:5" s="2311" customFormat="1">
      <c r="A85" s="175">
        <v>10</v>
      </c>
      <c r="B85" s="1934"/>
      <c r="C85" s="11"/>
      <c r="D85" s="11"/>
      <c r="E85" s="178"/>
    </row>
    <row r="86" spans="1:5">
      <c r="A86" s="175">
        <v>11</v>
      </c>
      <c r="B86" s="1934"/>
      <c r="C86" s="11"/>
      <c r="D86" s="11"/>
      <c r="E86" s="178"/>
    </row>
    <row r="87" spans="1:5">
      <c r="A87" s="175">
        <v>12</v>
      </c>
      <c r="B87" s="1934"/>
      <c r="C87" s="2315"/>
      <c r="D87" s="2315"/>
      <c r="E87" s="178"/>
    </row>
    <row r="88" spans="1:5" ht="15.75" thickBot="1">
      <c r="A88" s="175">
        <v>13</v>
      </c>
      <c r="B88" s="11"/>
      <c r="C88" s="1766" t="s">
        <v>4014</v>
      </c>
      <c r="D88" s="11"/>
      <c r="E88" s="419">
        <f>SUM(E77:E87)</f>
        <v>1341895</v>
      </c>
    </row>
    <row r="89" spans="1:5" ht="15.75" thickTop="1">
      <c r="A89" s="175">
        <v>14</v>
      </c>
      <c r="B89" s="11"/>
      <c r="C89" s="11"/>
      <c r="D89" s="11"/>
      <c r="E89" s="178"/>
    </row>
    <row r="90" spans="1:5">
      <c r="A90" s="175">
        <v>15</v>
      </c>
      <c r="B90" s="11"/>
      <c r="C90" s="11"/>
      <c r="D90" s="11"/>
      <c r="E90" s="178"/>
    </row>
    <row r="91" spans="1:5">
      <c r="A91" s="175">
        <v>16</v>
      </c>
      <c r="B91" s="11"/>
      <c r="C91" s="1766"/>
      <c r="D91" s="11"/>
      <c r="E91" s="178"/>
    </row>
    <row r="92" spans="1:5">
      <c r="A92" s="175">
        <v>17</v>
      </c>
      <c r="B92" s="11"/>
      <c r="D92" s="11"/>
      <c r="E92" s="177"/>
    </row>
    <row r="93" spans="1:5">
      <c r="A93" s="175">
        <v>18</v>
      </c>
      <c r="B93" s="184"/>
      <c r="C93" s="11"/>
      <c r="D93" s="11"/>
      <c r="E93" s="58"/>
    </row>
    <row r="94" spans="1:5">
      <c r="A94" s="175">
        <v>19</v>
      </c>
      <c r="B94" s="11"/>
      <c r="C94" s="11"/>
      <c r="D94" s="11"/>
      <c r="E94" s="177"/>
    </row>
    <row r="95" spans="1:5">
      <c r="A95" s="175">
        <v>20</v>
      </c>
      <c r="B95" s="11"/>
      <c r="C95" s="11"/>
      <c r="D95" s="11"/>
      <c r="E95" s="178"/>
    </row>
    <row r="96" spans="1:5">
      <c r="A96" s="175">
        <v>21</v>
      </c>
      <c r="B96" s="11"/>
      <c r="C96" s="11"/>
      <c r="D96" s="11"/>
      <c r="E96" s="178"/>
    </row>
    <row r="97" spans="1:5">
      <c r="A97" s="175">
        <v>22</v>
      </c>
      <c r="B97" s="11"/>
      <c r="C97" s="11"/>
      <c r="D97" s="11"/>
      <c r="E97" s="178"/>
    </row>
    <row r="98" spans="1:5">
      <c r="A98" s="175">
        <v>23</v>
      </c>
      <c r="B98" s="11"/>
      <c r="C98" s="11"/>
      <c r="D98" s="11"/>
      <c r="E98" s="178"/>
    </row>
    <row r="99" spans="1:5">
      <c r="A99" s="175">
        <v>24</v>
      </c>
      <c r="B99" s="11"/>
      <c r="C99" s="11"/>
      <c r="D99" s="11"/>
      <c r="E99" s="178"/>
    </row>
    <row r="100" spans="1:5">
      <c r="A100" s="175">
        <v>25</v>
      </c>
      <c r="B100" s="11"/>
      <c r="C100" s="11"/>
      <c r="D100" s="11"/>
      <c r="E100" s="178"/>
    </row>
    <row r="101" spans="1:5">
      <c r="A101" s="175">
        <v>26</v>
      </c>
      <c r="B101" s="11"/>
      <c r="C101" s="11"/>
      <c r="D101" s="11"/>
      <c r="E101" s="178"/>
    </row>
    <row r="102" spans="1:5">
      <c r="A102" s="175">
        <v>27</v>
      </c>
      <c r="B102" s="11"/>
      <c r="C102" s="11"/>
      <c r="D102" s="11"/>
      <c r="E102" s="178"/>
    </row>
    <row r="103" spans="1:5">
      <c r="A103" s="175">
        <v>28</v>
      </c>
      <c r="B103" s="11"/>
      <c r="C103" s="11"/>
      <c r="D103" s="11"/>
      <c r="E103" s="178"/>
    </row>
    <row r="104" spans="1:5">
      <c r="A104" s="175">
        <v>29</v>
      </c>
      <c r="B104" s="11"/>
      <c r="C104" s="11"/>
      <c r="D104" s="11"/>
      <c r="E104" s="178"/>
    </row>
    <row r="105" spans="1:5">
      <c r="A105" s="175">
        <v>30</v>
      </c>
      <c r="B105" s="11"/>
      <c r="C105" s="11"/>
      <c r="D105" s="11"/>
      <c r="E105" s="178"/>
    </row>
    <row r="106" spans="1:5">
      <c r="A106" s="175">
        <v>31</v>
      </c>
      <c r="B106" s="11"/>
      <c r="C106" s="11"/>
      <c r="D106" s="11"/>
      <c r="E106" s="178"/>
    </row>
    <row r="107" spans="1:5">
      <c r="A107" s="175">
        <v>32</v>
      </c>
      <c r="B107" s="11"/>
      <c r="C107" s="11"/>
      <c r="D107" s="11"/>
      <c r="E107" s="178"/>
    </row>
    <row r="108" spans="1:5">
      <c r="A108" s="175">
        <v>33</v>
      </c>
      <c r="B108" s="11"/>
      <c r="C108" s="11"/>
      <c r="D108" s="11"/>
      <c r="E108" s="178"/>
    </row>
    <row r="109" spans="1:5">
      <c r="A109" s="175">
        <v>34</v>
      </c>
      <c r="B109" s="11"/>
      <c r="C109" s="11"/>
      <c r="D109" s="11"/>
      <c r="E109" s="178"/>
    </row>
    <row r="110" spans="1:5">
      <c r="A110" s="175">
        <v>35</v>
      </c>
      <c r="B110" s="11"/>
      <c r="C110" s="11"/>
      <c r="D110" s="11"/>
      <c r="E110" s="178"/>
    </row>
    <row r="111" spans="1:5">
      <c r="A111" s="175">
        <v>36</v>
      </c>
      <c r="B111" s="11"/>
      <c r="C111" s="11"/>
      <c r="D111" s="11"/>
      <c r="E111" s="178"/>
    </row>
    <row r="112" spans="1:5">
      <c r="A112" s="175">
        <v>37</v>
      </c>
      <c r="B112" s="11"/>
      <c r="C112" s="11"/>
      <c r="D112" s="11"/>
      <c r="E112" s="178"/>
    </row>
    <row r="113" spans="1:5">
      <c r="A113" s="175">
        <v>38</v>
      </c>
      <c r="B113" s="11"/>
      <c r="C113" s="11"/>
      <c r="D113" s="11"/>
      <c r="E113" s="178"/>
    </row>
    <row r="114" spans="1:5">
      <c r="A114" s="175">
        <v>39</v>
      </c>
      <c r="B114" s="11"/>
      <c r="C114" s="11"/>
      <c r="D114" s="11"/>
      <c r="E114" s="178"/>
    </row>
    <row r="115" spans="1:5">
      <c r="A115" s="175">
        <v>40</v>
      </c>
      <c r="B115" s="11"/>
      <c r="C115" s="11"/>
      <c r="D115" s="11"/>
      <c r="E115" s="178"/>
    </row>
    <row r="116" spans="1:5">
      <c r="A116" s="175">
        <v>41</v>
      </c>
      <c r="B116" s="11"/>
      <c r="C116" s="11"/>
      <c r="D116" s="11"/>
      <c r="E116" s="178"/>
    </row>
    <row r="117" spans="1:5">
      <c r="A117" s="175">
        <v>42</v>
      </c>
      <c r="B117" s="11"/>
      <c r="C117" s="11"/>
      <c r="D117" s="11"/>
      <c r="E117" s="178"/>
    </row>
    <row r="118" spans="1:5">
      <c r="A118" s="175">
        <v>43</v>
      </c>
      <c r="B118" s="11"/>
      <c r="C118" s="11"/>
      <c r="D118" s="11"/>
      <c r="E118" s="178"/>
    </row>
    <row r="119" spans="1:5">
      <c r="A119" s="175">
        <v>44</v>
      </c>
      <c r="B119" s="11"/>
      <c r="C119" s="11"/>
      <c r="D119" s="11"/>
      <c r="E119" s="178"/>
    </row>
    <row r="120" spans="1:5">
      <c r="A120" s="175">
        <v>45</v>
      </c>
      <c r="B120" s="11"/>
      <c r="C120" s="11"/>
      <c r="D120" s="11"/>
      <c r="E120" s="178"/>
    </row>
    <row r="121" spans="1:5">
      <c r="A121" s="175">
        <v>46</v>
      </c>
      <c r="B121" s="11"/>
      <c r="C121" s="11"/>
      <c r="D121" s="11"/>
      <c r="E121" s="178"/>
    </row>
    <row r="122" spans="1:5">
      <c r="A122" s="175">
        <v>47</v>
      </c>
      <c r="B122" s="11"/>
      <c r="C122" s="11"/>
      <c r="D122" s="11"/>
      <c r="E122" s="178"/>
    </row>
    <row r="123" spans="1:5">
      <c r="A123" s="175">
        <v>48</v>
      </c>
      <c r="B123" s="11"/>
      <c r="C123" s="11"/>
      <c r="D123" s="11"/>
      <c r="E123" s="178"/>
    </row>
    <row r="124" spans="1:5">
      <c r="A124" s="175">
        <v>49</v>
      </c>
      <c r="B124" s="11"/>
      <c r="C124" s="11"/>
      <c r="D124" s="11"/>
      <c r="E124" s="178"/>
    </row>
    <row r="125" spans="1:5">
      <c r="A125" s="175">
        <v>50</v>
      </c>
      <c r="B125" s="11"/>
      <c r="C125" s="11"/>
      <c r="D125" s="11"/>
      <c r="E125" s="178"/>
    </row>
    <row r="126" spans="1:5">
      <c r="A126" s="175">
        <v>51</v>
      </c>
      <c r="B126" s="11"/>
      <c r="C126" s="11"/>
      <c r="D126" s="11"/>
      <c r="E126" s="178"/>
    </row>
    <row r="127" spans="1:5">
      <c r="A127" s="175">
        <v>52</v>
      </c>
      <c r="B127" s="11"/>
      <c r="C127" s="11"/>
      <c r="D127" s="11"/>
      <c r="E127" s="178"/>
    </row>
    <row r="128" spans="1:5">
      <c r="A128" s="175">
        <v>53</v>
      </c>
      <c r="B128" s="11"/>
      <c r="C128" s="11"/>
      <c r="D128" s="11"/>
      <c r="E128" s="178"/>
    </row>
    <row r="129" spans="1:5" ht="15.75" thickBot="1">
      <c r="A129" s="180">
        <v>54</v>
      </c>
      <c r="B129" s="73"/>
      <c r="C129" s="1249" t="s">
        <v>4014</v>
      </c>
      <c r="D129" s="73"/>
      <c r="E129" s="169">
        <f>E88+E64</f>
        <v>1634604</v>
      </c>
    </row>
    <row r="130" spans="1:5">
      <c r="A130" s="4" t="str">
        <f>A65</f>
        <v>FERC FORM NO. 1 (ED. 12-87) NYPSC Modified-96</v>
      </c>
    </row>
    <row r="131" spans="1:5">
      <c r="A131" s="44" t="s">
        <v>4209</v>
      </c>
      <c r="B131" s="44"/>
      <c r="C131" s="44"/>
      <c r="D131" s="44"/>
      <c r="E131" s="44"/>
    </row>
    <row r="132" spans="1:5" ht="15.75">
      <c r="A132" s="1193"/>
      <c r="B132" s="561"/>
      <c r="C132" s="561"/>
      <c r="D132" s="1590"/>
      <c r="E132" s="1747"/>
    </row>
    <row r="133" spans="1:5">
      <c r="A133" s="533"/>
      <c r="B133" s="533"/>
      <c r="C133" s="533"/>
      <c r="D133" s="533"/>
      <c r="E133" s="533"/>
    </row>
    <row r="134" spans="1:5" ht="15.75">
      <c r="A134" s="534"/>
      <c r="B134" s="534"/>
      <c r="C134" s="561"/>
      <c r="D134" s="561"/>
      <c r="E134" s="561"/>
    </row>
    <row r="135" spans="1:5">
      <c r="A135" s="533"/>
      <c r="B135" s="533"/>
      <c r="C135" s="533"/>
      <c r="D135" s="533"/>
      <c r="E135" s="533"/>
    </row>
    <row r="136" spans="1:5">
      <c r="A136" s="1789"/>
      <c r="B136" s="561"/>
      <c r="C136" s="561"/>
      <c r="D136" s="561"/>
      <c r="E136" s="1789"/>
    </row>
    <row r="137" spans="1:5">
      <c r="A137" s="1789"/>
      <c r="B137" s="561"/>
      <c r="C137" s="561"/>
      <c r="D137" s="561"/>
      <c r="E137" s="1789"/>
    </row>
    <row r="138" spans="1:5">
      <c r="A138" s="1789"/>
      <c r="B138" s="1592"/>
      <c r="C138" s="533"/>
      <c r="D138" s="533"/>
      <c r="E138" s="533"/>
    </row>
    <row r="139" spans="1:5">
      <c r="A139" s="1789"/>
      <c r="B139" s="533"/>
      <c r="C139" s="533"/>
      <c r="D139" s="533"/>
      <c r="E139" s="563"/>
    </row>
    <row r="140" spans="1:5">
      <c r="A140" s="1789"/>
      <c r="B140" s="533"/>
      <c r="C140" s="533"/>
      <c r="D140" s="533"/>
      <c r="E140" s="562"/>
    </row>
    <row r="141" spans="1:5">
      <c r="A141" s="1789"/>
      <c r="B141" s="533"/>
      <c r="C141" s="533"/>
      <c r="D141" s="533"/>
      <c r="E141" s="562"/>
    </row>
    <row r="142" spans="1:5">
      <c r="A142" s="1789"/>
      <c r="B142" s="533"/>
      <c r="C142" s="533"/>
      <c r="D142" s="533"/>
      <c r="E142" s="562"/>
    </row>
    <row r="143" spans="1:5">
      <c r="A143" s="1789"/>
      <c r="B143" s="533"/>
      <c r="C143" s="533"/>
      <c r="D143" s="533"/>
      <c r="E143" s="562"/>
    </row>
    <row r="144" spans="1:5">
      <c r="A144" s="1789"/>
      <c r="B144" s="533"/>
      <c r="C144" s="533"/>
      <c r="D144" s="533"/>
      <c r="E144" s="562"/>
    </row>
    <row r="145" spans="1:5">
      <c r="A145" s="1789"/>
      <c r="B145" s="1592"/>
      <c r="C145" s="533"/>
      <c r="D145" s="533"/>
      <c r="E145" s="562"/>
    </row>
    <row r="146" spans="1:5">
      <c r="A146" s="1789"/>
      <c r="B146" s="533"/>
      <c r="C146" s="533"/>
      <c r="D146" s="533"/>
      <c r="E146" s="562"/>
    </row>
    <row r="147" spans="1:5">
      <c r="A147" s="1789"/>
      <c r="B147" s="533"/>
      <c r="C147" s="533"/>
      <c r="D147" s="533"/>
      <c r="E147" s="562"/>
    </row>
    <row r="148" spans="1:5">
      <c r="A148" s="1789"/>
      <c r="B148" s="533"/>
      <c r="C148" s="533"/>
      <c r="D148" s="533"/>
      <c r="E148" s="562"/>
    </row>
    <row r="149" spans="1:5">
      <c r="A149" s="1789"/>
      <c r="B149" s="533"/>
      <c r="C149" s="533"/>
      <c r="D149" s="533"/>
      <c r="E149" s="562"/>
    </row>
    <row r="150" spans="1:5">
      <c r="A150" s="1789"/>
      <c r="B150" s="533"/>
      <c r="C150" s="533"/>
      <c r="D150" s="533"/>
      <c r="E150" s="562"/>
    </row>
    <row r="151" spans="1:5">
      <c r="A151" s="1789"/>
      <c r="B151" s="533"/>
      <c r="C151" s="533"/>
      <c r="D151" s="533"/>
      <c r="E151" s="562"/>
    </row>
    <row r="152" spans="1:5">
      <c r="A152" s="1789"/>
      <c r="B152" s="533"/>
      <c r="C152" s="1789"/>
      <c r="D152" s="533"/>
      <c r="E152" s="563"/>
    </row>
    <row r="153" spans="1:5">
      <c r="A153" s="1789"/>
      <c r="B153" s="1592"/>
      <c r="C153" s="533"/>
      <c r="D153" s="533"/>
      <c r="E153" s="533"/>
    </row>
    <row r="154" spans="1:5">
      <c r="A154" s="1789"/>
      <c r="B154" s="533"/>
      <c r="C154" s="533"/>
      <c r="D154" s="533"/>
      <c r="E154" s="563"/>
    </row>
    <row r="155" spans="1:5">
      <c r="A155" s="1789"/>
      <c r="B155" s="533"/>
      <c r="C155" s="533"/>
      <c r="D155" s="533"/>
      <c r="E155" s="562"/>
    </row>
    <row r="156" spans="1:5">
      <c r="A156" s="1789"/>
      <c r="B156" s="533"/>
      <c r="C156" s="533"/>
      <c r="D156" s="533"/>
      <c r="E156" s="562"/>
    </row>
    <row r="157" spans="1:5">
      <c r="A157" s="1789"/>
      <c r="B157" s="533"/>
      <c r="C157" s="533"/>
      <c r="D157" s="533"/>
      <c r="E157" s="562"/>
    </row>
    <row r="158" spans="1:5">
      <c r="A158" s="1789"/>
      <c r="B158" s="533"/>
      <c r="C158" s="533"/>
      <c r="D158" s="533"/>
      <c r="E158" s="562"/>
    </row>
    <row r="159" spans="1:5">
      <c r="A159" s="1789"/>
      <c r="B159" s="533"/>
      <c r="C159" s="533"/>
      <c r="D159" s="533"/>
      <c r="E159" s="562"/>
    </row>
    <row r="160" spans="1:5">
      <c r="A160" s="1789"/>
      <c r="B160" s="533"/>
      <c r="C160" s="533"/>
      <c r="D160" s="533"/>
      <c r="E160" s="562"/>
    </row>
    <row r="161" spans="1:5">
      <c r="A161" s="1789"/>
      <c r="B161" s="533"/>
      <c r="C161" s="533"/>
      <c r="D161" s="533"/>
      <c r="E161" s="562"/>
    </row>
    <row r="162" spans="1:5">
      <c r="A162" s="1789"/>
      <c r="B162" s="533"/>
      <c r="C162" s="533"/>
      <c r="D162" s="533"/>
      <c r="E162" s="562"/>
    </row>
    <row r="163" spans="1:5">
      <c r="A163" s="1789"/>
      <c r="B163" s="533"/>
      <c r="C163" s="1789"/>
      <c r="D163" s="533"/>
      <c r="E163" s="563"/>
    </row>
    <row r="164" spans="1:5">
      <c r="A164" s="1789"/>
      <c r="B164" s="1592"/>
      <c r="C164" s="533"/>
      <c r="D164" s="533"/>
      <c r="E164" s="533"/>
    </row>
    <row r="165" spans="1:5">
      <c r="A165" s="1789"/>
      <c r="B165" s="533"/>
      <c r="C165" s="533"/>
      <c r="D165" s="533"/>
      <c r="E165" s="563"/>
    </row>
    <row r="166" spans="1:5">
      <c r="A166" s="1789"/>
      <c r="B166" s="533"/>
      <c r="C166" s="533"/>
      <c r="D166" s="533"/>
      <c r="E166" s="562"/>
    </row>
    <row r="167" spans="1:5">
      <c r="A167" s="1789"/>
      <c r="B167" s="533"/>
      <c r="C167" s="533"/>
      <c r="D167" s="533"/>
      <c r="E167" s="562"/>
    </row>
    <row r="168" spans="1:5">
      <c r="A168" s="1789"/>
      <c r="B168" s="533"/>
      <c r="C168" s="533"/>
      <c r="D168" s="533"/>
      <c r="E168" s="562"/>
    </row>
    <row r="169" spans="1:5">
      <c r="A169" s="1789"/>
      <c r="B169" s="533"/>
      <c r="C169" s="533"/>
      <c r="D169" s="533"/>
      <c r="E169" s="562"/>
    </row>
    <row r="170" spans="1:5">
      <c r="A170" s="1789"/>
      <c r="B170" s="533"/>
      <c r="C170" s="533"/>
      <c r="D170" s="533"/>
      <c r="E170" s="562"/>
    </row>
    <row r="171" spans="1:5">
      <c r="A171" s="1789"/>
      <c r="B171" s="533"/>
      <c r="C171" s="533"/>
      <c r="D171" s="533"/>
      <c r="E171" s="562"/>
    </row>
    <row r="172" spans="1:5">
      <c r="A172" s="1789"/>
      <c r="B172" s="533"/>
      <c r="C172" s="1789"/>
      <c r="D172" s="533"/>
      <c r="E172" s="563"/>
    </row>
    <row r="173" spans="1:5">
      <c r="A173" s="1789"/>
      <c r="B173" s="533"/>
      <c r="C173" s="533"/>
      <c r="D173" s="533"/>
      <c r="E173" s="562"/>
    </row>
    <row r="174" spans="1:5">
      <c r="A174" s="1789"/>
      <c r="B174" s="533"/>
      <c r="C174" s="533"/>
      <c r="D174" s="533"/>
      <c r="E174" s="562"/>
    </row>
    <row r="175" spans="1:5">
      <c r="A175" s="1789"/>
      <c r="B175" s="533"/>
      <c r="C175" s="533"/>
      <c r="D175" s="533"/>
      <c r="E175" s="562"/>
    </row>
    <row r="176" spans="1:5">
      <c r="A176" s="1789"/>
      <c r="B176" s="533"/>
      <c r="C176" s="533"/>
      <c r="D176" s="533"/>
      <c r="E176" s="562"/>
    </row>
    <row r="177" spans="1:5">
      <c r="A177" s="1789"/>
      <c r="B177" s="533"/>
      <c r="C177" s="533"/>
      <c r="D177" s="533"/>
      <c r="E177" s="562"/>
    </row>
    <row r="178" spans="1:5">
      <c r="A178" s="1789"/>
      <c r="B178" s="533"/>
      <c r="C178" s="533"/>
      <c r="D178" s="533"/>
      <c r="E178" s="562"/>
    </row>
    <row r="179" spans="1:5">
      <c r="A179" s="1789"/>
      <c r="B179" s="533"/>
      <c r="C179" s="533"/>
      <c r="D179" s="533"/>
      <c r="E179" s="562"/>
    </row>
    <row r="180" spans="1:5">
      <c r="A180" s="1789"/>
      <c r="B180" s="533"/>
      <c r="C180" s="533"/>
      <c r="D180" s="533"/>
      <c r="E180" s="562"/>
    </row>
    <row r="181" spans="1:5">
      <c r="A181" s="1789"/>
      <c r="B181" s="533"/>
      <c r="C181" s="533"/>
      <c r="D181" s="533"/>
      <c r="E181" s="562"/>
    </row>
    <row r="182" spans="1:5">
      <c r="A182" s="1789"/>
      <c r="B182" s="533"/>
      <c r="C182" s="533"/>
      <c r="D182" s="533"/>
      <c r="E182" s="562"/>
    </row>
    <row r="183" spans="1:5">
      <c r="A183" s="1789"/>
      <c r="B183" s="533"/>
      <c r="C183" s="533"/>
      <c r="D183" s="533"/>
      <c r="E183" s="562"/>
    </row>
    <row r="184" spans="1:5">
      <c r="A184" s="1789"/>
      <c r="B184" s="533"/>
      <c r="C184" s="533"/>
      <c r="D184" s="533"/>
      <c r="E184" s="562"/>
    </row>
    <row r="185" spans="1:5">
      <c r="A185" s="1789"/>
      <c r="B185" s="533"/>
      <c r="C185" s="533"/>
      <c r="D185" s="533"/>
      <c r="E185" s="562"/>
    </row>
    <row r="186" spans="1:5">
      <c r="A186" s="1789"/>
      <c r="B186" s="533"/>
      <c r="C186" s="533"/>
      <c r="D186" s="533"/>
      <c r="E186" s="562"/>
    </row>
    <row r="187" spans="1:5">
      <c r="A187" s="1789"/>
      <c r="B187" s="533"/>
      <c r="C187" s="533"/>
      <c r="D187" s="533"/>
      <c r="E187" s="562"/>
    </row>
    <row r="188" spans="1:5">
      <c r="A188" s="1789"/>
      <c r="B188" s="533"/>
      <c r="C188" s="533"/>
      <c r="D188" s="533"/>
      <c r="E188" s="562"/>
    </row>
    <row r="189" spans="1:5" ht="15.75" thickBot="1">
      <c r="A189" s="180"/>
      <c r="B189" s="73"/>
      <c r="C189" s="73"/>
      <c r="D189" s="73"/>
      <c r="E189" s="188"/>
    </row>
    <row r="191" spans="1:5">
      <c r="A191" s="44"/>
      <c r="B191" s="44"/>
      <c r="C191" s="44"/>
      <c r="D191" s="44"/>
      <c r="E191" s="44"/>
    </row>
  </sheetData>
  <phoneticPr fontId="0" type="noConversion"/>
  <printOptions horizontalCentered="1" verticalCentered="1"/>
  <pageMargins left="0.25" right="0.25" top="0.25" bottom="0.25" header="0" footer="0"/>
  <pageSetup scale="72" fitToHeight="3" orientation="portrait" horizontalDpi="300" verticalDpi="300" r:id="rId1"/>
  <headerFooter alignWithMargins="0">
    <oddFooter>&amp;R&amp;D</oddFooter>
  </headerFooter>
  <rowBreaks count="2" manualBreakCount="2">
    <brk id="67" max="4" man="1"/>
    <brk id="132"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4">
    <tabColor rgb="FF00B050"/>
    <pageSetUpPr fitToPage="1"/>
  </sheetPr>
  <dimension ref="A1:N65"/>
  <sheetViews>
    <sheetView defaultGridColor="0" view="pageBreakPreview" topLeftCell="A16" colorId="22" zoomScale="60" zoomScaleNormal="85" workbookViewId="0">
      <selection activeCell="B39" sqref="B39"/>
    </sheetView>
  </sheetViews>
  <sheetFormatPr defaultColWidth="9.6640625" defaultRowHeight="15"/>
  <cols>
    <col min="1" max="1" width="4.6640625" style="4" customWidth="1"/>
    <col min="2" max="2" width="51.5546875" style="4" customWidth="1"/>
    <col min="3" max="5" width="12.6640625" style="4" customWidth="1"/>
    <col min="6" max="6" width="13.21875" style="4" customWidth="1"/>
    <col min="7" max="7" width="15.6640625" style="4" customWidth="1"/>
    <col min="8" max="8" width="8.6640625" style="4" customWidth="1"/>
    <col min="9" max="10" width="15.6640625" style="4" customWidth="1"/>
    <col min="11" max="11" width="8.6640625" style="4" customWidth="1"/>
    <col min="12" max="13" width="15.6640625" style="4" customWidth="1"/>
    <col min="14" max="14" width="4.6640625" style="4" customWidth="1"/>
    <col min="15" max="16384" width="9.6640625" style="4"/>
  </cols>
  <sheetData>
    <row r="1" spans="1:14">
      <c r="A1" s="2075" t="s">
        <v>2817</v>
      </c>
      <c r="B1" s="2076"/>
      <c r="C1" s="2077" t="s">
        <v>3891</v>
      </c>
      <c r="D1" s="2078"/>
      <c r="E1" s="2079" t="s">
        <v>2819</v>
      </c>
      <c r="F1" s="2080" t="s">
        <v>2820</v>
      </c>
      <c r="G1" s="41" t="s">
        <v>2817</v>
      </c>
      <c r="H1" s="41"/>
      <c r="I1" s="41"/>
      <c r="J1" s="428" t="s">
        <v>3891</v>
      </c>
      <c r="K1" s="41"/>
      <c r="L1" s="428" t="s">
        <v>2819</v>
      </c>
      <c r="M1" s="428" t="s">
        <v>2820</v>
      </c>
      <c r="N1" s="263"/>
    </row>
    <row r="2" spans="1:14">
      <c r="A2" s="2081" t="str">
        <f>'Data Sheet'!C25</f>
        <v>Orange and Rockland Utilities, Inc</v>
      </c>
      <c r="B2" s="533"/>
      <c r="C2" s="66" t="s">
        <v>511</v>
      </c>
      <c r="D2" s="533"/>
      <c r="E2" s="2065"/>
      <c r="F2" s="2082"/>
      <c r="G2" s="533" t="str">
        <f>A2</f>
        <v>Orange and Rockland Utilities, Inc</v>
      </c>
      <c r="H2" s="11"/>
      <c r="I2" s="11"/>
      <c r="J2" s="66" t="s">
        <v>511</v>
      </c>
      <c r="K2" s="11"/>
      <c r="L2" s="461"/>
      <c r="M2" s="66"/>
      <c r="N2" s="48"/>
    </row>
    <row r="3" spans="1:14" ht="15" customHeight="1">
      <c r="A3" s="2083"/>
      <c r="B3" s="533"/>
      <c r="C3" s="66" t="s">
        <v>292</v>
      </c>
      <c r="D3" s="533"/>
      <c r="E3" s="462" t="str">
        <f>'Data Sheet'!$C$40</f>
        <v>4/28/2015</v>
      </c>
      <c r="F3" s="2084" t="str">
        <f>'Data Sheet'!$C$38</f>
        <v>12/31/2014</v>
      </c>
      <c r="G3" s="2068"/>
      <c r="H3" s="11"/>
      <c r="I3" s="11"/>
      <c r="J3" s="66" t="s">
        <v>292</v>
      </c>
      <c r="K3" s="11"/>
      <c r="L3" s="462" t="str">
        <f>'Data Sheet'!$C$40</f>
        <v>4/28/2015</v>
      </c>
      <c r="M3" s="713" t="str">
        <f>'Data Sheet'!$C$38</f>
        <v>12/31/2014</v>
      </c>
      <c r="N3" s="48"/>
    </row>
    <row r="4" spans="1:14" ht="15" customHeight="1">
      <c r="A4" s="2085" t="s">
        <v>2136</v>
      </c>
      <c r="B4" s="421"/>
      <c r="C4" s="132"/>
      <c r="D4" s="132"/>
      <c r="E4" s="132"/>
      <c r="F4" s="2086"/>
      <c r="G4" s="2069" t="s">
        <v>308</v>
      </c>
      <c r="H4" s="421"/>
      <c r="I4" s="421"/>
      <c r="J4" s="132"/>
      <c r="K4" s="132"/>
      <c r="L4" s="132"/>
      <c r="M4" s="132"/>
      <c r="N4" s="161"/>
    </row>
    <row r="5" spans="1:14" ht="15.75">
      <c r="A5" s="2087"/>
      <c r="B5" s="534"/>
      <c r="C5" s="561"/>
      <c r="D5" s="561"/>
      <c r="E5" s="561"/>
      <c r="F5" s="2088"/>
      <c r="G5" s="2070"/>
      <c r="H5" s="46"/>
      <c r="I5" s="46"/>
      <c r="J5" s="44"/>
      <c r="K5" s="44"/>
      <c r="L5" s="44"/>
      <c r="M5" s="44"/>
      <c r="N5" s="48"/>
    </row>
    <row r="6" spans="1:14">
      <c r="A6" s="2083" t="s">
        <v>309</v>
      </c>
      <c r="B6" s="533"/>
      <c r="C6" s="533" t="s">
        <v>1101</v>
      </c>
      <c r="D6" s="533"/>
      <c r="E6" s="533"/>
      <c r="F6" s="2089"/>
      <c r="G6" s="2068" t="s">
        <v>2376</v>
      </c>
      <c r="H6" s="11"/>
      <c r="I6" s="11"/>
      <c r="J6" s="11"/>
      <c r="K6" s="11" t="s">
        <v>1085</v>
      </c>
      <c r="L6" s="11"/>
      <c r="M6" s="11"/>
      <c r="N6" s="48"/>
    </row>
    <row r="7" spans="1:14">
      <c r="A7" s="2083" t="s">
        <v>1086</v>
      </c>
      <c r="B7" s="533"/>
      <c r="C7" s="533" t="s">
        <v>1087</v>
      </c>
      <c r="D7" s="533"/>
      <c r="E7" s="533"/>
      <c r="F7" s="2089"/>
      <c r="G7" s="2068" t="s">
        <v>1088</v>
      </c>
      <c r="H7" s="11"/>
      <c r="I7" s="11"/>
      <c r="J7" s="11"/>
      <c r="K7" s="11" t="s">
        <v>1089</v>
      </c>
      <c r="L7" s="11"/>
      <c r="M7" s="11"/>
      <c r="N7" s="48"/>
    </row>
    <row r="8" spans="1:14">
      <c r="A8" s="2083" t="s">
        <v>1090</v>
      </c>
      <c r="B8" s="533"/>
      <c r="C8" s="533" t="s">
        <v>1986</v>
      </c>
      <c r="D8" s="533"/>
      <c r="E8" s="533"/>
      <c r="F8" s="2089"/>
      <c r="G8" s="2068" t="s">
        <v>1987</v>
      </c>
      <c r="H8" s="11"/>
      <c r="I8" s="11"/>
      <c r="J8" s="11"/>
      <c r="K8" s="11" t="s">
        <v>1988</v>
      </c>
      <c r="L8" s="11"/>
      <c r="M8" s="11"/>
      <c r="N8" s="48"/>
    </row>
    <row r="9" spans="1:14">
      <c r="A9" s="2083" t="s">
        <v>3284</v>
      </c>
      <c r="B9" s="533"/>
      <c r="C9" s="533"/>
      <c r="D9" s="533"/>
      <c r="E9" s="533"/>
      <c r="F9" s="2089"/>
      <c r="G9" s="2068"/>
      <c r="H9" s="11"/>
      <c r="I9" s="11"/>
      <c r="J9" s="11"/>
      <c r="K9" s="11" t="s">
        <v>3928</v>
      </c>
      <c r="L9" s="11"/>
      <c r="M9" s="11"/>
      <c r="N9" s="48"/>
    </row>
    <row r="10" spans="1:14">
      <c r="A10" s="2083" t="s">
        <v>3929</v>
      </c>
      <c r="B10" s="533"/>
      <c r="C10" s="533"/>
      <c r="D10" s="533"/>
      <c r="E10" s="533"/>
      <c r="F10" s="2089"/>
      <c r="G10" s="2068"/>
      <c r="H10" s="11"/>
      <c r="I10" s="11"/>
      <c r="J10" s="11"/>
      <c r="K10" s="11"/>
      <c r="L10" s="11"/>
      <c r="M10" s="11"/>
      <c r="N10" s="48"/>
    </row>
    <row r="11" spans="1:14">
      <c r="A11" s="2083"/>
      <c r="B11" s="533"/>
      <c r="C11" s="533"/>
      <c r="D11" s="533"/>
      <c r="E11" s="533"/>
      <c r="F11" s="2089"/>
      <c r="G11" s="2068"/>
      <c r="H11" s="11"/>
      <c r="I11" s="11"/>
      <c r="J11" s="11"/>
      <c r="K11" s="11"/>
      <c r="L11" s="11"/>
      <c r="M11" s="11"/>
      <c r="N11" s="48"/>
    </row>
    <row r="12" spans="1:14">
      <c r="A12" s="2090"/>
      <c r="B12" s="434" t="s">
        <v>3701</v>
      </c>
      <c r="C12" s="434"/>
      <c r="D12" s="434"/>
      <c r="E12" s="434"/>
      <c r="F12" s="2091"/>
      <c r="G12" s="2071" t="s">
        <v>3930</v>
      </c>
      <c r="H12" s="132"/>
      <c r="I12" s="132"/>
      <c r="J12" s="376"/>
      <c r="K12" s="222" t="s">
        <v>3931</v>
      </c>
      <c r="L12" s="132"/>
      <c r="M12" s="376"/>
      <c r="N12" s="1923"/>
    </row>
    <row r="13" spans="1:14">
      <c r="A13" s="2092"/>
      <c r="B13" s="422" t="s">
        <v>3932</v>
      </c>
      <c r="C13" s="435" t="s">
        <v>3933</v>
      </c>
      <c r="D13" s="435" t="s">
        <v>4079</v>
      </c>
      <c r="E13" s="435" t="s">
        <v>4014</v>
      </c>
      <c r="F13" s="2093" t="s">
        <v>4444</v>
      </c>
      <c r="G13" s="2071" t="s">
        <v>4445</v>
      </c>
      <c r="H13" s="50"/>
      <c r="I13" s="423"/>
      <c r="J13" s="435"/>
      <c r="K13" s="435"/>
      <c r="L13" s="435"/>
      <c r="M13" s="1890"/>
      <c r="N13" s="1790"/>
    </row>
    <row r="14" spans="1:14">
      <c r="A14" s="2092" t="s">
        <v>4190</v>
      </c>
      <c r="B14" s="422" t="s">
        <v>4446</v>
      </c>
      <c r="C14" s="435" t="s">
        <v>4447</v>
      </c>
      <c r="D14" s="435" t="s">
        <v>1255</v>
      </c>
      <c r="E14" s="435" t="s">
        <v>4448</v>
      </c>
      <c r="F14" s="2093" t="s">
        <v>4449</v>
      </c>
      <c r="G14" s="2072"/>
      <c r="H14" s="435"/>
      <c r="I14" s="422"/>
      <c r="J14" s="435" t="s">
        <v>4450</v>
      </c>
      <c r="K14" s="435" t="s">
        <v>3021</v>
      </c>
      <c r="L14" s="435" t="s">
        <v>3023</v>
      </c>
      <c r="M14" s="1893" t="s">
        <v>4444</v>
      </c>
      <c r="N14" s="1790"/>
    </row>
    <row r="15" spans="1:14">
      <c r="A15" s="2092" t="s">
        <v>4193</v>
      </c>
      <c r="B15" s="422" t="s">
        <v>4451</v>
      </c>
      <c r="C15" s="435" t="s">
        <v>4122</v>
      </c>
      <c r="D15" s="435" t="s">
        <v>4452</v>
      </c>
      <c r="E15" s="435" t="s">
        <v>1734</v>
      </c>
      <c r="F15" s="2093" t="s">
        <v>2531</v>
      </c>
      <c r="G15" s="2072" t="s">
        <v>4453</v>
      </c>
      <c r="H15" s="435" t="s">
        <v>1733</v>
      </c>
      <c r="I15" s="435" t="s">
        <v>3023</v>
      </c>
      <c r="J15" s="1893" t="s">
        <v>4449</v>
      </c>
      <c r="K15" s="435" t="s">
        <v>1733</v>
      </c>
      <c r="L15" s="435"/>
      <c r="M15" s="1893" t="s">
        <v>4449</v>
      </c>
      <c r="N15" s="1790" t="s">
        <v>4190</v>
      </c>
    </row>
    <row r="16" spans="1:14">
      <c r="A16" s="2092"/>
      <c r="B16" s="53"/>
      <c r="C16" s="53"/>
      <c r="D16" s="53"/>
      <c r="E16" s="435" t="s">
        <v>4431</v>
      </c>
      <c r="F16" s="2093" t="s">
        <v>1287</v>
      </c>
      <c r="G16" s="2072"/>
      <c r="H16" s="435" t="s">
        <v>4193</v>
      </c>
      <c r="I16" s="435"/>
      <c r="J16" s="435"/>
      <c r="K16" s="435"/>
      <c r="L16" s="435"/>
      <c r="M16" s="435" t="s">
        <v>755</v>
      </c>
      <c r="N16" s="1790" t="s">
        <v>4193</v>
      </c>
    </row>
    <row r="17" spans="1:14">
      <c r="A17" s="2092"/>
      <c r="B17" s="441" t="s">
        <v>65</v>
      </c>
      <c r="C17" s="441" t="s">
        <v>2119</v>
      </c>
      <c r="D17" s="441" t="s">
        <v>2120</v>
      </c>
      <c r="E17" s="441" t="s">
        <v>2121</v>
      </c>
      <c r="F17" s="2094" t="s">
        <v>4029</v>
      </c>
      <c r="G17" s="2073" t="s">
        <v>4030</v>
      </c>
      <c r="H17" s="441" t="s">
        <v>4031</v>
      </c>
      <c r="I17" s="441" t="s">
        <v>4032</v>
      </c>
      <c r="J17" s="441" t="s">
        <v>4033</v>
      </c>
      <c r="K17" s="441" t="s">
        <v>4034</v>
      </c>
      <c r="L17" s="441" t="s">
        <v>3977</v>
      </c>
      <c r="M17" s="441" t="s">
        <v>3978</v>
      </c>
      <c r="N17" s="1793"/>
    </row>
    <row r="18" spans="1:14">
      <c r="A18" s="2095">
        <v>1</v>
      </c>
      <c r="B18" s="533" t="s">
        <v>932</v>
      </c>
      <c r="C18" s="1926">
        <v>2951614</v>
      </c>
      <c r="D18" s="200"/>
      <c r="E18" s="200">
        <v>2951614</v>
      </c>
      <c r="F18" s="2096"/>
      <c r="G18" s="2067" t="s">
        <v>355</v>
      </c>
      <c r="H18" s="1927">
        <v>9280</v>
      </c>
      <c r="I18" s="200">
        <v>1955802</v>
      </c>
      <c r="J18" s="200"/>
      <c r="K18" s="66"/>
      <c r="L18" s="200"/>
      <c r="M18" s="200"/>
      <c r="N18" s="137">
        <v>1</v>
      </c>
    </row>
    <row r="19" spans="1:14">
      <c r="A19" s="2097">
        <v>2</v>
      </c>
      <c r="B19" s="1894"/>
      <c r="C19" s="1926"/>
      <c r="D19" s="200"/>
      <c r="E19" s="200"/>
      <c r="F19" s="2096"/>
      <c r="G19" s="2066" t="s">
        <v>356</v>
      </c>
      <c r="H19" s="1927">
        <v>9280</v>
      </c>
      <c r="I19" s="200">
        <v>995812</v>
      </c>
      <c r="J19" s="200"/>
      <c r="K19" s="66"/>
      <c r="L19" s="200"/>
      <c r="M19" s="200"/>
      <c r="N19" s="137">
        <v>2</v>
      </c>
    </row>
    <row r="20" spans="1:14">
      <c r="A20" s="2097">
        <v>3</v>
      </c>
      <c r="B20" s="533"/>
      <c r="C20" s="1926"/>
      <c r="D20" s="200"/>
      <c r="E20" s="200"/>
      <c r="F20" s="2096"/>
      <c r="G20" s="2066"/>
      <c r="H20" s="1927"/>
      <c r="I20" s="200"/>
      <c r="J20" s="200"/>
      <c r="K20" s="66"/>
      <c r="L20" s="200"/>
      <c r="M20" s="200"/>
      <c r="N20" s="137">
        <v>3</v>
      </c>
    </row>
    <row r="21" spans="1:14">
      <c r="A21" s="2097">
        <v>4</v>
      </c>
      <c r="B21" s="533" t="s">
        <v>5159</v>
      </c>
      <c r="C21" s="1926"/>
      <c r="D21" s="200">
        <v>82955</v>
      </c>
      <c r="E21" s="200">
        <f>C21+D21</f>
        <v>82955</v>
      </c>
      <c r="F21" s="2096"/>
      <c r="G21" s="2066" t="s">
        <v>355</v>
      </c>
      <c r="H21" s="1927">
        <v>9280</v>
      </c>
      <c r="I21" s="200">
        <v>82955</v>
      </c>
      <c r="J21" s="200"/>
      <c r="K21" s="66"/>
      <c r="L21" s="2096"/>
      <c r="M21" s="200"/>
      <c r="N21" s="137">
        <v>4</v>
      </c>
    </row>
    <row r="22" spans="1:14">
      <c r="A22" s="2097">
        <v>5</v>
      </c>
      <c r="B22" s="533"/>
      <c r="C22" s="66"/>
      <c r="D22" s="200"/>
      <c r="E22" s="200"/>
      <c r="F22" s="2096"/>
      <c r="G22" s="2066"/>
      <c r="H22" s="1927"/>
      <c r="I22" s="200"/>
      <c r="J22" s="200"/>
      <c r="K22" s="66"/>
      <c r="L22" s="2096"/>
      <c r="M22" s="200"/>
      <c r="N22" s="137">
        <v>5</v>
      </c>
    </row>
    <row r="23" spans="1:14">
      <c r="A23" s="2097">
        <v>6</v>
      </c>
      <c r="B23" s="533" t="s">
        <v>933</v>
      </c>
      <c r="C23" s="1926">
        <v>10035225</v>
      </c>
      <c r="D23" s="200"/>
      <c r="E23" s="200">
        <f>C23+D23</f>
        <v>10035225</v>
      </c>
      <c r="F23" s="2096">
        <v>2601235</v>
      </c>
      <c r="G23" s="2692" t="s">
        <v>355</v>
      </c>
      <c r="H23" s="1927">
        <v>9280</v>
      </c>
      <c r="I23" s="200">
        <v>4438558</v>
      </c>
      <c r="J23" s="200">
        <v>4529509</v>
      </c>
      <c r="K23" s="66"/>
      <c r="L23" s="200">
        <v>2601235</v>
      </c>
      <c r="M23" s="200">
        <v>4529509</v>
      </c>
      <c r="N23" s="137">
        <v>6</v>
      </c>
    </row>
    <row r="24" spans="1:14">
      <c r="A24" s="2097">
        <v>7</v>
      </c>
      <c r="B24" s="533"/>
      <c r="C24" s="66"/>
      <c r="D24" s="200"/>
      <c r="E24" s="200"/>
      <c r="F24" s="2096">
        <v>1367726</v>
      </c>
      <c r="G24" s="2692" t="s">
        <v>356</v>
      </c>
      <c r="H24" s="1927">
        <v>9280</v>
      </c>
      <c r="I24" s="200">
        <v>1627706</v>
      </c>
      <c r="J24" s="200">
        <v>2267072</v>
      </c>
      <c r="K24" s="66"/>
      <c r="L24" s="200">
        <v>1367726</v>
      </c>
      <c r="M24" s="200">
        <v>2267072</v>
      </c>
      <c r="N24" s="137">
        <v>7</v>
      </c>
    </row>
    <row r="25" spans="1:14">
      <c r="A25" s="2097">
        <v>8</v>
      </c>
      <c r="B25" s="533"/>
      <c r="C25" s="66"/>
      <c r="D25" s="200"/>
      <c r="E25" s="200"/>
      <c r="F25" s="2096"/>
      <c r="G25" s="552"/>
      <c r="H25" s="1927"/>
      <c r="I25" s="200"/>
      <c r="J25" s="200"/>
      <c r="K25" s="66"/>
      <c r="L25" s="200"/>
      <c r="M25" s="200"/>
      <c r="N25" s="137">
        <v>8</v>
      </c>
    </row>
    <row r="26" spans="1:14">
      <c r="A26" s="2097">
        <v>9</v>
      </c>
      <c r="B26" s="533"/>
      <c r="C26" s="66"/>
      <c r="D26" s="200"/>
      <c r="E26" s="200"/>
      <c r="F26" s="2096"/>
      <c r="G26" s="552"/>
      <c r="H26" s="1927"/>
      <c r="I26" s="200"/>
      <c r="J26" s="200"/>
      <c r="K26" s="66"/>
      <c r="L26" s="200"/>
      <c r="M26" s="200"/>
      <c r="N26" s="137">
        <v>9</v>
      </c>
    </row>
    <row r="27" spans="1:14">
      <c r="A27" s="2097">
        <v>10</v>
      </c>
      <c r="B27" s="533"/>
      <c r="C27" s="66"/>
      <c r="D27" s="200"/>
      <c r="E27" s="200"/>
      <c r="F27" s="2096"/>
      <c r="G27" s="552"/>
      <c r="H27" s="1927"/>
      <c r="I27" s="200"/>
      <c r="J27" s="200"/>
      <c r="K27" s="66"/>
      <c r="L27" s="200"/>
      <c r="M27" s="200"/>
      <c r="N27" s="137">
        <v>10</v>
      </c>
    </row>
    <row r="28" spans="1:14">
      <c r="A28" s="2097">
        <v>11</v>
      </c>
      <c r="B28" s="533"/>
      <c r="C28" s="66"/>
      <c r="D28" s="200"/>
      <c r="E28" s="200"/>
      <c r="F28" s="2096"/>
      <c r="G28" s="552"/>
      <c r="H28" s="1927"/>
      <c r="I28" s="200"/>
      <c r="J28" s="200"/>
      <c r="K28" s="66"/>
      <c r="L28" s="200"/>
      <c r="M28" s="200"/>
      <c r="N28" s="137">
        <v>11</v>
      </c>
    </row>
    <row r="29" spans="1:14">
      <c r="A29" s="2097">
        <v>12</v>
      </c>
      <c r="B29" s="533"/>
      <c r="C29" s="66"/>
      <c r="D29" s="200"/>
      <c r="E29" s="200"/>
      <c r="F29" s="2096"/>
      <c r="G29" s="56"/>
      <c r="H29" s="66"/>
      <c r="I29" s="200"/>
      <c r="J29" s="200"/>
      <c r="K29" s="66"/>
      <c r="L29" s="200"/>
      <c r="M29" s="200"/>
      <c r="N29" s="137">
        <v>12</v>
      </c>
    </row>
    <row r="30" spans="1:14">
      <c r="A30" s="2097">
        <v>13</v>
      </c>
      <c r="B30" s="533"/>
      <c r="C30" s="66"/>
      <c r="D30" s="200"/>
      <c r="E30" s="200"/>
      <c r="F30" s="2096"/>
      <c r="G30" s="56"/>
      <c r="H30" s="66"/>
      <c r="I30" s="200"/>
      <c r="J30" s="200"/>
      <c r="K30" s="66"/>
      <c r="L30" s="200"/>
      <c r="M30" s="200"/>
      <c r="N30" s="137">
        <v>13</v>
      </c>
    </row>
    <row r="31" spans="1:14">
      <c r="A31" s="2097">
        <v>14</v>
      </c>
      <c r="B31" s="533"/>
      <c r="C31" s="66"/>
      <c r="D31" s="200"/>
      <c r="E31" s="200"/>
      <c r="F31" s="2096"/>
      <c r="G31" s="56"/>
      <c r="H31" s="66"/>
      <c r="I31" s="200"/>
      <c r="J31" s="200"/>
      <c r="K31" s="66"/>
      <c r="L31" s="200"/>
      <c r="M31" s="200"/>
      <c r="N31" s="137">
        <v>14</v>
      </c>
    </row>
    <row r="32" spans="1:14">
      <c r="A32" s="2097">
        <v>15</v>
      </c>
      <c r="B32" s="533"/>
      <c r="C32" s="66"/>
      <c r="D32" s="200"/>
      <c r="E32" s="200"/>
      <c r="F32" s="2096"/>
      <c r="G32" s="56"/>
      <c r="H32" s="66"/>
      <c r="I32" s="200"/>
      <c r="J32" s="200"/>
      <c r="K32" s="66"/>
      <c r="L32" s="200"/>
      <c r="M32" s="200"/>
      <c r="N32" s="137">
        <v>15</v>
      </c>
    </row>
    <row r="33" spans="1:14">
      <c r="A33" s="2097">
        <v>16</v>
      </c>
      <c r="B33" s="533"/>
      <c r="C33" s="66"/>
      <c r="D33" s="200"/>
      <c r="E33" s="200"/>
      <c r="F33" s="2096"/>
      <c r="G33" s="56"/>
      <c r="H33" s="66"/>
      <c r="I33" s="200"/>
      <c r="J33" s="200"/>
      <c r="K33" s="66"/>
      <c r="L33" s="200"/>
      <c r="M33" s="200"/>
      <c r="N33" s="137">
        <v>16</v>
      </c>
    </row>
    <row r="34" spans="1:14">
      <c r="A34" s="2097">
        <v>17</v>
      </c>
      <c r="B34" s="533"/>
      <c r="C34" s="66"/>
      <c r="D34" s="200"/>
      <c r="E34" s="200"/>
      <c r="F34" s="2096"/>
      <c r="G34" s="56"/>
      <c r="H34" s="66"/>
      <c r="I34" s="200"/>
      <c r="J34" s="200"/>
      <c r="K34" s="66"/>
      <c r="L34" s="200"/>
      <c r="M34" s="200"/>
      <c r="N34" s="137">
        <v>17</v>
      </c>
    </row>
    <row r="35" spans="1:14">
      <c r="A35" s="2097">
        <v>18</v>
      </c>
      <c r="B35" s="533"/>
      <c r="C35" s="66"/>
      <c r="D35" s="200"/>
      <c r="E35" s="200"/>
      <c r="F35" s="2096"/>
      <c r="G35" s="56"/>
      <c r="H35" s="66"/>
      <c r="I35" s="200"/>
      <c r="J35" s="200"/>
      <c r="K35" s="66"/>
      <c r="L35" s="200"/>
      <c r="M35" s="200"/>
      <c r="N35" s="137">
        <v>18</v>
      </c>
    </row>
    <row r="36" spans="1:14">
      <c r="A36" s="2097">
        <v>19</v>
      </c>
      <c r="B36" s="533"/>
      <c r="C36" s="296"/>
      <c r="D36" s="313"/>
      <c r="E36" s="313"/>
      <c r="F36" s="2098"/>
      <c r="G36" s="56"/>
      <c r="H36" s="66"/>
      <c r="I36" s="313"/>
      <c r="J36" s="313"/>
      <c r="K36" s="66"/>
      <c r="L36" s="313"/>
      <c r="M36" s="313"/>
      <c r="N36" s="137">
        <v>19</v>
      </c>
    </row>
    <row r="37" spans="1:14">
      <c r="A37" s="2097">
        <v>20</v>
      </c>
      <c r="B37" s="1592"/>
      <c r="C37" s="66"/>
      <c r="D37" s="200"/>
      <c r="E37" s="200"/>
      <c r="F37" s="2096"/>
      <c r="G37" s="56"/>
      <c r="H37" s="66"/>
      <c r="I37" s="200"/>
      <c r="J37" s="200"/>
      <c r="K37" s="66"/>
      <c r="L37" s="200"/>
      <c r="M37" s="200"/>
      <c r="N37" s="137">
        <v>20</v>
      </c>
    </row>
    <row r="38" spans="1:14">
      <c r="A38" s="2097">
        <v>21</v>
      </c>
      <c r="B38" s="533"/>
      <c r="C38" s="66"/>
      <c r="D38" s="200"/>
      <c r="E38" s="200"/>
      <c r="F38" s="2096"/>
      <c r="G38" s="56"/>
      <c r="H38" s="66"/>
      <c r="I38" s="200"/>
      <c r="J38" s="200"/>
      <c r="K38" s="66"/>
      <c r="L38" s="200"/>
      <c r="M38" s="200"/>
      <c r="N38" s="137">
        <v>21</v>
      </c>
    </row>
    <row r="39" spans="1:14">
      <c r="A39" s="2097">
        <v>22</v>
      </c>
      <c r="B39" s="533"/>
      <c r="C39" s="66"/>
      <c r="D39" s="200"/>
      <c r="E39" s="200"/>
      <c r="F39" s="2096"/>
      <c r="G39" s="56"/>
      <c r="H39" s="66"/>
      <c r="I39" s="200"/>
      <c r="J39" s="200"/>
      <c r="K39" s="66"/>
      <c r="L39" s="200"/>
      <c r="M39" s="200"/>
      <c r="N39" s="137">
        <v>22</v>
      </c>
    </row>
    <row r="40" spans="1:14">
      <c r="A40" s="2097">
        <v>23</v>
      </c>
      <c r="B40" s="533"/>
      <c r="C40" s="66"/>
      <c r="D40" s="200"/>
      <c r="E40" s="200"/>
      <c r="F40" s="2096"/>
      <c r="G40" s="56"/>
      <c r="H40" s="66"/>
      <c r="I40" s="200"/>
      <c r="J40" s="200"/>
      <c r="K40" s="66"/>
      <c r="L40" s="200"/>
      <c r="M40" s="200"/>
      <c r="N40" s="137">
        <v>23</v>
      </c>
    </row>
    <row r="41" spans="1:14">
      <c r="A41" s="2097">
        <v>24</v>
      </c>
      <c r="B41" s="533"/>
      <c r="C41" s="66"/>
      <c r="D41" s="200"/>
      <c r="E41" s="200"/>
      <c r="F41" s="2096"/>
      <c r="G41" s="56"/>
      <c r="H41" s="66"/>
      <c r="I41" s="200"/>
      <c r="J41" s="200"/>
      <c r="K41" s="66"/>
      <c r="L41" s="200"/>
      <c r="M41" s="200"/>
      <c r="N41" s="137">
        <v>24</v>
      </c>
    </row>
    <row r="42" spans="1:14">
      <c r="A42" s="2097">
        <v>25</v>
      </c>
      <c r="B42" s="533"/>
      <c r="C42" s="66"/>
      <c r="D42" s="200"/>
      <c r="E42" s="200"/>
      <c r="F42" s="2096"/>
      <c r="G42" s="56"/>
      <c r="H42" s="66"/>
      <c r="I42" s="200"/>
      <c r="J42" s="200"/>
      <c r="K42" s="66"/>
      <c r="L42" s="200"/>
      <c r="M42" s="200"/>
      <c r="N42" s="137">
        <v>25</v>
      </c>
    </row>
    <row r="43" spans="1:14">
      <c r="A43" s="2097">
        <v>26</v>
      </c>
      <c r="B43" s="533"/>
      <c r="C43" s="66"/>
      <c r="D43" s="200"/>
      <c r="E43" s="200"/>
      <c r="F43" s="2096"/>
      <c r="G43" s="56"/>
      <c r="H43" s="66"/>
      <c r="I43" s="200"/>
      <c r="J43" s="200"/>
      <c r="K43" s="66"/>
      <c r="L43" s="200"/>
      <c r="M43" s="200"/>
      <c r="N43" s="137">
        <v>26</v>
      </c>
    </row>
    <row r="44" spans="1:14">
      <c r="A44" s="2097">
        <v>27</v>
      </c>
      <c r="B44" s="533"/>
      <c r="C44" s="66"/>
      <c r="D44" s="200"/>
      <c r="E44" s="200"/>
      <c r="F44" s="2096"/>
      <c r="G44" s="56"/>
      <c r="H44" s="66"/>
      <c r="I44" s="200"/>
      <c r="J44" s="200"/>
      <c r="K44" s="66"/>
      <c r="L44" s="200"/>
      <c r="M44" s="200"/>
      <c r="N44" s="137">
        <v>27</v>
      </c>
    </row>
    <row r="45" spans="1:14">
      <c r="A45" s="2097">
        <v>28</v>
      </c>
      <c r="B45" s="533"/>
      <c r="C45" s="66"/>
      <c r="D45" s="200"/>
      <c r="E45" s="200"/>
      <c r="F45" s="2096"/>
      <c r="G45" s="56"/>
      <c r="H45" s="66"/>
      <c r="I45" s="200"/>
      <c r="J45" s="200"/>
      <c r="K45" s="66"/>
      <c r="L45" s="200"/>
      <c r="M45" s="200"/>
      <c r="N45" s="137">
        <v>28</v>
      </c>
    </row>
    <row r="46" spans="1:14">
      <c r="A46" s="2097">
        <v>29</v>
      </c>
      <c r="B46" s="533"/>
      <c r="C46" s="66"/>
      <c r="D46" s="200"/>
      <c r="E46" s="200"/>
      <c r="F46" s="2096"/>
      <c r="G46" s="56"/>
      <c r="H46" s="66"/>
      <c r="I46" s="200"/>
      <c r="J46" s="200"/>
      <c r="K46" s="66"/>
      <c r="L46" s="200"/>
      <c r="M46" s="200"/>
      <c r="N46" s="137">
        <v>29</v>
      </c>
    </row>
    <row r="47" spans="1:14">
      <c r="A47" s="2097">
        <v>30</v>
      </c>
      <c r="B47" s="533"/>
      <c r="C47" s="66"/>
      <c r="D47" s="200"/>
      <c r="E47" s="200"/>
      <c r="F47" s="2096"/>
      <c r="G47" s="56"/>
      <c r="H47" s="66"/>
      <c r="I47" s="200"/>
      <c r="J47" s="200"/>
      <c r="K47" s="66"/>
      <c r="L47" s="200"/>
      <c r="M47" s="200"/>
      <c r="N47" s="137">
        <v>30</v>
      </c>
    </row>
    <row r="48" spans="1:14">
      <c r="A48" s="2097">
        <v>31</v>
      </c>
      <c r="B48" s="533"/>
      <c r="C48" s="296"/>
      <c r="D48" s="313"/>
      <c r="E48" s="313"/>
      <c r="F48" s="2098"/>
      <c r="G48" s="56"/>
      <c r="H48" s="66"/>
      <c r="I48" s="313"/>
      <c r="J48" s="313"/>
      <c r="K48" s="66"/>
      <c r="L48" s="313"/>
      <c r="M48" s="313"/>
      <c r="N48" s="137">
        <v>31</v>
      </c>
    </row>
    <row r="49" spans="1:14">
      <c r="A49" s="2097">
        <v>32</v>
      </c>
      <c r="B49" s="1592"/>
      <c r="C49" s="66"/>
      <c r="D49" s="200"/>
      <c r="E49" s="200"/>
      <c r="F49" s="2096"/>
      <c r="G49" s="56"/>
      <c r="H49" s="66"/>
      <c r="I49" s="200"/>
      <c r="J49" s="200"/>
      <c r="K49" s="66"/>
      <c r="L49" s="200"/>
      <c r="M49" s="200"/>
      <c r="N49" s="137">
        <v>32</v>
      </c>
    </row>
    <row r="50" spans="1:14">
      <c r="A50" s="2097">
        <v>33</v>
      </c>
      <c r="B50" s="533"/>
      <c r="C50" s="66"/>
      <c r="D50" s="200"/>
      <c r="E50" s="200"/>
      <c r="F50" s="2096"/>
      <c r="G50" s="56"/>
      <c r="H50" s="66"/>
      <c r="I50" s="200"/>
      <c r="J50" s="200"/>
      <c r="K50" s="66"/>
      <c r="L50" s="200"/>
      <c r="M50" s="200"/>
      <c r="N50" s="137">
        <v>33</v>
      </c>
    </row>
    <row r="51" spans="1:14">
      <c r="A51" s="2097">
        <v>34</v>
      </c>
      <c r="B51" s="533"/>
      <c r="C51" s="66"/>
      <c r="D51" s="200"/>
      <c r="E51" s="200"/>
      <c r="F51" s="2096"/>
      <c r="G51" s="56"/>
      <c r="H51" s="66"/>
      <c r="I51" s="200"/>
      <c r="J51" s="200"/>
      <c r="K51" s="66"/>
      <c r="L51" s="200"/>
      <c r="M51" s="200"/>
      <c r="N51" s="137">
        <v>34</v>
      </c>
    </row>
    <row r="52" spans="1:14">
      <c r="A52" s="2097">
        <v>35</v>
      </c>
      <c r="B52" s="533"/>
      <c r="C52" s="66"/>
      <c r="D52" s="200"/>
      <c r="E52" s="200"/>
      <c r="F52" s="2096"/>
      <c r="G52" s="56"/>
      <c r="H52" s="66"/>
      <c r="I52" s="200"/>
      <c r="J52" s="200"/>
      <c r="K52" s="66"/>
      <c r="L52" s="200"/>
      <c r="M52" s="200"/>
      <c r="N52" s="137">
        <v>35</v>
      </c>
    </row>
    <row r="53" spans="1:14">
      <c r="A53" s="2097">
        <v>36</v>
      </c>
      <c r="B53" s="533"/>
      <c r="C53" s="66"/>
      <c r="D53" s="200"/>
      <c r="E53" s="200"/>
      <c r="F53" s="2096"/>
      <c r="G53" s="56"/>
      <c r="H53" s="66"/>
      <c r="I53" s="200"/>
      <c r="J53" s="200"/>
      <c r="K53" s="66"/>
      <c r="L53" s="200"/>
      <c r="M53" s="200"/>
      <c r="N53" s="137">
        <v>36</v>
      </c>
    </row>
    <row r="54" spans="1:14">
      <c r="A54" s="2097">
        <v>37</v>
      </c>
      <c r="B54" s="533"/>
      <c r="C54" s="66"/>
      <c r="D54" s="200"/>
      <c r="E54" s="200"/>
      <c r="F54" s="2096"/>
      <c r="G54" s="56"/>
      <c r="H54" s="66"/>
      <c r="I54" s="200"/>
      <c r="J54" s="200"/>
      <c r="K54" s="66"/>
      <c r="L54" s="200"/>
      <c r="M54" s="200"/>
      <c r="N54" s="137">
        <v>37</v>
      </c>
    </row>
    <row r="55" spans="1:14">
      <c r="A55" s="2097">
        <v>38</v>
      </c>
      <c r="B55" s="533"/>
      <c r="C55" s="66"/>
      <c r="D55" s="200"/>
      <c r="E55" s="200"/>
      <c r="F55" s="2096"/>
      <c r="G55" s="56"/>
      <c r="H55" s="66"/>
      <c r="I55" s="200"/>
      <c r="J55" s="200"/>
      <c r="K55" s="66"/>
      <c r="L55" s="200"/>
      <c r="M55" s="200"/>
      <c r="N55" s="137">
        <v>38</v>
      </c>
    </row>
    <row r="56" spans="1:14">
      <c r="A56" s="2097">
        <v>39</v>
      </c>
      <c r="B56" s="533"/>
      <c r="C56" s="66"/>
      <c r="D56" s="200"/>
      <c r="E56" s="200"/>
      <c r="F56" s="2096"/>
      <c r="G56" s="56"/>
      <c r="H56" s="66"/>
      <c r="I56" s="200"/>
      <c r="J56" s="200"/>
      <c r="K56" s="66"/>
      <c r="L56" s="200"/>
      <c r="M56" s="200"/>
      <c r="N56" s="137">
        <v>39</v>
      </c>
    </row>
    <row r="57" spans="1:14">
      <c r="A57" s="2097">
        <v>40</v>
      </c>
      <c r="B57" s="533"/>
      <c r="C57" s="66"/>
      <c r="D57" s="200"/>
      <c r="E57" s="200"/>
      <c r="F57" s="2096"/>
      <c r="G57" s="56"/>
      <c r="H57" s="66"/>
      <c r="I57" s="200"/>
      <c r="J57" s="200"/>
      <c r="K57" s="66"/>
      <c r="L57" s="200"/>
      <c r="M57" s="200"/>
      <c r="N57" s="137">
        <v>40</v>
      </c>
    </row>
    <row r="58" spans="1:14">
      <c r="A58" s="2097">
        <v>41</v>
      </c>
      <c r="B58" s="533"/>
      <c r="C58" s="66"/>
      <c r="D58" s="200"/>
      <c r="E58" s="200"/>
      <c r="F58" s="2096"/>
      <c r="G58" s="56"/>
      <c r="H58" s="66"/>
      <c r="I58" s="200"/>
      <c r="J58" s="200"/>
      <c r="K58" s="66"/>
      <c r="L58" s="200"/>
      <c r="M58" s="200"/>
      <c r="N58" s="137">
        <v>41</v>
      </c>
    </row>
    <row r="59" spans="1:14">
      <c r="A59" s="2097">
        <v>42</v>
      </c>
      <c r="B59" s="533"/>
      <c r="C59" s="66"/>
      <c r="D59" s="200"/>
      <c r="E59" s="200"/>
      <c r="F59" s="2096"/>
      <c r="G59" s="56"/>
      <c r="H59" s="66"/>
      <c r="I59" s="200"/>
      <c r="J59" s="200"/>
      <c r="K59" s="66"/>
      <c r="L59" s="200"/>
      <c r="M59" s="200"/>
      <c r="N59" s="137">
        <v>42</v>
      </c>
    </row>
    <row r="60" spans="1:14">
      <c r="A60" s="2097">
        <v>43</v>
      </c>
      <c r="B60" s="533"/>
      <c r="C60" s="66"/>
      <c r="D60" s="200"/>
      <c r="E60" s="200"/>
      <c r="F60" s="2096"/>
      <c r="G60" s="56"/>
      <c r="H60" s="66"/>
      <c r="I60" s="200"/>
      <c r="J60" s="200"/>
      <c r="K60" s="66"/>
      <c r="L60" s="200"/>
      <c r="M60" s="200"/>
      <c r="N60" s="137">
        <v>43</v>
      </c>
    </row>
    <row r="61" spans="1:14">
      <c r="A61" s="2097">
        <v>44</v>
      </c>
      <c r="B61" s="533"/>
      <c r="C61" s="66"/>
      <c r="D61" s="200"/>
      <c r="E61" s="200"/>
      <c r="F61" s="2096"/>
      <c r="G61" s="56"/>
      <c r="H61" s="66"/>
      <c r="I61" s="200"/>
      <c r="J61" s="200"/>
      <c r="K61" s="66"/>
      <c r="L61" s="200"/>
      <c r="M61" s="200"/>
      <c r="N61" s="137">
        <v>44</v>
      </c>
    </row>
    <row r="62" spans="1:14">
      <c r="A62" s="2099">
        <v>45</v>
      </c>
      <c r="B62" s="533"/>
      <c r="C62" s="1897"/>
      <c r="D62" s="1898"/>
      <c r="E62" s="1898"/>
      <c r="F62" s="2100"/>
      <c r="G62" s="56"/>
      <c r="H62" s="66"/>
      <c r="I62" s="1898"/>
      <c r="J62" s="1898"/>
      <c r="K62" s="66"/>
      <c r="L62" s="1898"/>
      <c r="M62" s="1898"/>
      <c r="N62" s="137">
        <v>45</v>
      </c>
    </row>
    <row r="63" spans="1:14" ht="15.75" thickBot="1">
      <c r="A63" s="2101">
        <v>46</v>
      </c>
      <c r="B63" s="2102" t="s">
        <v>1730</v>
      </c>
      <c r="C63" s="2103">
        <f>SUM(C18:C62)</f>
        <v>12986839</v>
      </c>
      <c r="D63" s="2103">
        <f>SUM(D18:D62)</f>
        <v>82955</v>
      </c>
      <c r="E63" s="2103">
        <f>SUM(E18:E62)</f>
        <v>13069794</v>
      </c>
      <c r="F63" s="2104">
        <f>SUM(F18:F62)</f>
        <v>3968961</v>
      </c>
      <c r="G63" s="2074"/>
      <c r="H63" s="1928"/>
      <c r="I63" s="1901">
        <f>SUM(I18:I62)</f>
        <v>9100833</v>
      </c>
      <c r="J63" s="1901">
        <f>SUM(J18:J62)</f>
        <v>6796581</v>
      </c>
      <c r="K63" s="1928"/>
      <c r="L63" s="1901">
        <f>SUM(L18:L62)</f>
        <v>3968961</v>
      </c>
      <c r="M63" s="1901">
        <f>SUM(M18:M62)</f>
        <v>6796581</v>
      </c>
      <c r="N63" s="173">
        <v>46</v>
      </c>
    </row>
    <row r="64" spans="1:14" ht="15.75">
      <c r="A64" s="75" t="s">
        <v>4432</v>
      </c>
      <c r="B64" s="11"/>
      <c r="C64" s="75"/>
      <c r="D64" s="11"/>
      <c r="E64" s="11"/>
      <c r="F64" s="11"/>
      <c r="G64" s="75" t="str">
        <f>A64</f>
        <v>FERC FORM NO. 1 (ED. 12-96) NYPSC Modified-96</v>
      </c>
      <c r="H64" s="11"/>
      <c r="I64" s="75"/>
      <c r="J64" s="75"/>
    </row>
    <row r="65" spans="1:14">
      <c r="A65" s="44" t="s">
        <v>4433</v>
      </c>
      <c r="B65" s="44"/>
      <c r="C65" s="44"/>
      <c r="D65" s="44"/>
      <c r="E65" s="44"/>
      <c r="F65" s="44"/>
      <c r="G65" s="44" t="s">
        <v>4434</v>
      </c>
      <c r="H65" s="44"/>
      <c r="I65" s="44"/>
      <c r="J65" s="44"/>
      <c r="K65" s="44"/>
      <c r="L65" s="44"/>
      <c r="M65" s="44"/>
      <c r="N65" s="44"/>
    </row>
  </sheetData>
  <phoneticPr fontId="0" type="noConversion"/>
  <printOptions horizontalCentered="1" verticalCentered="1"/>
  <pageMargins left="0.25" right="0.25" top="0.25" bottom="0.25" header="0" footer="0"/>
  <pageSetup scale="78" fitToWidth="2" orientation="portrait" r:id="rId1"/>
  <headerFooter alignWithMargins="0"/>
  <colBreaks count="1" manualBreakCount="1">
    <brk id="6"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5">
    <tabColor rgb="FF00B050"/>
  </sheetPr>
  <dimension ref="A1:L194"/>
  <sheetViews>
    <sheetView defaultGridColor="0" view="pageBreakPreview" topLeftCell="A13" colorId="22" zoomScale="60" zoomScaleNormal="100" workbookViewId="0">
      <selection activeCell="H57" sqref="H57"/>
    </sheetView>
  </sheetViews>
  <sheetFormatPr defaultColWidth="9.6640625" defaultRowHeight="15"/>
  <cols>
    <col min="1" max="1" width="4.6640625" style="4" customWidth="1"/>
    <col min="2" max="2" width="25.6640625" style="4" customWidth="1"/>
    <col min="3" max="3" width="27.33203125" style="4" customWidth="1"/>
    <col min="4" max="4" width="24.6640625" style="4" customWidth="1"/>
    <col min="5" max="5" width="27.21875" style="4" customWidth="1"/>
    <col min="6" max="6" width="1.6640625" style="4" customWidth="1"/>
    <col min="7" max="7" width="27.77734375" style="4" customWidth="1"/>
    <col min="8" max="8" width="26.44140625" style="4" customWidth="1"/>
    <col min="9" max="9" width="9.6640625" style="4"/>
    <col min="10" max="10" width="25.6640625" style="4" customWidth="1"/>
    <col min="11" max="11" width="15.6640625" style="4" customWidth="1"/>
    <col min="12" max="12" width="4.6640625" style="4" customWidth="1"/>
    <col min="13" max="16384" width="9.6640625" style="4"/>
  </cols>
  <sheetData>
    <row r="1" spans="1:12">
      <c r="A1" s="13" t="s">
        <v>2817</v>
      </c>
      <c r="B1" s="41"/>
      <c r="C1" s="1824" t="s">
        <v>3891</v>
      </c>
      <c r="D1" s="430" t="s">
        <v>2819</v>
      </c>
      <c r="E1" s="1304" t="s">
        <v>2820</v>
      </c>
      <c r="F1" s="13" t="s">
        <v>2817</v>
      </c>
      <c r="G1" s="41"/>
      <c r="H1" s="1189" t="s">
        <v>3891</v>
      </c>
      <c r="I1" s="1845"/>
      <c r="J1" s="1304" t="s">
        <v>2819</v>
      </c>
      <c r="K1" s="1304" t="s">
        <v>2820</v>
      </c>
      <c r="L1" s="263"/>
    </row>
    <row r="2" spans="1:12">
      <c r="A2" s="47" t="str">
        <f>'350351'!A2</f>
        <v>Orange and Rockland Utilities, Inc</v>
      </c>
      <c r="B2" s="11"/>
      <c r="C2" s="1305" t="s">
        <v>511</v>
      </c>
      <c r="D2" s="265"/>
      <c r="E2" s="48"/>
      <c r="F2" s="47" t="str">
        <f>'350351'!A2</f>
        <v>Orange and Rockland Utilities, Inc</v>
      </c>
      <c r="G2" s="11"/>
      <c r="H2" s="47" t="s">
        <v>511</v>
      </c>
      <c r="I2" s="48"/>
      <c r="J2" s="265"/>
      <c r="K2" s="1305"/>
      <c r="L2" s="48"/>
    </row>
    <row r="3" spans="1:12" ht="15" customHeight="1" thickBot="1">
      <c r="A3" s="72"/>
      <c r="B3" s="73"/>
      <c r="C3" s="1821" t="s">
        <v>292</v>
      </c>
      <c r="D3" s="1290" t="str">
        <f>'Data Sheet'!$C$40</f>
        <v>4/28/2015</v>
      </c>
      <c r="E3" s="1247" t="str">
        <f>'Data Sheet'!$C$38</f>
        <v>12/31/2014</v>
      </c>
      <c r="F3" s="72"/>
      <c r="G3" s="73"/>
      <c r="H3" s="72" t="s">
        <v>292</v>
      </c>
      <c r="I3" s="74"/>
      <c r="J3" s="1291" t="str">
        <f>'Data Sheet'!$C$40</f>
        <v>4/28/2015</v>
      </c>
      <c r="K3" s="1292" t="str">
        <f>'Data Sheet'!$C$38</f>
        <v>12/31/2014</v>
      </c>
      <c r="L3" s="45"/>
    </row>
    <row r="4" spans="1:12" ht="15" customHeight="1" thickBot="1">
      <c r="A4" s="424" t="s">
        <v>4435</v>
      </c>
      <c r="B4" s="425"/>
      <c r="C4" s="401"/>
      <c r="D4" s="401"/>
      <c r="E4" s="1306"/>
      <c r="F4" s="424" t="s">
        <v>4436</v>
      </c>
      <c r="G4" s="425"/>
      <c r="H4" s="425"/>
      <c r="I4" s="401"/>
      <c r="J4" s="401"/>
      <c r="K4" s="1823"/>
      <c r="L4" s="1876"/>
    </row>
    <row r="5" spans="1:12" ht="15.75">
      <c r="A5" s="43"/>
      <c r="B5" s="46"/>
      <c r="C5" s="44"/>
      <c r="D5" s="44"/>
      <c r="E5" s="45"/>
      <c r="F5" s="43"/>
      <c r="G5" s="46"/>
      <c r="H5" s="46"/>
      <c r="I5" s="44"/>
      <c r="J5" s="44"/>
      <c r="K5" s="44"/>
      <c r="L5" s="48"/>
    </row>
    <row r="6" spans="1:12">
      <c r="A6" s="47" t="s">
        <v>4437</v>
      </c>
      <c r="B6" s="11"/>
      <c r="C6" s="11"/>
      <c r="D6" s="11" t="s">
        <v>4438</v>
      </c>
      <c r="E6" s="48"/>
      <c r="F6" s="47" t="s">
        <v>4439</v>
      </c>
      <c r="G6" s="11"/>
      <c r="H6" s="11"/>
      <c r="I6" s="11" t="s">
        <v>4440</v>
      </c>
      <c r="J6" s="11"/>
      <c r="K6" s="11"/>
      <c r="L6" s="48"/>
    </row>
    <row r="7" spans="1:12">
      <c r="A7" s="47" t="s">
        <v>4441</v>
      </c>
      <c r="B7" s="11"/>
      <c r="C7" s="11"/>
      <c r="D7" s="11" t="s">
        <v>4442</v>
      </c>
      <c r="E7" s="48"/>
      <c r="F7" s="47" t="s">
        <v>4443</v>
      </c>
      <c r="G7" s="11"/>
      <c r="H7" s="11"/>
      <c r="I7" s="11" t="s">
        <v>321</v>
      </c>
      <c r="J7" s="11"/>
      <c r="K7" s="11"/>
      <c r="L7" s="48"/>
    </row>
    <row r="8" spans="1:12">
      <c r="A8" s="47" t="s">
        <v>322</v>
      </c>
      <c r="B8" s="11"/>
      <c r="C8" s="11"/>
      <c r="D8" s="11" t="s">
        <v>323</v>
      </c>
      <c r="E8" s="48"/>
      <c r="F8" s="47" t="s">
        <v>324</v>
      </c>
      <c r="G8" s="11"/>
      <c r="H8" s="11"/>
      <c r="I8" s="11" t="s">
        <v>325</v>
      </c>
      <c r="J8" s="11"/>
      <c r="K8" s="11"/>
      <c r="L8" s="48"/>
    </row>
    <row r="9" spans="1:12">
      <c r="A9" s="47" t="s">
        <v>326</v>
      </c>
      <c r="B9" s="11"/>
      <c r="C9" s="11"/>
      <c r="D9" s="11" t="s">
        <v>327</v>
      </c>
      <c r="E9" s="48"/>
      <c r="F9" s="47" t="s">
        <v>328</v>
      </c>
      <c r="G9" s="11"/>
      <c r="H9" s="11"/>
      <c r="I9" s="11" t="s">
        <v>329</v>
      </c>
      <c r="J9" s="11"/>
      <c r="K9" s="11"/>
      <c r="L9" s="48"/>
    </row>
    <row r="10" spans="1:12">
      <c r="A10" s="47" t="s">
        <v>3446</v>
      </c>
      <c r="B10" s="11"/>
      <c r="C10" s="11"/>
      <c r="D10" s="11" t="s">
        <v>3447</v>
      </c>
      <c r="E10" s="48"/>
      <c r="F10" s="47" t="s">
        <v>3448</v>
      </c>
      <c r="G10" s="11"/>
      <c r="H10" s="11"/>
      <c r="I10" s="11" t="s">
        <v>3449</v>
      </c>
      <c r="J10" s="11"/>
      <c r="K10" s="11"/>
      <c r="L10" s="48"/>
    </row>
    <row r="11" spans="1:12">
      <c r="A11" s="47" t="s">
        <v>3450</v>
      </c>
      <c r="B11" s="11"/>
      <c r="C11" s="11"/>
      <c r="D11" s="11" t="s">
        <v>3451</v>
      </c>
      <c r="E11" s="48"/>
      <c r="F11" s="47" t="s">
        <v>3452</v>
      </c>
      <c r="G11" s="11"/>
      <c r="H11" s="11"/>
      <c r="I11" s="11" t="s">
        <v>3453</v>
      </c>
      <c r="J11" s="11"/>
      <c r="K11" s="11"/>
      <c r="L11" s="48"/>
    </row>
    <row r="12" spans="1:12">
      <c r="A12" s="47" t="s">
        <v>3454</v>
      </c>
      <c r="B12" s="11"/>
      <c r="C12" s="11"/>
      <c r="D12" s="11" t="s">
        <v>3455</v>
      </c>
      <c r="E12" s="48"/>
      <c r="F12" s="47" t="s">
        <v>3456</v>
      </c>
      <c r="G12" s="11"/>
      <c r="H12" s="11"/>
      <c r="I12" s="11" t="s">
        <v>3457</v>
      </c>
      <c r="J12" s="11"/>
      <c r="K12" s="11"/>
      <c r="L12" s="48"/>
    </row>
    <row r="13" spans="1:12">
      <c r="A13" s="47" t="s">
        <v>1038</v>
      </c>
      <c r="B13" s="11"/>
      <c r="C13" s="11"/>
      <c r="D13" s="11" t="s">
        <v>2672</v>
      </c>
      <c r="E13" s="48"/>
      <c r="F13" s="47" t="s">
        <v>1313</v>
      </c>
      <c r="G13" s="11"/>
      <c r="H13" s="11"/>
      <c r="I13" s="11" t="s">
        <v>1314</v>
      </c>
      <c r="J13" s="11"/>
      <c r="K13" s="11"/>
      <c r="L13" s="48"/>
    </row>
    <row r="14" spans="1:12">
      <c r="A14" s="47" t="s">
        <v>2067</v>
      </c>
      <c r="B14" s="11"/>
      <c r="C14" s="11"/>
      <c r="D14" s="11" t="s">
        <v>2068</v>
      </c>
      <c r="E14" s="48"/>
      <c r="F14" s="47" t="s">
        <v>2069</v>
      </c>
      <c r="G14" s="11"/>
      <c r="H14" s="11"/>
      <c r="I14" s="11" t="s">
        <v>172</v>
      </c>
      <c r="J14" s="11"/>
      <c r="K14" s="11"/>
      <c r="L14" s="48"/>
    </row>
    <row r="15" spans="1:12">
      <c r="A15" s="47" t="s">
        <v>173</v>
      </c>
      <c r="B15" s="11"/>
      <c r="C15" s="11"/>
      <c r="D15" s="11" t="s">
        <v>174</v>
      </c>
      <c r="E15" s="48"/>
      <c r="F15" s="47" t="s">
        <v>175</v>
      </c>
      <c r="G15" s="11"/>
      <c r="H15" s="11"/>
      <c r="I15" s="11" t="s">
        <v>176</v>
      </c>
      <c r="J15" s="11"/>
      <c r="K15" s="11"/>
      <c r="L15" s="48"/>
    </row>
    <row r="16" spans="1:12">
      <c r="A16" s="47" t="s">
        <v>177</v>
      </c>
      <c r="B16" s="11"/>
      <c r="C16" s="11"/>
      <c r="D16" s="11" t="s">
        <v>1389</v>
      </c>
      <c r="E16" s="48"/>
      <c r="F16" s="47" t="s">
        <v>1390</v>
      </c>
      <c r="G16" s="11"/>
      <c r="H16" s="11"/>
      <c r="I16" s="11" t="s">
        <v>1391</v>
      </c>
      <c r="J16" s="11"/>
      <c r="K16" s="11"/>
      <c r="L16" s="48"/>
    </row>
    <row r="17" spans="1:12">
      <c r="A17" s="47" t="s">
        <v>1392</v>
      </c>
      <c r="B17" s="11"/>
      <c r="C17" s="11"/>
      <c r="D17" s="11" t="s">
        <v>1393</v>
      </c>
      <c r="E17" s="48"/>
      <c r="F17" s="47" t="s">
        <v>1394</v>
      </c>
      <c r="G17" s="11"/>
      <c r="H17" s="11"/>
      <c r="I17" s="11" t="s">
        <v>1395</v>
      </c>
      <c r="J17" s="11"/>
      <c r="K17" s="11"/>
      <c r="L17" s="48"/>
    </row>
    <row r="18" spans="1:12">
      <c r="A18" s="47" t="s">
        <v>1396</v>
      </c>
      <c r="B18" s="11"/>
      <c r="C18" s="11"/>
      <c r="D18" s="11" t="s">
        <v>1397</v>
      </c>
      <c r="E18" s="48"/>
      <c r="F18" s="47" t="s">
        <v>3900</v>
      </c>
      <c r="G18" s="11"/>
      <c r="H18" s="11"/>
      <c r="I18" s="11" t="s">
        <v>3901</v>
      </c>
      <c r="J18" s="11"/>
      <c r="K18" s="11"/>
      <c r="L18" s="48"/>
    </row>
    <row r="19" spans="1:12">
      <c r="A19" s="47" t="s">
        <v>3902</v>
      </c>
      <c r="B19" s="11"/>
      <c r="C19" s="11"/>
      <c r="D19" s="11" t="s">
        <v>3903</v>
      </c>
      <c r="E19" s="48"/>
      <c r="F19" s="47" t="s">
        <v>4341</v>
      </c>
      <c r="G19" s="11"/>
      <c r="H19" s="11"/>
      <c r="I19" s="11" t="s">
        <v>4342</v>
      </c>
      <c r="J19" s="11"/>
      <c r="K19" s="11"/>
      <c r="L19" s="48"/>
    </row>
    <row r="20" spans="1:12">
      <c r="A20" s="47" t="s">
        <v>4343</v>
      </c>
      <c r="B20" s="11"/>
      <c r="C20" s="11"/>
      <c r="D20" s="11" t="s">
        <v>4344</v>
      </c>
      <c r="E20" s="48"/>
      <c r="F20" s="47" t="s">
        <v>3877</v>
      </c>
      <c r="G20" s="11"/>
      <c r="H20" s="11"/>
      <c r="I20" s="11"/>
      <c r="J20" s="11"/>
      <c r="K20" s="11"/>
      <c r="L20" s="48"/>
    </row>
    <row r="21" spans="1:12">
      <c r="A21" s="47" t="s">
        <v>3878</v>
      </c>
      <c r="B21" s="11"/>
      <c r="C21" s="11"/>
      <c r="D21" s="11" t="s">
        <v>3879</v>
      </c>
      <c r="E21" s="48"/>
      <c r="F21" s="47"/>
      <c r="G21" s="11"/>
      <c r="H21" s="11"/>
      <c r="I21" s="11"/>
      <c r="J21" s="11"/>
      <c r="K21" s="11"/>
      <c r="L21" s="48"/>
    </row>
    <row r="22" spans="1:12">
      <c r="A22" s="47" t="s">
        <v>3880</v>
      </c>
      <c r="B22" s="11"/>
      <c r="C22" s="11"/>
      <c r="D22" s="11" t="s">
        <v>3881</v>
      </c>
      <c r="E22" s="48"/>
      <c r="F22" s="47"/>
      <c r="G22" s="11"/>
      <c r="H22" s="11"/>
      <c r="I22" s="11"/>
      <c r="J22" s="11"/>
      <c r="K22" s="11"/>
      <c r="L22" s="48"/>
    </row>
    <row r="23" spans="1:12" ht="15.75" thickBot="1">
      <c r="A23" s="47"/>
      <c r="B23" s="11"/>
      <c r="C23" s="11"/>
      <c r="D23" s="11"/>
      <c r="E23" s="48"/>
      <c r="F23" s="47"/>
      <c r="G23" s="11"/>
      <c r="H23" s="11"/>
      <c r="I23" s="11"/>
      <c r="J23" s="11"/>
      <c r="K23" s="11"/>
      <c r="L23" s="48"/>
    </row>
    <row r="24" spans="1:12" ht="15.75" thickBot="1">
      <c r="A24" s="1304"/>
      <c r="B24" s="457"/>
      <c r="C24" s="262"/>
      <c r="D24" s="262"/>
      <c r="E24" s="263"/>
      <c r="F24" s="261" t="s">
        <v>3882</v>
      </c>
      <c r="G24" s="263"/>
      <c r="H24" s="1841" t="s">
        <v>3883</v>
      </c>
      <c r="I24" s="1918" t="s">
        <v>3884</v>
      </c>
      <c r="J24" s="1306"/>
      <c r="K24" s="263" t="s">
        <v>3885</v>
      </c>
      <c r="L24" s="1304"/>
    </row>
    <row r="25" spans="1:12">
      <c r="A25" s="265" t="s">
        <v>4190</v>
      </c>
      <c r="B25" s="1790" t="s">
        <v>638</v>
      </c>
      <c r="C25" s="44" t="s">
        <v>3701</v>
      </c>
      <c r="D25" s="44"/>
      <c r="E25" s="45"/>
      <c r="F25" s="202" t="s">
        <v>1734</v>
      </c>
      <c r="G25" s="45"/>
      <c r="H25" s="1614" t="s">
        <v>1734</v>
      </c>
      <c r="I25" s="45" t="s">
        <v>1733</v>
      </c>
      <c r="J25" s="45" t="s">
        <v>3023</v>
      </c>
      <c r="K25" s="45" t="s">
        <v>3886</v>
      </c>
      <c r="L25" s="265" t="s">
        <v>4190</v>
      </c>
    </row>
    <row r="26" spans="1:12" ht="15.75" thickBot="1">
      <c r="A26" s="266" t="s">
        <v>4193</v>
      </c>
      <c r="B26" s="286" t="s">
        <v>65</v>
      </c>
      <c r="C26" s="401" t="s">
        <v>2119</v>
      </c>
      <c r="D26" s="401"/>
      <c r="E26" s="402"/>
      <c r="F26" s="400" t="s">
        <v>2120</v>
      </c>
      <c r="G26" s="402"/>
      <c r="H26" s="286" t="s">
        <v>2121</v>
      </c>
      <c r="I26" s="266" t="s">
        <v>4029</v>
      </c>
      <c r="J26" s="266" t="s">
        <v>4030</v>
      </c>
      <c r="K26" s="266" t="s">
        <v>4031</v>
      </c>
      <c r="L26" s="266" t="s">
        <v>4193</v>
      </c>
    </row>
    <row r="27" spans="1:12" ht="30">
      <c r="A27" s="1820">
        <v>1</v>
      </c>
      <c r="B27" s="1919" t="s">
        <v>1891</v>
      </c>
      <c r="C27" s="11" t="s">
        <v>1892</v>
      </c>
      <c r="D27" s="11"/>
      <c r="E27" s="48"/>
      <c r="F27" s="1403"/>
      <c r="G27" s="1840">
        <v>397810</v>
      </c>
      <c r="H27" s="204"/>
      <c r="I27" s="48"/>
      <c r="J27" s="204">
        <f t="shared" ref="J27:J63" si="0">G27+H27</f>
        <v>397810</v>
      </c>
      <c r="K27" s="204"/>
      <c r="L27" s="265">
        <v>1</v>
      </c>
    </row>
    <row r="28" spans="1:12">
      <c r="A28" s="1820">
        <v>2</v>
      </c>
      <c r="B28" s="48"/>
      <c r="C28" s="11"/>
      <c r="D28" s="11"/>
      <c r="E28" s="48"/>
      <c r="F28" s="1403"/>
      <c r="G28" s="1840"/>
      <c r="H28" s="204"/>
      <c r="I28" s="48"/>
      <c r="J28" s="204">
        <f t="shared" si="0"/>
        <v>0</v>
      </c>
      <c r="K28" s="204"/>
      <c r="L28" s="265">
        <v>2</v>
      </c>
    </row>
    <row r="29" spans="1:12">
      <c r="A29" s="1820">
        <v>3</v>
      </c>
      <c r="B29" s="48"/>
      <c r="C29" s="1920" t="s">
        <v>4654</v>
      </c>
      <c r="D29" s="11"/>
      <c r="E29" s="48"/>
      <c r="F29" s="1403"/>
      <c r="G29" s="1840"/>
      <c r="H29" s="204"/>
      <c r="I29" s="48"/>
      <c r="J29" s="204">
        <f t="shared" si="0"/>
        <v>0</v>
      </c>
      <c r="K29" s="204">
        <v>586</v>
      </c>
      <c r="L29" s="265">
        <v>3</v>
      </c>
    </row>
    <row r="30" spans="1:12">
      <c r="A30" s="1820">
        <v>4</v>
      </c>
      <c r="B30" s="48"/>
      <c r="C30" s="11"/>
      <c r="D30" s="11"/>
      <c r="E30" s="48"/>
      <c r="F30" s="1403"/>
      <c r="G30" s="1840"/>
      <c r="H30" s="204"/>
      <c r="I30" s="48"/>
      <c r="J30" s="204">
        <f t="shared" si="0"/>
        <v>0</v>
      </c>
      <c r="K30" s="204"/>
      <c r="L30" s="265">
        <v>4</v>
      </c>
    </row>
    <row r="31" spans="1:12" ht="30">
      <c r="A31" s="1820">
        <v>5</v>
      </c>
      <c r="B31" s="1919" t="s">
        <v>1893</v>
      </c>
      <c r="C31" s="11" t="s">
        <v>3196</v>
      </c>
      <c r="D31" s="11"/>
      <c r="E31" s="48"/>
      <c r="F31" s="1403"/>
      <c r="G31" s="1840"/>
      <c r="H31" s="204">
        <v>299927</v>
      </c>
      <c r="I31" s="48"/>
      <c r="J31" s="204">
        <f>G31+H31</f>
        <v>299927</v>
      </c>
      <c r="K31" s="204"/>
      <c r="L31" s="265">
        <v>5</v>
      </c>
    </row>
    <row r="32" spans="1:12">
      <c r="A32" s="1820">
        <v>6</v>
      </c>
      <c r="B32" s="48"/>
      <c r="C32" s="11" t="s">
        <v>3197</v>
      </c>
      <c r="D32" s="11"/>
      <c r="E32" s="48"/>
      <c r="F32" s="1403"/>
      <c r="G32" s="1840"/>
      <c r="H32" s="204"/>
      <c r="I32" s="48"/>
      <c r="J32" s="204">
        <f t="shared" si="0"/>
        <v>0</v>
      </c>
      <c r="K32" s="204"/>
      <c r="L32" s="265">
        <v>6</v>
      </c>
    </row>
    <row r="33" spans="1:12">
      <c r="A33" s="1820">
        <v>7</v>
      </c>
      <c r="B33" s="48"/>
      <c r="C33" s="11"/>
      <c r="D33" s="11"/>
      <c r="E33" s="48"/>
      <c r="F33" s="1403"/>
      <c r="G33" s="1840"/>
      <c r="H33" s="204"/>
      <c r="I33" s="48"/>
      <c r="J33" s="204">
        <f t="shared" si="0"/>
        <v>0</v>
      </c>
      <c r="K33" s="204"/>
      <c r="L33" s="265">
        <v>7</v>
      </c>
    </row>
    <row r="34" spans="1:12" ht="30">
      <c r="A34" s="1820">
        <v>8</v>
      </c>
      <c r="B34" s="1919" t="s">
        <v>3198</v>
      </c>
      <c r="C34" s="11" t="s">
        <v>1892</v>
      </c>
      <c r="D34" s="11"/>
      <c r="E34" s="48"/>
      <c r="F34" s="1403"/>
      <c r="G34" s="1840">
        <v>12100</v>
      </c>
      <c r="H34" s="204"/>
      <c r="I34" s="48"/>
      <c r="J34" s="204">
        <f t="shared" si="0"/>
        <v>12100</v>
      </c>
      <c r="K34" s="204"/>
      <c r="L34" s="265">
        <v>8</v>
      </c>
    </row>
    <row r="35" spans="1:12">
      <c r="A35" s="1820">
        <v>9</v>
      </c>
      <c r="B35" s="48"/>
      <c r="C35" s="11"/>
      <c r="D35" s="11"/>
      <c r="E35" s="48"/>
      <c r="F35" s="1403"/>
      <c r="G35" s="1840"/>
      <c r="H35" s="204"/>
      <c r="I35" s="48"/>
      <c r="J35" s="204">
        <f t="shared" si="0"/>
        <v>0</v>
      </c>
      <c r="K35" s="204"/>
      <c r="L35" s="265">
        <v>9</v>
      </c>
    </row>
    <row r="36" spans="1:12">
      <c r="A36" s="1820">
        <v>10</v>
      </c>
      <c r="B36" s="48"/>
      <c r="C36" s="1920" t="s">
        <v>4654</v>
      </c>
      <c r="D36" s="11"/>
      <c r="E36" s="48"/>
      <c r="F36" s="1403"/>
      <c r="G36" s="1840"/>
      <c r="H36" s="204"/>
      <c r="I36" s="48"/>
      <c r="J36" s="204">
        <f t="shared" si="0"/>
        <v>0</v>
      </c>
      <c r="K36" s="204">
        <v>-19878</v>
      </c>
      <c r="L36" s="265">
        <v>10</v>
      </c>
    </row>
    <row r="37" spans="1:12">
      <c r="A37" s="1820">
        <v>11</v>
      </c>
      <c r="B37" s="48"/>
      <c r="C37" s="11"/>
      <c r="D37" s="11"/>
      <c r="E37" s="48"/>
      <c r="F37" s="1403"/>
      <c r="G37" s="1840"/>
      <c r="H37" s="204"/>
      <c r="I37" s="48"/>
      <c r="J37" s="204">
        <f t="shared" si="0"/>
        <v>0</v>
      </c>
      <c r="K37" s="204"/>
      <c r="L37" s="265">
        <v>11</v>
      </c>
    </row>
    <row r="38" spans="1:12">
      <c r="A38" s="1305">
        <v>12</v>
      </c>
      <c r="B38" s="48"/>
      <c r="C38" s="11"/>
      <c r="D38" s="11"/>
      <c r="E38" s="48"/>
      <c r="F38" s="47"/>
      <c r="G38" s="204"/>
      <c r="H38" s="204"/>
      <c r="I38" s="48"/>
      <c r="J38" s="204">
        <f t="shared" si="0"/>
        <v>0</v>
      </c>
      <c r="K38" s="204"/>
      <c r="L38" s="265">
        <v>12</v>
      </c>
    </row>
    <row r="39" spans="1:12" ht="30">
      <c r="A39" s="1305">
        <v>13</v>
      </c>
      <c r="B39" s="1919" t="s">
        <v>3199</v>
      </c>
      <c r="C39" s="11" t="s">
        <v>3196</v>
      </c>
      <c r="D39" s="11"/>
      <c r="E39" s="48"/>
      <c r="F39" s="47"/>
      <c r="G39" s="204"/>
      <c r="H39" s="204">
        <v>225030</v>
      </c>
      <c r="I39" s="48"/>
      <c r="J39" s="204">
        <f t="shared" ref="J39:J40" si="1">G39+H39</f>
        <v>225030</v>
      </c>
      <c r="K39" s="204"/>
      <c r="L39" s="265">
        <v>13</v>
      </c>
    </row>
    <row r="40" spans="1:12">
      <c r="A40" s="1305">
        <v>14</v>
      </c>
      <c r="B40" s="48"/>
      <c r="C40" s="11" t="s">
        <v>3197</v>
      </c>
      <c r="D40" s="11"/>
      <c r="E40" s="48"/>
      <c r="F40" s="47"/>
      <c r="G40" s="204"/>
      <c r="H40" s="204"/>
      <c r="I40" s="48"/>
      <c r="J40" s="204">
        <f t="shared" si="1"/>
        <v>0</v>
      </c>
      <c r="K40" s="204"/>
      <c r="L40" s="265">
        <v>14</v>
      </c>
    </row>
    <row r="41" spans="1:12">
      <c r="A41" s="1305">
        <v>15</v>
      </c>
      <c r="B41" s="48"/>
      <c r="C41" s="11"/>
      <c r="D41" s="11"/>
      <c r="E41" s="48"/>
      <c r="F41" s="47"/>
      <c r="G41" s="204"/>
      <c r="H41" s="204"/>
      <c r="I41" s="48"/>
      <c r="J41" s="204">
        <f t="shared" si="0"/>
        <v>0</v>
      </c>
      <c r="K41" s="204"/>
      <c r="L41" s="265">
        <v>15</v>
      </c>
    </row>
    <row r="42" spans="1:12">
      <c r="A42" s="1305">
        <v>16</v>
      </c>
      <c r="B42" s="48"/>
      <c r="C42" s="11"/>
      <c r="D42" s="11"/>
      <c r="E42" s="48"/>
      <c r="F42" s="47"/>
      <c r="G42" s="204"/>
      <c r="H42" s="204"/>
      <c r="I42" s="48"/>
      <c r="J42" s="204">
        <f t="shared" si="0"/>
        <v>0</v>
      </c>
      <c r="K42" s="204"/>
      <c r="L42" s="265">
        <v>16</v>
      </c>
    </row>
    <row r="43" spans="1:12">
      <c r="A43" s="1305">
        <v>17</v>
      </c>
      <c r="B43" s="48"/>
      <c r="C43" s="11"/>
      <c r="D43" s="11"/>
      <c r="E43" s="48"/>
      <c r="F43" s="47"/>
      <c r="G43" s="204"/>
      <c r="H43" s="204"/>
      <c r="I43" s="48"/>
      <c r="J43" s="204">
        <f t="shared" si="0"/>
        <v>0</v>
      </c>
      <c r="K43" s="204"/>
      <c r="L43" s="265">
        <v>17</v>
      </c>
    </row>
    <row r="44" spans="1:12">
      <c r="A44" s="1305">
        <v>18</v>
      </c>
      <c r="B44" s="48" t="s">
        <v>4665</v>
      </c>
      <c r="C44" s="11"/>
      <c r="D44" s="11"/>
      <c r="E44" s="48"/>
      <c r="F44" s="47"/>
      <c r="G44" s="204"/>
      <c r="H44" s="204"/>
      <c r="I44" s="48"/>
      <c r="J44" s="204">
        <f t="shared" si="0"/>
        <v>0</v>
      </c>
      <c r="K44" s="204"/>
      <c r="L44" s="265">
        <v>18</v>
      </c>
    </row>
    <row r="45" spans="1:12">
      <c r="A45" s="1305">
        <v>19</v>
      </c>
      <c r="B45" s="48" t="s">
        <v>355</v>
      </c>
      <c r="C45" s="11"/>
      <c r="D45" s="11"/>
      <c r="E45" s="48"/>
      <c r="F45" s="47"/>
      <c r="G45" s="204"/>
      <c r="H45" s="204"/>
      <c r="I45" s="48"/>
      <c r="J45" s="204">
        <f t="shared" si="0"/>
        <v>0</v>
      </c>
      <c r="K45" s="204">
        <v>-897460</v>
      </c>
      <c r="L45" s="265">
        <v>19</v>
      </c>
    </row>
    <row r="46" spans="1:12">
      <c r="A46" s="1305">
        <v>20</v>
      </c>
      <c r="B46" s="48" t="s">
        <v>356</v>
      </c>
      <c r="C46" s="11"/>
      <c r="D46" s="11"/>
      <c r="E46" s="48"/>
      <c r="F46" s="47"/>
      <c r="G46" s="204"/>
      <c r="H46" s="204"/>
      <c r="I46" s="48"/>
      <c r="J46" s="204">
        <f t="shared" si="0"/>
        <v>0</v>
      </c>
      <c r="K46" s="204">
        <v>-121414</v>
      </c>
      <c r="L46" s="265">
        <v>20</v>
      </c>
    </row>
    <row r="47" spans="1:12">
      <c r="A47" s="1305">
        <v>21</v>
      </c>
      <c r="B47" s="48"/>
      <c r="C47" s="11"/>
      <c r="D47" s="11"/>
      <c r="E47" s="48"/>
      <c r="F47" s="47"/>
      <c r="G47" s="204"/>
      <c r="H47" s="204"/>
      <c r="I47" s="48"/>
      <c r="J47" s="204">
        <f t="shared" si="0"/>
        <v>0</v>
      </c>
      <c r="K47" s="204"/>
      <c r="L47" s="265">
        <v>21</v>
      </c>
    </row>
    <row r="48" spans="1:12">
      <c r="A48" s="1305">
        <v>22</v>
      </c>
      <c r="B48" s="48"/>
      <c r="C48" s="11"/>
      <c r="D48" s="11"/>
      <c r="E48" s="48"/>
      <c r="F48" s="47"/>
      <c r="G48" s="204"/>
      <c r="H48" s="204"/>
      <c r="I48" s="48"/>
      <c r="J48" s="204">
        <f t="shared" si="0"/>
        <v>0</v>
      </c>
      <c r="K48" s="204"/>
      <c r="L48" s="265">
        <v>22</v>
      </c>
    </row>
    <row r="49" spans="1:12">
      <c r="A49" s="1305">
        <v>23</v>
      </c>
      <c r="B49" s="48"/>
      <c r="C49" s="11"/>
      <c r="D49" s="11"/>
      <c r="E49" s="48"/>
      <c r="F49" s="47"/>
      <c r="G49" s="204"/>
      <c r="H49" s="204"/>
      <c r="I49" s="48"/>
      <c r="J49" s="204">
        <f t="shared" si="0"/>
        <v>0</v>
      </c>
      <c r="K49" s="204"/>
      <c r="L49" s="265">
        <v>23</v>
      </c>
    </row>
    <row r="50" spans="1:12">
      <c r="A50" s="1305">
        <v>24</v>
      </c>
      <c r="B50" s="48"/>
      <c r="C50" s="11"/>
      <c r="D50" s="11"/>
      <c r="E50" s="48"/>
      <c r="F50" s="47"/>
      <c r="G50" s="204"/>
      <c r="H50" s="204"/>
      <c r="I50" s="48"/>
      <c r="J50" s="204">
        <f t="shared" si="0"/>
        <v>0</v>
      </c>
      <c r="K50" s="204"/>
      <c r="L50" s="265">
        <v>24</v>
      </c>
    </row>
    <row r="51" spans="1:12">
      <c r="A51" s="1305">
        <v>25</v>
      </c>
      <c r="B51" s="48"/>
      <c r="C51" s="11"/>
      <c r="D51" s="11"/>
      <c r="E51" s="48"/>
      <c r="F51" s="47"/>
      <c r="G51" s="204"/>
      <c r="H51" s="240"/>
      <c r="I51" s="48"/>
      <c r="J51" s="204">
        <f t="shared" si="0"/>
        <v>0</v>
      </c>
      <c r="K51" s="204"/>
      <c r="L51" s="265">
        <v>25</v>
      </c>
    </row>
    <row r="52" spans="1:12">
      <c r="A52" s="1305">
        <v>26</v>
      </c>
      <c r="B52" s="48"/>
      <c r="C52" s="11"/>
      <c r="D52" s="11"/>
      <c r="E52" s="48"/>
      <c r="F52" s="47"/>
      <c r="G52" s="204"/>
      <c r="H52" s="204"/>
      <c r="I52" s="48"/>
      <c r="J52" s="204">
        <f t="shared" si="0"/>
        <v>0</v>
      </c>
      <c r="K52" s="204"/>
      <c r="L52" s="265">
        <v>26</v>
      </c>
    </row>
    <row r="53" spans="1:12">
      <c r="A53" s="1305">
        <v>27</v>
      </c>
      <c r="B53" s="48"/>
      <c r="C53" s="11"/>
      <c r="D53" s="11"/>
      <c r="E53" s="48"/>
      <c r="F53" s="47"/>
      <c r="G53" s="204"/>
      <c r="H53" s="204"/>
      <c r="I53" s="48"/>
      <c r="J53" s="204">
        <f t="shared" si="0"/>
        <v>0</v>
      </c>
      <c r="K53" s="204"/>
      <c r="L53" s="265">
        <v>27</v>
      </c>
    </row>
    <row r="54" spans="1:12">
      <c r="A54" s="1305">
        <v>28</v>
      </c>
      <c r="B54" s="48"/>
      <c r="C54" s="11"/>
      <c r="D54" s="11"/>
      <c r="E54" s="48"/>
      <c r="F54" s="47"/>
      <c r="G54" s="204"/>
      <c r="H54" s="204"/>
      <c r="I54" s="48"/>
      <c r="J54" s="204">
        <f t="shared" si="0"/>
        <v>0</v>
      </c>
      <c r="K54" s="204"/>
      <c r="L54" s="265">
        <v>28</v>
      </c>
    </row>
    <row r="55" spans="1:12">
      <c r="A55" s="1305">
        <v>29</v>
      </c>
      <c r="B55" s="48"/>
      <c r="C55" s="11"/>
      <c r="D55" s="11"/>
      <c r="E55" s="48"/>
      <c r="F55" s="47"/>
      <c r="G55" s="204"/>
      <c r="H55" s="204"/>
      <c r="I55" s="48"/>
      <c r="J55" s="204">
        <f t="shared" si="0"/>
        <v>0</v>
      </c>
      <c r="K55" s="204"/>
      <c r="L55" s="265">
        <v>29</v>
      </c>
    </row>
    <row r="56" spans="1:12">
      <c r="A56" s="1305">
        <v>30</v>
      </c>
      <c r="B56" s="48"/>
      <c r="C56" s="11"/>
      <c r="D56" s="11"/>
      <c r="E56" s="48"/>
      <c r="F56" s="47"/>
      <c r="G56" s="204"/>
      <c r="H56" s="204"/>
      <c r="I56" s="48"/>
      <c r="J56" s="204">
        <f t="shared" si="0"/>
        <v>0</v>
      </c>
      <c r="K56" s="204"/>
      <c r="L56" s="265">
        <v>30</v>
      </c>
    </row>
    <row r="57" spans="1:12">
      <c r="A57" s="1305">
        <v>31</v>
      </c>
      <c r="B57" s="48"/>
      <c r="C57" s="11"/>
      <c r="D57" s="11"/>
      <c r="E57" s="48"/>
      <c r="F57" s="47"/>
      <c r="G57" s="204"/>
      <c r="H57" s="204"/>
      <c r="I57" s="48"/>
      <c r="J57" s="204">
        <f t="shared" si="0"/>
        <v>0</v>
      </c>
      <c r="K57" s="204"/>
      <c r="L57" s="265">
        <v>31</v>
      </c>
    </row>
    <row r="58" spans="1:12">
      <c r="A58" s="1305">
        <v>32</v>
      </c>
      <c r="B58" s="48"/>
      <c r="C58" s="11"/>
      <c r="D58" s="11"/>
      <c r="E58" s="48"/>
      <c r="F58" s="47"/>
      <c r="G58" s="204"/>
      <c r="H58" s="204"/>
      <c r="I58" s="48"/>
      <c r="J58" s="204">
        <f t="shared" si="0"/>
        <v>0</v>
      </c>
      <c r="K58" s="204"/>
      <c r="L58" s="265">
        <v>32</v>
      </c>
    </row>
    <row r="59" spans="1:12">
      <c r="A59" s="1305">
        <v>33</v>
      </c>
      <c r="B59" s="48"/>
      <c r="C59" s="11"/>
      <c r="D59" s="11"/>
      <c r="E59" s="48"/>
      <c r="F59" s="47"/>
      <c r="G59" s="204"/>
      <c r="H59" s="204"/>
      <c r="I59" s="48"/>
      <c r="J59" s="204">
        <f t="shared" si="0"/>
        <v>0</v>
      </c>
      <c r="K59" s="204"/>
      <c r="L59" s="265">
        <v>33</v>
      </c>
    </row>
    <row r="60" spans="1:12">
      <c r="A60" s="1305">
        <v>34</v>
      </c>
      <c r="B60" s="48"/>
      <c r="C60" s="11"/>
      <c r="D60" s="11"/>
      <c r="E60" s="48"/>
      <c r="F60" s="47"/>
      <c r="G60" s="204"/>
      <c r="H60" s="204"/>
      <c r="I60" s="48"/>
      <c r="J60" s="204">
        <f t="shared" si="0"/>
        <v>0</v>
      </c>
      <c r="K60" s="204"/>
      <c r="L60" s="265">
        <v>34</v>
      </c>
    </row>
    <row r="61" spans="1:12">
      <c r="A61" s="1305">
        <v>35</v>
      </c>
      <c r="B61" s="48"/>
      <c r="C61" s="11"/>
      <c r="D61" s="11"/>
      <c r="E61" s="48"/>
      <c r="F61" s="47"/>
      <c r="G61" s="204"/>
      <c r="H61" s="204"/>
      <c r="I61" s="48"/>
      <c r="J61" s="204">
        <f t="shared" si="0"/>
        <v>0</v>
      </c>
      <c r="K61" s="204"/>
      <c r="L61" s="265">
        <v>35</v>
      </c>
    </row>
    <row r="62" spans="1:12">
      <c r="A62" s="1305">
        <v>36</v>
      </c>
      <c r="B62" s="48"/>
      <c r="C62" s="11"/>
      <c r="D62" s="11"/>
      <c r="E62" s="48"/>
      <c r="F62" s="47"/>
      <c r="G62" s="204"/>
      <c r="H62" s="204"/>
      <c r="I62" s="48"/>
      <c r="J62" s="204">
        <f t="shared" si="0"/>
        <v>0</v>
      </c>
      <c r="K62" s="204"/>
      <c r="L62" s="265">
        <v>36</v>
      </c>
    </row>
    <row r="63" spans="1:12">
      <c r="A63" s="1305">
        <v>37</v>
      </c>
      <c r="B63" s="48"/>
      <c r="C63" s="11"/>
      <c r="D63" s="11"/>
      <c r="E63" s="48"/>
      <c r="F63" s="47"/>
      <c r="G63" s="204"/>
      <c r="H63" s="204"/>
      <c r="I63" s="48"/>
      <c r="J63" s="204">
        <f t="shared" si="0"/>
        <v>0</v>
      </c>
      <c r="K63" s="204"/>
      <c r="L63" s="265">
        <v>37</v>
      </c>
    </row>
    <row r="64" spans="1:12" ht="15.75" thickBot="1">
      <c r="A64" s="1821">
        <v>38</v>
      </c>
      <c r="B64" s="286" t="s">
        <v>4014</v>
      </c>
      <c r="C64" s="73"/>
      <c r="D64" s="73"/>
      <c r="E64" s="74"/>
      <c r="F64" s="190"/>
      <c r="G64" s="1921">
        <f>SUM(G27:G63)</f>
        <v>409910</v>
      </c>
      <c r="H64" s="1921">
        <f>SUM(H27:H63)</f>
        <v>524957</v>
      </c>
      <c r="I64" s="74"/>
      <c r="J64" s="1921">
        <f>SUM(J27:J63)</f>
        <v>934867</v>
      </c>
      <c r="K64" s="1921">
        <f>SUM(K27:K63)</f>
        <v>-1038166</v>
      </c>
      <c r="L64" s="266">
        <v>38</v>
      </c>
    </row>
    <row r="65" spans="1:12" ht="15.75">
      <c r="A65" s="75" t="s">
        <v>3799</v>
      </c>
      <c r="B65" s="11"/>
      <c r="C65" s="11"/>
      <c r="D65" s="11"/>
      <c r="E65" s="11"/>
      <c r="F65" s="75" t="s">
        <v>3799</v>
      </c>
      <c r="G65" s="11"/>
      <c r="H65" s="44"/>
    </row>
    <row r="66" spans="1:12">
      <c r="A66" s="44" t="s">
        <v>3800</v>
      </c>
      <c r="B66" s="44"/>
      <c r="C66" s="44"/>
      <c r="D66" s="44"/>
      <c r="E66" s="44"/>
      <c r="F66" s="44" t="s">
        <v>3801</v>
      </c>
      <c r="G66" s="44"/>
      <c r="H66" s="44"/>
      <c r="I66" s="44"/>
      <c r="J66" s="44"/>
      <c r="K66" s="44"/>
      <c r="L66" s="44"/>
    </row>
    <row r="67" spans="1:12" ht="15.75">
      <c r="A67" s="46" t="s">
        <v>2751</v>
      </c>
      <c r="B67" s="44"/>
      <c r="C67" s="44"/>
      <c r="D67" s="44"/>
      <c r="E67" s="44"/>
    </row>
    <row r="69" spans="1:12" ht="16.5" thickBot="1">
      <c r="A69" s="560" t="str">
        <f>'[30]Data Sheet'!$C$25</f>
        <v xml:space="preserve"> </v>
      </c>
      <c r="B69" s="11"/>
      <c r="C69" s="11"/>
      <c r="D69" s="458" t="str">
        <f>'[30]Data Sheet'!$C$40</f>
        <v xml:space="preserve"> </v>
      </c>
      <c r="E69" s="11" t="str">
        <f>'[30]Data Sheet'!$C$38</f>
        <v xml:space="preserve"> </v>
      </c>
      <c r="F69" s="560" t="str">
        <f>'[30]Data Sheet'!$C$25</f>
        <v xml:space="preserve"> </v>
      </c>
      <c r="G69" s="11"/>
      <c r="H69" s="11"/>
      <c r="I69" s="11"/>
      <c r="J69" s="458" t="str">
        <f>'[30]Data Sheet'!$C$40</f>
        <v xml:space="preserve"> </v>
      </c>
      <c r="K69" s="4" t="str">
        <f>'[30]Data Sheet'!$C$38</f>
        <v xml:space="preserve"> </v>
      </c>
    </row>
    <row r="70" spans="1:12" ht="15.75">
      <c r="A70" s="13"/>
      <c r="B70" s="426" t="s">
        <v>2140</v>
      </c>
      <c r="C70" s="426"/>
      <c r="D70" s="262"/>
      <c r="E70" s="263"/>
      <c r="F70" s="261"/>
      <c r="G70" s="426" t="s">
        <v>4436</v>
      </c>
      <c r="H70" s="426"/>
      <c r="I70" s="426"/>
      <c r="J70" s="262"/>
      <c r="K70" s="262"/>
      <c r="L70" s="263"/>
    </row>
    <row r="71" spans="1:12" ht="15.75" thickBot="1">
      <c r="A71" s="72"/>
      <c r="B71" s="73"/>
      <c r="C71" s="73"/>
      <c r="D71" s="569"/>
      <c r="E71" s="74"/>
      <c r="F71" s="72"/>
      <c r="G71" s="73"/>
      <c r="H71" s="73"/>
      <c r="I71" s="73"/>
      <c r="J71" s="73"/>
      <c r="K71" s="73"/>
      <c r="L71" s="74"/>
    </row>
    <row r="72" spans="1:12" ht="15.75" thickBot="1">
      <c r="A72" s="1304"/>
      <c r="B72" s="457" t="s">
        <v>638</v>
      </c>
      <c r="C72" s="262" t="s">
        <v>3701</v>
      </c>
      <c r="D72" s="262"/>
      <c r="E72" s="263"/>
      <c r="F72" s="261" t="s">
        <v>3882</v>
      </c>
      <c r="G72" s="263"/>
      <c r="H72" s="1841" t="s">
        <v>3883</v>
      </c>
      <c r="I72" s="1918" t="s">
        <v>3884</v>
      </c>
      <c r="J72" s="1922"/>
      <c r="K72" s="263" t="s">
        <v>3885</v>
      </c>
      <c r="L72" s="1304"/>
    </row>
    <row r="73" spans="1:12">
      <c r="A73" s="265" t="s">
        <v>4190</v>
      </c>
      <c r="B73" s="48"/>
      <c r="C73" s="11"/>
      <c r="D73" s="11"/>
      <c r="E73" s="48"/>
      <c r="F73" s="202" t="s">
        <v>1734</v>
      </c>
      <c r="G73" s="45"/>
      <c r="H73" s="1614" t="s">
        <v>1734</v>
      </c>
      <c r="I73" s="45" t="s">
        <v>1733</v>
      </c>
      <c r="J73" s="45" t="s">
        <v>3023</v>
      </c>
      <c r="K73" s="45" t="s">
        <v>3886</v>
      </c>
      <c r="L73" s="265" t="s">
        <v>4190</v>
      </c>
    </row>
    <row r="74" spans="1:12" ht="15.75" thickBot="1">
      <c r="A74" s="266" t="s">
        <v>4193</v>
      </c>
      <c r="B74" s="286" t="s">
        <v>65</v>
      </c>
      <c r="C74" s="401" t="s">
        <v>2119</v>
      </c>
      <c r="D74" s="401"/>
      <c r="E74" s="402"/>
      <c r="F74" s="400" t="s">
        <v>2120</v>
      </c>
      <c r="G74" s="402"/>
      <c r="H74" s="286" t="s">
        <v>2121</v>
      </c>
      <c r="I74" s="266" t="s">
        <v>4029</v>
      </c>
      <c r="J74" s="266" t="s">
        <v>4030</v>
      </c>
      <c r="K74" s="266" t="s">
        <v>4031</v>
      </c>
      <c r="L74" s="266" t="s">
        <v>4193</v>
      </c>
    </row>
    <row r="75" spans="1:12">
      <c r="A75" s="1820">
        <v>1</v>
      </c>
      <c r="B75" s="48"/>
      <c r="C75" s="11"/>
      <c r="D75" s="11"/>
      <c r="E75" s="48"/>
      <c r="F75" s="1403"/>
      <c r="G75" s="1840"/>
      <c r="H75" s="204"/>
      <c r="I75" s="48"/>
      <c r="J75" s="204">
        <f t="shared" ref="J75:J128" si="2">G75+H75</f>
        <v>0</v>
      </c>
      <c r="K75" s="204"/>
      <c r="L75" s="1820">
        <v>1</v>
      </c>
    </row>
    <row r="76" spans="1:12">
      <c r="A76" s="1820">
        <v>2</v>
      </c>
      <c r="B76" s="48"/>
      <c r="C76" s="11"/>
      <c r="D76" s="11"/>
      <c r="E76" s="48"/>
      <c r="F76" s="1403"/>
      <c r="G76" s="1840"/>
      <c r="H76" s="204"/>
      <c r="I76" s="48"/>
      <c r="J76" s="204">
        <f t="shared" si="2"/>
        <v>0</v>
      </c>
      <c r="K76" s="204"/>
      <c r="L76" s="1820">
        <v>2</v>
      </c>
    </row>
    <row r="77" spans="1:12">
      <c r="A77" s="1820">
        <v>3</v>
      </c>
      <c r="B77" s="48"/>
      <c r="C77" s="11"/>
      <c r="D77" s="11"/>
      <c r="E77" s="48"/>
      <c r="F77" s="1403"/>
      <c r="G77" s="1840"/>
      <c r="H77" s="204"/>
      <c r="I77" s="48"/>
      <c r="J77" s="204">
        <f t="shared" si="2"/>
        <v>0</v>
      </c>
      <c r="K77" s="204"/>
      <c r="L77" s="1820">
        <v>3</v>
      </c>
    </row>
    <row r="78" spans="1:12">
      <c r="A78" s="1820">
        <v>4</v>
      </c>
      <c r="B78" s="48"/>
      <c r="C78" s="11"/>
      <c r="D78" s="11"/>
      <c r="E78" s="48"/>
      <c r="F78" s="1403"/>
      <c r="G78" s="1840"/>
      <c r="H78" s="204"/>
      <c r="I78" s="48"/>
      <c r="J78" s="204">
        <f t="shared" si="2"/>
        <v>0</v>
      </c>
      <c r="K78" s="204"/>
      <c r="L78" s="1820">
        <v>4</v>
      </c>
    </row>
    <row r="79" spans="1:12">
      <c r="A79" s="1820">
        <v>5</v>
      </c>
      <c r="B79" s="48"/>
      <c r="C79" s="11"/>
      <c r="D79" s="11"/>
      <c r="E79" s="48"/>
      <c r="F79" s="1403"/>
      <c r="G79" s="1840"/>
      <c r="H79" s="204"/>
      <c r="I79" s="48"/>
      <c r="J79" s="204">
        <f t="shared" si="2"/>
        <v>0</v>
      </c>
      <c r="K79" s="204"/>
      <c r="L79" s="1820">
        <v>5</v>
      </c>
    </row>
    <row r="80" spans="1:12">
      <c r="A80" s="1820">
        <v>6</v>
      </c>
      <c r="B80" s="48"/>
      <c r="C80" s="11"/>
      <c r="D80" s="11"/>
      <c r="E80" s="48"/>
      <c r="F80" s="1403"/>
      <c r="G80" s="1840"/>
      <c r="H80" s="204"/>
      <c r="I80" s="48"/>
      <c r="J80" s="204">
        <f t="shared" si="2"/>
        <v>0</v>
      </c>
      <c r="K80" s="204"/>
      <c r="L80" s="1820">
        <v>6</v>
      </c>
    </row>
    <row r="81" spans="1:12">
      <c r="A81" s="1820">
        <v>7</v>
      </c>
      <c r="B81" s="48"/>
      <c r="C81" s="11"/>
      <c r="D81" s="11"/>
      <c r="E81" s="48"/>
      <c r="F81" s="1403"/>
      <c r="G81" s="1840"/>
      <c r="H81" s="204"/>
      <c r="I81" s="48"/>
      <c r="J81" s="204">
        <f t="shared" si="2"/>
        <v>0</v>
      </c>
      <c r="K81" s="204"/>
      <c r="L81" s="1820">
        <v>7</v>
      </c>
    </row>
    <row r="82" spans="1:12">
      <c r="A82" s="1820">
        <v>8</v>
      </c>
      <c r="B82" s="48"/>
      <c r="C82" s="11"/>
      <c r="D82" s="11"/>
      <c r="E82" s="48"/>
      <c r="F82" s="1403"/>
      <c r="G82" s="1840"/>
      <c r="H82" s="204"/>
      <c r="I82" s="48"/>
      <c r="J82" s="204">
        <f t="shared" si="2"/>
        <v>0</v>
      </c>
      <c r="K82" s="204"/>
      <c r="L82" s="1820">
        <v>8</v>
      </c>
    </row>
    <row r="83" spans="1:12">
      <c r="A83" s="1820">
        <v>9</v>
      </c>
      <c r="B83" s="48"/>
      <c r="C83" s="11"/>
      <c r="D83" s="11"/>
      <c r="E83" s="48"/>
      <c r="F83" s="1403"/>
      <c r="G83" s="1840"/>
      <c r="H83" s="204"/>
      <c r="I83" s="48"/>
      <c r="J83" s="204">
        <f t="shared" si="2"/>
        <v>0</v>
      </c>
      <c r="K83" s="204"/>
      <c r="L83" s="1820">
        <v>9</v>
      </c>
    </row>
    <row r="84" spans="1:12">
      <c r="A84" s="1820">
        <v>10</v>
      </c>
      <c r="B84" s="48"/>
      <c r="C84" s="11"/>
      <c r="D84" s="11"/>
      <c r="E84" s="48"/>
      <c r="F84" s="1403"/>
      <c r="G84" s="1840"/>
      <c r="H84" s="204"/>
      <c r="I84" s="48"/>
      <c r="J84" s="204">
        <f t="shared" si="2"/>
        <v>0</v>
      </c>
      <c r="K84" s="204"/>
      <c r="L84" s="1820">
        <v>10</v>
      </c>
    </row>
    <row r="85" spans="1:12">
      <c r="A85" s="1820">
        <v>11</v>
      </c>
      <c r="B85" s="48"/>
      <c r="C85" s="11"/>
      <c r="D85" s="11"/>
      <c r="E85" s="48"/>
      <c r="F85" s="1403"/>
      <c r="G85" s="1840"/>
      <c r="H85" s="204"/>
      <c r="I85" s="48"/>
      <c r="J85" s="204">
        <f t="shared" si="2"/>
        <v>0</v>
      </c>
      <c r="K85" s="204"/>
      <c r="L85" s="1820">
        <v>11</v>
      </c>
    </row>
    <row r="86" spans="1:12">
      <c r="A86" s="1305">
        <v>12</v>
      </c>
      <c r="B86" s="48"/>
      <c r="C86" s="11"/>
      <c r="D86" s="11"/>
      <c r="E86" s="48"/>
      <c r="F86" s="47"/>
      <c r="G86" s="204"/>
      <c r="H86" s="204"/>
      <c r="I86" s="48"/>
      <c r="J86" s="204">
        <f t="shared" si="2"/>
        <v>0</v>
      </c>
      <c r="K86" s="204"/>
      <c r="L86" s="1305">
        <v>12</v>
      </c>
    </row>
    <row r="87" spans="1:12">
      <c r="A87" s="1305">
        <v>13</v>
      </c>
      <c r="B87" s="48"/>
      <c r="C87" s="11"/>
      <c r="D87" s="11"/>
      <c r="E87" s="48"/>
      <c r="F87" s="47"/>
      <c r="G87" s="204"/>
      <c r="H87" s="204"/>
      <c r="I87" s="48"/>
      <c r="J87" s="204">
        <f t="shared" si="2"/>
        <v>0</v>
      </c>
      <c r="K87" s="204"/>
      <c r="L87" s="1305">
        <v>13</v>
      </c>
    </row>
    <row r="88" spans="1:12">
      <c r="A88" s="1305">
        <v>14</v>
      </c>
      <c r="B88" s="48"/>
      <c r="C88" s="11"/>
      <c r="D88" s="11"/>
      <c r="E88" s="48"/>
      <c r="F88" s="47"/>
      <c r="G88" s="204"/>
      <c r="H88" s="204"/>
      <c r="I88" s="48"/>
      <c r="J88" s="204">
        <f t="shared" si="2"/>
        <v>0</v>
      </c>
      <c r="K88" s="204"/>
      <c r="L88" s="1305">
        <v>14</v>
      </c>
    </row>
    <row r="89" spans="1:12">
      <c r="A89" s="1305">
        <v>15</v>
      </c>
      <c r="B89" s="48"/>
      <c r="C89" s="11"/>
      <c r="D89" s="11"/>
      <c r="E89" s="48"/>
      <c r="F89" s="47"/>
      <c r="G89" s="204"/>
      <c r="H89" s="204"/>
      <c r="I89" s="48"/>
      <c r="J89" s="204">
        <f t="shared" si="2"/>
        <v>0</v>
      </c>
      <c r="K89" s="204"/>
      <c r="L89" s="1305">
        <v>15</v>
      </c>
    </row>
    <row r="90" spans="1:12">
      <c r="A90" s="1305">
        <v>16</v>
      </c>
      <c r="B90" s="48"/>
      <c r="C90" s="11"/>
      <c r="D90" s="11"/>
      <c r="E90" s="48"/>
      <c r="F90" s="47"/>
      <c r="G90" s="204"/>
      <c r="H90" s="204"/>
      <c r="I90" s="48"/>
      <c r="J90" s="204">
        <f t="shared" si="2"/>
        <v>0</v>
      </c>
      <c r="K90" s="204"/>
      <c r="L90" s="1305">
        <v>16</v>
      </c>
    </row>
    <row r="91" spans="1:12">
      <c r="A91" s="1305">
        <v>17</v>
      </c>
      <c r="B91" s="48"/>
      <c r="C91" s="11"/>
      <c r="D91" s="11"/>
      <c r="E91" s="48"/>
      <c r="F91" s="47"/>
      <c r="G91" s="204"/>
      <c r="H91" s="204"/>
      <c r="I91" s="48"/>
      <c r="J91" s="204">
        <f t="shared" si="2"/>
        <v>0</v>
      </c>
      <c r="K91" s="204"/>
      <c r="L91" s="1305">
        <v>17</v>
      </c>
    </row>
    <row r="92" spans="1:12">
      <c r="A92" s="1305">
        <v>18</v>
      </c>
      <c r="B92" s="48"/>
      <c r="C92" s="11"/>
      <c r="D92" s="11"/>
      <c r="E92" s="48"/>
      <c r="F92" s="47"/>
      <c r="G92" s="204"/>
      <c r="H92" s="204"/>
      <c r="I92" s="48"/>
      <c r="J92" s="204">
        <f t="shared" si="2"/>
        <v>0</v>
      </c>
      <c r="K92" s="204"/>
      <c r="L92" s="1305">
        <v>18</v>
      </c>
    </row>
    <row r="93" spans="1:12">
      <c r="A93" s="1305">
        <v>19</v>
      </c>
      <c r="B93" s="48"/>
      <c r="C93" s="11"/>
      <c r="D93" s="11"/>
      <c r="E93" s="48"/>
      <c r="F93" s="47"/>
      <c r="G93" s="204"/>
      <c r="H93" s="204"/>
      <c r="I93" s="48"/>
      <c r="J93" s="204">
        <f t="shared" si="2"/>
        <v>0</v>
      </c>
      <c r="K93" s="204"/>
      <c r="L93" s="1305">
        <v>19</v>
      </c>
    </row>
    <row r="94" spans="1:12">
      <c r="A94" s="1305">
        <v>20</v>
      </c>
      <c r="B94" s="48"/>
      <c r="C94" s="11"/>
      <c r="D94" s="11"/>
      <c r="E94" s="48"/>
      <c r="F94" s="47"/>
      <c r="G94" s="204"/>
      <c r="H94" s="204"/>
      <c r="I94" s="48"/>
      <c r="J94" s="204">
        <f t="shared" si="2"/>
        <v>0</v>
      </c>
      <c r="K94" s="204"/>
      <c r="L94" s="1305">
        <v>20</v>
      </c>
    </row>
    <row r="95" spans="1:12">
      <c r="A95" s="1305">
        <v>21</v>
      </c>
      <c r="B95" s="48"/>
      <c r="C95" s="11"/>
      <c r="D95" s="11"/>
      <c r="E95" s="48"/>
      <c r="F95" s="47"/>
      <c r="G95" s="204"/>
      <c r="H95" s="204"/>
      <c r="I95" s="48"/>
      <c r="J95" s="204">
        <f t="shared" si="2"/>
        <v>0</v>
      </c>
      <c r="K95" s="204"/>
      <c r="L95" s="1305">
        <v>21</v>
      </c>
    </row>
    <row r="96" spans="1:12">
      <c r="A96" s="1305">
        <v>22</v>
      </c>
      <c r="B96" s="48"/>
      <c r="C96" s="11"/>
      <c r="D96" s="11"/>
      <c r="E96" s="48"/>
      <c r="F96" s="47"/>
      <c r="G96" s="204"/>
      <c r="H96" s="204"/>
      <c r="I96" s="48"/>
      <c r="J96" s="204">
        <f t="shared" si="2"/>
        <v>0</v>
      </c>
      <c r="K96" s="204"/>
      <c r="L96" s="1305">
        <v>22</v>
      </c>
    </row>
    <row r="97" spans="1:12">
      <c r="A97" s="1305">
        <v>23</v>
      </c>
      <c r="B97" s="48"/>
      <c r="C97" s="11"/>
      <c r="D97" s="11"/>
      <c r="E97" s="48"/>
      <c r="F97" s="47"/>
      <c r="G97" s="204"/>
      <c r="H97" s="204"/>
      <c r="I97" s="48"/>
      <c r="J97" s="204">
        <f t="shared" si="2"/>
        <v>0</v>
      </c>
      <c r="K97" s="204"/>
      <c r="L97" s="1305">
        <v>23</v>
      </c>
    </row>
    <row r="98" spans="1:12">
      <c r="A98" s="1305">
        <v>24</v>
      </c>
      <c r="B98" s="48"/>
      <c r="C98" s="11"/>
      <c r="D98" s="11"/>
      <c r="E98" s="48"/>
      <c r="F98" s="47"/>
      <c r="G98" s="204"/>
      <c r="H98" s="204"/>
      <c r="I98" s="48"/>
      <c r="J98" s="204">
        <f t="shared" si="2"/>
        <v>0</v>
      </c>
      <c r="K98" s="204"/>
      <c r="L98" s="1305">
        <v>24</v>
      </c>
    </row>
    <row r="99" spans="1:12">
      <c r="A99" s="1305">
        <v>25</v>
      </c>
      <c r="B99" s="48"/>
      <c r="C99" s="11"/>
      <c r="D99" s="11"/>
      <c r="E99" s="48"/>
      <c r="F99" s="47"/>
      <c r="G99" s="204"/>
      <c r="H99" s="204"/>
      <c r="I99" s="48"/>
      <c r="J99" s="204">
        <f t="shared" si="2"/>
        <v>0</v>
      </c>
      <c r="K99" s="204"/>
      <c r="L99" s="1305">
        <v>25</v>
      </c>
    </row>
    <row r="100" spans="1:12">
      <c r="A100" s="1305">
        <v>26</v>
      </c>
      <c r="B100" s="48"/>
      <c r="C100" s="11"/>
      <c r="D100" s="11"/>
      <c r="E100" s="48"/>
      <c r="F100" s="47"/>
      <c r="G100" s="204"/>
      <c r="H100" s="204"/>
      <c r="I100" s="48"/>
      <c r="J100" s="204">
        <f t="shared" si="2"/>
        <v>0</v>
      </c>
      <c r="K100" s="204"/>
      <c r="L100" s="1305">
        <v>26</v>
      </c>
    </row>
    <row r="101" spans="1:12">
      <c r="A101" s="1305">
        <v>27</v>
      </c>
      <c r="B101" s="48"/>
      <c r="C101" s="11"/>
      <c r="D101" s="11"/>
      <c r="E101" s="48"/>
      <c r="F101" s="47"/>
      <c r="G101" s="204"/>
      <c r="H101" s="204"/>
      <c r="I101" s="48"/>
      <c r="J101" s="204">
        <f t="shared" si="2"/>
        <v>0</v>
      </c>
      <c r="K101" s="204"/>
      <c r="L101" s="1305">
        <v>27</v>
      </c>
    </row>
    <row r="102" spans="1:12">
      <c r="A102" s="1305">
        <v>28</v>
      </c>
      <c r="B102" s="48"/>
      <c r="C102" s="11"/>
      <c r="D102" s="11"/>
      <c r="E102" s="48"/>
      <c r="F102" s="47"/>
      <c r="G102" s="204"/>
      <c r="H102" s="204"/>
      <c r="I102" s="48"/>
      <c r="J102" s="204">
        <f t="shared" si="2"/>
        <v>0</v>
      </c>
      <c r="K102" s="204"/>
      <c r="L102" s="1305">
        <v>28</v>
      </c>
    </row>
    <row r="103" spans="1:12">
      <c r="A103" s="1305">
        <v>29</v>
      </c>
      <c r="B103" s="48"/>
      <c r="C103" s="11"/>
      <c r="D103" s="11"/>
      <c r="E103" s="48"/>
      <c r="F103" s="47"/>
      <c r="G103" s="204"/>
      <c r="H103" s="204"/>
      <c r="I103" s="48"/>
      <c r="J103" s="204">
        <f t="shared" si="2"/>
        <v>0</v>
      </c>
      <c r="K103" s="204"/>
      <c r="L103" s="1305">
        <v>29</v>
      </c>
    </row>
    <row r="104" spans="1:12">
      <c r="A104" s="1305">
        <v>30</v>
      </c>
      <c r="B104" s="48"/>
      <c r="C104" s="11"/>
      <c r="D104" s="11"/>
      <c r="E104" s="48"/>
      <c r="F104" s="47"/>
      <c r="G104" s="204"/>
      <c r="H104" s="204"/>
      <c r="I104" s="48"/>
      <c r="J104" s="204">
        <f t="shared" si="2"/>
        <v>0</v>
      </c>
      <c r="K104" s="204"/>
      <c r="L104" s="1305">
        <v>30</v>
      </c>
    </row>
    <row r="105" spans="1:12">
      <c r="A105" s="1305">
        <v>31</v>
      </c>
      <c r="B105" s="48"/>
      <c r="C105" s="11"/>
      <c r="D105" s="11"/>
      <c r="E105" s="48"/>
      <c r="F105" s="47"/>
      <c r="G105" s="204"/>
      <c r="H105" s="204"/>
      <c r="I105" s="48"/>
      <c r="J105" s="204">
        <f t="shared" si="2"/>
        <v>0</v>
      </c>
      <c r="K105" s="204"/>
      <c r="L105" s="1305">
        <v>31</v>
      </c>
    </row>
    <row r="106" spans="1:12">
      <c r="A106" s="1305">
        <v>32</v>
      </c>
      <c r="B106" s="48"/>
      <c r="C106" s="11"/>
      <c r="D106" s="11"/>
      <c r="E106" s="48"/>
      <c r="F106" s="47"/>
      <c r="G106" s="204"/>
      <c r="H106" s="204"/>
      <c r="I106" s="48"/>
      <c r="J106" s="204">
        <f t="shared" si="2"/>
        <v>0</v>
      </c>
      <c r="K106" s="204"/>
      <c r="L106" s="1305">
        <v>32</v>
      </c>
    </row>
    <row r="107" spans="1:12">
      <c r="A107" s="1305">
        <v>33</v>
      </c>
      <c r="B107" s="48"/>
      <c r="C107" s="11"/>
      <c r="D107" s="11"/>
      <c r="E107" s="48"/>
      <c r="F107" s="47"/>
      <c r="G107" s="204"/>
      <c r="H107" s="204"/>
      <c r="I107" s="48"/>
      <c r="J107" s="204">
        <f t="shared" si="2"/>
        <v>0</v>
      </c>
      <c r="K107" s="204"/>
      <c r="L107" s="1305">
        <v>33</v>
      </c>
    </row>
    <row r="108" spans="1:12">
      <c r="A108" s="1305">
        <v>34</v>
      </c>
      <c r="B108" s="48"/>
      <c r="C108" s="11"/>
      <c r="D108" s="11"/>
      <c r="E108" s="48"/>
      <c r="F108" s="47"/>
      <c r="G108" s="204"/>
      <c r="H108" s="204"/>
      <c r="I108" s="48"/>
      <c r="J108" s="204">
        <f t="shared" si="2"/>
        <v>0</v>
      </c>
      <c r="K108" s="204"/>
      <c r="L108" s="1305">
        <v>34</v>
      </c>
    </row>
    <row r="109" spans="1:12">
      <c r="A109" s="1305">
        <v>35</v>
      </c>
      <c r="B109" s="48"/>
      <c r="C109" s="11"/>
      <c r="D109" s="11"/>
      <c r="E109" s="48"/>
      <c r="F109" s="47"/>
      <c r="G109" s="204"/>
      <c r="H109" s="204"/>
      <c r="I109" s="48"/>
      <c r="J109" s="204">
        <f t="shared" si="2"/>
        <v>0</v>
      </c>
      <c r="K109" s="204"/>
      <c r="L109" s="1305">
        <v>35</v>
      </c>
    </row>
    <row r="110" spans="1:12">
      <c r="A110" s="1305">
        <v>36</v>
      </c>
      <c r="B110" s="48"/>
      <c r="C110" s="11"/>
      <c r="D110" s="11"/>
      <c r="E110" s="48"/>
      <c r="F110" s="47"/>
      <c r="G110" s="204"/>
      <c r="H110" s="204"/>
      <c r="I110" s="48"/>
      <c r="J110" s="204">
        <f t="shared" si="2"/>
        <v>0</v>
      </c>
      <c r="K110" s="204"/>
      <c r="L110" s="1305">
        <v>36</v>
      </c>
    </row>
    <row r="111" spans="1:12">
      <c r="A111" s="1305">
        <v>37</v>
      </c>
      <c r="B111" s="48"/>
      <c r="C111" s="11"/>
      <c r="D111" s="11"/>
      <c r="E111" s="48"/>
      <c r="F111" s="47"/>
      <c r="G111" s="204"/>
      <c r="H111" s="204"/>
      <c r="I111" s="48"/>
      <c r="J111" s="204">
        <f t="shared" si="2"/>
        <v>0</v>
      </c>
      <c r="K111" s="204"/>
      <c r="L111" s="1305">
        <v>37</v>
      </c>
    </row>
    <row r="112" spans="1:12">
      <c r="A112" s="1305">
        <v>38</v>
      </c>
      <c r="B112" s="48"/>
      <c r="C112" s="11"/>
      <c r="D112" s="11"/>
      <c r="E112" s="48"/>
      <c r="F112" s="47"/>
      <c r="G112" s="204"/>
      <c r="H112" s="204"/>
      <c r="I112" s="48"/>
      <c r="J112" s="204">
        <f t="shared" si="2"/>
        <v>0</v>
      </c>
      <c r="K112" s="204"/>
      <c r="L112" s="1305">
        <v>38</v>
      </c>
    </row>
    <row r="113" spans="1:12">
      <c r="A113" s="1305">
        <v>39</v>
      </c>
      <c r="B113" s="48"/>
      <c r="C113" s="11"/>
      <c r="D113" s="11"/>
      <c r="E113" s="48"/>
      <c r="F113" s="47"/>
      <c r="G113" s="204"/>
      <c r="H113" s="204"/>
      <c r="I113" s="48"/>
      <c r="J113" s="204">
        <f t="shared" si="2"/>
        <v>0</v>
      </c>
      <c r="K113" s="204"/>
      <c r="L113" s="1305">
        <v>39</v>
      </c>
    </row>
    <row r="114" spans="1:12">
      <c r="A114" s="1305">
        <v>40</v>
      </c>
      <c r="B114" s="48"/>
      <c r="C114" s="11"/>
      <c r="D114" s="11"/>
      <c r="E114" s="48"/>
      <c r="F114" s="47"/>
      <c r="G114" s="204"/>
      <c r="H114" s="204"/>
      <c r="I114" s="48"/>
      <c r="J114" s="204">
        <f t="shared" si="2"/>
        <v>0</v>
      </c>
      <c r="K114" s="204"/>
      <c r="L114" s="1305">
        <v>40</v>
      </c>
    </row>
    <row r="115" spans="1:12">
      <c r="A115" s="1305">
        <v>41</v>
      </c>
      <c r="B115" s="48"/>
      <c r="C115" s="11"/>
      <c r="D115" s="11"/>
      <c r="E115" s="48"/>
      <c r="F115" s="47"/>
      <c r="G115" s="204"/>
      <c r="H115" s="204"/>
      <c r="I115" s="48"/>
      <c r="J115" s="204">
        <f t="shared" si="2"/>
        <v>0</v>
      </c>
      <c r="K115" s="204"/>
      <c r="L115" s="1305">
        <v>41</v>
      </c>
    </row>
    <row r="116" spans="1:12">
      <c r="A116" s="1305">
        <v>42</v>
      </c>
      <c r="B116" s="48"/>
      <c r="C116" s="11"/>
      <c r="D116" s="11"/>
      <c r="E116" s="48"/>
      <c r="F116" s="47"/>
      <c r="G116" s="204"/>
      <c r="H116" s="204"/>
      <c r="I116" s="48"/>
      <c r="J116" s="204">
        <f t="shared" si="2"/>
        <v>0</v>
      </c>
      <c r="K116" s="204"/>
      <c r="L116" s="1305">
        <v>42</v>
      </c>
    </row>
    <row r="117" spans="1:12">
      <c r="A117" s="1305">
        <v>43</v>
      </c>
      <c r="B117" s="48"/>
      <c r="C117" s="11"/>
      <c r="D117" s="11"/>
      <c r="E117" s="48"/>
      <c r="F117" s="47"/>
      <c r="G117" s="204"/>
      <c r="H117" s="204"/>
      <c r="I117" s="48"/>
      <c r="J117" s="204">
        <f t="shared" si="2"/>
        <v>0</v>
      </c>
      <c r="K117" s="204"/>
      <c r="L117" s="1305">
        <v>43</v>
      </c>
    </row>
    <row r="118" spans="1:12">
      <c r="A118" s="1305">
        <v>44</v>
      </c>
      <c r="B118" s="48"/>
      <c r="C118" s="11"/>
      <c r="D118" s="11"/>
      <c r="E118" s="48"/>
      <c r="F118" s="47"/>
      <c r="G118" s="204"/>
      <c r="H118" s="204"/>
      <c r="I118" s="48"/>
      <c r="J118" s="204">
        <f t="shared" si="2"/>
        <v>0</v>
      </c>
      <c r="K118" s="204"/>
      <c r="L118" s="1305">
        <v>44</v>
      </c>
    </row>
    <row r="119" spans="1:12">
      <c r="A119" s="1305">
        <v>45</v>
      </c>
      <c r="B119" s="48"/>
      <c r="C119" s="11"/>
      <c r="D119" s="11"/>
      <c r="E119" s="48"/>
      <c r="F119" s="47"/>
      <c r="G119" s="204"/>
      <c r="H119" s="204"/>
      <c r="I119" s="48"/>
      <c r="J119" s="204">
        <f t="shared" si="2"/>
        <v>0</v>
      </c>
      <c r="K119" s="204"/>
      <c r="L119" s="1305">
        <v>45</v>
      </c>
    </row>
    <row r="120" spans="1:12">
      <c r="A120" s="1305">
        <v>46</v>
      </c>
      <c r="B120" s="48"/>
      <c r="C120" s="11"/>
      <c r="D120" s="11"/>
      <c r="E120" s="48"/>
      <c r="F120" s="47"/>
      <c r="G120" s="204"/>
      <c r="H120" s="204"/>
      <c r="I120" s="48"/>
      <c r="J120" s="204">
        <f t="shared" si="2"/>
        <v>0</v>
      </c>
      <c r="K120" s="204"/>
      <c r="L120" s="1305">
        <v>46</v>
      </c>
    </row>
    <row r="121" spans="1:12">
      <c r="A121" s="1305">
        <v>47</v>
      </c>
      <c r="B121" s="48"/>
      <c r="C121" s="11"/>
      <c r="D121" s="11"/>
      <c r="E121" s="48"/>
      <c r="F121" s="47"/>
      <c r="G121" s="204"/>
      <c r="H121" s="204"/>
      <c r="I121" s="48"/>
      <c r="J121" s="204">
        <f t="shared" si="2"/>
        <v>0</v>
      </c>
      <c r="K121" s="204"/>
      <c r="L121" s="1305">
        <v>47</v>
      </c>
    </row>
    <row r="122" spans="1:12">
      <c r="A122" s="1305">
        <v>48</v>
      </c>
      <c r="B122" s="48"/>
      <c r="C122" s="11"/>
      <c r="D122" s="11"/>
      <c r="E122" s="48"/>
      <c r="F122" s="47"/>
      <c r="G122" s="204"/>
      <c r="H122" s="204"/>
      <c r="I122" s="48"/>
      <c r="J122" s="204">
        <f t="shared" si="2"/>
        <v>0</v>
      </c>
      <c r="K122" s="204"/>
      <c r="L122" s="1305">
        <v>48</v>
      </c>
    </row>
    <row r="123" spans="1:12">
      <c r="A123" s="1305">
        <v>49</v>
      </c>
      <c r="B123" s="48"/>
      <c r="C123" s="11"/>
      <c r="D123" s="11"/>
      <c r="E123" s="48"/>
      <c r="F123" s="47"/>
      <c r="G123" s="204"/>
      <c r="H123" s="204"/>
      <c r="I123" s="48"/>
      <c r="J123" s="204">
        <f t="shared" si="2"/>
        <v>0</v>
      </c>
      <c r="K123" s="204"/>
      <c r="L123" s="1305">
        <v>49</v>
      </c>
    </row>
    <row r="124" spans="1:12">
      <c r="A124" s="1305">
        <v>50</v>
      </c>
      <c r="B124" s="48"/>
      <c r="C124" s="11"/>
      <c r="D124" s="11"/>
      <c r="E124" s="48"/>
      <c r="F124" s="47"/>
      <c r="G124" s="204"/>
      <c r="H124" s="204"/>
      <c r="I124" s="48"/>
      <c r="J124" s="204">
        <f t="shared" si="2"/>
        <v>0</v>
      </c>
      <c r="K124" s="204"/>
      <c r="L124" s="1305">
        <v>50</v>
      </c>
    </row>
    <row r="125" spans="1:12">
      <c r="A125" s="1305">
        <v>51</v>
      </c>
      <c r="B125" s="48"/>
      <c r="C125" s="11"/>
      <c r="D125" s="11"/>
      <c r="E125" s="48"/>
      <c r="F125" s="47"/>
      <c r="G125" s="204"/>
      <c r="H125" s="204"/>
      <c r="I125" s="48"/>
      <c r="J125" s="204">
        <f t="shared" si="2"/>
        <v>0</v>
      </c>
      <c r="K125" s="204"/>
      <c r="L125" s="1305">
        <v>51</v>
      </c>
    </row>
    <row r="126" spans="1:12">
      <c r="A126" s="1305">
        <v>52</v>
      </c>
      <c r="B126" s="48"/>
      <c r="C126" s="11"/>
      <c r="D126" s="11"/>
      <c r="E126" s="48"/>
      <c r="F126" s="47"/>
      <c r="G126" s="204"/>
      <c r="H126" s="204"/>
      <c r="I126" s="48"/>
      <c r="J126" s="204">
        <f t="shared" si="2"/>
        <v>0</v>
      </c>
      <c r="K126" s="204"/>
      <c r="L126" s="1305">
        <v>52</v>
      </c>
    </row>
    <row r="127" spans="1:12">
      <c r="A127" s="1305">
        <v>53</v>
      </c>
      <c r="B127" s="48"/>
      <c r="C127" s="11"/>
      <c r="D127" s="11"/>
      <c r="E127" s="48"/>
      <c r="F127" s="47"/>
      <c r="G127" s="204"/>
      <c r="H127" s="204"/>
      <c r="I127" s="48"/>
      <c r="J127" s="204">
        <f t="shared" si="2"/>
        <v>0</v>
      </c>
      <c r="K127" s="204"/>
      <c r="L127" s="1305">
        <v>53</v>
      </c>
    </row>
    <row r="128" spans="1:12">
      <c r="A128" s="1305">
        <v>54</v>
      </c>
      <c r="B128" s="48"/>
      <c r="C128" s="11"/>
      <c r="D128" s="11"/>
      <c r="E128" s="48"/>
      <c r="F128" s="47"/>
      <c r="G128" s="204"/>
      <c r="H128" s="204"/>
      <c r="I128" s="48"/>
      <c r="J128" s="204">
        <f t="shared" si="2"/>
        <v>0</v>
      </c>
      <c r="K128" s="204"/>
      <c r="L128" s="1305">
        <v>54</v>
      </c>
    </row>
    <row r="129" spans="1:12" ht="15.75" thickBot="1">
      <c r="A129" s="1821">
        <v>55</v>
      </c>
      <c r="B129" s="286" t="s">
        <v>4014</v>
      </c>
      <c r="C129" s="73"/>
      <c r="D129" s="73"/>
      <c r="E129" s="74"/>
      <c r="F129" s="190"/>
      <c r="G129" s="1921">
        <f>SUM(G75:G128)</f>
        <v>0</v>
      </c>
      <c r="H129" s="1921">
        <f>SUM(H75:H128)</f>
        <v>0</v>
      </c>
      <c r="I129" s="74"/>
      <c r="J129" s="1921">
        <f>SUM(J75:J128)</f>
        <v>0</v>
      </c>
      <c r="K129" s="1921">
        <f>SUM(K75:K128)</f>
        <v>0</v>
      </c>
      <c r="L129" s="1821">
        <v>55</v>
      </c>
    </row>
    <row r="130" spans="1:12" ht="15.75">
      <c r="A130" s="75" t="s">
        <v>3799</v>
      </c>
      <c r="B130" s="11"/>
      <c r="C130" s="11"/>
      <c r="D130" s="11"/>
      <c r="E130" s="11"/>
      <c r="F130" s="75" t="s">
        <v>3799</v>
      </c>
      <c r="G130" s="11"/>
      <c r="H130" s="44"/>
    </row>
    <row r="131" spans="1:12">
      <c r="A131" s="44" t="s">
        <v>2141</v>
      </c>
      <c r="B131" s="44"/>
      <c r="C131" s="44"/>
      <c r="D131" s="44"/>
      <c r="E131" s="44"/>
      <c r="F131" s="44" t="s">
        <v>2142</v>
      </c>
      <c r="G131" s="44"/>
      <c r="H131" s="44"/>
      <c r="I131" s="44"/>
      <c r="J131" s="44"/>
      <c r="K131" s="44"/>
      <c r="L131" s="44"/>
    </row>
    <row r="132" spans="1:12" ht="16.5" thickBot="1">
      <c r="A132" s="560" t="str">
        <f>'[30]Data Sheet'!$C$25</f>
        <v xml:space="preserve"> </v>
      </c>
      <c r="B132" s="11"/>
      <c r="C132" s="11"/>
      <c r="D132" s="458" t="str">
        <f>'[30]Data Sheet'!$C$40</f>
        <v xml:space="preserve"> </v>
      </c>
      <c r="E132" s="11" t="str">
        <f>'[30]Data Sheet'!$C$38</f>
        <v xml:space="preserve"> </v>
      </c>
      <c r="F132" s="560" t="str">
        <f>'[30]Data Sheet'!$C$25</f>
        <v xml:space="preserve"> </v>
      </c>
      <c r="G132" s="11"/>
      <c r="H132" s="11"/>
      <c r="I132" s="11"/>
      <c r="J132" s="458" t="str">
        <f>'[30]Data Sheet'!$C$40</f>
        <v xml:space="preserve"> </v>
      </c>
      <c r="K132" s="4" t="str">
        <f>'[30]Data Sheet'!$C$38</f>
        <v xml:space="preserve"> </v>
      </c>
    </row>
    <row r="133" spans="1:12" ht="15.75">
      <c r="A133" s="13"/>
      <c r="B133" s="426" t="s">
        <v>2140</v>
      </c>
      <c r="C133" s="426"/>
      <c r="D133" s="262"/>
      <c r="E133" s="263"/>
      <c r="F133" s="261"/>
      <c r="G133" s="426" t="s">
        <v>4436</v>
      </c>
      <c r="H133" s="426"/>
      <c r="I133" s="426"/>
      <c r="J133" s="262"/>
      <c r="K133" s="262"/>
      <c r="L133" s="263"/>
    </row>
    <row r="134" spans="1:12" ht="15.75" thickBot="1">
      <c r="A134" s="72"/>
      <c r="B134" s="73"/>
      <c r="C134" s="73"/>
      <c r="D134" s="569"/>
      <c r="E134" s="74"/>
      <c r="F134" s="72"/>
      <c r="G134" s="73"/>
      <c r="H134" s="73"/>
      <c r="I134" s="73"/>
      <c r="J134" s="73"/>
      <c r="K134" s="73"/>
      <c r="L134" s="74"/>
    </row>
    <row r="135" spans="1:12" ht="15.75" thickBot="1">
      <c r="A135" s="1304"/>
      <c r="B135" s="457" t="s">
        <v>638</v>
      </c>
      <c r="C135" s="262" t="s">
        <v>3701</v>
      </c>
      <c r="D135" s="262"/>
      <c r="E135" s="263"/>
      <c r="F135" s="261" t="s">
        <v>3882</v>
      </c>
      <c r="G135" s="263"/>
      <c r="H135" s="1841" t="s">
        <v>3883</v>
      </c>
      <c r="I135" s="1918" t="s">
        <v>3884</v>
      </c>
      <c r="J135" s="1922"/>
      <c r="K135" s="263" t="s">
        <v>3885</v>
      </c>
      <c r="L135" s="1304"/>
    </row>
    <row r="136" spans="1:12">
      <c r="A136" s="265" t="s">
        <v>4190</v>
      </c>
      <c r="B136" s="48"/>
      <c r="C136" s="11"/>
      <c r="D136" s="11"/>
      <c r="E136" s="48"/>
      <c r="F136" s="202" t="s">
        <v>1734</v>
      </c>
      <c r="G136" s="45"/>
      <c r="H136" s="1614" t="s">
        <v>1734</v>
      </c>
      <c r="I136" s="45" t="s">
        <v>1733</v>
      </c>
      <c r="J136" s="45" t="s">
        <v>3023</v>
      </c>
      <c r="K136" s="45" t="s">
        <v>3886</v>
      </c>
      <c r="L136" s="265" t="s">
        <v>4190</v>
      </c>
    </row>
    <row r="137" spans="1:12" ht="15.75" thickBot="1">
      <c r="A137" s="266" t="s">
        <v>4193</v>
      </c>
      <c r="B137" s="286" t="s">
        <v>65</v>
      </c>
      <c r="C137" s="401" t="s">
        <v>2119</v>
      </c>
      <c r="D137" s="401"/>
      <c r="E137" s="402"/>
      <c r="F137" s="400" t="s">
        <v>2120</v>
      </c>
      <c r="G137" s="402"/>
      <c r="H137" s="286" t="s">
        <v>2121</v>
      </c>
      <c r="I137" s="266" t="s">
        <v>4029</v>
      </c>
      <c r="J137" s="266" t="s">
        <v>4030</v>
      </c>
      <c r="K137" s="266" t="s">
        <v>4031</v>
      </c>
      <c r="L137" s="266" t="s">
        <v>4193</v>
      </c>
    </row>
    <row r="138" spans="1:12">
      <c r="A138" s="1820">
        <v>1</v>
      </c>
      <c r="B138" s="48"/>
      <c r="C138" s="11"/>
      <c r="D138" s="11"/>
      <c r="E138" s="48"/>
      <c r="F138" s="1403"/>
      <c r="G138" s="1840"/>
      <c r="H138" s="204"/>
      <c r="I138" s="48"/>
      <c r="J138" s="204">
        <f t="shared" ref="J138:J191" si="3">G138+H138</f>
        <v>0</v>
      </c>
      <c r="K138" s="204"/>
      <c r="L138" s="1820">
        <v>1</v>
      </c>
    </row>
    <row r="139" spans="1:12">
      <c r="A139" s="1820">
        <v>2</v>
      </c>
      <c r="B139" s="48"/>
      <c r="C139" s="11"/>
      <c r="D139" s="11"/>
      <c r="E139" s="48"/>
      <c r="F139" s="1403"/>
      <c r="G139" s="1840"/>
      <c r="H139" s="204"/>
      <c r="I139" s="48"/>
      <c r="J139" s="204">
        <f t="shared" si="3"/>
        <v>0</v>
      </c>
      <c r="K139" s="204"/>
      <c r="L139" s="1820">
        <v>2</v>
      </c>
    </row>
    <row r="140" spans="1:12">
      <c r="A140" s="1820">
        <v>3</v>
      </c>
      <c r="B140" s="48"/>
      <c r="C140" s="11"/>
      <c r="D140" s="11"/>
      <c r="E140" s="48"/>
      <c r="F140" s="1403"/>
      <c r="G140" s="1840"/>
      <c r="H140" s="204"/>
      <c r="I140" s="48"/>
      <c r="J140" s="204">
        <f t="shared" si="3"/>
        <v>0</v>
      </c>
      <c r="K140" s="204"/>
      <c r="L140" s="1820">
        <v>3</v>
      </c>
    </row>
    <row r="141" spans="1:12">
      <c r="A141" s="1820">
        <v>4</v>
      </c>
      <c r="B141" s="48"/>
      <c r="C141" s="11"/>
      <c r="D141" s="11"/>
      <c r="E141" s="48"/>
      <c r="F141" s="1403"/>
      <c r="G141" s="1840"/>
      <c r="H141" s="204"/>
      <c r="I141" s="48"/>
      <c r="J141" s="204">
        <f t="shared" si="3"/>
        <v>0</v>
      </c>
      <c r="K141" s="204"/>
      <c r="L141" s="1820">
        <v>4</v>
      </c>
    </row>
    <row r="142" spans="1:12">
      <c r="A142" s="1820">
        <v>5</v>
      </c>
      <c r="B142" s="48"/>
      <c r="C142" s="11"/>
      <c r="D142" s="11"/>
      <c r="E142" s="48"/>
      <c r="F142" s="1403"/>
      <c r="G142" s="1840"/>
      <c r="H142" s="204"/>
      <c r="I142" s="48"/>
      <c r="J142" s="204">
        <f t="shared" si="3"/>
        <v>0</v>
      </c>
      <c r="K142" s="204"/>
      <c r="L142" s="1820">
        <v>5</v>
      </c>
    </row>
    <row r="143" spans="1:12">
      <c r="A143" s="1820">
        <v>6</v>
      </c>
      <c r="B143" s="48"/>
      <c r="C143" s="11"/>
      <c r="D143" s="11"/>
      <c r="E143" s="48"/>
      <c r="F143" s="1403"/>
      <c r="G143" s="1840"/>
      <c r="H143" s="204"/>
      <c r="I143" s="48"/>
      <c r="J143" s="204">
        <f t="shared" si="3"/>
        <v>0</v>
      </c>
      <c r="K143" s="204"/>
      <c r="L143" s="1820">
        <v>6</v>
      </c>
    </row>
    <row r="144" spans="1:12">
      <c r="A144" s="1820">
        <v>7</v>
      </c>
      <c r="B144" s="48"/>
      <c r="C144" s="11"/>
      <c r="D144" s="11"/>
      <c r="E144" s="48"/>
      <c r="F144" s="1403"/>
      <c r="G144" s="1840"/>
      <c r="H144" s="204"/>
      <c r="I144" s="48"/>
      <c r="J144" s="204">
        <f t="shared" si="3"/>
        <v>0</v>
      </c>
      <c r="K144" s="204"/>
      <c r="L144" s="1820">
        <v>7</v>
      </c>
    </row>
    <row r="145" spans="1:12">
      <c r="A145" s="1820">
        <v>8</v>
      </c>
      <c r="B145" s="48"/>
      <c r="C145" s="11"/>
      <c r="D145" s="11"/>
      <c r="E145" s="48"/>
      <c r="F145" s="1403"/>
      <c r="G145" s="1840"/>
      <c r="H145" s="204"/>
      <c r="I145" s="48"/>
      <c r="J145" s="204">
        <f t="shared" si="3"/>
        <v>0</v>
      </c>
      <c r="K145" s="204"/>
      <c r="L145" s="1820">
        <v>8</v>
      </c>
    </row>
    <row r="146" spans="1:12">
      <c r="A146" s="1820">
        <v>9</v>
      </c>
      <c r="B146" s="48"/>
      <c r="C146" s="11"/>
      <c r="D146" s="11"/>
      <c r="E146" s="48"/>
      <c r="F146" s="1403"/>
      <c r="G146" s="1840"/>
      <c r="H146" s="204"/>
      <c r="I146" s="48"/>
      <c r="J146" s="204">
        <f t="shared" si="3"/>
        <v>0</v>
      </c>
      <c r="K146" s="204"/>
      <c r="L146" s="1820">
        <v>9</v>
      </c>
    </row>
    <row r="147" spans="1:12">
      <c r="A147" s="1820">
        <v>10</v>
      </c>
      <c r="B147" s="48"/>
      <c r="C147" s="11"/>
      <c r="D147" s="11"/>
      <c r="E147" s="48"/>
      <c r="F147" s="1403"/>
      <c r="G147" s="1840"/>
      <c r="H147" s="204"/>
      <c r="I147" s="48"/>
      <c r="J147" s="204">
        <f t="shared" si="3"/>
        <v>0</v>
      </c>
      <c r="K147" s="204"/>
      <c r="L147" s="1820">
        <v>10</v>
      </c>
    </row>
    <row r="148" spans="1:12">
      <c r="A148" s="1820">
        <v>11</v>
      </c>
      <c r="B148" s="48"/>
      <c r="C148" s="11"/>
      <c r="D148" s="11"/>
      <c r="E148" s="48"/>
      <c r="F148" s="1403"/>
      <c r="G148" s="1840"/>
      <c r="H148" s="204"/>
      <c r="I148" s="48"/>
      <c r="J148" s="204">
        <f t="shared" si="3"/>
        <v>0</v>
      </c>
      <c r="K148" s="204"/>
      <c r="L148" s="1820">
        <v>11</v>
      </c>
    </row>
    <row r="149" spans="1:12">
      <c r="A149" s="1305">
        <v>12</v>
      </c>
      <c r="B149" s="48"/>
      <c r="C149" s="11"/>
      <c r="D149" s="11"/>
      <c r="E149" s="48"/>
      <c r="F149" s="47"/>
      <c r="G149" s="204"/>
      <c r="H149" s="204"/>
      <c r="I149" s="48"/>
      <c r="J149" s="204">
        <f t="shared" si="3"/>
        <v>0</v>
      </c>
      <c r="K149" s="204"/>
      <c r="L149" s="1305">
        <v>12</v>
      </c>
    </row>
    <row r="150" spans="1:12">
      <c r="A150" s="1305">
        <v>13</v>
      </c>
      <c r="B150" s="48"/>
      <c r="C150" s="11"/>
      <c r="D150" s="11"/>
      <c r="E150" s="48"/>
      <c r="F150" s="47"/>
      <c r="G150" s="204"/>
      <c r="H150" s="204"/>
      <c r="I150" s="48"/>
      <c r="J150" s="204">
        <f t="shared" si="3"/>
        <v>0</v>
      </c>
      <c r="K150" s="204"/>
      <c r="L150" s="1305">
        <v>13</v>
      </c>
    </row>
    <row r="151" spans="1:12">
      <c r="A151" s="1305">
        <v>14</v>
      </c>
      <c r="B151" s="48"/>
      <c r="C151" s="11"/>
      <c r="D151" s="11"/>
      <c r="E151" s="48"/>
      <c r="F151" s="47"/>
      <c r="G151" s="204"/>
      <c r="H151" s="204"/>
      <c r="I151" s="48"/>
      <c r="J151" s="204">
        <f t="shared" si="3"/>
        <v>0</v>
      </c>
      <c r="K151" s="204"/>
      <c r="L151" s="1305">
        <v>14</v>
      </c>
    </row>
    <row r="152" spans="1:12">
      <c r="A152" s="1305">
        <v>15</v>
      </c>
      <c r="B152" s="48"/>
      <c r="C152" s="11"/>
      <c r="D152" s="11"/>
      <c r="E152" s="48"/>
      <c r="F152" s="47"/>
      <c r="G152" s="204"/>
      <c r="H152" s="204"/>
      <c r="I152" s="48"/>
      <c r="J152" s="204">
        <f t="shared" si="3"/>
        <v>0</v>
      </c>
      <c r="K152" s="204"/>
      <c r="L152" s="1305">
        <v>15</v>
      </c>
    </row>
    <row r="153" spans="1:12">
      <c r="A153" s="1305">
        <v>16</v>
      </c>
      <c r="B153" s="48"/>
      <c r="C153" s="11"/>
      <c r="D153" s="11"/>
      <c r="E153" s="48"/>
      <c r="F153" s="47"/>
      <c r="G153" s="204"/>
      <c r="H153" s="204"/>
      <c r="I153" s="48"/>
      <c r="J153" s="204">
        <f t="shared" si="3"/>
        <v>0</v>
      </c>
      <c r="K153" s="204"/>
      <c r="L153" s="1305">
        <v>16</v>
      </c>
    </row>
    <row r="154" spans="1:12">
      <c r="A154" s="1305">
        <v>17</v>
      </c>
      <c r="B154" s="48"/>
      <c r="C154" s="11"/>
      <c r="D154" s="11"/>
      <c r="E154" s="48"/>
      <c r="F154" s="47"/>
      <c r="G154" s="204"/>
      <c r="H154" s="204"/>
      <c r="I154" s="48"/>
      <c r="J154" s="204">
        <f t="shared" si="3"/>
        <v>0</v>
      </c>
      <c r="K154" s="204"/>
      <c r="L154" s="1305">
        <v>17</v>
      </c>
    </row>
    <row r="155" spans="1:12">
      <c r="A155" s="1305">
        <v>18</v>
      </c>
      <c r="B155" s="48"/>
      <c r="C155" s="11"/>
      <c r="D155" s="11"/>
      <c r="E155" s="48"/>
      <c r="F155" s="47"/>
      <c r="G155" s="204"/>
      <c r="H155" s="204"/>
      <c r="I155" s="48"/>
      <c r="J155" s="204">
        <f t="shared" si="3"/>
        <v>0</v>
      </c>
      <c r="K155" s="204"/>
      <c r="L155" s="1305">
        <v>18</v>
      </c>
    </row>
    <row r="156" spans="1:12">
      <c r="A156" s="1305">
        <v>19</v>
      </c>
      <c r="B156" s="48"/>
      <c r="C156" s="11"/>
      <c r="D156" s="11"/>
      <c r="E156" s="48"/>
      <c r="F156" s="47"/>
      <c r="G156" s="204"/>
      <c r="H156" s="204"/>
      <c r="I156" s="48"/>
      <c r="J156" s="204">
        <f t="shared" si="3"/>
        <v>0</v>
      </c>
      <c r="K156" s="204"/>
      <c r="L156" s="1305">
        <v>19</v>
      </c>
    </row>
    <row r="157" spans="1:12">
      <c r="A157" s="1305">
        <v>20</v>
      </c>
      <c r="B157" s="48"/>
      <c r="C157" s="11"/>
      <c r="D157" s="11"/>
      <c r="E157" s="48"/>
      <c r="F157" s="47"/>
      <c r="G157" s="204"/>
      <c r="H157" s="204"/>
      <c r="I157" s="48"/>
      <c r="J157" s="204">
        <f t="shared" si="3"/>
        <v>0</v>
      </c>
      <c r="K157" s="204"/>
      <c r="L157" s="1305">
        <v>20</v>
      </c>
    </row>
    <row r="158" spans="1:12">
      <c r="A158" s="1305">
        <v>21</v>
      </c>
      <c r="B158" s="48"/>
      <c r="C158" s="11"/>
      <c r="D158" s="11"/>
      <c r="E158" s="48"/>
      <c r="F158" s="47"/>
      <c r="G158" s="204"/>
      <c r="H158" s="204"/>
      <c r="I158" s="48"/>
      <c r="J158" s="204">
        <f t="shared" si="3"/>
        <v>0</v>
      </c>
      <c r="K158" s="204"/>
      <c r="L158" s="1305">
        <v>21</v>
      </c>
    </row>
    <row r="159" spans="1:12">
      <c r="A159" s="1305">
        <v>22</v>
      </c>
      <c r="B159" s="48"/>
      <c r="C159" s="11"/>
      <c r="D159" s="11"/>
      <c r="E159" s="48"/>
      <c r="F159" s="47"/>
      <c r="G159" s="204"/>
      <c r="H159" s="204"/>
      <c r="I159" s="48"/>
      <c r="J159" s="204">
        <f t="shared" si="3"/>
        <v>0</v>
      </c>
      <c r="K159" s="204"/>
      <c r="L159" s="1305">
        <v>22</v>
      </c>
    </row>
    <row r="160" spans="1:12">
      <c r="A160" s="1305">
        <v>23</v>
      </c>
      <c r="B160" s="48"/>
      <c r="C160" s="11"/>
      <c r="D160" s="11"/>
      <c r="E160" s="48"/>
      <c r="F160" s="47"/>
      <c r="G160" s="204"/>
      <c r="H160" s="204"/>
      <c r="I160" s="48"/>
      <c r="J160" s="204">
        <f t="shared" si="3"/>
        <v>0</v>
      </c>
      <c r="K160" s="204"/>
      <c r="L160" s="1305">
        <v>23</v>
      </c>
    </row>
    <row r="161" spans="1:12">
      <c r="A161" s="1305">
        <v>24</v>
      </c>
      <c r="B161" s="48"/>
      <c r="C161" s="11"/>
      <c r="D161" s="11"/>
      <c r="E161" s="48"/>
      <c r="F161" s="47"/>
      <c r="G161" s="204"/>
      <c r="H161" s="204"/>
      <c r="I161" s="48"/>
      <c r="J161" s="204">
        <f t="shared" si="3"/>
        <v>0</v>
      </c>
      <c r="K161" s="204"/>
      <c r="L161" s="1305">
        <v>24</v>
      </c>
    </row>
    <row r="162" spans="1:12">
      <c r="A162" s="1305">
        <v>25</v>
      </c>
      <c r="B162" s="48"/>
      <c r="C162" s="11"/>
      <c r="D162" s="11"/>
      <c r="E162" s="48"/>
      <c r="F162" s="47"/>
      <c r="G162" s="204"/>
      <c r="H162" s="204"/>
      <c r="I162" s="48"/>
      <c r="J162" s="204">
        <f t="shared" si="3"/>
        <v>0</v>
      </c>
      <c r="K162" s="204"/>
      <c r="L162" s="1305">
        <v>25</v>
      </c>
    </row>
    <row r="163" spans="1:12">
      <c r="A163" s="1305">
        <v>26</v>
      </c>
      <c r="B163" s="48"/>
      <c r="C163" s="11"/>
      <c r="D163" s="11"/>
      <c r="E163" s="48"/>
      <c r="F163" s="47"/>
      <c r="G163" s="204"/>
      <c r="H163" s="204"/>
      <c r="I163" s="48"/>
      <c r="J163" s="204">
        <f t="shared" si="3"/>
        <v>0</v>
      </c>
      <c r="K163" s="204"/>
      <c r="L163" s="1305">
        <v>26</v>
      </c>
    </row>
    <row r="164" spans="1:12">
      <c r="A164" s="1305">
        <v>27</v>
      </c>
      <c r="B164" s="48"/>
      <c r="C164" s="11"/>
      <c r="D164" s="11"/>
      <c r="E164" s="48"/>
      <c r="F164" s="47"/>
      <c r="G164" s="204"/>
      <c r="H164" s="204"/>
      <c r="I164" s="48"/>
      <c r="J164" s="204">
        <f t="shared" si="3"/>
        <v>0</v>
      </c>
      <c r="K164" s="204"/>
      <c r="L164" s="1305">
        <v>27</v>
      </c>
    </row>
    <row r="165" spans="1:12">
      <c r="A165" s="1305">
        <v>28</v>
      </c>
      <c r="B165" s="48"/>
      <c r="C165" s="11"/>
      <c r="D165" s="11"/>
      <c r="E165" s="48"/>
      <c r="F165" s="47"/>
      <c r="G165" s="204"/>
      <c r="H165" s="204"/>
      <c r="I165" s="48"/>
      <c r="J165" s="204">
        <f t="shared" si="3"/>
        <v>0</v>
      </c>
      <c r="K165" s="204"/>
      <c r="L165" s="1305">
        <v>28</v>
      </c>
    </row>
    <row r="166" spans="1:12">
      <c r="A166" s="1305">
        <v>29</v>
      </c>
      <c r="B166" s="48"/>
      <c r="C166" s="11"/>
      <c r="D166" s="11"/>
      <c r="E166" s="48"/>
      <c r="F166" s="47"/>
      <c r="G166" s="204"/>
      <c r="H166" s="204"/>
      <c r="I166" s="48"/>
      <c r="J166" s="204">
        <f t="shared" si="3"/>
        <v>0</v>
      </c>
      <c r="K166" s="204"/>
      <c r="L166" s="1305">
        <v>29</v>
      </c>
    </row>
    <row r="167" spans="1:12">
      <c r="A167" s="1305">
        <v>30</v>
      </c>
      <c r="B167" s="48"/>
      <c r="C167" s="11"/>
      <c r="D167" s="11"/>
      <c r="E167" s="48"/>
      <c r="F167" s="47"/>
      <c r="G167" s="204"/>
      <c r="H167" s="204"/>
      <c r="I167" s="48"/>
      <c r="J167" s="204">
        <f t="shared" si="3"/>
        <v>0</v>
      </c>
      <c r="K167" s="204"/>
      <c r="L167" s="1305">
        <v>30</v>
      </c>
    </row>
    <row r="168" spans="1:12">
      <c r="A168" s="1305">
        <v>31</v>
      </c>
      <c r="B168" s="48"/>
      <c r="C168" s="11"/>
      <c r="D168" s="11"/>
      <c r="E168" s="48"/>
      <c r="F168" s="47"/>
      <c r="G168" s="204"/>
      <c r="H168" s="204"/>
      <c r="I168" s="48"/>
      <c r="J168" s="204">
        <f t="shared" si="3"/>
        <v>0</v>
      </c>
      <c r="K168" s="204"/>
      <c r="L168" s="1305">
        <v>31</v>
      </c>
    </row>
    <row r="169" spans="1:12">
      <c r="A169" s="1305">
        <v>32</v>
      </c>
      <c r="B169" s="48"/>
      <c r="C169" s="11"/>
      <c r="D169" s="11"/>
      <c r="E169" s="48"/>
      <c r="F169" s="47"/>
      <c r="G169" s="204"/>
      <c r="H169" s="204"/>
      <c r="I169" s="48"/>
      <c r="J169" s="204">
        <f t="shared" si="3"/>
        <v>0</v>
      </c>
      <c r="K169" s="204"/>
      <c r="L169" s="1305">
        <v>32</v>
      </c>
    </row>
    <row r="170" spans="1:12">
      <c r="A170" s="1305">
        <v>33</v>
      </c>
      <c r="B170" s="48"/>
      <c r="C170" s="11"/>
      <c r="D170" s="11"/>
      <c r="E170" s="48"/>
      <c r="F170" s="47"/>
      <c r="G170" s="204"/>
      <c r="H170" s="204"/>
      <c r="I170" s="48"/>
      <c r="J170" s="204">
        <f t="shared" si="3"/>
        <v>0</v>
      </c>
      <c r="K170" s="204"/>
      <c r="L170" s="1305">
        <v>33</v>
      </c>
    </row>
    <row r="171" spans="1:12">
      <c r="A171" s="1305">
        <v>34</v>
      </c>
      <c r="B171" s="48"/>
      <c r="C171" s="11"/>
      <c r="D171" s="11"/>
      <c r="E171" s="48"/>
      <c r="F171" s="47"/>
      <c r="G171" s="204"/>
      <c r="H171" s="204"/>
      <c r="I171" s="48"/>
      <c r="J171" s="204">
        <f t="shared" si="3"/>
        <v>0</v>
      </c>
      <c r="K171" s="204"/>
      <c r="L171" s="1305">
        <v>34</v>
      </c>
    </row>
    <row r="172" spans="1:12">
      <c r="A172" s="1305">
        <v>35</v>
      </c>
      <c r="B172" s="48"/>
      <c r="C172" s="11"/>
      <c r="D172" s="11"/>
      <c r="E172" s="48"/>
      <c r="F172" s="47"/>
      <c r="G172" s="204"/>
      <c r="H172" s="204"/>
      <c r="I172" s="48"/>
      <c r="J172" s="204">
        <f t="shared" si="3"/>
        <v>0</v>
      </c>
      <c r="K172" s="204"/>
      <c r="L172" s="1305">
        <v>35</v>
      </c>
    </row>
    <row r="173" spans="1:12">
      <c r="A173" s="1305">
        <v>36</v>
      </c>
      <c r="B173" s="48"/>
      <c r="C173" s="11"/>
      <c r="D173" s="11"/>
      <c r="E173" s="48"/>
      <c r="F173" s="47"/>
      <c r="G173" s="204"/>
      <c r="H173" s="204"/>
      <c r="I173" s="48"/>
      <c r="J173" s="204">
        <f t="shared" si="3"/>
        <v>0</v>
      </c>
      <c r="K173" s="204"/>
      <c r="L173" s="1305">
        <v>36</v>
      </c>
    </row>
    <row r="174" spans="1:12">
      <c r="A174" s="1305">
        <v>37</v>
      </c>
      <c r="B174" s="48"/>
      <c r="C174" s="11"/>
      <c r="D174" s="11"/>
      <c r="E174" s="48"/>
      <c r="F174" s="47"/>
      <c r="G174" s="204"/>
      <c r="H174" s="204"/>
      <c r="I174" s="48"/>
      <c r="J174" s="204">
        <f t="shared" si="3"/>
        <v>0</v>
      </c>
      <c r="K174" s="204"/>
      <c r="L174" s="1305">
        <v>37</v>
      </c>
    </row>
    <row r="175" spans="1:12">
      <c r="A175" s="1305">
        <v>38</v>
      </c>
      <c r="B175" s="48"/>
      <c r="C175" s="11"/>
      <c r="D175" s="11"/>
      <c r="E175" s="48"/>
      <c r="F175" s="47"/>
      <c r="G175" s="204"/>
      <c r="H175" s="204"/>
      <c r="I175" s="48"/>
      <c r="J175" s="204">
        <f t="shared" si="3"/>
        <v>0</v>
      </c>
      <c r="K175" s="204"/>
      <c r="L175" s="1305">
        <v>38</v>
      </c>
    </row>
    <row r="176" spans="1:12">
      <c r="A176" s="1305">
        <v>39</v>
      </c>
      <c r="B176" s="48"/>
      <c r="C176" s="11"/>
      <c r="D176" s="11"/>
      <c r="E176" s="48"/>
      <c r="F176" s="47"/>
      <c r="G176" s="204"/>
      <c r="H176" s="204"/>
      <c r="I176" s="48"/>
      <c r="J176" s="204">
        <f t="shared" si="3"/>
        <v>0</v>
      </c>
      <c r="K176" s="204"/>
      <c r="L176" s="1305">
        <v>39</v>
      </c>
    </row>
    <row r="177" spans="1:12">
      <c r="A177" s="1305">
        <v>40</v>
      </c>
      <c r="B177" s="48"/>
      <c r="C177" s="11"/>
      <c r="D177" s="11"/>
      <c r="E177" s="48"/>
      <c r="F177" s="47"/>
      <c r="G177" s="204"/>
      <c r="H177" s="204"/>
      <c r="I177" s="48"/>
      <c r="J177" s="204">
        <f t="shared" si="3"/>
        <v>0</v>
      </c>
      <c r="K177" s="204"/>
      <c r="L177" s="1305">
        <v>40</v>
      </c>
    </row>
    <row r="178" spans="1:12">
      <c r="A178" s="1305">
        <v>41</v>
      </c>
      <c r="B178" s="48"/>
      <c r="C178" s="11"/>
      <c r="D178" s="11"/>
      <c r="E178" s="48"/>
      <c r="F178" s="47"/>
      <c r="G178" s="204"/>
      <c r="H178" s="204"/>
      <c r="I178" s="48"/>
      <c r="J178" s="204">
        <f t="shared" si="3"/>
        <v>0</v>
      </c>
      <c r="K178" s="204"/>
      <c r="L178" s="1305">
        <v>41</v>
      </c>
    </row>
    <row r="179" spans="1:12">
      <c r="A179" s="1305">
        <v>42</v>
      </c>
      <c r="B179" s="48"/>
      <c r="C179" s="11"/>
      <c r="D179" s="11"/>
      <c r="E179" s="48"/>
      <c r="F179" s="47"/>
      <c r="G179" s="204"/>
      <c r="H179" s="204"/>
      <c r="I179" s="48"/>
      <c r="J179" s="204">
        <f t="shared" si="3"/>
        <v>0</v>
      </c>
      <c r="K179" s="204"/>
      <c r="L179" s="1305">
        <v>42</v>
      </c>
    </row>
    <row r="180" spans="1:12">
      <c r="A180" s="1305">
        <v>43</v>
      </c>
      <c r="B180" s="48"/>
      <c r="C180" s="11"/>
      <c r="D180" s="11"/>
      <c r="E180" s="48"/>
      <c r="F180" s="47"/>
      <c r="G180" s="204"/>
      <c r="H180" s="204"/>
      <c r="I180" s="48"/>
      <c r="J180" s="204">
        <f t="shared" si="3"/>
        <v>0</v>
      </c>
      <c r="K180" s="204"/>
      <c r="L180" s="1305">
        <v>43</v>
      </c>
    </row>
    <row r="181" spans="1:12">
      <c r="A181" s="1305">
        <v>44</v>
      </c>
      <c r="B181" s="48"/>
      <c r="C181" s="11"/>
      <c r="D181" s="11"/>
      <c r="E181" s="48"/>
      <c r="F181" s="47"/>
      <c r="G181" s="204"/>
      <c r="H181" s="204"/>
      <c r="I181" s="48"/>
      <c r="J181" s="204">
        <f t="shared" si="3"/>
        <v>0</v>
      </c>
      <c r="K181" s="204"/>
      <c r="L181" s="1305">
        <v>44</v>
      </c>
    </row>
    <row r="182" spans="1:12">
      <c r="A182" s="1305">
        <v>45</v>
      </c>
      <c r="B182" s="48"/>
      <c r="C182" s="11"/>
      <c r="D182" s="11"/>
      <c r="E182" s="48"/>
      <c r="F182" s="47"/>
      <c r="G182" s="204"/>
      <c r="H182" s="204"/>
      <c r="I182" s="48"/>
      <c r="J182" s="204">
        <f t="shared" si="3"/>
        <v>0</v>
      </c>
      <c r="K182" s="204"/>
      <c r="L182" s="1305">
        <v>45</v>
      </c>
    </row>
    <row r="183" spans="1:12">
      <c r="A183" s="1305">
        <v>46</v>
      </c>
      <c r="B183" s="48"/>
      <c r="C183" s="11"/>
      <c r="D183" s="11"/>
      <c r="E183" s="48"/>
      <c r="F183" s="47"/>
      <c r="G183" s="204"/>
      <c r="H183" s="204"/>
      <c r="I183" s="48"/>
      <c r="J183" s="204">
        <f t="shared" si="3"/>
        <v>0</v>
      </c>
      <c r="K183" s="204"/>
      <c r="L183" s="1305">
        <v>46</v>
      </c>
    </row>
    <row r="184" spans="1:12">
      <c r="A184" s="1305">
        <v>47</v>
      </c>
      <c r="B184" s="48"/>
      <c r="C184" s="11"/>
      <c r="D184" s="11"/>
      <c r="E184" s="48"/>
      <c r="F184" s="47"/>
      <c r="G184" s="204"/>
      <c r="H184" s="204"/>
      <c r="I184" s="48"/>
      <c r="J184" s="204">
        <f t="shared" si="3"/>
        <v>0</v>
      </c>
      <c r="K184" s="204"/>
      <c r="L184" s="1305">
        <v>47</v>
      </c>
    </row>
    <row r="185" spans="1:12">
      <c r="A185" s="1305">
        <v>48</v>
      </c>
      <c r="B185" s="48"/>
      <c r="C185" s="11"/>
      <c r="D185" s="11"/>
      <c r="E185" s="48"/>
      <c r="F185" s="47"/>
      <c r="G185" s="204"/>
      <c r="H185" s="204"/>
      <c r="I185" s="48"/>
      <c r="J185" s="204">
        <f t="shared" si="3"/>
        <v>0</v>
      </c>
      <c r="K185" s="204"/>
      <c r="L185" s="1305">
        <v>48</v>
      </c>
    </row>
    <row r="186" spans="1:12">
      <c r="A186" s="1305">
        <v>49</v>
      </c>
      <c r="B186" s="48"/>
      <c r="C186" s="11"/>
      <c r="D186" s="11"/>
      <c r="E186" s="48"/>
      <c r="F186" s="47"/>
      <c r="G186" s="204"/>
      <c r="H186" s="204"/>
      <c r="I186" s="48"/>
      <c r="J186" s="204">
        <f t="shared" si="3"/>
        <v>0</v>
      </c>
      <c r="K186" s="204"/>
      <c r="L186" s="1305">
        <v>49</v>
      </c>
    </row>
    <row r="187" spans="1:12">
      <c r="A187" s="1305">
        <v>50</v>
      </c>
      <c r="B187" s="48"/>
      <c r="C187" s="11"/>
      <c r="D187" s="11"/>
      <c r="E187" s="48"/>
      <c r="F187" s="47"/>
      <c r="G187" s="204"/>
      <c r="H187" s="204"/>
      <c r="I187" s="48"/>
      <c r="J187" s="204">
        <f t="shared" si="3"/>
        <v>0</v>
      </c>
      <c r="K187" s="204"/>
      <c r="L187" s="1305">
        <v>50</v>
      </c>
    </row>
    <row r="188" spans="1:12">
      <c r="A188" s="1305">
        <v>51</v>
      </c>
      <c r="B188" s="48"/>
      <c r="C188" s="11"/>
      <c r="D188" s="11"/>
      <c r="E188" s="48"/>
      <c r="F188" s="47"/>
      <c r="G188" s="204"/>
      <c r="H188" s="204"/>
      <c r="I188" s="48"/>
      <c r="J188" s="204">
        <f t="shared" si="3"/>
        <v>0</v>
      </c>
      <c r="K188" s="204"/>
      <c r="L188" s="1305">
        <v>51</v>
      </c>
    </row>
    <row r="189" spans="1:12">
      <c r="A189" s="1305">
        <v>52</v>
      </c>
      <c r="B189" s="48"/>
      <c r="C189" s="11"/>
      <c r="D189" s="11"/>
      <c r="E189" s="48"/>
      <c r="F189" s="47"/>
      <c r="G189" s="204"/>
      <c r="H189" s="204"/>
      <c r="I189" s="48"/>
      <c r="J189" s="204">
        <f t="shared" si="3"/>
        <v>0</v>
      </c>
      <c r="K189" s="204"/>
      <c r="L189" s="1305">
        <v>52</v>
      </c>
    </row>
    <row r="190" spans="1:12">
      <c r="A190" s="1305">
        <v>53</v>
      </c>
      <c r="B190" s="48"/>
      <c r="C190" s="11"/>
      <c r="D190" s="11"/>
      <c r="E190" s="48"/>
      <c r="F190" s="47"/>
      <c r="G190" s="204"/>
      <c r="H190" s="204"/>
      <c r="I190" s="48"/>
      <c r="J190" s="204">
        <f t="shared" si="3"/>
        <v>0</v>
      </c>
      <c r="K190" s="204"/>
      <c r="L190" s="1305">
        <v>53</v>
      </c>
    </row>
    <row r="191" spans="1:12">
      <c r="A191" s="1305">
        <v>54</v>
      </c>
      <c r="B191" s="48"/>
      <c r="C191" s="11"/>
      <c r="D191" s="11"/>
      <c r="E191" s="48"/>
      <c r="F191" s="47"/>
      <c r="G191" s="204"/>
      <c r="H191" s="204"/>
      <c r="I191" s="48"/>
      <c r="J191" s="204">
        <f t="shared" si="3"/>
        <v>0</v>
      </c>
      <c r="K191" s="204"/>
      <c r="L191" s="1305">
        <v>54</v>
      </c>
    </row>
    <row r="192" spans="1:12" ht="15.75" thickBot="1">
      <c r="A192" s="1821">
        <v>55</v>
      </c>
      <c r="B192" s="286" t="s">
        <v>4014</v>
      </c>
      <c r="C192" s="73"/>
      <c r="D192" s="73"/>
      <c r="E192" s="74"/>
      <c r="F192" s="190"/>
      <c r="G192" s="1921">
        <f>SUM(G138:G191)</f>
        <v>0</v>
      </c>
      <c r="H192" s="1921">
        <f>SUM(H138:H191)</f>
        <v>0</v>
      </c>
      <c r="I192" s="74"/>
      <c r="J192" s="1921">
        <f>SUM(J138:J191)</f>
        <v>0</v>
      </c>
      <c r="K192" s="1921">
        <f>SUM(K138:K191)</f>
        <v>0</v>
      </c>
      <c r="L192" s="1821">
        <v>55</v>
      </c>
    </row>
    <row r="193" spans="1:12" ht="15.75">
      <c r="A193" s="75" t="s">
        <v>3799</v>
      </c>
      <c r="B193" s="11"/>
      <c r="C193" s="11"/>
      <c r="D193" s="11"/>
      <c r="E193" s="11"/>
      <c r="F193" s="75" t="s">
        <v>3799</v>
      </c>
      <c r="G193" s="11"/>
      <c r="H193" s="44"/>
    </row>
    <row r="194" spans="1:12">
      <c r="A194" s="44" t="s">
        <v>2143</v>
      </c>
      <c r="B194" s="44"/>
      <c r="C194" s="44"/>
      <c r="D194" s="44"/>
      <c r="E194" s="44"/>
      <c r="F194" s="44" t="s">
        <v>2144</v>
      </c>
      <c r="G194" s="44"/>
      <c r="H194" s="44"/>
      <c r="I194" s="44"/>
      <c r="J194" s="44"/>
      <c r="K194" s="44"/>
      <c r="L194" s="44"/>
    </row>
  </sheetData>
  <phoneticPr fontId="0" type="noConversion"/>
  <printOptions horizontalCentered="1" verticalCentered="1"/>
  <pageMargins left="0.25" right="0.25" top="0.25" bottom="0.25" header="0" footer="0"/>
  <pageSetup scale="70" fitToWidth="2" fitToHeight="3" pageOrder="overThenDown" orientation="portrait" r:id="rId1"/>
  <headerFooter alignWithMargins="0"/>
  <rowBreaks count="1" manualBreakCount="1">
    <brk id="131" max="16383" man="1"/>
  </rowBreaks>
  <colBreaks count="1" manualBreakCount="1">
    <brk id="5"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6">
    <tabColor rgb="FF00B050"/>
  </sheetPr>
  <dimension ref="A1:G137"/>
  <sheetViews>
    <sheetView defaultGridColor="0" view="pageBreakPreview" topLeftCell="A97" colorId="22" zoomScale="85" zoomScaleNormal="85" zoomScaleSheetLayoutView="85" workbookViewId="0">
      <selection activeCell="D108" sqref="D108"/>
    </sheetView>
  </sheetViews>
  <sheetFormatPr defaultColWidth="9.6640625" defaultRowHeight="15"/>
  <cols>
    <col min="1" max="1" width="4.6640625" style="2337" customWidth="1"/>
    <col min="2" max="2" width="49" style="2337" customWidth="1"/>
    <col min="3" max="3" width="4.6640625" style="2337" customWidth="1"/>
    <col min="4" max="4" width="21.33203125" style="2337" customWidth="1"/>
    <col min="5" max="6" width="16.6640625" style="2337" customWidth="1"/>
    <col min="7" max="7" width="14" style="2337" hidden="1" customWidth="1"/>
    <col min="8" max="16384" width="9.6640625" style="2337"/>
  </cols>
  <sheetData>
    <row r="1" spans="1:7">
      <c r="A1" s="13" t="s">
        <v>2817</v>
      </c>
      <c r="B1" s="41"/>
      <c r="C1" s="1189" t="s">
        <v>3891</v>
      </c>
      <c r="D1" s="42"/>
      <c r="E1" s="1304" t="s">
        <v>2819</v>
      </c>
      <c r="F1" s="457" t="s">
        <v>2820</v>
      </c>
    </row>
    <row r="2" spans="1:7">
      <c r="A2" s="1218" t="s">
        <v>4488</v>
      </c>
      <c r="B2" s="1911"/>
      <c r="C2" s="1293" t="s">
        <v>511</v>
      </c>
      <c r="D2" s="48"/>
      <c r="E2" s="265"/>
      <c r="F2" s="1912"/>
    </row>
    <row r="3" spans="1:7" ht="15" customHeight="1" thickBot="1">
      <c r="A3" s="1913"/>
      <c r="B3" s="1914"/>
      <c r="C3" s="1294" t="s">
        <v>292</v>
      </c>
      <c r="D3" s="74"/>
      <c r="E3" s="1290">
        <v>41757</v>
      </c>
      <c r="F3" s="1247" t="str">
        <f>'Data Sheet'!C38</f>
        <v>12/31/2014</v>
      </c>
    </row>
    <row r="4" spans="1:7" ht="15" customHeight="1" thickBot="1">
      <c r="A4" s="424" t="s">
        <v>2145</v>
      </c>
      <c r="B4" s="425"/>
      <c r="C4" s="401"/>
      <c r="D4" s="401"/>
      <c r="E4" s="401"/>
      <c r="F4" s="1306"/>
    </row>
    <row r="5" spans="1:7" ht="15.75">
      <c r="A5" s="43"/>
      <c r="B5" s="46"/>
      <c r="C5" s="44"/>
      <c r="D5" s="44"/>
      <c r="E5" s="44"/>
      <c r="F5" s="263"/>
    </row>
    <row r="6" spans="1:7">
      <c r="A6" s="47" t="s">
        <v>2146</v>
      </c>
      <c r="B6" s="11"/>
      <c r="C6" s="11"/>
      <c r="D6" s="11" t="s">
        <v>4459</v>
      </c>
      <c r="E6" s="11"/>
      <c r="F6" s="48"/>
    </row>
    <row r="7" spans="1:7">
      <c r="A7" s="47" t="s">
        <v>4460</v>
      </c>
      <c r="B7" s="11"/>
      <c r="C7" s="11"/>
      <c r="D7" s="11" t="s">
        <v>678</v>
      </c>
      <c r="E7" s="11"/>
      <c r="F7" s="48"/>
    </row>
    <row r="8" spans="1:7">
      <c r="A8" s="47" t="s">
        <v>679</v>
      </c>
      <c r="B8" s="11"/>
      <c r="C8" s="11"/>
      <c r="D8" s="11" t="s">
        <v>680</v>
      </c>
      <c r="E8" s="11"/>
      <c r="F8" s="48"/>
    </row>
    <row r="9" spans="1:7">
      <c r="A9" s="47" t="s">
        <v>681</v>
      </c>
      <c r="B9" s="11"/>
      <c r="C9" s="11"/>
      <c r="D9" s="11" t="s">
        <v>682</v>
      </c>
      <c r="E9" s="11"/>
      <c r="F9" s="48"/>
    </row>
    <row r="10" spans="1:7" ht="15.75" thickBot="1">
      <c r="A10" s="47"/>
      <c r="B10" s="11"/>
      <c r="C10" s="11"/>
      <c r="D10" s="11"/>
      <c r="E10" s="11"/>
      <c r="F10" s="48"/>
    </row>
    <row r="11" spans="1:7">
      <c r="A11" s="1304"/>
      <c r="B11" s="430"/>
      <c r="C11" s="457"/>
      <c r="D11" s="457"/>
      <c r="E11" s="457" t="s">
        <v>683</v>
      </c>
      <c r="F11" s="457"/>
    </row>
    <row r="12" spans="1:7">
      <c r="A12" s="265" t="s">
        <v>4190</v>
      </c>
      <c r="B12" s="44" t="s">
        <v>638</v>
      </c>
      <c r="C12" s="45"/>
      <c r="D12" s="2339" t="s">
        <v>684</v>
      </c>
      <c r="E12" s="2339" t="s">
        <v>395</v>
      </c>
      <c r="F12" s="2339" t="s">
        <v>4014</v>
      </c>
    </row>
    <row r="13" spans="1:7">
      <c r="A13" s="265" t="s">
        <v>4193</v>
      </c>
      <c r="B13" s="427"/>
      <c r="C13" s="48"/>
      <c r="D13" s="2339" t="s">
        <v>488</v>
      </c>
      <c r="E13" s="2339" t="s">
        <v>396</v>
      </c>
      <c r="F13" s="2339"/>
      <c r="G13" s="2342" t="s">
        <v>4742</v>
      </c>
    </row>
    <row r="14" spans="1:7" ht="15.75" thickBot="1">
      <c r="A14" s="266"/>
      <c r="B14" s="401" t="s">
        <v>65</v>
      </c>
      <c r="C14" s="402"/>
      <c r="D14" s="286" t="s">
        <v>2119</v>
      </c>
      <c r="E14" s="286" t="s">
        <v>2120</v>
      </c>
      <c r="F14" s="286" t="s">
        <v>2121</v>
      </c>
      <c r="G14" s="2343" t="s">
        <v>4743</v>
      </c>
    </row>
    <row r="15" spans="1:7">
      <c r="A15" s="1915">
        <v>1</v>
      </c>
      <c r="B15" s="2340" t="s">
        <v>355</v>
      </c>
      <c r="C15" s="51"/>
      <c r="D15" s="1295"/>
      <c r="E15" s="1300"/>
      <c r="F15" s="1308"/>
      <c r="G15" s="2344"/>
    </row>
    <row r="16" spans="1:7" ht="15.75" thickBot="1">
      <c r="A16" s="1915">
        <v>2</v>
      </c>
      <c r="B16" s="52" t="s">
        <v>656</v>
      </c>
      <c r="C16" s="51"/>
      <c r="D16" s="251"/>
      <c r="E16" s="1298"/>
      <c r="F16" s="1296"/>
      <c r="G16" s="2344"/>
    </row>
    <row r="17" spans="1:7">
      <c r="A17" s="1915">
        <v>3</v>
      </c>
      <c r="B17" s="52" t="s">
        <v>397</v>
      </c>
      <c r="C17" s="51"/>
      <c r="D17" s="1311">
        <v>582675</v>
      </c>
      <c r="E17" s="1295"/>
      <c r="F17" s="1296"/>
      <c r="G17" s="2345">
        <v>267504.26</v>
      </c>
    </row>
    <row r="18" spans="1:7">
      <c r="A18" s="1915">
        <v>4</v>
      </c>
      <c r="B18" s="52" t="s">
        <v>398</v>
      </c>
      <c r="C18" s="51"/>
      <c r="D18" s="1311">
        <v>5469118</v>
      </c>
      <c r="E18" s="1295"/>
      <c r="F18" s="1296"/>
      <c r="G18" s="2345">
        <v>2167917.56</v>
      </c>
    </row>
    <row r="19" spans="1:7">
      <c r="A19" s="1915">
        <v>5</v>
      </c>
      <c r="B19" s="52" t="s">
        <v>399</v>
      </c>
      <c r="C19" s="51"/>
      <c r="D19" s="1311">
        <v>10944355</v>
      </c>
      <c r="E19" s="1295"/>
      <c r="F19" s="1296"/>
      <c r="G19" s="2345">
        <v>4997717.79</v>
      </c>
    </row>
    <row r="20" spans="1:7">
      <c r="A20" s="1915">
        <v>6</v>
      </c>
      <c r="B20" s="52" t="s">
        <v>400</v>
      </c>
      <c r="C20" s="51"/>
      <c r="D20" s="1311">
        <v>8738568</v>
      </c>
      <c r="E20" s="1295"/>
      <c r="F20" s="1296"/>
      <c r="G20" s="2345">
        <v>5038626.51</v>
      </c>
    </row>
    <row r="21" spans="1:7">
      <c r="A21" s="1915">
        <v>7</v>
      </c>
      <c r="B21" s="52" t="s">
        <v>401</v>
      </c>
      <c r="C21" s="51"/>
      <c r="D21" s="1311">
        <v>1923590</v>
      </c>
      <c r="E21" s="1295"/>
      <c r="F21" s="1296"/>
      <c r="G21" s="2345">
        <v>1036678.79</v>
      </c>
    </row>
    <row r="22" spans="1:7">
      <c r="A22" s="1915">
        <v>8</v>
      </c>
      <c r="B22" s="52" t="s">
        <v>402</v>
      </c>
      <c r="C22" s="51"/>
      <c r="D22" s="1311" t="s">
        <v>5085</v>
      </c>
      <c r="E22" s="1295"/>
      <c r="F22" s="1296"/>
      <c r="G22" s="2345"/>
    </row>
    <row r="23" spans="1:7">
      <c r="A23" s="1915">
        <v>9</v>
      </c>
      <c r="B23" s="52" t="s">
        <v>658</v>
      </c>
      <c r="C23" s="51"/>
      <c r="D23" s="1311">
        <v>5473735</v>
      </c>
      <c r="E23" s="1295"/>
      <c r="F23" s="1296"/>
      <c r="G23" s="2345">
        <v>2307367.9</v>
      </c>
    </row>
    <row r="24" spans="1:7" ht="15.75" thickBot="1">
      <c r="A24" s="1915">
        <v>10</v>
      </c>
      <c r="B24" s="52" t="s">
        <v>2662</v>
      </c>
      <c r="C24" s="51"/>
      <c r="D24" s="212">
        <f>SUM(D17:D23)</f>
        <v>33132041</v>
      </c>
      <c r="E24" s="1295"/>
      <c r="F24" s="1296"/>
      <c r="G24" s="2345"/>
    </row>
    <row r="25" spans="1:7" ht="15.75" thickBot="1">
      <c r="A25" s="1915">
        <v>11</v>
      </c>
      <c r="B25" s="52" t="s">
        <v>654</v>
      </c>
      <c r="C25" s="51"/>
      <c r="D25" s="1297"/>
      <c r="E25" s="1298"/>
      <c r="F25" s="1296"/>
      <c r="G25" s="2345"/>
    </row>
    <row r="26" spans="1:7">
      <c r="A26" s="1915">
        <v>12</v>
      </c>
      <c r="B26" s="52" t="s">
        <v>397</v>
      </c>
      <c r="C26" s="51"/>
      <c r="D26" s="1311">
        <v>0</v>
      </c>
      <c r="E26" s="1295"/>
      <c r="F26" s="1296"/>
      <c r="G26" s="2345"/>
    </row>
    <row r="27" spans="1:7">
      <c r="A27" s="1915">
        <v>13</v>
      </c>
      <c r="B27" s="52" t="s">
        <v>398</v>
      </c>
      <c r="C27" s="51"/>
      <c r="D27" s="1311">
        <v>773030</v>
      </c>
      <c r="E27" s="1295"/>
      <c r="F27" s="1296"/>
      <c r="G27" s="2345">
        <v>305802.75</v>
      </c>
    </row>
    <row r="28" spans="1:7">
      <c r="A28" s="1915">
        <v>14</v>
      </c>
      <c r="B28" s="52" t="s">
        <v>399</v>
      </c>
      <c r="C28" s="51"/>
      <c r="D28" s="1311">
        <v>12709936</v>
      </c>
      <c r="E28" s="1295"/>
      <c r="F28" s="1296"/>
      <c r="G28" s="2345">
        <v>4974123.3899999997</v>
      </c>
    </row>
    <row r="29" spans="1:7">
      <c r="A29" s="1915">
        <v>15</v>
      </c>
      <c r="B29" s="52" t="s">
        <v>658</v>
      </c>
      <c r="C29" s="51"/>
      <c r="D29" s="1311" t="s">
        <v>5085</v>
      </c>
      <c r="E29" s="1295"/>
      <c r="F29" s="1296"/>
      <c r="G29" s="2345">
        <v>30048.23</v>
      </c>
    </row>
    <row r="30" spans="1:7" ht="15.75" thickBot="1">
      <c r="A30" s="1915">
        <v>16</v>
      </c>
      <c r="B30" s="52" t="s">
        <v>2663</v>
      </c>
      <c r="C30" s="51"/>
      <c r="D30" s="212">
        <f>SUM(D26:D29)</f>
        <v>13482966</v>
      </c>
      <c r="E30" s="1295"/>
      <c r="F30" s="1296"/>
      <c r="G30" s="2345"/>
    </row>
    <row r="31" spans="1:7" ht="15.75" thickBot="1">
      <c r="A31" s="1915">
        <v>17</v>
      </c>
      <c r="B31" s="52" t="s">
        <v>2664</v>
      </c>
      <c r="C31" s="51"/>
      <c r="D31" s="1297"/>
      <c r="E31" s="1298"/>
      <c r="F31" s="1296"/>
      <c r="G31" s="2345"/>
    </row>
    <row r="32" spans="1:7">
      <c r="A32" s="1915">
        <v>18</v>
      </c>
      <c r="B32" s="52" t="s">
        <v>2665</v>
      </c>
      <c r="C32" s="51"/>
      <c r="D32" s="212">
        <v>582675</v>
      </c>
      <c r="E32" s="1295"/>
      <c r="F32" s="1296"/>
      <c r="G32" s="2345"/>
    </row>
    <row r="33" spans="1:7">
      <c r="A33" s="1915">
        <v>19</v>
      </c>
      <c r="B33" s="52" t="s">
        <v>2666</v>
      </c>
      <c r="C33" s="51"/>
      <c r="D33" s="212">
        <v>6242148</v>
      </c>
      <c r="E33" s="1295"/>
      <c r="F33" s="1296"/>
      <c r="G33" s="2345"/>
    </row>
    <row r="34" spans="1:7">
      <c r="A34" s="1915">
        <v>20</v>
      </c>
      <c r="B34" s="52" t="s">
        <v>1696</v>
      </c>
      <c r="C34" s="51"/>
      <c r="D34" s="212">
        <v>23654291</v>
      </c>
      <c r="E34" s="1295"/>
      <c r="F34" s="1296"/>
      <c r="G34" s="2345"/>
    </row>
    <row r="35" spans="1:7">
      <c r="A35" s="1915">
        <v>21</v>
      </c>
      <c r="B35" s="52" t="s">
        <v>1697</v>
      </c>
      <c r="C35" s="51"/>
      <c r="D35" s="212">
        <v>8738568</v>
      </c>
      <c r="E35" s="1295"/>
      <c r="F35" s="1296"/>
      <c r="G35" s="2345"/>
    </row>
    <row r="36" spans="1:7">
      <c r="A36" s="1915">
        <v>22</v>
      </c>
      <c r="B36" s="52" t="s">
        <v>1698</v>
      </c>
      <c r="C36" s="51"/>
      <c r="D36" s="212">
        <v>1923590</v>
      </c>
      <c r="E36" s="1295"/>
      <c r="F36" s="1296"/>
      <c r="G36" s="2345"/>
    </row>
    <row r="37" spans="1:7">
      <c r="A37" s="1915">
        <v>23</v>
      </c>
      <c r="B37" s="52" t="s">
        <v>1699</v>
      </c>
      <c r="C37" s="51"/>
      <c r="D37" s="212" t="s">
        <v>5085</v>
      </c>
      <c r="E37" s="1295"/>
      <c r="F37" s="1296"/>
      <c r="G37" s="2345"/>
    </row>
    <row r="38" spans="1:7" ht="15.75" thickBot="1">
      <c r="A38" s="1915">
        <v>24</v>
      </c>
      <c r="B38" s="52" t="s">
        <v>1700</v>
      </c>
      <c r="C38" s="51"/>
      <c r="D38" s="212">
        <v>5473735</v>
      </c>
      <c r="E38" s="251"/>
      <c r="F38" s="1299"/>
      <c r="G38" s="2345"/>
    </row>
    <row r="39" spans="1:7" ht="15.75" thickBot="1">
      <c r="A39" s="1915">
        <v>25</v>
      </c>
      <c r="B39" s="52" t="s">
        <v>1701</v>
      </c>
      <c r="C39" s="51"/>
      <c r="D39" s="212">
        <f>SUM(D32:D38)</f>
        <v>46615007</v>
      </c>
      <c r="E39" s="1311"/>
      <c r="F39" s="212">
        <f>D39+E39</f>
        <v>46615007</v>
      </c>
      <c r="G39" s="2345"/>
    </row>
    <row r="40" spans="1:7">
      <c r="A40" s="1915">
        <v>26</v>
      </c>
      <c r="B40" s="2340" t="s">
        <v>356</v>
      </c>
      <c r="C40" s="51"/>
      <c r="D40" s="1300"/>
      <c r="E40" s="1301"/>
      <c r="F40" s="1302"/>
      <c r="G40" s="2345"/>
    </row>
    <row r="41" spans="1:7" ht="15.75" thickBot="1">
      <c r="A41" s="1915">
        <v>27</v>
      </c>
      <c r="B41" s="52" t="s">
        <v>656</v>
      </c>
      <c r="C41" s="51"/>
      <c r="D41" s="182"/>
      <c r="E41" s="1298"/>
      <c r="F41" s="1296"/>
      <c r="G41" s="2345"/>
    </row>
    <row r="42" spans="1:7">
      <c r="A42" s="1915">
        <v>28</v>
      </c>
      <c r="B42" s="52" t="s">
        <v>1702</v>
      </c>
      <c r="C42" s="51"/>
      <c r="D42" s="1311"/>
      <c r="E42" s="1295"/>
      <c r="F42" s="1296"/>
      <c r="G42" s="2345">
        <v>0</v>
      </c>
    </row>
    <row r="43" spans="1:7">
      <c r="A43" s="1915">
        <v>29</v>
      </c>
      <c r="B43" s="52" t="s">
        <v>1703</v>
      </c>
      <c r="C43" s="51"/>
      <c r="D43" s="1311"/>
      <c r="E43" s="1295"/>
      <c r="F43" s="1296"/>
      <c r="G43" s="2345"/>
    </row>
    <row r="44" spans="1:7">
      <c r="A44" s="1915">
        <v>30</v>
      </c>
      <c r="B44" s="52" t="s">
        <v>1704</v>
      </c>
      <c r="C44" s="51"/>
      <c r="D44" s="1311"/>
      <c r="E44" s="1295"/>
      <c r="F44" s="1296"/>
      <c r="G44" s="2345">
        <v>1303.78</v>
      </c>
    </row>
    <row r="45" spans="1:7">
      <c r="A45" s="1915">
        <v>31</v>
      </c>
      <c r="B45" s="52" t="s">
        <v>1705</v>
      </c>
      <c r="C45" s="51"/>
      <c r="D45" s="1311">
        <v>22</v>
      </c>
      <c r="E45" s="1295"/>
      <c r="F45" s="1296"/>
      <c r="G45" s="2345"/>
    </row>
    <row r="46" spans="1:7">
      <c r="A46" s="1915">
        <v>32</v>
      </c>
      <c r="B46" s="52" t="s">
        <v>398</v>
      </c>
      <c r="C46" s="51"/>
      <c r="D46" s="1311">
        <v>28</v>
      </c>
      <c r="E46" s="1295"/>
      <c r="F46" s="1296"/>
      <c r="G46" s="2345"/>
    </row>
    <row r="47" spans="1:7">
      <c r="A47" s="1915">
        <v>33</v>
      </c>
      <c r="B47" s="52" t="s">
        <v>399</v>
      </c>
      <c r="C47" s="51"/>
      <c r="D47" s="1311">
        <f>10176740+1</f>
        <v>10176741</v>
      </c>
      <c r="E47" s="1295"/>
      <c r="F47" s="1296"/>
      <c r="G47" s="2345">
        <v>4039113.82</v>
      </c>
    </row>
    <row r="48" spans="1:7">
      <c r="A48" s="1915">
        <v>34</v>
      </c>
      <c r="B48" s="52" t="s">
        <v>400</v>
      </c>
      <c r="C48" s="51"/>
      <c r="D48" s="1311">
        <v>3719955</v>
      </c>
      <c r="E48" s="1295"/>
      <c r="F48" s="1296"/>
      <c r="G48" s="2345">
        <v>2052375.26</v>
      </c>
    </row>
    <row r="49" spans="1:7">
      <c r="A49" s="1915">
        <v>35</v>
      </c>
      <c r="B49" s="52" t="s">
        <v>401</v>
      </c>
      <c r="C49" s="51"/>
      <c r="D49" s="1311">
        <v>796483</v>
      </c>
      <c r="E49" s="1295"/>
      <c r="F49" s="1296"/>
      <c r="G49" s="2346">
        <v>428591.58</v>
      </c>
    </row>
    <row r="50" spans="1:7">
      <c r="A50" s="1915">
        <v>36</v>
      </c>
      <c r="B50" s="52" t="s">
        <v>402</v>
      </c>
      <c r="C50" s="51"/>
      <c r="D50" s="1311" t="s">
        <v>5085</v>
      </c>
      <c r="E50" s="1295"/>
      <c r="F50" s="1296"/>
      <c r="G50" s="2345"/>
    </row>
    <row r="51" spans="1:7">
      <c r="A51" s="1915">
        <v>37</v>
      </c>
      <c r="B51" s="52" t="s">
        <v>658</v>
      </c>
      <c r="C51" s="51"/>
      <c r="D51" s="1311">
        <v>2254075</v>
      </c>
      <c r="E51" s="1295"/>
      <c r="F51" s="1296"/>
      <c r="G51" s="2346">
        <v>947249.26</v>
      </c>
    </row>
    <row r="52" spans="1:7" ht="15.75" thickBot="1">
      <c r="A52" s="1915">
        <v>38</v>
      </c>
      <c r="B52" s="52" t="s">
        <v>1706</v>
      </c>
      <c r="C52" s="51"/>
      <c r="D52" s="212">
        <f>SUM(D42:D51)</f>
        <v>16947304</v>
      </c>
      <c r="E52" s="1295"/>
      <c r="F52" s="1296"/>
      <c r="G52" s="2345"/>
    </row>
    <row r="53" spans="1:7" ht="15.75" thickBot="1">
      <c r="A53" s="1915">
        <v>39</v>
      </c>
      <c r="B53" s="52" t="s">
        <v>654</v>
      </c>
      <c r="C53" s="51"/>
      <c r="D53" s="1297"/>
      <c r="E53" s="1298"/>
      <c r="F53" s="1296"/>
      <c r="G53" s="2345"/>
    </row>
    <row r="54" spans="1:7">
      <c r="A54" s="1915">
        <v>40</v>
      </c>
      <c r="B54" s="52" t="s">
        <v>1702</v>
      </c>
      <c r="C54" s="51"/>
      <c r="D54" s="1311"/>
      <c r="E54" s="1295"/>
      <c r="F54" s="1296"/>
      <c r="G54" s="2345">
        <v>0</v>
      </c>
    </row>
    <row r="55" spans="1:7">
      <c r="A55" s="1915">
        <v>41</v>
      </c>
      <c r="B55" s="52" t="s">
        <v>1707</v>
      </c>
      <c r="C55" s="51"/>
      <c r="D55" s="1311"/>
      <c r="E55" s="1295"/>
      <c r="F55" s="1296"/>
      <c r="G55" s="2345"/>
    </row>
    <row r="56" spans="1:7">
      <c r="A56" s="1915">
        <v>42</v>
      </c>
      <c r="B56" s="52" t="s">
        <v>1704</v>
      </c>
      <c r="C56" s="51"/>
      <c r="D56" s="1311"/>
      <c r="E56" s="1295"/>
      <c r="F56" s="1296"/>
      <c r="G56" s="2345"/>
    </row>
    <row r="57" spans="1:7">
      <c r="A57" s="1915">
        <v>43</v>
      </c>
      <c r="B57" s="52" t="s">
        <v>1705</v>
      </c>
      <c r="C57" s="51"/>
      <c r="D57" s="1311">
        <v>13</v>
      </c>
      <c r="E57" s="1295"/>
      <c r="F57" s="1296"/>
      <c r="G57" s="2345"/>
    </row>
    <row r="58" spans="1:7">
      <c r="A58" s="1915">
        <v>44</v>
      </c>
      <c r="B58" s="52" t="s">
        <v>398</v>
      </c>
      <c r="C58" s="51"/>
      <c r="D58" s="1311">
        <v>186</v>
      </c>
      <c r="E58" s="1295"/>
      <c r="F58" s="1296"/>
      <c r="G58" s="2345"/>
    </row>
    <row r="59" spans="1:7">
      <c r="A59" s="1915">
        <v>45</v>
      </c>
      <c r="B59" s="52" t="s">
        <v>399</v>
      </c>
      <c r="C59" s="51"/>
      <c r="D59" s="1311">
        <f>6643341+1</f>
        <v>6643342</v>
      </c>
      <c r="E59" s="1295"/>
      <c r="F59" s="1296"/>
      <c r="G59" s="2345">
        <v>2665727.06</v>
      </c>
    </row>
    <row r="60" spans="1:7">
      <c r="A60" s="1915">
        <v>46</v>
      </c>
      <c r="B60" s="52" t="s">
        <v>658</v>
      </c>
      <c r="C60" s="51"/>
      <c r="D60" s="1311" t="s">
        <v>5085</v>
      </c>
      <c r="E60" s="1295"/>
      <c r="F60" s="1296"/>
      <c r="G60" s="2345">
        <v>12422.76</v>
      </c>
    </row>
    <row r="61" spans="1:7" ht="15.75" thickBot="1">
      <c r="A61" s="266">
        <v>47</v>
      </c>
      <c r="B61" s="73" t="s">
        <v>3696</v>
      </c>
      <c r="C61" s="74"/>
      <c r="D61" s="234">
        <f>SUM(D54:D60)</f>
        <v>6643541</v>
      </c>
      <c r="E61" s="251"/>
      <c r="F61" s="1299"/>
      <c r="G61" s="2345"/>
    </row>
    <row r="62" spans="1:7" ht="15.75">
      <c r="A62" s="75" t="s">
        <v>1306</v>
      </c>
      <c r="G62" s="2345"/>
    </row>
    <row r="63" spans="1:7" ht="15.75" thickBot="1">
      <c r="A63" s="44" t="s">
        <v>3697</v>
      </c>
      <c r="B63" s="44"/>
      <c r="C63" s="44"/>
      <c r="D63" s="44"/>
      <c r="E63" s="44"/>
      <c r="F63" s="44"/>
      <c r="G63" s="2345"/>
    </row>
    <row r="64" spans="1:7">
      <c r="A64" s="13" t="s">
        <v>2817</v>
      </c>
      <c r="B64" s="41"/>
      <c r="C64" s="1189" t="s">
        <v>3891</v>
      </c>
      <c r="D64" s="41"/>
      <c r="E64" s="1303" t="s">
        <v>2819</v>
      </c>
      <c r="F64" s="1304" t="s">
        <v>2820</v>
      </c>
      <c r="G64" s="2345"/>
    </row>
    <row r="65" spans="1:7">
      <c r="A65" s="47" t="str">
        <f>A2</f>
        <v>Orange and Rockland Utilities, Inc.</v>
      </c>
      <c r="B65" s="11"/>
      <c r="C65" s="47" t="s">
        <v>511</v>
      </c>
      <c r="D65" s="11"/>
      <c r="E65" s="2338"/>
      <c r="F65" s="1305"/>
      <c r="G65" s="2345"/>
    </row>
    <row r="66" spans="1:7" ht="15.75" thickBot="1">
      <c r="A66" s="72"/>
      <c r="B66" s="73"/>
      <c r="C66" s="72" t="s">
        <v>292</v>
      </c>
      <c r="D66" s="73"/>
      <c r="E66" s="1291">
        <f>E3</f>
        <v>41757</v>
      </c>
      <c r="F66" s="711" t="str">
        <f>F3</f>
        <v>12/31/2014</v>
      </c>
      <c r="G66" s="2345"/>
    </row>
    <row r="67" spans="1:7" ht="16.5" thickBot="1">
      <c r="A67" s="424" t="s">
        <v>2425</v>
      </c>
      <c r="B67" s="425"/>
      <c r="C67" s="401"/>
      <c r="D67" s="401"/>
      <c r="E67" s="1317"/>
      <c r="F67" s="1306"/>
      <c r="G67" s="2345"/>
    </row>
    <row r="68" spans="1:7">
      <c r="A68" s="1304"/>
      <c r="B68" s="430"/>
      <c r="C68" s="457"/>
      <c r="D68" s="457"/>
      <c r="E68" s="457" t="s">
        <v>683</v>
      </c>
      <c r="F68" s="457"/>
      <c r="G68" s="2345"/>
    </row>
    <row r="69" spans="1:7">
      <c r="A69" s="265" t="s">
        <v>4190</v>
      </c>
      <c r="B69" s="44" t="s">
        <v>638</v>
      </c>
      <c r="C69" s="45"/>
      <c r="D69" s="2339" t="s">
        <v>684</v>
      </c>
      <c r="E69" s="2339" t="s">
        <v>395</v>
      </c>
      <c r="F69" s="2339" t="s">
        <v>4014</v>
      </c>
      <c r="G69" s="2345"/>
    </row>
    <row r="70" spans="1:7">
      <c r="A70" s="265" t="s">
        <v>4193</v>
      </c>
      <c r="B70" s="427"/>
      <c r="C70" s="48"/>
      <c r="D70" s="2339" t="s">
        <v>488</v>
      </c>
      <c r="E70" s="2339" t="s">
        <v>396</v>
      </c>
      <c r="F70" s="2339"/>
      <c r="G70" s="2345"/>
    </row>
    <row r="71" spans="1:7" ht="15.75" thickBot="1">
      <c r="A71" s="266"/>
      <c r="B71" s="401" t="s">
        <v>65</v>
      </c>
      <c r="C71" s="402"/>
      <c r="D71" s="286" t="s">
        <v>2119</v>
      </c>
      <c r="E71" s="286" t="s">
        <v>2120</v>
      </c>
      <c r="F71" s="286" t="s">
        <v>2121</v>
      </c>
      <c r="G71" s="2345"/>
    </row>
    <row r="72" spans="1:7">
      <c r="A72" s="1915"/>
      <c r="B72" s="2340" t="s">
        <v>2426</v>
      </c>
      <c r="C72" s="51"/>
      <c r="D72" s="1307"/>
      <c r="E72" s="1300"/>
      <c r="F72" s="1308"/>
      <c r="G72" s="2345"/>
    </row>
    <row r="73" spans="1:7" ht="15.75" thickBot="1">
      <c r="A73" s="1915">
        <v>48</v>
      </c>
      <c r="B73" s="52" t="s">
        <v>2664</v>
      </c>
      <c r="C73" s="51"/>
      <c r="D73" s="251"/>
      <c r="E73" s="1298"/>
      <c r="F73" s="1296"/>
      <c r="G73" s="2345"/>
    </row>
    <row r="74" spans="1:7">
      <c r="A74" s="1915">
        <v>49</v>
      </c>
      <c r="B74" s="52" t="s">
        <v>2427</v>
      </c>
      <c r="C74" s="51"/>
      <c r="D74" s="212" t="s">
        <v>5085</v>
      </c>
      <c r="E74" s="1295"/>
      <c r="F74" s="1296"/>
      <c r="G74" s="2345"/>
    </row>
    <row r="75" spans="1:7">
      <c r="A75" s="265">
        <v>50</v>
      </c>
      <c r="B75" s="11" t="s">
        <v>1694</v>
      </c>
      <c r="C75" s="48"/>
      <c r="D75" s="204"/>
      <c r="E75" s="1295"/>
      <c r="F75" s="1296"/>
      <c r="G75" s="2345"/>
    </row>
    <row r="76" spans="1:7">
      <c r="A76" s="1915"/>
      <c r="B76" s="52" t="s">
        <v>1695</v>
      </c>
      <c r="C76" s="51"/>
      <c r="D76" s="212" t="s">
        <v>5085</v>
      </c>
      <c r="E76" s="1295"/>
      <c r="F76" s="1296"/>
      <c r="G76" s="2345"/>
    </row>
    <row r="77" spans="1:7">
      <c r="A77" s="1915">
        <v>51</v>
      </c>
      <c r="B77" s="52" t="s">
        <v>2476</v>
      </c>
      <c r="C77" s="51"/>
      <c r="D77" s="212" t="s">
        <v>5085</v>
      </c>
      <c r="E77" s="1295"/>
      <c r="F77" s="1296"/>
      <c r="G77" s="2345"/>
    </row>
    <row r="78" spans="1:7">
      <c r="A78" s="265">
        <v>52</v>
      </c>
      <c r="B78" s="11" t="s">
        <v>1705</v>
      </c>
      <c r="C78" s="48"/>
      <c r="D78" s="204"/>
      <c r="E78" s="1295"/>
      <c r="F78" s="1296"/>
      <c r="G78" s="2345"/>
    </row>
    <row r="79" spans="1:7">
      <c r="A79" s="1915"/>
      <c r="B79" s="52" t="s">
        <v>2477</v>
      </c>
      <c r="C79" s="51"/>
      <c r="D79" s="212">
        <v>35</v>
      </c>
      <c r="E79" s="1295"/>
      <c r="F79" s="1296"/>
      <c r="G79" s="2345"/>
    </row>
    <row r="80" spans="1:7">
      <c r="A80" s="1915">
        <v>53</v>
      </c>
      <c r="B80" s="52" t="s">
        <v>2478</v>
      </c>
      <c r="C80" s="51"/>
      <c r="D80" s="212">
        <v>214</v>
      </c>
      <c r="E80" s="1295"/>
      <c r="F80" s="1296"/>
      <c r="G80" s="2345"/>
    </row>
    <row r="81" spans="1:7">
      <c r="A81" s="1915">
        <v>54</v>
      </c>
      <c r="B81" s="52" t="s">
        <v>2479</v>
      </c>
      <c r="C81" s="51"/>
      <c r="D81" s="212">
        <v>16820083</v>
      </c>
      <c r="E81" s="1295"/>
      <c r="F81" s="1296"/>
      <c r="G81" s="2345"/>
    </row>
    <row r="82" spans="1:7">
      <c r="A82" s="1915">
        <v>55</v>
      </c>
      <c r="B82" s="52" t="s">
        <v>2480</v>
      </c>
      <c r="C82" s="51"/>
      <c r="D82" s="212">
        <v>3719955</v>
      </c>
      <c r="E82" s="1295"/>
      <c r="F82" s="1296"/>
      <c r="G82" s="2345"/>
    </row>
    <row r="83" spans="1:7">
      <c r="A83" s="1915">
        <v>56</v>
      </c>
      <c r="B83" s="52" t="s">
        <v>2481</v>
      </c>
      <c r="C83" s="51"/>
      <c r="D83" s="212">
        <v>796483</v>
      </c>
      <c r="E83" s="1295"/>
      <c r="F83" s="1296"/>
      <c r="G83" s="2345"/>
    </row>
    <row r="84" spans="1:7">
      <c r="A84" s="1915">
        <v>57</v>
      </c>
      <c r="B84" s="52" t="s">
        <v>2482</v>
      </c>
      <c r="C84" s="51"/>
      <c r="D84" s="212" t="s">
        <v>5085</v>
      </c>
      <c r="E84" s="1295"/>
      <c r="F84" s="1296"/>
      <c r="G84" s="2345"/>
    </row>
    <row r="85" spans="1:7" ht="15.75" thickBot="1">
      <c r="A85" s="1915">
        <v>58</v>
      </c>
      <c r="B85" s="52" t="s">
        <v>2483</v>
      </c>
      <c r="C85" s="51"/>
      <c r="D85" s="212">
        <v>2254075</v>
      </c>
      <c r="E85" s="251"/>
      <c r="F85" s="1299"/>
      <c r="G85" s="2345"/>
    </row>
    <row r="86" spans="1:7">
      <c r="A86" s="1915">
        <v>59</v>
      </c>
      <c r="B86" s="52" t="s">
        <v>2484</v>
      </c>
      <c r="C86" s="51"/>
      <c r="D86" s="212">
        <f>SUM(D74:D85)</f>
        <v>23590845</v>
      </c>
      <c r="E86" s="1311"/>
      <c r="F86" s="212">
        <f>D86+E86</f>
        <v>23590845</v>
      </c>
      <c r="G86" s="2345"/>
    </row>
    <row r="87" spans="1:7">
      <c r="A87" s="1915">
        <v>60</v>
      </c>
      <c r="B87" s="2340" t="s">
        <v>2485</v>
      </c>
      <c r="C87" s="51"/>
      <c r="D87" s="212"/>
      <c r="E87" s="212"/>
      <c r="F87" s="212">
        <f>D87+E87</f>
        <v>0</v>
      </c>
      <c r="G87" s="2345"/>
    </row>
    <row r="88" spans="1:7">
      <c r="A88" s="1915">
        <v>61</v>
      </c>
      <c r="B88" s="52" t="s">
        <v>2486</v>
      </c>
      <c r="C88" s="51"/>
      <c r="D88" s="1311">
        <v>0</v>
      </c>
      <c r="E88" s="1311"/>
      <c r="F88" s="212">
        <f>D88+E88</f>
        <v>0</v>
      </c>
      <c r="G88" s="2345"/>
    </row>
    <row r="89" spans="1:7" ht="15.75" thickBot="1">
      <c r="A89" s="1915">
        <v>62</v>
      </c>
      <c r="B89" s="52" t="s">
        <v>2487</v>
      </c>
      <c r="C89" s="51"/>
      <c r="D89" s="212">
        <f>D39+D86+D88</f>
        <v>70205852</v>
      </c>
      <c r="E89" s="212">
        <f>E39+E86+E88</f>
        <v>0</v>
      </c>
      <c r="F89" s="212">
        <f>F39+F86+F88</f>
        <v>70205852</v>
      </c>
      <c r="G89" s="2345"/>
    </row>
    <row r="90" spans="1:7">
      <c r="A90" s="1915">
        <v>63</v>
      </c>
      <c r="B90" s="2340" t="s">
        <v>2488</v>
      </c>
      <c r="C90" s="51"/>
      <c r="D90" s="1307"/>
      <c r="E90" s="1300"/>
      <c r="F90" s="1308"/>
      <c r="G90" s="2345"/>
    </row>
    <row r="91" spans="1:7" ht="15.75" thickBot="1">
      <c r="A91" s="1915">
        <v>64</v>
      </c>
      <c r="B91" s="52" t="s">
        <v>2489</v>
      </c>
      <c r="C91" s="51"/>
      <c r="D91" s="251"/>
      <c r="E91" s="182"/>
      <c r="F91" s="1299"/>
      <c r="G91" s="2345"/>
    </row>
    <row r="92" spans="1:7">
      <c r="A92" s="1915">
        <v>65</v>
      </c>
      <c r="B92" s="52" t="s">
        <v>3686</v>
      </c>
      <c r="C92" s="51"/>
      <c r="D92" s="1311">
        <v>15574735</v>
      </c>
      <c r="E92" s="1311"/>
      <c r="F92" s="212">
        <f>D92+E92</f>
        <v>15574735</v>
      </c>
      <c r="G92" s="2345">
        <v>6186657.9500000002</v>
      </c>
    </row>
    <row r="93" spans="1:7">
      <c r="A93" s="1915">
        <v>66</v>
      </c>
      <c r="B93" s="52" t="s">
        <v>3687</v>
      </c>
      <c r="C93" s="51"/>
      <c r="D93" s="1311">
        <v>6581687</v>
      </c>
      <c r="E93" s="1311"/>
      <c r="F93" s="212">
        <f>D93+E93</f>
        <v>6581687</v>
      </c>
      <c r="G93" s="2345">
        <v>3202062.42</v>
      </c>
    </row>
    <row r="94" spans="1:7">
      <c r="A94" s="1915">
        <v>67</v>
      </c>
      <c r="B94" s="52" t="s">
        <v>3688</v>
      </c>
      <c r="C94" s="51"/>
      <c r="D94" s="1311">
        <v>441818</v>
      </c>
      <c r="E94" s="1311"/>
      <c r="F94" s="212">
        <f>D94+E94</f>
        <v>441818</v>
      </c>
      <c r="G94" s="2345">
        <v>353980.07</v>
      </c>
    </row>
    <row r="95" spans="1:7" ht="15.75" thickBot="1">
      <c r="A95" s="1915">
        <v>68</v>
      </c>
      <c r="B95" s="52" t="s">
        <v>3689</v>
      </c>
      <c r="C95" s="51"/>
      <c r="D95" s="212">
        <f>SUM(D92:D94)</f>
        <v>22598240</v>
      </c>
      <c r="E95" s="212">
        <f>SUM(E92:E94)</f>
        <v>0</v>
      </c>
      <c r="F95" s="212">
        <f>SUM(F92:F94)</f>
        <v>22598240</v>
      </c>
      <c r="G95" s="2345"/>
    </row>
    <row r="96" spans="1:7" ht="15.75" thickBot="1">
      <c r="A96" s="1915">
        <v>69</v>
      </c>
      <c r="B96" s="52" t="s">
        <v>3690</v>
      </c>
      <c r="C96" s="51"/>
      <c r="D96" s="1309"/>
      <c r="E96" s="1297"/>
      <c r="F96" s="1310"/>
      <c r="G96" s="2345"/>
    </row>
    <row r="97" spans="1:7">
      <c r="A97" s="1915">
        <v>70</v>
      </c>
      <c r="B97" s="52" t="s">
        <v>3686</v>
      </c>
      <c r="C97" s="51"/>
      <c r="D97" s="1311">
        <v>2044783</v>
      </c>
      <c r="E97" s="1311"/>
      <c r="F97" s="212">
        <f>D97+E97</f>
        <v>2044783</v>
      </c>
      <c r="G97" s="2345">
        <v>530276.15</v>
      </c>
    </row>
    <row r="98" spans="1:7">
      <c r="A98" s="1915">
        <v>71</v>
      </c>
      <c r="B98" s="52" t="s">
        <v>3687</v>
      </c>
      <c r="C98" s="51"/>
      <c r="D98" s="1311">
        <v>282820</v>
      </c>
      <c r="E98" s="1311"/>
      <c r="F98" s="212">
        <f>D98+E98</f>
        <v>282820</v>
      </c>
      <c r="G98" s="2345">
        <v>108832.29</v>
      </c>
    </row>
    <row r="99" spans="1:7">
      <c r="A99" s="1915">
        <v>72</v>
      </c>
      <c r="B99" s="52" t="s">
        <v>3688</v>
      </c>
      <c r="C99" s="51"/>
      <c r="D99" s="1311">
        <v>0</v>
      </c>
      <c r="E99" s="1311"/>
      <c r="F99" s="212">
        <f>D99+E99</f>
        <v>0</v>
      </c>
      <c r="G99" s="2345"/>
    </row>
    <row r="100" spans="1:7">
      <c r="A100" s="1915">
        <v>73</v>
      </c>
      <c r="B100" s="52" t="s">
        <v>403</v>
      </c>
      <c r="C100" s="51"/>
      <c r="D100" s="212">
        <f>SUM(D97:D99)</f>
        <v>2327603</v>
      </c>
      <c r="E100" s="212">
        <f>SUM(E97:E99)</f>
        <v>0</v>
      </c>
      <c r="F100" s="212">
        <f>SUM(F97:F99)</f>
        <v>2327603</v>
      </c>
      <c r="G100" s="2345"/>
    </row>
    <row r="101" spans="1:7" ht="15.75">
      <c r="A101" s="265">
        <v>74</v>
      </c>
      <c r="B101" s="75" t="s">
        <v>459</v>
      </c>
      <c r="C101" s="48"/>
      <c r="D101" s="204"/>
      <c r="E101" s="204"/>
      <c r="F101" s="204"/>
      <c r="G101" s="2345"/>
    </row>
    <row r="102" spans="1:7">
      <c r="A102" s="265">
        <v>75</v>
      </c>
      <c r="B102" s="1314" t="s">
        <v>5086</v>
      </c>
      <c r="C102" s="1916"/>
      <c r="D102" s="1315"/>
      <c r="E102" s="1315">
        <v>17064971</v>
      </c>
      <c r="F102" s="1316">
        <f t="shared" ref="F102:F107" si="0">D102+E102</f>
        <v>17064971</v>
      </c>
      <c r="G102" s="2345">
        <f>6762419+826461</f>
        <v>7588880</v>
      </c>
    </row>
    <row r="103" spans="1:7">
      <c r="A103" s="265">
        <v>76</v>
      </c>
      <c r="B103" s="1314" t="s">
        <v>5087</v>
      </c>
      <c r="C103" s="1916"/>
      <c r="D103" s="1315"/>
      <c r="E103" s="1315">
        <v>3705858</v>
      </c>
      <c r="F103" s="1316">
        <f t="shared" si="0"/>
        <v>3705858</v>
      </c>
      <c r="G103" s="2345">
        <v>769154.16</v>
      </c>
    </row>
    <row r="104" spans="1:7">
      <c r="A104" s="265">
        <v>77</v>
      </c>
      <c r="B104" s="1314"/>
      <c r="C104" s="1916"/>
      <c r="D104" s="1315"/>
      <c r="E104" s="1315"/>
      <c r="F104" s="1316">
        <f t="shared" si="0"/>
        <v>0</v>
      </c>
      <c r="G104" s="2345">
        <v>6376355.6900000004</v>
      </c>
    </row>
    <row r="105" spans="1:7">
      <c r="A105" s="265">
        <v>78</v>
      </c>
      <c r="B105" s="1314" t="s">
        <v>5088</v>
      </c>
      <c r="C105" s="1916"/>
      <c r="D105" s="1315"/>
      <c r="E105" s="1315">
        <v>7512503</v>
      </c>
      <c r="F105" s="1316">
        <f t="shared" si="0"/>
        <v>7512503</v>
      </c>
      <c r="G105" s="2345">
        <v>0</v>
      </c>
    </row>
    <row r="106" spans="1:7">
      <c r="A106" s="265">
        <v>79</v>
      </c>
      <c r="B106" s="2347" t="s">
        <v>1272</v>
      </c>
      <c r="C106" s="1916"/>
      <c r="D106" s="1315"/>
      <c r="E106" s="1315">
        <v>838256</v>
      </c>
      <c r="F106" s="1316">
        <f t="shared" si="0"/>
        <v>838256</v>
      </c>
      <c r="G106" s="2346">
        <f>118796.23-1287412.21+11814673.15</f>
        <v>10646057.17</v>
      </c>
    </row>
    <row r="107" spans="1:7">
      <c r="A107" s="265">
        <v>80</v>
      </c>
      <c r="B107" s="1314" t="s">
        <v>3798</v>
      </c>
      <c r="C107" s="1916"/>
      <c r="D107" s="1315"/>
      <c r="E107" s="1315">
        <v>1024628</v>
      </c>
      <c r="F107" s="1316">
        <f t="shared" si="0"/>
        <v>1024628</v>
      </c>
      <c r="G107" s="2346">
        <v>114953.56</v>
      </c>
    </row>
    <row r="108" spans="1:7">
      <c r="A108" s="265">
        <v>81</v>
      </c>
      <c r="B108" s="1314"/>
      <c r="C108" s="1916"/>
      <c r="D108" s="1315"/>
      <c r="E108" s="1315"/>
      <c r="F108" s="1316"/>
      <c r="G108" s="2346">
        <v>37621.43</v>
      </c>
    </row>
    <row r="109" spans="1:7">
      <c r="A109" s="265">
        <f>A108+1</f>
        <v>82</v>
      </c>
      <c r="B109" s="1314"/>
      <c r="C109" s="1916"/>
      <c r="D109" s="1315"/>
      <c r="E109" s="1315"/>
      <c r="F109" s="1316"/>
      <c r="G109" s="2346">
        <f>149861.61+5070.81</f>
        <v>154932.41999999998</v>
      </c>
    </row>
    <row r="110" spans="1:7">
      <c r="A110" s="265">
        <f t="shared" ref="A110:A125" si="1">A109+1</f>
        <v>83</v>
      </c>
      <c r="B110" s="2348"/>
      <c r="C110" s="2349"/>
      <c r="D110" s="2350"/>
      <c r="E110" s="2350"/>
      <c r="F110" s="2351"/>
      <c r="G110" s="2346">
        <v>0</v>
      </c>
    </row>
    <row r="111" spans="1:7">
      <c r="A111" s="265">
        <f t="shared" si="1"/>
        <v>84</v>
      </c>
      <c r="B111" s="1293"/>
      <c r="C111" s="1917"/>
      <c r="D111" s="2352"/>
      <c r="E111" s="2352"/>
      <c r="F111" s="1617"/>
      <c r="G111" s="2346">
        <v>0</v>
      </c>
    </row>
    <row r="112" spans="1:7">
      <c r="A112" s="265">
        <f t="shared" si="1"/>
        <v>85</v>
      </c>
      <c r="B112" s="1293"/>
      <c r="C112" s="1917"/>
      <c r="D112" s="2352"/>
      <c r="E112" s="2352"/>
      <c r="F112" s="1617"/>
      <c r="G112" s="2346">
        <v>0</v>
      </c>
    </row>
    <row r="113" spans="1:7">
      <c r="A113" s="265">
        <f t="shared" si="1"/>
        <v>86</v>
      </c>
      <c r="B113" s="1293"/>
      <c r="C113" s="1917"/>
      <c r="D113" s="2352"/>
      <c r="E113" s="2352"/>
      <c r="F113" s="1617"/>
      <c r="G113" s="2346">
        <v>0</v>
      </c>
    </row>
    <row r="114" spans="1:7">
      <c r="A114" s="265">
        <f t="shared" si="1"/>
        <v>87</v>
      </c>
      <c r="B114" s="1293"/>
      <c r="C114" s="1917"/>
      <c r="D114" s="2352"/>
      <c r="E114" s="2352"/>
      <c r="F114" s="1617"/>
      <c r="G114" s="2346">
        <v>0</v>
      </c>
    </row>
    <row r="115" spans="1:7">
      <c r="A115" s="265">
        <f t="shared" si="1"/>
        <v>88</v>
      </c>
      <c r="B115" s="1911"/>
      <c r="C115" s="1917"/>
      <c r="D115" s="1312"/>
      <c r="E115" s="1312"/>
      <c r="F115" s="204"/>
      <c r="G115" s="2345"/>
    </row>
    <row r="116" spans="1:7">
      <c r="A116" s="265">
        <f t="shared" si="1"/>
        <v>89</v>
      </c>
      <c r="B116" s="1911"/>
      <c r="C116" s="1917"/>
      <c r="D116" s="1312"/>
      <c r="E116" s="1312"/>
      <c r="F116" s="204"/>
      <c r="G116" s="2345"/>
    </row>
    <row r="117" spans="1:7">
      <c r="A117" s="265">
        <f t="shared" si="1"/>
        <v>90</v>
      </c>
      <c r="B117" s="1911"/>
      <c r="C117" s="1917"/>
      <c r="D117" s="1312"/>
      <c r="E117" s="1312"/>
      <c r="F117" s="204"/>
      <c r="G117" s="2345"/>
    </row>
    <row r="118" spans="1:7">
      <c r="A118" s="265">
        <f t="shared" si="1"/>
        <v>91</v>
      </c>
      <c r="B118" s="1911"/>
      <c r="C118" s="1917"/>
      <c r="D118" s="1312"/>
      <c r="E118" s="1312"/>
      <c r="F118" s="204"/>
      <c r="G118" s="2345"/>
    </row>
    <row r="119" spans="1:7">
      <c r="A119" s="265">
        <f t="shared" si="1"/>
        <v>92</v>
      </c>
      <c r="B119" s="1911"/>
      <c r="C119" s="1917"/>
      <c r="D119" s="1312"/>
      <c r="E119" s="1312"/>
      <c r="F119" s="204"/>
      <c r="G119" s="2345"/>
    </row>
    <row r="120" spans="1:7">
      <c r="A120" s="265">
        <f t="shared" si="1"/>
        <v>93</v>
      </c>
      <c r="B120" s="1911"/>
      <c r="C120" s="1917"/>
      <c r="D120" s="1312"/>
      <c r="E120" s="1312"/>
      <c r="F120" s="204"/>
      <c r="G120" s="2345"/>
    </row>
    <row r="121" spans="1:7">
      <c r="A121" s="265">
        <f t="shared" si="1"/>
        <v>94</v>
      </c>
      <c r="B121" s="1911"/>
      <c r="C121" s="1917"/>
      <c r="D121" s="1312"/>
      <c r="E121" s="1312"/>
      <c r="F121" s="204"/>
      <c r="G121" s="2345"/>
    </row>
    <row r="122" spans="1:7">
      <c r="A122" s="265">
        <f t="shared" si="1"/>
        <v>95</v>
      </c>
      <c r="B122" s="1911"/>
      <c r="C122" s="1917"/>
      <c r="D122" s="1312"/>
      <c r="E122" s="1312"/>
      <c r="F122" s="204"/>
      <c r="G122" s="2345"/>
    </row>
    <row r="123" spans="1:7" ht="15.75" thickBot="1">
      <c r="A123" s="265">
        <f t="shared" si="1"/>
        <v>96</v>
      </c>
      <c r="B123" s="401"/>
      <c r="C123" s="402"/>
      <c r="D123" s="1313"/>
      <c r="E123" s="1313"/>
      <c r="F123" s="234"/>
      <c r="G123" s="2345"/>
    </row>
    <row r="124" spans="1:7" ht="15.75" thickBot="1">
      <c r="A124" s="2353">
        <f t="shared" si="1"/>
        <v>97</v>
      </c>
      <c r="B124" s="73" t="s">
        <v>404</v>
      </c>
      <c r="C124" s="74"/>
      <c r="D124" s="234">
        <f>SUM(D101:D123)</f>
        <v>0</v>
      </c>
      <c r="E124" s="234">
        <f>SUM(E102:E123)</f>
        <v>30146216</v>
      </c>
      <c r="F124" s="234">
        <f>SUM(F101:F123)</f>
        <v>30146216</v>
      </c>
      <c r="G124" s="2345"/>
    </row>
    <row r="125" spans="1:7" ht="15.75" thickBot="1">
      <c r="A125" s="2354">
        <f t="shared" si="1"/>
        <v>98</v>
      </c>
      <c r="B125" s="73" t="s">
        <v>405</v>
      </c>
      <c r="C125" s="74"/>
      <c r="D125" s="234">
        <f>D89+D95+D100+D124</f>
        <v>95131695</v>
      </c>
      <c r="E125" s="234">
        <f>E89+E95+E100+E124</f>
        <v>30146216</v>
      </c>
      <c r="F125" s="234">
        <f>F89+F95+F100+F124</f>
        <v>125277911</v>
      </c>
      <c r="G125" s="2345"/>
    </row>
    <row r="126" spans="1:7" ht="15.75">
      <c r="A126" s="75" t="s">
        <v>1306</v>
      </c>
      <c r="G126" s="1175"/>
    </row>
    <row r="127" spans="1:7">
      <c r="A127" s="44" t="s">
        <v>406</v>
      </c>
      <c r="B127" s="44"/>
      <c r="C127" s="44"/>
      <c r="D127" s="44"/>
      <c r="E127" s="44"/>
      <c r="F127" s="44"/>
      <c r="G127" s="1175"/>
    </row>
    <row r="128" spans="1:7">
      <c r="G128" s="1175"/>
    </row>
    <row r="129" spans="7:7">
      <c r="G129" s="1175"/>
    </row>
    <row r="130" spans="7:7">
      <c r="G130" s="1175"/>
    </row>
    <row r="131" spans="7:7">
      <c r="G131" s="1175"/>
    </row>
    <row r="132" spans="7:7">
      <c r="G132" s="1175"/>
    </row>
    <row r="133" spans="7:7">
      <c r="G133" s="1175"/>
    </row>
    <row r="134" spans="7:7">
      <c r="G134" s="1175"/>
    </row>
    <row r="135" spans="7:7">
      <c r="G135" s="1175"/>
    </row>
    <row r="136" spans="7:7">
      <c r="G136" s="1175"/>
    </row>
    <row r="137" spans="7:7">
      <c r="G137" s="1175"/>
    </row>
  </sheetData>
  <phoneticPr fontId="0" type="noConversion"/>
  <pageMargins left="0.5" right="0.5" top="0.75" bottom="0.75" header="0" footer="0"/>
  <pageSetup scale="70" fitToHeight="2" orientation="portrait" r:id="rId1"/>
  <headerFooter alignWithMargins="0"/>
  <rowBreaks count="1" manualBreakCount="1">
    <brk id="63"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7">
    <tabColor rgb="FF00B050"/>
  </sheetPr>
  <dimension ref="A1:T112"/>
  <sheetViews>
    <sheetView defaultGridColor="0" view="pageBreakPreview" colorId="22" zoomScale="60" zoomScaleNormal="100" workbookViewId="0">
      <selection activeCell="I81" sqref="I81"/>
    </sheetView>
  </sheetViews>
  <sheetFormatPr defaultColWidth="10.88671875" defaultRowHeight="15"/>
  <cols>
    <col min="1" max="1" width="4.6640625" style="1320" customWidth="1"/>
    <col min="2" max="2" width="0.77734375" style="1320" customWidth="1"/>
    <col min="3" max="3" width="41.109375" style="1320" customWidth="1"/>
    <col min="4" max="4" width="14" style="1320" customWidth="1"/>
    <col min="5" max="5" width="12.77734375" style="1320" customWidth="1"/>
    <col min="6" max="6" width="14.109375" style="1320" customWidth="1"/>
    <col min="7" max="7" width="13.6640625" style="1320" customWidth="1"/>
    <col min="8" max="8" width="1.77734375" style="1320" customWidth="1"/>
    <col min="9" max="9" width="14.33203125" style="1320" customWidth="1"/>
    <col min="10" max="10" width="12.88671875" style="1320" customWidth="1"/>
    <col min="11" max="11" width="11.6640625" style="1320" bestFit="1" customWidth="1"/>
    <col min="12" max="12" width="12.21875" style="1320" bestFit="1" customWidth="1"/>
    <col min="13" max="17" width="10.88671875" style="1320"/>
    <col min="18" max="18" width="40.6640625" style="1320" customWidth="1"/>
    <col min="19" max="19" width="10.88671875" style="1320"/>
    <col min="20" max="20" width="12.6640625" style="1320" customWidth="1"/>
    <col min="21" max="16384" width="10.88671875" style="1320"/>
  </cols>
  <sheetData>
    <row r="1" spans="1:9" ht="15.75" thickTop="1">
      <c r="A1" s="2105" t="s">
        <v>2817</v>
      </c>
      <c r="B1" s="2106"/>
      <c r="C1" s="2107"/>
      <c r="D1" s="2108" t="s">
        <v>3891</v>
      </c>
      <c r="E1" s="2109"/>
      <c r="F1" s="2110"/>
      <c r="G1" s="2110" t="s">
        <v>4303</v>
      </c>
      <c r="H1" s="2112"/>
      <c r="I1" s="2111" t="s">
        <v>3332</v>
      </c>
    </row>
    <row r="2" spans="1:9">
      <c r="A2" s="2113" t="s">
        <v>4488</v>
      </c>
      <c r="B2" s="1322"/>
      <c r="C2" s="1323"/>
      <c r="D2" s="1293" t="s">
        <v>511</v>
      </c>
      <c r="E2" s="48"/>
      <c r="F2" s="1343"/>
      <c r="G2" s="1343"/>
      <c r="H2" s="1903"/>
      <c r="I2" s="1343"/>
    </row>
    <row r="3" spans="1:9" ht="15.75" thickBot="1">
      <c r="A3" s="2115"/>
      <c r="B3" s="1324"/>
      <c r="C3" s="1324"/>
      <c r="D3" s="1294" t="s">
        <v>292</v>
      </c>
      <c r="E3" s="74"/>
      <c r="F3" s="1291"/>
      <c r="G3" s="1291" t="str">
        <f>'Data Sheet'!$C$40</f>
        <v>4/28/2015</v>
      </c>
      <c r="H3" s="1905"/>
      <c r="I3" s="1904" t="str">
        <f>'354355'!F3</f>
        <v>12/31/2014</v>
      </c>
    </row>
    <row r="4" spans="1:9">
      <c r="A4" s="2113"/>
      <c r="B4" s="1322"/>
      <c r="C4" s="1322"/>
      <c r="D4" s="1318"/>
      <c r="E4" s="533"/>
      <c r="F4" s="1322"/>
      <c r="G4" s="1322"/>
      <c r="H4" s="1903"/>
      <c r="I4" s="2114"/>
    </row>
    <row r="5" spans="1:9">
      <c r="A5" s="2113"/>
      <c r="B5" s="1322"/>
      <c r="C5" s="1322" t="s">
        <v>3333</v>
      </c>
      <c r="D5" s="1322"/>
      <c r="E5" s="1322"/>
      <c r="F5" s="1322"/>
      <c r="G5" s="1322"/>
      <c r="H5" s="1322"/>
      <c r="I5" s="2116"/>
    </row>
    <row r="6" spans="1:9">
      <c r="A6" s="2113"/>
      <c r="B6" s="1322"/>
      <c r="C6" s="1322"/>
      <c r="D6" s="1322"/>
      <c r="E6" s="1322"/>
      <c r="F6" s="1322"/>
      <c r="G6" s="1322"/>
      <c r="H6" s="1322"/>
      <c r="I6" s="2116"/>
    </row>
    <row r="7" spans="1:9">
      <c r="A7" s="2113"/>
      <c r="B7" s="1322" t="s">
        <v>3334</v>
      </c>
      <c r="C7" s="1322"/>
      <c r="D7" s="1322"/>
      <c r="E7" s="1322"/>
      <c r="F7" s="1322"/>
      <c r="G7" s="1322"/>
      <c r="H7" s="1322"/>
      <c r="I7" s="2116"/>
    </row>
    <row r="8" spans="1:9">
      <c r="A8" s="2113"/>
      <c r="B8" s="1322" t="s">
        <v>3335</v>
      </c>
      <c r="C8" s="1322"/>
      <c r="D8" s="1322"/>
      <c r="E8" s="1322"/>
      <c r="F8" s="1322"/>
      <c r="G8" s="1322"/>
      <c r="H8" s="1322"/>
      <c r="I8" s="2116"/>
    </row>
    <row r="9" spans="1:9">
      <c r="A9" s="2113"/>
      <c r="B9" s="1322" t="s">
        <v>2075</v>
      </c>
      <c r="C9" s="1322"/>
      <c r="D9" s="1322"/>
      <c r="E9" s="1322"/>
      <c r="F9" s="1322"/>
      <c r="G9" s="1322"/>
      <c r="H9" s="1322"/>
      <c r="I9" s="2116"/>
    </row>
    <row r="10" spans="1:9">
      <c r="A10" s="2113"/>
      <c r="B10" s="1322" t="s">
        <v>2076</v>
      </c>
      <c r="C10" s="1322"/>
      <c r="D10" s="1322"/>
      <c r="E10" s="1322"/>
      <c r="F10" s="1322"/>
      <c r="G10" s="1322"/>
      <c r="H10" s="1322"/>
      <c r="I10" s="2116"/>
    </row>
    <row r="11" spans="1:9">
      <c r="A11" s="2113"/>
      <c r="B11" s="1322"/>
      <c r="C11" s="1322"/>
      <c r="D11" s="1322"/>
      <c r="E11" s="1322"/>
      <c r="F11" s="1322"/>
      <c r="G11" s="1322"/>
      <c r="H11" s="1335"/>
      <c r="I11" s="2117"/>
    </row>
    <row r="12" spans="1:9">
      <c r="A12" s="2118"/>
      <c r="B12" s="1325"/>
      <c r="C12" s="1319"/>
      <c r="D12" s="1326" t="s">
        <v>3020</v>
      </c>
      <c r="E12" s="1319"/>
      <c r="F12" s="1319"/>
      <c r="G12" s="1327" t="s">
        <v>504</v>
      </c>
      <c r="H12" s="1344"/>
      <c r="I12" s="2119" t="s">
        <v>3020</v>
      </c>
    </row>
    <row r="13" spans="1:9">
      <c r="A13" s="2113" t="s">
        <v>4190</v>
      </c>
      <c r="B13" s="1321"/>
      <c r="C13" s="1328" t="s">
        <v>2077</v>
      </c>
      <c r="D13" s="1329" t="s">
        <v>5361</v>
      </c>
      <c r="E13" s="1328" t="s">
        <v>2585</v>
      </c>
      <c r="F13" s="1328" t="s">
        <v>502</v>
      </c>
      <c r="G13" s="1330" t="s">
        <v>503</v>
      </c>
      <c r="H13" s="1347"/>
      <c r="I13" s="2120" t="s">
        <v>5242</v>
      </c>
    </row>
    <row r="14" spans="1:9">
      <c r="A14" s="2121" t="s">
        <v>4193</v>
      </c>
      <c r="B14" s="1331"/>
      <c r="C14" s="1332" t="s">
        <v>65</v>
      </c>
      <c r="D14" s="1333" t="s">
        <v>2078</v>
      </c>
      <c r="E14" s="1332" t="s">
        <v>2079</v>
      </c>
      <c r="F14" s="1332" t="s">
        <v>2080</v>
      </c>
      <c r="G14" s="1334" t="s">
        <v>2081</v>
      </c>
      <c r="H14" s="1346"/>
      <c r="I14" s="2122" t="s">
        <v>2082</v>
      </c>
    </row>
    <row r="15" spans="1:9">
      <c r="A15" s="2121">
        <v>1</v>
      </c>
      <c r="B15" s="1331"/>
      <c r="C15" s="1333" t="s">
        <v>2083</v>
      </c>
      <c r="D15" s="1906">
        <v>20916</v>
      </c>
      <c r="E15" s="1906"/>
      <c r="F15" s="1906"/>
      <c r="G15" s="1907"/>
      <c r="H15" s="1345"/>
      <c r="I15" s="2123">
        <f>+D15+E15+F15</f>
        <v>20916</v>
      </c>
    </row>
    <row r="16" spans="1:9">
      <c r="A16" s="2121">
        <v>2</v>
      </c>
      <c r="B16" s="1331"/>
      <c r="C16" s="1333" t="s">
        <v>27</v>
      </c>
      <c r="D16" s="1908"/>
      <c r="E16" s="1908"/>
      <c r="F16" s="1908"/>
      <c r="G16" s="1908"/>
      <c r="H16" s="1333"/>
      <c r="I16" s="2123">
        <f>+D16+E16+F16</f>
        <v>0</v>
      </c>
    </row>
    <row r="17" spans="1:10">
      <c r="A17" s="2121">
        <v>3</v>
      </c>
      <c r="B17" s="1331"/>
      <c r="C17" s="1333" t="s">
        <v>28</v>
      </c>
      <c r="D17" s="1908">
        <v>72428800</v>
      </c>
      <c r="E17" s="1908">
        <v>2802787</v>
      </c>
      <c r="F17" s="1908">
        <v>-385907</v>
      </c>
      <c r="G17" s="1908"/>
      <c r="H17" s="1333"/>
      <c r="I17" s="2123">
        <f>+D17+E17+F17</f>
        <v>74845680</v>
      </c>
      <c r="J17" s="1337"/>
    </row>
    <row r="18" spans="1:10">
      <c r="A18" s="2121">
        <v>4</v>
      </c>
      <c r="B18" s="1331"/>
      <c r="C18" s="1333" t="s">
        <v>29</v>
      </c>
      <c r="D18" s="1336">
        <f>SUM(D15:D17)</f>
        <v>72449716</v>
      </c>
      <c r="E18" s="1336">
        <f>SUM(E15:E17)</f>
        <v>2802787</v>
      </c>
      <c r="F18" s="1336">
        <f>SUM(F15:F17)</f>
        <v>-385907</v>
      </c>
      <c r="G18" s="1336">
        <f>SUM(G15:G17)</f>
        <v>0</v>
      </c>
      <c r="H18" s="1333"/>
      <c r="I18" s="2123">
        <f>SUM(I15:I17)</f>
        <v>74866596</v>
      </c>
    </row>
    <row r="19" spans="1:10">
      <c r="A19" s="2121"/>
      <c r="B19" s="1331"/>
      <c r="C19" s="1333"/>
      <c r="D19" s="1338"/>
      <c r="E19" s="1338"/>
      <c r="F19" s="1338"/>
      <c r="G19" s="1338"/>
      <c r="H19" s="1338"/>
      <c r="I19" s="2124"/>
    </row>
    <row r="20" spans="1:10">
      <c r="A20" s="2121">
        <v>5</v>
      </c>
      <c r="B20" s="1331"/>
      <c r="C20" s="1333" t="s">
        <v>30</v>
      </c>
      <c r="D20" s="1908"/>
      <c r="E20" s="1908"/>
      <c r="F20" s="1908"/>
      <c r="G20" s="1908"/>
      <c r="H20" s="1333"/>
      <c r="I20" s="2123"/>
    </row>
    <row r="21" spans="1:10">
      <c r="A21" s="2121">
        <v>6</v>
      </c>
      <c r="B21" s="1331"/>
      <c r="C21" s="1333"/>
      <c r="D21" s="1908"/>
      <c r="E21" s="1908"/>
      <c r="F21" s="1908"/>
      <c r="G21" s="1908"/>
      <c r="H21" s="1333"/>
      <c r="I21" s="2123"/>
    </row>
    <row r="22" spans="1:10">
      <c r="A22" s="2121">
        <v>7</v>
      </c>
      <c r="B22" s="1331"/>
      <c r="C22" s="1333"/>
      <c r="D22" s="1908"/>
      <c r="E22" s="1908"/>
      <c r="F22" s="1908"/>
      <c r="G22" s="1908"/>
      <c r="H22" s="1333"/>
      <c r="I22" s="2123"/>
    </row>
    <row r="23" spans="1:10">
      <c r="A23" s="2121">
        <v>8</v>
      </c>
      <c r="B23" s="1331"/>
      <c r="C23" s="1333"/>
      <c r="D23" s="1908"/>
      <c r="E23" s="1908"/>
      <c r="F23" s="1908"/>
      <c r="G23" s="1908"/>
      <c r="H23" s="1333"/>
      <c r="I23" s="2123"/>
    </row>
    <row r="24" spans="1:10">
      <c r="A24" s="2121">
        <v>9</v>
      </c>
      <c r="B24" s="1331"/>
      <c r="C24" s="1333"/>
      <c r="D24" s="1908"/>
      <c r="E24" s="1908"/>
      <c r="F24" s="1908"/>
      <c r="G24" s="1908"/>
      <c r="H24" s="1333"/>
      <c r="I24" s="2123"/>
    </row>
    <row r="25" spans="1:10" ht="15.75">
      <c r="A25" s="2121">
        <v>10</v>
      </c>
      <c r="B25" s="1331"/>
      <c r="C25" s="1333" t="s">
        <v>3320</v>
      </c>
      <c r="D25" s="1908">
        <v>849397</v>
      </c>
      <c r="E25" s="2557"/>
      <c r="F25" s="2557"/>
      <c r="G25" s="1908"/>
      <c r="H25" s="1333"/>
      <c r="I25" s="2123">
        <f>D25+E25+F25+G25</f>
        <v>849397</v>
      </c>
      <c r="J25" s="1337"/>
    </row>
    <row r="26" spans="1:10" ht="15.75">
      <c r="A26" s="2121">
        <v>11</v>
      </c>
      <c r="B26" s="1331"/>
      <c r="C26" s="1333" t="s">
        <v>3321</v>
      </c>
      <c r="D26" s="1908">
        <v>60009316</v>
      </c>
      <c r="E26" s="2557">
        <v>-1150696</v>
      </c>
      <c r="F26" s="2557">
        <v>-445150</v>
      </c>
      <c r="G26" s="1908">
        <v>6525683</v>
      </c>
      <c r="H26" s="1333"/>
      <c r="I26" s="2123">
        <f t="shared" ref="I26:I34" si="0">D26+E26+F26+G26</f>
        <v>64939153</v>
      </c>
      <c r="J26" s="1337"/>
    </row>
    <row r="27" spans="1:10" ht="15.75">
      <c r="A27" s="2121">
        <v>12</v>
      </c>
      <c r="B27" s="1331"/>
      <c r="C27" s="1333" t="s">
        <v>3322</v>
      </c>
      <c r="D27" s="1908">
        <v>17188224</v>
      </c>
      <c r="E27" s="2557">
        <v>4250324</v>
      </c>
      <c r="F27" s="2557">
        <v>-1573333</v>
      </c>
      <c r="G27" s="1908"/>
      <c r="H27" s="1333"/>
      <c r="I27" s="2123">
        <f t="shared" si="0"/>
        <v>19865215</v>
      </c>
      <c r="J27" s="1337"/>
    </row>
    <row r="28" spans="1:10" ht="15.75">
      <c r="A28" s="2121">
        <v>13</v>
      </c>
      <c r="B28" s="1331"/>
      <c r="C28" s="1335" t="s">
        <v>3323</v>
      </c>
      <c r="D28" s="1908">
        <v>6104745</v>
      </c>
      <c r="E28" s="2557">
        <v>2473002</v>
      </c>
      <c r="F28" s="2557">
        <v>-64058</v>
      </c>
      <c r="G28" s="1908"/>
      <c r="H28" s="1333"/>
      <c r="I28" s="2123">
        <f t="shared" si="0"/>
        <v>8513689</v>
      </c>
      <c r="J28" s="1337"/>
    </row>
    <row r="29" spans="1:10" ht="15.75">
      <c r="A29" s="2121">
        <v>14</v>
      </c>
      <c r="B29" s="1331"/>
      <c r="C29" s="1335" t="s">
        <v>3324</v>
      </c>
      <c r="D29" s="1908">
        <v>406435</v>
      </c>
      <c r="E29" s="2557">
        <v>26196</v>
      </c>
      <c r="F29" s="2557"/>
      <c r="G29" s="1908"/>
      <c r="H29" s="1333"/>
      <c r="I29" s="2123">
        <f t="shared" si="0"/>
        <v>432631</v>
      </c>
      <c r="J29" s="1337"/>
    </row>
    <row r="30" spans="1:10" ht="15.75">
      <c r="A30" s="2121">
        <v>15</v>
      </c>
      <c r="B30" s="1331"/>
      <c r="C30" s="1333" t="s">
        <v>3325</v>
      </c>
      <c r="D30" s="1908">
        <v>2635835</v>
      </c>
      <c r="E30" s="2557">
        <v>2109401</v>
      </c>
      <c r="F30" s="2557"/>
      <c r="G30" s="1908"/>
      <c r="H30" s="1333"/>
      <c r="I30" s="2123">
        <f>D30+E30+F30+G30</f>
        <v>4745236</v>
      </c>
      <c r="J30" s="1337"/>
    </row>
    <row r="31" spans="1:10" ht="15.75">
      <c r="A31" s="2121">
        <v>16</v>
      </c>
      <c r="B31" s="1331"/>
      <c r="C31" s="1333" t="s">
        <v>3326</v>
      </c>
      <c r="D31" s="1908">
        <v>1192945</v>
      </c>
      <c r="E31" s="2557">
        <v>127726</v>
      </c>
      <c r="F31" s="2557"/>
      <c r="G31" s="1908"/>
      <c r="H31" s="1333"/>
      <c r="I31" s="2123">
        <f t="shared" si="0"/>
        <v>1320671</v>
      </c>
      <c r="J31" s="1337"/>
    </row>
    <row r="32" spans="1:10" ht="15.75">
      <c r="A32" s="2121">
        <v>17</v>
      </c>
      <c r="B32" s="1331"/>
      <c r="C32" s="1333" t="s">
        <v>3327</v>
      </c>
      <c r="D32" s="1908">
        <v>1989799</v>
      </c>
      <c r="E32" s="2557">
        <v>621515</v>
      </c>
      <c r="F32" s="2557"/>
      <c r="G32" s="1908"/>
      <c r="H32" s="1333"/>
      <c r="I32" s="2123">
        <f t="shared" si="0"/>
        <v>2611314</v>
      </c>
      <c r="J32" s="1337"/>
    </row>
    <row r="33" spans="1:12" ht="15.75">
      <c r="A33" s="2121">
        <v>18</v>
      </c>
      <c r="B33" s="1331"/>
      <c r="C33" s="1333" t="s">
        <v>3328</v>
      </c>
      <c r="D33" s="1908">
        <v>17069377</v>
      </c>
      <c r="E33" s="2557">
        <v>2494686</v>
      </c>
      <c r="F33" s="2557">
        <v>-746221</v>
      </c>
      <c r="G33" s="1908">
        <v>-140729</v>
      </c>
      <c r="H33" s="1333"/>
      <c r="I33" s="2123">
        <f t="shared" si="0"/>
        <v>18677113</v>
      </c>
      <c r="J33" s="1337"/>
    </row>
    <row r="34" spans="1:12" ht="15.75">
      <c r="A34" s="2121">
        <v>19</v>
      </c>
      <c r="B34" s="1331"/>
      <c r="C34" s="1333" t="s">
        <v>3315</v>
      </c>
      <c r="D34" s="1908">
        <v>2365766</v>
      </c>
      <c r="E34" s="2557">
        <v>546453</v>
      </c>
      <c r="F34" s="2557">
        <v>-2959</v>
      </c>
      <c r="G34" s="1908"/>
      <c r="H34" s="1333"/>
      <c r="I34" s="2123">
        <f t="shared" si="0"/>
        <v>2909260</v>
      </c>
      <c r="J34" s="1337"/>
    </row>
    <row r="35" spans="1:12">
      <c r="A35" s="2121">
        <v>20</v>
      </c>
      <c r="B35" s="1331"/>
      <c r="C35" s="1333" t="s">
        <v>3316</v>
      </c>
      <c r="D35" s="1908"/>
      <c r="E35" s="1908"/>
      <c r="F35" s="1908"/>
      <c r="G35" s="1908"/>
      <c r="H35" s="1333"/>
      <c r="I35" s="2123"/>
      <c r="J35" s="1337"/>
    </row>
    <row r="36" spans="1:12">
      <c r="A36" s="2121">
        <v>21</v>
      </c>
      <c r="B36" s="1331"/>
      <c r="C36" s="1333" t="s">
        <v>3317</v>
      </c>
      <c r="D36" s="1333">
        <f>SUM(D25:D35)</f>
        <v>109811839</v>
      </c>
      <c r="E36" s="1333">
        <f>SUM(E25:E35)</f>
        <v>11498607</v>
      </c>
      <c r="F36" s="1333">
        <f>SUM(F25:F35)</f>
        <v>-2831721</v>
      </c>
      <c r="G36" s="1333">
        <f>SUM(G25:G35)</f>
        <v>6384954</v>
      </c>
      <c r="H36" s="1333"/>
      <c r="I36" s="1333">
        <f>SUM(I25:I35)</f>
        <v>124863679</v>
      </c>
      <c r="J36" s="1337"/>
    </row>
    <row r="37" spans="1:12">
      <c r="A37" s="2121">
        <v>22</v>
      </c>
      <c r="B37" s="1331"/>
      <c r="C37" s="1333" t="s">
        <v>3318</v>
      </c>
      <c r="D37" s="1908"/>
      <c r="E37" s="1908"/>
      <c r="F37" s="1908"/>
      <c r="G37" s="1908"/>
      <c r="H37" s="1333"/>
      <c r="I37" s="2123">
        <f>D37+E37-F37+G37</f>
        <v>0</v>
      </c>
      <c r="J37" s="1337"/>
    </row>
    <row r="38" spans="1:12">
      <c r="A38" s="2121">
        <v>23</v>
      </c>
      <c r="B38" s="1331"/>
      <c r="C38" s="1333" t="s">
        <v>3319</v>
      </c>
      <c r="D38" s="1339">
        <f>D18+D36+D37</f>
        <v>182261555</v>
      </c>
      <c r="E38" s="1339">
        <f>E18+E36+E37</f>
        <v>14301394</v>
      </c>
      <c r="F38" s="1339">
        <f>F18+F36+F37</f>
        <v>-3217628</v>
      </c>
      <c r="G38" s="1339">
        <f>G18+G36+G37</f>
        <v>6384954</v>
      </c>
      <c r="H38" s="1333"/>
      <c r="I38" s="2126">
        <f>+D38+E38+F38+G38</f>
        <v>199730275</v>
      </c>
      <c r="J38" s="1337"/>
      <c r="K38" s="1322"/>
      <c r="L38" s="1322"/>
    </row>
    <row r="39" spans="1:12">
      <c r="A39" s="2113">
        <v>24</v>
      </c>
      <c r="B39" s="1321"/>
      <c r="C39" s="1322" t="s">
        <v>3200</v>
      </c>
      <c r="D39" s="1322"/>
      <c r="E39" s="1322"/>
      <c r="F39" s="1322"/>
      <c r="G39" s="1322"/>
      <c r="H39" s="1323"/>
      <c r="I39" s="2127"/>
      <c r="J39" s="1337"/>
      <c r="K39" s="1322"/>
      <c r="L39" s="1322"/>
    </row>
    <row r="40" spans="1:12">
      <c r="A40" s="2113">
        <v>25</v>
      </c>
      <c r="B40" s="1321"/>
      <c r="C40" s="1322" t="s">
        <v>3201</v>
      </c>
      <c r="D40" s="1322"/>
      <c r="E40" s="1322"/>
      <c r="F40" s="1322"/>
      <c r="G40" s="1322"/>
      <c r="H40" s="1323"/>
      <c r="I40" s="2127"/>
      <c r="J40" s="1337"/>
      <c r="K40" s="1322"/>
      <c r="L40" s="1322"/>
    </row>
    <row r="41" spans="1:12">
      <c r="A41" s="2121">
        <v>26</v>
      </c>
      <c r="B41" s="1331"/>
      <c r="C41" s="1335"/>
      <c r="D41" s="1335"/>
      <c r="E41" s="1335"/>
      <c r="F41" s="1335"/>
      <c r="G41" s="1335"/>
      <c r="H41" s="1333"/>
      <c r="I41" s="2125"/>
      <c r="J41" s="1337"/>
      <c r="K41" s="1322"/>
      <c r="L41" s="1322"/>
    </row>
    <row r="42" spans="1:12">
      <c r="A42" s="2121">
        <v>27</v>
      </c>
      <c r="B42" s="1331"/>
      <c r="C42" s="1340" t="s">
        <v>3202</v>
      </c>
      <c r="D42" s="1909"/>
      <c r="E42" s="1341"/>
      <c r="F42" s="1333"/>
      <c r="G42" s="1333"/>
      <c r="H42" s="1333"/>
      <c r="I42" s="2125">
        <f>I38*0.7075</f>
        <v>141309169.5625</v>
      </c>
      <c r="J42" s="1337"/>
      <c r="K42" s="1322"/>
      <c r="L42" s="1322"/>
    </row>
    <row r="43" spans="1:12">
      <c r="A43" s="2121">
        <v>28</v>
      </c>
      <c r="B43" s="1331"/>
      <c r="C43" s="1340" t="s">
        <v>3203</v>
      </c>
      <c r="D43" s="1909"/>
      <c r="E43" s="1341"/>
      <c r="F43" s="1339"/>
      <c r="G43" s="1333"/>
      <c r="H43" s="1333"/>
      <c r="I43" s="2125">
        <f>I38*0.2925</f>
        <v>58421105.4375</v>
      </c>
      <c r="J43" s="1337"/>
    </row>
    <row r="44" spans="1:12">
      <c r="A44" s="2121">
        <v>29</v>
      </c>
      <c r="B44" s="1331"/>
      <c r="C44" s="1333" t="s">
        <v>3204</v>
      </c>
      <c r="D44" s="1910"/>
      <c r="E44" s="1341"/>
      <c r="F44" s="1333"/>
      <c r="G44" s="1333"/>
      <c r="H44" s="1333"/>
      <c r="I44" s="2125"/>
      <c r="J44" s="1337"/>
    </row>
    <row r="45" spans="1:12">
      <c r="A45" s="2121">
        <v>30</v>
      </c>
      <c r="B45" s="1331"/>
      <c r="C45" s="1333" t="s">
        <v>3205</v>
      </c>
      <c r="D45" s="1910"/>
      <c r="E45" s="1341"/>
      <c r="F45" s="1333"/>
      <c r="G45" s="1333"/>
      <c r="H45" s="1333"/>
      <c r="I45" s="2125"/>
      <c r="J45" s="1337"/>
    </row>
    <row r="46" spans="1:12">
      <c r="A46" s="2113"/>
      <c r="B46" s="1322"/>
      <c r="C46" s="1322"/>
      <c r="D46" s="1322"/>
      <c r="E46" s="1322"/>
      <c r="F46" s="1322"/>
      <c r="G46" s="1322"/>
      <c r="H46" s="1322"/>
      <c r="I46" s="2116"/>
      <c r="J46" s="1337"/>
    </row>
    <row r="47" spans="1:12">
      <c r="A47" s="2113" t="s">
        <v>3799</v>
      </c>
      <c r="B47" s="1322"/>
      <c r="C47" s="1322"/>
      <c r="D47" s="1322"/>
      <c r="E47" s="1322"/>
      <c r="F47" s="1322"/>
      <c r="G47" s="1322"/>
      <c r="H47" s="1322"/>
      <c r="I47" s="2116"/>
    </row>
    <row r="48" spans="1:12">
      <c r="A48" s="2113"/>
      <c r="B48" s="1322"/>
      <c r="C48" s="1322"/>
      <c r="D48" s="1322"/>
      <c r="E48" s="1322"/>
      <c r="F48" s="1322"/>
      <c r="G48" s="1322"/>
      <c r="H48" s="1322"/>
      <c r="I48" s="2116"/>
    </row>
    <row r="49" spans="1:20">
      <c r="A49" s="3706" t="s">
        <v>460</v>
      </c>
      <c r="B49" s="3707"/>
      <c r="C49" s="3707"/>
      <c r="D49" s="3707"/>
      <c r="E49" s="3707"/>
      <c r="F49" s="3707"/>
      <c r="G49" s="3707"/>
      <c r="H49" s="3707"/>
      <c r="I49" s="3708"/>
    </row>
    <row r="50" spans="1:20">
      <c r="A50" s="2113"/>
      <c r="B50" s="1322"/>
      <c r="C50" s="1322"/>
      <c r="D50" s="1322"/>
      <c r="E50" s="1322"/>
      <c r="F50" s="1322"/>
      <c r="G50" s="1322"/>
      <c r="H50" s="1322"/>
      <c r="I50" s="2116"/>
    </row>
    <row r="51" spans="1:20">
      <c r="A51" s="2113"/>
      <c r="B51" s="1322"/>
      <c r="C51" s="1322"/>
      <c r="D51" s="1322"/>
      <c r="E51" s="1322"/>
      <c r="F51" s="1322"/>
      <c r="G51" s="1322"/>
      <c r="H51" s="1322"/>
      <c r="I51" s="2116"/>
    </row>
    <row r="52" spans="1:20">
      <c r="A52" s="2113"/>
      <c r="B52" s="1322"/>
      <c r="C52" s="1322"/>
      <c r="D52" s="1322"/>
      <c r="E52" s="1322"/>
      <c r="F52" s="1322"/>
      <c r="G52" s="1322"/>
      <c r="H52" s="1322"/>
      <c r="I52" s="2116"/>
    </row>
    <row r="53" spans="1:20">
      <c r="A53" s="2113"/>
      <c r="B53" s="1322"/>
      <c r="C53" s="1322"/>
      <c r="D53" s="1322"/>
      <c r="E53" s="1322"/>
      <c r="F53" s="1322"/>
      <c r="G53" s="1322"/>
      <c r="H53" s="1322"/>
      <c r="I53" s="2116"/>
    </row>
    <row r="54" spans="1:20">
      <c r="A54" s="2113"/>
      <c r="B54" s="1322"/>
      <c r="C54" s="1322"/>
      <c r="D54" s="1322"/>
      <c r="E54" s="1322"/>
      <c r="F54" s="1322"/>
      <c r="G54" s="1322"/>
      <c r="H54" s="1322"/>
      <c r="I54" s="2116"/>
    </row>
    <row r="55" spans="1:20">
      <c r="A55" s="2113"/>
      <c r="B55" s="1322"/>
      <c r="C55" s="1322"/>
      <c r="D55" s="1322"/>
      <c r="E55" s="1322"/>
      <c r="F55" s="1322"/>
      <c r="G55" s="1322"/>
      <c r="H55" s="1322"/>
      <c r="I55" s="2116"/>
    </row>
    <row r="56" spans="1:20">
      <c r="A56" s="2113"/>
      <c r="B56" s="1322"/>
      <c r="C56" s="1322"/>
      <c r="D56" s="1322"/>
      <c r="E56" s="1322"/>
      <c r="F56" s="1322"/>
      <c r="G56" s="1322"/>
      <c r="H56" s="1322"/>
      <c r="I56" s="2116"/>
    </row>
    <row r="57" spans="1:20">
      <c r="A57" s="2113"/>
      <c r="B57" s="1322"/>
      <c r="C57" s="1322"/>
      <c r="D57" s="1322"/>
      <c r="E57" s="1322"/>
      <c r="F57" s="1322"/>
      <c r="G57" s="1322"/>
      <c r="H57" s="1322"/>
      <c r="I57" s="2116"/>
    </row>
    <row r="58" spans="1:20" ht="15.75" thickBot="1">
      <c r="A58" s="2128"/>
      <c r="B58" s="2129"/>
      <c r="C58" s="2129"/>
      <c r="D58" s="2129"/>
      <c r="E58" s="2129"/>
      <c r="F58" s="2129"/>
      <c r="G58" s="2129"/>
      <c r="H58" s="2129"/>
      <c r="I58" s="2130"/>
    </row>
    <row r="59" spans="1:20" ht="15.75" thickTop="1"/>
    <row r="62" spans="1:20">
      <c r="T62" s="1342"/>
    </row>
    <row r="63" spans="1:20">
      <c r="T63" s="1342"/>
    </row>
    <row r="64" spans="1:20" ht="15.75" thickBot="1">
      <c r="T64" s="1342"/>
    </row>
    <row r="65" spans="1:20">
      <c r="A65" s="974" t="s">
        <v>2817</v>
      </c>
      <c r="B65" s="975"/>
      <c r="C65" s="975"/>
      <c r="D65" s="976" t="s">
        <v>3891</v>
      </c>
      <c r="E65" s="975"/>
      <c r="F65" s="977" t="s">
        <v>2819</v>
      </c>
      <c r="G65" s="1348" t="s">
        <v>2820</v>
      </c>
      <c r="T65" s="1342"/>
    </row>
    <row r="66" spans="1:20">
      <c r="A66" s="978" t="s">
        <v>4488</v>
      </c>
      <c r="B66" s="979"/>
      <c r="C66" s="979"/>
      <c r="D66" s="980" t="s">
        <v>604</v>
      </c>
      <c r="E66" s="979"/>
      <c r="F66" s="981"/>
      <c r="G66" s="1349"/>
      <c r="T66" s="1342"/>
    </row>
    <row r="67" spans="1:20" ht="15.75" thickBot="1">
      <c r="A67" s="982"/>
      <c r="B67" s="983"/>
      <c r="C67" s="983"/>
      <c r="D67" s="982" t="s">
        <v>605</v>
      </c>
      <c r="E67" s="983"/>
      <c r="F67" s="984" t="str">
        <f>G3</f>
        <v>4/28/2015</v>
      </c>
      <c r="G67" s="984" t="str">
        <f>I3</f>
        <v>12/31/2014</v>
      </c>
      <c r="T67" s="1342"/>
    </row>
    <row r="68" spans="1:20" ht="16.5" thickBot="1">
      <c r="A68" s="985" t="s">
        <v>4045</v>
      </c>
      <c r="B68" s="986"/>
      <c r="C68" s="986"/>
      <c r="D68" s="986"/>
      <c r="E68" s="986"/>
      <c r="F68" s="987"/>
      <c r="G68" s="1350"/>
      <c r="T68" s="1342"/>
    </row>
    <row r="69" spans="1:20" ht="15.75">
      <c r="A69" s="988"/>
      <c r="B69" s="989"/>
      <c r="C69" s="989"/>
      <c r="D69" s="989"/>
      <c r="E69" s="989"/>
      <c r="F69" s="990"/>
      <c r="G69" s="1351"/>
      <c r="T69" s="1342"/>
    </row>
    <row r="70" spans="1:20">
      <c r="A70" s="991"/>
      <c r="B70" s="990"/>
      <c r="C70" s="990"/>
      <c r="D70" s="990"/>
      <c r="E70" s="990"/>
      <c r="F70" s="990"/>
      <c r="G70" s="1351"/>
      <c r="T70" s="1342"/>
    </row>
    <row r="71" spans="1:20" ht="15.75">
      <c r="A71" s="992"/>
      <c r="B71" s="989"/>
      <c r="C71" s="989"/>
      <c r="D71" s="989"/>
      <c r="E71" s="989"/>
      <c r="F71" s="990"/>
      <c r="G71" s="1351"/>
      <c r="T71" s="1342"/>
    </row>
    <row r="72" spans="1:20" ht="15.75">
      <c r="A72" s="993"/>
      <c r="B72" s="994" t="s">
        <v>4306</v>
      </c>
      <c r="C72" s="995" t="s">
        <v>3706</v>
      </c>
      <c r="D72" s="995"/>
      <c r="E72" s="995"/>
      <c r="F72" s="990"/>
      <c r="G72" s="1351"/>
      <c r="T72" s="1342"/>
    </row>
    <row r="73" spans="1:20">
      <c r="A73" s="993"/>
      <c r="B73" s="996"/>
      <c r="C73" s="996"/>
      <c r="D73" s="996"/>
      <c r="E73" s="996"/>
      <c r="F73" s="997"/>
      <c r="G73" s="1352"/>
      <c r="T73" s="1342"/>
    </row>
    <row r="74" spans="1:20" ht="15.75">
      <c r="A74" s="993"/>
      <c r="B74" s="996"/>
      <c r="C74" s="3072"/>
      <c r="D74" s="3072"/>
      <c r="E74" s="3072"/>
      <c r="F74" s="3072"/>
      <c r="G74" s="1352"/>
      <c r="T74" s="1342"/>
    </row>
    <row r="75" spans="1:20" ht="15.75">
      <c r="A75" s="993"/>
      <c r="B75" s="996" t="s">
        <v>4307</v>
      </c>
      <c r="C75" s="3076" t="s">
        <v>4306</v>
      </c>
      <c r="D75" s="3077"/>
      <c r="E75" s="3077"/>
      <c r="F75" s="3077"/>
      <c r="G75" s="1352"/>
      <c r="T75" s="1342"/>
    </row>
    <row r="76" spans="1:20">
      <c r="A76" s="993"/>
      <c r="B76" s="996"/>
      <c r="C76" s="3078"/>
      <c r="D76" s="3078"/>
      <c r="E76" s="3078"/>
      <c r="F76" s="3078"/>
      <c r="G76" s="1352"/>
      <c r="T76" s="1342"/>
    </row>
    <row r="77" spans="1:20">
      <c r="A77" s="993"/>
      <c r="B77" s="996"/>
      <c r="C77" s="3078" t="s">
        <v>5394</v>
      </c>
      <c r="D77" s="2852"/>
      <c r="E77" s="2852"/>
      <c r="F77" s="2854">
        <v>90595350.709999993</v>
      </c>
      <c r="G77" s="1352"/>
      <c r="T77" s="1342"/>
    </row>
    <row r="78" spans="1:20">
      <c r="A78" s="993"/>
      <c r="B78" s="996"/>
      <c r="C78" s="3078" t="s">
        <v>4307</v>
      </c>
      <c r="D78" s="2852"/>
      <c r="E78" s="2852"/>
      <c r="F78" s="3079"/>
      <c r="G78" s="1352"/>
      <c r="T78" s="1342"/>
    </row>
    <row r="79" spans="1:20">
      <c r="A79" s="993"/>
      <c r="B79" s="996"/>
      <c r="C79" s="3078" t="s">
        <v>4308</v>
      </c>
      <c r="D79" s="2852"/>
      <c r="E79" s="2852"/>
      <c r="F79" s="3079">
        <v>3731039</v>
      </c>
      <c r="G79" s="1352"/>
      <c r="T79" s="1342"/>
    </row>
    <row r="80" spans="1:20">
      <c r="A80" s="993"/>
      <c r="B80" s="996"/>
      <c r="C80" s="3078" t="s">
        <v>4309</v>
      </c>
      <c r="D80" s="2852"/>
      <c r="E80" s="2852"/>
      <c r="F80" s="3079">
        <v>1542514</v>
      </c>
      <c r="G80" s="1352"/>
      <c r="T80" s="1342"/>
    </row>
    <row r="81" spans="1:7">
      <c r="A81" s="993"/>
      <c r="B81" s="996"/>
      <c r="C81" s="3078" t="s">
        <v>4310</v>
      </c>
      <c r="D81" s="2852"/>
      <c r="E81" s="3073"/>
      <c r="F81" s="3079">
        <v>1687921</v>
      </c>
      <c r="G81" s="1352"/>
    </row>
    <row r="82" spans="1:7">
      <c r="A82" s="993"/>
      <c r="B82" s="996"/>
      <c r="C82" s="3078" t="s">
        <v>3286</v>
      </c>
      <c r="D82" s="2852"/>
      <c r="E82" s="3073"/>
      <c r="F82" s="3079">
        <v>549858</v>
      </c>
      <c r="G82" s="1352"/>
    </row>
    <row r="83" spans="1:7">
      <c r="A83" s="993"/>
      <c r="B83" s="996"/>
      <c r="C83" s="3078" t="s">
        <v>3206</v>
      </c>
      <c r="D83" s="2852"/>
      <c r="E83" s="3073"/>
      <c r="F83" s="3079">
        <v>0</v>
      </c>
      <c r="G83" s="1352"/>
    </row>
    <row r="84" spans="1:7">
      <c r="A84" s="998"/>
      <c r="B84" s="996"/>
      <c r="C84" s="3078" t="s">
        <v>3287</v>
      </c>
      <c r="D84" s="2852"/>
      <c r="E84" s="2852"/>
      <c r="F84" s="3080">
        <v>939836</v>
      </c>
      <c r="G84" s="1352"/>
    </row>
    <row r="85" spans="1:7">
      <c r="A85" s="998"/>
      <c r="B85" s="996"/>
      <c r="C85" s="3078"/>
      <c r="D85" s="2852"/>
      <c r="E85" s="2852"/>
      <c r="F85" s="3079"/>
      <c r="G85" s="1352"/>
    </row>
    <row r="86" spans="1:7">
      <c r="A86" s="998"/>
      <c r="B86" s="996"/>
      <c r="C86" s="3078" t="s">
        <v>3288</v>
      </c>
      <c r="D86" s="2852"/>
      <c r="E86" s="2852"/>
      <c r="F86" s="3080">
        <f>+SUM(F79:F84)</f>
        <v>8451168</v>
      </c>
      <c r="G86" s="1352"/>
    </row>
    <row r="87" spans="1:7">
      <c r="A87" s="998"/>
      <c r="B87" s="996"/>
      <c r="C87" s="3078"/>
      <c r="D87" s="2852"/>
      <c r="E87" s="2852"/>
      <c r="F87" s="3079"/>
      <c r="G87" s="1352"/>
    </row>
    <row r="88" spans="1:7">
      <c r="A88" s="998"/>
      <c r="B88" s="996"/>
      <c r="C88" s="3078" t="s">
        <v>3433</v>
      </c>
      <c r="D88" s="2852"/>
      <c r="E88" s="2852"/>
      <c r="F88" s="3079"/>
      <c r="G88" s="1353"/>
    </row>
    <row r="89" spans="1:7">
      <c r="A89" s="998"/>
      <c r="B89" s="996"/>
      <c r="C89" s="3078" t="s">
        <v>3434</v>
      </c>
      <c r="D89" s="2852"/>
      <c r="E89" s="2852"/>
      <c r="F89" s="3079">
        <v>3217627</v>
      </c>
      <c r="G89" s="1352"/>
    </row>
    <row r="90" spans="1:7">
      <c r="A90" s="998"/>
      <c r="B90" s="996"/>
      <c r="C90" s="3078" t="s">
        <v>3435</v>
      </c>
      <c r="D90" s="2852"/>
      <c r="E90" s="2852"/>
      <c r="F90" s="2854">
        <v>283201</v>
      </c>
      <c r="G90" s="1352"/>
    </row>
    <row r="91" spans="1:7">
      <c r="A91" s="998"/>
      <c r="B91" s="996"/>
      <c r="C91" s="3078" t="s">
        <v>3436</v>
      </c>
      <c r="D91" s="2852"/>
      <c r="E91" s="2852"/>
      <c r="F91" s="3080">
        <v>-2685</v>
      </c>
      <c r="G91" s="1352"/>
    </row>
    <row r="92" spans="1:7">
      <c r="A92" s="998"/>
      <c r="B92" s="996"/>
      <c r="C92" s="3078"/>
      <c r="D92" s="2852"/>
      <c r="E92" s="2852"/>
      <c r="F92" s="3079"/>
      <c r="G92" s="1352"/>
    </row>
    <row r="93" spans="1:7">
      <c r="A93" s="998"/>
      <c r="B93" s="996"/>
      <c r="C93" s="3078" t="s">
        <v>3289</v>
      </c>
      <c r="D93" s="2852"/>
      <c r="E93" s="2852"/>
      <c r="F93" s="2853">
        <f>+SUM(F89:F91)</f>
        <v>3498143</v>
      </c>
      <c r="G93" s="1352"/>
    </row>
    <row r="94" spans="1:7">
      <c r="A94" s="998"/>
      <c r="B94" s="979"/>
      <c r="C94" s="3078"/>
      <c r="D94" s="2852"/>
      <c r="E94" s="2852"/>
      <c r="F94" s="2854"/>
      <c r="G94" s="1352"/>
    </row>
    <row r="95" spans="1:7">
      <c r="A95" s="998"/>
      <c r="B95" s="979"/>
      <c r="C95" s="3078" t="s">
        <v>3290</v>
      </c>
      <c r="D95" s="2852"/>
      <c r="E95" s="2852"/>
      <c r="F95" s="2854"/>
      <c r="G95" s="1352"/>
    </row>
    <row r="96" spans="1:7">
      <c r="A96" s="998"/>
      <c r="B96" s="996"/>
      <c r="C96" s="3078" t="s">
        <v>5080</v>
      </c>
      <c r="D96" s="2852"/>
      <c r="E96" s="2852"/>
      <c r="F96" s="3079">
        <v>1172</v>
      </c>
      <c r="G96" s="1352"/>
    </row>
    <row r="97" spans="1:9">
      <c r="A97" s="998"/>
      <c r="B97" s="996"/>
      <c r="C97" s="3078" t="s">
        <v>5395</v>
      </c>
      <c r="D97" s="2852"/>
      <c r="E97" s="2852"/>
      <c r="F97" s="3079">
        <v>-6859</v>
      </c>
      <c r="G97" s="1352"/>
    </row>
    <row r="98" spans="1:9">
      <c r="A98" s="998"/>
      <c r="B98" s="996"/>
      <c r="C98" s="3078" t="s">
        <v>3207</v>
      </c>
      <c r="D98" s="2852"/>
      <c r="E98" s="2852"/>
      <c r="F98" s="3079"/>
      <c r="G98" s="1354" t="s">
        <v>3706</v>
      </c>
    </row>
    <row r="99" spans="1:9">
      <c r="A99" s="998"/>
      <c r="B99" s="996"/>
      <c r="C99" s="3078" t="s">
        <v>3208</v>
      </c>
      <c r="D99" s="2852"/>
      <c r="E99" s="3081"/>
      <c r="F99" s="3082">
        <v>49996</v>
      </c>
      <c r="G99" s="1352"/>
    </row>
    <row r="100" spans="1:9">
      <c r="A100" s="998"/>
      <c r="B100" s="997"/>
      <c r="C100" s="3078"/>
      <c r="D100" s="2852"/>
      <c r="E100" s="2852"/>
      <c r="F100" s="3079"/>
      <c r="G100" s="1352"/>
    </row>
    <row r="101" spans="1:9" ht="15.75" thickBot="1">
      <c r="A101" s="998"/>
      <c r="B101" s="997"/>
      <c r="C101" s="3083" t="s">
        <v>5241</v>
      </c>
      <c r="D101" s="2852"/>
      <c r="E101" s="2852"/>
      <c r="F101" s="3074">
        <f>+F77+F86-F93+F96+F97+F99</f>
        <v>95592684.709999993</v>
      </c>
      <c r="G101" s="1352"/>
    </row>
    <row r="102" spans="1:9" ht="15.75" thickTop="1">
      <c r="A102" s="998"/>
      <c r="B102" s="997"/>
      <c r="C102" s="3078"/>
      <c r="D102" s="2852"/>
      <c r="E102" s="3078"/>
      <c r="F102" s="2852"/>
      <c r="G102" s="1352"/>
    </row>
    <row r="103" spans="1:9">
      <c r="A103" s="998"/>
      <c r="B103" s="997"/>
      <c r="C103" s="979"/>
      <c r="D103" s="979"/>
      <c r="E103" s="979"/>
      <c r="F103" s="3075"/>
      <c r="G103" s="1352"/>
    </row>
    <row r="104" spans="1:9">
      <c r="A104" s="998"/>
      <c r="B104" s="997"/>
      <c r="C104" s="996"/>
      <c r="D104" s="996"/>
      <c r="E104" s="996"/>
      <c r="F104" s="997"/>
      <c r="G104" s="1352"/>
    </row>
    <row r="105" spans="1:9">
      <c r="A105" s="998"/>
      <c r="B105" s="997"/>
      <c r="C105" s="996"/>
      <c r="D105" s="996"/>
      <c r="E105" s="996"/>
      <c r="F105" s="997"/>
      <c r="G105" s="1352"/>
    </row>
    <row r="106" spans="1:9">
      <c r="A106" s="998"/>
      <c r="B106" s="997"/>
      <c r="C106" s="996"/>
      <c r="D106" s="996"/>
      <c r="E106" s="996"/>
      <c r="F106" s="997"/>
      <c r="G106" s="1352"/>
    </row>
    <row r="107" spans="1:9">
      <c r="A107" s="998"/>
      <c r="B107" s="997"/>
      <c r="C107" s="996"/>
      <c r="D107" s="996"/>
      <c r="E107" s="996"/>
      <c r="F107" s="997"/>
      <c r="G107" s="1352"/>
    </row>
    <row r="108" spans="1:9">
      <c r="A108" s="998"/>
      <c r="B108" s="997"/>
      <c r="C108" s="996"/>
      <c r="D108" s="996"/>
      <c r="E108" s="996"/>
      <c r="F108" s="997"/>
      <c r="G108" s="1352"/>
    </row>
    <row r="109" spans="1:9">
      <c r="A109" s="998"/>
      <c r="B109" s="997"/>
      <c r="C109" s="996"/>
      <c r="D109" s="996"/>
      <c r="E109" s="996"/>
      <c r="F109" s="997"/>
      <c r="G109" s="1352"/>
    </row>
    <row r="110" spans="1:9" ht="15.75" thickBot="1">
      <c r="A110" s="999"/>
      <c r="B110" s="1000"/>
      <c r="C110" s="1000"/>
      <c r="D110" s="1000"/>
      <c r="E110" s="1001"/>
      <c r="F110" s="1000"/>
      <c r="G110" s="1355"/>
    </row>
    <row r="111" spans="1:9" ht="15.75">
      <c r="A111" s="997" t="s">
        <v>3035</v>
      </c>
      <c r="B111" s="997"/>
      <c r="C111" s="997"/>
      <c r="D111" s="990"/>
      <c r="E111" s="1002"/>
      <c r="F111" s="997"/>
      <c r="G111" s="1002"/>
    </row>
    <row r="112" spans="1:9">
      <c r="A112" s="3709" t="s">
        <v>194</v>
      </c>
      <c r="B112" s="3709"/>
      <c r="C112" s="3709"/>
      <c r="D112" s="3709"/>
      <c r="E112" s="3709"/>
      <c r="F112" s="3709"/>
      <c r="G112" s="3709"/>
      <c r="H112" s="3709"/>
      <c r="I112" s="3709"/>
    </row>
  </sheetData>
  <mergeCells count="2">
    <mergeCell ref="A49:I49"/>
    <mergeCell ref="A112:I112"/>
  </mergeCells>
  <phoneticPr fontId="0" type="noConversion"/>
  <pageMargins left="0.75" right="0.75" top="1" bottom="1" header="0" footer="0"/>
  <pageSetup scale="63" fitToHeight="2" orientation="portrait" horizontalDpi="300" verticalDpi="300" r:id="rId1"/>
  <headerFooter alignWithMargins="0"/>
  <rowBreaks count="1" manualBreakCount="1">
    <brk id="58"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
  <dimension ref="A1:H58"/>
  <sheetViews>
    <sheetView defaultGridColor="0" colorId="22" zoomScale="85" zoomScaleNormal="85" workbookViewId="0">
      <selection activeCell="G3" sqref="G3"/>
    </sheetView>
  </sheetViews>
  <sheetFormatPr defaultColWidth="9.6640625" defaultRowHeight="15"/>
  <cols>
    <col min="1" max="1" width="2.6640625" style="4" customWidth="1"/>
    <col min="2" max="2" width="33.6640625" style="4" customWidth="1"/>
    <col min="3" max="3" width="3.6640625" style="4" customWidth="1"/>
    <col min="4" max="4" width="2.6640625" style="4" customWidth="1"/>
    <col min="5" max="5" width="1.6640625" style="4" customWidth="1"/>
    <col min="6" max="6" width="13.6640625" style="4" customWidth="1"/>
    <col min="7" max="7" width="15.6640625" style="4" customWidth="1"/>
    <col min="8" max="8" width="16.44140625" style="4" customWidth="1"/>
    <col min="9" max="16384" width="9.6640625" style="4"/>
  </cols>
  <sheetData>
    <row r="1" spans="1:8">
      <c r="A1" s="535"/>
      <c r="B1" s="536" t="s">
        <v>2817</v>
      </c>
      <c r="C1" s="537" t="s">
        <v>3891</v>
      </c>
      <c r="D1" s="538"/>
      <c r="E1" s="538"/>
      <c r="F1" s="536"/>
      <c r="G1" s="538" t="s">
        <v>2819</v>
      </c>
      <c r="H1" s="539" t="s">
        <v>2820</v>
      </c>
    </row>
    <row r="2" spans="1:8">
      <c r="A2" s="1748"/>
      <c r="B2" s="540" t="str">
        <f>'Data Sheet'!$C$25</f>
        <v>Orange and Rockland Utilities, Inc</v>
      </c>
      <c r="C2" s="306" t="s">
        <v>3892</v>
      </c>
      <c r="D2" s="4" t="s">
        <v>1165</v>
      </c>
      <c r="F2" s="540" t="s">
        <v>3894</v>
      </c>
      <c r="G2" s="4" t="s">
        <v>2821</v>
      </c>
      <c r="H2" s="541"/>
    </row>
    <row r="3" spans="1:8" ht="15" customHeight="1">
      <c r="A3" s="1749"/>
      <c r="B3" s="1750"/>
      <c r="C3" s="360" t="s">
        <v>3895</v>
      </c>
      <c r="D3" s="1750" t="s">
        <v>3893</v>
      </c>
      <c r="E3" s="1750"/>
      <c r="F3" s="542" t="s">
        <v>3896</v>
      </c>
      <c r="G3" s="456" t="str">
        <f>'Data Sheet'!$C$40</f>
        <v>4/28/2015</v>
      </c>
      <c r="H3" s="707" t="str">
        <f>'Data Sheet'!$C$38</f>
        <v>12/31/2014</v>
      </c>
    </row>
    <row r="4" spans="1:8" ht="15" customHeight="1">
      <c r="A4" s="543" t="s">
        <v>3897</v>
      </c>
      <c r="B4" s="544"/>
      <c r="C4" s="544"/>
      <c r="D4" s="544"/>
      <c r="E4" s="544"/>
      <c r="F4" s="544"/>
      <c r="G4" s="544"/>
      <c r="H4" s="545"/>
    </row>
    <row r="5" spans="1:8">
      <c r="A5" s="1748"/>
      <c r="B5" s="3524" t="s">
        <v>1443</v>
      </c>
      <c r="C5" s="3528"/>
      <c r="D5" s="3528"/>
      <c r="E5" s="3528"/>
      <c r="F5" s="3528"/>
      <c r="G5" s="3528"/>
      <c r="H5" s="3529"/>
    </row>
    <row r="6" spans="1:8">
      <c r="A6" s="1748"/>
      <c r="B6" s="3530"/>
      <c r="C6" s="3530"/>
      <c r="D6" s="3530"/>
      <c r="E6" s="3530"/>
      <c r="F6" s="3530"/>
      <c r="G6" s="3530"/>
      <c r="H6" s="3531"/>
    </row>
    <row r="7" spans="1:8" ht="33.75" customHeight="1">
      <c r="A7" s="1748"/>
      <c r="B7" s="3530"/>
      <c r="C7" s="3530"/>
      <c r="D7" s="3530"/>
      <c r="E7" s="3530"/>
      <c r="F7" s="3530"/>
      <c r="G7" s="3530"/>
      <c r="H7" s="3531"/>
    </row>
    <row r="8" spans="1:8">
      <c r="A8" s="1748"/>
      <c r="B8" s="1745"/>
      <c r="C8" s="1745"/>
      <c r="D8" s="1745"/>
      <c r="E8" s="1745"/>
      <c r="F8" s="1745"/>
      <c r="G8" s="1745"/>
      <c r="H8" s="1746"/>
    </row>
    <row r="9" spans="1:8">
      <c r="A9" s="1748"/>
      <c r="B9" s="1745" t="s">
        <v>5360</v>
      </c>
      <c r="C9" s="1745"/>
      <c r="D9" s="1745"/>
      <c r="E9" s="1745"/>
      <c r="F9" s="1745"/>
      <c r="G9" s="1745"/>
      <c r="H9" s="1746"/>
    </row>
    <row r="10" spans="1:8">
      <c r="A10" s="1748"/>
      <c r="B10" s="1212" t="s">
        <v>1689</v>
      </c>
      <c r="C10" s="7"/>
      <c r="D10" s="7"/>
      <c r="E10" s="7" t="s">
        <v>3706</v>
      </c>
      <c r="F10" s="7"/>
      <c r="G10" s="7"/>
      <c r="H10" s="546"/>
    </row>
    <row r="11" spans="1:8">
      <c r="A11" s="1748"/>
      <c r="B11" s="1798" t="s">
        <v>1690</v>
      </c>
      <c r="C11" s="7"/>
      <c r="D11" s="7"/>
      <c r="E11" s="7"/>
      <c r="F11" s="7"/>
      <c r="G11" s="7"/>
      <c r="H11" s="546"/>
    </row>
    <row r="12" spans="1:8">
      <c r="A12" s="1748"/>
      <c r="B12" s="7" t="s">
        <v>3706</v>
      </c>
      <c r="C12" s="7"/>
      <c r="D12" s="7"/>
      <c r="E12" s="7"/>
      <c r="F12" s="7"/>
      <c r="G12" s="7"/>
      <c r="H12" s="546"/>
    </row>
    <row r="13" spans="1:8">
      <c r="A13" s="1748"/>
      <c r="B13" s="7"/>
      <c r="C13" s="7"/>
      <c r="D13" s="7"/>
      <c r="E13" s="7"/>
      <c r="F13" s="7"/>
      <c r="G13" s="7"/>
      <c r="H13" s="546"/>
    </row>
    <row r="14" spans="1:8">
      <c r="A14" s="1748"/>
      <c r="B14" s="7"/>
      <c r="C14" s="7"/>
      <c r="D14" s="7"/>
      <c r="E14" s="7"/>
      <c r="F14" s="7"/>
      <c r="G14" s="7"/>
      <c r="H14" s="546"/>
    </row>
    <row r="15" spans="1:8">
      <c r="A15" s="1749"/>
      <c r="B15" s="544"/>
      <c r="C15" s="544"/>
      <c r="D15" s="544"/>
      <c r="E15" s="544"/>
      <c r="F15" s="544"/>
      <c r="G15" s="544"/>
      <c r="H15" s="545"/>
    </row>
    <row r="16" spans="1:8">
      <c r="A16" s="1748"/>
      <c r="B16" s="3524" t="s">
        <v>195</v>
      </c>
      <c r="C16" s="3532"/>
      <c r="D16" s="3532"/>
      <c r="E16" s="3532"/>
      <c r="F16" s="3532"/>
      <c r="G16" s="3532"/>
      <c r="H16" s="3525"/>
    </row>
    <row r="17" spans="1:8">
      <c r="A17" s="1748"/>
      <c r="B17" s="3533"/>
      <c r="C17" s="3533"/>
      <c r="D17" s="3533"/>
      <c r="E17" s="3533"/>
      <c r="F17" s="3533"/>
      <c r="G17" s="3533"/>
      <c r="H17" s="3527"/>
    </row>
    <row r="18" spans="1:8" ht="15.75" customHeight="1">
      <c r="A18" s="1748"/>
      <c r="B18" s="3533"/>
      <c r="C18" s="3533"/>
      <c r="D18" s="3533"/>
      <c r="E18" s="3533"/>
      <c r="F18" s="3533"/>
      <c r="G18" s="3533"/>
      <c r="H18" s="3527"/>
    </row>
    <row r="19" spans="1:8">
      <c r="A19" s="1748"/>
      <c r="B19" s="1753"/>
      <c r="C19" s="1753"/>
      <c r="D19" s="1753"/>
      <c r="E19" s="1753"/>
      <c r="F19" s="1753"/>
      <c r="G19" s="1753"/>
      <c r="H19" s="546"/>
    </row>
    <row r="20" spans="1:8">
      <c r="A20" s="1748"/>
      <c r="B20" s="1798" t="s">
        <v>108</v>
      </c>
      <c r="C20" s="7"/>
      <c r="D20" s="7"/>
      <c r="E20" s="7"/>
      <c r="F20" s="7"/>
      <c r="G20" s="7"/>
      <c r="H20" s="546"/>
    </row>
    <row r="21" spans="1:8">
      <c r="A21" s="1748"/>
      <c r="B21" s="1798" t="s">
        <v>3706</v>
      </c>
      <c r="C21" s="7"/>
      <c r="D21" s="7"/>
      <c r="E21" s="7"/>
      <c r="F21" s="7"/>
      <c r="G21" s="7"/>
      <c r="H21" s="546"/>
    </row>
    <row r="22" spans="1:8">
      <c r="A22" s="1748"/>
      <c r="B22" s="7"/>
      <c r="C22" s="7"/>
      <c r="D22" s="7"/>
      <c r="E22" s="7"/>
      <c r="F22" s="7"/>
      <c r="G22" s="7"/>
      <c r="H22" s="546"/>
    </row>
    <row r="23" spans="1:8">
      <c r="A23" s="1748"/>
      <c r="B23" s="7"/>
      <c r="C23" s="7"/>
      <c r="D23" s="7"/>
      <c r="E23" s="7"/>
      <c r="F23" s="7"/>
      <c r="G23" s="7"/>
      <c r="H23" s="546"/>
    </row>
    <row r="24" spans="1:8">
      <c r="A24" s="1748"/>
      <c r="B24" s="7"/>
      <c r="C24" s="7"/>
      <c r="D24" s="7"/>
      <c r="E24" s="7"/>
      <c r="F24" s="7"/>
      <c r="G24" s="7"/>
      <c r="H24" s="546"/>
    </row>
    <row r="25" spans="1:8">
      <c r="A25" s="1749"/>
      <c r="B25" s="544"/>
      <c r="C25" s="544"/>
      <c r="D25" s="544"/>
      <c r="E25" s="544"/>
      <c r="F25" s="544"/>
      <c r="G25" s="544"/>
      <c r="H25" s="545"/>
    </row>
    <row r="26" spans="1:8">
      <c r="A26" s="1748"/>
      <c r="B26" s="3524" t="s">
        <v>2834</v>
      </c>
      <c r="C26" s="3532"/>
      <c r="D26" s="3532"/>
      <c r="E26" s="3532"/>
      <c r="F26" s="3532"/>
      <c r="G26" s="3532"/>
      <c r="H26" s="3525"/>
    </row>
    <row r="27" spans="1:8">
      <c r="A27" s="1748"/>
      <c r="B27" s="3533"/>
      <c r="C27" s="3533"/>
      <c r="D27" s="3533"/>
      <c r="E27" s="3533"/>
      <c r="F27" s="3533"/>
      <c r="G27" s="3533"/>
      <c r="H27" s="3527"/>
    </row>
    <row r="28" spans="1:8" ht="31.5" customHeight="1">
      <c r="A28" s="1748"/>
      <c r="B28" s="3533"/>
      <c r="C28" s="3533"/>
      <c r="D28" s="3533"/>
      <c r="E28" s="3533"/>
      <c r="F28" s="3533"/>
      <c r="G28" s="3533"/>
      <c r="H28" s="3527"/>
    </row>
    <row r="29" spans="1:8">
      <c r="A29" s="1748"/>
      <c r="B29" s="1745"/>
      <c r="C29" s="1745"/>
      <c r="D29" s="1745"/>
      <c r="E29" s="1745"/>
      <c r="F29" s="1745"/>
      <c r="G29" s="1745"/>
      <c r="H29" s="1586"/>
    </row>
    <row r="30" spans="1:8">
      <c r="A30" s="1748"/>
      <c r="B30" s="1798" t="s">
        <v>1691</v>
      </c>
      <c r="C30" s="7"/>
      <c r="D30" s="7"/>
      <c r="E30" s="7"/>
      <c r="F30" s="7"/>
      <c r="G30" s="7"/>
      <c r="H30" s="546"/>
    </row>
    <row r="31" spans="1:8">
      <c r="A31" s="1748"/>
      <c r="B31" s="7"/>
      <c r="C31" s="7"/>
      <c r="D31" s="7"/>
      <c r="E31" s="7"/>
      <c r="F31" s="7"/>
      <c r="G31" s="7"/>
      <c r="H31" s="546"/>
    </row>
    <row r="32" spans="1:8">
      <c r="A32" s="1748"/>
      <c r="B32" s="7"/>
      <c r="C32" s="7"/>
      <c r="D32" s="7"/>
      <c r="E32" s="7"/>
      <c r="F32" s="7"/>
      <c r="G32" s="7"/>
      <c r="H32" s="546"/>
    </row>
    <row r="33" spans="1:8">
      <c r="A33" s="1748"/>
      <c r="B33" s="7"/>
      <c r="C33" s="7"/>
      <c r="D33" s="7"/>
      <c r="E33" s="7"/>
      <c r="F33" s="7"/>
      <c r="G33" s="7"/>
      <c r="H33" s="546"/>
    </row>
    <row r="34" spans="1:8">
      <c r="A34" s="1748"/>
      <c r="B34" s="7"/>
      <c r="C34" s="7"/>
      <c r="D34" s="7"/>
      <c r="E34" s="7"/>
      <c r="F34" s="7"/>
      <c r="G34" s="7"/>
      <c r="H34" s="546"/>
    </row>
    <row r="35" spans="1:8">
      <c r="A35" s="1748"/>
      <c r="B35" s="7"/>
      <c r="C35" s="7"/>
      <c r="D35" s="7"/>
      <c r="E35" s="7"/>
      <c r="F35" s="7"/>
      <c r="G35" s="7"/>
      <c r="H35" s="546"/>
    </row>
    <row r="36" spans="1:8">
      <c r="A36" s="1748"/>
      <c r="B36" s="7"/>
      <c r="C36" s="7"/>
      <c r="D36" s="7"/>
      <c r="E36" s="7"/>
      <c r="F36" s="7"/>
      <c r="G36" s="7"/>
      <c r="H36" s="546"/>
    </row>
    <row r="37" spans="1:8">
      <c r="A37" s="1748"/>
      <c r="B37" s="7"/>
      <c r="C37" s="7"/>
      <c r="D37" s="7"/>
      <c r="E37" s="7"/>
      <c r="F37" s="7"/>
      <c r="G37" s="7"/>
      <c r="H37" s="546"/>
    </row>
    <row r="38" spans="1:8">
      <c r="A38" s="1749"/>
      <c r="B38" s="544"/>
      <c r="C38" s="544"/>
      <c r="D38" s="544"/>
      <c r="E38" s="544"/>
      <c r="F38" s="544"/>
      <c r="G38" s="544"/>
      <c r="H38" s="545"/>
    </row>
    <row r="39" spans="1:8">
      <c r="A39" s="1748"/>
      <c r="B39" s="3524" t="s">
        <v>2835</v>
      </c>
      <c r="C39" s="3524"/>
      <c r="D39" s="3524"/>
      <c r="E39" s="3524"/>
      <c r="F39" s="3524"/>
      <c r="G39" s="3524"/>
      <c r="H39" s="3525"/>
    </row>
    <row r="40" spans="1:8">
      <c r="A40" s="1748"/>
      <c r="B40" s="3526"/>
      <c r="C40" s="3526"/>
      <c r="D40" s="3526"/>
      <c r="E40" s="3526"/>
      <c r="F40" s="3526"/>
      <c r="G40" s="3526"/>
      <c r="H40" s="3527"/>
    </row>
    <row r="41" spans="1:8">
      <c r="A41" s="1748"/>
      <c r="B41" s="7"/>
      <c r="C41" s="7"/>
      <c r="D41" s="7"/>
      <c r="E41" s="7"/>
      <c r="F41" s="7"/>
      <c r="G41" s="7"/>
      <c r="H41" s="546"/>
    </row>
    <row r="42" spans="1:8">
      <c r="A42" s="1748"/>
      <c r="B42" s="1798" t="s">
        <v>109</v>
      </c>
      <c r="C42" s="7"/>
      <c r="D42" s="7"/>
      <c r="E42" s="7"/>
      <c r="F42" s="7"/>
      <c r="G42" s="7"/>
      <c r="H42" s="546"/>
    </row>
    <row r="43" spans="1:8">
      <c r="A43" s="1748"/>
      <c r="B43" s="1798" t="s">
        <v>110</v>
      </c>
      <c r="C43" s="7"/>
      <c r="D43" s="7"/>
      <c r="E43" s="7"/>
      <c r="F43" s="7"/>
      <c r="G43" s="7"/>
      <c r="H43" s="546"/>
    </row>
    <row r="44" spans="1:8">
      <c r="A44" s="1748"/>
      <c r="B44" s="7"/>
      <c r="C44" s="7"/>
      <c r="D44" s="7"/>
      <c r="E44" s="7"/>
      <c r="F44" s="7"/>
      <c r="G44" s="7"/>
      <c r="H44" s="546"/>
    </row>
    <row r="45" spans="1:8">
      <c r="A45" s="1748"/>
      <c r="B45" s="7"/>
      <c r="C45" s="7"/>
      <c r="D45" s="7"/>
      <c r="E45" s="7"/>
      <c r="F45" s="7"/>
      <c r="G45" s="7"/>
      <c r="H45" s="546"/>
    </row>
    <row r="46" spans="1:8">
      <c r="A46" s="1748"/>
      <c r="B46" s="7"/>
      <c r="C46" s="7"/>
      <c r="D46" s="7"/>
      <c r="E46" s="7"/>
      <c r="F46" s="7"/>
      <c r="G46" s="7"/>
      <c r="H46" s="546"/>
    </row>
    <row r="47" spans="1:8">
      <c r="A47" s="1748"/>
      <c r="B47" s="7"/>
      <c r="C47" s="7"/>
      <c r="D47" s="7"/>
      <c r="E47" s="7"/>
      <c r="F47" s="7"/>
      <c r="G47" s="7"/>
      <c r="H47" s="546"/>
    </row>
    <row r="48" spans="1:8">
      <c r="A48" s="1749"/>
      <c r="B48" s="544"/>
      <c r="C48" s="544"/>
      <c r="D48" s="544"/>
      <c r="E48" s="544"/>
      <c r="F48" s="544"/>
      <c r="G48" s="544"/>
      <c r="H48" s="545"/>
    </row>
    <row r="49" spans="1:8">
      <c r="A49" s="1748"/>
      <c r="B49" s="3524" t="s">
        <v>2836</v>
      </c>
      <c r="C49" s="3524"/>
      <c r="D49" s="3524"/>
      <c r="E49" s="3524"/>
      <c r="F49" s="3524"/>
      <c r="G49" s="3524"/>
      <c r="H49" s="3525"/>
    </row>
    <row r="50" spans="1:8">
      <c r="A50" s="1748"/>
      <c r="B50" s="3526"/>
      <c r="C50" s="3526"/>
      <c r="D50" s="3526"/>
      <c r="E50" s="3526"/>
      <c r="F50" s="3526"/>
      <c r="G50" s="3526"/>
      <c r="H50" s="3527"/>
    </row>
    <row r="51" spans="1:8">
      <c r="A51" s="1748"/>
      <c r="B51" s="7"/>
      <c r="C51" s="7"/>
      <c r="D51" s="7"/>
      <c r="E51" s="7"/>
      <c r="F51" s="7"/>
      <c r="G51" s="7"/>
      <c r="H51" s="546"/>
    </row>
    <row r="52" spans="1:8">
      <c r="A52" s="1748"/>
      <c r="B52" s="1798" t="s">
        <v>2837</v>
      </c>
      <c r="C52" s="7"/>
      <c r="D52" s="7"/>
      <c r="E52" s="7"/>
      <c r="F52" s="7"/>
      <c r="G52" s="7"/>
      <c r="H52" s="546"/>
    </row>
    <row r="53" spans="1:8">
      <c r="A53" s="1748"/>
      <c r="B53" s="1798" t="s">
        <v>1692</v>
      </c>
      <c r="C53" s="7"/>
      <c r="D53" s="7"/>
      <c r="E53" s="7"/>
      <c r="F53" s="7"/>
      <c r="G53" s="7"/>
      <c r="H53" s="546"/>
    </row>
    <row r="54" spans="1:8">
      <c r="A54" s="1748"/>
      <c r="C54" s="7"/>
      <c r="D54" s="7"/>
      <c r="E54" s="7"/>
      <c r="F54" s="7"/>
      <c r="G54" s="7"/>
      <c r="H54" s="546"/>
    </row>
    <row r="55" spans="1:8">
      <c r="A55" s="1748"/>
      <c r="C55" s="7"/>
      <c r="D55" s="7"/>
      <c r="E55" s="7"/>
      <c r="F55" s="7"/>
      <c r="G55" s="7"/>
      <c r="H55" s="546"/>
    </row>
    <row r="56" spans="1:8" ht="15.75" thickBot="1">
      <c r="A56" s="547"/>
      <c r="B56" s="548"/>
      <c r="C56" s="549"/>
      <c r="D56" s="549"/>
      <c r="E56" s="549"/>
      <c r="F56" s="549"/>
      <c r="G56" s="549"/>
      <c r="H56" s="550"/>
    </row>
    <row r="57" spans="1:8">
      <c r="A57" s="1798" t="s">
        <v>2963</v>
      </c>
      <c r="C57" s="7"/>
      <c r="D57" s="7"/>
      <c r="E57" s="7"/>
      <c r="F57" s="7"/>
      <c r="G57" s="7"/>
      <c r="H57" s="7"/>
    </row>
    <row r="58" spans="1:8" ht="15.75" customHeight="1">
      <c r="A58" s="1213" t="s">
        <v>2964</v>
      </c>
      <c r="B58" s="7"/>
      <c r="C58" s="7"/>
      <c r="D58" s="7"/>
      <c r="E58" s="7"/>
      <c r="F58" s="7"/>
      <c r="G58" s="7"/>
      <c r="H58" s="7"/>
    </row>
  </sheetData>
  <mergeCells count="5">
    <mergeCell ref="B49:H50"/>
    <mergeCell ref="B5:H7"/>
    <mergeCell ref="B16:H18"/>
    <mergeCell ref="B26:H28"/>
    <mergeCell ref="B39:H40"/>
  </mergeCells>
  <phoneticPr fontId="0" type="noConversion"/>
  <printOptions horizontalCentered="1" verticalCentered="1"/>
  <pageMargins left="0.5" right="0.5" top="0.5" bottom="0.5" header="0" footer="0"/>
  <pageSetup scale="8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8">
    <tabColor rgb="FF00B050"/>
    <pageSetUpPr fitToPage="1"/>
  </sheetPr>
  <dimension ref="A1:F57"/>
  <sheetViews>
    <sheetView defaultGridColor="0" view="pageBreakPreview" topLeftCell="A10" colorId="22" zoomScale="75" zoomScaleNormal="85" workbookViewId="0">
      <selection activeCell="E55" sqref="E55"/>
    </sheetView>
  </sheetViews>
  <sheetFormatPr defaultColWidth="9.6640625" defaultRowHeight="15"/>
  <cols>
    <col min="1" max="1" width="4.6640625" style="4" customWidth="1"/>
    <col min="2" max="2" width="34" style="4" customWidth="1"/>
    <col min="3" max="6" width="15.6640625" style="4" customWidth="1"/>
    <col min="7" max="16384" width="9.6640625" style="4"/>
  </cols>
  <sheetData>
    <row r="1" spans="1:6">
      <c r="A1" s="130" t="s">
        <v>2817</v>
      </c>
      <c r="B1" s="1883"/>
      <c r="C1" s="428" t="s">
        <v>3891</v>
      </c>
      <c r="D1" s="41"/>
      <c r="E1" s="1799" t="s">
        <v>2819</v>
      </c>
      <c r="F1" s="1254" t="s">
        <v>2820</v>
      </c>
    </row>
    <row r="2" spans="1:6">
      <c r="A2" s="66" t="str">
        <f>'Data Sheet'!C25</f>
        <v>Orange and Rockland Utilities, Inc</v>
      </c>
      <c r="B2" s="533"/>
      <c r="C2" s="66" t="s">
        <v>511</v>
      </c>
      <c r="D2" s="533"/>
      <c r="E2" s="1756"/>
      <c r="F2" s="435"/>
    </row>
    <row r="3" spans="1:6" ht="15" customHeight="1">
      <c r="A3" s="296"/>
      <c r="B3" s="533"/>
      <c r="C3" s="66" t="s">
        <v>292</v>
      </c>
      <c r="D3" s="533"/>
      <c r="E3" s="462" t="str">
        <f>'Data Sheet'!$C$40</f>
        <v>4/28/2015</v>
      </c>
      <c r="F3" s="462" t="str">
        <f>'Data Sheet'!$C$38</f>
        <v>12/31/2014</v>
      </c>
    </row>
    <row r="4" spans="1:6" ht="15" customHeight="1">
      <c r="A4" s="1884" t="s">
        <v>1151</v>
      </c>
      <c r="B4" s="421"/>
      <c r="C4" s="132"/>
      <c r="D4" s="132"/>
      <c r="E4" s="132"/>
      <c r="F4" s="1885"/>
    </row>
    <row r="5" spans="1:6">
      <c r="A5" s="296"/>
      <c r="B5" s="533"/>
      <c r="C5" s="533"/>
      <c r="D5" s="533"/>
      <c r="E5" s="533"/>
      <c r="F5" s="1886"/>
    </row>
    <row r="6" spans="1:6" ht="96" customHeight="1">
      <c r="A6" s="296"/>
      <c r="B6" s="3710" t="s">
        <v>4358</v>
      </c>
      <c r="C6" s="3710"/>
      <c r="D6" s="3710"/>
      <c r="E6" s="3710"/>
      <c r="F6" s="3711"/>
    </row>
    <row r="7" spans="1:6">
      <c r="A7" s="296"/>
      <c r="B7" s="52"/>
      <c r="C7" s="52"/>
      <c r="D7" s="52"/>
      <c r="E7" s="52"/>
      <c r="F7" s="77"/>
    </row>
    <row r="8" spans="1:6">
      <c r="A8" s="1887" t="s">
        <v>4190</v>
      </c>
      <c r="B8" s="1888" t="s">
        <v>3701</v>
      </c>
      <c r="C8" s="1888" t="s">
        <v>4359</v>
      </c>
      <c r="D8" s="1888" t="s">
        <v>4359</v>
      </c>
      <c r="E8" s="1888" t="s">
        <v>4359</v>
      </c>
      <c r="F8" s="1888" t="s">
        <v>4359</v>
      </c>
    </row>
    <row r="9" spans="1:6" ht="15.75" thickBot="1">
      <c r="A9" s="1887" t="s">
        <v>4193</v>
      </c>
      <c r="B9" s="1356"/>
      <c r="C9" s="1889" t="s">
        <v>4360</v>
      </c>
      <c r="D9" s="1889" t="s">
        <v>4361</v>
      </c>
      <c r="E9" s="1889" t="s">
        <v>4362</v>
      </c>
      <c r="F9" s="1889" t="s">
        <v>4363</v>
      </c>
    </row>
    <row r="10" spans="1:6">
      <c r="A10" s="1890">
        <v>1</v>
      </c>
      <c r="B10" s="533" t="s">
        <v>697</v>
      </c>
      <c r="C10" s="1891"/>
      <c r="D10" s="1891"/>
      <c r="E10" s="200"/>
      <c r="F10" s="1892"/>
    </row>
    <row r="11" spans="1:6">
      <c r="A11" s="1893">
        <v>2</v>
      </c>
      <c r="B11" s="1894" t="s">
        <v>4364</v>
      </c>
      <c r="C11" s="850">
        <v>63749372</v>
      </c>
      <c r="D11" s="850">
        <v>80792843</v>
      </c>
      <c r="E11" s="850">
        <v>100863266</v>
      </c>
      <c r="F11" s="1895">
        <v>116494563</v>
      </c>
    </row>
    <row r="12" spans="1:6">
      <c r="A12" s="1893">
        <v>3</v>
      </c>
      <c r="B12" s="533" t="s">
        <v>4365</v>
      </c>
      <c r="C12" s="850">
        <v>-27636</v>
      </c>
      <c r="D12" s="850">
        <v>-54037</v>
      </c>
      <c r="E12" s="850">
        <v>-50867</v>
      </c>
      <c r="F12" s="1895">
        <v>-684251</v>
      </c>
    </row>
    <row r="13" spans="1:6">
      <c r="A13" s="1893">
        <v>4</v>
      </c>
      <c r="B13" s="533" t="s">
        <v>4366</v>
      </c>
      <c r="C13" s="850"/>
      <c r="D13" s="850"/>
      <c r="E13" s="850"/>
      <c r="F13" s="1895"/>
    </row>
    <row r="14" spans="1:6">
      <c r="A14" s="1893">
        <v>5</v>
      </c>
      <c r="B14" s="768" t="s">
        <v>4367</v>
      </c>
      <c r="C14" s="850">
        <v>506985</v>
      </c>
      <c r="D14" s="850">
        <v>1053874</v>
      </c>
      <c r="E14" s="850">
        <v>1760980</v>
      </c>
      <c r="F14" s="1895">
        <v>2214422</v>
      </c>
    </row>
    <row r="15" spans="1:6">
      <c r="A15" s="1893">
        <v>6</v>
      </c>
      <c r="B15" s="768" t="s">
        <v>3798</v>
      </c>
      <c r="C15" s="850">
        <v>245579</v>
      </c>
      <c r="D15" s="850">
        <v>601243</v>
      </c>
      <c r="E15" s="850">
        <v>835507</v>
      </c>
      <c r="F15" s="1895">
        <v>1126372</v>
      </c>
    </row>
    <row r="16" spans="1:6">
      <c r="A16" s="1893">
        <v>7</v>
      </c>
      <c r="B16" s="768" t="s">
        <v>4368</v>
      </c>
      <c r="C16" s="850">
        <v>7438832</v>
      </c>
      <c r="D16" s="850">
        <v>21642058</v>
      </c>
      <c r="E16" s="850">
        <v>40112608</v>
      </c>
      <c r="F16" s="1895">
        <v>53078201</v>
      </c>
    </row>
    <row r="17" spans="1:6">
      <c r="A17" s="1893">
        <v>8</v>
      </c>
      <c r="B17" s="533"/>
      <c r="C17" s="850"/>
      <c r="D17" s="850"/>
      <c r="E17" s="850"/>
      <c r="F17" s="1895"/>
    </row>
    <row r="18" spans="1:6">
      <c r="A18" s="1893">
        <v>9</v>
      </c>
      <c r="B18" s="533"/>
      <c r="C18" s="850"/>
      <c r="D18" s="850"/>
      <c r="E18" s="850"/>
      <c r="F18" s="1895"/>
    </row>
    <row r="19" spans="1:6">
      <c r="A19" s="1893">
        <v>10</v>
      </c>
      <c r="B19" s="533"/>
      <c r="C19" s="850"/>
      <c r="D19" s="850"/>
      <c r="E19" s="850"/>
      <c r="F19" s="1895"/>
    </row>
    <row r="20" spans="1:6">
      <c r="A20" s="1893">
        <v>11</v>
      </c>
      <c r="B20" s="533"/>
      <c r="C20" s="850"/>
      <c r="D20" s="850"/>
      <c r="E20" s="850"/>
      <c r="F20" s="1895"/>
    </row>
    <row r="21" spans="1:6">
      <c r="A21" s="1893">
        <v>12</v>
      </c>
      <c r="B21" s="533"/>
      <c r="C21" s="850"/>
      <c r="D21" s="850"/>
      <c r="E21" s="850"/>
      <c r="F21" s="1895"/>
    </row>
    <row r="22" spans="1:6">
      <c r="A22" s="1893">
        <v>13</v>
      </c>
      <c r="B22" s="533"/>
      <c r="C22" s="850"/>
      <c r="D22" s="850"/>
      <c r="E22" s="850"/>
      <c r="F22" s="1895"/>
    </row>
    <row r="23" spans="1:6">
      <c r="A23" s="1893">
        <v>14</v>
      </c>
      <c r="B23" s="533"/>
      <c r="C23" s="66"/>
      <c r="D23" s="66"/>
      <c r="E23" s="200"/>
      <c r="F23" s="53"/>
    </row>
    <row r="24" spans="1:6">
      <c r="A24" s="1893">
        <v>15</v>
      </c>
      <c r="B24" s="533"/>
      <c r="C24" s="66"/>
      <c r="D24" s="66"/>
      <c r="E24" s="200"/>
      <c r="F24" s="53"/>
    </row>
    <row r="25" spans="1:6">
      <c r="A25" s="1893">
        <v>16</v>
      </c>
      <c r="B25" s="533"/>
      <c r="C25" s="66"/>
      <c r="D25" s="66"/>
      <c r="E25" s="200"/>
      <c r="F25" s="53"/>
    </row>
    <row r="26" spans="1:6">
      <c r="A26" s="1893">
        <v>17</v>
      </c>
      <c r="B26" s="533"/>
      <c r="C26" s="66"/>
      <c r="D26" s="66"/>
      <c r="E26" s="200"/>
      <c r="F26" s="53"/>
    </row>
    <row r="27" spans="1:6">
      <c r="A27" s="1893">
        <v>18</v>
      </c>
      <c r="B27" s="533"/>
      <c r="C27" s="66"/>
      <c r="D27" s="66"/>
      <c r="E27" s="200"/>
      <c r="F27" s="53"/>
    </row>
    <row r="28" spans="1:6">
      <c r="A28" s="1893">
        <v>19</v>
      </c>
      <c r="B28" s="533"/>
      <c r="C28" s="296"/>
      <c r="D28" s="296"/>
      <c r="E28" s="313"/>
      <c r="F28" s="1896"/>
    </row>
    <row r="29" spans="1:6">
      <c r="A29" s="1893">
        <v>20</v>
      </c>
      <c r="B29" s="1592"/>
      <c r="C29" s="66"/>
      <c r="D29" s="66"/>
      <c r="E29" s="200"/>
      <c r="F29" s="53"/>
    </row>
    <row r="30" spans="1:6">
      <c r="A30" s="1893">
        <v>21</v>
      </c>
      <c r="B30" s="533"/>
      <c r="C30" s="66"/>
      <c r="D30" s="66"/>
      <c r="E30" s="200"/>
      <c r="F30" s="53"/>
    </row>
    <row r="31" spans="1:6">
      <c r="A31" s="1893">
        <v>22</v>
      </c>
      <c r="B31" s="533"/>
      <c r="C31" s="66"/>
      <c r="D31" s="66"/>
      <c r="E31" s="200"/>
      <c r="F31" s="53"/>
    </row>
    <row r="32" spans="1:6">
      <c r="A32" s="1893">
        <v>23</v>
      </c>
      <c r="B32" s="533"/>
      <c r="C32" s="66"/>
      <c r="D32" s="66"/>
      <c r="E32" s="200"/>
      <c r="F32" s="53"/>
    </row>
    <row r="33" spans="1:6">
      <c r="A33" s="1893">
        <v>24</v>
      </c>
      <c r="B33" s="533"/>
      <c r="C33" s="66"/>
      <c r="D33" s="66"/>
      <c r="E33" s="200"/>
      <c r="F33" s="53"/>
    </row>
    <row r="34" spans="1:6">
      <c r="A34" s="1893">
        <v>25</v>
      </c>
      <c r="B34" s="533"/>
      <c r="C34" s="66"/>
      <c r="D34" s="66"/>
      <c r="E34" s="200"/>
      <c r="F34" s="53"/>
    </row>
    <row r="35" spans="1:6">
      <c r="A35" s="1893">
        <v>26</v>
      </c>
      <c r="B35" s="533"/>
      <c r="C35" s="66"/>
      <c r="D35" s="66"/>
      <c r="E35" s="200"/>
      <c r="F35" s="53"/>
    </row>
    <row r="36" spans="1:6">
      <c r="A36" s="1893">
        <v>27</v>
      </c>
      <c r="B36" s="533"/>
      <c r="C36" s="66"/>
      <c r="D36" s="66"/>
      <c r="E36" s="200"/>
      <c r="F36" s="53"/>
    </row>
    <row r="37" spans="1:6">
      <c r="A37" s="1893">
        <v>28</v>
      </c>
      <c r="B37" s="533"/>
      <c r="C37" s="66"/>
      <c r="D37" s="66"/>
      <c r="E37" s="200"/>
      <c r="F37" s="53"/>
    </row>
    <row r="38" spans="1:6">
      <c r="A38" s="1893">
        <v>29</v>
      </c>
      <c r="B38" s="533"/>
      <c r="C38" s="66"/>
      <c r="D38" s="66"/>
      <c r="E38" s="200"/>
      <c r="F38" s="53"/>
    </row>
    <row r="39" spans="1:6">
      <c r="A39" s="1893">
        <v>30</v>
      </c>
      <c r="B39" s="533"/>
      <c r="C39" s="66"/>
      <c r="D39" s="66"/>
      <c r="E39" s="200"/>
      <c r="F39" s="53"/>
    </row>
    <row r="40" spans="1:6">
      <c r="A40" s="1893">
        <v>31</v>
      </c>
      <c r="B40" s="533"/>
      <c r="C40" s="296"/>
      <c r="D40" s="296"/>
      <c r="E40" s="313"/>
      <c r="F40" s="1896"/>
    </row>
    <row r="41" spans="1:6">
      <c r="A41" s="1893">
        <v>32</v>
      </c>
      <c r="B41" s="1592"/>
      <c r="C41" s="66"/>
      <c r="D41" s="66"/>
      <c r="E41" s="200"/>
      <c r="F41" s="53"/>
    </row>
    <row r="42" spans="1:6">
      <c r="A42" s="1893">
        <v>33</v>
      </c>
      <c r="B42" s="533"/>
      <c r="C42" s="66"/>
      <c r="D42" s="66"/>
      <c r="E42" s="200"/>
      <c r="F42" s="53"/>
    </row>
    <row r="43" spans="1:6">
      <c r="A43" s="1893">
        <v>34</v>
      </c>
      <c r="B43" s="533"/>
      <c r="C43" s="66"/>
      <c r="D43" s="66"/>
      <c r="E43" s="200"/>
      <c r="F43" s="53"/>
    </row>
    <row r="44" spans="1:6">
      <c r="A44" s="1893">
        <v>35</v>
      </c>
      <c r="B44" s="533"/>
      <c r="C44" s="66"/>
      <c r="D44" s="66"/>
      <c r="E44" s="200"/>
      <c r="F44" s="53"/>
    </row>
    <row r="45" spans="1:6">
      <c r="A45" s="1893">
        <v>36</v>
      </c>
      <c r="B45" s="533"/>
      <c r="C45" s="66"/>
      <c r="D45" s="66"/>
      <c r="E45" s="200"/>
      <c r="F45" s="53"/>
    </row>
    <row r="46" spans="1:6">
      <c r="A46" s="1893">
        <v>37</v>
      </c>
      <c r="B46" s="533"/>
      <c r="C46" s="66"/>
      <c r="D46" s="66"/>
      <c r="E46" s="200"/>
      <c r="F46" s="53"/>
    </row>
    <row r="47" spans="1:6">
      <c r="A47" s="1893">
        <v>38</v>
      </c>
      <c r="B47" s="533"/>
      <c r="C47" s="66"/>
      <c r="D47" s="66"/>
      <c r="E47" s="200"/>
      <c r="F47" s="53"/>
    </row>
    <row r="48" spans="1:6">
      <c r="A48" s="1893">
        <v>39</v>
      </c>
      <c r="B48" s="533"/>
      <c r="C48" s="66"/>
      <c r="D48" s="66"/>
      <c r="E48" s="200"/>
      <c r="F48" s="53"/>
    </row>
    <row r="49" spans="1:6">
      <c r="A49" s="1893">
        <v>40</v>
      </c>
      <c r="B49" s="533"/>
      <c r="C49" s="66"/>
      <c r="D49" s="66"/>
      <c r="E49" s="200"/>
      <c r="F49" s="53"/>
    </row>
    <row r="50" spans="1:6">
      <c r="A50" s="1893">
        <v>41</v>
      </c>
      <c r="B50" s="533"/>
      <c r="C50" s="66"/>
      <c r="D50" s="66"/>
      <c r="E50" s="200"/>
      <c r="F50" s="53"/>
    </row>
    <row r="51" spans="1:6">
      <c r="A51" s="1893">
        <v>42</v>
      </c>
      <c r="B51" s="533"/>
      <c r="C51" s="66"/>
      <c r="D51" s="66"/>
      <c r="E51" s="200"/>
      <c r="F51" s="53"/>
    </row>
    <row r="52" spans="1:6">
      <c r="A52" s="1893">
        <v>43</v>
      </c>
      <c r="B52" s="533"/>
      <c r="C52" s="66"/>
      <c r="D52" s="66"/>
      <c r="E52" s="200"/>
      <c r="F52" s="53"/>
    </row>
    <row r="53" spans="1:6">
      <c r="A53" s="1893">
        <v>44</v>
      </c>
      <c r="B53" s="533"/>
      <c r="C53" s="66"/>
      <c r="D53" s="66"/>
      <c r="E53" s="200"/>
      <c r="F53" s="53"/>
    </row>
    <row r="54" spans="1:6">
      <c r="A54" s="435">
        <v>45</v>
      </c>
      <c r="B54" s="533"/>
      <c r="C54" s="1897"/>
      <c r="D54" s="1897"/>
      <c r="E54" s="1898"/>
      <c r="F54" s="1899"/>
    </row>
    <row r="55" spans="1:6" ht="15.75" thickBot="1">
      <c r="A55" s="1900">
        <v>46</v>
      </c>
      <c r="B55" s="1900" t="s">
        <v>1730</v>
      </c>
      <c r="C55" s="1901">
        <f>SUM(C10:C54)</f>
        <v>71913132</v>
      </c>
      <c r="D55" s="1901">
        <f>SUM(D10:D54)</f>
        <v>104035981</v>
      </c>
      <c r="E55" s="1901">
        <f>SUM(E10:E54)</f>
        <v>143521494</v>
      </c>
      <c r="F55" s="1902">
        <f>SUM(F10:F54)</f>
        <v>172229307</v>
      </c>
    </row>
    <row r="56" spans="1:6" ht="15.75">
      <c r="A56" s="75" t="s">
        <v>4357</v>
      </c>
      <c r="B56" s="11"/>
      <c r="C56" s="75"/>
      <c r="D56" s="75"/>
      <c r="E56" s="11"/>
      <c r="F56" s="11"/>
    </row>
    <row r="57" spans="1:6">
      <c r="A57" s="44" t="s">
        <v>4356</v>
      </c>
      <c r="B57" s="44"/>
      <c r="C57" s="44"/>
      <c r="D57" s="44"/>
      <c r="E57" s="44"/>
      <c r="F57" s="44"/>
    </row>
  </sheetData>
  <mergeCells count="1">
    <mergeCell ref="B6:F6"/>
  </mergeCells>
  <phoneticPr fontId="0" type="noConversion"/>
  <printOptions horizontalCentered="1" verticalCentered="1"/>
  <pageMargins left="0.5" right="0.5" top="0.75" bottom="0.75" header="0.25" footer="0.25"/>
  <pageSetup scale="72" orientation="portrait" horizontalDpi="300" verticalDpi="300" r:id="rId1"/>
  <headerFooter alignWithMargins="0">
    <oddFooter>&amp;R&amp;D</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9">
    <tabColor rgb="FF00B050"/>
    <pageSetUpPr fitToPage="1"/>
  </sheetPr>
  <dimension ref="A1:H64"/>
  <sheetViews>
    <sheetView defaultGridColor="0" view="pageBreakPreview" topLeftCell="A37" colorId="22" zoomScaleNormal="85" zoomScaleSheetLayoutView="100" workbookViewId="0">
      <selection activeCell="C62" sqref="C62"/>
    </sheetView>
  </sheetViews>
  <sheetFormatPr defaultColWidth="9.6640625" defaultRowHeight="15"/>
  <cols>
    <col min="1" max="1" width="4.6640625" style="4" customWidth="1"/>
    <col min="2" max="2" width="14.6640625" style="4" customWidth="1"/>
    <col min="3" max="4" width="16.6640625" style="4" customWidth="1"/>
    <col min="5" max="5" width="4.6640625" style="4" customWidth="1"/>
    <col min="6" max="6" width="17.6640625" style="4" customWidth="1"/>
    <col min="7" max="7" width="12.6640625" style="4" customWidth="1"/>
    <col min="8" max="8" width="20.109375" style="4" customWidth="1"/>
    <col min="9" max="16384" width="9.6640625" style="4"/>
  </cols>
  <sheetData>
    <row r="1" spans="1:8">
      <c r="A1" s="13" t="s">
        <v>2817</v>
      </c>
      <c r="B1" s="41"/>
      <c r="C1" s="41"/>
      <c r="D1" s="428" t="s">
        <v>3891</v>
      </c>
      <c r="E1" s="429"/>
      <c r="F1" s="430"/>
      <c r="G1" s="1799" t="s">
        <v>2819</v>
      </c>
      <c r="H1" s="287" t="s">
        <v>2820</v>
      </c>
    </row>
    <row r="2" spans="1:8">
      <c r="A2" s="47" t="str">
        <f>'356'!A2</f>
        <v>Orange and Rockland Utilities, Inc.</v>
      </c>
      <c r="B2" s="1621"/>
      <c r="C2" s="1621"/>
      <c r="D2" s="776" t="s">
        <v>511</v>
      </c>
      <c r="E2" s="11"/>
      <c r="F2" s="1766"/>
      <c r="G2" s="1756"/>
      <c r="H2" s="1622"/>
    </row>
    <row r="3" spans="1:8" ht="15" customHeight="1">
      <c r="A3" s="1293"/>
      <c r="B3" s="1621"/>
      <c r="C3" s="1621"/>
      <c r="D3" s="776" t="s">
        <v>292</v>
      </c>
      <c r="E3" s="11"/>
      <c r="F3" s="11"/>
      <c r="G3" s="462" t="str">
        <f>'Data Sheet'!$C$40</f>
        <v>4/28/2015</v>
      </c>
      <c r="H3" s="707" t="str">
        <f>'Data Sheet'!$C$38</f>
        <v>12/31/2014</v>
      </c>
    </row>
    <row r="4" spans="1:8" ht="15" customHeight="1">
      <c r="A4" s="420" t="s">
        <v>3291</v>
      </c>
      <c r="B4" s="421"/>
      <c r="C4" s="421"/>
      <c r="D4" s="132"/>
      <c r="E4" s="132"/>
      <c r="F4" s="132"/>
      <c r="G4" s="132"/>
      <c r="H4" s="133"/>
    </row>
    <row r="5" spans="1:8" ht="15.75">
      <c r="A5" s="43"/>
      <c r="B5" s="11"/>
      <c r="C5" s="11"/>
      <c r="D5" s="44"/>
      <c r="E5" s="44"/>
      <c r="F5" s="44"/>
      <c r="G5" s="44"/>
      <c r="H5" s="45"/>
    </row>
    <row r="6" spans="1:8">
      <c r="A6" s="47" t="s">
        <v>3292</v>
      </c>
      <c r="B6" s="11"/>
      <c r="C6" s="11"/>
      <c r="D6" s="11"/>
      <c r="E6" s="11"/>
      <c r="F6" s="44"/>
      <c r="G6" s="44"/>
      <c r="H6" s="45"/>
    </row>
    <row r="7" spans="1:8">
      <c r="A7" s="47" t="s">
        <v>3293</v>
      </c>
      <c r="B7" s="11"/>
      <c r="C7" s="11"/>
      <c r="D7" s="11"/>
      <c r="E7" s="11"/>
      <c r="F7" s="11"/>
      <c r="G7" s="11"/>
      <c r="H7" s="48"/>
    </row>
    <row r="8" spans="1:8">
      <c r="A8" s="47"/>
      <c r="B8" s="11"/>
      <c r="C8" s="11"/>
      <c r="D8" s="11"/>
      <c r="E8" s="11"/>
      <c r="F8" s="11"/>
      <c r="G8" s="11"/>
      <c r="H8" s="48"/>
    </row>
    <row r="9" spans="1:8">
      <c r="A9" s="1784" t="s">
        <v>4190</v>
      </c>
      <c r="B9" s="370" t="s">
        <v>3700</v>
      </c>
      <c r="C9" s="232"/>
      <c r="D9" s="443" t="s">
        <v>632</v>
      </c>
      <c r="E9" s="443" t="s">
        <v>4190</v>
      </c>
      <c r="F9" s="443" t="s">
        <v>3700</v>
      </c>
      <c r="G9" s="1785"/>
      <c r="H9" s="223" t="s">
        <v>632</v>
      </c>
    </row>
    <row r="10" spans="1:8">
      <c r="A10" s="1791" t="s">
        <v>4193</v>
      </c>
      <c r="B10" s="206" t="s">
        <v>65</v>
      </c>
      <c r="C10" s="50"/>
      <c r="D10" s="220" t="s">
        <v>2119</v>
      </c>
      <c r="E10" s="220" t="s">
        <v>4193</v>
      </c>
      <c r="F10" s="220" t="s">
        <v>65</v>
      </c>
      <c r="G10" s="1792"/>
      <c r="H10" s="138" t="s">
        <v>2119</v>
      </c>
    </row>
    <row r="11" spans="1:8">
      <c r="A11" s="1791">
        <v>1</v>
      </c>
      <c r="B11" s="206" t="s">
        <v>3294</v>
      </c>
      <c r="C11" s="50"/>
      <c r="D11" s="243"/>
      <c r="E11" s="220">
        <v>21</v>
      </c>
      <c r="F11" s="206" t="s">
        <v>3295</v>
      </c>
      <c r="G11" s="50"/>
      <c r="H11" s="1263"/>
    </row>
    <row r="12" spans="1:8">
      <c r="A12" s="1791">
        <v>2</v>
      </c>
      <c r="B12" s="69" t="s">
        <v>3296</v>
      </c>
      <c r="C12" s="52"/>
      <c r="D12" s="1357"/>
      <c r="E12" s="1756">
        <v>22</v>
      </c>
      <c r="F12" s="66" t="s">
        <v>3297</v>
      </c>
      <c r="G12" s="11"/>
      <c r="H12" s="1623">
        <v>3983090</v>
      </c>
    </row>
    <row r="13" spans="1:8">
      <c r="A13" s="1791">
        <v>3</v>
      </c>
      <c r="B13" s="69" t="s">
        <v>3298</v>
      </c>
      <c r="C13" s="52"/>
      <c r="D13" s="1624"/>
      <c r="E13" s="220"/>
      <c r="F13" s="69" t="s">
        <v>3299</v>
      </c>
      <c r="G13" s="52"/>
      <c r="H13" s="179"/>
    </row>
    <row r="14" spans="1:8">
      <c r="A14" s="1791">
        <v>4</v>
      </c>
      <c r="B14" s="69" t="s">
        <v>3300</v>
      </c>
      <c r="C14" s="52"/>
      <c r="D14" s="1624"/>
      <c r="E14" s="1756">
        <v>23</v>
      </c>
      <c r="F14" s="66" t="s">
        <v>2036</v>
      </c>
      <c r="G14" s="11"/>
      <c r="H14" s="1623">
        <v>254848</v>
      </c>
    </row>
    <row r="15" spans="1:8">
      <c r="A15" s="1791">
        <v>5</v>
      </c>
      <c r="B15" s="69" t="s">
        <v>2037</v>
      </c>
      <c r="C15" s="52"/>
      <c r="D15" s="1624"/>
      <c r="E15" s="220"/>
      <c r="F15" s="69" t="s">
        <v>2038</v>
      </c>
      <c r="G15" s="52"/>
      <c r="H15" s="179" t="s">
        <v>3706</v>
      </c>
    </row>
    <row r="16" spans="1:8">
      <c r="A16" s="1791">
        <v>6</v>
      </c>
      <c r="B16" s="69" t="s">
        <v>2039</v>
      </c>
      <c r="C16" s="52"/>
      <c r="D16" s="1624"/>
      <c r="E16" s="1756">
        <v>24</v>
      </c>
      <c r="F16" s="66" t="s">
        <v>2040</v>
      </c>
      <c r="G16" s="11"/>
      <c r="H16" s="1623">
        <v>18470</v>
      </c>
    </row>
    <row r="17" spans="1:8">
      <c r="A17" s="1791">
        <v>7</v>
      </c>
      <c r="B17" s="69" t="s">
        <v>3692</v>
      </c>
      <c r="C17" s="52"/>
      <c r="D17" s="1624"/>
      <c r="E17" s="220"/>
      <c r="F17" s="69" t="s">
        <v>2038</v>
      </c>
      <c r="G17" s="52"/>
      <c r="H17" s="179"/>
    </row>
    <row r="18" spans="1:8">
      <c r="A18" s="1791">
        <v>8</v>
      </c>
      <c r="B18" s="69" t="s">
        <v>2041</v>
      </c>
      <c r="C18" s="52"/>
      <c r="D18" s="1624"/>
      <c r="E18" s="220">
        <v>25</v>
      </c>
      <c r="F18" s="69" t="s">
        <v>2042</v>
      </c>
      <c r="G18" s="52"/>
      <c r="H18" s="1625"/>
    </row>
    <row r="19" spans="1:8">
      <c r="A19" s="1787">
        <v>9</v>
      </c>
      <c r="B19" s="66" t="s">
        <v>2043</v>
      </c>
      <c r="C19" s="11"/>
      <c r="D19" s="1358"/>
      <c r="E19" s="1756">
        <v>26</v>
      </c>
      <c r="F19" s="1756" t="s">
        <v>2044</v>
      </c>
      <c r="G19" s="1766"/>
      <c r="H19" s="1626">
        <v>6978</v>
      </c>
    </row>
    <row r="20" spans="1:8">
      <c r="A20" s="1791"/>
      <c r="B20" s="69" t="s">
        <v>2045</v>
      </c>
      <c r="C20" s="52"/>
      <c r="D20" s="197">
        <f>SUM(D13:D17)-D18</f>
        <v>0</v>
      </c>
      <c r="E20" s="220"/>
      <c r="F20" s="69" t="s">
        <v>2046</v>
      </c>
      <c r="G20" s="52"/>
      <c r="H20" s="179"/>
    </row>
    <row r="21" spans="1:8">
      <c r="A21" s="1791">
        <v>10</v>
      </c>
      <c r="B21" s="69" t="s">
        <v>2047</v>
      </c>
      <c r="C21" s="52"/>
      <c r="D21" s="1624">
        <v>1849910</v>
      </c>
      <c r="E21" s="220">
        <v>27</v>
      </c>
      <c r="F21" s="69" t="s">
        <v>2048</v>
      </c>
      <c r="G21" s="52"/>
      <c r="H21" s="1625">
        <v>135483</v>
      </c>
    </row>
    <row r="22" spans="1:8">
      <c r="A22" s="1791">
        <v>11</v>
      </c>
      <c r="B22" s="69"/>
      <c r="C22" s="52"/>
      <c r="D22" s="1359"/>
      <c r="E22" s="1756">
        <v>28</v>
      </c>
      <c r="F22" s="54" t="s">
        <v>2049</v>
      </c>
      <c r="G22" s="44"/>
      <c r="H22" s="178"/>
    </row>
    <row r="23" spans="1:8">
      <c r="A23" s="1791">
        <v>12</v>
      </c>
      <c r="B23" s="69" t="s">
        <v>1109</v>
      </c>
      <c r="C23" s="52"/>
      <c r="D23" s="1624">
        <v>2548959</v>
      </c>
      <c r="E23" s="220"/>
      <c r="F23" s="206" t="s">
        <v>2050</v>
      </c>
      <c r="G23" s="50"/>
      <c r="H23" s="179">
        <f>SUM(H12:H21)</f>
        <v>4398869</v>
      </c>
    </row>
    <row r="24" spans="1:8">
      <c r="A24" s="1791">
        <v>13</v>
      </c>
      <c r="B24" s="69" t="s">
        <v>2051</v>
      </c>
      <c r="C24" s="52"/>
      <c r="D24" s="1624">
        <v>0</v>
      </c>
      <c r="E24" s="243"/>
      <c r="F24" s="1298"/>
      <c r="G24" s="1298"/>
      <c r="H24" s="1296"/>
    </row>
    <row r="25" spans="1:8">
      <c r="A25" s="1791">
        <v>14</v>
      </c>
      <c r="B25" s="69" t="s">
        <v>2052</v>
      </c>
      <c r="C25" s="52"/>
      <c r="D25" s="197">
        <f>D23-D24</f>
        <v>2548959</v>
      </c>
      <c r="E25" s="243"/>
      <c r="F25" s="1298"/>
      <c r="G25" s="1298"/>
      <c r="H25" s="1296"/>
    </row>
    <row r="26" spans="1:8">
      <c r="A26" s="1791">
        <v>15</v>
      </c>
      <c r="B26" s="69" t="s">
        <v>2053</v>
      </c>
      <c r="C26" s="52"/>
      <c r="D26" s="1359"/>
      <c r="E26" s="1298"/>
      <c r="F26" s="1298"/>
      <c r="G26" s="1298"/>
      <c r="H26" s="1296"/>
    </row>
    <row r="27" spans="1:8">
      <c r="A27" s="1791">
        <v>16</v>
      </c>
      <c r="B27" s="69" t="s">
        <v>1109</v>
      </c>
      <c r="C27" s="52"/>
      <c r="D27" s="1624">
        <v>0</v>
      </c>
      <c r="E27" s="243"/>
      <c r="F27" s="1298"/>
      <c r="G27" s="1298"/>
      <c r="H27" s="1296"/>
    </row>
    <row r="28" spans="1:8">
      <c r="A28" s="1791">
        <v>17</v>
      </c>
      <c r="B28" s="69" t="s">
        <v>2051</v>
      </c>
      <c r="C28" s="52"/>
      <c r="D28" s="1624"/>
      <c r="E28" s="243"/>
      <c r="F28" s="1298"/>
      <c r="G28" s="1298"/>
      <c r="H28" s="1296"/>
    </row>
    <row r="29" spans="1:8">
      <c r="A29" s="1787">
        <v>18</v>
      </c>
      <c r="B29" s="66" t="s">
        <v>2054</v>
      </c>
      <c r="C29" s="11"/>
      <c r="D29" s="200"/>
      <c r="E29" s="243"/>
      <c r="F29" s="1298"/>
      <c r="G29" s="1298"/>
      <c r="H29" s="1296"/>
    </row>
    <row r="30" spans="1:8">
      <c r="A30" s="1791"/>
      <c r="B30" s="69" t="s">
        <v>1769</v>
      </c>
      <c r="C30" s="52"/>
      <c r="D30" s="197">
        <f>D27-D28</f>
        <v>0</v>
      </c>
      <c r="E30" s="243"/>
      <c r="F30" s="1298"/>
      <c r="G30" s="1298"/>
      <c r="H30" s="1296"/>
    </row>
    <row r="31" spans="1:8">
      <c r="A31" s="1791">
        <v>19</v>
      </c>
      <c r="B31" s="69" t="s">
        <v>1770</v>
      </c>
      <c r="C31" s="52"/>
      <c r="D31" s="1624"/>
      <c r="E31" s="243"/>
      <c r="F31" s="1298"/>
      <c r="G31" s="1298"/>
      <c r="H31" s="1296"/>
    </row>
    <row r="32" spans="1:8">
      <c r="A32" s="1787">
        <v>20</v>
      </c>
      <c r="B32" s="54" t="s">
        <v>2673</v>
      </c>
      <c r="C32" s="44"/>
      <c r="D32" s="200"/>
      <c r="E32" s="243"/>
      <c r="F32" s="1298"/>
      <c r="G32" s="1298"/>
      <c r="H32" s="1296"/>
    </row>
    <row r="33" spans="1:8">
      <c r="A33" s="1787"/>
      <c r="B33" s="54" t="s">
        <v>2674</v>
      </c>
      <c r="C33" s="44"/>
      <c r="D33" s="200">
        <f>D20+D21+D25+D30+D31</f>
        <v>4398869</v>
      </c>
      <c r="E33" s="243"/>
      <c r="F33" s="1298"/>
      <c r="G33" s="1298"/>
      <c r="H33" s="1296"/>
    </row>
    <row r="34" spans="1:8" ht="15.75">
      <c r="A34" s="420" t="s">
        <v>2675</v>
      </c>
      <c r="B34" s="132"/>
      <c r="C34" s="132"/>
      <c r="D34" s="132"/>
      <c r="E34" s="132"/>
      <c r="F34" s="132"/>
      <c r="G34" s="132"/>
      <c r="H34" s="133"/>
    </row>
    <row r="35" spans="1:8">
      <c r="A35" s="47"/>
      <c r="B35" s="11"/>
      <c r="C35" s="11"/>
      <c r="D35" s="11"/>
      <c r="E35" s="11"/>
      <c r="F35" s="11"/>
      <c r="G35" s="11"/>
      <c r="H35" s="48"/>
    </row>
    <row r="36" spans="1:8">
      <c r="A36" s="47" t="s">
        <v>2676</v>
      </c>
      <c r="B36" s="11"/>
      <c r="C36" s="11"/>
      <c r="D36" s="11"/>
      <c r="E36" s="11" t="s">
        <v>2677</v>
      </c>
      <c r="F36" s="11"/>
      <c r="G36" s="11"/>
      <c r="H36" s="48"/>
    </row>
    <row r="37" spans="1:8">
      <c r="A37" s="47" t="s">
        <v>2678</v>
      </c>
      <c r="B37" s="11"/>
      <c r="C37" s="11"/>
      <c r="D37" s="11"/>
      <c r="E37" s="11" t="s">
        <v>2679</v>
      </c>
      <c r="F37" s="11"/>
      <c r="G37" s="11"/>
      <c r="H37" s="48"/>
    </row>
    <row r="38" spans="1:8">
      <c r="A38" s="47" t="s">
        <v>2680</v>
      </c>
      <c r="B38" s="11"/>
      <c r="C38" s="11"/>
      <c r="D38" s="11"/>
      <c r="E38" s="11" t="s">
        <v>2681</v>
      </c>
      <c r="F38" s="11"/>
      <c r="G38" s="11"/>
      <c r="H38" s="48"/>
    </row>
    <row r="39" spans="1:8">
      <c r="A39" s="47" t="s">
        <v>1368</v>
      </c>
      <c r="B39" s="11"/>
      <c r="C39" s="11"/>
      <c r="D39" s="11"/>
      <c r="E39" s="11" t="s">
        <v>1369</v>
      </c>
      <c r="F39" s="11"/>
      <c r="G39" s="11"/>
      <c r="H39" s="48"/>
    </row>
    <row r="40" spans="1:8">
      <c r="A40" s="47" t="s">
        <v>1370</v>
      </c>
      <c r="B40" s="11"/>
      <c r="C40" s="11"/>
      <c r="D40" s="11"/>
      <c r="E40" s="11" t="s">
        <v>2685</v>
      </c>
      <c r="F40" s="11"/>
      <c r="G40" s="11"/>
      <c r="H40" s="48"/>
    </row>
    <row r="41" spans="1:8">
      <c r="A41" s="47" t="s">
        <v>2412</v>
      </c>
      <c r="B41" s="11"/>
      <c r="C41" s="11"/>
      <c r="D41" s="11"/>
      <c r="E41" s="11" t="s">
        <v>4113</v>
      </c>
      <c r="F41" s="11"/>
      <c r="G41" s="11"/>
      <c r="H41" s="48"/>
    </row>
    <row r="42" spans="1:8">
      <c r="A42" s="47" t="s">
        <v>4114</v>
      </c>
      <c r="B42" s="11"/>
      <c r="C42" s="11"/>
      <c r="D42" s="11"/>
      <c r="E42" s="11" t="s">
        <v>4115</v>
      </c>
      <c r="F42" s="11"/>
      <c r="G42" s="11"/>
      <c r="H42" s="48"/>
    </row>
    <row r="43" spans="1:8">
      <c r="A43" s="47" t="s">
        <v>3081</v>
      </c>
      <c r="B43" s="11"/>
      <c r="C43" s="11"/>
      <c r="D43" s="11"/>
      <c r="E43" s="11" t="s">
        <v>3082</v>
      </c>
      <c r="F43" s="11"/>
      <c r="G43" s="11"/>
      <c r="H43" s="48"/>
    </row>
    <row r="44" spans="1:8">
      <c r="A44" s="47"/>
      <c r="B44" s="11"/>
      <c r="C44" s="11"/>
      <c r="D44" s="11"/>
      <c r="E44" s="11"/>
      <c r="F44" s="11"/>
      <c r="G44" s="11"/>
      <c r="H44" s="48"/>
    </row>
    <row r="45" spans="1:8">
      <c r="A45" s="159" t="s">
        <v>3083</v>
      </c>
      <c r="B45" s="160"/>
      <c r="C45" s="160"/>
      <c r="D45" s="160"/>
      <c r="E45" s="160"/>
      <c r="F45" s="160"/>
      <c r="G45" s="160"/>
      <c r="H45" s="161"/>
    </row>
    <row r="46" spans="1:8">
      <c r="A46" s="47"/>
      <c r="B46" s="66"/>
      <c r="C46" s="66"/>
      <c r="D46" s="54" t="s">
        <v>3084</v>
      </c>
      <c r="E46" s="44"/>
      <c r="F46" s="206" t="s">
        <v>3085</v>
      </c>
      <c r="G46" s="50"/>
      <c r="H46" s="330"/>
    </row>
    <row r="47" spans="1:8">
      <c r="A47" s="1787" t="s">
        <v>4190</v>
      </c>
      <c r="B47" s="1756" t="s">
        <v>3086</v>
      </c>
      <c r="C47" s="1756" t="s">
        <v>3087</v>
      </c>
      <c r="D47" s="54" t="s">
        <v>1006</v>
      </c>
      <c r="E47" s="44"/>
      <c r="F47" s="1756" t="s">
        <v>3088</v>
      </c>
      <c r="G47" s="1756" t="s">
        <v>3089</v>
      </c>
      <c r="H47" s="137" t="s">
        <v>3090</v>
      </c>
    </row>
    <row r="48" spans="1:8">
      <c r="A48" s="1787" t="s">
        <v>4193</v>
      </c>
      <c r="B48" s="66"/>
      <c r="C48" s="66"/>
      <c r="D48" s="54" t="s">
        <v>3091</v>
      </c>
      <c r="E48" s="44"/>
      <c r="F48" s="1756" t="s">
        <v>3092</v>
      </c>
      <c r="G48" s="1756"/>
      <c r="H48" s="137"/>
    </row>
    <row r="49" spans="1:8">
      <c r="A49" s="49"/>
      <c r="B49" s="220" t="s">
        <v>65</v>
      </c>
      <c r="C49" s="220" t="s">
        <v>2119</v>
      </c>
      <c r="D49" s="206" t="s">
        <v>2120</v>
      </c>
      <c r="E49" s="50"/>
      <c r="F49" s="220" t="s">
        <v>2121</v>
      </c>
      <c r="G49" s="220" t="s">
        <v>4029</v>
      </c>
      <c r="H49" s="138" t="s">
        <v>4030</v>
      </c>
    </row>
    <row r="50" spans="1:8">
      <c r="A50" s="47">
        <v>29</v>
      </c>
      <c r="B50" s="69" t="s">
        <v>3093</v>
      </c>
      <c r="C50" s="1624">
        <v>396486</v>
      </c>
      <c r="D50" s="1624">
        <v>19</v>
      </c>
      <c r="E50" s="347"/>
      <c r="F50" s="1624">
        <v>966</v>
      </c>
      <c r="G50" s="1627">
        <v>7</v>
      </c>
      <c r="H50" s="1589">
        <v>1900</v>
      </c>
    </row>
    <row r="51" spans="1:8">
      <c r="A51" s="47">
        <v>30</v>
      </c>
      <c r="B51" s="69" t="s">
        <v>3094</v>
      </c>
      <c r="C51" s="1624">
        <v>339557</v>
      </c>
      <c r="D51" s="1624">
        <v>41</v>
      </c>
      <c r="E51" s="347"/>
      <c r="F51" s="1624">
        <v>850</v>
      </c>
      <c r="G51" s="1627">
        <v>12</v>
      </c>
      <c r="H51" s="1589">
        <v>1900</v>
      </c>
    </row>
    <row r="52" spans="1:8">
      <c r="A52" s="47">
        <v>31</v>
      </c>
      <c r="B52" s="69" t="s">
        <v>3095</v>
      </c>
      <c r="C52" s="1624">
        <v>358369</v>
      </c>
      <c r="D52" s="1624">
        <v>139</v>
      </c>
      <c r="E52" s="347"/>
      <c r="F52" s="1624">
        <v>850</v>
      </c>
      <c r="G52" s="1627">
        <v>3</v>
      </c>
      <c r="H52" s="1589">
        <v>2000</v>
      </c>
    </row>
    <row r="53" spans="1:8">
      <c r="A53" s="47">
        <v>32</v>
      </c>
      <c r="B53" s="69" t="s">
        <v>3096</v>
      </c>
      <c r="C53" s="1624">
        <v>311719</v>
      </c>
      <c r="D53" s="1624">
        <v>363</v>
      </c>
      <c r="E53" s="347"/>
      <c r="F53" s="1624">
        <v>731</v>
      </c>
      <c r="G53" s="1627">
        <v>7</v>
      </c>
      <c r="H53" s="1589">
        <v>2000</v>
      </c>
    </row>
    <row r="54" spans="1:8">
      <c r="A54" s="47">
        <v>33</v>
      </c>
      <c r="B54" s="69" t="s">
        <v>3097</v>
      </c>
      <c r="C54" s="1624">
        <v>332599</v>
      </c>
      <c r="D54" s="1624">
        <v>286</v>
      </c>
      <c r="E54" s="347"/>
      <c r="F54" s="1624">
        <v>992</v>
      </c>
      <c r="G54" s="1627">
        <v>27</v>
      </c>
      <c r="H54" s="1589">
        <v>1700</v>
      </c>
    </row>
    <row r="55" spans="1:8">
      <c r="A55" s="47">
        <v>34</v>
      </c>
      <c r="B55" s="69" t="s">
        <v>3098</v>
      </c>
      <c r="C55" s="1624">
        <v>392810</v>
      </c>
      <c r="D55" s="1624">
        <v>336</v>
      </c>
      <c r="E55" s="347"/>
      <c r="F55" s="1624">
        <v>1241</v>
      </c>
      <c r="G55" s="1627">
        <v>17</v>
      </c>
      <c r="H55" s="1589">
        <v>1700</v>
      </c>
    </row>
    <row r="56" spans="1:8">
      <c r="A56" s="47">
        <v>35</v>
      </c>
      <c r="B56" s="69" t="s">
        <v>3099</v>
      </c>
      <c r="C56" s="1624">
        <v>451552</v>
      </c>
      <c r="D56" s="1624">
        <v>60</v>
      </c>
      <c r="E56" s="347"/>
      <c r="F56" s="1624">
        <v>1370</v>
      </c>
      <c r="G56" s="1627">
        <v>2</v>
      </c>
      <c r="H56" s="1589">
        <v>1500</v>
      </c>
    </row>
    <row r="57" spans="1:8">
      <c r="A57" s="47">
        <v>36</v>
      </c>
      <c r="B57" s="69" t="s">
        <v>3100</v>
      </c>
      <c r="C57" s="1624">
        <v>410403</v>
      </c>
      <c r="D57" s="1624">
        <v>60</v>
      </c>
      <c r="E57" s="347"/>
      <c r="F57" s="1624">
        <v>1265</v>
      </c>
      <c r="G57" s="1627">
        <v>27</v>
      </c>
      <c r="H57" s="1589">
        <v>1700</v>
      </c>
    </row>
    <row r="58" spans="1:8">
      <c r="A58" s="47">
        <v>37</v>
      </c>
      <c r="B58" s="69" t="s">
        <v>1499</v>
      </c>
      <c r="C58" s="1624">
        <v>369017</v>
      </c>
      <c r="D58" s="1624">
        <v>246</v>
      </c>
      <c r="E58" s="347"/>
      <c r="F58" s="1624">
        <v>1340</v>
      </c>
      <c r="G58" s="1627">
        <v>2</v>
      </c>
      <c r="H58" s="1589">
        <v>1700</v>
      </c>
    </row>
    <row r="59" spans="1:8">
      <c r="A59" s="47">
        <v>38</v>
      </c>
      <c r="B59" s="69" t="s">
        <v>1500</v>
      </c>
      <c r="C59" s="1624">
        <v>338737</v>
      </c>
      <c r="D59" s="1624">
        <v>-152</v>
      </c>
      <c r="E59" s="347"/>
      <c r="F59" s="1624">
        <v>846</v>
      </c>
      <c r="G59" s="1627">
        <v>15</v>
      </c>
      <c r="H59" s="1589">
        <v>2000</v>
      </c>
    </row>
    <row r="60" spans="1:8">
      <c r="A60" s="47">
        <v>39</v>
      </c>
      <c r="B60" s="69" t="s">
        <v>1501</v>
      </c>
      <c r="C60" s="1624">
        <v>332528</v>
      </c>
      <c r="D60" s="1624">
        <v>8396</v>
      </c>
      <c r="E60" s="347"/>
      <c r="F60" s="1624">
        <v>830</v>
      </c>
      <c r="G60" s="1627">
        <v>19</v>
      </c>
      <c r="H60" s="1589">
        <v>1900</v>
      </c>
    </row>
    <row r="61" spans="1:8">
      <c r="A61" s="47">
        <v>40</v>
      </c>
      <c r="B61" s="69" t="s">
        <v>1502</v>
      </c>
      <c r="C61" s="1624">
        <v>365092</v>
      </c>
      <c r="D61" s="1624">
        <v>8676</v>
      </c>
      <c r="E61" s="347"/>
      <c r="F61" s="1624">
        <v>827</v>
      </c>
      <c r="G61" s="1627">
        <v>8</v>
      </c>
      <c r="H61" s="1589">
        <v>1800</v>
      </c>
    </row>
    <row r="62" spans="1:8" ht="15.75" thickBot="1">
      <c r="A62" s="72">
        <v>41</v>
      </c>
      <c r="B62" s="1360" t="s">
        <v>1730</v>
      </c>
      <c r="C62" s="619">
        <f>SUM(C50:C61)</f>
        <v>4398869</v>
      </c>
      <c r="D62" s="619">
        <f>SUM(D50:D61)</f>
        <v>18470</v>
      </c>
      <c r="E62" s="356"/>
      <c r="F62" s="1361"/>
      <c r="G62" s="182"/>
      <c r="H62" s="1299"/>
    </row>
    <row r="63" spans="1:8" ht="15.75">
      <c r="A63" s="75" t="s">
        <v>1503</v>
      </c>
      <c r="B63" s="11"/>
      <c r="C63" s="11"/>
      <c r="D63" s="11"/>
      <c r="E63" s="44"/>
      <c r="F63" s="44"/>
    </row>
    <row r="64" spans="1:8">
      <c r="A64" s="44" t="s">
        <v>1504</v>
      </c>
      <c r="B64" s="44"/>
      <c r="C64" s="44"/>
      <c r="D64" s="44"/>
      <c r="E64" s="44"/>
      <c r="F64" s="44"/>
      <c r="G64" s="44"/>
      <c r="H64" s="44"/>
    </row>
  </sheetData>
  <phoneticPr fontId="0" type="noConversion"/>
  <printOptions horizontalCentered="1" verticalCentered="1"/>
  <pageMargins left="0.5" right="0.5" top="0.5" bottom="0.5" header="0" footer="0"/>
  <pageSetup scale="73" orientation="portrait" horizontalDpi="300" verticalDpi="300" r:id="rId1"/>
  <headerFooter alignWithMargins="0">
    <oddFooter>&amp;R&amp;D</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0"/>
  <dimension ref="A1:R131"/>
  <sheetViews>
    <sheetView defaultGridColor="0" view="pageBreakPreview" colorId="22" zoomScale="60" zoomScaleNormal="85" workbookViewId="0">
      <selection activeCell="J32" sqref="J32"/>
    </sheetView>
  </sheetViews>
  <sheetFormatPr defaultColWidth="9.6640625" defaultRowHeight="15"/>
  <cols>
    <col min="1" max="1" width="4.6640625" style="4" customWidth="1"/>
    <col min="2" max="2" width="44.109375" style="4" customWidth="1"/>
    <col min="3" max="3" width="12.88671875" style="4" customWidth="1"/>
    <col min="4" max="8" width="10.6640625" style="4" customWidth="1"/>
    <col min="9" max="17" width="11.6640625" style="4" customWidth="1"/>
    <col min="18" max="18" width="4.6640625" style="4" customWidth="1"/>
    <col min="19" max="16384" width="9.6640625" style="4"/>
  </cols>
  <sheetData>
    <row r="1" spans="1:18">
      <c r="A1" s="13" t="s">
        <v>2817</v>
      </c>
      <c r="B1" s="41"/>
      <c r="C1" s="1189" t="s">
        <v>3891</v>
      </c>
      <c r="D1" s="429"/>
      <c r="E1" s="261" t="s">
        <v>2819</v>
      </c>
      <c r="F1" s="262"/>
      <c r="G1" s="261" t="s">
        <v>2820</v>
      </c>
      <c r="H1" s="263"/>
      <c r="I1" s="13" t="s">
        <v>2817</v>
      </c>
      <c r="J1" s="41"/>
      <c r="K1" s="41"/>
      <c r="L1" s="1189" t="s">
        <v>3891</v>
      </c>
      <c r="M1" s="41"/>
      <c r="N1" s="261" t="s">
        <v>2819</v>
      </c>
      <c r="O1" s="262"/>
      <c r="P1" s="261" t="s">
        <v>2820</v>
      </c>
      <c r="Q1" s="262"/>
      <c r="R1" s="263"/>
    </row>
    <row r="2" spans="1:18">
      <c r="A2" s="47" t="str">
        <f>'Data Sheet'!$C$25</f>
        <v>Orange and Rockland Utilities, Inc</v>
      </c>
      <c r="B2" s="11"/>
      <c r="C2" s="47" t="s">
        <v>674</v>
      </c>
      <c r="D2" s="11"/>
      <c r="E2" s="202" t="s">
        <v>2821</v>
      </c>
      <c r="F2" s="44"/>
      <c r="G2" s="1787"/>
      <c r="H2" s="48"/>
      <c r="I2" s="47" t="str">
        <f>'Data Sheet'!$C$25</f>
        <v>Orange and Rockland Utilities, Inc</v>
      </c>
      <c r="J2" s="11"/>
      <c r="K2" s="11"/>
      <c r="L2" s="47" t="s">
        <v>674</v>
      </c>
      <c r="M2" s="11"/>
      <c r="N2" s="202" t="s">
        <v>2821</v>
      </c>
      <c r="O2" s="44"/>
      <c r="P2" s="1787"/>
      <c r="Q2" s="1766"/>
      <c r="R2" s="48"/>
    </row>
    <row r="3" spans="1:18" ht="15" customHeight="1" thickBot="1">
      <c r="A3" s="72"/>
      <c r="B3" s="73"/>
      <c r="C3" s="72" t="s">
        <v>292</v>
      </c>
      <c r="D3" s="73"/>
      <c r="E3" s="1858" t="str">
        <f>'Data Sheet'!$C$40</f>
        <v>4/28/2015</v>
      </c>
      <c r="F3" s="401"/>
      <c r="G3" s="400" t="str">
        <f>'Data Sheet'!$C$38</f>
        <v>12/31/2014</v>
      </c>
      <c r="H3" s="402"/>
      <c r="I3" s="72"/>
      <c r="J3" s="73"/>
      <c r="K3" s="73"/>
      <c r="L3" s="72" t="s">
        <v>292</v>
      </c>
      <c r="M3" s="73"/>
      <c r="N3" s="1858" t="str">
        <f>'Data Sheet'!$C$40</f>
        <v>4/28/2015</v>
      </c>
      <c r="O3" s="401"/>
      <c r="P3" s="400" t="str">
        <f>'Data Sheet'!$C$38</f>
        <v>12/31/2014</v>
      </c>
      <c r="Q3" s="44"/>
      <c r="R3" s="402"/>
    </row>
    <row r="4" spans="1:18" ht="15" customHeight="1" thickBot="1">
      <c r="A4" s="424" t="s">
        <v>1505</v>
      </c>
      <c r="B4" s="425"/>
      <c r="C4" s="425"/>
      <c r="D4" s="401"/>
      <c r="E4" s="401"/>
      <c r="F4" s="401"/>
      <c r="G4" s="1823"/>
      <c r="H4" s="402"/>
      <c r="I4" s="424" t="s">
        <v>1506</v>
      </c>
      <c r="J4" s="425"/>
      <c r="K4" s="425"/>
      <c r="L4" s="401"/>
      <c r="M4" s="401"/>
      <c r="N4" s="401"/>
      <c r="O4" s="401"/>
      <c r="P4" s="401"/>
      <c r="Q4" s="1823"/>
      <c r="R4" s="74"/>
    </row>
    <row r="5" spans="1:18" ht="15.75">
      <c r="A5" s="43"/>
      <c r="B5" s="46"/>
      <c r="C5" s="46"/>
      <c r="D5" s="44"/>
      <c r="E5" s="44"/>
      <c r="F5" s="44"/>
      <c r="G5" s="262"/>
      <c r="H5" s="48"/>
      <c r="I5" s="43"/>
      <c r="J5" s="46"/>
      <c r="K5" s="46"/>
      <c r="L5" s="44"/>
      <c r="M5" s="44"/>
      <c r="N5" s="44"/>
      <c r="O5" s="44"/>
      <c r="P5" s="44"/>
      <c r="Q5" s="262"/>
      <c r="R5" s="48"/>
    </row>
    <row r="6" spans="1:18">
      <c r="A6" s="47" t="s">
        <v>1507</v>
      </c>
      <c r="B6" s="11"/>
      <c r="C6" s="11"/>
      <c r="D6" s="11" t="s">
        <v>1508</v>
      </c>
      <c r="E6" s="11"/>
      <c r="F6" s="11"/>
      <c r="G6" s="11"/>
      <c r="H6" s="48"/>
      <c r="I6" s="1808" t="s">
        <v>1509</v>
      </c>
      <c r="J6" s="1809"/>
      <c r="K6" s="1809"/>
      <c r="L6" s="1809"/>
      <c r="M6" s="1809"/>
      <c r="N6" s="1809" t="s">
        <v>1510</v>
      </c>
      <c r="O6" s="1809"/>
      <c r="P6" s="1809"/>
      <c r="Q6" s="1809"/>
      <c r="R6" s="1814"/>
    </row>
    <row r="7" spans="1:18">
      <c r="A7" s="47" t="s">
        <v>1511</v>
      </c>
      <c r="B7" s="11"/>
      <c r="C7" s="11"/>
      <c r="D7" s="11" t="s">
        <v>1512</v>
      </c>
      <c r="E7" s="11"/>
      <c r="F7" s="11"/>
      <c r="G7" s="11"/>
      <c r="H7" s="48"/>
      <c r="I7" s="1808" t="s">
        <v>1513</v>
      </c>
      <c r="J7" s="1809"/>
      <c r="K7" s="1809"/>
      <c r="L7" s="1809"/>
      <c r="M7" s="1809"/>
      <c r="N7" s="1809" t="s">
        <v>1514</v>
      </c>
      <c r="O7" s="1809"/>
      <c r="P7" s="1809"/>
      <c r="Q7" s="1809"/>
      <c r="R7" s="1814"/>
    </row>
    <row r="8" spans="1:18">
      <c r="A8" s="47" t="s">
        <v>4537</v>
      </c>
      <c r="B8" s="11"/>
      <c r="C8" s="11"/>
      <c r="D8" s="11" t="s">
        <v>4538</v>
      </c>
      <c r="E8" s="11"/>
      <c r="F8" s="11"/>
      <c r="G8" s="11"/>
      <c r="H8" s="48"/>
      <c r="I8" s="1808" t="s">
        <v>4539</v>
      </c>
      <c r="J8" s="1809"/>
      <c r="K8" s="1809"/>
      <c r="L8" s="1809"/>
      <c r="M8" s="1809"/>
      <c r="N8" s="1809" t="s">
        <v>3673</v>
      </c>
      <c r="O8" s="1809"/>
      <c r="P8" s="1809"/>
      <c r="Q8" s="1809"/>
      <c r="R8" s="1814"/>
    </row>
    <row r="9" spans="1:18">
      <c r="A9" s="47" t="s">
        <v>3674</v>
      </c>
      <c r="B9" s="11"/>
      <c r="C9" s="11"/>
      <c r="D9" s="11" t="s">
        <v>3675</v>
      </c>
      <c r="E9" s="11"/>
      <c r="F9" s="11"/>
      <c r="G9" s="11"/>
      <c r="H9" s="48"/>
      <c r="I9" s="1808" t="s">
        <v>1638</v>
      </c>
      <c r="J9" s="1809"/>
      <c r="K9" s="1809"/>
      <c r="L9" s="1809"/>
      <c r="M9" s="1809"/>
      <c r="N9" s="1809" t="s">
        <v>1639</v>
      </c>
      <c r="O9" s="1809"/>
      <c r="P9" s="1809"/>
      <c r="Q9" s="1809"/>
      <c r="R9" s="1814"/>
    </row>
    <row r="10" spans="1:18">
      <c r="A10" s="47" t="s">
        <v>1640</v>
      </c>
      <c r="B10" s="11"/>
      <c r="C10" s="11"/>
      <c r="D10" s="11" t="s">
        <v>1641</v>
      </c>
      <c r="E10" s="11"/>
      <c r="F10" s="11"/>
      <c r="G10" s="11"/>
      <c r="H10" s="48"/>
      <c r="I10" s="1808" t="s">
        <v>4284</v>
      </c>
      <c r="J10" s="1809"/>
      <c r="K10" s="1809"/>
      <c r="L10" s="1809"/>
      <c r="M10" s="1809"/>
      <c r="N10" s="1809" t="s">
        <v>1627</v>
      </c>
      <c r="O10" s="1809"/>
      <c r="P10" s="1809"/>
      <c r="Q10" s="1809"/>
      <c r="R10" s="1814"/>
    </row>
    <row r="11" spans="1:18">
      <c r="A11" s="47" t="s">
        <v>1628</v>
      </c>
      <c r="B11" s="11"/>
      <c r="C11" s="11"/>
      <c r="D11" s="11" t="s">
        <v>78</v>
      </c>
      <c r="E11" s="11"/>
      <c r="F11" s="11"/>
      <c r="G11" s="11"/>
      <c r="H11" s="48"/>
      <c r="I11" s="1808" t="s">
        <v>79</v>
      </c>
      <c r="J11" s="1809"/>
      <c r="K11" s="1809"/>
      <c r="L11" s="1809"/>
      <c r="M11" s="1809"/>
      <c r="N11" s="1809" t="s">
        <v>80</v>
      </c>
      <c r="O11" s="1809"/>
      <c r="P11" s="1809"/>
      <c r="Q11" s="1809"/>
      <c r="R11" s="1814"/>
    </row>
    <row r="12" spans="1:18">
      <c r="A12" s="47" t="s">
        <v>81</v>
      </c>
      <c r="B12" s="11"/>
      <c r="C12" s="11"/>
      <c r="D12" s="11" t="s">
        <v>82</v>
      </c>
      <c r="E12" s="11"/>
      <c r="F12" s="11"/>
      <c r="G12" s="11"/>
      <c r="H12" s="48"/>
      <c r="I12" s="1808" t="s">
        <v>83</v>
      </c>
      <c r="J12" s="1809"/>
      <c r="K12" s="1809"/>
      <c r="L12" s="1809"/>
      <c r="M12" s="1809"/>
      <c r="N12" s="1809" t="s">
        <v>84</v>
      </c>
      <c r="O12" s="1809"/>
      <c r="P12" s="1809"/>
      <c r="Q12" s="1809"/>
      <c r="R12" s="1814"/>
    </row>
    <row r="13" spans="1:18">
      <c r="A13" s="47" t="s">
        <v>899</v>
      </c>
      <c r="B13" s="11"/>
      <c r="C13" s="11"/>
      <c r="D13" s="11" t="s">
        <v>900</v>
      </c>
      <c r="E13" s="11"/>
      <c r="F13" s="11"/>
      <c r="G13" s="11"/>
      <c r="H13" s="48"/>
      <c r="I13" s="1808" t="s">
        <v>901</v>
      </c>
      <c r="J13" s="1809"/>
      <c r="K13" s="1809"/>
      <c r="L13" s="1809"/>
      <c r="M13" s="1809"/>
      <c r="N13" s="1809" t="s">
        <v>902</v>
      </c>
      <c r="O13" s="1809"/>
      <c r="P13" s="1809"/>
      <c r="Q13" s="1809"/>
      <c r="R13" s="1814"/>
    </row>
    <row r="14" spans="1:18">
      <c r="A14" s="47" t="s">
        <v>903</v>
      </c>
      <c r="B14" s="11"/>
      <c r="C14" s="11"/>
      <c r="D14" s="11" t="s">
        <v>904</v>
      </c>
      <c r="E14" s="11"/>
      <c r="F14" s="11"/>
      <c r="G14" s="11"/>
      <c r="H14" s="48"/>
      <c r="I14" s="1808" t="s">
        <v>905</v>
      </c>
      <c r="J14" s="1809"/>
      <c r="K14" s="1809"/>
      <c r="L14" s="1809"/>
      <c r="M14" s="1809"/>
      <c r="N14" s="1809" t="s">
        <v>906</v>
      </c>
      <c r="O14" s="1809"/>
      <c r="P14" s="1809"/>
      <c r="Q14" s="1809"/>
      <c r="R14" s="1814"/>
    </row>
    <row r="15" spans="1:18" ht="15.75" thickBot="1">
      <c r="A15" s="47"/>
      <c r="B15" s="11"/>
      <c r="C15" s="11"/>
      <c r="D15" s="11"/>
      <c r="E15" s="11"/>
      <c r="F15" s="11"/>
      <c r="G15" s="11"/>
      <c r="H15" s="48"/>
      <c r="I15" s="47"/>
      <c r="J15" s="11"/>
      <c r="K15" s="11"/>
      <c r="L15" s="11"/>
      <c r="M15" s="11"/>
      <c r="N15" s="11"/>
      <c r="O15" s="11"/>
      <c r="P15" s="11"/>
      <c r="Q15" s="11"/>
      <c r="R15" s="48"/>
    </row>
    <row r="16" spans="1:18">
      <c r="A16" s="1841"/>
      <c r="B16" s="263"/>
      <c r="C16" s="1859" t="s">
        <v>1651</v>
      </c>
      <c r="D16" s="430"/>
      <c r="E16" s="457"/>
      <c r="F16" s="1859" t="s">
        <v>1651</v>
      </c>
      <c r="G16" s="430"/>
      <c r="H16" s="457"/>
      <c r="I16" s="1860" t="s">
        <v>1651</v>
      </c>
      <c r="J16" s="430"/>
      <c r="K16" s="457"/>
      <c r="L16" s="1859" t="s">
        <v>1651</v>
      </c>
      <c r="M16" s="430"/>
      <c r="N16" s="457"/>
      <c r="O16" s="1859" t="s">
        <v>1651</v>
      </c>
      <c r="P16" s="430"/>
      <c r="Q16" s="457"/>
      <c r="R16" s="1822"/>
    </row>
    <row r="17" spans="1:18">
      <c r="A17" s="265" t="s">
        <v>4190</v>
      </c>
      <c r="B17" s="45" t="s">
        <v>3700</v>
      </c>
      <c r="C17" s="11"/>
      <c r="D17" s="11"/>
      <c r="E17" s="48"/>
      <c r="F17" s="11"/>
      <c r="G17" s="11"/>
      <c r="H17" s="48"/>
      <c r="I17" s="1787"/>
      <c r="J17" s="11"/>
      <c r="K17" s="48"/>
      <c r="L17" s="11"/>
      <c r="M17" s="11"/>
      <c r="N17" s="48"/>
      <c r="O17" s="11"/>
      <c r="P17" s="11"/>
      <c r="Q17" s="11"/>
      <c r="R17" s="265" t="s">
        <v>4190</v>
      </c>
    </row>
    <row r="18" spans="1:18" ht="15.75" thickBot="1">
      <c r="A18" s="266" t="s">
        <v>4193</v>
      </c>
      <c r="B18" s="402" t="s">
        <v>65</v>
      </c>
      <c r="C18" s="73"/>
      <c r="D18" s="401" t="s">
        <v>2119</v>
      </c>
      <c r="E18" s="74"/>
      <c r="F18" s="73"/>
      <c r="G18" s="401" t="s">
        <v>2120</v>
      </c>
      <c r="H18" s="74"/>
      <c r="I18" s="225"/>
      <c r="J18" s="401" t="s">
        <v>2121</v>
      </c>
      <c r="K18" s="74"/>
      <c r="L18" s="401"/>
      <c r="M18" s="401" t="s">
        <v>4029</v>
      </c>
      <c r="N18" s="74"/>
      <c r="O18" s="73"/>
      <c r="P18" s="1249" t="s">
        <v>4030</v>
      </c>
      <c r="Q18" s="401"/>
      <c r="R18" s="266" t="s">
        <v>4193</v>
      </c>
    </row>
    <row r="19" spans="1:18">
      <c r="A19" s="1305">
        <v>1</v>
      </c>
      <c r="B19" s="48" t="s">
        <v>1652</v>
      </c>
      <c r="C19" s="11"/>
      <c r="D19" s="11"/>
      <c r="E19" s="45"/>
      <c r="F19" s="44"/>
      <c r="G19" s="44"/>
      <c r="H19" s="48"/>
      <c r="I19" s="47"/>
      <c r="J19" s="11"/>
      <c r="K19" s="48"/>
      <c r="L19" s="11"/>
      <c r="M19" s="44"/>
      <c r="N19" s="45"/>
      <c r="O19" s="44"/>
      <c r="P19" s="44"/>
      <c r="Q19" s="44"/>
      <c r="R19" s="1305">
        <v>1</v>
      </c>
    </row>
    <row r="20" spans="1:18">
      <c r="A20" s="1615"/>
      <c r="B20" s="51" t="s">
        <v>1653</v>
      </c>
      <c r="C20" s="52"/>
      <c r="D20" s="52"/>
      <c r="E20" s="1793"/>
      <c r="F20" s="1792"/>
      <c r="G20" s="1792"/>
      <c r="H20" s="51"/>
      <c r="I20" s="49"/>
      <c r="J20" s="52"/>
      <c r="K20" s="51"/>
      <c r="L20" s="52"/>
      <c r="M20" s="1792"/>
      <c r="N20" s="1793"/>
      <c r="O20" s="1792"/>
      <c r="P20" s="1792"/>
      <c r="Q20" s="1792"/>
      <c r="R20" s="1615"/>
    </row>
    <row r="21" spans="1:18">
      <c r="A21" s="1305">
        <v>2</v>
      </c>
      <c r="B21" s="48" t="s">
        <v>1654</v>
      </c>
      <c r="C21" s="11"/>
      <c r="D21" s="11"/>
      <c r="E21" s="1790"/>
      <c r="F21" s="1766"/>
      <c r="G21" s="1766"/>
      <c r="H21" s="1790"/>
      <c r="I21" s="47"/>
      <c r="J21" s="11"/>
      <c r="K21" s="48"/>
      <c r="L21" s="11"/>
      <c r="M21" s="1766"/>
      <c r="N21" s="1790"/>
      <c r="O21" s="1766"/>
      <c r="P21" s="1766"/>
      <c r="Q21" s="1766"/>
      <c r="R21" s="1305">
        <v>2</v>
      </c>
    </row>
    <row r="22" spans="1:18">
      <c r="A22" s="1615"/>
      <c r="B22" s="51" t="s">
        <v>1655</v>
      </c>
      <c r="C22" s="52"/>
      <c r="D22" s="52"/>
      <c r="E22" s="1793"/>
      <c r="F22" s="1792"/>
      <c r="G22" s="1792"/>
      <c r="H22" s="1793"/>
      <c r="I22" s="49"/>
      <c r="J22" s="52"/>
      <c r="K22" s="51"/>
      <c r="L22" s="52"/>
      <c r="M22" s="1792"/>
      <c r="N22" s="1793"/>
      <c r="O22" s="1792"/>
      <c r="P22" s="1792"/>
      <c r="Q22" s="1792"/>
      <c r="R22" s="1615"/>
    </row>
    <row r="23" spans="1:18">
      <c r="A23" s="1615">
        <v>3</v>
      </c>
      <c r="B23" s="51" t="s">
        <v>3814</v>
      </c>
      <c r="C23" s="1861"/>
      <c r="D23" s="1861"/>
      <c r="E23" s="1862"/>
      <c r="F23" s="1863"/>
      <c r="G23" s="1863"/>
      <c r="H23" s="1864"/>
      <c r="I23" s="1865"/>
      <c r="J23" s="1861"/>
      <c r="K23" s="1864"/>
      <c r="L23" s="1861"/>
      <c r="M23" s="1863"/>
      <c r="N23" s="1862"/>
      <c r="O23" s="1863"/>
      <c r="P23" s="1863"/>
      <c r="Q23" s="1863"/>
      <c r="R23" s="1615">
        <v>3</v>
      </c>
    </row>
    <row r="24" spans="1:18">
      <c r="A24" s="1819">
        <v>4</v>
      </c>
      <c r="B24" s="51" t="s">
        <v>3815</v>
      </c>
      <c r="C24" s="1861"/>
      <c r="D24" s="1861"/>
      <c r="E24" s="1864"/>
      <c r="F24" s="1861"/>
      <c r="G24" s="1861"/>
      <c r="H24" s="1864"/>
      <c r="I24" s="1866"/>
      <c r="J24" s="1861"/>
      <c r="K24" s="1864"/>
      <c r="L24" s="1861"/>
      <c r="M24" s="1861"/>
      <c r="N24" s="1864"/>
      <c r="O24" s="1861"/>
      <c r="P24" s="1861"/>
      <c r="Q24" s="1861"/>
      <c r="R24" s="1615">
        <v>4</v>
      </c>
    </row>
    <row r="25" spans="1:18">
      <c r="A25" s="1820">
        <v>5</v>
      </c>
      <c r="B25" s="48" t="s">
        <v>3816</v>
      </c>
      <c r="C25" s="459"/>
      <c r="D25" s="459"/>
      <c r="E25" s="1867"/>
      <c r="F25" s="459"/>
      <c r="G25" s="459"/>
      <c r="H25" s="1867"/>
      <c r="I25" s="1868"/>
      <c r="J25" s="459"/>
      <c r="K25" s="1867"/>
      <c r="L25" s="459"/>
      <c r="M25" s="459"/>
      <c r="N25" s="1867"/>
      <c r="O25" s="459"/>
      <c r="P25" s="459"/>
      <c r="Q25" s="459"/>
      <c r="R25" s="1305">
        <v>5</v>
      </c>
    </row>
    <row r="26" spans="1:18">
      <c r="A26" s="1819"/>
      <c r="B26" s="51" t="s">
        <v>3817</v>
      </c>
      <c r="C26" s="1861"/>
      <c r="D26" s="1861"/>
      <c r="E26" s="1864"/>
      <c r="F26" s="1861"/>
      <c r="G26" s="1861"/>
      <c r="H26" s="1864"/>
      <c r="I26" s="1866"/>
      <c r="J26" s="1861"/>
      <c r="K26" s="1864"/>
      <c r="L26" s="1861"/>
      <c r="M26" s="1861"/>
      <c r="N26" s="1864"/>
      <c r="O26" s="1861"/>
      <c r="P26" s="1861"/>
      <c r="Q26" s="1861"/>
      <c r="R26" s="1615"/>
    </row>
    <row r="27" spans="1:18">
      <c r="A27" s="1819">
        <v>6</v>
      </c>
      <c r="B27" s="51" t="s">
        <v>3818</v>
      </c>
      <c r="C27" s="1861"/>
      <c r="D27" s="1861"/>
      <c r="E27" s="1864"/>
      <c r="F27" s="1861"/>
      <c r="G27" s="1861"/>
      <c r="H27" s="1864"/>
      <c r="I27" s="1866"/>
      <c r="J27" s="1861"/>
      <c r="K27" s="1864"/>
      <c r="L27" s="1861"/>
      <c r="M27" s="1861"/>
      <c r="N27" s="1864"/>
      <c r="O27" s="1861"/>
      <c r="P27" s="1861"/>
      <c r="Q27" s="1861"/>
      <c r="R27" s="1615">
        <v>6</v>
      </c>
    </row>
    <row r="28" spans="1:18">
      <c r="A28" s="1819">
        <v>7</v>
      </c>
      <c r="B28" s="51" t="s">
        <v>3819</v>
      </c>
      <c r="C28" s="52"/>
      <c r="D28" s="52"/>
      <c r="E28" s="51"/>
      <c r="F28" s="52"/>
      <c r="G28" s="52"/>
      <c r="H28" s="51"/>
      <c r="I28" s="1850"/>
      <c r="J28" s="52"/>
      <c r="K28" s="51"/>
      <c r="L28" s="52"/>
      <c r="M28" s="52"/>
      <c r="N28" s="51"/>
      <c r="O28" s="52"/>
      <c r="P28" s="52"/>
      <c r="Q28" s="52"/>
      <c r="R28" s="1615">
        <v>7</v>
      </c>
    </row>
    <row r="29" spans="1:18">
      <c r="A29" s="1819">
        <v>8</v>
      </c>
      <c r="B29" s="51" t="s">
        <v>3820</v>
      </c>
      <c r="C29" s="52"/>
      <c r="D29" s="52"/>
      <c r="E29" s="51"/>
      <c r="F29" s="52"/>
      <c r="G29" s="52"/>
      <c r="H29" s="51"/>
      <c r="I29" s="1850"/>
      <c r="J29" s="52"/>
      <c r="K29" s="51"/>
      <c r="L29" s="52"/>
      <c r="M29" s="52"/>
      <c r="N29" s="51"/>
      <c r="O29" s="52"/>
      <c r="P29" s="52"/>
      <c r="Q29" s="52"/>
      <c r="R29" s="1615">
        <v>8</v>
      </c>
    </row>
    <row r="30" spans="1:18">
      <c r="A30" s="1819">
        <v>9</v>
      </c>
      <c r="B30" s="51" t="s">
        <v>3821</v>
      </c>
      <c r="C30" s="52"/>
      <c r="D30" s="52"/>
      <c r="E30" s="51"/>
      <c r="F30" s="52"/>
      <c r="G30" s="52"/>
      <c r="H30" s="51"/>
      <c r="I30" s="1850"/>
      <c r="J30" s="52"/>
      <c r="K30" s="51"/>
      <c r="L30" s="52"/>
      <c r="M30" s="52"/>
      <c r="N30" s="51"/>
      <c r="O30" s="52"/>
      <c r="P30" s="52"/>
      <c r="Q30" s="52"/>
      <c r="R30" s="1615">
        <v>9</v>
      </c>
    </row>
    <row r="31" spans="1:18">
      <c r="A31" s="1819">
        <v>10</v>
      </c>
      <c r="B31" s="51" t="s">
        <v>3822</v>
      </c>
      <c r="C31" s="52"/>
      <c r="D31" s="52"/>
      <c r="E31" s="51"/>
      <c r="F31" s="52"/>
      <c r="G31" s="52"/>
      <c r="H31" s="51"/>
      <c r="I31" s="1850"/>
      <c r="J31" s="52"/>
      <c r="K31" s="51"/>
      <c r="L31" s="52"/>
      <c r="M31" s="52"/>
      <c r="N31" s="51"/>
      <c r="O31" s="52"/>
      <c r="P31" s="52"/>
      <c r="Q31" s="52"/>
      <c r="R31" s="1615">
        <v>10</v>
      </c>
    </row>
    <row r="32" spans="1:18">
      <c r="A32" s="1819">
        <v>11</v>
      </c>
      <c r="B32" s="51" t="s">
        <v>3823</v>
      </c>
      <c r="C32" s="347"/>
      <c r="D32" s="347"/>
      <c r="E32" s="212"/>
      <c r="F32" s="347"/>
      <c r="G32" s="347"/>
      <c r="H32" s="212"/>
      <c r="I32" s="1852"/>
      <c r="J32" s="347"/>
      <c r="K32" s="212"/>
      <c r="L32" s="347"/>
      <c r="M32" s="347"/>
      <c r="N32" s="212"/>
      <c r="O32" s="347"/>
      <c r="P32" s="347"/>
      <c r="Q32" s="347"/>
      <c r="R32" s="1615">
        <v>11</v>
      </c>
    </row>
    <row r="33" spans="1:18">
      <c r="A33" s="1819">
        <v>12</v>
      </c>
      <c r="B33" s="51" t="s">
        <v>3824</v>
      </c>
      <c r="C33" s="347" t="s">
        <v>3706</v>
      </c>
      <c r="D33" s="347" t="s">
        <v>3706</v>
      </c>
      <c r="E33" s="212" t="s">
        <v>3706</v>
      </c>
      <c r="F33" s="347"/>
      <c r="G33" s="347"/>
      <c r="H33" s="212"/>
      <c r="I33" s="1852"/>
      <c r="J33" s="347"/>
      <c r="K33" s="212"/>
      <c r="L33" s="347"/>
      <c r="M33" s="347"/>
      <c r="N33" s="212"/>
      <c r="O33" s="347"/>
      <c r="P33" s="347"/>
      <c r="Q33" s="347"/>
      <c r="R33" s="1615">
        <v>12</v>
      </c>
    </row>
    <row r="34" spans="1:18">
      <c r="A34" s="1819">
        <v>13</v>
      </c>
      <c r="B34" s="51" t="s">
        <v>3825</v>
      </c>
      <c r="C34" s="344"/>
      <c r="D34" s="344"/>
      <c r="E34" s="216"/>
      <c r="F34" s="344"/>
      <c r="G34" s="344"/>
      <c r="H34" s="216"/>
      <c r="I34" s="1869"/>
      <c r="J34" s="344"/>
      <c r="K34" s="216"/>
      <c r="L34" s="344"/>
      <c r="M34" s="344"/>
      <c r="N34" s="216"/>
      <c r="O34" s="344"/>
      <c r="P34" s="344"/>
      <c r="Q34" s="344"/>
      <c r="R34" s="1615">
        <v>13</v>
      </c>
    </row>
    <row r="35" spans="1:18">
      <c r="A35" s="1615">
        <v>14</v>
      </c>
      <c r="B35" s="51" t="s">
        <v>3826</v>
      </c>
      <c r="C35" s="347"/>
      <c r="D35" s="347"/>
      <c r="E35" s="212"/>
      <c r="F35" s="347"/>
      <c r="G35" s="347"/>
      <c r="H35" s="212"/>
      <c r="I35" s="358"/>
      <c r="J35" s="347"/>
      <c r="K35" s="212"/>
      <c r="L35" s="347"/>
      <c r="M35" s="347"/>
      <c r="N35" s="212"/>
      <c r="O35" s="347"/>
      <c r="P35" s="347"/>
      <c r="Q35" s="347"/>
      <c r="R35" s="1615">
        <v>14</v>
      </c>
    </row>
    <row r="36" spans="1:18">
      <c r="A36" s="1615">
        <v>15</v>
      </c>
      <c r="B36" s="51" t="s">
        <v>3827</v>
      </c>
      <c r="C36" s="347"/>
      <c r="D36" s="347"/>
      <c r="E36" s="212"/>
      <c r="F36" s="347"/>
      <c r="G36" s="347"/>
      <c r="H36" s="212"/>
      <c r="I36" s="358"/>
      <c r="J36" s="347"/>
      <c r="K36" s="212"/>
      <c r="L36" s="347"/>
      <c r="M36" s="347"/>
      <c r="N36" s="212"/>
      <c r="O36" s="347"/>
      <c r="P36" s="347"/>
      <c r="Q36" s="347"/>
      <c r="R36" s="1615">
        <v>15</v>
      </c>
    </row>
    <row r="37" spans="1:18">
      <c r="A37" s="1615">
        <v>16</v>
      </c>
      <c r="B37" s="51" t="s">
        <v>3828</v>
      </c>
      <c r="C37" s="344"/>
      <c r="D37" s="344">
        <f>SUM(D34:D36)</f>
        <v>0</v>
      </c>
      <c r="E37" s="216"/>
      <c r="F37" s="344"/>
      <c r="G37" s="344">
        <f>SUM(G34:G36)</f>
        <v>0</v>
      </c>
      <c r="H37" s="216"/>
      <c r="I37" s="357"/>
      <c r="J37" s="344">
        <f>SUM(J34:J36)</f>
        <v>0</v>
      </c>
      <c r="K37" s="216"/>
      <c r="L37" s="344"/>
      <c r="M37" s="344">
        <f>SUM(M34:M36)</f>
        <v>0</v>
      </c>
      <c r="N37" s="216"/>
      <c r="O37" s="344"/>
      <c r="P37" s="344">
        <f>SUM(P34:P36)</f>
        <v>0</v>
      </c>
      <c r="Q37" s="344"/>
      <c r="R37" s="1615">
        <v>16</v>
      </c>
    </row>
    <row r="38" spans="1:18">
      <c r="A38" s="1615">
        <v>17</v>
      </c>
      <c r="B38" s="51" t="s">
        <v>3829</v>
      </c>
      <c r="C38" s="1870"/>
      <c r="D38" s="1870"/>
      <c r="E38" s="1871"/>
      <c r="F38" s="1870"/>
      <c r="G38" s="1870"/>
      <c r="H38" s="1871"/>
      <c r="I38" s="1872"/>
      <c r="J38" s="1870"/>
      <c r="K38" s="1871"/>
      <c r="L38" s="1870"/>
      <c r="M38" s="1870"/>
      <c r="N38" s="1871"/>
      <c r="O38" s="1870"/>
      <c r="P38" s="1870"/>
      <c r="Q38" s="1870"/>
      <c r="R38" s="1615">
        <v>17</v>
      </c>
    </row>
    <row r="39" spans="1:18">
      <c r="A39" s="1615">
        <v>18</v>
      </c>
      <c r="B39" s="51" t="s">
        <v>4265</v>
      </c>
      <c r="C39" s="344"/>
      <c r="D39" s="344"/>
      <c r="E39" s="216"/>
      <c r="F39" s="344"/>
      <c r="G39" s="344"/>
      <c r="H39" s="216"/>
      <c r="I39" s="357"/>
      <c r="J39" s="344"/>
      <c r="K39" s="216"/>
      <c r="L39" s="344"/>
      <c r="M39" s="344"/>
      <c r="N39" s="216"/>
      <c r="O39" s="344"/>
      <c r="P39" s="344"/>
      <c r="Q39" s="344"/>
      <c r="R39" s="1615">
        <v>18</v>
      </c>
    </row>
    <row r="40" spans="1:18">
      <c r="A40" s="1615">
        <v>19</v>
      </c>
      <c r="B40" s="51" t="s">
        <v>754</v>
      </c>
      <c r="C40" s="347"/>
      <c r="D40" s="347"/>
      <c r="E40" s="212"/>
      <c r="F40" s="347"/>
      <c r="G40" s="347"/>
      <c r="H40" s="212"/>
      <c r="I40" s="358"/>
      <c r="J40" s="347"/>
      <c r="K40" s="212"/>
      <c r="L40" s="347"/>
      <c r="M40" s="347"/>
      <c r="N40" s="212"/>
      <c r="O40" s="347"/>
      <c r="P40" s="347"/>
      <c r="Q40" s="347"/>
      <c r="R40" s="1615">
        <v>19</v>
      </c>
    </row>
    <row r="41" spans="1:18">
      <c r="A41" s="1615">
        <v>20</v>
      </c>
      <c r="B41" s="51" t="s">
        <v>4266</v>
      </c>
      <c r="C41" s="347"/>
      <c r="D41" s="347"/>
      <c r="E41" s="212"/>
      <c r="F41" s="347"/>
      <c r="G41" s="347"/>
      <c r="H41" s="212"/>
      <c r="I41" s="358"/>
      <c r="J41" s="347"/>
      <c r="K41" s="212"/>
      <c r="L41" s="347"/>
      <c r="M41" s="347"/>
      <c r="N41" s="212"/>
      <c r="O41" s="347"/>
      <c r="P41" s="347"/>
      <c r="Q41" s="347"/>
      <c r="R41" s="1615">
        <v>20</v>
      </c>
    </row>
    <row r="42" spans="1:18">
      <c r="A42" s="1615">
        <v>21</v>
      </c>
      <c r="B42" s="51" t="s">
        <v>4267</v>
      </c>
      <c r="C42" s="347"/>
      <c r="D42" s="347"/>
      <c r="E42" s="212"/>
      <c r="F42" s="347"/>
      <c r="G42" s="347"/>
      <c r="H42" s="212"/>
      <c r="I42" s="358"/>
      <c r="J42" s="347"/>
      <c r="K42" s="212"/>
      <c r="L42" s="347"/>
      <c r="M42" s="347"/>
      <c r="N42" s="212"/>
      <c r="O42" s="347"/>
      <c r="P42" s="347"/>
      <c r="Q42" s="347"/>
      <c r="R42" s="1615">
        <v>21</v>
      </c>
    </row>
    <row r="43" spans="1:18">
      <c r="A43" s="1615">
        <v>22</v>
      </c>
      <c r="B43" s="51" t="s">
        <v>4268</v>
      </c>
      <c r="C43" s="347"/>
      <c r="D43" s="347"/>
      <c r="E43" s="212"/>
      <c r="F43" s="347"/>
      <c r="G43" s="347"/>
      <c r="H43" s="212"/>
      <c r="I43" s="358"/>
      <c r="J43" s="347"/>
      <c r="K43" s="212"/>
      <c r="L43" s="347"/>
      <c r="M43" s="347"/>
      <c r="N43" s="212"/>
      <c r="O43" s="347"/>
      <c r="P43" s="347"/>
      <c r="Q43" s="347"/>
      <c r="R43" s="1615">
        <v>22</v>
      </c>
    </row>
    <row r="44" spans="1:18">
      <c r="A44" s="1615">
        <v>23</v>
      </c>
      <c r="B44" s="51" t="s">
        <v>1128</v>
      </c>
      <c r="C44" s="347"/>
      <c r="D44" s="347"/>
      <c r="E44" s="212"/>
      <c r="F44" s="347"/>
      <c r="G44" s="347"/>
      <c r="H44" s="212"/>
      <c r="I44" s="358"/>
      <c r="J44" s="347"/>
      <c r="K44" s="212"/>
      <c r="L44" s="347"/>
      <c r="M44" s="347"/>
      <c r="N44" s="212"/>
      <c r="O44" s="347"/>
      <c r="P44" s="347"/>
      <c r="Q44" s="347"/>
      <c r="R44" s="1615">
        <v>23</v>
      </c>
    </row>
    <row r="45" spans="1:18">
      <c r="A45" s="1615">
        <v>24</v>
      </c>
      <c r="B45" s="51" t="s">
        <v>1129</v>
      </c>
      <c r="C45" s="347"/>
      <c r="D45" s="347"/>
      <c r="E45" s="212"/>
      <c r="F45" s="347"/>
      <c r="G45" s="347"/>
      <c r="H45" s="212"/>
      <c r="I45" s="358"/>
      <c r="J45" s="347"/>
      <c r="K45" s="212"/>
      <c r="L45" s="347"/>
      <c r="M45" s="347"/>
      <c r="N45" s="212"/>
      <c r="O45" s="347"/>
      <c r="P45" s="347"/>
      <c r="Q45" s="347"/>
      <c r="R45" s="1615">
        <v>24</v>
      </c>
    </row>
    <row r="46" spans="1:18">
      <c r="A46" s="1615">
        <v>25</v>
      </c>
      <c r="B46" s="51" t="s">
        <v>1130</v>
      </c>
      <c r="C46" s="347"/>
      <c r="D46" s="347"/>
      <c r="E46" s="212"/>
      <c r="F46" s="347"/>
      <c r="G46" s="347"/>
      <c r="H46" s="212"/>
      <c r="I46" s="358"/>
      <c r="J46" s="347"/>
      <c r="K46" s="212"/>
      <c r="L46" s="347"/>
      <c r="M46" s="347"/>
      <c r="N46" s="212"/>
      <c r="O46" s="347"/>
      <c r="P46" s="347"/>
      <c r="Q46" s="347"/>
      <c r="R46" s="1615">
        <v>25</v>
      </c>
    </row>
    <row r="47" spans="1:18">
      <c r="A47" s="1615">
        <v>26</v>
      </c>
      <c r="B47" s="51" t="s">
        <v>1620</v>
      </c>
      <c r="C47" s="347"/>
      <c r="D47" s="347"/>
      <c r="E47" s="212"/>
      <c r="F47" s="347"/>
      <c r="G47" s="347"/>
      <c r="H47" s="212"/>
      <c r="I47" s="358"/>
      <c r="J47" s="347"/>
      <c r="K47" s="212"/>
      <c r="L47" s="347"/>
      <c r="M47" s="347"/>
      <c r="N47" s="212"/>
      <c r="O47" s="347"/>
      <c r="P47" s="347"/>
      <c r="Q47" s="347"/>
      <c r="R47" s="1615">
        <v>26</v>
      </c>
    </row>
    <row r="48" spans="1:18">
      <c r="A48" s="1615">
        <v>27</v>
      </c>
      <c r="B48" s="51" t="s">
        <v>1778</v>
      </c>
      <c r="C48" s="347"/>
      <c r="D48" s="347"/>
      <c r="E48" s="212"/>
      <c r="F48" s="347"/>
      <c r="G48" s="347"/>
      <c r="H48" s="212"/>
      <c r="I48" s="358"/>
      <c r="J48" s="347"/>
      <c r="K48" s="212"/>
      <c r="L48" s="347"/>
      <c r="M48" s="347"/>
      <c r="N48" s="212"/>
      <c r="O48" s="347"/>
      <c r="P48" s="347"/>
      <c r="Q48" s="347"/>
      <c r="R48" s="1615">
        <v>27</v>
      </c>
    </row>
    <row r="49" spans="1:18">
      <c r="A49" s="1615">
        <v>28</v>
      </c>
      <c r="B49" s="51" t="s">
        <v>655</v>
      </c>
      <c r="C49" s="347"/>
      <c r="D49" s="347"/>
      <c r="E49" s="212"/>
      <c r="F49" s="347"/>
      <c r="G49" s="347"/>
      <c r="H49" s="212"/>
      <c r="I49" s="358"/>
      <c r="J49" s="347"/>
      <c r="K49" s="212"/>
      <c r="L49" s="347"/>
      <c r="M49" s="347"/>
      <c r="N49" s="212"/>
      <c r="O49" s="347"/>
      <c r="P49" s="347"/>
      <c r="Q49" s="347"/>
      <c r="R49" s="1615">
        <v>28</v>
      </c>
    </row>
    <row r="50" spans="1:18">
      <c r="A50" s="1615">
        <v>29</v>
      </c>
      <c r="B50" s="51" t="s">
        <v>657</v>
      </c>
      <c r="C50" s="347"/>
      <c r="D50" s="347"/>
      <c r="E50" s="212"/>
      <c r="F50" s="347"/>
      <c r="G50" s="347"/>
      <c r="H50" s="212"/>
      <c r="I50" s="358"/>
      <c r="J50" s="347"/>
      <c r="K50" s="212"/>
      <c r="L50" s="347"/>
      <c r="M50" s="347"/>
      <c r="N50" s="212"/>
      <c r="O50" s="347"/>
      <c r="P50" s="347"/>
      <c r="Q50" s="347"/>
      <c r="R50" s="1615">
        <v>29</v>
      </c>
    </row>
    <row r="51" spans="1:18">
      <c r="A51" s="1615">
        <v>30</v>
      </c>
      <c r="B51" s="51" t="s">
        <v>1131</v>
      </c>
      <c r="C51" s="347"/>
      <c r="D51" s="347"/>
      <c r="E51" s="212"/>
      <c r="F51" s="347"/>
      <c r="G51" s="347"/>
      <c r="H51" s="212"/>
      <c r="I51" s="358"/>
      <c r="J51" s="347"/>
      <c r="K51" s="212"/>
      <c r="L51" s="347"/>
      <c r="M51" s="347"/>
      <c r="N51" s="212"/>
      <c r="O51" s="347"/>
      <c r="P51" s="347"/>
      <c r="Q51" s="347"/>
      <c r="R51" s="1615">
        <v>30</v>
      </c>
    </row>
    <row r="52" spans="1:18">
      <c r="A52" s="1615">
        <v>31</v>
      </c>
      <c r="B52" s="51" t="s">
        <v>205</v>
      </c>
      <c r="C52" s="347"/>
      <c r="D52" s="347"/>
      <c r="E52" s="212"/>
      <c r="F52" s="347"/>
      <c r="G52" s="347"/>
      <c r="H52" s="212"/>
      <c r="I52" s="358"/>
      <c r="J52" s="347"/>
      <c r="K52" s="212"/>
      <c r="L52" s="347"/>
      <c r="M52" s="347"/>
      <c r="N52" s="212"/>
      <c r="O52" s="347"/>
      <c r="P52" s="347"/>
      <c r="Q52" s="347"/>
      <c r="R52" s="1615">
        <v>31</v>
      </c>
    </row>
    <row r="53" spans="1:18">
      <c r="A53" s="1615">
        <v>32</v>
      </c>
      <c r="B53" s="51" t="s">
        <v>1132</v>
      </c>
      <c r="C53" s="347"/>
      <c r="D53" s="347"/>
      <c r="E53" s="212"/>
      <c r="F53" s="347"/>
      <c r="G53" s="347"/>
      <c r="H53" s="212"/>
      <c r="I53" s="358"/>
      <c r="J53" s="347"/>
      <c r="K53" s="212"/>
      <c r="L53" s="347"/>
      <c r="M53" s="347"/>
      <c r="N53" s="212"/>
      <c r="O53" s="347"/>
      <c r="P53" s="347"/>
      <c r="Q53" s="347"/>
      <c r="R53" s="1615">
        <v>32</v>
      </c>
    </row>
    <row r="54" spans="1:18">
      <c r="A54" s="1615">
        <v>33</v>
      </c>
      <c r="B54" s="51" t="s">
        <v>1133</v>
      </c>
      <c r="C54" s="344"/>
      <c r="D54" s="344">
        <f>SUM(D39:D53)</f>
        <v>0</v>
      </c>
      <c r="E54" s="216"/>
      <c r="F54" s="344"/>
      <c r="G54" s="344">
        <f>SUM(G39:G53)</f>
        <v>0</v>
      </c>
      <c r="H54" s="216"/>
      <c r="I54" s="357"/>
      <c r="J54" s="344">
        <f>SUM(J39:J53)</f>
        <v>0</v>
      </c>
      <c r="K54" s="216"/>
      <c r="L54" s="344"/>
      <c r="M54" s="344">
        <f>SUM(M39:M53)</f>
        <v>0</v>
      </c>
      <c r="N54" s="216"/>
      <c r="O54" s="344"/>
      <c r="P54" s="344">
        <f>SUM(P39:P53)</f>
        <v>0</v>
      </c>
      <c r="Q54" s="344"/>
      <c r="R54" s="1615">
        <v>33</v>
      </c>
    </row>
    <row r="55" spans="1:18" ht="15.75" thickBot="1">
      <c r="A55" s="1615">
        <v>34</v>
      </c>
      <c r="B55" s="51" t="s">
        <v>1134</v>
      </c>
      <c r="C55" s="1873"/>
      <c r="D55" s="1873"/>
      <c r="E55" s="1874"/>
      <c r="F55" s="1873"/>
      <c r="G55" s="1873"/>
      <c r="H55" s="1874"/>
      <c r="I55" s="1875"/>
      <c r="J55" s="1873"/>
      <c r="K55" s="1874"/>
      <c r="L55" s="1873"/>
      <c r="M55" s="1873"/>
      <c r="N55" s="1874"/>
      <c r="O55" s="1873"/>
      <c r="P55" s="1873"/>
      <c r="Q55" s="1873"/>
      <c r="R55" s="1615">
        <v>34</v>
      </c>
    </row>
    <row r="56" spans="1:18" ht="15.75" thickBot="1">
      <c r="A56" s="1615">
        <v>35</v>
      </c>
      <c r="B56" s="51" t="s">
        <v>1135</v>
      </c>
      <c r="C56" s="1876"/>
      <c r="D56" s="1876"/>
      <c r="E56" s="1876"/>
      <c r="F56" s="1876"/>
      <c r="G56" s="1876"/>
      <c r="H56" s="1876"/>
      <c r="I56" s="1843"/>
      <c r="J56" s="1844"/>
      <c r="K56" s="1876"/>
      <c r="L56" s="1844"/>
      <c r="M56" s="1844"/>
      <c r="N56" s="1876"/>
      <c r="O56" s="1844"/>
      <c r="P56" s="1844"/>
      <c r="Q56" s="1844"/>
      <c r="R56" s="1615">
        <v>35</v>
      </c>
    </row>
    <row r="57" spans="1:18">
      <c r="A57" s="1305">
        <v>36</v>
      </c>
      <c r="B57" s="48" t="s">
        <v>1136</v>
      </c>
      <c r="C57" s="48"/>
      <c r="D57" s="48"/>
      <c r="E57" s="48"/>
      <c r="F57" s="48"/>
      <c r="G57" s="48"/>
      <c r="H57" s="48"/>
      <c r="I57" s="1305"/>
      <c r="J57" s="48"/>
      <c r="K57" s="48"/>
      <c r="L57" s="48"/>
      <c r="M57" s="48"/>
      <c r="N57" s="48"/>
      <c r="O57" s="48"/>
      <c r="P57" s="48"/>
      <c r="Q57" s="11"/>
      <c r="R57" s="1305">
        <v>36</v>
      </c>
    </row>
    <row r="58" spans="1:18">
      <c r="A58" s="1615"/>
      <c r="B58" s="51" t="s">
        <v>1137</v>
      </c>
      <c r="C58" s="51"/>
      <c r="D58" s="51"/>
      <c r="E58" s="51"/>
      <c r="F58" s="51"/>
      <c r="G58" s="51"/>
      <c r="H58" s="51"/>
      <c r="I58" s="1615"/>
      <c r="J58" s="51"/>
      <c r="K58" s="51"/>
      <c r="L58" s="51"/>
      <c r="M58" s="51"/>
      <c r="N58" s="51"/>
      <c r="O58" s="51"/>
      <c r="P58" s="51"/>
      <c r="Q58" s="52"/>
      <c r="R58" s="1615"/>
    </row>
    <row r="59" spans="1:18">
      <c r="A59" s="1615">
        <v>37</v>
      </c>
      <c r="B59" s="51" t="s">
        <v>1138</v>
      </c>
      <c r="C59" s="212"/>
      <c r="D59" s="212"/>
      <c r="E59" s="212"/>
      <c r="F59" s="212"/>
      <c r="G59" s="212"/>
      <c r="H59" s="212"/>
      <c r="I59" s="1616"/>
      <c r="J59" s="212"/>
      <c r="K59" s="212"/>
      <c r="L59" s="212"/>
      <c r="M59" s="212"/>
      <c r="N59" s="212"/>
      <c r="O59" s="212"/>
      <c r="P59" s="212"/>
      <c r="Q59" s="347"/>
      <c r="R59" s="1615">
        <v>37</v>
      </c>
    </row>
    <row r="60" spans="1:18">
      <c r="A60" s="1305">
        <v>38</v>
      </c>
      <c r="B60" s="48" t="s">
        <v>771</v>
      </c>
      <c r="C60" s="204"/>
      <c r="D60" s="204"/>
      <c r="E60" s="204"/>
      <c r="F60" s="204"/>
      <c r="G60" s="204"/>
      <c r="H60" s="204"/>
      <c r="I60" s="1617"/>
      <c r="J60" s="204"/>
      <c r="K60" s="204"/>
      <c r="L60" s="204"/>
      <c r="M60" s="204"/>
      <c r="N60" s="204"/>
      <c r="O60" s="204"/>
      <c r="P60" s="204"/>
      <c r="Q60" s="199"/>
      <c r="R60" s="1305">
        <v>38</v>
      </c>
    </row>
    <row r="61" spans="1:18">
      <c r="A61" s="1615"/>
      <c r="B61" s="51" t="s">
        <v>506</v>
      </c>
      <c r="C61" s="212"/>
      <c r="D61" s="212"/>
      <c r="E61" s="212"/>
      <c r="F61" s="212"/>
      <c r="G61" s="212"/>
      <c r="H61" s="212"/>
      <c r="I61" s="1616"/>
      <c r="J61" s="212"/>
      <c r="K61" s="212"/>
      <c r="L61" s="212"/>
      <c r="M61" s="212"/>
      <c r="N61" s="212"/>
      <c r="O61" s="212"/>
      <c r="P61" s="212"/>
      <c r="Q61" s="347"/>
      <c r="R61" s="1615"/>
    </row>
    <row r="62" spans="1:18">
      <c r="A62" s="1305">
        <v>39</v>
      </c>
      <c r="B62" s="48" t="s">
        <v>2201</v>
      </c>
      <c r="C62" s="1877"/>
      <c r="D62" s="1877"/>
      <c r="E62" s="1877"/>
      <c r="F62" s="1877"/>
      <c r="G62" s="1877"/>
      <c r="H62" s="1877"/>
      <c r="I62" s="1878"/>
      <c r="J62" s="1877"/>
      <c r="K62" s="1877"/>
      <c r="L62" s="1877"/>
      <c r="M62" s="1877"/>
      <c r="N62" s="1877"/>
      <c r="O62" s="1877"/>
      <c r="P62" s="1877"/>
      <c r="Q62" s="1879"/>
      <c r="R62" s="1305">
        <v>39</v>
      </c>
    </row>
    <row r="63" spans="1:18">
      <c r="A63" s="1615"/>
      <c r="B63" s="51" t="s">
        <v>2202</v>
      </c>
      <c r="C63" s="1880"/>
      <c r="D63" s="1880"/>
      <c r="E63" s="1880"/>
      <c r="F63" s="1880"/>
      <c r="G63" s="1880"/>
      <c r="H63" s="1880"/>
      <c r="I63" s="1881"/>
      <c r="J63" s="1880"/>
      <c r="K63" s="1880"/>
      <c r="L63" s="1880"/>
      <c r="M63" s="1880"/>
      <c r="N63" s="1880"/>
      <c r="O63" s="1880"/>
      <c r="P63" s="1880"/>
      <c r="Q63" s="1882"/>
      <c r="R63" s="1615"/>
    </row>
    <row r="64" spans="1:18">
      <c r="A64" s="1615">
        <v>40</v>
      </c>
      <c r="B64" s="51" t="s">
        <v>2203</v>
      </c>
      <c r="C64" s="1880"/>
      <c r="D64" s="1880"/>
      <c r="E64" s="1880"/>
      <c r="F64" s="1880"/>
      <c r="G64" s="1880"/>
      <c r="H64" s="1880"/>
      <c r="I64" s="1881"/>
      <c r="J64" s="1880"/>
      <c r="K64" s="1880"/>
      <c r="L64" s="1880"/>
      <c r="M64" s="1880"/>
      <c r="N64" s="1880"/>
      <c r="O64" s="1880"/>
      <c r="P64" s="1880"/>
      <c r="Q64" s="1882"/>
      <c r="R64" s="1615">
        <v>40</v>
      </c>
    </row>
    <row r="65" spans="1:18">
      <c r="A65" s="1615">
        <v>41</v>
      </c>
      <c r="B65" s="51" t="s">
        <v>2204</v>
      </c>
      <c r="C65" s="1880"/>
      <c r="D65" s="1880"/>
      <c r="E65" s="1880"/>
      <c r="F65" s="1880"/>
      <c r="G65" s="1880"/>
      <c r="H65" s="1880"/>
      <c r="I65" s="1881"/>
      <c r="J65" s="1880"/>
      <c r="K65" s="1880"/>
      <c r="L65" s="1880"/>
      <c r="M65" s="1880"/>
      <c r="N65" s="1880"/>
      <c r="O65" s="1880"/>
      <c r="P65" s="1880"/>
      <c r="Q65" s="1882"/>
      <c r="R65" s="1615">
        <v>41</v>
      </c>
    </row>
    <row r="66" spans="1:18">
      <c r="A66" s="1615">
        <v>42</v>
      </c>
      <c r="B66" s="51" t="s">
        <v>2205</v>
      </c>
      <c r="C66" s="1880"/>
      <c r="D66" s="1880"/>
      <c r="E66" s="1880"/>
      <c r="F66" s="1880"/>
      <c r="G66" s="1880"/>
      <c r="H66" s="1880"/>
      <c r="I66" s="1881"/>
      <c r="J66" s="1880"/>
      <c r="K66" s="1880"/>
      <c r="L66" s="1880"/>
      <c r="M66" s="1880"/>
      <c r="N66" s="1880"/>
      <c r="O66" s="1880"/>
      <c r="P66" s="1880"/>
      <c r="Q66" s="1882"/>
      <c r="R66" s="1615">
        <v>42</v>
      </c>
    </row>
    <row r="67" spans="1:18" ht="15.75" thickBot="1">
      <c r="A67" s="1821">
        <v>43</v>
      </c>
      <c r="B67" s="74" t="s">
        <v>2206</v>
      </c>
      <c r="C67" s="234"/>
      <c r="D67" s="234"/>
      <c r="E67" s="234"/>
      <c r="F67" s="234"/>
      <c r="G67" s="234"/>
      <c r="H67" s="234"/>
      <c r="I67" s="1619"/>
      <c r="J67" s="234"/>
      <c r="K67" s="234"/>
      <c r="L67" s="234"/>
      <c r="M67" s="234"/>
      <c r="N67" s="234"/>
      <c r="O67" s="234"/>
      <c r="P67" s="234"/>
      <c r="Q67" s="356"/>
      <c r="R67" s="1821">
        <v>43</v>
      </c>
    </row>
    <row r="68" spans="1:18" ht="15.75">
      <c r="A68" s="75" t="s">
        <v>2207</v>
      </c>
      <c r="B68" s="11"/>
      <c r="C68" s="11"/>
      <c r="D68" s="11"/>
      <c r="E68" s="11"/>
      <c r="F68" s="11"/>
      <c r="G68" s="11"/>
      <c r="H68" s="11"/>
      <c r="I68" s="75" t="s">
        <v>2207</v>
      </c>
      <c r="J68" s="11"/>
      <c r="K68" s="11"/>
      <c r="L68" s="11"/>
      <c r="M68" s="11"/>
      <c r="N68" s="11"/>
      <c r="O68" s="11"/>
      <c r="P68" s="11"/>
      <c r="Q68" s="44" t="s">
        <v>2208</v>
      </c>
      <c r="R68" s="44"/>
    </row>
    <row r="69" spans="1:18">
      <c r="A69" s="44" t="s">
        <v>2209</v>
      </c>
      <c r="B69" s="44"/>
      <c r="C69" s="44"/>
      <c r="D69" s="44"/>
      <c r="E69" s="44"/>
      <c r="F69" s="44"/>
      <c r="G69" s="44"/>
      <c r="H69" s="44"/>
      <c r="I69" s="44" t="s">
        <v>2210</v>
      </c>
      <c r="J69" s="44"/>
      <c r="K69" s="44"/>
      <c r="L69" s="44"/>
      <c r="M69" s="44"/>
      <c r="N69" s="44"/>
      <c r="O69" s="44"/>
      <c r="P69" s="44"/>
      <c r="Q69" s="44"/>
      <c r="R69" s="44"/>
    </row>
    <row r="70" spans="1:18">
      <c r="A70" s="44"/>
      <c r="B70" s="44"/>
      <c r="C70" s="44"/>
      <c r="D70" s="44"/>
      <c r="E70" s="44"/>
      <c r="F70" s="44"/>
      <c r="G70" s="44"/>
      <c r="H70" s="44"/>
      <c r="I70" s="44"/>
      <c r="J70" s="44"/>
      <c r="K70" s="44"/>
      <c r="L70" s="44"/>
      <c r="M70" s="44"/>
      <c r="N70" s="44"/>
      <c r="O70" s="44"/>
      <c r="P70" s="44"/>
      <c r="Q70" s="44"/>
      <c r="R70" s="44"/>
    </row>
    <row r="72" spans="1:18" ht="15.75">
      <c r="A72" s="46" t="s">
        <v>2751</v>
      </c>
      <c r="B72" s="44"/>
      <c r="C72" s="44"/>
      <c r="D72" s="44"/>
      <c r="E72" s="44"/>
      <c r="F72" s="44"/>
      <c r="G72" s="44"/>
      <c r="H72" s="44"/>
    </row>
    <row r="74" spans="1:18" ht="16.5" thickBot="1">
      <c r="A74" s="560" t="str">
        <f>'Data Sheet'!$C$25</f>
        <v>Orange and Rockland Utilities, Inc</v>
      </c>
      <c r="B74" s="11"/>
      <c r="C74" s="11"/>
      <c r="D74" s="11"/>
      <c r="E74" s="456" t="str">
        <f>'Data Sheet'!$C$40</f>
        <v>4/28/2015</v>
      </c>
      <c r="F74" s="11"/>
      <c r="G74" s="11" t="str">
        <f>'Data Sheet'!$C$38</f>
        <v>12/31/2014</v>
      </c>
      <c r="H74" s="11"/>
      <c r="I74" s="560" t="str">
        <f>'Data Sheet'!$C$25</f>
        <v>Orange and Rockland Utilities, Inc</v>
      </c>
      <c r="J74" s="11"/>
      <c r="K74" s="11"/>
      <c r="L74" s="11"/>
      <c r="M74" s="11"/>
      <c r="N74" s="456" t="str">
        <f>'Data Sheet'!$C$40</f>
        <v>4/28/2015</v>
      </c>
      <c r="P74" s="4" t="str">
        <f>'Data Sheet'!$C$38</f>
        <v>12/31/2014</v>
      </c>
    </row>
    <row r="75" spans="1:18">
      <c r="A75" s="13"/>
      <c r="B75" s="41"/>
      <c r="C75" s="41"/>
      <c r="D75" s="41"/>
      <c r="E75" s="41"/>
      <c r="F75" s="41"/>
      <c r="G75" s="41"/>
      <c r="H75" s="42"/>
      <c r="I75" s="13"/>
      <c r="J75" s="41"/>
      <c r="K75" s="41"/>
      <c r="L75" s="41"/>
      <c r="M75" s="41"/>
      <c r="N75" s="41"/>
      <c r="O75" s="41"/>
      <c r="P75" s="41"/>
      <c r="Q75" s="41"/>
      <c r="R75" s="42"/>
    </row>
    <row r="76" spans="1:18" ht="15.75">
      <c r="A76" s="47"/>
      <c r="B76" s="46" t="s">
        <v>1505</v>
      </c>
      <c r="C76" s="46"/>
      <c r="D76" s="46"/>
      <c r="E76" s="44"/>
      <c r="F76" s="44"/>
      <c r="G76" s="44"/>
      <c r="H76" s="45"/>
      <c r="I76" s="202"/>
      <c r="J76" s="46" t="s">
        <v>1506</v>
      </c>
      <c r="K76" s="46"/>
      <c r="L76" s="46"/>
      <c r="M76" s="44"/>
      <c r="N76" s="44"/>
      <c r="O76" s="44"/>
      <c r="P76" s="44"/>
      <c r="Q76" s="44"/>
      <c r="R76" s="45"/>
    </row>
    <row r="77" spans="1:18" ht="15.75" thickBot="1">
      <c r="A77" s="47"/>
      <c r="B77" s="11"/>
      <c r="C77" s="11"/>
      <c r="D77" s="11"/>
      <c r="E77" s="11"/>
      <c r="F77" s="11"/>
      <c r="G77" s="11"/>
      <c r="H77" s="48"/>
      <c r="I77" s="47"/>
      <c r="J77" s="11"/>
      <c r="K77" s="11"/>
      <c r="L77" s="11"/>
      <c r="M77" s="11"/>
      <c r="N77" s="11"/>
      <c r="O77" s="11"/>
      <c r="P77" s="11"/>
      <c r="Q77" s="11"/>
      <c r="R77" s="48"/>
    </row>
    <row r="78" spans="1:18">
      <c r="A78" s="1841"/>
      <c r="B78" s="263"/>
      <c r="C78" s="1859" t="s">
        <v>1651</v>
      </c>
      <c r="D78" s="430"/>
      <c r="E78" s="457"/>
      <c r="F78" s="1859" t="s">
        <v>1651</v>
      </c>
      <c r="G78" s="430"/>
      <c r="H78" s="457"/>
      <c r="I78" s="1860" t="s">
        <v>1651</v>
      </c>
      <c r="J78" s="430"/>
      <c r="K78" s="457"/>
      <c r="L78" s="1859" t="s">
        <v>1651</v>
      </c>
      <c r="M78" s="430"/>
      <c r="N78" s="457"/>
      <c r="O78" s="1859" t="s">
        <v>1651</v>
      </c>
      <c r="P78" s="430"/>
      <c r="Q78" s="457"/>
      <c r="R78" s="1822"/>
    </row>
    <row r="79" spans="1:18">
      <c r="A79" s="265" t="s">
        <v>4190</v>
      </c>
      <c r="B79" s="45" t="s">
        <v>3700</v>
      </c>
      <c r="C79" s="11"/>
      <c r="D79" s="11"/>
      <c r="E79" s="48"/>
      <c r="F79" s="11"/>
      <c r="G79" s="11"/>
      <c r="H79" s="48"/>
      <c r="I79" s="1787"/>
      <c r="J79" s="11"/>
      <c r="K79" s="48"/>
      <c r="L79" s="11"/>
      <c r="M79" s="11"/>
      <c r="N79" s="48"/>
      <c r="O79" s="11"/>
      <c r="P79" s="11"/>
      <c r="Q79" s="11"/>
      <c r="R79" s="265" t="s">
        <v>4190</v>
      </c>
    </row>
    <row r="80" spans="1:18" ht="15.75" thickBot="1">
      <c r="A80" s="266" t="s">
        <v>4193</v>
      </c>
      <c r="B80" s="402" t="s">
        <v>65</v>
      </c>
      <c r="C80" s="73"/>
      <c r="D80" s="401" t="s">
        <v>2119</v>
      </c>
      <c r="E80" s="74"/>
      <c r="F80" s="73"/>
      <c r="G80" s="401" t="s">
        <v>2120</v>
      </c>
      <c r="H80" s="74"/>
      <c r="I80" s="225"/>
      <c r="J80" s="401" t="s">
        <v>2121</v>
      </c>
      <c r="K80" s="74"/>
      <c r="L80" s="401"/>
      <c r="M80" s="401" t="s">
        <v>4029</v>
      </c>
      <c r="N80" s="74"/>
      <c r="O80" s="73"/>
      <c r="P80" s="1249" t="s">
        <v>4030</v>
      </c>
      <c r="Q80" s="401"/>
      <c r="R80" s="266" t="s">
        <v>4193</v>
      </c>
    </row>
    <row r="81" spans="1:18">
      <c r="A81" s="1305">
        <v>1</v>
      </c>
      <c r="B81" s="48" t="s">
        <v>1652</v>
      </c>
      <c r="C81" s="11"/>
      <c r="D81" s="11"/>
      <c r="E81" s="45"/>
      <c r="F81" s="44"/>
      <c r="G81" s="44"/>
      <c r="H81" s="48"/>
      <c r="I81" s="47"/>
      <c r="J81" s="11"/>
      <c r="K81" s="48"/>
      <c r="L81" s="11"/>
      <c r="M81" s="44"/>
      <c r="N81" s="45"/>
      <c r="O81" s="44"/>
      <c r="P81" s="44"/>
      <c r="Q81" s="44"/>
      <c r="R81" s="1305">
        <v>1</v>
      </c>
    </row>
    <row r="82" spans="1:18">
      <c r="A82" s="1615"/>
      <c r="B82" s="51" t="s">
        <v>1653</v>
      </c>
      <c r="C82" s="52"/>
      <c r="D82" s="52"/>
      <c r="E82" s="1793"/>
      <c r="F82" s="1792"/>
      <c r="G82" s="1792"/>
      <c r="H82" s="51"/>
      <c r="I82" s="49"/>
      <c r="J82" s="52"/>
      <c r="K82" s="51"/>
      <c r="L82" s="52"/>
      <c r="M82" s="1792"/>
      <c r="N82" s="1793"/>
      <c r="O82" s="1792"/>
      <c r="P82" s="1792"/>
      <c r="Q82" s="1792"/>
      <c r="R82" s="1615"/>
    </row>
    <row r="83" spans="1:18">
      <c r="A83" s="1305">
        <v>2</v>
      </c>
      <c r="B83" s="48" t="s">
        <v>1654</v>
      </c>
      <c r="C83" s="11"/>
      <c r="D83" s="11"/>
      <c r="E83" s="1790"/>
      <c r="F83" s="1766"/>
      <c r="G83" s="1766"/>
      <c r="H83" s="1790"/>
      <c r="I83" s="47"/>
      <c r="J83" s="11"/>
      <c r="K83" s="48"/>
      <c r="L83" s="11"/>
      <c r="M83" s="1766"/>
      <c r="N83" s="1790"/>
      <c r="O83" s="1766"/>
      <c r="P83" s="1766"/>
      <c r="Q83" s="1766"/>
      <c r="R83" s="1305">
        <v>2</v>
      </c>
    </row>
    <row r="84" spans="1:18">
      <c r="A84" s="1615"/>
      <c r="B84" s="51" t="s">
        <v>1655</v>
      </c>
      <c r="C84" s="52"/>
      <c r="D84" s="52"/>
      <c r="E84" s="1793"/>
      <c r="F84" s="1792"/>
      <c r="G84" s="1792"/>
      <c r="H84" s="1793"/>
      <c r="I84" s="49"/>
      <c r="J84" s="52"/>
      <c r="K84" s="51"/>
      <c r="L84" s="52"/>
      <c r="M84" s="1792"/>
      <c r="N84" s="1793"/>
      <c r="O84" s="1792"/>
      <c r="P84" s="1792"/>
      <c r="Q84" s="1792"/>
      <c r="R84" s="1615"/>
    </row>
    <row r="85" spans="1:18">
      <c r="A85" s="1615">
        <v>3</v>
      </c>
      <c r="B85" s="51" t="s">
        <v>3814</v>
      </c>
      <c r="C85" s="1861"/>
      <c r="D85" s="1861"/>
      <c r="E85" s="1862"/>
      <c r="F85" s="1863"/>
      <c r="G85" s="1863"/>
      <c r="H85" s="1864"/>
      <c r="I85" s="1865"/>
      <c r="J85" s="1861"/>
      <c r="K85" s="1864"/>
      <c r="L85" s="1861"/>
      <c r="M85" s="1863"/>
      <c r="N85" s="1862"/>
      <c r="O85" s="1863"/>
      <c r="P85" s="1863"/>
      <c r="Q85" s="1863"/>
      <c r="R85" s="1615">
        <v>3</v>
      </c>
    </row>
    <row r="86" spans="1:18">
      <c r="A86" s="1819">
        <v>4</v>
      </c>
      <c r="B86" s="51" t="s">
        <v>3815</v>
      </c>
      <c r="C86" s="1861"/>
      <c r="D86" s="1861"/>
      <c r="E86" s="1864"/>
      <c r="F86" s="1861"/>
      <c r="G86" s="1861"/>
      <c r="H86" s="1864"/>
      <c r="I86" s="1866"/>
      <c r="J86" s="1861"/>
      <c r="K86" s="1864"/>
      <c r="L86" s="1861"/>
      <c r="M86" s="1861"/>
      <c r="N86" s="1864"/>
      <c r="O86" s="1861"/>
      <c r="P86" s="1861"/>
      <c r="Q86" s="1861"/>
      <c r="R86" s="1615">
        <v>4</v>
      </c>
    </row>
    <row r="87" spans="1:18">
      <c r="A87" s="1820">
        <v>5</v>
      </c>
      <c r="B87" s="48" t="s">
        <v>3816</v>
      </c>
      <c r="C87" s="459"/>
      <c r="D87" s="459"/>
      <c r="E87" s="1867"/>
      <c r="F87" s="459"/>
      <c r="G87" s="459"/>
      <c r="H87" s="1867"/>
      <c r="I87" s="1868"/>
      <c r="J87" s="459"/>
      <c r="K87" s="1867"/>
      <c r="L87" s="459"/>
      <c r="M87" s="459"/>
      <c r="N87" s="1867"/>
      <c r="O87" s="459"/>
      <c r="P87" s="459"/>
      <c r="Q87" s="459"/>
      <c r="R87" s="1305">
        <v>5</v>
      </c>
    </row>
    <row r="88" spans="1:18">
      <c r="A88" s="1819"/>
      <c r="B88" s="51" t="s">
        <v>3817</v>
      </c>
      <c r="C88" s="1861"/>
      <c r="D88" s="1861"/>
      <c r="E88" s="1864"/>
      <c r="F88" s="1861"/>
      <c r="G88" s="1861"/>
      <c r="H88" s="1864"/>
      <c r="I88" s="1866"/>
      <c r="J88" s="1861"/>
      <c r="K88" s="1864"/>
      <c r="L88" s="1861"/>
      <c r="M88" s="1861"/>
      <c r="N88" s="1864"/>
      <c r="O88" s="1861"/>
      <c r="P88" s="1861"/>
      <c r="Q88" s="1861"/>
      <c r="R88" s="1615"/>
    </row>
    <row r="89" spans="1:18">
      <c r="A89" s="1819">
        <v>6</v>
      </c>
      <c r="B89" s="51" t="s">
        <v>3818</v>
      </c>
      <c r="C89" s="1861"/>
      <c r="D89" s="1861"/>
      <c r="E89" s="1864"/>
      <c r="F89" s="1861"/>
      <c r="G89" s="1861"/>
      <c r="H89" s="1864"/>
      <c r="I89" s="1866"/>
      <c r="J89" s="1861"/>
      <c r="K89" s="1864"/>
      <c r="L89" s="1861"/>
      <c r="M89" s="1861"/>
      <c r="N89" s="1864"/>
      <c r="O89" s="1861"/>
      <c r="P89" s="1861"/>
      <c r="Q89" s="1861"/>
      <c r="R89" s="1615">
        <v>6</v>
      </c>
    </row>
    <row r="90" spans="1:18">
      <c r="A90" s="1819">
        <v>7</v>
      </c>
      <c r="B90" s="51" t="s">
        <v>3819</v>
      </c>
      <c r="C90" s="52"/>
      <c r="D90" s="52"/>
      <c r="E90" s="51"/>
      <c r="F90" s="52"/>
      <c r="G90" s="52"/>
      <c r="H90" s="51"/>
      <c r="I90" s="1850"/>
      <c r="J90" s="52"/>
      <c r="K90" s="51"/>
      <c r="L90" s="52"/>
      <c r="M90" s="52"/>
      <c r="N90" s="51"/>
      <c r="O90" s="52"/>
      <c r="P90" s="52"/>
      <c r="Q90" s="52"/>
      <c r="R90" s="1615">
        <v>7</v>
      </c>
    </row>
    <row r="91" spans="1:18">
      <c r="A91" s="1819">
        <v>8</v>
      </c>
      <c r="B91" s="51" t="s">
        <v>3820</v>
      </c>
      <c r="C91" s="52"/>
      <c r="D91" s="52"/>
      <c r="E91" s="51"/>
      <c r="F91" s="52"/>
      <c r="G91" s="52"/>
      <c r="H91" s="51"/>
      <c r="I91" s="1850"/>
      <c r="J91" s="52"/>
      <c r="K91" s="51"/>
      <c r="L91" s="52"/>
      <c r="M91" s="52"/>
      <c r="N91" s="51"/>
      <c r="O91" s="52"/>
      <c r="P91" s="52"/>
      <c r="Q91" s="52"/>
      <c r="R91" s="1615">
        <v>8</v>
      </c>
    </row>
    <row r="92" spans="1:18">
      <c r="A92" s="1819">
        <v>9</v>
      </c>
      <c r="B92" s="51" t="s">
        <v>3821</v>
      </c>
      <c r="C92" s="52"/>
      <c r="D92" s="52"/>
      <c r="E92" s="51"/>
      <c r="F92" s="52"/>
      <c r="G92" s="52"/>
      <c r="H92" s="51"/>
      <c r="I92" s="1850"/>
      <c r="J92" s="52"/>
      <c r="K92" s="51"/>
      <c r="L92" s="52"/>
      <c r="M92" s="52"/>
      <c r="N92" s="51"/>
      <c r="O92" s="52"/>
      <c r="P92" s="52"/>
      <c r="Q92" s="52"/>
      <c r="R92" s="1615">
        <v>9</v>
      </c>
    </row>
    <row r="93" spans="1:18">
      <c r="A93" s="1819">
        <v>10</v>
      </c>
      <c r="B93" s="51" t="s">
        <v>3822</v>
      </c>
      <c r="C93" s="52"/>
      <c r="D93" s="52"/>
      <c r="E93" s="51"/>
      <c r="F93" s="52"/>
      <c r="G93" s="52"/>
      <c r="H93" s="51"/>
      <c r="I93" s="1850"/>
      <c r="J93" s="52"/>
      <c r="K93" s="51"/>
      <c r="L93" s="52"/>
      <c r="M93" s="52"/>
      <c r="N93" s="51"/>
      <c r="O93" s="52"/>
      <c r="P93" s="52"/>
      <c r="Q93" s="52"/>
      <c r="R93" s="1615">
        <v>10</v>
      </c>
    </row>
    <row r="94" spans="1:18">
      <c r="A94" s="1819">
        <v>11</v>
      </c>
      <c r="B94" s="51" t="s">
        <v>3823</v>
      </c>
      <c r="C94" s="347"/>
      <c r="D94" s="347"/>
      <c r="E94" s="212"/>
      <c r="F94" s="347"/>
      <c r="G94" s="347"/>
      <c r="H94" s="212"/>
      <c r="I94" s="1852"/>
      <c r="J94" s="347"/>
      <c r="K94" s="212"/>
      <c r="L94" s="347"/>
      <c r="M94" s="347"/>
      <c r="N94" s="212"/>
      <c r="O94" s="347"/>
      <c r="P94" s="347"/>
      <c r="Q94" s="347"/>
      <c r="R94" s="1615">
        <v>11</v>
      </c>
    </row>
    <row r="95" spans="1:18">
      <c r="A95" s="1819">
        <v>12</v>
      </c>
      <c r="B95" s="51" t="s">
        <v>3824</v>
      </c>
      <c r="C95" s="347"/>
      <c r="D95" s="347"/>
      <c r="E95" s="212"/>
      <c r="F95" s="347"/>
      <c r="G95" s="347"/>
      <c r="H95" s="212"/>
      <c r="I95" s="1852"/>
      <c r="J95" s="347"/>
      <c r="K95" s="212"/>
      <c r="L95" s="347"/>
      <c r="M95" s="347"/>
      <c r="N95" s="212"/>
      <c r="O95" s="347"/>
      <c r="P95" s="347"/>
      <c r="Q95" s="347"/>
      <c r="R95" s="1615">
        <v>12</v>
      </c>
    </row>
    <row r="96" spans="1:18">
      <c r="A96" s="1819">
        <v>13</v>
      </c>
      <c r="B96" s="51" t="s">
        <v>3825</v>
      </c>
      <c r="C96" s="344"/>
      <c r="D96" s="344"/>
      <c r="E96" s="216"/>
      <c r="F96" s="344"/>
      <c r="G96" s="344"/>
      <c r="H96" s="216"/>
      <c r="I96" s="1869"/>
      <c r="J96" s="344"/>
      <c r="K96" s="216"/>
      <c r="L96" s="344"/>
      <c r="M96" s="344"/>
      <c r="N96" s="216"/>
      <c r="O96" s="344"/>
      <c r="P96" s="344"/>
      <c r="Q96" s="344"/>
      <c r="R96" s="1615">
        <v>13</v>
      </c>
    </row>
    <row r="97" spans="1:18">
      <c r="A97" s="1615">
        <v>14</v>
      </c>
      <c r="B97" s="51" t="s">
        <v>3826</v>
      </c>
      <c r="C97" s="347"/>
      <c r="D97" s="347"/>
      <c r="E97" s="212"/>
      <c r="F97" s="347"/>
      <c r="G97" s="347"/>
      <c r="H97" s="212"/>
      <c r="I97" s="358"/>
      <c r="J97" s="347"/>
      <c r="K97" s="212"/>
      <c r="L97" s="347"/>
      <c r="M97" s="347"/>
      <c r="N97" s="212"/>
      <c r="O97" s="347"/>
      <c r="P97" s="347"/>
      <c r="Q97" s="347"/>
      <c r="R97" s="1615">
        <v>14</v>
      </c>
    </row>
    <row r="98" spans="1:18">
      <c r="A98" s="1615">
        <v>15</v>
      </c>
      <c r="B98" s="51" t="s">
        <v>3827</v>
      </c>
      <c r="C98" s="347"/>
      <c r="D98" s="347"/>
      <c r="E98" s="212"/>
      <c r="F98" s="347"/>
      <c r="G98" s="347"/>
      <c r="H98" s="212"/>
      <c r="I98" s="358"/>
      <c r="J98" s="347"/>
      <c r="K98" s="212"/>
      <c r="L98" s="347"/>
      <c r="M98" s="347"/>
      <c r="N98" s="212"/>
      <c r="O98" s="347"/>
      <c r="P98" s="347"/>
      <c r="Q98" s="347"/>
      <c r="R98" s="1615">
        <v>15</v>
      </c>
    </row>
    <row r="99" spans="1:18">
      <c r="A99" s="1615">
        <v>16</v>
      </c>
      <c r="B99" s="51" t="s">
        <v>3828</v>
      </c>
      <c r="C99" s="344"/>
      <c r="D99" s="344"/>
      <c r="E99" s="216"/>
      <c r="F99" s="344"/>
      <c r="G99" s="344"/>
      <c r="H99" s="216"/>
      <c r="I99" s="357"/>
      <c r="J99" s="344"/>
      <c r="K99" s="216"/>
      <c r="L99" s="344"/>
      <c r="M99" s="344"/>
      <c r="N99" s="216"/>
      <c r="O99" s="344"/>
      <c r="P99" s="344"/>
      <c r="Q99" s="344"/>
      <c r="R99" s="1615">
        <v>16</v>
      </c>
    </row>
    <row r="100" spans="1:18">
      <c r="A100" s="1615">
        <v>17</v>
      </c>
      <c r="B100" s="51" t="s">
        <v>3829</v>
      </c>
      <c r="C100" s="1870"/>
      <c r="D100" s="1870"/>
      <c r="E100" s="1871"/>
      <c r="F100" s="1870"/>
      <c r="G100" s="1870"/>
      <c r="H100" s="1871"/>
      <c r="I100" s="1872"/>
      <c r="J100" s="1870"/>
      <c r="K100" s="1871"/>
      <c r="L100" s="1870"/>
      <c r="M100" s="1870"/>
      <c r="N100" s="1871"/>
      <c r="O100" s="1870"/>
      <c r="P100" s="1870"/>
      <c r="Q100" s="1870"/>
      <c r="R100" s="1615">
        <v>17</v>
      </c>
    </row>
    <row r="101" spans="1:18">
      <c r="A101" s="1615">
        <v>18</v>
      </c>
      <c r="B101" s="51" t="s">
        <v>4265</v>
      </c>
      <c r="C101" s="344"/>
      <c r="D101" s="344"/>
      <c r="E101" s="216"/>
      <c r="F101" s="344"/>
      <c r="G101" s="344"/>
      <c r="H101" s="216"/>
      <c r="I101" s="357"/>
      <c r="J101" s="344"/>
      <c r="K101" s="216"/>
      <c r="L101" s="344"/>
      <c r="M101" s="344"/>
      <c r="N101" s="216"/>
      <c r="O101" s="344"/>
      <c r="P101" s="344"/>
      <c r="Q101" s="344"/>
      <c r="R101" s="1615">
        <v>18</v>
      </c>
    </row>
    <row r="102" spans="1:18">
      <c r="A102" s="1615">
        <v>19</v>
      </c>
      <c r="B102" s="51" t="s">
        <v>754</v>
      </c>
      <c r="C102" s="347"/>
      <c r="D102" s="347"/>
      <c r="E102" s="212"/>
      <c r="F102" s="347"/>
      <c r="G102" s="347"/>
      <c r="H102" s="212"/>
      <c r="I102" s="358"/>
      <c r="J102" s="347"/>
      <c r="K102" s="212"/>
      <c r="L102" s="347"/>
      <c r="M102" s="347"/>
      <c r="N102" s="212"/>
      <c r="O102" s="347"/>
      <c r="P102" s="347"/>
      <c r="Q102" s="347"/>
      <c r="R102" s="1615">
        <v>19</v>
      </c>
    </row>
    <row r="103" spans="1:18">
      <c r="A103" s="1615">
        <v>20</v>
      </c>
      <c r="B103" s="51" t="s">
        <v>4266</v>
      </c>
      <c r="C103" s="347"/>
      <c r="D103" s="347"/>
      <c r="E103" s="212"/>
      <c r="F103" s="347"/>
      <c r="G103" s="347"/>
      <c r="H103" s="212"/>
      <c r="I103" s="358"/>
      <c r="J103" s="347"/>
      <c r="K103" s="212"/>
      <c r="L103" s="347"/>
      <c r="M103" s="347"/>
      <c r="N103" s="212"/>
      <c r="O103" s="347"/>
      <c r="P103" s="347"/>
      <c r="Q103" s="347"/>
      <c r="R103" s="1615">
        <v>20</v>
      </c>
    </row>
    <row r="104" spans="1:18">
      <c r="A104" s="1615">
        <v>21</v>
      </c>
      <c r="B104" s="51" t="s">
        <v>4267</v>
      </c>
      <c r="C104" s="347"/>
      <c r="D104" s="347"/>
      <c r="E104" s="212"/>
      <c r="F104" s="347"/>
      <c r="G104" s="347"/>
      <c r="H104" s="212"/>
      <c r="I104" s="358"/>
      <c r="J104" s="347"/>
      <c r="K104" s="212"/>
      <c r="L104" s="347"/>
      <c r="M104" s="347"/>
      <c r="N104" s="212"/>
      <c r="O104" s="347"/>
      <c r="P104" s="347"/>
      <c r="Q104" s="347"/>
      <c r="R104" s="1615">
        <v>21</v>
      </c>
    </row>
    <row r="105" spans="1:18">
      <c r="A105" s="1615">
        <v>22</v>
      </c>
      <c r="B105" s="51" t="s">
        <v>4268</v>
      </c>
      <c r="C105" s="347"/>
      <c r="D105" s="347"/>
      <c r="E105" s="212"/>
      <c r="F105" s="347"/>
      <c r="G105" s="347"/>
      <c r="H105" s="212"/>
      <c r="I105" s="358"/>
      <c r="J105" s="347"/>
      <c r="K105" s="212"/>
      <c r="L105" s="347"/>
      <c r="M105" s="347"/>
      <c r="N105" s="212"/>
      <c r="O105" s="347"/>
      <c r="P105" s="347"/>
      <c r="Q105" s="347"/>
      <c r="R105" s="1615">
        <v>22</v>
      </c>
    </row>
    <row r="106" spans="1:18">
      <c r="A106" s="1615">
        <v>23</v>
      </c>
      <c r="B106" s="51" t="s">
        <v>1128</v>
      </c>
      <c r="C106" s="347"/>
      <c r="D106" s="347"/>
      <c r="E106" s="212"/>
      <c r="F106" s="347"/>
      <c r="G106" s="347"/>
      <c r="H106" s="212"/>
      <c r="I106" s="358"/>
      <c r="J106" s="347"/>
      <c r="K106" s="212"/>
      <c r="L106" s="347"/>
      <c r="M106" s="347"/>
      <c r="N106" s="212"/>
      <c r="O106" s="347"/>
      <c r="P106" s="347"/>
      <c r="Q106" s="347"/>
      <c r="R106" s="1615">
        <v>23</v>
      </c>
    </row>
    <row r="107" spans="1:18">
      <c r="A107" s="1615">
        <v>24</v>
      </c>
      <c r="B107" s="51" t="s">
        <v>1129</v>
      </c>
      <c r="C107" s="347"/>
      <c r="D107" s="347"/>
      <c r="E107" s="212"/>
      <c r="F107" s="347"/>
      <c r="G107" s="347"/>
      <c r="H107" s="212"/>
      <c r="I107" s="358"/>
      <c r="J107" s="347"/>
      <c r="K107" s="212"/>
      <c r="L107" s="347"/>
      <c r="M107" s="347"/>
      <c r="N107" s="212"/>
      <c r="O107" s="347"/>
      <c r="P107" s="347"/>
      <c r="Q107" s="347"/>
      <c r="R107" s="1615">
        <v>24</v>
      </c>
    </row>
    <row r="108" spans="1:18">
      <c r="A108" s="1615">
        <v>25</v>
      </c>
      <c r="B108" s="51" t="s">
        <v>1130</v>
      </c>
      <c r="C108" s="347"/>
      <c r="D108" s="347"/>
      <c r="E108" s="212"/>
      <c r="F108" s="347"/>
      <c r="G108" s="347"/>
      <c r="H108" s="212"/>
      <c r="I108" s="358"/>
      <c r="J108" s="347"/>
      <c r="K108" s="212"/>
      <c r="L108" s="347"/>
      <c r="M108" s="347"/>
      <c r="N108" s="212"/>
      <c r="O108" s="347"/>
      <c r="P108" s="347"/>
      <c r="Q108" s="347"/>
      <c r="R108" s="1615">
        <v>25</v>
      </c>
    </row>
    <row r="109" spans="1:18">
      <c r="A109" s="1615">
        <v>26</v>
      </c>
      <c r="B109" s="51" t="s">
        <v>1620</v>
      </c>
      <c r="C109" s="347"/>
      <c r="D109" s="347"/>
      <c r="E109" s="212"/>
      <c r="F109" s="347"/>
      <c r="G109" s="347"/>
      <c r="H109" s="212"/>
      <c r="I109" s="358"/>
      <c r="J109" s="347"/>
      <c r="K109" s="212"/>
      <c r="L109" s="347"/>
      <c r="M109" s="347"/>
      <c r="N109" s="212"/>
      <c r="O109" s="347"/>
      <c r="P109" s="347"/>
      <c r="Q109" s="347"/>
      <c r="R109" s="1615">
        <v>26</v>
      </c>
    </row>
    <row r="110" spans="1:18">
      <c r="A110" s="1615">
        <v>27</v>
      </c>
      <c r="B110" s="51" t="s">
        <v>1778</v>
      </c>
      <c r="C110" s="347"/>
      <c r="D110" s="347"/>
      <c r="E110" s="212"/>
      <c r="F110" s="347"/>
      <c r="G110" s="347"/>
      <c r="H110" s="212"/>
      <c r="I110" s="358"/>
      <c r="J110" s="347"/>
      <c r="K110" s="212"/>
      <c r="L110" s="347"/>
      <c r="M110" s="347"/>
      <c r="N110" s="212"/>
      <c r="O110" s="347"/>
      <c r="P110" s="347"/>
      <c r="Q110" s="347"/>
      <c r="R110" s="1615">
        <v>27</v>
      </c>
    </row>
    <row r="111" spans="1:18">
      <c r="A111" s="1615">
        <v>28</v>
      </c>
      <c r="B111" s="51" t="s">
        <v>655</v>
      </c>
      <c r="C111" s="347"/>
      <c r="D111" s="347"/>
      <c r="E111" s="212"/>
      <c r="F111" s="347"/>
      <c r="G111" s="347"/>
      <c r="H111" s="212"/>
      <c r="I111" s="358"/>
      <c r="J111" s="347"/>
      <c r="K111" s="212"/>
      <c r="L111" s="347"/>
      <c r="M111" s="347"/>
      <c r="N111" s="212"/>
      <c r="O111" s="347"/>
      <c r="P111" s="347"/>
      <c r="Q111" s="347"/>
      <c r="R111" s="1615">
        <v>28</v>
      </c>
    </row>
    <row r="112" spans="1:18">
      <c r="A112" s="1615">
        <v>29</v>
      </c>
      <c r="B112" s="51" t="s">
        <v>657</v>
      </c>
      <c r="C112" s="347"/>
      <c r="D112" s="347"/>
      <c r="E112" s="212"/>
      <c r="F112" s="347"/>
      <c r="G112" s="347"/>
      <c r="H112" s="212"/>
      <c r="I112" s="358"/>
      <c r="J112" s="347"/>
      <c r="K112" s="212"/>
      <c r="L112" s="347"/>
      <c r="M112" s="347"/>
      <c r="N112" s="212"/>
      <c r="O112" s="347"/>
      <c r="P112" s="347"/>
      <c r="Q112" s="347"/>
      <c r="R112" s="1615">
        <v>29</v>
      </c>
    </row>
    <row r="113" spans="1:18">
      <c r="A113" s="1615">
        <v>30</v>
      </c>
      <c r="B113" s="51" t="s">
        <v>1131</v>
      </c>
      <c r="C113" s="347"/>
      <c r="D113" s="347"/>
      <c r="E113" s="212"/>
      <c r="F113" s="347"/>
      <c r="G113" s="347"/>
      <c r="H113" s="212"/>
      <c r="I113" s="358"/>
      <c r="J113" s="347"/>
      <c r="K113" s="212"/>
      <c r="L113" s="347"/>
      <c r="M113" s="347"/>
      <c r="N113" s="212"/>
      <c r="O113" s="347"/>
      <c r="P113" s="347"/>
      <c r="Q113" s="347"/>
      <c r="R113" s="1615">
        <v>30</v>
      </c>
    </row>
    <row r="114" spans="1:18">
      <c r="A114" s="1615">
        <v>31</v>
      </c>
      <c r="B114" s="51" t="s">
        <v>205</v>
      </c>
      <c r="C114" s="347"/>
      <c r="D114" s="347"/>
      <c r="E114" s="212"/>
      <c r="F114" s="347"/>
      <c r="G114" s="347"/>
      <c r="H114" s="212"/>
      <c r="I114" s="358"/>
      <c r="J114" s="347"/>
      <c r="K114" s="212"/>
      <c r="L114" s="347"/>
      <c r="M114" s="347"/>
      <c r="N114" s="212"/>
      <c r="O114" s="347"/>
      <c r="P114" s="347"/>
      <c r="Q114" s="347"/>
      <c r="R114" s="1615">
        <v>31</v>
      </c>
    </row>
    <row r="115" spans="1:18">
      <c r="A115" s="1615">
        <v>32</v>
      </c>
      <c r="B115" s="51" t="s">
        <v>1132</v>
      </c>
      <c r="C115" s="347"/>
      <c r="D115" s="347"/>
      <c r="E115" s="212"/>
      <c r="F115" s="347"/>
      <c r="G115" s="347"/>
      <c r="H115" s="212"/>
      <c r="I115" s="358"/>
      <c r="J115" s="347"/>
      <c r="K115" s="212"/>
      <c r="L115" s="347"/>
      <c r="M115" s="347"/>
      <c r="N115" s="212"/>
      <c r="O115" s="347"/>
      <c r="P115" s="347"/>
      <c r="Q115" s="347"/>
      <c r="R115" s="1615">
        <v>32</v>
      </c>
    </row>
    <row r="116" spans="1:18">
      <c r="A116" s="1615">
        <v>33</v>
      </c>
      <c r="B116" s="51" t="s">
        <v>1133</v>
      </c>
      <c r="C116" s="344"/>
      <c r="D116" s="344"/>
      <c r="E116" s="216"/>
      <c r="F116" s="344"/>
      <c r="G116" s="344"/>
      <c r="H116" s="216"/>
      <c r="I116" s="357"/>
      <c r="J116" s="344"/>
      <c r="K116" s="216"/>
      <c r="L116" s="344"/>
      <c r="M116" s="344"/>
      <c r="N116" s="216"/>
      <c r="O116" s="344"/>
      <c r="P116" s="344"/>
      <c r="Q116" s="344"/>
      <c r="R116" s="1615">
        <v>33</v>
      </c>
    </row>
    <row r="117" spans="1:18" ht="15.75" thickBot="1">
      <c r="A117" s="1615">
        <v>34</v>
      </c>
      <c r="B117" s="51" t="s">
        <v>1134</v>
      </c>
      <c r="C117" s="1873"/>
      <c r="D117" s="1873"/>
      <c r="E117" s="1874"/>
      <c r="F117" s="1873"/>
      <c r="G117" s="1873"/>
      <c r="H117" s="1874"/>
      <c r="I117" s="1875"/>
      <c r="J117" s="1873"/>
      <c r="K117" s="1874"/>
      <c r="L117" s="1873"/>
      <c r="M117" s="1873"/>
      <c r="N117" s="1874"/>
      <c r="O117" s="1873"/>
      <c r="P117" s="1873"/>
      <c r="Q117" s="1873"/>
      <c r="R117" s="1615">
        <v>34</v>
      </c>
    </row>
    <row r="118" spans="1:18" ht="15.75" thickBot="1">
      <c r="A118" s="1615">
        <v>35</v>
      </c>
      <c r="B118" s="51" t="s">
        <v>1135</v>
      </c>
      <c r="C118" s="1876"/>
      <c r="D118" s="1876"/>
      <c r="E118" s="1876"/>
      <c r="F118" s="1876"/>
      <c r="G118" s="1876"/>
      <c r="H118" s="1876"/>
      <c r="I118" s="1843"/>
      <c r="J118" s="1844"/>
      <c r="K118" s="1876"/>
      <c r="L118" s="1844"/>
      <c r="M118" s="1844"/>
      <c r="N118" s="1876"/>
      <c r="O118" s="1844"/>
      <c r="P118" s="1844"/>
      <c r="Q118" s="1844"/>
      <c r="R118" s="1615">
        <v>35</v>
      </c>
    </row>
    <row r="119" spans="1:18">
      <c r="A119" s="1305">
        <v>36</v>
      </c>
      <c r="B119" s="48" t="s">
        <v>1136</v>
      </c>
      <c r="C119" s="48"/>
      <c r="D119" s="48"/>
      <c r="E119" s="48"/>
      <c r="F119" s="48"/>
      <c r="G119" s="48"/>
      <c r="H119" s="48"/>
      <c r="I119" s="1305"/>
      <c r="J119" s="48"/>
      <c r="K119" s="48"/>
      <c r="L119" s="48"/>
      <c r="M119" s="48"/>
      <c r="N119" s="48"/>
      <c r="O119" s="48"/>
      <c r="P119" s="48"/>
      <c r="Q119" s="11"/>
      <c r="R119" s="1305">
        <v>36</v>
      </c>
    </row>
    <row r="120" spans="1:18">
      <c r="A120" s="1615"/>
      <c r="B120" s="51" t="s">
        <v>1137</v>
      </c>
      <c r="C120" s="51"/>
      <c r="D120" s="51"/>
      <c r="E120" s="51"/>
      <c r="F120" s="51"/>
      <c r="G120" s="51"/>
      <c r="H120" s="51"/>
      <c r="I120" s="1615"/>
      <c r="J120" s="51"/>
      <c r="K120" s="51"/>
      <c r="L120" s="51"/>
      <c r="M120" s="51"/>
      <c r="N120" s="51"/>
      <c r="O120" s="51"/>
      <c r="P120" s="51"/>
      <c r="Q120" s="52"/>
      <c r="R120" s="1615"/>
    </row>
    <row r="121" spans="1:18">
      <c r="A121" s="1615">
        <v>37</v>
      </c>
      <c r="B121" s="51" t="s">
        <v>1138</v>
      </c>
      <c r="C121" s="212"/>
      <c r="D121" s="212"/>
      <c r="E121" s="212"/>
      <c r="F121" s="212"/>
      <c r="G121" s="212"/>
      <c r="H121" s="212"/>
      <c r="I121" s="1616"/>
      <c r="J121" s="212"/>
      <c r="K121" s="212"/>
      <c r="L121" s="212"/>
      <c r="M121" s="212"/>
      <c r="N121" s="212"/>
      <c r="O121" s="212"/>
      <c r="P121" s="212"/>
      <c r="Q121" s="347"/>
      <c r="R121" s="1615">
        <v>37</v>
      </c>
    </row>
    <row r="122" spans="1:18">
      <c r="A122" s="1305">
        <v>38</v>
      </c>
      <c r="B122" s="48" t="s">
        <v>771</v>
      </c>
      <c r="C122" s="204"/>
      <c r="D122" s="204"/>
      <c r="E122" s="204"/>
      <c r="F122" s="204"/>
      <c r="G122" s="204"/>
      <c r="H122" s="204"/>
      <c r="I122" s="1617"/>
      <c r="J122" s="204"/>
      <c r="K122" s="204"/>
      <c r="L122" s="204"/>
      <c r="M122" s="204"/>
      <c r="N122" s="204"/>
      <c r="O122" s="204"/>
      <c r="P122" s="204"/>
      <c r="Q122" s="199"/>
      <c r="R122" s="1305">
        <v>38</v>
      </c>
    </row>
    <row r="123" spans="1:18">
      <c r="A123" s="1615"/>
      <c r="B123" s="51" t="s">
        <v>506</v>
      </c>
      <c r="C123" s="212"/>
      <c r="D123" s="212"/>
      <c r="E123" s="212"/>
      <c r="F123" s="212"/>
      <c r="G123" s="212"/>
      <c r="H123" s="212"/>
      <c r="I123" s="1616"/>
      <c r="J123" s="212"/>
      <c r="K123" s="212"/>
      <c r="L123" s="212"/>
      <c r="M123" s="212"/>
      <c r="N123" s="212"/>
      <c r="O123" s="212"/>
      <c r="P123" s="212"/>
      <c r="Q123" s="347"/>
      <c r="R123" s="1615"/>
    </row>
    <row r="124" spans="1:18">
      <c r="A124" s="1305">
        <v>39</v>
      </c>
      <c r="B124" s="48" t="s">
        <v>2201</v>
      </c>
      <c r="C124" s="1877"/>
      <c r="D124" s="1877"/>
      <c r="E124" s="1877"/>
      <c r="F124" s="1877"/>
      <c r="G124" s="1877"/>
      <c r="H124" s="1877"/>
      <c r="I124" s="1878"/>
      <c r="J124" s="1877"/>
      <c r="K124" s="1877"/>
      <c r="L124" s="1877"/>
      <c r="M124" s="1877"/>
      <c r="N124" s="1877"/>
      <c r="O124" s="1877"/>
      <c r="P124" s="1877"/>
      <c r="Q124" s="1879"/>
      <c r="R124" s="1305">
        <v>39</v>
      </c>
    </row>
    <row r="125" spans="1:18">
      <c r="A125" s="1615"/>
      <c r="B125" s="51" t="s">
        <v>2202</v>
      </c>
      <c r="C125" s="1880"/>
      <c r="D125" s="1880"/>
      <c r="E125" s="1880"/>
      <c r="F125" s="1880"/>
      <c r="G125" s="1880"/>
      <c r="H125" s="1880"/>
      <c r="I125" s="1881"/>
      <c r="J125" s="1880"/>
      <c r="K125" s="1880"/>
      <c r="L125" s="1880"/>
      <c r="M125" s="1880"/>
      <c r="N125" s="1880"/>
      <c r="O125" s="1880"/>
      <c r="P125" s="1880"/>
      <c r="Q125" s="1882"/>
      <c r="R125" s="1615"/>
    </row>
    <row r="126" spans="1:18">
      <c r="A126" s="1615">
        <v>40</v>
      </c>
      <c r="B126" s="51" t="s">
        <v>2203</v>
      </c>
      <c r="C126" s="1880"/>
      <c r="D126" s="1880"/>
      <c r="E126" s="1880"/>
      <c r="F126" s="1880"/>
      <c r="G126" s="1880"/>
      <c r="H126" s="1880"/>
      <c r="I126" s="1881"/>
      <c r="J126" s="1880"/>
      <c r="K126" s="1880"/>
      <c r="L126" s="1880"/>
      <c r="M126" s="1880"/>
      <c r="N126" s="1880"/>
      <c r="O126" s="1880"/>
      <c r="P126" s="1880"/>
      <c r="Q126" s="1882"/>
      <c r="R126" s="1615">
        <v>40</v>
      </c>
    </row>
    <row r="127" spans="1:18">
      <c r="A127" s="1615">
        <v>41</v>
      </c>
      <c r="B127" s="51" t="s">
        <v>2204</v>
      </c>
      <c r="C127" s="1880"/>
      <c r="D127" s="1880"/>
      <c r="E127" s="1880"/>
      <c r="F127" s="1880"/>
      <c r="G127" s="1880"/>
      <c r="H127" s="1880"/>
      <c r="I127" s="1881"/>
      <c r="J127" s="1880"/>
      <c r="K127" s="1880"/>
      <c r="L127" s="1880"/>
      <c r="M127" s="1880"/>
      <c r="N127" s="1880"/>
      <c r="O127" s="1880"/>
      <c r="P127" s="1880"/>
      <c r="Q127" s="1882"/>
      <c r="R127" s="1615">
        <v>41</v>
      </c>
    </row>
    <row r="128" spans="1:18">
      <c r="A128" s="1615">
        <v>42</v>
      </c>
      <c r="B128" s="51" t="s">
        <v>2205</v>
      </c>
      <c r="C128" s="1880"/>
      <c r="D128" s="1880"/>
      <c r="E128" s="1880"/>
      <c r="F128" s="1880"/>
      <c r="G128" s="1880"/>
      <c r="H128" s="1880"/>
      <c r="I128" s="1881"/>
      <c r="J128" s="1880"/>
      <c r="K128" s="1880"/>
      <c r="L128" s="1880"/>
      <c r="M128" s="1880"/>
      <c r="N128" s="1880"/>
      <c r="O128" s="1880"/>
      <c r="P128" s="1880"/>
      <c r="Q128" s="1882"/>
      <c r="R128" s="1615">
        <v>42</v>
      </c>
    </row>
    <row r="129" spans="1:18" ht="15.75" thickBot="1">
      <c r="A129" s="1821">
        <v>43</v>
      </c>
      <c r="B129" s="74" t="s">
        <v>2206</v>
      </c>
      <c r="C129" s="234"/>
      <c r="D129" s="234"/>
      <c r="E129" s="234"/>
      <c r="F129" s="234"/>
      <c r="G129" s="234"/>
      <c r="H129" s="234"/>
      <c r="I129" s="1619"/>
      <c r="J129" s="234"/>
      <c r="K129" s="234"/>
      <c r="L129" s="234"/>
      <c r="M129" s="234"/>
      <c r="N129" s="234"/>
      <c r="O129" s="234"/>
      <c r="P129" s="234"/>
      <c r="Q129" s="356"/>
      <c r="R129" s="1821">
        <v>43</v>
      </c>
    </row>
    <row r="130" spans="1:18" ht="15.75">
      <c r="A130" s="75" t="s">
        <v>2207</v>
      </c>
      <c r="B130" s="11"/>
      <c r="C130" s="11"/>
      <c r="D130" s="11"/>
      <c r="E130" s="11"/>
      <c r="F130" s="11"/>
      <c r="G130" s="11"/>
      <c r="H130" s="11"/>
      <c r="I130" s="75" t="s">
        <v>2207</v>
      </c>
      <c r="J130" s="11"/>
      <c r="K130" s="11"/>
      <c r="L130" s="11"/>
      <c r="M130" s="11"/>
      <c r="N130" s="11"/>
      <c r="O130" s="11"/>
      <c r="P130" s="11"/>
      <c r="Q130" s="44" t="s">
        <v>2208</v>
      </c>
      <c r="R130" s="44"/>
    </row>
    <row r="131" spans="1:18">
      <c r="A131" s="44" t="s">
        <v>2211</v>
      </c>
      <c r="B131" s="44"/>
      <c r="C131" s="44"/>
      <c r="D131" s="44"/>
      <c r="E131" s="44"/>
      <c r="F131" s="44"/>
      <c r="G131" s="44"/>
      <c r="H131" s="44"/>
      <c r="I131" s="44" t="s">
        <v>2212</v>
      </c>
      <c r="J131" s="44"/>
      <c r="K131" s="44"/>
      <c r="L131" s="44"/>
      <c r="M131" s="44"/>
      <c r="N131" s="44"/>
      <c r="O131" s="44"/>
      <c r="P131" s="44"/>
      <c r="Q131" s="44"/>
      <c r="R131" s="44"/>
    </row>
  </sheetData>
  <phoneticPr fontId="0" type="noConversion"/>
  <printOptions horizontalCentered="1" verticalCentered="1"/>
  <pageMargins left="0.25" right="0.25" top="0.25" bottom="0.25" header="0" footer="0"/>
  <pageSetup scale="68" fitToWidth="2" fitToHeight="2" pageOrder="overThenDown" orientation="portrait" horizontalDpi="300" verticalDpi="300" r:id="rId1"/>
  <headerFooter alignWithMargins="0"/>
  <rowBreaks count="1" manualBreakCount="1">
    <brk id="72" max="16383" man="1"/>
  </rowBreaks>
  <colBreaks count="1" manualBreakCount="1">
    <brk id="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1">
    <pageSetUpPr fitToPage="1"/>
  </sheetPr>
  <dimension ref="A1:N137"/>
  <sheetViews>
    <sheetView defaultGridColor="0" view="pageBreakPreview" topLeftCell="A64" colorId="22" zoomScale="60" zoomScaleNormal="85" workbookViewId="0">
      <selection activeCell="J32" sqref="J32"/>
    </sheetView>
  </sheetViews>
  <sheetFormatPr defaultColWidth="9.6640625" defaultRowHeight="15"/>
  <cols>
    <col min="1" max="1" width="4.6640625" style="4" customWidth="1"/>
    <col min="2" max="2" width="48.33203125" style="4" customWidth="1"/>
    <col min="3" max="3" width="14.6640625" style="4" customWidth="1"/>
    <col min="4" max="4" width="13.6640625" style="4" customWidth="1"/>
    <col min="5" max="5" width="14.6640625" style="4" customWidth="1"/>
    <col min="6" max="6" width="13.6640625" style="4" customWidth="1"/>
    <col min="7" max="7" width="2.6640625" style="4" customWidth="1"/>
    <col min="8" max="9" width="15.6640625" style="4" customWidth="1"/>
    <col min="10" max="10" width="17.6640625" style="4" customWidth="1"/>
    <col min="11" max="13" width="15.6640625" style="4" customWidth="1"/>
    <col min="14" max="14" width="4.6640625" style="4" customWidth="1"/>
    <col min="15" max="16384" width="9.6640625" style="4"/>
  </cols>
  <sheetData>
    <row r="1" spans="1:14">
      <c r="A1" s="13" t="s">
        <v>2817</v>
      </c>
      <c r="B1" s="41"/>
      <c r="C1" s="1189" t="s">
        <v>3891</v>
      </c>
      <c r="D1" s="429"/>
      <c r="E1" s="1304" t="s">
        <v>2819</v>
      </c>
      <c r="F1" s="1304" t="s">
        <v>2820</v>
      </c>
      <c r="G1" s="11"/>
      <c r="H1" s="13" t="s">
        <v>2817</v>
      </c>
      <c r="I1" s="42"/>
      <c r="J1" s="1189" t="s">
        <v>3891</v>
      </c>
      <c r="K1" s="429"/>
      <c r="L1" s="1304" t="s">
        <v>2819</v>
      </c>
      <c r="M1" s="261" t="s">
        <v>2820</v>
      </c>
      <c r="N1" s="263"/>
    </row>
    <row r="2" spans="1:14">
      <c r="A2" s="47" t="str">
        <f>'Data Sheet'!$C$25</f>
        <v>Orange and Rockland Utilities, Inc</v>
      </c>
      <c r="B2" s="11"/>
      <c r="C2" s="47" t="s">
        <v>674</v>
      </c>
      <c r="D2" s="11"/>
      <c r="E2" s="1787" t="s">
        <v>2821</v>
      </c>
      <c r="F2" s="265"/>
      <c r="G2" s="11"/>
      <c r="H2" s="47" t="str">
        <f>'Data Sheet'!$C$25</f>
        <v>Orange and Rockland Utilities, Inc</v>
      </c>
      <c r="I2" s="48"/>
      <c r="J2" s="47" t="s">
        <v>674</v>
      </c>
      <c r="K2" s="11"/>
      <c r="L2" s="1787" t="s">
        <v>2821</v>
      </c>
      <c r="M2" s="202"/>
      <c r="N2" s="45"/>
    </row>
    <row r="3" spans="1:14" ht="15" customHeight="1" thickBot="1">
      <c r="A3" s="72"/>
      <c r="B3" s="73"/>
      <c r="C3" s="72" t="s">
        <v>292</v>
      </c>
      <c r="D3" s="74"/>
      <c r="E3" s="1846" t="str">
        <f>'Data Sheet'!$C$40</f>
        <v>4/28/2015</v>
      </c>
      <c r="F3" s="1821" t="str">
        <f>'Data Sheet'!$C$38</f>
        <v>12/31/2014</v>
      </c>
      <c r="G3" s="11"/>
      <c r="H3" s="72"/>
      <c r="I3" s="74"/>
      <c r="J3" s="72" t="s">
        <v>292</v>
      </c>
      <c r="K3" s="74"/>
      <c r="L3" s="1846" t="str">
        <f>'Data Sheet'!$C$40</f>
        <v>4/28/2015</v>
      </c>
      <c r="M3" s="400" t="str">
        <f>'Data Sheet'!$C$38</f>
        <v>12/31/2014</v>
      </c>
      <c r="N3" s="402"/>
    </row>
    <row r="4" spans="1:14" ht="15" customHeight="1" thickBot="1">
      <c r="A4" s="424" t="s">
        <v>2213</v>
      </c>
      <c r="B4" s="425"/>
      <c r="C4" s="425"/>
      <c r="D4" s="401"/>
      <c r="E4" s="401"/>
      <c r="F4" s="1306"/>
      <c r="G4" s="11"/>
      <c r="H4" s="424" t="s">
        <v>4069</v>
      </c>
      <c r="I4" s="425"/>
      <c r="J4" s="425"/>
      <c r="K4" s="425"/>
      <c r="L4" s="401"/>
      <c r="M4" s="1823"/>
      <c r="N4" s="74"/>
    </row>
    <row r="5" spans="1:14" ht="15.75">
      <c r="A5" s="43"/>
      <c r="B5" s="46"/>
      <c r="C5" s="46"/>
      <c r="D5" s="44"/>
      <c r="E5" s="44"/>
      <c r="F5" s="263"/>
      <c r="G5" s="11"/>
      <c r="H5" s="43"/>
      <c r="I5" s="46"/>
      <c r="J5" s="46"/>
      <c r="K5" s="46"/>
      <c r="L5" s="44"/>
      <c r="M5" s="262"/>
      <c r="N5" s="48"/>
    </row>
    <row r="6" spans="1:14">
      <c r="A6" s="47" t="s">
        <v>4070</v>
      </c>
      <c r="B6" s="11"/>
      <c r="C6" s="11" t="s">
        <v>4071</v>
      </c>
      <c r="D6" s="11"/>
      <c r="E6" s="11"/>
      <c r="F6" s="48"/>
      <c r="G6" s="11"/>
      <c r="H6" s="47" t="s">
        <v>3146</v>
      </c>
      <c r="I6" s="11"/>
      <c r="J6" s="11"/>
      <c r="K6" s="11" t="s">
        <v>3147</v>
      </c>
      <c r="L6" s="11"/>
      <c r="M6" s="11"/>
      <c r="N6" s="48"/>
    </row>
    <row r="7" spans="1:14">
      <c r="A7" s="47" t="s">
        <v>4399</v>
      </c>
      <c r="B7" s="11"/>
      <c r="C7" s="11" t="s">
        <v>4400</v>
      </c>
      <c r="D7" s="11"/>
      <c r="E7" s="11"/>
      <c r="F7" s="48"/>
      <c r="G7" s="11"/>
      <c r="H7" s="47" t="s">
        <v>4401</v>
      </c>
      <c r="I7" s="11"/>
      <c r="J7" s="11"/>
      <c r="K7" s="11" t="s">
        <v>4402</v>
      </c>
      <c r="L7" s="11"/>
      <c r="M7" s="11"/>
      <c r="N7" s="48"/>
    </row>
    <row r="8" spans="1:14">
      <c r="A8" s="47" t="s">
        <v>4403</v>
      </c>
      <c r="B8" s="11"/>
      <c r="C8" s="11" t="s">
        <v>2027</v>
      </c>
      <c r="D8" s="11"/>
      <c r="E8" s="11"/>
      <c r="F8" s="48"/>
      <c r="G8" s="11"/>
      <c r="H8" s="47" t="s">
        <v>2028</v>
      </c>
      <c r="I8" s="11"/>
      <c r="J8" s="11"/>
      <c r="K8" s="11" t="s">
        <v>2029</v>
      </c>
      <c r="L8" s="11"/>
      <c r="M8" s="11"/>
      <c r="N8" s="48"/>
    </row>
    <row r="9" spans="1:14">
      <c r="A9" s="47" t="s">
        <v>2030</v>
      </c>
      <c r="B9" s="11"/>
      <c r="C9" s="11" t="s">
        <v>2031</v>
      </c>
      <c r="D9" s="11"/>
      <c r="E9" s="11"/>
      <c r="F9" s="48"/>
      <c r="G9" s="11"/>
      <c r="H9" s="47" t="s">
        <v>2066</v>
      </c>
      <c r="I9" s="11"/>
      <c r="J9" s="11"/>
      <c r="K9" s="11"/>
      <c r="L9" s="11"/>
      <c r="M9" s="11"/>
      <c r="N9" s="48"/>
    </row>
    <row r="10" spans="1:14">
      <c r="A10" s="47" t="s">
        <v>4080</v>
      </c>
      <c r="B10" s="11"/>
      <c r="C10" s="11" t="s">
        <v>1546</v>
      </c>
      <c r="D10" s="11"/>
      <c r="E10" s="11"/>
      <c r="F10" s="48"/>
      <c r="G10" s="11"/>
      <c r="H10" s="47" t="s">
        <v>1547</v>
      </c>
      <c r="I10" s="11"/>
      <c r="J10" s="11"/>
      <c r="K10" s="11"/>
      <c r="L10" s="11"/>
      <c r="M10" s="11"/>
      <c r="N10" s="48"/>
    </row>
    <row r="11" spans="1:14">
      <c r="A11" s="47" t="s">
        <v>1542</v>
      </c>
      <c r="B11" s="11"/>
      <c r="C11" s="11"/>
      <c r="D11" s="11"/>
      <c r="E11" s="11"/>
      <c r="F11" s="48"/>
      <c r="G11" s="11"/>
      <c r="H11" s="47"/>
      <c r="I11" s="11"/>
      <c r="J11" s="11"/>
      <c r="K11" s="11"/>
      <c r="L11" s="11"/>
      <c r="M11" s="11"/>
      <c r="N11" s="48"/>
    </row>
    <row r="12" spans="1:14" ht="15.75" thickBot="1">
      <c r="A12" s="72"/>
      <c r="B12" s="73"/>
      <c r="C12" s="73"/>
      <c r="D12" s="73"/>
      <c r="E12" s="73"/>
      <c r="F12" s="74"/>
      <c r="G12" s="11"/>
      <c r="H12" s="72"/>
      <c r="I12" s="73"/>
      <c r="J12" s="73"/>
      <c r="K12" s="73"/>
      <c r="L12" s="73"/>
      <c r="M12" s="73"/>
      <c r="N12" s="74"/>
    </row>
    <row r="13" spans="1:14">
      <c r="A13" s="1305"/>
      <c r="B13" s="48"/>
      <c r="C13" s="11"/>
      <c r="D13" s="48"/>
      <c r="E13" s="11"/>
      <c r="F13" s="48"/>
      <c r="G13" s="11"/>
      <c r="H13" s="47"/>
      <c r="I13" s="48"/>
      <c r="J13" s="11"/>
      <c r="K13" s="48"/>
      <c r="L13" s="11"/>
      <c r="M13" s="48"/>
      <c r="N13" s="48"/>
    </row>
    <row r="14" spans="1:14">
      <c r="A14" s="1614"/>
      <c r="B14" s="48"/>
      <c r="C14" s="11" t="s">
        <v>1543</v>
      </c>
      <c r="D14" s="1790"/>
      <c r="E14" s="11" t="s">
        <v>1543</v>
      </c>
      <c r="F14" s="48"/>
      <c r="G14" s="11"/>
      <c r="H14" s="47" t="s">
        <v>1544</v>
      </c>
      <c r="I14" s="45"/>
      <c r="J14" s="47" t="s">
        <v>1544</v>
      </c>
      <c r="K14" s="48"/>
      <c r="L14" s="47" t="s">
        <v>1544</v>
      </c>
      <c r="M14" s="48"/>
      <c r="N14" s="48"/>
    </row>
    <row r="15" spans="1:14">
      <c r="A15" s="265" t="s">
        <v>4190</v>
      </c>
      <c r="B15" s="45" t="s">
        <v>3700</v>
      </c>
      <c r="C15" s="11" t="s">
        <v>1605</v>
      </c>
      <c r="D15" s="48"/>
      <c r="E15" s="11" t="s">
        <v>1605</v>
      </c>
      <c r="F15" s="48"/>
      <c r="G15" s="11"/>
      <c r="H15" s="47" t="s">
        <v>1606</v>
      </c>
      <c r="I15" s="1790"/>
      <c r="J15" s="47" t="s">
        <v>1606</v>
      </c>
      <c r="K15" s="48"/>
      <c r="L15" s="47" t="s">
        <v>1606</v>
      </c>
      <c r="M15" s="48"/>
      <c r="N15" s="265" t="s">
        <v>4190</v>
      </c>
    </row>
    <row r="16" spans="1:14">
      <c r="A16" s="265" t="s">
        <v>4193</v>
      </c>
      <c r="B16" s="45"/>
      <c r="C16" s="11"/>
      <c r="D16" s="48"/>
      <c r="E16" s="11"/>
      <c r="F16" s="48"/>
      <c r="G16" s="11"/>
      <c r="H16" s="1787"/>
      <c r="I16" s="1790"/>
      <c r="J16" s="11"/>
      <c r="K16" s="48"/>
      <c r="L16" s="11"/>
      <c r="M16" s="48"/>
      <c r="N16" s="265" t="s">
        <v>4193</v>
      </c>
    </row>
    <row r="17" spans="1:14" ht="15.75" thickBot="1">
      <c r="A17" s="266"/>
      <c r="B17" s="402" t="s">
        <v>65</v>
      </c>
      <c r="C17" s="401" t="s">
        <v>2119</v>
      </c>
      <c r="D17" s="402"/>
      <c r="E17" s="401" t="s">
        <v>2120</v>
      </c>
      <c r="F17" s="402"/>
      <c r="G17" s="11"/>
      <c r="H17" s="400" t="s">
        <v>2121</v>
      </c>
      <c r="I17" s="402"/>
      <c r="J17" s="401" t="s">
        <v>4029</v>
      </c>
      <c r="K17" s="402"/>
      <c r="L17" s="401" t="s">
        <v>4030</v>
      </c>
      <c r="M17" s="402"/>
      <c r="N17" s="266"/>
    </row>
    <row r="18" spans="1:14">
      <c r="A18" s="1615">
        <v>1</v>
      </c>
      <c r="B18" s="51" t="s">
        <v>1607</v>
      </c>
      <c r="C18" s="52"/>
      <c r="D18" s="51"/>
      <c r="E18" s="50"/>
      <c r="F18" s="330"/>
      <c r="G18" s="11"/>
      <c r="H18" s="49"/>
      <c r="I18" s="51"/>
      <c r="J18" s="52"/>
      <c r="K18" s="51"/>
      <c r="L18" s="50"/>
      <c r="M18" s="330"/>
      <c r="N18" s="1615">
        <v>1</v>
      </c>
    </row>
    <row r="19" spans="1:14">
      <c r="A19" s="1615">
        <v>2</v>
      </c>
      <c r="B19" s="51" t="s">
        <v>1608</v>
      </c>
      <c r="C19" s="52"/>
      <c r="D19" s="51"/>
      <c r="E19" s="1792"/>
      <c r="F19" s="1793"/>
      <c r="G19" s="11"/>
      <c r="H19" s="49"/>
      <c r="I19" s="51"/>
      <c r="J19" s="52"/>
      <c r="K19" s="51"/>
      <c r="L19" s="1792"/>
      <c r="M19" s="1793"/>
      <c r="N19" s="1615">
        <v>2</v>
      </c>
    </row>
    <row r="20" spans="1:14">
      <c r="A20" s="1615">
        <v>3</v>
      </c>
      <c r="B20" s="51" t="s">
        <v>3814</v>
      </c>
      <c r="C20" s="52"/>
      <c r="D20" s="51"/>
      <c r="E20" s="1792"/>
      <c r="F20" s="1793"/>
      <c r="G20" s="11"/>
      <c r="H20" s="49"/>
      <c r="I20" s="51"/>
      <c r="J20" s="52"/>
      <c r="K20" s="51"/>
      <c r="L20" s="1792"/>
      <c r="M20" s="1793"/>
      <c r="N20" s="1615">
        <v>3</v>
      </c>
    </row>
    <row r="21" spans="1:14">
      <c r="A21" s="1819">
        <v>4</v>
      </c>
      <c r="B21" s="51" t="s">
        <v>3815</v>
      </c>
      <c r="C21" s="52"/>
      <c r="D21" s="51"/>
      <c r="E21" s="52"/>
      <c r="F21" s="51"/>
      <c r="G21" s="11"/>
      <c r="H21" s="1850"/>
      <c r="I21" s="1851"/>
      <c r="J21" s="52"/>
      <c r="K21" s="51"/>
      <c r="L21" s="52"/>
      <c r="M21" s="51"/>
      <c r="N21" s="1819">
        <v>4</v>
      </c>
    </row>
    <row r="22" spans="1:14">
      <c r="A22" s="1820">
        <v>5</v>
      </c>
      <c r="B22" s="48" t="s">
        <v>1609</v>
      </c>
      <c r="C22" s="11"/>
      <c r="D22" s="48"/>
      <c r="E22" s="11"/>
      <c r="F22" s="48"/>
      <c r="G22" s="11"/>
      <c r="H22" s="1403"/>
      <c r="I22" s="1842"/>
      <c r="J22" s="11"/>
      <c r="K22" s="48"/>
      <c r="L22" s="11"/>
      <c r="M22" s="48"/>
      <c r="N22" s="1820">
        <v>5</v>
      </c>
    </row>
    <row r="23" spans="1:14">
      <c r="A23" s="1819"/>
      <c r="B23" s="51" t="s">
        <v>2930</v>
      </c>
      <c r="C23" s="52"/>
      <c r="D23" s="51"/>
      <c r="E23" s="52"/>
      <c r="F23" s="51"/>
      <c r="G23" s="11"/>
      <c r="H23" s="1850"/>
      <c r="I23" s="1851"/>
      <c r="J23" s="52"/>
      <c r="K23" s="51"/>
      <c r="L23" s="52"/>
      <c r="M23" s="51"/>
      <c r="N23" s="1819"/>
    </row>
    <row r="24" spans="1:14">
      <c r="A24" s="1819">
        <v>6</v>
      </c>
      <c r="B24" s="51" t="s">
        <v>2931</v>
      </c>
      <c r="C24" s="52"/>
      <c r="D24" s="51"/>
      <c r="E24" s="52"/>
      <c r="F24" s="51"/>
      <c r="G24" s="11"/>
      <c r="H24" s="1850"/>
      <c r="I24" s="1851"/>
      <c r="J24" s="52"/>
      <c r="K24" s="51"/>
      <c r="L24" s="52"/>
      <c r="M24" s="51"/>
      <c r="N24" s="1819">
        <v>6</v>
      </c>
    </row>
    <row r="25" spans="1:14">
      <c r="A25" s="1819">
        <v>7</v>
      </c>
      <c r="B25" s="51" t="s">
        <v>3819</v>
      </c>
      <c r="C25" s="52"/>
      <c r="D25" s="51"/>
      <c r="E25" s="52"/>
      <c r="F25" s="51"/>
      <c r="G25" s="11"/>
      <c r="H25" s="1850"/>
      <c r="I25" s="1851"/>
      <c r="J25" s="52"/>
      <c r="K25" s="51"/>
      <c r="L25" s="52"/>
      <c r="M25" s="51"/>
      <c r="N25" s="1819">
        <v>7</v>
      </c>
    </row>
    <row r="26" spans="1:14">
      <c r="A26" s="1819">
        <v>8</v>
      </c>
      <c r="B26" s="51" t="s">
        <v>2932</v>
      </c>
      <c r="C26" s="52"/>
      <c r="D26" s="51"/>
      <c r="E26" s="52"/>
      <c r="F26" s="51"/>
      <c r="G26" s="11"/>
      <c r="H26" s="1850"/>
      <c r="I26" s="1851"/>
      <c r="J26" s="52"/>
      <c r="K26" s="51"/>
      <c r="L26" s="52"/>
      <c r="M26" s="51"/>
      <c r="N26" s="1819">
        <v>8</v>
      </c>
    </row>
    <row r="27" spans="1:14">
      <c r="A27" s="1819">
        <v>9</v>
      </c>
      <c r="B27" s="51" t="s">
        <v>2933</v>
      </c>
      <c r="C27" s="52"/>
      <c r="D27" s="51"/>
      <c r="E27" s="52"/>
      <c r="F27" s="51"/>
      <c r="G27" s="11"/>
      <c r="H27" s="1850"/>
      <c r="I27" s="1851"/>
      <c r="J27" s="52"/>
      <c r="K27" s="51"/>
      <c r="L27" s="52"/>
      <c r="M27" s="51"/>
      <c r="N27" s="1819">
        <v>9</v>
      </c>
    </row>
    <row r="28" spans="1:14">
      <c r="A28" s="1819">
        <v>10</v>
      </c>
      <c r="B28" s="51" t="s">
        <v>2934</v>
      </c>
      <c r="C28" s="52"/>
      <c r="D28" s="51"/>
      <c r="E28" s="52"/>
      <c r="F28" s="51"/>
      <c r="G28" s="11"/>
      <c r="H28" s="1850"/>
      <c r="I28" s="1851"/>
      <c r="J28" s="52"/>
      <c r="K28" s="51"/>
      <c r="L28" s="52"/>
      <c r="M28" s="51"/>
      <c r="N28" s="1819">
        <v>10</v>
      </c>
    </row>
    <row r="29" spans="1:14">
      <c r="A29" s="1819">
        <v>11</v>
      </c>
      <c r="B29" s="51" t="s">
        <v>3823</v>
      </c>
      <c r="C29" s="347"/>
      <c r="D29" s="212"/>
      <c r="E29" s="347"/>
      <c r="F29" s="212"/>
      <c r="G29" s="199"/>
      <c r="H29" s="1852"/>
      <c r="I29" s="1853"/>
      <c r="J29" s="347"/>
      <c r="K29" s="212"/>
      <c r="L29" s="347"/>
      <c r="M29" s="212"/>
      <c r="N29" s="1819">
        <v>11</v>
      </c>
    </row>
    <row r="30" spans="1:14">
      <c r="A30" s="1819">
        <v>12</v>
      </c>
      <c r="B30" s="51" t="s">
        <v>3824</v>
      </c>
      <c r="C30" s="347"/>
      <c r="D30" s="212"/>
      <c r="E30" s="347"/>
      <c r="F30" s="212"/>
      <c r="G30" s="199"/>
      <c r="H30" s="1852"/>
      <c r="I30" s="1853"/>
      <c r="J30" s="347"/>
      <c r="K30" s="212"/>
      <c r="L30" s="347"/>
      <c r="M30" s="212"/>
      <c r="N30" s="1819">
        <v>12</v>
      </c>
    </row>
    <row r="31" spans="1:14">
      <c r="A31" s="1819">
        <v>13</v>
      </c>
      <c r="B31" s="51" t="s">
        <v>2935</v>
      </c>
      <c r="C31" s="52"/>
      <c r="D31" s="51"/>
      <c r="E31" s="52"/>
      <c r="F31" s="51"/>
      <c r="G31" s="11"/>
      <c r="H31" s="1850"/>
      <c r="I31" s="1851"/>
      <c r="J31" s="52"/>
      <c r="K31" s="51"/>
      <c r="L31" s="52"/>
      <c r="M31" s="51"/>
      <c r="N31" s="1819">
        <v>13</v>
      </c>
    </row>
    <row r="32" spans="1:14">
      <c r="A32" s="1615">
        <v>14</v>
      </c>
      <c r="B32" s="51" t="s">
        <v>2936</v>
      </c>
      <c r="C32" s="344"/>
      <c r="D32" s="216"/>
      <c r="E32" s="344"/>
      <c r="F32" s="216"/>
      <c r="G32" s="283"/>
      <c r="H32" s="357"/>
      <c r="I32" s="216"/>
      <c r="J32" s="344"/>
      <c r="K32" s="216"/>
      <c r="L32" s="344"/>
      <c r="M32" s="216"/>
      <c r="N32" s="1615">
        <v>14</v>
      </c>
    </row>
    <row r="33" spans="1:14">
      <c r="A33" s="1615">
        <v>15</v>
      </c>
      <c r="B33" s="51" t="s">
        <v>2937</v>
      </c>
      <c r="C33" s="347"/>
      <c r="D33" s="212"/>
      <c r="E33" s="347"/>
      <c r="F33" s="212"/>
      <c r="G33" s="199"/>
      <c r="H33" s="358"/>
      <c r="I33" s="212"/>
      <c r="J33" s="347"/>
      <c r="K33" s="212"/>
      <c r="L33" s="347"/>
      <c r="M33" s="212"/>
      <c r="N33" s="1615">
        <v>15</v>
      </c>
    </row>
    <row r="34" spans="1:14">
      <c r="A34" s="1615">
        <v>16</v>
      </c>
      <c r="B34" s="51" t="s">
        <v>3394</v>
      </c>
      <c r="C34" s="347"/>
      <c r="D34" s="212"/>
      <c r="E34" s="347"/>
      <c r="F34" s="212"/>
      <c r="G34" s="199"/>
      <c r="H34" s="358"/>
      <c r="I34" s="212"/>
      <c r="J34" s="347"/>
      <c r="K34" s="212"/>
      <c r="L34" s="347"/>
      <c r="M34" s="212"/>
      <c r="N34" s="1615">
        <v>16</v>
      </c>
    </row>
    <row r="35" spans="1:14">
      <c r="A35" s="1615">
        <v>17</v>
      </c>
      <c r="B35" s="51" t="s">
        <v>3395</v>
      </c>
      <c r="C35" s="347"/>
      <c r="D35" s="212"/>
      <c r="E35" s="347"/>
      <c r="F35" s="212"/>
      <c r="G35" s="199"/>
      <c r="H35" s="358"/>
      <c r="I35" s="212"/>
      <c r="J35" s="347"/>
      <c r="K35" s="212"/>
      <c r="L35" s="347"/>
      <c r="M35" s="212"/>
      <c r="N35" s="1615">
        <v>17</v>
      </c>
    </row>
    <row r="36" spans="1:14">
      <c r="A36" s="1615">
        <v>18</v>
      </c>
      <c r="B36" s="51" t="s">
        <v>3396</v>
      </c>
      <c r="C36" s="347"/>
      <c r="D36" s="212"/>
      <c r="E36" s="347"/>
      <c r="F36" s="212"/>
      <c r="G36" s="199"/>
      <c r="H36" s="358"/>
      <c r="I36" s="212"/>
      <c r="J36" s="347"/>
      <c r="K36" s="212"/>
      <c r="L36" s="347"/>
      <c r="M36" s="212"/>
      <c r="N36" s="1615">
        <v>18</v>
      </c>
    </row>
    <row r="37" spans="1:14">
      <c r="A37" s="1615">
        <v>19</v>
      </c>
      <c r="B37" s="51" t="s">
        <v>3397</v>
      </c>
      <c r="C37" s="344">
        <f>SUM(C32:C36)</f>
        <v>0</v>
      </c>
      <c r="D37" s="216"/>
      <c r="E37" s="344">
        <f>SUM(E32:E36)</f>
        <v>0</v>
      </c>
      <c r="F37" s="216"/>
      <c r="G37" s="283"/>
      <c r="H37" s="357">
        <f>SUM(H32:H36)</f>
        <v>0</v>
      </c>
      <c r="I37" s="216"/>
      <c r="J37" s="344">
        <f>SUM(J32:J36)</f>
        <v>0</v>
      </c>
      <c r="K37" s="216"/>
      <c r="L37" s="344">
        <f>SUM(L32:L36)</f>
        <v>0</v>
      </c>
      <c r="M37" s="216"/>
      <c r="N37" s="1615">
        <v>19</v>
      </c>
    </row>
    <row r="38" spans="1:14">
      <c r="A38" s="1615">
        <v>20</v>
      </c>
      <c r="B38" s="51" t="s">
        <v>3398</v>
      </c>
      <c r="C38" s="1854"/>
      <c r="D38" s="1855"/>
      <c r="E38" s="1854"/>
      <c r="F38" s="1855"/>
      <c r="G38" s="1856"/>
      <c r="H38" s="1857"/>
      <c r="I38" s="1855"/>
      <c r="J38" s="1854"/>
      <c r="K38" s="1855"/>
      <c r="L38" s="1854"/>
      <c r="M38" s="1855"/>
      <c r="N38" s="1615">
        <v>20</v>
      </c>
    </row>
    <row r="39" spans="1:14">
      <c r="A39" s="1615">
        <v>21</v>
      </c>
      <c r="B39" s="51" t="s">
        <v>3399</v>
      </c>
      <c r="C39" s="52"/>
      <c r="D39" s="51"/>
      <c r="E39" s="52"/>
      <c r="F39" s="51"/>
      <c r="G39" s="11"/>
      <c r="H39" s="49"/>
      <c r="I39" s="51"/>
      <c r="J39" s="52"/>
      <c r="K39" s="51"/>
      <c r="L39" s="52"/>
      <c r="M39" s="51"/>
      <c r="N39" s="1615">
        <v>21</v>
      </c>
    </row>
    <row r="40" spans="1:14">
      <c r="A40" s="1615">
        <v>22</v>
      </c>
      <c r="B40" s="51" t="s">
        <v>3400</v>
      </c>
      <c r="C40" s="344"/>
      <c r="D40" s="216"/>
      <c r="E40" s="344"/>
      <c r="F40" s="216"/>
      <c r="G40" s="283"/>
      <c r="H40" s="357"/>
      <c r="I40" s="216"/>
      <c r="J40" s="344"/>
      <c r="K40" s="216"/>
      <c r="L40" s="344"/>
      <c r="M40" s="216"/>
      <c r="N40" s="1615">
        <v>22</v>
      </c>
    </row>
    <row r="41" spans="1:14">
      <c r="A41" s="1615">
        <v>23</v>
      </c>
      <c r="B41" s="51" t="s">
        <v>4002</v>
      </c>
      <c r="C41" s="347"/>
      <c r="D41" s="212"/>
      <c r="E41" s="347"/>
      <c r="F41" s="212"/>
      <c r="G41" s="199"/>
      <c r="H41" s="358"/>
      <c r="I41" s="212"/>
      <c r="J41" s="347"/>
      <c r="K41" s="212"/>
      <c r="L41" s="347"/>
      <c r="M41" s="212"/>
      <c r="N41" s="1615">
        <v>23</v>
      </c>
    </row>
    <row r="42" spans="1:14">
      <c r="A42" s="1615">
        <v>24</v>
      </c>
      <c r="B42" s="51" t="s">
        <v>4003</v>
      </c>
      <c r="C42" s="347"/>
      <c r="D42" s="212"/>
      <c r="E42" s="347"/>
      <c r="F42" s="212"/>
      <c r="G42" s="199"/>
      <c r="H42" s="358"/>
      <c r="I42" s="212"/>
      <c r="J42" s="347"/>
      <c r="K42" s="212"/>
      <c r="L42" s="347"/>
      <c r="M42" s="212"/>
      <c r="N42" s="1615">
        <v>24</v>
      </c>
    </row>
    <row r="43" spans="1:14">
      <c r="A43" s="1615">
        <v>25</v>
      </c>
      <c r="B43" s="51" t="s">
        <v>4004</v>
      </c>
      <c r="C43" s="347"/>
      <c r="D43" s="212"/>
      <c r="E43" s="347"/>
      <c r="F43" s="212"/>
      <c r="G43" s="199"/>
      <c r="H43" s="358"/>
      <c r="I43" s="212"/>
      <c r="J43" s="347"/>
      <c r="K43" s="212"/>
      <c r="L43" s="347"/>
      <c r="M43" s="212"/>
      <c r="N43" s="1615">
        <v>25</v>
      </c>
    </row>
    <row r="44" spans="1:14">
      <c r="A44" s="1615">
        <v>26</v>
      </c>
      <c r="B44" s="51" t="s">
        <v>4005</v>
      </c>
      <c r="C44" s="347"/>
      <c r="D44" s="212"/>
      <c r="E44" s="347"/>
      <c r="F44" s="212"/>
      <c r="G44" s="199"/>
      <c r="H44" s="358"/>
      <c r="I44" s="212"/>
      <c r="J44" s="347"/>
      <c r="K44" s="212"/>
      <c r="L44" s="347"/>
      <c r="M44" s="212"/>
      <c r="N44" s="1615">
        <v>26</v>
      </c>
    </row>
    <row r="45" spans="1:14">
      <c r="A45" s="1615">
        <v>27</v>
      </c>
      <c r="B45" s="51" t="s">
        <v>4006</v>
      </c>
      <c r="C45" s="347"/>
      <c r="D45" s="212"/>
      <c r="E45" s="347"/>
      <c r="F45" s="212"/>
      <c r="G45" s="199"/>
      <c r="H45" s="358"/>
      <c r="I45" s="212"/>
      <c r="J45" s="347"/>
      <c r="K45" s="212"/>
      <c r="L45" s="347"/>
      <c r="M45" s="212"/>
      <c r="N45" s="1615">
        <v>27</v>
      </c>
    </row>
    <row r="46" spans="1:14">
      <c r="A46" s="1615">
        <v>28</v>
      </c>
      <c r="B46" s="51" t="s">
        <v>4007</v>
      </c>
      <c r="C46" s="347"/>
      <c r="D46" s="212"/>
      <c r="E46" s="347"/>
      <c r="F46" s="212"/>
      <c r="G46" s="199"/>
      <c r="H46" s="358"/>
      <c r="I46" s="212"/>
      <c r="J46" s="347"/>
      <c r="K46" s="212"/>
      <c r="L46" s="347"/>
      <c r="M46" s="212"/>
      <c r="N46" s="1615">
        <v>28</v>
      </c>
    </row>
    <row r="47" spans="1:14">
      <c r="A47" s="1615">
        <v>29</v>
      </c>
      <c r="B47" s="51" t="s">
        <v>4008</v>
      </c>
      <c r="C47" s="347"/>
      <c r="D47" s="212"/>
      <c r="E47" s="347"/>
      <c r="F47" s="212"/>
      <c r="G47" s="199"/>
      <c r="H47" s="358"/>
      <c r="I47" s="212"/>
      <c r="J47" s="347"/>
      <c r="K47" s="212"/>
      <c r="L47" s="347"/>
      <c r="M47" s="212"/>
      <c r="N47" s="1615">
        <v>29</v>
      </c>
    </row>
    <row r="48" spans="1:14">
      <c r="A48" s="1615">
        <v>30</v>
      </c>
      <c r="B48" s="51" t="s">
        <v>4009</v>
      </c>
      <c r="C48" s="347"/>
      <c r="D48" s="212"/>
      <c r="E48" s="347"/>
      <c r="F48" s="212"/>
      <c r="G48" s="199"/>
      <c r="H48" s="358"/>
      <c r="I48" s="212"/>
      <c r="J48" s="347"/>
      <c r="K48" s="212"/>
      <c r="L48" s="347"/>
      <c r="M48" s="212"/>
      <c r="N48" s="1615">
        <v>30</v>
      </c>
    </row>
    <row r="49" spans="1:14">
      <c r="A49" s="1615">
        <v>31</v>
      </c>
      <c r="B49" s="51" t="s">
        <v>4010</v>
      </c>
      <c r="C49" s="347"/>
      <c r="D49" s="212"/>
      <c r="E49" s="347"/>
      <c r="F49" s="212"/>
      <c r="G49" s="199"/>
      <c r="H49" s="358"/>
      <c r="I49" s="212"/>
      <c r="K49" s="212"/>
      <c r="L49" s="347"/>
      <c r="M49" s="212"/>
      <c r="N49" s="1615">
        <v>31</v>
      </c>
    </row>
    <row r="50" spans="1:14">
      <c r="A50" s="1615">
        <v>32</v>
      </c>
      <c r="B50" s="51" t="s">
        <v>4011</v>
      </c>
      <c r="C50" s="347"/>
      <c r="D50" s="212"/>
      <c r="E50" s="347"/>
      <c r="F50" s="212"/>
      <c r="G50" s="199"/>
      <c r="H50" s="358"/>
      <c r="I50" s="212"/>
      <c r="J50" s="347"/>
      <c r="K50" s="212"/>
      <c r="L50" s="347"/>
      <c r="M50" s="212"/>
      <c r="N50" s="1615">
        <v>32</v>
      </c>
    </row>
    <row r="51" spans="1:14">
      <c r="A51" s="1615">
        <v>33</v>
      </c>
      <c r="B51" s="51" t="s">
        <v>4012</v>
      </c>
      <c r="C51" s="344">
        <f>SUM(C40:C50)</f>
        <v>0</v>
      </c>
      <c r="D51" s="216"/>
      <c r="E51" s="344">
        <f>SUM(E40:E50)</f>
        <v>0</v>
      </c>
      <c r="F51" s="216"/>
      <c r="G51" s="283"/>
      <c r="H51" s="357">
        <f>SUM(H40:H50)</f>
        <v>0</v>
      </c>
      <c r="I51" s="347"/>
      <c r="J51" s="344">
        <f>SUM(J40:J50)</f>
        <v>0</v>
      </c>
      <c r="K51" s="216"/>
      <c r="L51" s="344">
        <f>SUM(L40:L50)</f>
        <v>0</v>
      </c>
      <c r="M51" s="216"/>
      <c r="N51" s="1615">
        <v>33</v>
      </c>
    </row>
    <row r="52" spans="1:14">
      <c r="A52" s="1615">
        <v>34</v>
      </c>
      <c r="B52" s="51" t="s">
        <v>3212</v>
      </c>
      <c r="C52" s="1854"/>
      <c r="D52" s="1855"/>
      <c r="E52" s="1854"/>
      <c r="F52" s="1855"/>
      <c r="G52" s="1856"/>
      <c r="H52" s="1857"/>
      <c r="I52" s="1855"/>
      <c r="J52" s="1854"/>
      <c r="K52" s="1855"/>
      <c r="L52" s="1854"/>
      <c r="M52" s="1855"/>
      <c r="N52" s="1615">
        <v>34</v>
      </c>
    </row>
    <row r="53" spans="1:14">
      <c r="A53" s="1305"/>
      <c r="B53" s="48"/>
      <c r="C53" s="11"/>
      <c r="D53" s="48"/>
      <c r="E53" s="11"/>
      <c r="F53" s="48"/>
      <c r="G53" s="11"/>
      <c r="H53" s="47"/>
      <c r="I53" s="11"/>
      <c r="J53" s="11"/>
      <c r="K53" s="11"/>
      <c r="L53" s="11"/>
      <c r="M53" s="11"/>
      <c r="N53" s="1305"/>
    </row>
    <row r="54" spans="1:14">
      <c r="A54" s="1305"/>
      <c r="B54" s="48"/>
      <c r="C54" s="11"/>
      <c r="D54" s="48"/>
      <c r="E54" s="11"/>
      <c r="F54" s="48"/>
      <c r="G54" s="11"/>
      <c r="H54" s="47"/>
      <c r="I54" s="11"/>
      <c r="J54" s="11"/>
      <c r="K54" s="11"/>
      <c r="L54" s="11"/>
      <c r="M54" s="11"/>
      <c r="N54" s="1305"/>
    </row>
    <row r="55" spans="1:14">
      <c r="A55" s="1305"/>
      <c r="B55" s="48"/>
      <c r="C55" s="11"/>
      <c r="D55" s="48"/>
      <c r="E55" s="11"/>
      <c r="F55" s="48"/>
      <c r="G55" s="11"/>
      <c r="H55" s="47"/>
      <c r="I55" s="11"/>
      <c r="J55" s="11"/>
      <c r="K55" s="11"/>
      <c r="L55" s="11"/>
      <c r="M55" s="11"/>
      <c r="N55" s="1305"/>
    </row>
    <row r="56" spans="1:14">
      <c r="A56" s="1305"/>
      <c r="B56" s="48"/>
      <c r="C56" s="11"/>
      <c r="D56" s="48"/>
      <c r="E56" s="11"/>
      <c r="F56" s="48"/>
      <c r="G56" s="11"/>
      <c r="H56" s="47"/>
      <c r="I56" s="11"/>
      <c r="J56" s="11"/>
      <c r="K56" s="11"/>
      <c r="L56" s="11"/>
      <c r="M56" s="11"/>
      <c r="N56" s="1305"/>
    </row>
    <row r="57" spans="1:14">
      <c r="A57" s="1305"/>
      <c r="B57" s="48"/>
      <c r="C57" s="11"/>
      <c r="D57" s="48"/>
      <c r="E57" s="11"/>
      <c r="F57" s="48"/>
      <c r="G57" s="11"/>
      <c r="H57" s="47"/>
      <c r="I57" s="11"/>
      <c r="J57" s="11"/>
      <c r="K57" s="11"/>
      <c r="L57" s="11"/>
      <c r="M57" s="11"/>
      <c r="N57" s="1305"/>
    </row>
    <row r="58" spans="1:14">
      <c r="A58" s="1305"/>
      <c r="B58" s="48"/>
      <c r="C58" s="11"/>
      <c r="D58" s="48"/>
      <c r="E58" s="11"/>
      <c r="F58" s="48"/>
      <c r="G58" s="11"/>
      <c r="H58" s="47"/>
      <c r="I58" s="11"/>
      <c r="J58" s="11"/>
      <c r="K58" s="11"/>
      <c r="L58" s="11"/>
      <c r="M58" s="11"/>
      <c r="N58" s="1305"/>
    </row>
    <row r="59" spans="1:14">
      <c r="A59" s="1305"/>
      <c r="B59" s="48"/>
      <c r="C59" s="11"/>
      <c r="D59" s="48"/>
      <c r="E59" s="11"/>
      <c r="F59" s="48"/>
      <c r="G59" s="11"/>
      <c r="H59" s="47"/>
      <c r="I59" s="11"/>
      <c r="J59" s="11"/>
      <c r="K59" s="11"/>
      <c r="L59" s="11"/>
      <c r="M59" s="11"/>
      <c r="N59" s="1305"/>
    </row>
    <row r="60" spans="1:14">
      <c r="A60" s="1305"/>
      <c r="B60" s="48"/>
      <c r="C60" s="11"/>
      <c r="D60" s="48"/>
      <c r="E60" s="11"/>
      <c r="F60" s="48"/>
      <c r="G60" s="11"/>
      <c r="H60" s="47"/>
      <c r="I60" s="11"/>
      <c r="J60" s="11"/>
      <c r="K60" s="11"/>
      <c r="L60" s="11"/>
      <c r="M60" s="11"/>
      <c r="N60" s="1305"/>
    </row>
    <row r="61" spans="1:14">
      <c r="A61" s="1305"/>
      <c r="B61" s="48"/>
      <c r="C61" s="11"/>
      <c r="D61" s="48"/>
      <c r="E61" s="11"/>
      <c r="F61" s="48"/>
      <c r="G61" s="11"/>
      <c r="H61" s="47"/>
      <c r="I61" s="11"/>
      <c r="J61" s="11"/>
      <c r="K61" s="11"/>
      <c r="L61" s="11"/>
      <c r="M61" s="11"/>
      <c r="N61" s="1305"/>
    </row>
    <row r="62" spans="1:14">
      <c r="A62" s="1305"/>
      <c r="B62" s="48"/>
      <c r="C62" s="11"/>
      <c r="D62" s="48"/>
      <c r="E62" s="11"/>
      <c r="F62" s="48"/>
      <c r="G62" s="11"/>
      <c r="H62" s="47"/>
      <c r="I62" s="11"/>
      <c r="J62" s="11"/>
      <c r="K62" s="11"/>
      <c r="L62" s="11"/>
      <c r="M62" s="11"/>
      <c r="N62" s="1305"/>
    </row>
    <row r="63" spans="1:14">
      <c r="A63" s="1305"/>
      <c r="B63" s="48"/>
      <c r="C63" s="11"/>
      <c r="D63" s="48"/>
      <c r="E63" s="11"/>
      <c r="F63" s="48"/>
      <c r="G63" s="11"/>
      <c r="H63" s="47"/>
      <c r="I63" s="11"/>
      <c r="J63" s="11"/>
      <c r="K63" s="11"/>
      <c r="L63" s="11"/>
      <c r="M63" s="11"/>
      <c r="N63" s="1305"/>
    </row>
    <row r="64" spans="1:14" ht="15.75" thickBot="1">
      <c r="A64" s="1821"/>
      <c r="B64" s="74"/>
      <c r="C64" s="73"/>
      <c r="D64" s="74"/>
      <c r="E64" s="73"/>
      <c r="F64" s="74"/>
      <c r="G64" s="11"/>
      <c r="H64" s="72"/>
      <c r="I64" s="73"/>
      <c r="J64" s="73"/>
      <c r="K64" s="73"/>
      <c r="L64" s="73"/>
      <c r="M64" s="73"/>
      <c r="N64" s="1821"/>
    </row>
    <row r="65" spans="1:14">
      <c r="A65" s="533"/>
      <c r="B65" s="533"/>
      <c r="C65" s="533"/>
      <c r="D65" s="533"/>
      <c r="E65" s="533"/>
      <c r="F65" s="533"/>
      <c r="G65" s="11"/>
      <c r="H65" s="533"/>
      <c r="I65" s="533"/>
      <c r="J65" s="533"/>
      <c r="K65" s="533"/>
      <c r="L65" s="533"/>
      <c r="M65" s="533"/>
      <c r="N65" s="533"/>
    </row>
    <row r="66" spans="1:14" ht="15.75">
      <c r="A66" s="75" t="s">
        <v>1306</v>
      </c>
      <c r="B66" s="11"/>
      <c r="C66" s="11"/>
      <c r="D66" s="11"/>
      <c r="E66" s="11"/>
      <c r="F66" s="11"/>
      <c r="G66" s="11"/>
      <c r="H66" s="75" t="s">
        <v>3213</v>
      </c>
      <c r="I66" s="11"/>
      <c r="J66" s="11"/>
      <c r="K66" s="44"/>
    </row>
    <row r="67" spans="1:14">
      <c r="A67" s="44" t="s">
        <v>3214</v>
      </c>
      <c r="B67" s="44"/>
      <c r="C67" s="44"/>
      <c r="D67" s="44"/>
      <c r="E67" s="44"/>
      <c r="F67" s="44"/>
      <c r="G67" s="11"/>
      <c r="H67" s="44" t="s">
        <v>3215</v>
      </c>
      <c r="I67" s="44"/>
      <c r="J67" s="44"/>
      <c r="K67" s="44"/>
      <c r="L67" s="44"/>
      <c r="M67" s="44"/>
      <c r="N67" s="44"/>
    </row>
    <row r="70" spans="1:14" ht="15.75">
      <c r="A70" s="46" t="s">
        <v>2751</v>
      </c>
      <c r="B70" s="44"/>
      <c r="C70" s="44"/>
      <c r="D70" s="44"/>
      <c r="E70" s="44"/>
      <c r="F70" s="44"/>
    </row>
    <row r="72" spans="1:14" ht="16.5" thickBot="1">
      <c r="A72" s="560" t="str">
        <f>'Data Sheet'!$C$25</f>
        <v>Orange and Rockland Utilities, Inc</v>
      </c>
      <c r="B72" s="11"/>
      <c r="C72" s="1771"/>
      <c r="D72" s="1771"/>
      <c r="E72" s="458" t="str">
        <f>'Data Sheet'!$C$40</f>
        <v>4/28/2015</v>
      </c>
      <c r="F72" s="11" t="str">
        <f>'Data Sheet'!$C$38</f>
        <v>12/31/2014</v>
      </c>
      <c r="G72" s="11"/>
      <c r="H72" s="560" t="str">
        <f>'Data Sheet'!$C$25</f>
        <v>Orange and Rockland Utilities, Inc</v>
      </c>
      <c r="I72" s="11"/>
      <c r="J72" s="1771"/>
      <c r="K72" s="1771"/>
      <c r="L72" s="458" t="str">
        <f>'Data Sheet'!$C$40</f>
        <v>4/28/2015</v>
      </c>
      <c r="M72" s="11" t="str">
        <f>'Data Sheet'!$C$38</f>
        <v>12/31/2014</v>
      </c>
      <c r="N72" s="44"/>
    </row>
    <row r="73" spans="1:14">
      <c r="A73" s="13"/>
      <c r="B73" s="41"/>
      <c r="C73" s="41"/>
      <c r="D73" s="41"/>
      <c r="E73" s="41"/>
      <c r="F73" s="42"/>
      <c r="G73" s="11"/>
      <c r="H73" s="13"/>
      <c r="I73" s="41"/>
      <c r="J73" s="41"/>
      <c r="K73" s="41"/>
      <c r="L73" s="41"/>
      <c r="M73" s="41"/>
      <c r="N73" s="263"/>
    </row>
    <row r="74" spans="1:14" ht="15.75">
      <c r="A74" s="43" t="s">
        <v>2213</v>
      </c>
      <c r="B74" s="46"/>
      <c r="C74" s="46"/>
      <c r="D74" s="44"/>
      <c r="E74" s="44"/>
      <c r="F74" s="45"/>
      <c r="G74" s="11"/>
      <c r="H74" s="43" t="s">
        <v>2213</v>
      </c>
      <c r="I74" s="46"/>
      <c r="J74" s="46"/>
      <c r="K74" s="44"/>
      <c r="L74" s="44"/>
      <c r="M74" s="44"/>
      <c r="N74" s="48"/>
    </row>
    <row r="75" spans="1:14" ht="16.5" thickBot="1">
      <c r="A75" s="424"/>
      <c r="B75" s="425"/>
      <c r="C75" s="425"/>
      <c r="D75" s="401"/>
      <c r="E75" s="401"/>
      <c r="F75" s="402"/>
      <c r="G75" s="11"/>
      <c r="H75" s="424"/>
      <c r="I75" s="425"/>
      <c r="J75" s="425"/>
      <c r="K75" s="425"/>
      <c r="L75" s="401"/>
      <c r="M75" s="401"/>
      <c r="N75" s="74"/>
    </row>
    <row r="76" spans="1:14">
      <c r="A76" s="13" t="s">
        <v>4070</v>
      </c>
      <c r="B76" s="41"/>
      <c r="C76" s="41" t="s">
        <v>4071</v>
      </c>
      <c r="D76" s="41"/>
      <c r="E76" s="41"/>
      <c r="F76" s="42"/>
      <c r="G76" s="11"/>
      <c r="H76" s="47" t="s">
        <v>3146</v>
      </c>
      <c r="I76" s="11"/>
      <c r="J76" s="11"/>
      <c r="K76" s="11" t="s">
        <v>3147</v>
      </c>
      <c r="L76" s="11"/>
      <c r="M76" s="11"/>
      <c r="N76" s="48"/>
    </row>
    <row r="77" spans="1:14">
      <c r="A77" s="47" t="s">
        <v>4399</v>
      </c>
      <c r="B77" s="11"/>
      <c r="C77" s="11" t="s">
        <v>4400</v>
      </c>
      <c r="D77" s="11"/>
      <c r="E77" s="11"/>
      <c r="F77" s="48"/>
      <c r="G77" s="11"/>
      <c r="H77" s="47" t="s">
        <v>4401</v>
      </c>
      <c r="I77" s="11"/>
      <c r="J77" s="11"/>
      <c r="K77" s="11" t="s">
        <v>4402</v>
      </c>
      <c r="L77" s="11"/>
      <c r="M77" s="11"/>
      <c r="N77" s="48"/>
    </row>
    <row r="78" spans="1:14">
      <c r="A78" s="47" t="s">
        <v>4403</v>
      </c>
      <c r="B78" s="11"/>
      <c r="C78" s="11" t="s">
        <v>2027</v>
      </c>
      <c r="D78" s="11"/>
      <c r="E78" s="11"/>
      <c r="F78" s="48"/>
      <c r="G78" s="11"/>
      <c r="H78" s="47" t="s">
        <v>2028</v>
      </c>
      <c r="I78" s="11"/>
      <c r="J78" s="11"/>
      <c r="K78" s="11" t="s">
        <v>2029</v>
      </c>
      <c r="L78" s="11"/>
      <c r="M78" s="11"/>
      <c r="N78" s="48"/>
    </row>
    <row r="79" spans="1:14">
      <c r="A79" s="47" t="s">
        <v>2030</v>
      </c>
      <c r="B79" s="11"/>
      <c r="C79" s="11" t="s">
        <v>2031</v>
      </c>
      <c r="D79" s="11"/>
      <c r="E79" s="11"/>
      <c r="F79" s="48"/>
      <c r="G79" s="11"/>
      <c r="H79" s="47" t="s">
        <v>2066</v>
      </c>
      <c r="I79" s="11"/>
      <c r="J79" s="11"/>
      <c r="K79" s="11"/>
      <c r="L79" s="11"/>
      <c r="M79" s="11"/>
      <c r="N79" s="48"/>
    </row>
    <row r="80" spans="1:14">
      <c r="A80" s="47" t="s">
        <v>4080</v>
      </c>
      <c r="B80" s="11"/>
      <c r="C80" s="11" t="s">
        <v>1546</v>
      </c>
      <c r="D80" s="11"/>
      <c r="E80" s="11"/>
      <c r="F80" s="48"/>
      <c r="G80" s="11"/>
      <c r="H80" s="47" t="s">
        <v>1547</v>
      </c>
      <c r="I80" s="11"/>
      <c r="J80" s="11"/>
      <c r="K80" s="11"/>
      <c r="L80" s="11"/>
      <c r="M80" s="11"/>
      <c r="N80" s="48"/>
    </row>
    <row r="81" spans="1:14">
      <c r="A81" s="47" t="s">
        <v>1542</v>
      </c>
      <c r="B81" s="11"/>
      <c r="C81" s="11"/>
      <c r="D81" s="11"/>
      <c r="E81" s="11"/>
      <c r="F81" s="48"/>
      <c r="G81" s="11"/>
      <c r="H81" s="47"/>
      <c r="I81" s="11"/>
      <c r="J81" s="11"/>
      <c r="K81" s="11"/>
      <c r="L81" s="11"/>
      <c r="M81" s="11"/>
      <c r="N81" s="48"/>
    </row>
    <row r="82" spans="1:14" ht="15.75" thickBot="1">
      <c r="A82" s="72"/>
      <c r="B82" s="73"/>
      <c r="C82" s="73"/>
      <c r="D82" s="73"/>
      <c r="E82" s="73"/>
      <c r="F82" s="74"/>
      <c r="G82" s="11"/>
      <c r="H82" s="72"/>
      <c r="I82" s="73"/>
      <c r="J82" s="73"/>
      <c r="K82" s="73"/>
      <c r="L82" s="73"/>
      <c r="M82" s="73"/>
      <c r="N82" s="74"/>
    </row>
    <row r="83" spans="1:14">
      <c r="A83" s="1305"/>
      <c r="B83" s="48"/>
      <c r="C83" s="11"/>
      <c r="D83" s="48"/>
      <c r="E83" s="11"/>
      <c r="F83" s="48"/>
      <c r="G83" s="11"/>
      <c r="H83" s="47"/>
      <c r="I83" s="48"/>
      <c r="J83" s="11"/>
      <c r="K83" s="48"/>
      <c r="L83" s="11"/>
      <c r="M83" s="48"/>
      <c r="N83" s="48"/>
    </row>
    <row r="84" spans="1:14">
      <c r="A84" s="1614"/>
      <c r="B84" s="48"/>
      <c r="C84" s="11" t="s">
        <v>1543</v>
      </c>
      <c r="D84" s="1790"/>
      <c r="E84" s="11" t="s">
        <v>1543</v>
      </c>
      <c r="F84" s="48"/>
      <c r="G84" s="11"/>
      <c r="H84" s="47" t="s">
        <v>1544</v>
      </c>
      <c r="I84" s="45"/>
      <c r="J84" s="47" t="s">
        <v>1544</v>
      </c>
      <c r="K84" s="48"/>
      <c r="L84" s="47" t="s">
        <v>1544</v>
      </c>
      <c r="M84" s="48"/>
      <c r="N84" s="48"/>
    </row>
    <row r="85" spans="1:14">
      <c r="A85" s="265" t="s">
        <v>4190</v>
      </c>
      <c r="B85" s="45" t="s">
        <v>3700</v>
      </c>
      <c r="C85" s="11" t="s">
        <v>1605</v>
      </c>
      <c r="D85" s="48"/>
      <c r="E85" s="11" t="s">
        <v>1605</v>
      </c>
      <c r="F85" s="48"/>
      <c r="G85" s="11"/>
      <c r="H85" s="47" t="s">
        <v>1606</v>
      </c>
      <c r="I85" s="1790"/>
      <c r="J85" s="47" t="s">
        <v>1606</v>
      </c>
      <c r="K85" s="48"/>
      <c r="L85" s="47" t="s">
        <v>1606</v>
      </c>
      <c r="M85" s="48"/>
      <c r="N85" s="265" t="s">
        <v>4190</v>
      </c>
    </row>
    <row r="86" spans="1:14">
      <c r="A86" s="265" t="s">
        <v>4193</v>
      </c>
      <c r="B86" s="45"/>
      <c r="C86" s="11"/>
      <c r="D86" s="48"/>
      <c r="E86" s="11"/>
      <c r="F86" s="48"/>
      <c r="G86" s="11"/>
      <c r="H86" s="1787"/>
      <c r="I86" s="1790"/>
      <c r="J86" s="11"/>
      <c r="K86" s="48"/>
      <c r="L86" s="11"/>
      <c r="M86" s="48"/>
      <c r="N86" s="265" t="s">
        <v>4193</v>
      </c>
    </row>
    <row r="87" spans="1:14" ht="15.75" thickBot="1">
      <c r="A87" s="266"/>
      <c r="B87" s="402" t="s">
        <v>65</v>
      </c>
      <c r="C87" s="401" t="s">
        <v>2119</v>
      </c>
      <c r="D87" s="402"/>
      <c r="E87" s="401" t="s">
        <v>2120</v>
      </c>
      <c r="F87" s="402"/>
      <c r="G87" s="11"/>
      <c r="H87" s="400" t="s">
        <v>2121</v>
      </c>
      <c r="I87" s="402"/>
      <c r="J87" s="401" t="s">
        <v>4029</v>
      </c>
      <c r="K87" s="402"/>
      <c r="L87" s="401" t="s">
        <v>4030</v>
      </c>
      <c r="M87" s="402"/>
      <c r="N87" s="266"/>
    </row>
    <row r="88" spans="1:14">
      <c r="A88" s="1615">
        <v>1</v>
      </c>
      <c r="B88" s="51" t="s">
        <v>1607</v>
      </c>
      <c r="C88" s="52"/>
      <c r="D88" s="51"/>
      <c r="E88" s="50"/>
      <c r="F88" s="330"/>
      <c r="G88" s="11"/>
      <c r="H88" s="49"/>
      <c r="I88" s="51"/>
      <c r="J88" s="52"/>
      <c r="K88" s="51"/>
      <c r="L88" s="50"/>
      <c r="M88" s="330"/>
      <c r="N88" s="1615">
        <v>1</v>
      </c>
    </row>
    <row r="89" spans="1:14">
      <c r="A89" s="1615">
        <v>2</v>
      </c>
      <c r="B89" s="51" t="s">
        <v>1608</v>
      </c>
      <c r="C89" s="52"/>
      <c r="D89" s="51"/>
      <c r="E89" s="1792"/>
      <c r="F89" s="1793"/>
      <c r="G89" s="11"/>
      <c r="H89" s="49"/>
      <c r="I89" s="51"/>
      <c r="J89" s="52"/>
      <c r="K89" s="51"/>
      <c r="L89" s="1792"/>
      <c r="M89" s="1793"/>
      <c r="N89" s="1615">
        <v>2</v>
      </c>
    </row>
    <row r="90" spans="1:14">
      <c r="A90" s="1615">
        <v>3</v>
      </c>
      <c r="B90" s="51" t="s">
        <v>3814</v>
      </c>
      <c r="C90" s="52"/>
      <c r="D90" s="51"/>
      <c r="E90" s="1792"/>
      <c r="F90" s="1793"/>
      <c r="G90" s="11"/>
      <c r="H90" s="49"/>
      <c r="I90" s="51"/>
      <c r="J90" s="52"/>
      <c r="K90" s="51"/>
      <c r="L90" s="1792"/>
      <c r="M90" s="1793"/>
      <c r="N90" s="1615">
        <v>3</v>
      </c>
    </row>
    <row r="91" spans="1:14">
      <c r="A91" s="1819">
        <v>4</v>
      </c>
      <c r="B91" s="51" t="s">
        <v>3815</v>
      </c>
      <c r="C91" s="52"/>
      <c r="D91" s="51"/>
      <c r="E91" s="52"/>
      <c r="F91" s="51"/>
      <c r="G91" s="11"/>
      <c r="H91" s="1850"/>
      <c r="I91" s="1851"/>
      <c r="J91" s="52"/>
      <c r="K91" s="51"/>
      <c r="L91" s="52"/>
      <c r="M91" s="51"/>
      <c r="N91" s="1819">
        <v>4</v>
      </c>
    </row>
    <row r="92" spans="1:14">
      <c r="A92" s="1820">
        <v>5</v>
      </c>
      <c r="B92" s="48" t="s">
        <v>1609</v>
      </c>
      <c r="C92" s="11"/>
      <c r="D92" s="48"/>
      <c r="E92" s="11"/>
      <c r="F92" s="48"/>
      <c r="G92" s="11"/>
      <c r="H92" s="1403"/>
      <c r="I92" s="1842"/>
      <c r="J92" s="11"/>
      <c r="K92" s="48"/>
      <c r="L92" s="11"/>
      <c r="M92" s="48"/>
      <c r="N92" s="1820">
        <v>5</v>
      </c>
    </row>
    <row r="93" spans="1:14">
      <c r="A93" s="1819"/>
      <c r="B93" s="51" t="s">
        <v>2930</v>
      </c>
      <c r="C93" s="52"/>
      <c r="D93" s="51"/>
      <c r="E93" s="52"/>
      <c r="F93" s="51"/>
      <c r="G93" s="11"/>
      <c r="H93" s="1850"/>
      <c r="I93" s="1851"/>
      <c r="J93" s="52"/>
      <c r="K93" s="51"/>
      <c r="L93" s="52"/>
      <c r="M93" s="51"/>
      <c r="N93" s="1819"/>
    </row>
    <row r="94" spans="1:14">
      <c r="A94" s="1819">
        <v>6</v>
      </c>
      <c r="B94" s="51" t="s">
        <v>2931</v>
      </c>
      <c r="C94" s="52"/>
      <c r="D94" s="51"/>
      <c r="E94" s="52"/>
      <c r="F94" s="51"/>
      <c r="G94" s="11"/>
      <c r="H94" s="1850"/>
      <c r="I94" s="1851"/>
      <c r="J94" s="52"/>
      <c r="K94" s="51"/>
      <c r="L94" s="52"/>
      <c r="M94" s="51"/>
      <c r="N94" s="1819">
        <v>6</v>
      </c>
    </row>
    <row r="95" spans="1:14">
      <c r="A95" s="1819">
        <v>7</v>
      </c>
      <c r="B95" s="51" t="s">
        <v>3819</v>
      </c>
      <c r="C95" s="52"/>
      <c r="D95" s="51"/>
      <c r="E95" s="52"/>
      <c r="F95" s="51"/>
      <c r="G95" s="11"/>
      <c r="H95" s="1850"/>
      <c r="I95" s="1851"/>
      <c r="J95" s="52"/>
      <c r="K95" s="51"/>
      <c r="L95" s="52"/>
      <c r="M95" s="51"/>
      <c r="N95" s="1819">
        <v>7</v>
      </c>
    </row>
    <row r="96" spans="1:14">
      <c r="A96" s="1819">
        <v>8</v>
      </c>
      <c r="B96" s="51" t="s">
        <v>2932</v>
      </c>
      <c r="C96" s="52"/>
      <c r="D96" s="51"/>
      <c r="E96" s="52"/>
      <c r="F96" s="51"/>
      <c r="G96" s="11"/>
      <c r="H96" s="1850"/>
      <c r="I96" s="1851"/>
      <c r="J96" s="52"/>
      <c r="K96" s="51"/>
      <c r="L96" s="52"/>
      <c r="M96" s="51"/>
      <c r="N96" s="1819">
        <v>8</v>
      </c>
    </row>
    <row r="97" spans="1:14">
      <c r="A97" s="1819">
        <v>9</v>
      </c>
      <c r="B97" s="51" t="s">
        <v>2933</v>
      </c>
      <c r="C97" s="52"/>
      <c r="D97" s="51"/>
      <c r="E97" s="52"/>
      <c r="F97" s="51"/>
      <c r="G97" s="11"/>
      <c r="H97" s="1850"/>
      <c r="I97" s="1851"/>
      <c r="J97" s="52"/>
      <c r="K97" s="51"/>
      <c r="L97" s="52"/>
      <c r="M97" s="51"/>
      <c r="N97" s="1819">
        <v>9</v>
      </c>
    </row>
    <row r="98" spans="1:14">
      <c r="A98" s="1819">
        <v>10</v>
      </c>
      <c r="B98" s="51" t="s">
        <v>2934</v>
      </c>
      <c r="C98" s="52"/>
      <c r="D98" s="51"/>
      <c r="E98" s="52"/>
      <c r="F98" s="51"/>
      <c r="G98" s="11"/>
      <c r="H98" s="1850"/>
      <c r="I98" s="1851"/>
      <c r="J98" s="52"/>
      <c r="K98" s="51"/>
      <c r="L98" s="52"/>
      <c r="M98" s="51"/>
      <c r="N98" s="1819">
        <v>10</v>
      </c>
    </row>
    <row r="99" spans="1:14">
      <c r="A99" s="1819">
        <v>11</v>
      </c>
      <c r="B99" s="51" t="s">
        <v>3823</v>
      </c>
      <c r="C99" s="347"/>
      <c r="D99" s="212"/>
      <c r="E99" s="347"/>
      <c r="F99" s="212"/>
      <c r="G99" s="199"/>
      <c r="H99" s="1852"/>
      <c r="I99" s="1853"/>
      <c r="J99" s="347"/>
      <c r="K99" s="212"/>
      <c r="L99" s="347"/>
      <c r="M99" s="212"/>
      <c r="N99" s="1819">
        <v>11</v>
      </c>
    </row>
    <row r="100" spans="1:14">
      <c r="A100" s="1819">
        <v>12</v>
      </c>
      <c r="B100" s="51" t="s">
        <v>3824</v>
      </c>
      <c r="C100" s="347"/>
      <c r="D100" s="212"/>
      <c r="E100" s="347"/>
      <c r="F100" s="212"/>
      <c r="G100" s="199"/>
      <c r="H100" s="1852"/>
      <c r="I100" s="1853"/>
      <c r="J100" s="347"/>
      <c r="K100" s="212"/>
      <c r="L100" s="347"/>
      <c r="M100" s="212"/>
      <c r="N100" s="1819">
        <v>12</v>
      </c>
    </row>
    <row r="101" spans="1:14">
      <c r="A101" s="1819">
        <v>13</v>
      </c>
      <c r="B101" s="51" t="s">
        <v>2935</v>
      </c>
      <c r="C101" s="52"/>
      <c r="D101" s="51"/>
      <c r="E101" s="52"/>
      <c r="F101" s="51"/>
      <c r="G101" s="11"/>
      <c r="H101" s="1850"/>
      <c r="I101" s="1851"/>
      <c r="J101" s="52"/>
      <c r="K101" s="51"/>
      <c r="L101" s="52"/>
      <c r="M101" s="51"/>
      <c r="N101" s="1819">
        <v>13</v>
      </c>
    </row>
    <row r="102" spans="1:14">
      <c r="A102" s="1615">
        <v>14</v>
      </c>
      <c r="B102" s="51" t="s">
        <v>2936</v>
      </c>
      <c r="C102" s="344"/>
      <c r="D102" s="216"/>
      <c r="E102" s="344"/>
      <c r="F102" s="216"/>
      <c r="G102" s="283"/>
      <c r="H102" s="357"/>
      <c r="I102" s="216"/>
      <c r="J102" s="344"/>
      <c r="K102" s="216"/>
      <c r="L102" s="344"/>
      <c r="M102" s="216"/>
      <c r="N102" s="1615">
        <v>14</v>
      </c>
    </row>
    <row r="103" spans="1:14">
      <c r="A103" s="1615">
        <v>15</v>
      </c>
      <c r="B103" s="51" t="s">
        <v>2937</v>
      </c>
      <c r="C103" s="347"/>
      <c r="D103" s="212"/>
      <c r="E103" s="347"/>
      <c r="F103" s="212"/>
      <c r="G103" s="199"/>
      <c r="H103" s="358"/>
      <c r="I103" s="212"/>
      <c r="J103" s="347"/>
      <c r="K103" s="212"/>
      <c r="L103" s="347"/>
      <c r="M103" s="212"/>
      <c r="N103" s="1615">
        <v>15</v>
      </c>
    </row>
    <row r="104" spans="1:14">
      <c r="A104" s="1615">
        <v>16</v>
      </c>
      <c r="B104" s="51" t="s">
        <v>3394</v>
      </c>
      <c r="C104" s="347"/>
      <c r="D104" s="212"/>
      <c r="E104" s="347"/>
      <c r="F104" s="212"/>
      <c r="G104" s="199"/>
      <c r="H104" s="358"/>
      <c r="I104" s="212"/>
      <c r="J104" s="347"/>
      <c r="K104" s="212"/>
      <c r="L104" s="347"/>
      <c r="M104" s="212"/>
      <c r="N104" s="1615">
        <v>16</v>
      </c>
    </row>
    <row r="105" spans="1:14">
      <c r="A105" s="1615">
        <v>17</v>
      </c>
      <c r="B105" s="51" t="s">
        <v>3395</v>
      </c>
      <c r="C105" s="347"/>
      <c r="D105" s="212"/>
      <c r="E105" s="347"/>
      <c r="F105" s="212"/>
      <c r="G105" s="199"/>
      <c r="H105" s="358"/>
      <c r="I105" s="212"/>
      <c r="J105" s="347"/>
      <c r="K105" s="212"/>
      <c r="L105" s="347"/>
      <c r="M105" s="212"/>
      <c r="N105" s="1615">
        <v>17</v>
      </c>
    </row>
    <row r="106" spans="1:14">
      <c r="A106" s="1615">
        <v>18</v>
      </c>
      <c r="B106" s="51" t="s">
        <v>3396</v>
      </c>
      <c r="C106" s="347"/>
      <c r="D106" s="212"/>
      <c r="E106" s="347"/>
      <c r="F106" s="212"/>
      <c r="G106" s="199"/>
      <c r="H106" s="358"/>
      <c r="I106" s="212"/>
      <c r="J106" s="347"/>
      <c r="K106" s="212"/>
      <c r="L106" s="347"/>
      <c r="M106" s="212"/>
      <c r="N106" s="1615">
        <v>18</v>
      </c>
    </row>
    <row r="107" spans="1:14">
      <c r="A107" s="1615">
        <v>19</v>
      </c>
      <c r="B107" s="51" t="s">
        <v>3397</v>
      </c>
      <c r="C107" s="344">
        <f>SUM(C102:C106)</f>
        <v>0</v>
      </c>
      <c r="D107" s="216"/>
      <c r="E107" s="344">
        <f>SUM(E102:E106)</f>
        <v>0</v>
      </c>
      <c r="F107" s="216"/>
      <c r="G107" s="283"/>
      <c r="H107" s="357">
        <f>SUM(H102:H106)</f>
        <v>0</v>
      </c>
      <c r="I107" s="216"/>
      <c r="J107" s="344">
        <f>SUM(J102:J106)</f>
        <v>0</v>
      </c>
      <c r="K107" s="216"/>
      <c r="L107" s="344">
        <f>SUM(L102:L106)</f>
        <v>0</v>
      </c>
      <c r="M107" s="216"/>
      <c r="N107" s="1615">
        <v>19</v>
      </c>
    </row>
    <row r="108" spans="1:14">
      <c r="A108" s="1615">
        <v>20</v>
      </c>
      <c r="B108" s="51" t="s">
        <v>3398</v>
      </c>
      <c r="C108" s="1854"/>
      <c r="D108" s="1855"/>
      <c r="E108" s="1854"/>
      <c r="F108" s="1855"/>
      <c r="G108" s="1856"/>
      <c r="H108" s="1857"/>
      <c r="I108" s="1855"/>
      <c r="J108" s="1854"/>
      <c r="K108" s="1855"/>
      <c r="L108" s="1854"/>
      <c r="M108" s="1855"/>
      <c r="N108" s="1615">
        <v>20</v>
      </c>
    </row>
    <row r="109" spans="1:14">
      <c r="A109" s="1615">
        <v>21</v>
      </c>
      <c r="B109" s="51" t="s">
        <v>3399</v>
      </c>
      <c r="C109" s="52"/>
      <c r="D109" s="51"/>
      <c r="E109" s="52"/>
      <c r="F109" s="51"/>
      <c r="G109" s="11"/>
      <c r="H109" s="49"/>
      <c r="I109" s="51"/>
      <c r="J109" s="52"/>
      <c r="K109" s="51"/>
      <c r="L109" s="52"/>
      <c r="M109" s="51"/>
      <c r="N109" s="1615">
        <v>21</v>
      </c>
    </row>
    <row r="110" spans="1:14">
      <c r="A110" s="1615">
        <v>22</v>
      </c>
      <c r="B110" s="51" t="s">
        <v>3400</v>
      </c>
      <c r="C110" s="344"/>
      <c r="D110" s="216"/>
      <c r="E110" s="344"/>
      <c r="F110" s="216"/>
      <c r="G110" s="283"/>
      <c r="H110" s="357"/>
      <c r="I110" s="216"/>
      <c r="J110" s="344"/>
      <c r="K110" s="216"/>
      <c r="L110" s="344"/>
      <c r="M110" s="216"/>
      <c r="N110" s="1615">
        <v>22</v>
      </c>
    </row>
    <row r="111" spans="1:14">
      <c r="A111" s="1615">
        <v>23</v>
      </c>
      <c r="B111" s="51" t="s">
        <v>4002</v>
      </c>
      <c r="C111" s="347"/>
      <c r="D111" s="212"/>
      <c r="E111" s="347"/>
      <c r="F111" s="212"/>
      <c r="G111" s="199"/>
      <c r="H111" s="358"/>
      <c r="I111" s="212"/>
      <c r="J111" s="347"/>
      <c r="K111" s="212"/>
      <c r="L111" s="347"/>
      <c r="M111" s="212"/>
      <c r="N111" s="1615">
        <v>23</v>
      </c>
    </row>
    <row r="112" spans="1:14">
      <c r="A112" s="1615">
        <v>24</v>
      </c>
      <c r="B112" s="51" t="s">
        <v>4003</v>
      </c>
      <c r="C112" s="347"/>
      <c r="D112" s="212"/>
      <c r="E112" s="347"/>
      <c r="F112" s="212"/>
      <c r="G112" s="199"/>
      <c r="H112" s="358"/>
      <c r="I112" s="212"/>
      <c r="J112" s="347"/>
      <c r="K112" s="212"/>
      <c r="L112" s="347"/>
      <c r="M112" s="212"/>
      <c r="N112" s="1615">
        <v>24</v>
      </c>
    </row>
    <row r="113" spans="1:14">
      <c r="A113" s="1615">
        <v>25</v>
      </c>
      <c r="B113" s="51" t="s">
        <v>4004</v>
      </c>
      <c r="C113" s="347"/>
      <c r="D113" s="212"/>
      <c r="E113" s="347"/>
      <c r="F113" s="212"/>
      <c r="G113" s="199"/>
      <c r="H113" s="358"/>
      <c r="I113" s="212"/>
      <c r="J113" s="347"/>
      <c r="K113" s="212"/>
      <c r="L113" s="347"/>
      <c r="M113" s="212"/>
      <c r="N113" s="1615">
        <v>25</v>
      </c>
    </row>
    <row r="114" spans="1:14">
      <c r="A114" s="1615">
        <v>26</v>
      </c>
      <c r="B114" s="51" t="s">
        <v>4005</v>
      </c>
      <c r="C114" s="347"/>
      <c r="D114" s="212"/>
      <c r="E114" s="347"/>
      <c r="F114" s="212"/>
      <c r="G114" s="199"/>
      <c r="H114" s="358"/>
      <c r="I114" s="212"/>
      <c r="J114" s="347"/>
      <c r="K114" s="212"/>
      <c r="L114" s="347"/>
      <c r="M114" s="212"/>
      <c r="N114" s="1615">
        <v>26</v>
      </c>
    </row>
    <row r="115" spans="1:14">
      <c r="A115" s="1615">
        <v>27</v>
      </c>
      <c r="B115" s="51" t="s">
        <v>4006</v>
      </c>
      <c r="C115" s="347"/>
      <c r="D115" s="212"/>
      <c r="E115" s="347"/>
      <c r="F115" s="212"/>
      <c r="G115" s="199"/>
      <c r="H115" s="358"/>
      <c r="I115" s="212"/>
      <c r="J115" s="347"/>
      <c r="K115" s="212"/>
      <c r="L115" s="347"/>
      <c r="M115" s="212"/>
      <c r="N115" s="1615">
        <v>27</v>
      </c>
    </row>
    <row r="116" spans="1:14">
      <c r="A116" s="1615">
        <v>28</v>
      </c>
      <c r="B116" s="51" t="s">
        <v>4007</v>
      </c>
      <c r="C116" s="347"/>
      <c r="D116" s="212"/>
      <c r="E116" s="347"/>
      <c r="F116" s="212"/>
      <c r="G116" s="199"/>
      <c r="H116" s="358"/>
      <c r="I116" s="212"/>
      <c r="J116" s="347"/>
      <c r="K116" s="212"/>
      <c r="L116" s="347"/>
      <c r="M116" s="212"/>
      <c r="N116" s="1615">
        <v>28</v>
      </c>
    </row>
    <row r="117" spans="1:14">
      <c r="A117" s="1615">
        <v>29</v>
      </c>
      <c r="B117" s="51" t="s">
        <v>4008</v>
      </c>
      <c r="C117" s="347"/>
      <c r="D117" s="212"/>
      <c r="E117" s="347"/>
      <c r="F117" s="212"/>
      <c r="G117" s="199"/>
      <c r="H117" s="358"/>
      <c r="I117" s="212"/>
      <c r="J117" s="347"/>
      <c r="K117" s="212"/>
      <c r="L117" s="347"/>
      <c r="M117" s="212"/>
      <c r="N117" s="1615">
        <v>29</v>
      </c>
    </row>
    <row r="118" spans="1:14">
      <c r="A118" s="1615">
        <v>30</v>
      </c>
      <c r="B118" s="51" t="s">
        <v>4009</v>
      </c>
      <c r="C118" s="347"/>
      <c r="D118" s="212"/>
      <c r="E118" s="347"/>
      <c r="F118" s="212"/>
      <c r="G118" s="199"/>
      <c r="H118" s="358"/>
      <c r="I118" s="212"/>
      <c r="J118" s="347"/>
      <c r="K118" s="212"/>
      <c r="L118" s="347"/>
      <c r="M118" s="212"/>
      <c r="N118" s="1615">
        <v>30</v>
      </c>
    </row>
    <row r="119" spans="1:14">
      <c r="A119" s="1615">
        <v>31</v>
      </c>
      <c r="B119" s="51" t="s">
        <v>4010</v>
      </c>
      <c r="C119" s="347"/>
      <c r="D119" s="212"/>
      <c r="E119" s="347"/>
      <c r="F119" s="212"/>
      <c r="G119" s="199"/>
      <c r="H119" s="358"/>
      <c r="I119" s="212"/>
      <c r="J119" s="347"/>
      <c r="K119" s="212"/>
      <c r="L119" s="347"/>
      <c r="M119" s="212"/>
      <c r="N119" s="1615">
        <v>31</v>
      </c>
    </row>
    <row r="120" spans="1:14">
      <c r="A120" s="1615">
        <v>32</v>
      </c>
      <c r="B120" s="51" t="s">
        <v>4011</v>
      </c>
      <c r="C120" s="347"/>
      <c r="D120" s="212"/>
      <c r="E120" s="347"/>
      <c r="F120" s="212"/>
      <c r="G120" s="199"/>
      <c r="H120" s="358"/>
      <c r="I120" s="212"/>
      <c r="J120" s="347"/>
      <c r="K120" s="212"/>
      <c r="L120" s="347"/>
      <c r="M120" s="212"/>
      <c r="N120" s="1615">
        <v>32</v>
      </c>
    </row>
    <row r="121" spans="1:14">
      <c r="A121" s="1615">
        <v>33</v>
      </c>
      <c r="B121" s="51" t="s">
        <v>4012</v>
      </c>
      <c r="C121" s="344">
        <f>SUM(C110:C120)</f>
        <v>0</v>
      </c>
      <c r="D121" s="216"/>
      <c r="E121" s="344">
        <f>SUM(E110:E120)</f>
        <v>0</v>
      </c>
      <c r="F121" s="216"/>
      <c r="G121" s="283"/>
      <c r="H121" s="357">
        <f>SUM(H110:H120)</f>
        <v>0</v>
      </c>
      <c r="I121" s="216"/>
      <c r="J121" s="344">
        <f>SUM(J110:J120)</f>
        <v>0</v>
      </c>
      <c r="K121" s="216"/>
      <c r="L121" s="344">
        <f>SUM(L110:L120)</f>
        <v>0</v>
      </c>
      <c r="M121" s="216"/>
      <c r="N121" s="1615">
        <v>33</v>
      </c>
    </row>
    <row r="122" spans="1:14">
      <c r="A122" s="1615">
        <v>34</v>
      </c>
      <c r="B122" s="51" t="s">
        <v>3212</v>
      </c>
      <c r="C122" s="52"/>
      <c r="D122" s="51"/>
      <c r="E122" s="52"/>
      <c r="F122" s="51"/>
      <c r="G122" s="11"/>
      <c r="H122" s="49"/>
      <c r="I122" s="51"/>
      <c r="J122" s="52"/>
      <c r="K122" s="51"/>
      <c r="L122" s="52"/>
      <c r="M122" s="51"/>
      <c r="N122" s="1615">
        <v>34</v>
      </c>
    </row>
    <row r="123" spans="1:14">
      <c r="A123" s="1305"/>
      <c r="B123" s="48"/>
      <c r="C123" s="11"/>
      <c r="D123" s="48"/>
      <c r="E123" s="11"/>
      <c r="F123" s="48"/>
      <c r="G123" s="11"/>
      <c r="H123" s="47"/>
      <c r="I123" s="11"/>
      <c r="J123" s="11"/>
      <c r="K123" s="11"/>
      <c r="L123" s="11"/>
      <c r="M123" s="11"/>
      <c r="N123" s="1305"/>
    </row>
    <row r="124" spans="1:14">
      <c r="A124" s="1305"/>
      <c r="B124" s="48"/>
      <c r="C124" s="11"/>
      <c r="D124" s="48"/>
      <c r="E124" s="11"/>
      <c r="F124" s="48"/>
      <c r="G124" s="11"/>
      <c r="H124" s="47"/>
      <c r="I124" s="11"/>
      <c r="J124" s="11"/>
      <c r="K124" s="11"/>
      <c r="L124" s="11"/>
      <c r="M124" s="11"/>
      <c r="N124" s="1305"/>
    </row>
    <row r="125" spans="1:14">
      <c r="A125" s="1305"/>
      <c r="B125" s="48"/>
      <c r="C125" s="11"/>
      <c r="D125" s="48"/>
      <c r="E125" s="11"/>
      <c r="F125" s="48"/>
      <c r="G125" s="11"/>
      <c r="H125" s="47"/>
      <c r="I125" s="11"/>
      <c r="J125" s="11"/>
      <c r="K125" s="11"/>
      <c r="L125" s="11"/>
      <c r="M125" s="11"/>
      <c r="N125" s="1305"/>
    </row>
    <row r="126" spans="1:14">
      <c r="A126" s="1305"/>
      <c r="B126" s="48"/>
      <c r="C126" s="11"/>
      <c r="D126" s="48"/>
      <c r="E126" s="11"/>
      <c r="F126" s="48"/>
      <c r="G126" s="11"/>
      <c r="H126" s="47"/>
      <c r="I126" s="11"/>
      <c r="J126" s="11"/>
      <c r="K126" s="11"/>
      <c r="L126" s="11"/>
      <c r="M126" s="11"/>
      <c r="N126" s="1305"/>
    </row>
    <row r="127" spans="1:14">
      <c r="A127" s="1305"/>
      <c r="B127" s="48"/>
      <c r="C127" s="11"/>
      <c r="D127" s="48"/>
      <c r="E127" s="11"/>
      <c r="F127" s="48"/>
      <c r="G127" s="11"/>
      <c r="H127" s="47"/>
      <c r="I127" s="11"/>
      <c r="J127" s="11"/>
      <c r="K127" s="11"/>
      <c r="L127" s="11"/>
      <c r="M127" s="11"/>
      <c r="N127" s="1305"/>
    </row>
    <row r="128" spans="1:14">
      <c r="A128" s="1305"/>
      <c r="B128" s="48"/>
      <c r="C128" s="11"/>
      <c r="D128" s="48"/>
      <c r="E128" s="11"/>
      <c r="F128" s="48"/>
      <c r="G128" s="11"/>
      <c r="H128" s="47"/>
      <c r="I128" s="11"/>
      <c r="J128" s="11"/>
      <c r="K128" s="11"/>
      <c r="L128" s="11"/>
      <c r="M128" s="11"/>
      <c r="N128" s="1305"/>
    </row>
    <row r="129" spans="1:14">
      <c r="A129" s="1305"/>
      <c r="B129" s="48"/>
      <c r="C129" s="11"/>
      <c r="D129" s="48"/>
      <c r="E129" s="11"/>
      <c r="F129" s="48"/>
      <c r="G129" s="11"/>
      <c r="H129" s="47"/>
      <c r="I129" s="11"/>
      <c r="J129" s="11"/>
      <c r="K129" s="11"/>
      <c r="L129" s="11"/>
      <c r="M129" s="11"/>
      <c r="N129" s="1305"/>
    </row>
    <row r="130" spans="1:14">
      <c r="A130" s="1305"/>
      <c r="B130" s="48"/>
      <c r="C130" s="11"/>
      <c r="D130" s="48"/>
      <c r="E130" s="11"/>
      <c r="F130" s="48"/>
      <c r="G130" s="11"/>
      <c r="H130" s="47"/>
      <c r="J130" s="11"/>
      <c r="K130" s="11"/>
      <c r="L130" s="11"/>
      <c r="M130" s="11"/>
      <c r="N130" s="1305"/>
    </row>
    <row r="131" spans="1:14">
      <c r="A131" s="1305"/>
      <c r="B131" s="48"/>
      <c r="C131" s="11"/>
      <c r="D131" s="48"/>
      <c r="E131" s="11"/>
      <c r="F131" s="48"/>
      <c r="G131" s="11"/>
      <c r="H131" s="47"/>
      <c r="I131" s="11"/>
      <c r="J131" s="11"/>
      <c r="K131" s="11"/>
      <c r="L131" s="11"/>
      <c r="M131" s="11"/>
      <c r="N131" s="1305"/>
    </row>
    <row r="132" spans="1:14">
      <c r="A132" s="1305"/>
      <c r="B132" s="48"/>
      <c r="C132" s="11"/>
      <c r="D132" s="48"/>
      <c r="E132" s="11"/>
      <c r="F132" s="48"/>
      <c r="G132" s="11"/>
      <c r="H132" s="47"/>
      <c r="I132" s="11"/>
      <c r="J132" s="11"/>
      <c r="K132" s="11"/>
      <c r="L132" s="11"/>
      <c r="M132" s="11"/>
      <c r="N132" s="1305"/>
    </row>
    <row r="133" spans="1:14">
      <c r="A133" s="1305"/>
      <c r="B133" s="48"/>
      <c r="C133" s="11"/>
      <c r="D133" s="48"/>
      <c r="E133" s="11"/>
      <c r="F133" s="48"/>
      <c r="G133" s="11"/>
      <c r="H133" s="47"/>
      <c r="I133" s="11"/>
      <c r="J133" s="11"/>
      <c r="K133" s="11"/>
      <c r="L133" s="11"/>
      <c r="M133" s="11"/>
      <c r="N133" s="1305"/>
    </row>
    <row r="134" spans="1:14" ht="15.75" thickBot="1">
      <c r="A134" s="1821"/>
      <c r="B134" s="74"/>
      <c r="C134" s="73"/>
      <c r="D134" s="74"/>
      <c r="E134" s="73"/>
      <c r="F134" s="74"/>
      <c r="G134" s="11"/>
      <c r="H134" s="72"/>
      <c r="I134" s="73"/>
      <c r="J134" s="73"/>
      <c r="K134" s="73"/>
      <c r="L134" s="73"/>
      <c r="M134" s="73"/>
      <c r="N134" s="1821"/>
    </row>
    <row r="135" spans="1:14">
      <c r="A135" s="533"/>
      <c r="B135" s="533"/>
      <c r="C135" s="533"/>
      <c r="D135" s="533"/>
      <c r="E135" s="533"/>
      <c r="F135" s="533"/>
      <c r="G135" s="11"/>
      <c r="H135" s="533"/>
      <c r="I135" s="533"/>
      <c r="J135" s="533"/>
      <c r="K135" s="533"/>
      <c r="L135" s="533"/>
      <c r="M135" s="533"/>
      <c r="N135" s="533"/>
    </row>
    <row r="136" spans="1:14" ht="15.75">
      <c r="A136" s="75" t="s">
        <v>1306</v>
      </c>
      <c r="B136" s="11"/>
      <c r="C136" s="11"/>
      <c r="D136" s="11"/>
      <c r="E136" s="11"/>
      <c r="F136" s="11"/>
      <c r="G136" s="11"/>
      <c r="H136" s="75" t="s">
        <v>3213</v>
      </c>
      <c r="I136" s="11"/>
      <c r="J136" s="11"/>
      <c r="K136" s="44"/>
    </row>
    <row r="137" spans="1:14">
      <c r="A137" s="44" t="s">
        <v>3216</v>
      </c>
      <c r="B137" s="44"/>
      <c r="C137" s="44"/>
      <c r="D137" s="44"/>
      <c r="E137" s="44"/>
      <c r="F137" s="44"/>
      <c r="G137" s="11"/>
      <c r="H137" s="44" t="s">
        <v>3217</v>
      </c>
      <c r="I137" s="44"/>
      <c r="J137" s="44"/>
      <c r="K137" s="44"/>
      <c r="L137" s="44"/>
      <c r="M137" s="44"/>
      <c r="N137" s="44"/>
    </row>
  </sheetData>
  <phoneticPr fontId="0" type="noConversion"/>
  <printOptions horizontalCentered="1" verticalCentered="1"/>
  <pageMargins left="0.25" right="0.25" top="0.25" bottom="0.25" header="0" footer="0"/>
  <pageSetup scale="72" fitToWidth="2" fitToHeight="2" pageOrder="overThenDown" orientation="portrait" horizontalDpi="300" verticalDpi="300" r:id="rId1"/>
  <headerFooter alignWithMargins="0"/>
  <colBreaks count="1" manualBreakCount="1">
    <brk id="6"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2">
    <pageSetUpPr fitToPage="1"/>
  </sheetPr>
  <dimension ref="A1:N60"/>
  <sheetViews>
    <sheetView defaultGridColor="0" view="pageBreakPreview" colorId="22" zoomScale="60" zoomScaleNormal="85" workbookViewId="0">
      <selection activeCell="J32" sqref="J32"/>
    </sheetView>
  </sheetViews>
  <sheetFormatPr defaultColWidth="9.6640625" defaultRowHeight="15"/>
  <cols>
    <col min="1" max="1" width="4.6640625" style="4" customWidth="1"/>
    <col min="2" max="2" width="52.5546875" style="4" customWidth="1"/>
    <col min="3" max="3" width="14.6640625" style="4" customWidth="1"/>
    <col min="4" max="4" width="5.6640625" style="4" customWidth="1"/>
    <col min="5" max="5" width="14.6640625" style="4" customWidth="1"/>
    <col min="6" max="6" width="16.77734375" style="4" customWidth="1"/>
    <col min="7" max="7" width="2.6640625" style="4" customWidth="1"/>
    <col min="8" max="13" width="16.6640625" style="4" customWidth="1"/>
    <col min="14" max="14" width="4.6640625" style="4" customWidth="1"/>
    <col min="15" max="16384" width="9.6640625" style="4"/>
  </cols>
  <sheetData>
    <row r="1" spans="1:14">
      <c r="A1" s="13" t="s">
        <v>2817</v>
      </c>
      <c r="B1" s="41"/>
      <c r="C1" s="1189" t="s">
        <v>3891</v>
      </c>
      <c r="D1" s="429"/>
      <c r="E1" s="1304" t="s">
        <v>2819</v>
      </c>
      <c r="F1" s="1304" t="s">
        <v>2820</v>
      </c>
      <c r="G1" s="11"/>
      <c r="H1" s="13" t="s">
        <v>2817</v>
      </c>
      <c r="I1" s="42"/>
      <c r="J1" s="1189" t="s">
        <v>3891</v>
      </c>
      <c r="K1" s="429"/>
      <c r="L1" s="1304" t="s">
        <v>2819</v>
      </c>
      <c r="M1" s="261" t="s">
        <v>2820</v>
      </c>
      <c r="N1" s="263"/>
    </row>
    <row r="2" spans="1:14">
      <c r="A2" s="47" t="str">
        <f>'Data Sheet'!$C$25</f>
        <v>Orange and Rockland Utilities, Inc</v>
      </c>
      <c r="B2" s="11"/>
      <c r="C2" s="47" t="s">
        <v>604</v>
      </c>
      <c r="D2" s="11"/>
      <c r="E2" s="1787" t="s">
        <v>2821</v>
      </c>
      <c r="F2" s="265"/>
      <c r="G2" s="11"/>
      <c r="H2" s="47" t="str">
        <f>'Data Sheet'!$C$25</f>
        <v>Orange and Rockland Utilities, Inc</v>
      </c>
      <c r="I2" s="48"/>
      <c r="J2" s="47" t="s">
        <v>5158</v>
      </c>
      <c r="K2" s="11"/>
      <c r="L2" s="1787" t="s">
        <v>2821</v>
      </c>
      <c r="M2" s="202"/>
      <c r="N2" s="45"/>
    </row>
    <row r="3" spans="1:14" ht="15" customHeight="1" thickBot="1">
      <c r="A3" s="72"/>
      <c r="B3" s="73"/>
      <c r="C3" s="72" t="s">
        <v>292</v>
      </c>
      <c r="D3" s="74"/>
      <c r="E3" s="1846" t="str">
        <f>'Data Sheet'!$C$40</f>
        <v>4/28/2015</v>
      </c>
      <c r="F3" s="1849" t="str">
        <f>'Data Sheet'!$C$38</f>
        <v>12/31/2014</v>
      </c>
      <c r="G3" s="11"/>
      <c r="H3" s="72"/>
      <c r="I3" s="74"/>
      <c r="J3" s="72" t="s">
        <v>292</v>
      </c>
      <c r="K3" s="74"/>
      <c r="L3" s="1846" t="str">
        <f>'Data Sheet'!$C$40</f>
        <v>4/28/2015</v>
      </c>
      <c r="M3" s="400" t="str">
        <f>'Data Sheet'!$C$38</f>
        <v>12/31/2014</v>
      </c>
      <c r="N3" s="402"/>
    </row>
    <row r="4" spans="1:14" ht="15" customHeight="1" thickBot="1">
      <c r="A4" s="424" t="s">
        <v>3218</v>
      </c>
      <c r="B4" s="425"/>
      <c r="C4" s="425"/>
      <c r="D4" s="401"/>
      <c r="E4" s="401"/>
      <c r="F4" s="1306"/>
      <c r="G4" s="11"/>
      <c r="H4" s="424" t="s">
        <v>3219</v>
      </c>
      <c r="I4" s="425"/>
      <c r="J4" s="425"/>
      <c r="K4" s="425"/>
      <c r="L4" s="401"/>
      <c r="M4" s="1823"/>
      <c r="N4" s="74"/>
    </row>
    <row r="5" spans="1:14" ht="15.75">
      <c r="A5" s="43"/>
      <c r="B5" s="46"/>
      <c r="C5" s="46"/>
      <c r="D5" s="44"/>
      <c r="E5" s="44"/>
      <c r="F5" s="263"/>
      <c r="G5" s="11"/>
      <c r="H5" s="43"/>
      <c r="I5" s="46"/>
      <c r="J5" s="46"/>
      <c r="K5" s="46"/>
      <c r="L5" s="44"/>
      <c r="M5" s="262"/>
      <c r="N5" s="48"/>
    </row>
    <row r="6" spans="1:14">
      <c r="A6" s="47" t="s">
        <v>3220</v>
      </c>
      <c r="B6" s="11"/>
      <c r="C6" s="11" t="s">
        <v>3221</v>
      </c>
      <c r="D6" s="11"/>
      <c r="E6" s="11"/>
      <c r="F6" s="48"/>
      <c r="G6" s="11"/>
      <c r="H6" s="47" t="s">
        <v>1442</v>
      </c>
      <c r="I6" s="11"/>
      <c r="J6" s="11"/>
      <c r="K6" s="11" t="s">
        <v>3969</v>
      </c>
      <c r="L6" s="11"/>
      <c r="M6" s="11"/>
      <c r="N6" s="48"/>
    </row>
    <row r="7" spans="1:14">
      <c r="A7" s="47" t="s">
        <v>3970</v>
      </c>
      <c r="B7" s="11"/>
      <c r="C7" s="11" t="s">
        <v>3971</v>
      </c>
      <c r="D7" s="11"/>
      <c r="E7" s="11"/>
      <c r="F7" s="48"/>
      <c r="G7" s="11"/>
      <c r="H7" s="47" t="s">
        <v>3972</v>
      </c>
      <c r="I7" s="11"/>
      <c r="J7" s="11"/>
      <c r="K7" s="11" t="s">
        <v>3973</v>
      </c>
      <c r="L7" s="11"/>
      <c r="M7" s="11"/>
      <c r="N7" s="48"/>
    </row>
    <row r="8" spans="1:14">
      <c r="A8" s="47" t="s">
        <v>4403</v>
      </c>
      <c r="B8" s="11"/>
      <c r="C8" s="11" t="s">
        <v>555</v>
      </c>
      <c r="D8" s="11"/>
      <c r="E8" s="11"/>
      <c r="F8" s="48"/>
      <c r="G8" s="11"/>
      <c r="H8" s="47" t="s">
        <v>556</v>
      </c>
      <c r="I8" s="11"/>
      <c r="J8" s="11"/>
      <c r="K8" s="11" t="s">
        <v>1379</v>
      </c>
      <c r="L8" s="11"/>
      <c r="M8" s="11"/>
      <c r="N8" s="48"/>
    </row>
    <row r="9" spans="1:14">
      <c r="A9" s="47" t="s">
        <v>2938</v>
      </c>
      <c r="B9" s="11"/>
      <c r="C9" s="11" t="s">
        <v>2939</v>
      </c>
      <c r="D9" s="11"/>
      <c r="E9" s="11"/>
      <c r="F9" s="48"/>
      <c r="G9" s="11"/>
      <c r="H9" s="47" t="s">
        <v>2940</v>
      </c>
      <c r="I9" s="11"/>
      <c r="J9" s="11"/>
      <c r="K9" s="11" t="s">
        <v>2941</v>
      </c>
      <c r="L9" s="11"/>
      <c r="M9" s="11"/>
      <c r="N9" s="48"/>
    </row>
    <row r="10" spans="1:14">
      <c r="A10" s="47" t="s">
        <v>2942</v>
      </c>
      <c r="B10" s="11"/>
      <c r="C10" s="11" t="s">
        <v>2943</v>
      </c>
      <c r="D10" s="11"/>
      <c r="E10" s="11"/>
      <c r="F10" s="48"/>
      <c r="G10" s="11"/>
      <c r="H10" s="47" t="s">
        <v>2944</v>
      </c>
      <c r="I10" s="11"/>
      <c r="J10" s="11"/>
      <c r="K10" s="11" t="s">
        <v>2945</v>
      </c>
      <c r="L10" s="11"/>
      <c r="M10" s="11"/>
      <c r="N10" s="48"/>
    </row>
    <row r="11" spans="1:14">
      <c r="A11" s="47" t="s">
        <v>2946</v>
      </c>
      <c r="B11" s="11"/>
      <c r="C11" s="11" t="s">
        <v>2947</v>
      </c>
      <c r="D11" s="11"/>
      <c r="E11" s="11"/>
      <c r="F11" s="48"/>
      <c r="G11" s="11"/>
      <c r="H11" s="47" t="s">
        <v>2948</v>
      </c>
      <c r="I11" s="11"/>
      <c r="J11" s="11"/>
      <c r="K11" s="11" t="s">
        <v>1649</v>
      </c>
      <c r="L11" s="11"/>
      <c r="M11" s="11"/>
      <c r="N11" s="48"/>
    </row>
    <row r="12" spans="1:14">
      <c r="A12" s="47" t="s">
        <v>2990</v>
      </c>
      <c r="B12" s="11"/>
      <c r="C12" s="11" t="s">
        <v>2991</v>
      </c>
      <c r="D12" s="11"/>
      <c r="E12" s="11"/>
      <c r="F12" s="48"/>
      <c r="G12" s="11"/>
      <c r="H12" s="47" t="s">
        <v>2992</v>
      </c>
      <c r="I12" s="11"/>
      <c r="J12" s="11"/>
      <c r="K12" s="11" t="s">
        <v>2993</v>
      </c>
      <c r="L12" s="11"/>
      <c r="M12" s="11"/>
      <c r="N12" s="48"/>
    </row>
    <row r="13" spans="1:14">
      <c r="A13" s="47"/>
      <c r="B13" s="11"/>
      <c r="C13" s="11" t="s">
        <v>2994</v>
      </c>
      <c r="D13" s="11"/>
      <c r="E13" s="11"/>
      <c r="F13" s="48"/>
      <c r="G13" s="11"/>
      <c r="H13" s="47" t="s">
        <v>2995</v>
      </c>
      <c r="I13" s="11"/>
      <c r="J13" s="11"/>
      <c r="K13" s="11" t="s">
        <v>2996</v>
      </c>
      <c r="L13" s="11"/>
      <c r="M13" s="11"/>
      <c r="N13" s="48"/>
    </row>
    <row r="14" spans="1:14">
      <c r="A14" s="47"/>
      <c r="B14" s="11"/>
      <c r="C14" s="11"/>
      <c r="D14" s="11"/>
      <c r="E14" s="11"/>
      <c r="F14" s="48"/>
      <c r="G14" s="11"/>
      <c r="H14" s="47"/>
      <c r="I14" s="11"/>
      <c r="J14" s="11"/>
      <c r="K14" s="11"/>
      <c r="L14" s="11"/>
      <c r="M14" s="11"/>
      <c r="N14" s="48"/>
    </row>
    <row r="15" spans="1:14" ht="15.75" thickBot="1">
      <c r="A15" s="72"/>
      <c r="B15" s="73"/>
      <c r="C15" s="73"/>
      <c r="D15" s="73"/>
      <c r="E15" s="73"/>
      <c r="F15" s="74"/>
      <c r="G15" s="11"/>
      <c r="H15" s="72"/>
      <c r="I15" s="73"/>
      <c r="J15" s="73"/>
      <c r="K15" s="73"/>
      <c r="L15" s="73"/>
      <c r="M15" s="73"/>
      <c r="N15" s="74"/>
    </row>
    <row r="16" spans="1:14">
      <c r="A16" s="1305"/>
      <c r="B16" s="11"/>
      <c r="C16" s="11"/>
      <c r="D16" s="48"/>
      <c r="E16" s="11"/>
      <c r="F16" s="48"/>
      <c r="G16" s="11"/>
      <c r="H16" s="47"/>
      <c r="I16" s="48"/>
      <c r="J16" s="11"/>
      <c r="K16" s="48"/>
      <c r="L16" s="11"/>
      <c r="M16" s="48"/>
      <c r="N16" s="48"/>
    </row>
    <row r="17" spans="1:14">
      <c r="A17" s="1614"/>
      <c r="B17" s="11"/>
      <c r="C17" s="11"/>
      <c r="D17" s="1790"/>
      <c r="E17" s="11" t="s">
        <v>2997</v>
      </c>
      <c r="F17" s="48"/>
      <c r="G17" s="11"/>
      <c r="H17" s="47" t="s">
        <v>2997</v>
      </c>
      <c r="I17" s="45"/>
      <c r="J17" s="47" t="s">
        <v>2997</v>
      </c>
      <c r="K17" s="48"/>
      <c r="L17" s="47" t="s">
        <v>2997</v>
      </c>
      <c r="M17" s="48"/>
      <c r="N17" s="48"/>
    </row>
    <row r="18" spans="1:14">
      <c r="A18" s="265" t="s">
        <v>4190</v>
      </c>
      <c r="B18" s="44" t="s">
        <v>3700</v>
      </c>
      <c r="C18" s="11"/>
      <c r="D18" s="48"/>
      <c r="E18" s="11" t="s">
        <v>1873</v>
      </c>
      <c r="F18" s="48"/>
      <c r="G18" s="11"/>
      <c r="H18" s="47" t="s">
        <v>1873</v>
      </c>
      <c r="I18" s="1790"/>
      <c r="J18" s="47" t="s">
        <v>1873</v>
      </c>
      <c r="K18" s="48"/>
      <c r="L18" s="47" t="s">
        <v>1873</v>
      </c>
      <c r="M18" s="48"/>
      <c r="N18" s="265" t="s">
        <v>4190</v>
      </c>
    </row>
    <row r="19" spans="1:14">
      <c r="A19" s="265" t="s">
        <v>4193</v>
      </c>
      <c r="B19" s="44"/>
      <c r="C19" s="11"/>
      <c r="D19" s="48"/>
      <c r="E19" s="11"/>
      <c r="F19" s="48"/>
      <c r="G19" s="11"/>
      <c r="H19" s="1787"/>
      <c r="I19" s="1790"/>
      <c r="J19" s="11"/>
      <c r="K19" s="48"/>
      <c r="L19" s="11"/>
      <c r="M19" s="48"/>
      <c r="N19" s="265" t="s">
        <v>4193</v>
      </c>
    </row>
    <row r="20" spans="1:14" ht="15.75" thickBot="1">
      <c r="A20" s="266"/>
      <c r="B20" s="401" t="s">
        <v>65</v>
      </c>
      <c r="C20" s="401"/>
      <c r="D20" s="402"/>
      <c r="E20" s="401" t="s">
        <v>2119</v>
      </c>
      <c r="F20" s="402"/>
      <c r="G20" s="11"/>
      <c r="H20" s="400" t="s">
        <v>2120</v>
      </c>
      <c r="I20" s="402"/>
      <c r="J20" s="401" t="s">
        <v>2121</v>
      </c>
      <c r="K20" s="402"/>
      <c r="L20" s="401" t="s">
        <v>4029</v>
      </c>
      <c r="M20" s="402"/>
      <c r="N20" s="266"/>
    </row>
    <row r="21" spans="1:14">
      <c r="A21" s="1615">
        <v>1</v>
      </c>
      <c r="B21" s="191" t="s">
        <v>1608</v>
      </c>
      <c r="C21" s="52"/>
      <c r="D21" s="51"/>
      <c r="E21" s="50"/>
      <c r="F21" s="330"/>
      <c r="G21" s="11"/>
      <c r="H21" s="49"/>
      <c r="I21" s="51"/>
      <c r="J21" s="52"/>
      <c r="K21" s="51"/>
      <c r="L21" s="50"/>
      <c r="M21" s="330"/>
      <c r="N21" s="1615">
        <v>1</v>
      </c>
    </row>
    <row r="22" spans="1:14">
      <c r="A22" s="1615">
        <v>2</v>
      </c>
      <c r="B22" s="191" t="s">
        <v>3814</v>
      </c>
      <c r="C22" s="52"/>
      <c r="D22" s="51"/>
      <c r="E22" s="1792"/>
      <c r="F22" s="1793"/>
      <c r="G22" s="11"/>
      <c r="H22" s="49"/>
      <c r="I22" s="51"/>
      <c r="J22" s="52"/>
      <c r="K22" s="51"/>
      <c r="L22" s="1792"/>
      <c r="M22" s="1793"/>
      <c r="N22" s="1615">
        <v>2</v>
      </c>
    </row>
    <row r="23" spans="1:14">
      <c r="A23" s="1615">
        <v>3</v>
      </c>
      <c r="B23" s="191" t="s">
        <v>3815</v>
      </c>
      <c r="C23" s="52"/>
      <c r="D23" s="51"/>
      <c r="E23" s="1792"/>
      <c r="F23" s="1793"/>
      <c r="G23" s="11"/>
      <c r="H23" s="49"/>
      <c r="I23" s="51"/>
      <c r="J23" s="52"/>
      <c r="K23" s="51"/>
      <c r="L23" s="1792"/>
      <c r="M23" s="1793"/>
      <c r="N23" s="1615">
        <v>3</v>
      </c>
    </row>
    <row r="24" spans="1:14">
      <c r="A24" s="1819">
        <v>4</v>
      </c>
      <c r="B24" s="191" t="s">
        <v>4317</v>
      </c>
      <c r="C24" s="52"/>
      <c r="D24" s="51"/>
      <c r="E24" s="52"/>
      <c r="F24" s="51"/>
      <c r="G24" s="11"/>
      <c r="H24" s="1850"/>
      <c r="I24" s="1851"/>
      <c r="J24" s="52"/>
      <c r="K24" s="51"/>
      <c r="L24" s="52"/>
      <c r="M24" s="51"/>
      <c r="N24" s="1819">
        <v>4</v>
      </c>
    </row>
    <row r="25" spans="1:14">
      <c r="A25" s="1819">
        <v>5</v>
      </c>
      <c r="B25" s="191" t="s">
        <v>2931</v>
      </c>
      <c r="C25" s="52"/>
      <c r="D25" s="51"/>
      <c r="E25" s="52"/>
      <c r="F25" s="51"/>
      <c r="G25" s="11"/>
      <c r="H25" s="1850"/>
      <c r="I25" s="1851"/>
      <c r="J25" s="52"/>
      <c r="K25" s="51"/>
      <c r="L25" s="52"/>
      <c r="M25" s="51"/>
      <c r="N25" s="1819">
        <v>5</v>
      </c>
    </row>
    <row r="26" spans="1:14">
      <c r="A26" s="1819">
        <v>6</v>
      </c>
      <c r="B26" s="191" t="s">
        <v>3259</v>
      </c>
      <c r="C26" s="52"/>
      <c r="D26" s="51"/>
      <c r="E26" s="52"/>
      <c r="F26" s="51"/>
      <c r="G26" s="11"/>
      <c r="H26" s="1850"/>
      <c r="I26" s="1851"/>
      <c r="J26" s="52"/>
      <c r="K26" s="51"/>
      <c r="L26" s="52"/>
      <c r="M26" s="51"/>
      <c r="N26" s="1819">
        <v>6</v>
      </c>
    </row>
    <row r="27" spans="1:14">
      <c r="A27" s="1819">
        <v>7</v>
      </c>
      <c r="B27" s="191" t="s">
        <v>2932</v>
      </c>
      <c r="C27" s="52"/>
      <c r="D27" s="51"/>
      <c r="E27" s="52"/>
      <c r="F27" s="51"/>
      <c r="G27" s="11"/>
      <c r="H27" s="1850"/>
      <c r="I27" s="1851"/>
      <c r="J27" s="52"/>
      <c r="K27" s="51"/>
      <c r="L27" s="52"/>
      <c r="M27" s="51"/>
      <c r="N27" s="1819">
        <v>7</v>
      </c>
    </row>
    <row r="28" spans="1:14">
      <c r="A28" s="1819">
        <v>8</v>
      </c>
      <c r="B28" s="191" t="s">
        <v>3823</v>
      </c>
      <c r="C28" s="52"/>
      <c r="D28" s="51"/>
      <c r="E28" s="52"/>
      <c r="F28" s="51"/>
      <c r="G28" s="11"/>
      <c r="H28" s="1850"/>
      <c r="I28" s="1851"/>
      <c r="J28" s="52"/>
      <c r="K28" s="51"/>
      <c r="L28" s="52"/>
      <c r="M28" s="51"/>
      <c r="N28" s="1819">
        <v>8</v>
      </c>
    </row>
    <row r="29" spans="1:14">
      <c r="A29" s="1819">
        <v>9</v>
      </c>
      <c r="B29" s="191" t="s">
        <v>3260</v>
      </c>
      <c r="C29" s="52"/>
      <c r="D29" s="51"/>
      <c r="E29" s="52"/>
      <c r="F29" s="51"/>
      <c r="G29" s="11"/>
      <c r="H29" s="1850"/>
      <c r="I29" s="1851"/>
      <c r="J29" s="52"/>
      <c r="K29" s="51"/>
      <c r="L29" s="52"/>
      <c r="M29" s="51"/>
      <c r="N29" s="1819">
        <v>9</v>
      </c>
    </row>
    <row r="30" spans="1:14">
      <c r="A30" s="1819">
        <v>10</v>
      </c>
      <c r="B30" s="191" t="s">
        <v>4199</v>
      </c>
      <c r="C30" s="52"/>
      <c r="D30" s="51"/>
      <c r="E30" s="52"/>
      <c r="F30" s="51"/>
      <c r="G30" s="11"/>
      <c r="H30" s="1850"/>
      <c r="I30" s="1851"/>
      <c r="J30" s="52"/>
      <c r="K30" s="51"/>
      <c r="L30" s="52"/>
      <c r="M30" s="51"/>
      <c r="N30" s="1819">
        <v>10</v>
      </c>
    </row>
    <row r="31" spans="1:14">
      <c r="A31" s="1819">
        <v>11</v>
      </c>
      <c r="B31" s="191" t="s">
        <v>3746</v>
      </c>
      <c r="C31" s="52"/>
      <c r="D31" s="51"/>
      <c r="E31" s="52"/>
      <c r="F31" s="51"/>
      <c r="G31" s="11"/>
      <c r="H31" s="1850"/>
      <c r="I31" s="1851"/>
      <c r="J31" s="52"/>
      <c r="K31" s="51"/>
      <c r="L31" s="52"/>
      <c r="M31" s="51"/>
      <c r="N31" s="1819">
        <v>11</v>
      </c>
    </row>
    <row r="32" spans="1:14">
      <c r="A32" s="1819">
        <v>12</v>
      </c>
      <c r="B32" s="191" t="s">
        <v>2935</v>
      </c>
      <c r="C32" s="52"/>
      <c r="D32" s="51"/>
      <c r="E32" s="52"/>
      <c r="F32" s="51"/>
      <c r="G32" s="11"/>
      <c r="H32" s="1850"/>
      <c r="I32" s="1851"/>
      <c r="J32" s="52"/>
      <c r="K32" s="51"/>
      <c r="L32" s="52"/>
      <c r="M32" s="51"/>
      <c r="N32" s="1819">
        <v>12</v>
      </c>
    </row>
    <row r="33" spans="1:14">
      <c r="A33" s="1819">
        <v>13</v>
      </c>
      <c r="B33" s="191" t="s">
        <v>2936</v>
      </c>
      <c r="C33" s="52"/>
      <c r="D33" s="51"/>
      <c r="E33" s="52"/>
      <c r="F33" s="51"/>
      <c r="G33" s="11"/>
      <c r="H33" s="1850"/>
      <c r="I33" s="1851"/>
      <c r="J33" s="52"/>
      <c r="K33" s="51"/>
      <c r="L33" s="52"/>
      <c r="M33" s="51"/>
      <c r="N33" s="1819">
        <v>13</v>
      </c>
    </row>
    <row r="34" spans="1:14">
      <c r="A34" s="1615">
        <v>14</v>
      </c>
      <c r="B34" s="191" t="s">
        <v>2937</v>
      </c>
      <c r="C34" s="52"/>
      <c r="D34" s="51"/>
      <c r="E34" s="52"/>
      <c r="F34" s="51"/>
      <c r="G34" s="11"/>
      <c r="H34" s="49"/>
      <c r="I34" s="51"/>
      <c r="J34" s="52"/>
      <c r="K34" s="51"/>
      <c r="L34" s="52"/>
      <c r="M34" s="51"/>
      <c r="N34" s="1615">
        <v>14</v>
      </c>
    </row>
    <row r="35" spans="1:14">
      <c r="A35" s="1615">
        <v>15</v>
      </c>
      <c r="B35" s="191" t="s">
        <v>3394</v>
      </c>
      <c r="C35" s="52"/>
      <c r="D35" s="51"/>
      <c r="E35" s="52"/>
      <c r="F35" s="51"/>
      <c r="G35" s="11"/>
      <c r="H35" s="49"/>
      <c r="I35" s="51"/>
      <c r="J35" s="52"/>
      <c r="K35" s="51"/>
      <c r="L35" s="52"/>
      <c r="M35" s="51"/>
      <c r="N35" s="1615">
        <v>15</v>
      </c>
    </row>
    <row r="36" spans="1:14">
      <c r="A36" s="1615">
        <v>16</v>
      </c>
      <c r="B36" s="191" t="s">
        <v>3747</v>
      </c>
      <c r="C36" s="52"/>
      <c r="D36" s="51"/>
      <c r="E36" s="52"/>
      <c r="F36" s="51"/>
      <c r="G36" s="11"/>
      <c r="H36" s="49"/>
      <c r="I36" s="51"/>
      <c r="J36" s="52"/>
      <c r="K36" s="51"/>
      <c r="L36" s="52"/>
      <c r="M36" s="51"/>
      <c r="N36" s="1615">
        <v>16</v>
      </c>
    </row>
    <row r="37" spans="1:14">
      <c r="A37" s="1615">
        <v>17</v>
      </c>
      <c r="B37" s="191" t="s">
        <v>3748</v>
      </c>
      <c r="C37" s="52"/>
      <c r="D37" s="51"/>
      <c r="E37" s="52"/>
      <c r="F37" s="51"/>
      <c r="G37" s="11"/>
      <c r="H37" s="49"/>
      <c r="I37" s="51"/>
      <c r="J37" s="52"/>
      <c r="K37" s="51"/>
      <c r="L37" s="52"/>
      <c r="M37" s="51"/>
      <c r="N37" s="1615">
        <v>17</v>
      </c>
    </row>
    <row r="38" spans="1:14">
      <c r="A38" s="1615">
        <v>18</v>
      </c>
      <c r="B38" s="191" t="s">
        <v>3749</v>
      </c>
      <c r="C38" s="52"/>
      <c r="D38" s="51"/>
      <c r="E38" s="52"/>
      <c r="F38" s="51"/>
      <c r="G38" s="11"/>
      <c r="H38" s="49"/>
      <c r="I38" s="51"/>
      <c r="J38" s="52"/>
      <c r="K38" s="51"/>
      <c r="L38" s="52"/>
      <c r="M38" s="51"/>
      <c r="N38" s="1615">
        <v>18</v>
      </c>
    </row>
    <row r="39" spans="1:14">
      <c r="A39" s="1615">
        <v>19</v>
      </c>
      <c r="B39" s="191" t="s">
        <v>3396</v>
      </c>
      <c r="C39" s="52"/>
      <c r="D39" s="51"/>
      <c r="E39" s="52"/>
      <c r="F39" s="51"/>
      <c r="G39" s="11"/>
      <c r="H39" s="49"/>
      <c r="I39" s="51"/>
      <c r="J39" s="52"/>
      <c r="K39" s="51"/>
      <c r="L39" s="52"/>
      <c r="M39" s="51"/>
      <c r="N39" s="1615">
        <v>19</v>
      </c>
    </row>
    <row r="40" spans="1:14">
      <c r="A40" s="1615">
        <v>20</v>
      </c>
      <c r="B40" s="191" t="s">
        <v>3750</v>
      </c>
      <c r="C40" s="52"/>
      <c r="D40" s="51"/>
      <c r="E40" s="52"/>
      <c r="F40" s="51"/>
      <c r="G40" s="11"/>
      <c r="H40" s="49"/>
      <c r="I40" s="51"/>
      <c r="J40" s="52"/>
      <c r="K40" s="51"/>
      <c r="L40" s="52"/>
      <c r="M40" s="51"/>
      <c r="N40" s="1615">
        <v>20</v>
      </c>
    </row>
    <row r="41" spans="1:14">
      <c r="A41" s="1615">
        <v>21</v>
      </c>
      <c r="B41" s="191" t="s">
        <v>537</v>
      </c>
      <c r="C41" s="52"/>
      <c r="D41" s="51"/>
      <c r="E41" s="52"/>
      <c r="F41" s="51"/>
      <c r="G41" s="11"/>
      <c r="H41" s="49"/>
      <c r="I41" s="51"/>
      <c r="J41" s="52"/>
      <c r="K41" s="51"/>
      <c r="L41" s="52"/>
      <c r="M41" s="51"/>
      <c r="N41" s="1615">
        <v>21</v>
      </c>
    </row>
    <row r="42" spans="1:14">
      <c r="A42" s="1615">
        <v>22</v>
      </c>
      <c r="B42" s="191" t="s">
        <v>538</v>
      </c>
      <c r="C42" s="52"/>
      <c r="D42" s="51"/>
      <c r="E42" s="52"/>
      <c r="F42" s="51"/>
      <c r="G42" s="11"/>
      <c r="H42" s="49"/>
      <c r="I42" s="51"/>
      <c r="J42" s="52"/>
      <c r="K42" s="51"/>
      <c r="L42" s="52"/>
      <c r="M42" s="51"/>
      <c r="N42" s="1615">
        <v>22</v>
      </c>
    </row>
    <row r="43" spans="1:14">
      <c r="A43" s="1615">
        <v>23</v>
      </c>
      <c r="B43" s="191" t="s">
        <v>3400</v>
      </c>
      <c r="C43" s="52"/>
      <c r="D43" s="51"/>
      <c r="E43" s="52"/>
      <c r="F43" s="51"/>
      <c r="G43" s="11"/>
      <c r="H43" s="49"/>
      <c r="I43" s="51"/>
      <c r="J43" s="52"/>
      <c r="K43" s="51"/>
      <c r="L43" s="52"/>
      <c r="M43" s="51"/>
      <c r="N43" s="1615">
        <v>23</v>
      </c>
    </row>
    <row r="44" spans="1:14">
      <c r="A44" s="1615">
        <v>24</v>
      </c>
      <c r="B44" s="191" t="s">
        <v>4002</v>
      </c>
      <c r="C44" s="52"/>
      <c r="D44" s="51"/>
      <c r="E44" s="52"/>
      <c r="F44" s="51"/>
      <c r="G44" s="11"/>
      <c r="H44" s="49"/>
      <c r="I44" s="51"/>
      <c r="J44" s="52"/>
      <c r="K44" s="51"/>
      <c r="L44" s="52"/>
      <c r="M44" s="51"/>
      <c r="N44" s="1615">
        <v>24</v>
      </c>
    </row>
    <row r="45" spans="1:14">
      <c r="A45" s="1615">
        <v>25</v>
      </c>
      <c r="B45" s="191" t="s">
        <v>539</v>
      </c>
      <c r="C45" s="52"/>
      <c r="D45" s="51"/>
      <c r="E45" s="52"/>
      <c r="F45" s="51"/>
      <c r="G45" s="11"/>
      <c r="H45" s="49"/>
      <c r="I45" s="51"/>
      <c r="J45" s="52"/>
      <c r="K45" s="51"/>
      <c r="L45" s="52"/>
      <c r="M45" s="51"/>
      <c r="N45" s="1615">
        <v>25</v>
      </c>
    </row>
    <row r="46" spans="1:14">
      <c r="A46" s="1615">
        <v>26</v>
      </c>
      <c r="B46" s="191" t="s">
        <v>4004</v>
      </c>
      <c r="C46" s="52"/>
      <c r="D46" s="51"/>
      <c r="E46" s="52"/>
      <c r="F46" s="51"/>
      <c r="G46" s="11"/>
      <c r="H46" s="49"/>
      <c r="I46" s="51"/>
      <c r="J46" s="52"/>
      <c r="K46" s="51"/>
      <c r="L46" s="52"/>
      <c r="M46" s="51"/>
      <c r="N46" s="1615">
        <v>26</v>
      </c>
    </row>
    <row r="47" spans="1:14">
      <c r="A47" s="1615">
        <v>27</v>
      </c>
      <c r="B47" s="191" t="s">
        <v>540</v>
      </c>
      <c r="C47" s="52"/>
      <c r="D47" s="51"/>
      <c r="E47" s="52"/>
      <c r="F47" s="51"/>
      <c r="G47" s="11"/>
      <c r="H47" s="49"/>
      <c r="I47" s="51"/>
      <c r="J47" s="52"/>
      <c r="K47" s="51"/>
      <c r="L47" s="52"/>
      <c r="M47" s="51"/>
      <c r="N47" s="1615">
        <v>27</v>
      </c>
    </row>
    <row r="48" spans="1:14">
      <c r="A48" s="1615">
        <v>28</v>
      </c>
      <c r="B48" s="191" t="s">
        <v>4006</v>
      </c>
      <c r="C48" s="52"/>
      <c r="D48" s="51"/>
      <c r="E48" s="52"/>
      <c r="F48" s="51"/>
      <c r="G48" s="11"/>
      <c r="H48" s="49"/>
      <c r="I48" s="51"/>
      <c r="J48" s="52"/>
      <c r="K48" s="51"/>
      <c r="L48" s="52"/>
      <c r="M48" s="51"/>
      <c r="N48" s="1615">
        <v>28</v>
      </c>
    </row>
    <row r="49" spans="1:14">
      <c r="A49" s="1615">
        <v>29</v>
      </c>
      <c r="B49" s="191" t="s">
        <v>4007</v>
      </c>
      <c r="C49" s="52"/>
      <c r="D49" s="51"/>
      <c r="E49" s="52"/>
      <c r="F49" s="51"/>
      <c r="G49" s="11"/>
      <c r="H49" s="49"/>
      <c r="I49" s="51"/>
      <c r="J49" s="52"/>
      <c r="K49" s="51"/>
      <c r="L49" s="52"/>
      <c r="M49" s="51"/>
      <c r="N49" s="1615">
        <v>29</v>
      </c>
    </row>
    <row r="50" spans="1:14">
      <c r="A50" s="1615">
        <v>30</v>
      </c>
      <c r="B50" s="191" t="s">
        <v>4008</v>
      </c>
      <c r="C50" s="52"/>
      <c r="D50" s="51"/>
      <c r="E50" s="52"/>
      <c r="F50" s="51"/>
      <c r="G50" s="11"/>
      <c r="H50" s="49"/>
      <c r="I50" s="51"/>
      <c r="J50" s="52"/>
      <c r="K50" s="51"/>
      <c r="L50" s="52"/>
      <c r="M50" s="51"/>
      <c r="N50" s="1615">
        <v>30</v>
      </c>
    </row>
    <row r="51" spans="1:14">
      <c r="A51" s="1615">
        <v>31</v>
      </c>
      <c r="B51" s="191" t="s">
        <v>4009</v>
      </c>
      <c r="C51" s="52"/>
      <c r="D51" s="51"/>
      <c r="E51" s="52"/>
      <c r="F51" s="51"/>
      <c r="G51" s="11"/>
      <c r="H51" s="49"/>
      <c r="I51" s="51"/>
      <c r="J51" s="52"/>
      <c r="K51" s="51"/>
      <c r="L51" s="52"/>
      <c r="M51" s="51"/>
      <c r="N51" s="1615">
        <v>31</v>
      </c>
    </row>
    <row r="52" spans="1:14">
      <c r="A52" s="1615">
        <v>32</v>
      </c>
      <c r="B52" s="191" t="s">
        <v>4010</v>
      </c>
      <c r="C52" s="52"/>
      <c r="D52" s="51"/>
      <c r="E52" s="52"/>
      <c r="F52" s="51"/>
      <c r="G52" s="11"/>
      <c r="H52" s="49"/>
      <c r="I52" s="51"/>
      <c r="J52" s="52"/>
      <c r="K52" s="51"/>
      <c r="L52" s="52"/>
      <c r="M52" s="51"/>
      <c r="N52" s="1615">
        <v>32</v>
      </c>
    </row>
    <row r="53" spans="1:14">
      <c r="A53" s="1615">
        <v>33</v>
      </c>
      <c r="B53" s="191" t="s">
        <v>541</v>
      </c>
      <c r="C53" s="52"/>
      <c r="D53" s="51"/>
      <c r="E53" s="52"/>
      <c r="F53" s="51"/>
      <c r="G53" s="11"/>
      <c r="H53" s="49"/>
      <c r="I53" s="51"/>
      <c r="J53" s="52"/>
      <c r="K53" s="51"/>
      <c r="L53" s="52"/>
      <c r="M53" s="51"/>
      <c r="N53" s="1615">
        <v>33</v>
      </c>
    </row>
    <row r="54" spans="1:14">
      <c r="A54" s="1615">
        <v>34</v>
      </c>
      <c r="B54" s="191" t="s">
        <v>1883</v>
      </c>
      <c r="C54" s="52"/>
      <c r="D54" s="51"/>
      <c r="E54" s="52"/>
      <c r="F54" s="51"/>
      <c r="G54" s="11"/>
      <c r="H54" s="49"/>
      <c r="I54" s="51"/>
      <c r="J54" s="52"/>
      <c r="K54" s="51"/>
      <c r="L54" s="52"/>
      <c r="M54" s="51"/>
      <c r="N54" s="1615">
        <v>34</v>
      </c>
    </row>
    <row r="55" spans="1:14">
      <c r="A55" s="1615">
        <v>35</v>
      </c>
      <c r="B55" s="191" t="s">
        <v>1884</v>
      </c>
      <c r="C55" s="52"/>
      <c r="D55" s="51"/>
      <c r="E55" s="52"/>
      <c r="F55" s="51"/>
      <c r="G55" s="11"/>
      <c r="H55" s="49"/>
      <c r="I55" s="51"/>
      <c r="J55" s="52"/>
      <c r="K55" s="51"/>
      <c r="L55" s="52"/>
      <c r="M55" s="51"/>
      <c r="N55" s="1615">
        <v>35</v>
      </c>
    </row>
    <row r="56" spans="1:14">
      <c r="A56" s="1615">
        <v>36</v>
      </c>
      <c r="B56" s="191" t="s">
        <v>2592</v>
      </c>
      <c r="C56" s="52"/>
      <c r="D56" s="51"/>
      <c r="E56" s="52"/>
      <c r="F56" s="51"/>
      <c r="G56" s="11"/>
      <c r="H56" s="49"/>
      <c r="I56" s="51"/>
      <c r="J56" s="52"/>
      <c r="K56" s="51"/>
      <c r="L56" s="52"/>
      <c r="M56" s="51"/>
      <c r="N56" s="1615">
        <v>36</v>
      </c>
    </row>
    <row r="57" spans="1:14" ht="15.75" thickBot="1">
      <c r="A57" s="1821">
        <v>37</v>
      </c>
      <c r="B57" s="431" t="s">
        <v>236</v>
      </c>
      <c r="C57" s="73"/>
      <c r="D57" s="74"/>
      <c r="E57" s="73"/>
      <c r="F57" s="74"/>
      <c r="G57" s="11"/>
      <c r="H57" s="72"/>
      <c r="I57" s="74"/>
      <c r="J57" s="73"/>
      <c r="K57" s="74"/>
      <c r="L57" s="73"/>
      <c r="M57" s="74"/>
      <c r="N57" s="1821">
        <v>37</v>
      </c>
    </row>
    <row r="59" spans="1:14" ht="15.75">
      <c r="A59" s="75" t="s">
        <v>1306</v>
      </c>
      <c r="B59" s="11"/>
      <c r="C59" s="11"/>
      <c r="D59" s="11"/>
      <c r="E59" s="11"/>
      <c r="F59" s="11"/>
      <c r="G59" s="11"/>
      <c r="H59" s="75" t="s">
        <v>237</v>
      </c>
    </row>
    <row r="60" spans="1:14">
      <c r="A60" s="44" t="s">
        <v>238</v>
      </c>
      <c r="B60" s="44"/>
      <c r="C60" s="44"/>
      <c r="D60" s="44"/>
      <c r="E60" s="44"/>
      <c r="F60" s="44"/>
      <c r="G60" s="11"/>
      <c r="H60" s="44" t="s">
        <v>239</v>
      </c>
      <c r="I60" s="44"/>
      <c r="J60" s="44"/>
      <c r="K60" s="44"/>
      <c r="L60" s="44"/>
      <c r="M60" s="44"/>
      <c r="N60" s="44"/>
    </row>
  </sheetData>
  <phoneticPr fontId="0" type="noConversion"/>
  <printOptions horizontalCentered="1" verticalCentered="1"/>
  <pageMargins left="0.25" right="0.25" top="0.25" bottom="0.25" header="0" footer="0"/>
  <pageSetup scale="77" fitToWidth="2"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3">
    <pageSetUpPr fitToPage="1"/>
  </sheetPr>
  <dimension ref="A1:P134"/>
  <sheetViews>
    <sheetView defaultGridColor="0" view="pageBreakPreview" colorId="22" zoomScale="83" zoomScaleNormal="85" zoomScaleSheetLayoutView="83" workbookViewId="0">
      <selection activeCell="J32" sqref="J32"/>
    </sheetView>
  </sheetViews>
  <sheetFormatPr defaultColWidth="9.6640625" defaultRowHeight="15"/>
  <cols>
    <col min="1" max="1" width="4.6640625" style="4" customWidth="1"/>
    <col min="2" max="3" width="16.6640625" style="4" customWidth="1"/>
    <col min="4" max="4" width="12.5546875" style="4" customWidth="1"/>
    <col min="5" max="5" width="14.6640625" style="4" customWidth="1"/>
    <col min="6" max="6" width="12.6640625" style="4" customWidth="1"/>
    <col min="7" max="7" width="14.44140625" style="4" customWidth="1"/>
    <col min="8" max="8" width="18.5546875" style="4" customWidth="1"/>
    <col min="9" max="9" width="2.6640625" style="4" customWidth="1"/>
    <col min="10" max="11" width="16.6640625" style="4" customWidth="1"/>
    <col min="12" max="12" width="17.5546875" style="4" customWidth="1"/>
    <col min="13" max="15" width="16.6640625" style="4" customWidth="1"/>
    <col min="16" max="16" width="4.6640625" style="4" customWidth="1"/>
    <col min="17" max="16384" width="9.6640625" style="4"/>
  </cols>
  <sheetData>
    <row r="1" spans="1:16">
      <c r="A1" s="13" t="s">
        <v>2817</v>
      </c>
      <c r="B1" s="41"/>
      <c r="C1" s="41"/>
      <c r="D1" s="429"/>
      <c r="E1" s="1189" t="s">
        <v>3891</v>
      </c>
      <c r="F1" s="430"/>
      <c r="G1" s="1304" t="s">
        <v>2819</v>
      </c>
      <c r="H1" s="263" t="s">
        <v>2820</v>
      </c>
      <c r="I1" s="11"/>
      <c r="J1" s="13" t="s">
        <v>2817</v>
      </c>
      <c r="K1" s="41"/>
      <c r="L1" s="1189" t="s">
        <v>3891</v>
      </c>
      <c r="M1" s="1845"/>
      <c r="N1" s="1304" t="s">
        <v>2819</v>
      </c>
      <c r="O1" s="262" t="s">
        <v>2820</v>
      </c>
      <c r="P1" s="263"/>
    </row>
    <row r="2" spans="1:16">
      <c r="A2" s="47" t="str">
        <f>'Data Sheet'!$C$25</f>
        <v>Orange and Rockland Utilities, Inc</v>
      </c>
      <c r="B2" s="11"/>
      <c r="C2" s="11"/>
      <c r="D2" s="11"/>
      <c r="E2" s="47" t="s">
        <v>674</v>
      </c>
      <c r="F2" s="1766"/>
      <c r="G2" s="265" t="s">
        <v>2821</v>
      </c>
      <c r="H2" s="48"/>
      <c r="I2" s="11"/>
      <c r="J2" s="47" t="str">
        <f>'Data Sheet'!$C$25</f>
        <v>Orange and Rockland Utilities, Inc</v>
      </c>
      <c r="K2" s="11"/>
      <c r="L2" s="47" t="s">
        <v>674</v>
      </c>
      <c r="M2" s="48"/>
      <c r="N2" s="265" t="s">
        <v>2821</v>
      </c>
      <c r="O2" s="202"/>
      <c r="P2" s="45"/>
    </row>
    <row r="3" spans="1:16" ht="15" customHeight="1" thickBot="1">
      <c r="A3" s="72"/>
      <c r="B3" s="73"/>
      <c r="C3" s="73"/>
      <c r="D3" s="73"/>
      <c r="E3" s="72" t="s">
        <v>292</v>
      </c>
      <c r="F3" s="73"/>
      <c r="G3" s="1290" t="str">
        <f>'Data Sheet'!$C$40</f>
        <v>4/28/2015</v>
      </c>
      <c r="H3" s="156" t="str">
        <f>'Data Sheet'!$C$38</f>
        <v>12/31/2014</v>
      </c>
      <c r="I3" s="11"/>
      <c r="J3" s="72"/>
      <c r="K3" s="73"/>
      <c r="L3" s="72" t="s">
        <v>292</v>
      </c>
      <c r="M3" s="74"/>
      <c r="N3" s="1846" t="str">
        <f>'Data Sheet'!$C$40</f>
        <v>4/28/2015</v>
      </c>
      <c r="O3" s="206" t="str">
        <f>'Data Sheet'!$C$38</f>
        <v>12/31/2014</v>
      </c>
      <c r="P3" s="402"/>
    </row>
    <row r="4" spans="1:16" ht="15" customHeight="1" thickBot="1">
      <c r="A4" s="424" t="s">
        <v>240</v>
      </c>
      <c r="B4" s="425"/>
      <c r="C4" s="425"/>
      <c r="D4" s="401"/>
      <c r="E4" s="401"/>
      <c r="F4" s="401"/>
      <c r="G4" s="1823"/>
      <c r="H4" s="402"/>
      <c r="I4" s="11"/>
      <c r="J4" s="424" t="s">
        <v>241</v>
      </c>
      <c r="K4" s="425"/>
      <c r="L4" s="425"/>
      <c r="M4" s="401"/>
      <c r="N4" s="401"/>
      <c r="O4" s="1823"/>
      <c r="P4" s="402"/>
    </row>
    <row r="5" spans="1:16" ht="15.75">
      <c r="A5" s="43"/>
      <c r="B5" s="46"/>
      <c r="C5" s="46"/>
      <c r="D5" s="44"/>
      <c r="E5" s="44"/>
      <c r="F5" s="44"/>
      <c r="G5" s="262"/>
      <c r="H5" s="48"/>
      <c r="I5" s="11"/>
      <c r="J5" s="43"/>
      <c r="K5" s="46"/>
      <c r="L5" s="46"/>
      <c r="M5" s="44"/>
      <c r="N5" s="44"/>
      <c r="O5" s="262"/>
      <c r="P5" s="48"/>
    </row>
    <row r="6" spans="1:16">
      <c r="A6" s="47" t="s">
        <v>2747</v>
      </c>
      <c r="B6" s="11"/>
      <c r="C6" s="11"/>
      <c r="D6" s="11"/>
      <c r="E6" s="11" t="s">
        <v>2748</v>
      </c>
      <c r="F6" s="11"/>
      <c r="G6" s="11"/>
      <c r="H6" s="48"/>
      <c r="I6" s="11"/>
      <c r="J6" s="47" t="s">
        <v>3966</v>
      </c>
      <c r="K6" s="11"/>
      <c r="L6" s="11"/>
      <c r="M6" s="11" t="s">
        <v>3967</v>
      </c>
      <c r="N6" s="11"/>
      <c r="O6" s="11"/>
      <c r="P6" s="48"/>
    </row>
    <row r="7" spans="1:16">
      <c r="A7" s="47" t="s">
        <v>3968</v>
      </c>
      <c r="B7" s="11"/>
      <c r="C7" s="11"/>
      <c r="D7" s="11"/>
      <c r="E7" s="11" t="s">
        <v>2791</v>
      </c>
      <c r="F7" s="11"/>
      <c r="G7" s="11"/>
      <c r="H7" s="48"/>
      <c r="I7" s="11"/>
      <c r="J7" s="47" t="s">
        <v>2792</v>
      </c>
      <c r="K7" s="11"/>
      <c r="L7" s="11"/>
      <c r="M7" s="11" t="s">
        <v>2793</v>
      </c>
      <c r="N7" s="11"/>
      <c r="O7" s="11"/>
      <c r="P7" s="48"/>
    </row>
    <row r="8" spans="1:16">
      <c r="A8" s="47" t="s">
        <v>2794</v>
      </c>
      <c r="B8" s="11"/>
      <c r="C8" s="11"/>
      <c r="D8" s="11"/>
      <c r="E8" s="11" t="s">
        <v>2795</v>
      </c>
      <c r="F8" s="11"/>
      <c r="G8" s="11"/>
      <c r="H8" s="48"/>
      <c r="I8" s="11"/>
      <c r="J8" s="47" t="s">
        <v>2796</v>
      </c>
      <c r="K8" s="11"/>
      <c r="L8" s="11"/>
      <c r="M8" s="11" t="s">
        <v>2797</v>
      </c>
      <c r="N8" s="11"/>
      <c r="O8" s="11"/>
      <c r="P8" s="48"/>
    </row>
    <row r="9" spans="1:16">
      <c r="A9" s="47" t="s">
        <v>2798</v>
      </c>
      <c r="B9" s="11"/>
      <c r="C9" s="11"/>
      <c r="D9" s="11"/>
      <c r="E9" s="11" t="s">
        <v>4470</v>
      </c>
      <c r="F9" s="11"/>
      <c r="G9" s="11"/>
      <c r="H9" s="48"/>
      <c r="I9" s="11"/>
      <c r="J9" s="47" t="s">
        <v>4471</v>
      </c>
      <c r="K9" s="11"/>
      <c r="L9" s="11"/>
      <c r="M9" s="11" t="s">
        <v>1406</v>
      </c>
      <c r="N9" s="11"/>
      <c r="O9" s="11"/>
      <c r="P9" s="48"/>
    </row>
    <row r="10" spans="1:16">
      <c r="A10" s="47"/>
      <c r="B10" s="11"/>
      <c r="C10" s="11"/>
      <c r="D10" s="11"/>
      <c r="E10" s="11"/>
      <c r="F10" s="11"/>
      <c r="G10" s="11"/>
      <c r="H10" s="48"/>
      <c r="I10" s="11"/>
      <c r="J10" s="47" t="s">
        <v>1407</v>
      </c>
      <c r="K10" s="11"/>
      <c r="L10" s="11"/>
      <c r="M10" s="11" t="s">
        <v>987</v>
      </c>
      <c r="N10" s="11"/>
      <c r="O10" s="11"/>
      <c r="P10" s="48"/>
    </row>
    <row r="11" spans="1:16" ht="15.75" thickBot="1">
      <c r="A11" s="47"/>
      <c r="B11" s="11"/>
      <c r="C11" s="11"/>
      <c r="D11" s="11"/>
      <c r="E11" s="11"/>
      <c r="F11" s="11"/>
      <c r="G11" s="11"/>
      <c r="H11" s="48"/>
      <c r="I11" s="11"/>
      <c r="J11" s="47"/>
      <c r="K11" s="11"/>
      <c r="L11" s="11"/>
      <c r="M11" s="11"/>
      <c r="N11" s="11"/>
      <c r="O11" s="11"/>
      <c r="P11" s="48"/>
    </row>
    <row r="12" spans="1:16" ht="15.75" thickBot="1">
      <c r="A12" s="1841"/>
      <c r="B12" s="262"/>
      <c r="C12" s="263"/>
      <c r="D12" s="263"/>
      <c r="E12" s="457" t="s">
        <v>988</v>
      </c>
      <c r="F12" s="457" t="s">
        <v>989</v>
      </c>
      <c r="G12" s="263" t="s">
        <v>989</v>
      </c>
      <c r="H12" s="42"/>
      <c r="I12" s="11"/>
      <c r="J12" s="1304" t="s">
        <v>990</v>
      </c>
      <c r="K12" s="457"/>
      <c r="L12" s="1823" t="s">
        <v>538</v>
      </c>
      <c r="M12" s="1306"/>
      <c r="N12" s="457"/>
      <c r="O12" s="457"/>
      <c r="P12" s="42"/>
    </row>
    <row r="13" spans="1:16">
      <c r="A13" s="265"/>
      <c r="B13" s="1787"/>
      <c r="C13" s="1790"/>
      <c r="D13" s="1790" t="s">
        <v>4019</v>
      </c>
      <c r="E13" s="1790" t="s">
        <v>991</v>
      </c>
      <c r="F13" s="1790" t="s">
        <v>992</v>
      </c>
      <c r="G13" s="1790" t="s">
        <v>993</v>
      </c>
      <c r="H13" s="1790"/>
      <c r="I13" s="11"/>
      <c r="J13" s="265" t="s">
        <v>4335</v>
      </c>
      <c r="K13" s="265"/>
      <c r="L13" s="1790"/>
      <c r="M13" s="1790"/>
      <c r="N13" s="1790" t="s">
        <v>994</v>
      </c>
      <c r="O13" s="1790" t="s">
        <v>995</v>
      </c>
      <c r="P13" s="1790"/>
    </row>
    <row r="14" spans="1:16">
      <c r="A14" s="265" t="s">
        <v>4190</v>
      </c>
      <c r="B14" s="202" t="s">
        <v>996</v>
      </c>
      <c r="C14" s="45"/>
      <c r="D14" s="1790" t="s">
        <v>997</v>
      </c>
      <c r="E14" s="1790" t="s">
        <v>998</v>
      </c>
      <c r="F14" s="1790" t="s">
        <v>696</v>
      </c>
      <c r="G14" s="1790" t="s">
        <v>912</v>
      </c>
      <c r="H14" s="1790" t="s">
        <v>913</v>
      </c>
      <c r="I14" s="11"/>
      <c r="J14" s="265" t="s">
        <v>914</v>
      </c>
      <c r="K14" s="265" t="s">
        <v>656</v>
      </c>
      <c r="L14" s="1790"/>
      <c r="M14" s="1790"/>
      <c r="N14" s="1790" t="s">
        <v>1255</v>
      </c>
      <c r="O14" s="1790" t="s">
        <v>915</v>
      </c>
      <c r="P14" s="265" t="s">
        <v>4190</v>
      </c>
    </row>
    <row r="15" spans="1:16">
      <c r="A15" s="265" t="s">
        <v>4193</v>
      </c>
      <c r="B15" s="202"/>
      <c r="C15" s="45"/>
      <c r="D15" s="1790" t="s">
        <v>916</v>
      </c>
      <c r="E15" s="1790" t="s">
        <v>917</v>
      </c>
      <c r="F15" s="1790" t="s">
        <v>918</v>
      </c>
      <c r="G15" s="1790" t="s">
        <v>990</v>
      </c>
      <c r="H15" s="1790"/>
      <c r="I15" s="11"/>
      <c r="J15" s="265" t="s">
        <v>919</v>
      </c>
      <c r="K15" s="265" t="s">
        <v>920</v>
      </c>
      <c r="L15" s="1790" t="s">
        <v>754</v>
      </c>
      <c r="M15" s="1790" t="s">
        <v>654</v>
      </c>
      <c r="N15" s="1790" t="s">
        <v>754</v>
      </c>
      <c r="O15" s="1790" t="s">
        <v>921</v>
      </c>
      <c r="P15" s="265" t="s">
        <v>4193</v>
      </c>
    </row>
    <row r="16" spans="1:16">
      <c r="A16" s="265"/>
      <c r="B16" s="202"/>
      <c r="C16" s="45"/>
      <c r="D16" s="1790"/>
      <c r="E16" s="1790" t="s">
        <v>922</v>
      </c>
      <c r="F16" s="1790" t="s">
        <v>923</v>
      </c>
      <c r="G16" s="1790" t="s">
        <v>924</v>
      </c>
      <c r="H16" s="1790"/>
      <c r="I16" s="11"/>
      <c r="J16" s="265" t="s">
        <v>925</v>
      </c>
      <c r="K16" s="265"/>
      <c r="L16" s="1790"/>
      <c r="M16" s="1790"/>
      <c r="N16" s="1790"/>
      <c r="O16" s="1790" t="s">
        <v>926</v>
      </c>
      <c r="P16" s="265"/>
    </row>
    <row r="17" spans="1:16" ht="15.75" thickBot="1">
      <c r="A17" s="266"/>
      <c r="B17" s="401" t="s">
        <v>65</v>
      </c>
      <c r="C17" s="402"/>
      <c r="D17" s="286" t="s">
        <v>2119</v>
      </c>
      <c r="E17" s="286" t="s">
        <v>2120</v>
      </c>
      <c r="F17" s="286" t="s">
        <v>2121</v>
      </c>
      <c r="G17" s="286" t="s">
        <v>4029</v>
      </c>
      <c r="H17" s="286" t="s">
        <v>4030</v>
      </c>
      <c r="I17" s="11"/>
      <c r="J17" s="266" t="s">
        <v>4031</v>
      </c>
      <c r="K17" s="286" t="s">
        <v>4032</v>
      </c>
      <c r="L17" s="286" t="s">
        <v>4033</v>
      </c>
      <c r="M17" s="286" t="s">
        <v>4034</v>
      </c>
      <c r="N17" s="286" t="s">
        <v>3977</v>
      </c>
      <c r="O17" s="286" t="s">
        <v>3978</v>
      </c>
      <c r="P17" s="266"/>
    </row>
    <row r="18" spans="1:16">
      <c r="A18" s="1305">
        <v>1</v>
      </c>
      <c r="B18" s="1403"/>
      <c r="C18" s="48"/>
      <c r="D18" s="48"/>
      <c r="E18" s="48"/>
      <c r="F18" s="48"/>
      <c r="G18" s="204"/>
      <c r="H18" s="204"/>
      <c r="I18" s="11"/>
      <c r="J18" s="1617"/>
      <c r="K18" s="1847"/>
      <c r="L18" s="204"/>
      <c r="M18" s="204"/>
      <c r="N18" s="48"/>
      <c r="O18" s="48"/>
      <c r="P18" s="1305">
        <v>1</v>
      </c>
    </row>
    <row r="19" spans="1:16">
      <c r="A19" s="1305">
        <v>2</v>
      </c>
      <c r="B19" s="1403"/>
      <c r="C19" s="48"/>
      <c r="D19" s="48"/>
      <c r="E19" s="48"/>
      <c r="F19" s="48"/>
      <c r="G19" s="204"/>
      <c r="H19" s="204"/>
      <c r="I19" s="11"/>
      <c r="J19" s="1617"/>
      <c r="K19" s="1847"/>
      <c r="L19" s="204"/>
      <c r="M19" s="204"/>
      <c r="N19" s="48"/>
      <c r="O19" s="48"/>
      <c r="P19" s="1305">
        <v>2</v>
      </c>
    </row>
    <row r="20" spans="1:16">
      <c r="A20" s="1305">
        <v>3</v>
      </c>
      <c r="B20" s="1403"/>
      <c r="C20" s="48"/>
      <c r="D20" s="48"/>
      <c r="E20" s="48"/>
      <c r="F20" s="48"/>
      <c r="G20" s="204"/>
      <c r="H20" s="204"/>
      <c r="I20" s="11"/>
      <c r="J20" s="1617"/>
      <c r="K20" s="1847"/>
      <c r="L20" s="204"/>
      <c r="M20" s="204"/>
      <c r="N20" s="48"/>
      <c r="O20" s="48"/>
      <c r="P20" s="1305">
        <v>3</v>
      </c>
    </row>
    <row r="21" spans="1:16">
      <c r="A21" s="1305">
        <v>4</v>
      </c>
      <c r="B21" s="1403"/>
      <c r="C21" s="48"/>
      <c r="D21" s="48"/>
      <c r="E21" s="48"/>
      <c r="F21" s="48"/>
      <c r="G21" s="204"/>
      <c r="H21" s="204"/>
      <c r="I21" s="11"/>
      <c r="J21" s="1617"/>
      <c r="K21" s="1847"/>
      <c r="L21" s="204"/>
      <c r="M21" s="204"/>
      <c r="N21" s="48"/>
      <c r="O21" s="48"/>
      <c r="P21" s="1305">
        <v>4</v>
      </c>
    </row>
    <row r="22" spans="1:16">
      <c r="A22" s="1305">
        <v>5</v>
      </c>
      <c r="B22" s="1403"/>
      <c r="C22" s="48"/>
      <c r="D22" s="48"/>
      <c r="E22" s="48"/>
      <c r="F22" s="48"/>
      <c r="G22" s="204"/>
      <c r="H22" s="204"/>
      <c r="I22" s="11"/>
      <c r="J22" s="1617"/>
      <c r="K22" s="1847"/>
      <c r="L22" s="204"/>
      <c r="M22" s="204"/>
      <c r="N22" s="48"/>
      <c r="O22" s="48"/>
      <c r="P22" s="1305">
        <v>5</v>
      </c>
    </row>
    <row r="23" spans="1:16">
      <c r="A23" s="1305">
        <v>6</v>
      </c>
      <c r="B23" s="1403"/>
      <c r="C23" s="48"/>
      <c r="D23" s="48"/>
      <c r="E23" s="48"/>
      <c r="F23" s="48"/>
      <c r="G23" s="204"/>
      <c r="H23" s="204"/>
      <c r="I23" s="11"/>
      <c r="J23" s="1617"/>
      <c r="K23" s="1847"/>
      <c r="L23" s="204"/>
      <c r="M23" s="204"/>
      <c r="N23" s="48"/>
      <c r="O23" s="48"/>
      <c r="P23" s="1305">
        <v>6</v>
      </c>
    </row>
    <row r="24" spans="1:16">
      <c r="A24" s="1305">
        <v>7</v>
      </c>
      <c r="B24" s="1403"/>
      <c r="C24" s="48"/>
      <c r="D24" s="48"/>
      <c r="E24" s="48"/>
      <c r="F24" s="48"/>
      <c r="G24" s="204"/>
      <c r="H24" s="204"/>
      <c r="I24" s="11"/>
      <c r="J24" s="1617"/>
      <c r="K24" s="1847"/>
      <c r="L24" s="204"/>
      <c r="M24" s="204"/>
      <c r="N24" s="48"/>
      <c r="O24" s="48"/>
      <c r="P24" s="1305">
        <v>7</v>
      </c>
    </row>
    <row r="25" spans="1:16">
      <c r="A25" s="1305">
        <v>8</v>
      </c>
      <c r="B25" s="1403"/>
      <c r="C25" s="48"/>
      <c r="D25" s="48"/>
      <c r="E25" s="48"/>
      <c r="F25" s="48"/>
      <c r="G25" s="204"/>
      <c r="H25" s="204"/>
      <c r="I25" s="11"/>
      <c r="J25" s="1617"/>
      <c r="K25" s="1847"/>
      <c r="L25" s="204"/>
      <c r="M25" s="204"/>
      <c r="N25" s="48"/>
      <c r="O25" s="48"/>
      <c r="P25" s="1305">
        <v>8</v>
      </c>
    </row>
    <row r="26" spans="1:16">
      <c r="A26" s="1305">
        <v>9</v>
      </c>
      <c r="B26" s="1403"/>
      <c r="C26" s="48"/>
      <c r="D26" s="48"/>
      <c r="E26" s="48"/>
      <c r="F26" s="48"/>
      <c r="G26" s="204"/>
      <c r="H26" s="204"/>
      <c r="I26" s="11"/>
      <c r="J26" s="1617"/>
      <c r="K26" s="1847"/>
      <c r="L26" s="204"/>
      <c r="M26" s="204"/>
      <c r="N26" s="48"/>
      <c r="O26" s="48"/>
      <c r="P26" s="1305">
        <v>9</v>
      </c>
    </row>
    <row r="27" spans="1:16">
      <c r="A27" s="1305">
        <v>10</v>
      </c>
      <c r="B27" s="1403"/>
      <c r="C27" s="48"/>
      <c r="D27" s="48"/>
      <c r="E27" s="48"/>
      <c r="F27" s="48"/>
      <c r="G27" s="204"/>
      <c r="H27" s="204"/>
      <c r="I27" s="11"/>
      <c r="J27" s="1617"/>
      <c r="K27" s="1847"/>
      <c r="L27" s="204"/>
      <c r="M27" s="204"/>
      <c r="N27" s="48"/>
      <c r="O27" s="48"/>
      <c r="P27" s="1305">
        <v>10</v>
      </c>
    </row>
    <row r="28" spans="1:16">
      <c r="A28" s="1305">
        <v>11</v>
      </c>
      <c r="B28" s="1403"/>
      <c r="C28" s="48"/>
      <c r="D28" s="48"/>
      <c r="E28" s="48"/>
      <c r="F28" s="48"/>
      <c r="G28" s="204"/>
      <c r="H28" s="204"/>
      <c r="I28" s="11"/>
      <c r="J28" s="1617"/>
      <c r="K28" s="1847"/>
      <c r="L28" s="204"/>
      <c r="M28" s="204"/>
      <c r="N28" s="48"/>
      <c r="O28" s="48"/>
      <c r="P28" s="1305">
        <v>11</v>
      </c>
    </row>
    <row r="29" spans="1:16">
      <c r="A29" s="1305">
        <v>12</v>
      </c>
      <c r="B29" s="47"/>
      <c r="C29" s="48"/>
      <c r="D29" s="48"/>
      <c r="E29" s="48"/>
      <c r="F29" s="48"/>
      <c r="G29" s="204"/>
      <c r="H29" s="204"/>
      <c r="I29" s="11"/>
      <c r="J29" s="1617"/>
      <c r="K29" s="1617"/>
      <c r="L29" s="204"/>
      <c r="M29" s="204"/>
      <c r="N29" s="48"/>
      <c r="O29" s="48"/>
      <c r="P29" s="1305">
        <v>12</v>
      </c>
    </row>
    <row r="30" spans="1:16">
      <c r="A30" s="1305">
        <v>13</v>
      </c>
      <c r="B30" s="47"/>
      <c r="C30" s="48"/>
      <c r="D30" s="48"/>
      <c r="E30" s="48"/>
      <c r="F30" s="48"/>
      <c r="G30" s="204"/>
      <c r="H30" s="204"/>
      <c r="I30" s="11"/>
      <c r="J30" s="1617"/>
      <c r="K30" s="1617"/>
      <c r="L30" s="204"/>
      <c r="M30" s="204"/>
      <c r="N30" s="48"/>
      <c r="O30" s="48"/>
      <c r="P30" s="1305">
        <v>13</v>
      </c>
    </row>
    <row r="31" spans="1:16">
      <c r="A31" s="1305">
        <v>14</v>
      </c>
      <c r="B31" s="47"/>
      <c r="C31" s="48"/>
      <c r="D31" s="48"/>
      <c r="E31" s="48"/>
      <c r="F31" s="48"/>
      <c r="G31" s="204"/>
      <c r="H31" s="204"/>
      <c r="I31" s="11"/>
      <c r="J31" s="1617"/>
      <c r="K31" s="1617"/>
      <c r="L31" s="204"/>
      <c r="M31" s="204"/>
      <c r="N31" s="48"/>
      <c r="O31" s="48"/>
      <c r="P31" s="1305">
        <v>14</v>
      </c>
    </row>
    <row r="32" spans="1:16">
      <c r="A32" s="1305">
        <v>15</v>
      </c>
      <c r="B32" s="47"/>
      <c r="C32" s="48"/>
      <c r="D32" s="48"/>
      <c r="E32" s="48"/>
      <c r="F32" s="48"/>
      <c r="G32" s="204"/>
      <c r="H32" s="204"/>
      <c r="I32" s="11"/>
      <c r="J32" s="1617"/>
      <c r="K32" s="1617"/>
      <c r="L32" s="204"/>
      <c r="M32" s="204"/>
      <c r="N32" s="48"/>
      <c r="O32" s="48"/>
      <c r="P32" s="1305">
        <v>15</v>
      </c>
    </row>
    <row r="33" spans="1:16">
      <c r="A33" s="1305">
        <v>16</v>
      </c>
      <c r="B33" s="47"/>
      <c r="C33" s="48"/>
      <c r="D33" s="48"/>
      <c r="E33" s="48"/>
      <c r="F33" s="48"/>
      <c r="G33" s="204"/>
      <c r="H33" s="204"/>
      <c r="I33" s="11"/>
      <c r="J33" s="1617"/>
      <c r="K33" s="1617"/>
      <c r="L33" s="204"/>
      <c r="M33" s="204"/>
      <c r="N33" s="48"/>
      <c r="O33" s="48"/>
      <c r="P33" s="1305">
        <v>16</v>
      </c>
    </row>
    <row r="34" spans="1:16">
      <c r="A34" s="1305">
        <v>17</v>
      </c>
      <c r="B34" s="47"/>
      <c r="C34" s="48"/>
      <c r="D34" s="48"/>
      <c r="E34" s="48"/>
      <c r="F34" s="48"/>
      <c r="G34" s="204"/>
      <c r="H34" s="204"/>
      <c r="I34" s="11"/>
      <c r="J34" s="1617"/>
      <c r="K34" s="1617"/>
      <c r="L34" s="204"/>
      <c r="M34" s="204"/>
      <c r="N34" s="48"/>
      <c r="O34" s="48"/>
      <c r="P34" s="1305">
        <v>17</v>
      </c>
    </row>
    <row r="35" spans="1:16">
      <c r="A35" s="1305">
        <v>18</v>
      </c>
      <c r="B35" s="47"/>
      <c r="C35" s="48"/>
      <c r="D35" s="48"/>
      <c r="E35" s="48"/>
      <c r="F35" s="48"/>
      <c r="G35" s="204"/>
      <c r="H35" s="204"/>
      <c r="I35" s="11"/>
      <c r="J35" s="1617"/>
      <c r="K35" s="1617"/>
      <c r="L35" s="204"/>
      <c r="M35" s="204"/>
      <c r="N35" s="48"/>
      <c r="O35" s="48"/>
      <c r="P35" s="1305">
        <v>18</v>
      </c>
    </row>
    <row r="36" spans="1:16">
      <c r="A36" s="1305">
        <v>19</v>
      </c>
      <c r="B36" s="47"/>
      <c r="C36" s="48"/>
      <c r="D36" s="48"/>
      <c r="E36" s="48"/>
      <c r="F36" s="48"/>
      <c r="G36" s="204"/>
      <c r="H36" s="204"/>
      <c r="I36" s="11"/>
      <c r="J36" s="1617"/>
      <c r="K36" s="1617"/>
      <c r="L36" s="204"/>
      <c r="M36" s="204"/>
      <c r="N36" s="48"/>
      <c r="O36" s="48"/>
      <c r="P36" s="1305">
        <v>19</v>
      </c>
    </row>
    <row r="37" spans="1:16">
      <c r="A37" s="1305">
        <v>20</v>
      </c>
      <c r="B37" s="47"/>
      <c r="C37" s="48"/>
      <c r="D37" s="48"/>
      <c r="E37" s="48"/>
      <c r="F37" s="48"/>
      <c r="G37" s="204"/>
      <c r="H37" s="204"/>
      <c r="I37" s="11"/>
      <c r="J37" s="1617"/>
      <c r="K37" s="1617"/>
      <c r="L37" s="204"/>
      <c r="M37" s="204"/>
      <c r="N37" s="48"/>
      <c r="O37" s="48"/>
      <c r="P37" s="1305">
        <v>20</v>
      </c>
    </row>
    <row r="38" spans="1:16">
      <c r="A38" s="1305">
        <v>21</v>
      </c>
      <c r="B38" s="47"/>
      <c r="C38" s="48"/>
      <c r="D38" s="48"/>
      <c r="E38" s="48"/>
      <c r="F38" s="48"/>
      <c r="G38" s="204"/>
      <c r="H38" s="204"/>
      <c r="I38" s="11"/>
      <c r="J38" s="1617"/>
      <c r="K38" s="1617"/>
      <c r="L38" s="204"/>
      <c r="M38" s="204"/>
      <c r="N38" s="48"/>
      <c r="O38" s="48"/>
      <c r="P38" s="1305">
        <v>21</v>
      </c>
    </row>
    <row r="39" spans="1:16">
      <c r="A39" s="1305">
        <v>22</v>
      </c>
      <c r="B39" s="47"/>
      <c r="C39" s="48"/>
      <c r="D39" s="48"/>
      <c r="E39" s="48"/>
      <c r="F39" s="48"/>
      <c r="G39" s="204"/>
      <c r="H39" s="204"/>
      <c r="I39" s="11"/>
      <c r="J39" s="1617"/>
      <c r="K39" s="1617"/>
      <c r="L39" s="204"/>
      <c r="M39" s="204"/>
      <c r="N39" s="48"/>
      <c r="O39" s="48"/>
      <c r="P39" s="1305">
        <v>22</v>
      </c>
    </row>
    <row r="40" spans="1:16">
      <c r="A40" s="1305">
        <v>23</v>
      </c>
      <c r="B40" s="47"/>
      <c r="C40" s="48"/>
      <c r="D40" s="48"/>
      <c r="E40" s="48"/>
      <c r="F40" s="48"/>
      <c r="G40" s="204"/>
      <c r="H40" s="204"/>
      <c r="I40" s="11"/>
      <c r="J40" s="1617"/>
      <c r="K40" s="1617"/>
      <c r="L40" s="204"/>
      <c r="M40" s="204"/>
      <c r="N40" s="48"/>
      <c r="O40" s="48"/>
      <c r="P40" s="1305">
        <v>23</v>
      </c>
    </row>
    <row r="41" spans="1:16">
      <c r="A41" s="1305">
        <v>24</v>
      </c>
      <c r="B41" s="47"/>
      <c r="C41" s="48"/>
      <c r="D41" s="48"/>
      <c r="E41" s="48"/>
      <c r="F41" s="48"/>
      <c r="G41" s="204"/>
      <c r="H41" s="204"/>
      <c r="I41" s="11"/>
      <c r="J41" s="1617"/>
      <c r="K41" s="1617"/>
      <c r="L41" s="204"/>
      <c r="M41" s="204"/>
      <c r="N41" s="48"/>
      <c r="O41" s="48"/>
      <c r="P41" s="1305">
        <v>24</v>
      </c>
    </row>
    <row r="42" spans="1:16">
      <c r="A42" s="1305">
        <v>25</v>
      </c>
      <c r="B42" s="47"/>
      <c r="C42" s="48"/>
      <c r="D42" s="48"/>
      <c r="E42" s="48"/>
      <c r="F42" s="48"/>
      <c r="G42" s="204"/>
      <c r="H42" s="204"/>
      <c r="I42" s="11"/>
      <c r="J42" s="1617"/>
      <c r="K42" s="1617"/>
      <c r="L42" s="204"/>
      <c r="M42" s="204"/>
      <c r="N42" s="48"/>
      <c r="O42" s="48"/>
      <c r="P42" s="1305">
        <v>25</v>
      </c>
    </row>
    <row r="43" spans="1:16">
      <c r="A43" s="1305">
        <v>26</v>
      </c>
      <c r="B43" s="47"/>
      <c r="C43" s="48"/>
      <c r="D43" s="48"/>
      <c r="E43" s="48"/>
      <c r="F43" s="48"/>
      <c r="G43" s="204"/>
      <c r="H43" s="204"/>
      <c r="I43" s="11"/>
      <c r="J43" s="1617"/>
      <c r="K43" s="1617"/>
      <c r="L43" s="204"/>
      <c r="M43" s="204"/>
      <c r="N43" s="48"/>
      <c r="O43" s="48"/>
      <c r="P43" s="1305">
        <v>26</v>
      </c>
    </row>
    <row r="44" spans="1:16">
      <c r="A44" s="1305">
        <v>27</v>
      </c>
      <c r="B44" s="47"/>
      <c r="C44" s="48"/>
      <c r="D44" s="48"/>
      <c r="E44" s="48"/>
      <c r="F44" s="48"/>
      <c r="G44" s="204"/>
      <c r="H44" s="204"/>
      <c r="I44" s="11"/>
      <c r="J44" s="1617"/>
      <c r="K44" s="1617"/>
      <c r="L44" s="204"/>
      <c r="M44" s="204"/>
      <c r="N44" s="48"/>
      <c r="O44" s="48"/>
      <c r="P44" s="1305">
        <v>27</v>
      </c>
    </row>
    <row r="45" spans="1:16">
      <c r="A45" s="1305">
        <v>28</v>
      </c>
      <c r="B45" s="47"/>
      <c r="C45" s="48"/>
      <c r="D45" s="48"/>
      <c r="E45" s="48"/>
      <c r="F45" s="48"/>
      <c r="G45" s="204"/>
      <c r="H45" s="204"/>
      <c r="I45" s="11"/>
      <c r="J45" s="1617"/>
      <c r="K45" s="1617"/>
      <c r="L45" s="204"/>
      <c r="M45" s="204"/>
      <c r="N45" s="48"/>
      <c r="O45" s="48"/>
      <c r="P45" s="1305">
        <v>28</v>
      </c>
    </row>
    <row r="46" spans="1:16">
      <c r="A46" s="1305">
        <v>29</v>
      </c>
      <c r="B46" s="47"/>
      <c r="C46" s="48"/>
      <c r="D46" s="48"/>
      <c r="E46" s="48"/>
      <c r="F46" s="48"/>
      <c r="G46" s="204"/>
      <c r="H46" s="204"/>
      <c r="I46" s="11"/>
      <c r="J46" s="1617"/>
      <c r="K46" s="1617"/>
      <c r="L46" s="204"/>
      <c r="M46" s="204"/>
      <c r="N46" s="48"/>
      <c r="O46" s="48"/>
      <c r="P46" s="1305">
        <v>29</v>
      </c>
    </row>
    <row r="47" spans="1:16">
      <c r="A47" s="1305">
        <v>30</v>
      </c>
      <c r="B47" s="47"/>
      <c r="C47" s="48"/>
      <c r="D47" s="48"/>
      <c r="E47" s="48"/>
      <c r="F47" s="48"/>
      <c r="G47" s="204"/>
      <c r="H47" s="204"/>
      <c r="I47" s="11"/>
      <c r="J47" s="1617"/>
      <c r="K47" s="1617"/>
      <c r="L47" s="204"/>
      <c r="M47" s="204"/>
      <c r="N47" s="48"/>
      <c r="O47" s="48"/>
      <c r="P47" s="1305">
        <v>30</v>
      </c>
    </row>
    <row r="48" spans="1:16">
      <c r="A48" s="1305">
        <v>31</v>
      </c>
      <c r="B48" s="47"/>
      <c r="C48" s="48"/>
      <c r="D48" s="48"/>
      <c r="E48" s="48"/>
      <c r="F48" s="48"/>
      <c r="G48" s="204"/>
      <c r="H48" s="204"/>
      <c r="I48" s="11"/>
      <c r="J48" s="1617"/>
      <c r="K48" s="1617"/>
      <c r="L48" s="204"/>
      <c r="M48" s="204"/>
      <c r="N48" s="48"/>
      <c r="O48" s="48"/>
      <c r="P48" s="1305">
        <v>31</v>
      </c>
    </row>
    <row r="49" spans="1:16">
      <c r="A49" s="1305">
        <v>32</v>
      </c>
      <c r="B49" s="47"/>
      <c r="C49" s="48"/>
      <c r="D49" s="48"/>
      <c r="E49" s="48"/>
      <c r="F49" s="48"/>
      <c r="G49" s="204"/>
      <c r="H49" s="204"/>
      <c r="I49" s="11"/>
      <c r="J49" s="1617"/>
      <c r="K49" s="1617"/>
      <c r="L49" s="204"/>
      <c r="M49" s="204"/>
      <c r="N49" s="48"/>
      <c r="O49" s="48"/>
      <c r="P49" s="1305">
        <v>32</v>
      </c>
    </row>
    <row r="50" spans="1:16">
      <c r="A50" s="1305">
        <v>33</v>
      </c>
      <c r="B50" s="47"/>
      <c r="C50" s="48"/>
      <c r="D50" s="48"/>
      <c r="E50" s="48"/>
      <c r="F50" s="48"/>
      <c r="G50" s="204"/>
      <c r="H50" s="204"/>
      <c r="I50" s="11"/>
      <c r="J50" s="1617"/>
      <c r="K50" s="1617"/>
      <c r="L50" s="204"/>
      <c r="M50" s="204"/>
      <c r="N50" s="48"/>
      <c r="O50" s="48"/>
      <c r="P50" s="1305">
        <v>33</v>
      </c>
    </row>
    <row r="51" spans="1:16">
      <c r="A51" s="1305">
        <v>34</v>
      </c>
      <c r="B51" s="47"/>
      <c r="C51" s="48"/>
      <c r="D51" s="48"/>
      <c r="E51" s="48"/>
      <c r="F51" s="48"/>
      <c r="G51" s="204"/>
      <c r="H51" s="204"/>
      <c r="I51" s="11"/>
      <c r="J51" s="1617"/>
      <c r="K51" s="1617"/>
      <c r="L51" s="204"/>
      <c r="M51" s="204"/>
      <c r="N51" s="48"/>
      <c r="O51" s="48"/>
      <c r="P51" s="1305">
        <v>34</v>
      </c>
    </row>
    <row r="52" spans="1:16">
      <c r="A52" s="1305">
        <v>35</v>
      </c>
      <c r="B52" s="47"/>
      <c r="C52" s="48"/>
      <c r="D52" s="48"/>
      <c r="E52" s="48"/>
      <c r="F52" s="48"/>
      <c r="G52" s="204"/>
      <c r="H52" s="204"/>
      <c r="I52" s="11"/>
      <c r="J52" s="1617"/>
      <c r="K52" s="1617"/>
      <c r="L52" s="204"/>
      <c r="M52" s="204"/>
      <c r="N52" s="48"/>
      <c r="O52" s="48"/>
      <c r="P52" s="1305">
        <v>35</v>
      </c>
    </row>
    <row r="53" spans="1:16">
      <c r="A53" s="1305">
        <v>36</v>
      </c>
      <c r="B53" s="47"/>
      <c r="C53" s="48"/>
      <c r="D53" s="48"/>
      <c r="E53" s="48"/>
      <c r="F53" s="48"/>
      <c r="G53" s="204"/>
      <c r="H53" s="204"/>
      <c r="I53" s="11"/>
      <c r="J53" s="1617"/>
      <c r="K53" s="1617"/>
      <c r="L53" s="204"/>
      <c r="M53" s="204"/>
      <c r="N53" s="48"/>
      <c r="O53" s="48"/>
      <c r="P53" s="1305">
        <v>36</v>
      </c>
    </row>
    <row r="54" spans="1:16">
      <c r="A54" s="1305">
        <v>37</v>
      </c>
      <c r="B54" s="47"/>
      <c r="C54" s="48"/>
      <c r="D54" s="48"/>
      <c r="E54" s="48"/>
      <c r="F54" s="48"/>
      <c r="G54" s="204"/>
      <c r="H54" s="204"/>
      <c r="I54" s="11"/>
      <c r="J54" s="1617"/>
      <c r="K54" s="1617"/>
      <c r="L54" s="204"/>
      <c r="M54" s="204"/>
      <c r="N54" s="48"/>
      <c r="O54" s="48"/>
      <c r="P54" s="1305">
        <v>37</v>
      </c>
    </row>
    <row r="55" spans="1:16">
      <c r="A55" s="1305">
        <v>38</v>
      </c>
      <c r="B55" s="47"/>
      <c r="C55" s="48"/>
      <c r="D55" s="48"/>
      <c r="E55" s="48"/>
      <c r="F55" s="48"/>
      <c r="G55" s="204"/>
      <c r="H55" s="204"/>
      <c r="I55" s="11"/>
      <c r="J55" s="1617"/>
      <c r="K55" s="1617"/>
      <c r="L55" s="204"/>
      <c r="M55" s="204"/>
      <c r="N55" s="48"/>
      <c r="O55" s="48"/>
      <c r="P55" s="1305">
        <v>38</v>
      </c>
    </row>
    <row r="56" spans="1:16">
      <c r="A56" s="1305">
        <v>39</v>
      </c>
      <c r="B56" s="47"/>
      <c r="C56" s="48"/>
      <c r="D56" s="48"/>
      <c r="E56" s="48"/>
      <c r="F56" s="48"/>
      <c r="G56" s="204"/>
      <c r="H56" s="204"/>
      <c r="I56" s="11"/>
      <c r="J56" s="1617"/>
      <c r="K56" s="1617"/>
      <c r="L56" s="204"/>
      <c r="M56" s="204"/>
      <c r="N56" s="48"/>
      <c r="O56" s="48"/>
      <c r="P56" s="1305">
        <v>39</v>
      </c>
    </row>
    <row r="57" spans="1:16">
      <c r="A57" s="1305">
        <v>40</v>
      </c>
      <c r="B57" s="47"/>
      <c r="C57" s="48"/>
      <c r="D57" s="48"/>
      <c r="E57" s="48"/>
      <c r="F57" s="48"/>
      <c r="G57" s="204"/>
      <c r="H57" s="204"/>
      <c r="I57" s="11"/>
      <c r="J57" s="1617"/>
      <c r="K57" s="1617"/>
      <c r="L57" s="204"/>
      <c r="M57" s="204"/>
      <c r="N57" s="48"/>
      <c r="O57" s="48"/>
      <c r="P57" s="1305">
        <v>40</v>
      </c>
    </row>
    <row r="58" spans="1:16">
      <c r="A58" s="1305">
        <v>41</v>
      </c>
      <c r="B58" s="47"/>
      <c r="C58" s="48"/>
      <c r="D58" s="48"/>
      <c r="E58" s="48"/>
      <c r="F58" s="48"/>
      <c r="G58" s="204"/>
      <c r="H58" s="204"/>
      <c r="I58" s="11"/>
      <c r="J58" s="1617"/>
      <c r="K58" s="1617"/>
      <c r="L58" s="204"/>
      <c r="M58" s="204"/>
      <c r="N58" s="48"/>
      <c r="O58" s="48"/>
      <c r="P58" s="1305">
        <v>41</v>
      </c>
    </row>
    <row r="59" spans="1:16">
      <c r="A59" s="1305">
        <v>42</v>
      </c>
      <c r="B59" s="47"/>
      <c r="C59" s="48"/>
      <c r="D59" s="48"/>
      <c r="E59" s="48"/>
      <c r="F59" s="48"/>
      <c r="G59" s="204"/>
      <c r="H59" s="204"/>
      <c r="I59" s="11"/>
      <c r="J59" s="1617"/>
      <c r="K59" s="1617"/>
      <c r="L59" s="204"/>
      <c r="M59" s="204"/>
      <c r="N59" s="48"/>
      <c r="O59" s="48"/>
      <c r="P59" s="1305">
        <v>42</v>
      </c>
    </row>
    <row r="60" spans="1:16">
      <c r="A60" s="1305">
        <v>43</v>
      </c>
      <c r="B60" s="47"/>
      <c r="C60" s="48"/>
      <c r="D60" s="48"/>
      <c r="E60" s="48"/>
      <c r="F60" s="48"/>
      <c r="G60" s="204"/>
      <c r="H60" s="204"/>
      <c r="I60" s="11"/>
      <c r="J60" s="1617"/>
      <c r="K60" s="1617"/>
      <c r="L60" s="204"/>
      <c r="M60" s="204"/>
      <c r="N60" s="48"/>
      <c r="O60" s="48"/>
      <c r="P60" s="1305">
        <v>43</v>
      </c>
    </row>
    <row r="61" spans="1:16">
      <c r="A61" s="1305">
        <v>44</v>
      </c>
      <c r="B61" s="47"/>
      <c r="C61" s="48"/>
      <c r="D61" s="48"/>
      <c r="E61" s="48"/>
      <c r="F61" s="48"/>
      <c r="G61" s="204"/>
      <c r="H61" s="204"/>
      <c r="I61" s="11"/>
      <c r="J61" s="1617"/>
      <c r="K61" s="1617"/>
      <c r="L61" s="204"/>
      <c r="M61" s="204"/>
      <c r="N61" s="48"/>
      <c r="O61" s="48"/>
      <c r="P61" s="1305">
        <v>44</v>
      </c>
    </row>
    <row r="62" spans="1:16">
      <c r="A62" s="1305">
        <v>45</v>
      </c>
      <c r="B62" s="47"/>
      <c r="C62" s="48"/>
      <c r="D62" s="48"/>
      <c r="E62" s="48"/>
      <c r="F62" s="48"/>
      <c r="G62" s="204"/>
      <c r="H62" s="204"/>
      <c r="I62" s="11"/>
      <c r="J62" s="1617"/>
      <c r="K62" s="1617"/>
      <c r="L62" s="204"/>
      <c r="M62" s="204"/>
      <c r="N62" s="48"/>
      <c r="O62" s="48"/>
      <c r="P62" s="1305">
        <v>45</v>
      </c>
    </row>
    <row r="63" spans="1:16" ht="15.75" thickBot="1">
      <c r="A63" s="1821">
        <v>46</v>
      </c>
      <c r="B63" s="72"/>
      <c r="C63" s="286"/>
      <c r="D63" s="74"/>
      <c r="E63" s="74"/>
      <c r="F63" s="74"/>
      <c r="G63" s="234"/>
      <c r="H63" s="234"/>
      <c r="I63" s="11"/>
      <c r="J63" s="1619"/>
      <c r="K63" s="1619"/>
      <c r="L63" s="1848"/>
      <c r="M63" s="234"/>
      <c r="N63" s="74"/>
      <c r="O63" s="74"/>
      <c r="P63" s="1821">
        <v>46</v>
      </c>
    </row>
    <row r="64" spans="1:16">
      <c r="A64" s="533"/>
      <c r="B64" s="533"/>
      <c r="C64" s="1789"/>
      <c r="D64" s="533"/>
      <c r="E64" s="533"/>
      <c r="F64" s="533"/>
      <c r="G64" s="533"/>
      <c r="H64" s="533"/>
      <c r="I64" s="11"/>
      <c r="J64" s="533"/>
      <c r="K64" s="533"/>
      <c r="L64" s="1789"/>
      <c r="M64" s="533"/>
      <c r="N64" s="533"/>
      <c r="O64" s="533"/>
      <c r="P64" s="533"/>
    </row>
    <row r="65" spans="1:16" ht="15.75">
      <c r="A65" s="75" t="s">
        <v>3799</v>
      </c>
      <c r="B65" s="11"/>
      <c r="C65" s="11"/>
      <c r="D65" s="11"/>
      <c r="E65" s="11"/>
      <c r="F65" s="11"/>
      <c r="G65" s="11"/>
      <c r="H65" s="11"/>
      <c r="I65" s="11"/>
      <c r="J65" s="75" t="s">
        <v>3799</v>
      </c>
      <c r="K65" s="11"/>
      <c r="L65" s="11"/>
      <c r="M65" s="11"/>
      <c r="N65" s="11"/>
      <c r="O65" s="11"/>
      <c r="P65" s="174" t="s">
        <v>927</v>
      </c>
    </row>
    <row r="66" spans="1:16">
      <c r="A66" s="44" t="s">
        <v>928</v>
      </c>
      <c r="B66" s="44"/>
      <c r="C66" s="44"/>
      <c r="D66" s="44"/>
      <c r="E66" s="44"/>
      <c r="F66" s="44"/>
      <c r="G66" s="44"/>
      <c r="H66" s="44"/>
      <c r="I66" s="11"/>
      <c r="J66" s="44" t="s">
        <v>929</v>
      </c>
      <c r="K66" s="44"/>
      <c r="L66" s="44"/>
      <c r="M66" s="44"/>
      <c r="N66" s="44"/>
      <c r="O66" s="44"/>
      <c r="P66" s="44"/>
    </row>
    <row r="68" spans="1:16" ht="15.75">
      <c r="A68" s="46" t="s">
        <v>2751</v>
      </c>
      <c r="B68" s="44"/>
      <c r="C68" s="44"/>
      <c r="D68" s="44"/>
      <c r="E68" s="44"/>
      <c r="F68" s="44"/>
      <c r="G68" s="44"/>
      <c r="H68" s="44"/>
    </row>
    <row r="70" spans="1:16" ht="16.5" thickBot="1">
      <c r="A70" s="560" t="str">
        <f>'Data Sheet'!$C$25</f>
        <v>Orange and Rockland Utilities, Inc</v>
      </c>
      <c r="B70" s="11"/>
      <c r="C70" s="11"/>
      <c r="D70" s="1771"/>
      <c r="E70" s="1771"/>
      <c r="F70" s="1766"/>
      <c r="G70" s="458" t="str">
        <f>'Data Sheet'!$C$40</f>
        <v>4/28/2015</v>
      </c>
      <c r="H70" s="11" t="str">
        <f>'Data Sheet'!$C$38</f>
        <v>12/31/2014</v>
      </c>
      <c r="I70" s="11"/>
      <c r="J70" s="560" t="str">
        <f>'Data Sheet'!$C$25</f>
        <v>Orange and Rockland Utilities, Inc</v>
      </c>
      <c r="K70" s="11"/>
      <c r="L70" s="1771"/>
      <c r="M70" s="1771"/>
      <c r="N70" s="458" t="str">
        <f>'Data Sheet'!$C$40</f>
        <v>4/28/2015</v>
      </c>
      <c r="O70" s="11" t="str">
        <f>'Data Sheet'!$C$38</f>
        <v>12/31/2014</v>
      </c>
      <c r="P70" s="44"/>
    </row>
    <row r="71" spans="1:16">
      <c r="A71" s="13"/>
      <c r="B71" s="41"/>
      <c r="C71" s="41"/>
      <c r="D71" s="41"/>
      <c r="E71" s="41"/>
      <c r="F71" s="41"/>
      <c r="G71" s="41"/>
      <c r="H71" s="42"/>
      <c r="I71" s="11"/>
      <c r="J71" s="13"/>
      <c r="K71" s="41"/>
      <c r="L71" s="41"/>
      <c r="M71" s="41"/>
      <c r="N71" s="41"/>
      <c r="O71" s="41"/>
      <c r="P71" s="263"/>
    </row>
    <row r="72" spans="1:16" ht="15.75">
      <c r="A72" s="43" t="s">
        <v>240</v>
      </c>
      <c r="B72" s="46"/>
      <c r="C72" s="46"/>
      <c r="D72" s="44"/>
      <c r="E72" s="44"/>
      <c r="F72" s="44"/>
      <c r="G72" s="44"/>
      <c r="H72" s="45"/>
      <c r="I72" s="11"/>
      <c r="J72" s="43" t="s">
        <v>241</v>
      </c>
      <c r="K72" s="46"/>
      <c r="L72" s="46"/>
      <c r="M72" s="44"/>
      <c r="N72" s="44"/>
      <c r="O72" s="44"/>
      <c r="P72" s="45"/>
    </row>
    <row r="73" spans="1:16" ht="16.5" thickBot="1">
      <c r="A73" s="424"/>
      <c r="B73" s="425"/>
      <c r="C73" s="425"/>
      <c r="D73" s="401"/>
      <c r="E73" s="401"/>
      <c r="F73" s="401"/>
      <c r="G73" s="401"/>
      <c r="H73" s="74"/>
      <c r="I73" s="11"/>
      <c r="J73" s="424"/>
      <c r="K73" s="425"/>
      <c r="L73" s="425"/>
      <c r="M73" s="401"/>
      <c r="N73" s="401"/>
      <c r="O73" s="401"/>
      <c r="P73" s="74"/>
    </row>
    <row r="74" spans="1:16">
      <c r="A74" s="47" t="s">
        <v>2747</v>
      </c>
      <c r="B74" s="11"/>
      <c r="C74" s="11"/>
      <c r="D74" s="11"/>
      <c r="E74" s="11" t="s">
        <v>2748</v>
      </c>
      <c r="F74" s="11"/>
      <c r="G74" s="11"/>
      <c r="H74" s="48"/>
      <c r="I74" s="11"/>
      <c r="J74" s="47" t="s">
        <v>3966</v>
      </c>
      <c r="K74" s="11"/>
      <c r="L74" s="11"/>
      <c r="M74" s="11" t="s">
        <v>3967</v>
      </c>
      <c r="N74" s="11"/>
      <c r="O74" s="11"/>
      <c r="P74" s="48"/>
    </row>
    <row r="75" spans="1:16">
      <c r="A75" s="47" t="s">
        <v>3968</v>
      </c>
      <c r="B75" s="11"/>
      <c r="C75" s="11"/>
      <c r="D75" s="11"/>
      <c r="E75" s="11" t="s">
        <v>2791</v>
      </c>
      <c r="F75" s="11"/>
      <c r="G75" s="11"/>
      <c r="H75" s="48"/>
      <c r="I75" s="11"/>
      <c r="J75" s="47" t="s">
        <v>2792</v>
      </c>
      <c r="K75" s="11"/>
      <c r="L75" s="11"/>
      <c r="M75" s="11" t="s">
        <v>2793</v>
      </c>
      <c r="N75" s="11"/>
      <c r="O75" s="11"/>
      <c r="P75" s="48"/>
    </row>
    <row r="76" spans="1:16">
      <c r="A76" s="47" t="s">
        <v>2794</v>
      </c>
      <c r="B76" s="11"/>
      <c r="C76" s="11"/>
      <c r="D76" s="11"/>
      <c r="E76" s="11" t="s">
        <v>2795</v>
      </c>
      <c r="F76" s="11"/>
      <c r="G76" s="11"/>
      <c r="H76" s="48"/>
      <c r="I76" s="11"/>
      <c r="J76" s="47" t="s">
        <v>2796</v>
      </c>
      <c r="K76" s="11"/>
      <c r="L76" s="11"/>
      <c r="M76" s="11" t="s">
        <v>2797</v>
      </c>
      <c r="N76" s="11"/>
      <c r="O76" s="11"/>
      <c r="P76" s="48"/>
    </row>
    <row r="77" spans="1:16">
      <c r="A77" s="47" t="s">
        <v>2798</v>
      </c>
      <c r="B77" s="11"/>
      <c r="C77" s="11"/>
      <c r="D77" s="11"/>
      <c r="E77" s="11" t="s">
        <v>4470</v>
      </c>
      <c r="F77" s="11"/>
      <c r="G77" s="11"/>
      <c r="H77" s="48"/>
      <c r="I77" s="11"/>
      <c r="J77" s="47" t="s">
        <v>4471</v>
      </c>
      <c r="K77" s="11"/>
      <c r="L77" s="11"/>
      <c r="M77" s="11" t="s">
        <v>1406</v>
      </c>
      <c r="N77" s="11"/>
      <c r="O77" s="11"/>
      <c r="P77" s="48"/>
    </row>
    <row r="78" spans="1:16">
      <c r="A78" s="47"/>
      <c r="B78" s="11"/>
      <c r="C78" s="11"/>
      <c r="D78" s="11"/>
      <c r="E78" s="11"/>
      <c r="F78" s="11"/>
      <c r="G78" s="11"/>
      <c r="H78" s="48"/>
      <c r="I78" s="11"/>
      <c r="J78" s="47" t="s">
        <v>1407</v>
      </c>
      <c r="K78" s="11"/>
      <c r="L78" s="11"/>
      <c r="M78" s="11" t="s">
        <v>987</v>
      </c>
      <c r="N78" s="11"/>
      <c r="O78" s="11"/>
      <c r="P78" s="48"/>
    </row>
    <row r="79" spans="1:16" ht="15.75" thickBot="1">
      <c r="A79" s="47"/>
      <c r="B79" s="11"/>
      <c r="C79" s="11"/>
      <c r="D79" s="11"/>
      <c r="E79" s="11"/>
      <c r="F79" s="11"/>
      <c r="G79" s="11"/>
      <c r="H79" s="48"/>
      <c r="I79" s="11"/>
      <c r="J79" s="47"/>
      <c r="K79" s="11"/>
      <c r="L79" s="11"/>
      <c r="M79" s="11"/>
      <c r="N79" s="11"/>
      <c r="O79" s="11"/>
      <c r="P79" s="48"/>
    </row>
    <row r="80" spans="1:16" ht="15.75" thickBot="1">
      <c r="A80" s="1841"/>
      <c r="B80" s="262"/>
      <c r="C80" s="263"/>
      <c r="D80" s="263"/>
      <c r="E80" s="457" t="s">
        <v>988</v>
      </c>
      <c r="F80" s="457" t="s">
        <v>989</v>
      </c>
      <c r="G80" s="263" t="s">
        <v>989</v>
      </c>
      <c r="H80" s="42"/>
      <c r="I80" s="11"/>
      <c r="J80" s="1304" t="s">
        <v>990</v>
      </c>
      <c r="K80" s="457"/>
      <c r="L80" s="1823" t="s">
        <v>538</v>
      </c>
      <c r="M80" s="1306"/>
      <c r="N80" s="457"/>
      <c r="O80" s="457"/>
      <c r="P80" s="42"/>
    </row>
    <row r="81" spans="1:16">
      <c r="A81" s="265"/>
      <c r="B81" s="1787"/>
      <c r="C81" s="1790"/>
      <c r="D81" s="1790" t="s">
        <v>4019</v>
      </c>
      <c r="E81" s="1790" t="s">
        <v>991</v>
      </c>
      <c r="F81" s="1790" t="s">
        <v>992</v>
      </c>
      <c r="G81" s="1790" t="s">
        <v>993</v>
      </c>
      <c r="H81" s="1790"/>
      <c r="I81" s="11"/>
      <c r="J81" s="265" t="s">
        <v>4335</v>
      </c>
      <c r="K81" s="265"/>
      <c r="L81" s="1790"/>
      <c r="M81" s="1790"/>
      <c r="N81" s="1790" t="s">
        <v>994</v>
      </c>
      <c r="O81" s="1790" t="s">
        <v>995</v>
      </c>
      <c r="P81" s="1790"/>
    </row>
    <row r="82" spans="1:16">
      <c r="A82" s="265" t="s">
        <v>4190</v>
      </c>
      <c r="B82" s="202" t="s">
        <v>996</v>
      </c>
      <c r="C82" s="45"/>
      <c r="D82" s="1790" t="s">
        <v>997</v>
      </c>
      <c r="E82" s="1790" t="s">
        <v>998</v>
      </c>
      <c r="F82" s="1790" t="s">
        <v>696</v>
      </c>
      <c r="G82" s="1790" t="s">
        <v>912</v>
      </c>
      <c r="H82" s="1790" t="s">
        <v>913</v>
      </c>
      <c r="I82" s="11"/>
      <c r="J82" s="265" t="s">
        <v>914</v>
      </c>
      <c r="K82" s="265" t="s">
        <v>656</v>
      </c>
      <c r="L82" s="1790"/>
      <c r="M82" s="1790"/>
      <c r="N82" s="1790" t="s">
        <v>1255</v>
      </c>
      <c r="O82" s="1790" t="s">
        <v>915</v>
      </c>
      <c r="P82" s="265" t="s">
        <v>4190</v>
      </c>
    </row>
    <row r="83" spans="1:16">
      <c r="A83" s="265" t="s">
        <v>4193</v>
      </c>
      <c r="B83" s="202"/>
      <c r="C83" s="45"/>
      <c r="D83" s="1790" t="s">
        <v>916</v>
      </c>
      <c r="E83" s="1790" t="s">
        <v>917</v>
      </c>
      <c r="F83" s="1790" t="s">
        <v>918</v>
      </c>
      <c r="G83" s="1790" t="s">
        <v>990</v>
      </c>
      <c r="H83" s="1790"/>
      <c r="I83" s="11"/>
      <c r="J83" s="265" t="s">
        <v>919</v>
      </c>
      <c r="K83" s="265" t="s">
        <v>920</v>
      </c>
      <c r="L83" s="1790" t="s">
        <v>754</v>
      </c>
      <c r="M83" s="1790" t="s">
        <v>654</v>
      </c>
      <c r="N83" s="1790" t="s">
        <v>754</v>
      </c>
      <c r="O83" s="1790" t="s">
        <v>921</v>
      </c>
      <c r="P83" s="265" t="s">
        <v>4193</v>
      </c>
    </row>
    <row r="84" spans="1:16">
      <c r="A84" s="265"/>
      <c r="B84" s="202"/>
      <c r="C84" s="45"/>
      <c r="D84" s="1790"/>
      <c r="E84" s="1790" t="s">
        <v>922</v>
      </c>
      <c r="F84" s="1790" t="s">
        <v>923</v>
      </c>
      <c r="G84" s="1790" t="s">
        <v>924</v>
      </c>
      <c r="H84" s="1790"/>
      <c r="I84" s="11"/>
      <c r="J84" s="265" t="s">
        <v>925</v>
      </c>
      <c r="K84" s="265"/>
      <c r="L84" s="1790"/>
      <c r="M84" s="1790"/>
      <c r="N84" s="1790"/>
      <c r="O84" s="1790" t="s">
        <v>926</v>
      </c>
      <c r="P84" s="265"/>
    </row>
    <row r="85" spans="1:16" ht="15.75" thickBot="1">
      <c r="A85" s="266"/>
      <c r="B85" s="401" t="s">
        <v>65</v>
      </c>
      <c r="C85" s="402"/>
      <c r="D85" s="286" t="s">
        <v>2119</v>
      </c>
      <c r="E85" s="286" t="s">
        <v>2120</v>
      </c>
      <c r="F85" s="286" t="s">
        <v>2121</v>
      </c>
      <c r="G85" s="286" t="s">
        <v>4029</v>
      </c>
      <c r="H85" s="286" t="s">
        <v>4030</v>
      </c>
      <c r="I85" s="11"/>
      <c r="J85" s="266" t="s">
        <v>4031</v>
      </c>
      <c r="K85" s="286" t="s">
        <v>4032</v>
      </c>
      <c r="L85" s="286" t="s">
        <v>4033</v>
      </c>
      <c r="M85" s="286" t="s">
        <v>4034</v>
      </c>
      <c r="N85" s="286" t="s">
        <v>3977</v>
      </c>
      <c r="O85" s="286" t="s">
        <v>3978</v>
      </c>
      <c r="P85" s="266"/>
    </row>
    <row r="86" spans="1:16">
      <c r="A86" s="1305">
        <v>1</v>
      </c>
      <c r="B86" s="1403"/>
      <c r="C86" s="48"/>
      <c r="D86" s="48"/>
      <c r="E86" s="48"/>
      <c r="F86" s="48"/>
      <c r="G86" s="204"/>
      <c r="H86" s="204"/>
      <c r="I86" s="11"/>
      <c r="J86" s="1617"/>
      <c r="K86" s="1847"/>
      <c r="L86" s="204"/>
      <c r="M86" s="204"/>
      <c r="N86" s="48"/>
      <c r="O86" s="48"/>
      <c r="P86" s="1305">
        <v>1</v>
      </c>
    </row>
    <row r="87" spans="1:16">
      <c r="A87" s="1305">
        <v>2</v>
      </c>
      <c r="B87" s="1403"/>
      <c r="C87" s="48"/>
      <c r="D87" s="48"/>
      <c r="E87" s="48"/>
      <c r="F87" s="48"/>
      <c r="G87" s="204"/>
      <c r="H87" s="204"/>
      <c r="I87" s="11"/>
      <c r="J87" s="1617"/>
      <c r="K87" s="1847"/>
      <c r="L87" s="204"/>
      <c r="M87" s="204"/>
      <c r="N87" s="48"/>
      <c r="O87" s="48"/>
      <c r="P87" s="1305">
        <v>2</v>
      </c>
    </row>
    <row r="88" spans="1:16">
      <c r="A88" s="1305">
        <v>3</v>
      </c>
      <c r="B88" s="1403"/>
      <c r="C88" s="48"/>
      <c r="D88" s="48"/>
      <c r="E88" s="48"/>
      <c r="F88" s="48"/>
      <c r="G88" s="204"/>
      <c r="H88" s="204"/>
      <c r="I88" s="11"/>
      <c r="J88" s="1617"/>
      <c r="K88" s="1847"/>
      <c r="L88" s="204"/>
      <c r="M88" s="204"/>
      <c r="N88" s="48"/>
      <c r="O88" s="48"/>
      <c r="P88" s="1305">
        <v>3</v>
      </c>
    </row>
    <row r="89" spans="1:16">
      <c r="A89" s="1305">
        <v>4</v>
      </c>
      <c r="B89" s="1403"/>
      <c r="C89" s="48"/>
      <c r="D89" s="48"/>
      <c r="E89" s="48"/>
      <c r="F89" s="48"/>
      <c r="G89" s="204"/>
      <c r="H89" s="204"/>
      <c r="I89" s="11"/>
      <c r="J89" s="1617"/>
      <c r="K89" s="1847"/>
      <c r="L89" s="204"/>
      <c r="M89" s="204"/>
      <c r="N89" s="48"/>
      <c r="O89" s="48"/>
      <c r="P89" s="1305">
        <v>4</v>
      </c>
    </row>
    <row r="90" spans="1:16">
      <c r="A90" s="1305">
        <v>5</v>
      </c>
      <c r="B90" s="1403"/>
      <c r="C90" s="48"/>
      <c r="D90" s="48"/>
      <c r="E90" s="48"/>
      <c r="F90" s="48"/>
      <c r="G90" s="204"/>
      <c r="H90" s="204"/>
      <c r="I90" s="11"/>
      <c r="J90" s="1617"/>
      <c r="K90" s="1847"/>
      <c r="L90" s="204"/>
      <c r="M90" s="204"/>
      <c r="N90" s="48"/>
      <c r="O90" s="48"/>
      <c r="P90" s="1305">
        <v>5</v>
      </c>
    </row>
    <row r="91" spans="1:16">
      <c r="A91" s="1305">
        <v>6</v>
      </c>
      <c r="B91" s="1403"/>
      <c r="C91" s="48"/>
      <c r="D91" s="48"/>
      <c r="E91" s="48"/>
      <c r="F91" s="48"/>
      <c r="G91" s="204"/>
      <c r="H91" s="204"/>
      <c r="I91" s="11"/>
      <c r="J91" s="1617"/>
      <c r="K91" s="1847"/>
      <c r="L91" s="204"/>
      <c r="M91" s="204"/>
      <c r="N91" s="48"/>
      <c r="O91" s="48"/>
      <c r="P91" s="1305">
        <v>6</v>
      </c>
    </row>
    <row r="92" spans="1:16">
      <c r="A92" s="1305">
        <v>7</v>
      </c>
      <c r="B92" s="1403"/>
      <c r="C92" s="48"/>
      <c r="D92" s="48"/>
      <c r="E92" s="48"/>
      <c r="F92" s="48"/>
      <c r="G92" s="204"/>
      <c r="H92" s="204"/>
      <c r="I92" s="11"/>
      <c r="J92" s="1617"/>
      <c r="K92" s="1847"/>
      <c r="L92" s="204"/>
      <c r="M92" s="204"/>
      <c r="N92" s="48"/>
      <c r="O92" s="48"/>
      <c r="P92" s="1305">
        <v>7</v>
      </c>
    </row>
    <row r="93" spans="1:16">
      <c r="A93" s="1305">
        <v>8</v>
      </c>
      <c r="B93" s="1403"/>
      <c r="C93" s="48"/>
      <c r="D93" s="48"/>
      <c r="E93" s="48"/>
      <c r="F93" s="48"/>
      <c r="G93" s="204"/>
      <c r="H93" s="204"/>
      <c r="I93" s="11"/>
      <c r="J93" s="1617"/>
      <c r="K93" s="1847"/>
      <c r="L93" s="204"/>
      <c r="M93" s="204"/>
      <c r="N93" s="48"/>
      <c r="O93" s="48"/>
      <c r="P93" s="1305">
        <v>8</v>
      </c>
    </row>
    <row r="94" spans="1:16">
      <c r="A94" s="1305">
        <v>9</v>
      </c>
      <c r="B94" s="1403"/>
      <c r="C94" s="48"/>
      <c r="D94" s="48"/>
      <c r="E94" s="48"/>
      <c r="F94" s="48"/>
      <c r="G94" s="204"/>
      <c r="H94" s="204"/>
      <c r="I94" s="11"/>
      <c r="J94" s="1617"/>
      <c r="K94" s="1847"/>
      <c r="L94" s="204"/>
      <c r="M94" s="204"/>
      <c r="N94" s="48"/>
      <c r="O94" s="48"/>
      <c r="P94" s="1305">
        <v>9</v>
      </c>
    </row>
    <row r="95" spans="1:16">
      <c r="A95" s="1305">
        <v>10</v>
      </c>
      <c r="B95" s="1403"/>
      <c r="C95" s="48"/>
      <c r="D95" s="48"/>
      <c r="E95" s="48"/>
      <c r="F95" s="48"/>
      <c r="G95" s="204"/>
      <c r="H95" s="204"/>
      <c r="I95" s="11"/>
      <c r="J95" s="1617"/>
      <c r="K95" s="1847"/>
      <c r="L95" s="204"/>
      <c r="M95" s="204"/>
      <c r="N95" s="48"/>
      <c r="O95" s="48"/>
      <c r="P95" s="1305">
        <v>10</v>
      </c>
    </row>
    <row r="96" spans="1:16">
      <c r="A96" s="1305">
        <v>11</v>
      </c>
      <c r="B96" s="1403"/>
      <c r="C96" s="48"/>
      <c r="D96" s="48"/>
      <c r="E96" s="48"/>
      <c r="F96" s="48"/>
      <c r="G96" s="204"/>
      <c r="H96" s="204"/>
      <c r="I96" s="11"/>
      <c r="J96" s="1617"/>
      <c r="K96" s="1847"/>
      <c r="L96" s="204"/>
      <c r="M96" s="204"/>
      <c r="N96" s="48"/>
      <c r="O96" s="48"/>
      <c r="P96" s="1305">
        <v>11</v>
      </c>
    </row>
    <row r="97" spans="1:16">
      <c r="A97" s="1305">
        <v>12</v>
      </c>
      <c r="B97" s="47"/>
      <c r="C97" s="48"/>
      <c r="D97" s="48"/>
      <c r="E97" s="48"/>
      <c r="F97" s="48"/>
      <c r="G97" s="204"/>
      <c r="H97" s="204"/>
      <c r="I97" s="11"/>
      <c r="J97" s="1617"/>
      <c r="K97" s="1617"/>
      <c r="L97" s="204"/>
      <c r="M97" s="204"/>
      <c r="N97" s="48"/>
      <c r="O97" s="48"/>
      <c r="P97" s="1305">
        <v>12</v>
      </c>
    </row>
    <row r="98" spans="1:16">
      <c r="A98" s="1305">
        <v>13</v>
      </c>
      <c r="B98" s="47"/>
      <c r="C98" s="48"/>
      <c r="D98" s="48"/>
      <c r="E98" s="48"/>
      <c r="F98" s="48"/>
      <c r="G98" s="204"/>
      <c r="H98" s="204"/>
      <c r="I98" s="11"/>
      <c r="J98" s="1617"/>
      <c r="K98" s="1617"/>
      <c r="L98" s="204"/>
      <c r="M98" s="204"/>
      <c r="N98" s="48"/>
      <c r="O98" s="48"/>
      <c r="P98" s="1305">
        <v>13</v>
      </c>
    </row>
    <row r="99" spans="1:16">
      <c r="A99" s="1305">
        <v>14</v>
      </c>
      <c r="B99" s="47"/>
      <c r="C99" s="48"/>
      <c r="D99" s="48"/>
      <c r="E99" s="48"/>
      <c r="F99" s="48"/>
      <c r="G99" s="204"/>
      <c r="H99" s="204"/>
      <c r="I99" s="11"/>
      <c r="J99" s="1617"/>
      <c r="K99" s="1617"/>
      <c r="L99" s="204"/>
      <c r="M99" s="204"/>
      <c r="N99" s="48"/>
      <c r="O99" s="48"/>
      <c r="P99" s="1305">
        <v>14</v>
      </c>
    </row>
    <row r="100" spans="1:16">
      <c r="A100" s="1305">
        <v>15</v>
      </c>
      <c r="B100" s="47"/>
      <c r="C100" s="48"/>
      <c r="D100" s="48"/>
      <c r="E100" s="48"/>
      <c r="F100" s="48"/>
      <c r="G100" s="204"/>
      <c r="H100" s="204"/>
      <c r="I100" s="11"/>
      <c r="J100" s="1617"/>
      <c r="K100" s="1617"/>
      <c r="L100" s="204"/>
      <c r="M100" s="204"/>
      <c r="N100" s="48"/>
      <c r="O100" s="48"/>
      <c r="P100" s="1305">
        <v>15</v>
      </c>
    </row>
    <row r="101" spans="1:16">
      <c r="A101" s="1305">
        <v>16</v>
      </c>
      <c r="B101" s="47"/>
      <c r="C101" s="48"/>
      <c r="D101" s="48"/>
      <c r="E101" s="48"/>
      <c r="F101" s="48"/>
      <c r="G101" s="204"/>
      <c r="H101" s="204"/>
      <c r="I101" s="11"/>
      <c r="J101" s="1617"/>
      <c r="K101" s="1617"/>
      <c r="L101" s="204"/>
      <c r="M101" s="204"/>
      <c r="N101" s="48"/>
      <c r="O101" s="48"/>
      <c r="P101" s="1305">
        <v>16</v>
      </c>
    </row>
    <row r="102" spans="1:16">
      <c r="A102" s="1305">
        <v>17</v>
      </c>
      <c r="B102" s="47"/>
      <c r="C102" s="48"/>
      <c r="D102" s="48"/>
      <c r="E102" s="48"/>
      <c r="F102" s="48"/>
      <c r="G102" s="204"/>
      <c r="H102" s="204"/>
      <c r="I102" s="11"/>
      <c r="J102" s="1617"/>
      <c r="K102" s="1617"/>
      <c r="L102" s="204"/>
      <c r="M102" s="204"/>
      <c r="N102" s="48"/>
      <c r="O102" s="48"/>
      <c r="P102" s="1305">
        <v>17</v>
      </c>
    </row>
    <row r="103" spans="1:16">
      <c r="A103" s="1305">
        <v>18</v>
      </c>
      <c r="B103" s="47"/>
      <c r="C103" s="48"/>
      <c r="D103" s="48"/>
      <c r="E103" s="48"/>
      <c r="F103" s="48"/>
      <c r="G103" s="204"/>
      <c r="H103" s="204"/>
      <c r="I103" s="11"/>
      <c r="J103" s="1617"/>
      <c r="K103" s="1617"/>
      <c r="L103" s="204"/>
      <c r="M103" s="204"/>
      <c r="N103" s="48"/>
      <c r="O103" s="48"/>
      <c r="P103" s="1305">
        <v>18</v>
      </c>
    </row>
    <row r="104" spans="1:16">
      <c r="A104" s="1305">
        <v>19</v>
      </c>
      <c r="B104" s="47"/>
      <c r="C104" s="48"/>
      <c r="D104" s="48"/>
      <c r="E104" s="48"/>
      <c r="F104" s="48"/>
      <c r="G104" s="204"/>
      <c r="H104" s="204"/>
      <c r="I104" s="11"/>
      <c r="J104" s="1617"/>
      <c r="K104" s="1617"/>
      <c r="L104" s="204"/>
      <c r="M104" s="204"/>
      <c r="N104" s="48"/>
      <c r="O104" s="48"/>
      <c r="P104" s="1305">
        <v>19</v>
      </c>
    </row>
    <row r="105" spans="1:16">
      <c r="A105" s="1305">
        <v>20</v>
      </c>
      <c r="B105" s="47"/>
      <c r="C105" s="48"/>
      <c r="D105" s="48"/>
      <c r="E105" s="48"/>
      <c r="F105" s="48"/>
      <c r="G105" s="204"/>
      <c r="H105" s="204"/>
      <c r="I105" s="11"/>
      <c r="J105" s="1617"/>
      <c r="K105" s="1617"/>
      <c r="L105" s="204"/>
      <c r="M105" s="204"/>
      <c r="N105" s="48"/>
      <c r="O105" s="48"/>
      <c r="P105" s="1305">
        <v>20</v>
      </c>
    </row>
    <row r="106" spans="1:16">
      <c r="A106" s="1305">
        <v>21</v>
      </c>
      <c r="B106" s="47"/>
      <c r="C106" s="48"/>
      <c r="D106" s="48"/>
      <c r="E106" s="48"/>
      <c r="F106" s="48"/>
      <c r="G106" s="204"/>
      <c r="H106" s="204"/>
      <c r="I106" s="11"/>
      <c r="J106" s="1617"/>
      <c r="K106" s="1617"/>
      <c r="L106" s="204"/>
      <c r="M106" s="204"/>
      <c r="N106" s="48"/>
      <c r="O106" s="48"/>
      <c r="P106" s="1305">
        <v>21</v>
      </c>
    </row>
    <row r="107" spans="1:16">
      <c r="A107" s="1305">
        <v>22</v>
      </c>
      <c r="B107" s="47"/>
      <c r="C107" s="48"/>
      <c r="D107" s="48"/>
      <c r="E107" s="48"/>
      <c r="F107" s="48"/>
      <c r="G107" s="204"/>
      <c r="H107" s="204"/>
      <c r="I107" s="11"/>
      <c r="J107" s="1617"/>
      <c r="K107" s="1617"/>
      <c r="L107" s="204"/>
      <c r="M107" s="204"/>
      <c r="N107" s="48"/>
      <c r="O107" s="48"/>
      <c r="P107" s="1305">
        <v>22</v>
      </c>
    </row>
    <row r="108" spans="1:16">
      <c r="A108" s="1305">
        <v>23</v>
      </c>
      <c r="B108" s="47"/>
      <c r="C108" s="48"/>
      <c r="D108" s="48"/>
      <c r="E108" s="48"/>
      <c r="F108" s="48"/>
      <c r="G108" s="204"/>
      <c r="H108" s="204"/>
      <c r="I108" s="11"/>
      <c r="J108" s="1617"/>
      <c r="K108" s="1617"/>
      <c r="L108" s="204"/>
      <c r="M108" s="204"/>
      <c r="N108" s="48"/>
      <c r="O108" s="48"/>
      <c r="P108" s="1305">
        <v>23</v>
      </c>
    </row>
    <row r="109" spans="1:16">
      <c r="A109" s="1305">
        <v>24</v>
      </c>
      <c r="B109" s="47"/>
      <c r="C109" s="48"/>
      <c r="D109" s="48"/>
      <c r="E109" s="48"/>
      <c r="F109" s="48"/>
      <c r="G109" s="204"/>
      <c r="H109" s="204"/>
      <c r="I109" s="11"/>
      <c r="J109" s="1617"/>
      <c r="K109" s="1617"/>
      <c r="L109" s="204"/>
      <c r="M109" s="204"/>
      <c r="N109" s="48"/>
      <c r="O109" s="48"/>
      <c r="P109" s="1305">
        <v>24</v>
      </c>
    </row>
    <row r="110" spans="1:16">
      <c r="A110" s="1305">
        <v>25</v>
      </c>
      <c r="B110" s="47"/>
      <c r="C110" s="48"/>
      <c r="D110" s="48"/>
      <c r="E110" s="48"/>
      <c r="F110" s="48"/>
      <c r="G110" s="204"/>
      <c r="H110" s="204"/>
      <c r="I110" s="11"/>
      <c r="J110" s="1617"/>
      <c r="K110" s="1617"/>
      <c r="L110" s="204"/>
      <c r="M110" s="204"/>
      <c r="N110" s="48"/>
      <c r="O110" s="48"/>
      <c r="P110" s="1305">
        <v>25</v>
      </c>
    </row>
    <row r="111" spans="1:16">
      <c r="A111" s="1305">
        <v>26</v>
      </c>
      <c r="B111" s="47"/>
      <c r="C111" s="48"/>
      <c r="D111" s="48"/>
      <c r="E111" s="48"/>
      <c r="F111" s="48"/>
      <c r="G111" s="204"/>
      <c r="H111" s="204"/>
      <c r="I111" s="11"/>
      <c r="J111" s="1617"/>
      <c r="K111" s="1617"/>
      <c r="L111" s="204"/>
      <c r="M111" s="204"/>
      <c r="N111" s="48"/>
      <c r="O111" s="48"/>
      <c r="P111" s="1305">
        <v>26</v>
      </c>
    </row>
    <row r="112" spans="1:16">
      <c r="A112" s="1305">
        <v>27</v>
      </c>
      <c r="B112" s="47"/>
      <c r="C112" s="48"/>
      <c r="D112" s="48"/>
      <c r="E112" s="48"/>
      <c r="F112" s="48"/>
      <c r="G112" s="204"/>
      <c r="H112" s="204"/>
      <c r="I112" s="11"/>
      <c r="J112" s="1617"/>
      <c r="K112" s="1617"/>
      <c r="L112" s="204"/>
      <c r="M112" s="204"/>
      <c r="N112" s="48"/>
      <c r="O112" s="48"/>
      <c r="P112" s="1305">
        <v>27</v>
      </c>
    </row>
    <row r="113" spans="1:16">
      <c r="A113" s="1305">
        <v>28</v>
      </c>
      <c r="B113" s="47"/>
      <c r="C113" s="48"/>
      <c r="D113" s="48"/>
      <c r="E113" s="48"/>
      <c r="F113" s="48"/>
      <c r="G113" s="204"/>
      <c r="H113" s="204"/>
      <c r="I113" s="11"/>
      <c r="J113" s="1617"/>
      <c r="K113" s="1617"/>
      <c r="L113" s="204"/>
      <c r="M113" s="204"/>
      <c r="N113" s="48"/>
      <c r="O113" s="48"/>
      <c r="P113" s="1305">
        <v>28</v>
      </c>
    </row>
    <row r="114" spans="1:16">
      <c r="A114" s="1305">
        <v>29</v>
      </c>
      <c r="B114" s="47"/>
      <c r="C114" s="48"/>
      <c r="D114" s="48"/>
      <c r="E114" s="48"/>
      <c r="F114" s="48"/>
      <c r="G114" s="204"/>
      <c r="H114" s="204"/>
      <c r="I114" s="11"/>
      <c r="J114" s="1617"/>
      <c r="K114" s="1617"/>
      <c r="L114" s="204"/>
      <c r="M114" s="204"/>
      <c r="N114" s="48"/>
      <c r="O114" s="48"/>
      <c r="P114" s="1305">
        <v>29</v>
      </c>
    </row>
    <row r="115" spans="1:16">
      <c r="A115" s="1305">
        <v>30</v>
      </c>
      <c r="B115" s="47"/>
      <c r="C115" s="48"/>
      <c r="D115" s="48"/>
      <c r="E115" s="48"/>
      <c r="F115" s="48"/>
      <c r="G115" s="204"/>
      <c r="H115" s="204"/>
      <c r="I115" s="11"/>
      <c r="J115" s="1617"/>
      <c r="K115" s="1617"/>
      <c r="L115" s="204"/>
      <c r="M115" s="204"/>
      <c r="N115" s="48"/>
      <c r="O115" s="48"/>
      <c r="P115" s="1305">
        <v>30</v>
      </c>
    </row>
    <row r="116" spans="1:16">
      <c r="A116" s="1305">
        <v>31</v>
      </c>
      <c r="B116" s="47"/>
      <c r="C116" s="48"/>
      <c r="D116" s="48"/>
      <c r="E116" s="48"/>
      <c r="F116" s="48"/>
      <c r="G116" s="204"/>
      <c r="H116" s="204"/>
      <c r="I116" s="11"/>
      <c r="J116" s="1617"/>
      <c r="K116" s="1617"/>
      <c r="L116" s="204"/>
      <c r="M116" s="204"/>
      <c r="N116" s="48"/>
      <c r="O116" s="48"/>
      <c r="P116" s="1305">
        <v>31</v>
      </c>
    </row>
    <row r="117" spans="1:16">
      <c r="A117" s="1305">
        <v>32</v>
      </c>
      <c r="B117" s="47"/>
      <c r="C117" s="48"/>
      <c r="D117" s="48"/>
      <c r="E117" s="48"/>
      <c r="F117" s="48"/>
      <c r="G117" s="204"/>
      <c r="H117" s="204"/>
      <c r="I117" s="11"/>
      <c r="J117" s="1617"/>
      <c r="K117" s="1617"/>
      <c r="L117" s="204"/>
      <c r="M117" s="204"/>
      <c r="N117" s="48"/>
      <c r="O117" s="48"/>
      <c r="P117" s="1305">
        <v>32</v>
      </c>
    </row>
    <row r="118" spans="1:16">
      <c r="A118" s="1305">
        <v>33</v>
      </c>
      <c r="B118" s="47"/>
      <c r="C118" s="48"/>
      <c r="D118" s="48"/>
      <c r="E118" s="48"/>
      <c r="F118" s="48"/>
      <c r="G118" s="204"/>
      <c r="H118" s="204"/>
      <c r="I118" s="11"/>
      <c r="J118" s="1617"/>
      <c r="K118" s="1617"/>
      <c r="L118" s="204"/>
      <c r="M118" s="204"/>
      <c r="N118" s="48"/>
      <c r="O118" s="48"/>
      <c r="P118" s="1305">
        <v>33</v>
      </c>
    </row>
    <row r="119" spans="1:16">
      <c r="A119" s="1305">
        <v>34</v>
      </c>
      <c r="B119" s="47"/>
      <c r="C119" s="48"/>
      <c r="D119" s="48"/>
      <c r="E119" s="48"/>
      <c r="F119" s="48"/>
      <c r="G119" s="204"/>
      <c r="H119" s="204"/>
      <c r="I119" s="11"/>
      <c r="J119" s="1617"/>
      <c r="K119" s="1617"/>
      <c r="L119" s="204"/>
      <c r="M119" s="204"/>
      <c r="N119" s="48"/>
      <c r="O119" s="48"/>
      <c r="P119" s="1305">
        <v>34</v>
      </c>
    </row>
    <row r="120" spans="1:16">
      <c r="A120" s="1305">
        <v>35</v>
      </c>
      <c r="B120" s="47"/>
      <c r="C120" s="48"/>
      <c r="D120" s="48"/>
      <c r="E120" s="48"/>
      <c r="F120" s="48"/>
      <c r="G120" s="204"/>
      <c r="H120" s="204"/>
      <c r="I120" s="11"/>
      <c r="J120" s="1617"/>
      <c r="K120" s="1617"/>
      <c r="L120" s="204"/>
      <c r="M120" s="204"/>
      <c r="N120" s="48"/>
      <c r="O120" s="48"/>
      <c r="P120" s="1305">
        <v>35</v>
      </c>
    </row>
    <row r="121" spans="1:16">
      <c r="A121" s="1305">
        <v>36</v>
      </c>
      <c r="B121" s="47"/>
      <c r="C121" s="48"/>
      <c r="D121" s="48"/>
      <c r="E121" s="48"/>
      <c r="F121" s="48"/>
      <c r="G121" s="204"/>
      <c r="H121" s="204"/>
      <c r="I121" s="11"/>
      <c r="J121" s="1617"/>
      <c r="K121" s="1617"/>
      <c r="L121" s="204"/>
      <c r="M121" s="204"/>
      <c r="N121" s="48"/>
      <c r="O121" s="48"/>
      <c r="P121" s="1305">
        <v>36</v>
      </c>
    </row>
    <row r="122" spans="1:16">
      <c r="A122" s="1305">
        <v>37</v>
      </c>
      <c r="B122" s="47"/>
      <c r="C122" s="48"/>
      <c r="D122" s="48"/>
      <c r="E122" s="48"/>
      <c r="F122" s="48"/>
      <c r="G122" s="204"/>
      <c r="H122" s="204"/>
      <c r="I122" s="11"/>
      <c r="J122" s="1617"/>
      <c r="K122" s="1617"/>
      <c r="L122" s="204"/>
      <c r="M122" s="204"/>
      <c r="N122" s="48"/>
      <c r="O122" s="48"/>
      <c r="P122" s="1305">
        <v>37</v>
      </c>
    </row>
    <row r="123" spans="1:16">
      <c r="A123" s="1305">
        <v>38</v>
      </c>
      <c r="B123" s="47"/>
      <c r="C123" s="48"/>
      <c r="D123" s="48"/>
      <c r="E123" s="48"/>
      <c r="F123" s="48"/>
      <c r="G123" s="204"/>
      <c r="H123" s="204"/>
      <c r="I123" s="11"/>
      <c r="J123" s="1617"/>
      <c r="K123" s="1617"/>
      <c r="L123" s="204"/>
      <c r="M123" s="204"/>
      <c r="N123" s="48"/>
      <c r="O123" s="48"/>
      <c r="P123" s="1305">
        <v>38</v>
      </c>
    </row>
    <row r="124" spans="1:16">
      <c r="A124" s="1305">
        <v>39</v>
      </c>
      <c r="B124" s="47"/>
      <c r="C124" s="48"/>
      <c r="D124" s="48"/>
      <c r="E124" s="48"/>
      <c r="F124" s="48"/>
      <c r="G124" s="204"/>
      <c r="H124" s="204"/>
      <c r="I124" s="11"/>
      <c r="J124" s="1617"/>
      <c r="K124" s="1617"/>
      <c r="L124" s="204"/>
      <c r="M124" s="204"/>
      <c r="N124" s="48"/>
      <c r="O124" s="48"/>
      <c r="P124" s="1305">
        <v>39</v>
      </c>
    </row>
    <row r="125" spans="1:16">
      <c r="A125" s="1305">
        <v>40</v>
      </c>
      <c r="B125" s="47"/>
      <c r="C125" s="48"/>
      <c r="D125" s="48"/>
      <c r="E125" s="48"/>
      <c r="F125" s="48"/>
      <c r="G125" s="204"/>
      <c r="H125" s="204"/>
      <c r="I125" s="11"/>
      <c r="J125" s="1617"/>
      <c r="K125" s="1617"/>
      <c r="L125" s="204"/>
      <c r="M125" s="204"/>
      <c r="N125" s="48"/>
      <c r="O125" s="48"/>
      <c r="P125" s="1305">
        <v>40</v>
      </c>
    </row>
    <row r="126" spans="1:16">
      <c r="A126" s="1305">
        <v>41</v>
      </c>
      <c r="B126" s="47"/>
      <c r="C126" s="48"/>
      <c r="D126" s="48"/>
      <c r="E126" s="48"/>
      <c r="F126" s="48"/>
      <c r="G126" s="204"/>
      <c r="H126" s="204"/>
      <c r="I126" s="11"/>
      <c r="J126" s="1617"/>
      <c r="K126" s="1617"/>
      <c r="L126" s="204"/>
      <c r="M126" s="204"/>
      <c r="N126" s="48"/>
      <c r="O126" s="48"/>
      <c r="P126" s="1305">
        <v>41</v>
      </c>
    </row>
    <row r="127" spans="1:16">
      <c r="A127" s="1305">
        <v>42</v>
      </c>
      <c r="B127" s="47"/>
      <c r="C127" s="48"/>
      <c r="D127" s="48"/>
      <c r="E127" s="48"/>
      <c r="F127" s="48"/>
      <c r="G127" s="204"/>
      <c r="H127" s="204"/>
      <c r="I127" s="11"/>
      <c r="J127" s="1617"/>
      <c r="K127" s="1617"/>
      <c r="L127" s="204"/>
      <c r="M127" s="204"/>
      <c r="N127" s="48"/>
      <c r="O127" s="48"/>
      <c r="P127" s="1305">
        <v>42</v>
      </c>
    </row>
    <row r="128" spans="1:16">
      <c r="A128" s="1305">
        <v>43</v>
      </c>
      <c r="B128" s="47"/>
      <c r="C128" s="48"/>
      <c r="D128" s="48"/>
      <c r="E128" s="48"/>
      <c r="F128" s="48"/>
      <c r="G128" s="204"/>
      <c r="H128" s="204"/>
      <c r="I128" s="11"/>
      <c r="J128" s="1617"/>
      <c r="K128" s="1617"/>
      <c r="L128" s="204"/>
      <c r="M128" s="204"/>
      <c r="N128" s="48"/>
      <c r="O128" s="48"/>
      <c r="P128" s="1305">
        <v>43</v>
      </c>
    </row>
    <row r="129" spans="1:16">
      <c r="A129" s="1305">
        <v>44</v>
      </c>
      <c r="B129" s="47"/>
      <c r="C129" s="48"/>
      <c r="D129" s="48"/>
      <c r="E129" s="48"/>
      <c r="F129" s="48"/>
      <c r="G129" s="204"/>
      <c r="H129" s="204"/>
      <c r="I129" s="11"/>
      <c r="J129" s="1617"/>
      <c r="K129" s="1617"/>
      <c r="L129" s="204"/>
      <c r="M129" s="204"/>
      <c r="N129" s="48"/>
      <c r="O129" s="48"/>
      <c r="P129" s="1305">
        <v>44</v>
      </c>
    </row>
    <row r="130" spans="1:16">
      <c r="A130" s="1305">
        <v>45</v>
      </c>
      <c r="B130" s="47"/>
      <c r="C130" s="48"/>
      <c r="D130" s="48"/>
      <c r="E130" s="48"/>
      <c r="F130" s="48"/>
      <c r="G130" s="204"/>
      <c r="H130" s="204"/>
      <c r="I130" s="11"/>
      <c r="J130" s="1617"/>
      <c r="K130" s="1617"/>
      <c r="L130" s="204"/>
      <c r="M130" s="204"/>
      <c r="N130" s="48"/>
      <c r="O130" s="48"/>
      <c r="P130" s="1305">
        <v>45</v>
      </c>
    </row>
    <row r="131" spans="1:16" ht="15.75" thickBot="1">
      <c r="A131" s="1821">
        <v>46</v>
      </c>
      <c r="B131" s="72"/>
      <c r="C131" s="286"/>
      <c r="D131" s="74"/>
      <c r="E131" s="74"/>
      <c r="F131" s="74"/>
      <c r="G131" s="234"/>
      <c r="H131" s="234"/>
      <c r="I131" s="11"/>
      <c r="J131" s="1619"/>
      <c r="K131" s="1619"/>
      <c r="L131" s="1848"/>
      <c r="M131" s="234"/>
      <c r="N131" s="74"/>
      <c r="O131" s="74"/>
      <c r="P131" s="1821">
        <v>46</v>
      </c>
    </row>
    <row r="132" spans="1:16">
      <c r="A132" s="533"/>
      <c r="B132" s="533"/>
      <c r="C132" s="1789"/>
      <c r="D132" s="533"/>
      <c r="E132" s="533"/>
      <c r="F132" s="533"/>
      <c r="G132" s="533"/>
      <c r="H132" s="533"/>
      <c r="I132" s="11"/>
      <c r="J132" s="533"/>
      <c r="K132" s="533"/>
      <c r="L132" s="1789"/>
      <c r="M132" s="533"/>
      <c r="N132" s="533"/>
      <c r="O132" s="533"/>
      <c r="P132" s="533"/>
    </row>
    <row r="133" spans="1:16" ht="15.75">
      <c r="A133" s="75" t="s">
        <v>3799</v>
      </c>
      <c r="B133" s="11"/>
      <c r="C133" s="11"/>
      <c r="D133" s="11"/>
      <c r="E133" s="11"/>
      <c r="F133" s="11"/>
      <c r="G133" s="11"/>
      <c r="H133" s="11"/>
      <c r="I133" s="11"/>
      <c r="J133" s="75" t="s">
        <v>3799</v>
      </c>
      <c r="K133" s="11"/>
      <c r="L133" s="11"/>
      <c r="M133" s="11"/>
      <c r="N133" s="11"/>
      <c r="O133" s="11"/>
      <c r="P133" s="174" t="s">
        <v>927</v>
      </c>
    </row>
    <row r="134" spans="1:16">
      <c r="A134" s="44" t="s">
        <v>930</v>
      </c>
      <c r="B134" s="44"/>
      <c r="C134" s="44"/>
      <c r="D134" s="44"/>
      <c r="E134" s="44"/>
      <c r="F134" s="44"/>
      <c r="G134" s="44"/>
      <c r="H134" s="44"/>
      <c r="I134" s="11"/>
      <c r="J134" s="44" t="s">
        <v>931</v>
      </c>
      <c r="K134" s="44"/>
      <c r="L134" s="44"/>
      <c r="M134" s="44"/>
      <c r="N134" s="44"/>
      <c r="O134" s="44"/>
      <c r="P134" s="44"/>
    </row>
  </sheetData>
  <phoneticPr fontId="0" type="noConversion"/>
  <printOptions horizontalCentered="1" verticalCentered="1"/>
  <pageMargins left="0.5" right="0.5" top="0.5" bottom="0.5" header="0" footer="0"/>
  <pageSetup scale="71" fitToWidth="2" fitToHeight="2" pageOrder="overThenDown" orientation="portrait"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dimension ref="A1:AD12448"/>
  <sheetViews>
    <sheetView view="pageBreakPreview" topLeftCell="A235" zoomScale="62" zoomScaleNormal="75" workbookViewId="0">
      <selection activeCell="R92" sqref="R92:S92"/>
    </sheetView>
  </sheetViews>
  <sheetFormatPr defaultColWidth="6.88671875" defaultRowHeight="15.75"/>
  <cols>
    <col min="1" max="1" width="4.109375" style="3213" customWidth="1"/>
    <col min="2" max="3" width="25.44140625" style="3087" customWidth="1"/>
    <col min="4" max="5" width="10.6640625" style="3087" customWidth="1"/>
    <col min="6" max="6" width="14.109375" style="3087" bestFit="1" customWidth="1"/>
    <col min="7" max="8" width="12.21875" style="3087" customWidth="1"/>
    <col min="9" max="9" width="5.5546875" style="3087" customWidth="1"/>
    <col min="10" max="10" width="18.44140625" style="3087" customWidth="1"/>
    <col min="11" max="11" width="4.109375" style="3211" customWidth="1"/>
    <col min="12" max="12" width="11.21875" style="3085" bestFit="1" customWidth="1"/>
    <col min="13" max="14" width="25.44140625" style="3085" customWidth="1"/>
    <col min="15" max="15" width="10.6640625" style="3087" customWidth="1"/>
    <col min="16" max="16" width="9.44140625" style="3086" bestFit="1" customWidth="1"/>
    <col min="17" max="17" width="18.44140625" style="3087" customWidth="1"/>
    <col min="18" max="18" width="10.6640625" style="3087" customWidth="1"/>
    <col min="19" max="19" width="9" style="3087" bestFit="1" customWidth="1"/>
    <col min="20" max="256" width="6.88671875" style="3087"/>
    <col min="257" max="257" width="4.109375" style="3087" customWidth="1"/>
    <col min="258" max="259" width="25.44140625" style="3087" customWidth="1"/>
    <col min="260" max="261" width="10.6640625" style="3087" customWidth="1"/>
    <col min="262" max="262" width="14.109375" style="3087" bestFit="1" customWidth="1"/>
    <col min="263" max="264" width="12.21875" style="3087" customWidth="1"/>
    <col min="265" max="265" width="5.5546875" style="3087" customWidth="1"/>
    <col min="266" max="266" width="18.44140625" style="3087" customWidth="1"/>
    <col min="267" max="267" width="4.109375" style="3087" customWidth="1"/>
    <col min="268" max="268" width="11.21875" style="3087" bestFit="1" customWidth="1"/>
    <col min="269" max="270" width="25.44140625" style="3087" customWidth="1"/>
    <col min="271" max="271" width="10.6640625" style="3087" customWidth="1"/>
    <col min="272" max="272" width="9.44140625" style="3087" bestFit="1" customWidth="1"/>
    <col min="273" max="273" width="18.44140625" style="3087" customWidth="1"/>
    <col min="274" max="274" width="10.6640625" style="3087" customWidth="1"/>
    <col min="275" max="275" width="9" style="3087" bestFit="1" customWidth="1"/>
    <col min="276" max="512" width="6.88671875" style="3087"/>
    <col min="513" max="513" width="4.109375" style="3087" customWidth="1"/>
    <col min="514" max="515" width="25.44140625" style="3087" customWidth="1"/>
    <col min="516" max="517" width="10.6640625" style="3087" customWidth="1"/>
    <col min="518" max="518" width="14.109375" style="3087" bestFit="1" customWidth="1"/>
    <col min="519" max="520" width="12.21875" style="3087" customWidth="1"/>
    <col min="521" max="521" width="5.5546875" style="3087" customWidth="1"/>
    <col min="522" max="522" width="18.44140625" style="3087" customWidth="1"/>
    <col min="523" max="523" width="4.109375" style="3087" customWidth="1"/>
    <col min="524" max="524" width="11.21875" style="3087" bestFit="1" customWidth="1"/>
    <col min="525" max="526" width="25.44140625" style="3087" customWidth="1"/>
    <col min="527" max="527" width="10.6640625" style="3087" customWidth="1"/>
    <col min="528" max="528" width="9.44140625" style="3087" bestFit="1" customWidth="1"/>
    <col min="529" max="529" width="18.44140625" style="3087" customWidth="1"/>
    <col min="530" max="530" width="10.6640625" style="3087" customWidth="1"/>
    <col min="531" max="531" width="9" style="3087" bestFit="1" customWidth="1"/>
    <col min="532" max="768" width="6.88671875" style="3087"/>
    <col min="769" max="769" width="4.109375" style="3087" customWidth="1"/>
    <col min="770" max="771" width="25.44140625" style="3087" customWidth="1"/>
    <col min="772" max="773" width="10.6640625" style="3087" customWidth="1"/>
    <col min="774" max="774" width="14.109375" style="3087" bestFit="1" customWidth="1"/>
    <col min="775" max="776" width="12.21875" style="3087" customWidth="1"/>
    <col min="777" max="777" width="5.5546875" style="3087" customWidth="1"/>
    <col min="778" max="778" width="18.44140625" style="3087" customWidth="1"/>
    <col min="779" max="779" width="4.109375" style="3087" customWidth="1"/>
    <col min="780" max="780" width="11.21875" style="3087" bestFit="1" customWidth="1"/>
    <col min="781" max="782" width="25.44140625" style="3087" customWidth="1"/>
    <col min="783" max="783" width="10.6640625" style="3087" customWidth="1"/>
    <col min="784" max="784" width="9.44140625" style="3087" bestFit="1" customWidth="1"/>
    <col min="785" max="785" width="18.44140625" style="3087" customWidth="1"/>
    <col min="786" max="786" width="10.6640625" style="3087" customWidth="1"/>
    <col min="787" max="787" width="9" style="3087" bestFit="1" customWidth="1"/>
    <col min="788" max="1024" width="6.88671875" style="3087"/>
    <col min="1025" max="1025" width="4.109375" style="3087" customWidth="1"/>
    <col min="1026" max="1027" width="25.44140625" style="3087" customWidth="1"/>
    <col min="1028" max="1029" width="10.6640625" style="3087" customWidth="1"/>
    <col min="1030" max="1030" width="14.109375" style="3087" bestFit="1" customWidth="1"/>
    <col min="1031" max="1032" width="12.21875" style="3087" customWidth="1"/>
    <col min="1033" max="1033" width="5.5546875" style="3087" customWidth="1"/>
    <col min="1034" max="1034" width="18.44140625" style="3087" customWidth="1"/>
    <col min="1035" max="1035" width="4.109375" style="3087" customWidth="1"/>
    <col min="1036" max="1036" width="11.21875" style="3087" bestFit="1" customWidth="1"/>
    <col min="1037" max="1038" width="25.44140625" style="3087" customWidth="1"/>
    <col min="1039" max="1039" width="10.6640625" style="3087" customWidth="1"/>
    <col min="1040" max="1040" width="9.44140625" style="3087" bestFit="1" customWidth="1"/>
    <col min="1041" max="1041" width="18.44140625" style="3087" customWidth="1"/>
    <col min="1042" max="1042" width="10.6640625" style="3087" customWidth="1"/>
    <col min="1043" max="1043" width="9" style="3087" bestFit="1" customWidth="1"/>
    <col min="1044" max="1280" width="6.88671875" style="3087"/>
    <col min="1281" max="1281" width="4.109375" style="3087" customWidth="1"/>
    <col min="1282" max="1283" width="25.44140625" style="3087" customWidth="1"/>
    <col min="1284" max="1285" width="10.6640625" style="3087" customWidth="1"/>
    <col min="1286" max="1286" width="14.109375" style="3087" bestFit="1" customWidth="1"/>
    <col min="1287" max="1288" width="12.21875" style="3087" customWidth="1"/>
    <col min="1289" max="1289" width="5.5546875" style="3087" customWidth="1"/>
    <col min="1290" max="1290" width="18.44140625" style="3087" customWidth="1"/>
    <col min="1291" max="1291" width="4.109375" style="3087" customWidth="1"/>
    <col min="1292" max="1292" width="11.21875" style="3087" bestFit="1" customWidth="1"/>
    <col min="1293" max="1294" width="25.44140625" style="3087" customWidth="1"/>
    <col min="1295" max="1295" width="10.6640625" style="3087" customWidth="1"/>
    <col min="1296" max="1296" width="9.44140625" style="3087" bestFit="1" customWidth="1"/>
    <col min="1297" max="1297" width="18.44140625" style="3087" customWidth="1"/>
    <col min="1298" max="1298" width="10.6640625" style="3087" customWidth="1"/>
    <col min="1299" max="1299" width="9" style="3087" bestFit="1" customWidth="1"/>
    <col min="1300" max="1536" width="6.88671875" style="3087"/>
    <col min="1537" max="1537" width="4.109375" style="3087" customWidth="1"/>
    <col min="1538" max="1539" width="25.44140625" style="3087" customWidth="1"/>
    <col min="1540" max="1541" width="10.6640625" style="3087" customWidth="1"/>
    <col min="1542" max="1542" width="14.109375" style="3087" bestFit="1" customWidth="1"/>
    <col min="1543" max="1544" width="12.21875" style="3087" customWidth="1"/>
    <col min="1545" max="1545" width="5.5546875" style="3087" customWidth="1"/>
    <col min="1546" max="1546" width="18.44140625" style="3087" customWidth="1"/>
    <col min="1547" max="1547" width="4.109375" style="3087" customWidth="1"/>
    <col min="1548" max="1548" width="11.21875" style="3087" bestFit="1" customWidth="1"/>
    <col min="1549" max="1550" width="25.44140625" style="3087" customWidth="1"/>
    <col min="1551" max="1551" width="10.6640625" style="3087" customWidth="1"/>
    <col min="1552" max="1552" width="9.44140625" style="3087" bestFit="1" customWidth="1"/>
    <col min="1553" max="1553" width="18.44140625" style="3087" customWidth="1"/>
    <col min="1554" max="1554" width="10.6640625" style="3087" customWidth="1"/>
    <col min="1555" max="1555" width="9" style="3087" bestFit="1" customWidth="1"/>
    <col min="1556" max="1792" width="6.88671875" style="3087"/>
    <col min="1793" max="1793" width="4.109375" style="3087" customWidth="1"/>
    <col min="1794" max="1795" width="25.44140625" style="3087" customWidth="1"/>
    <col min="1796" max="1797" width="10.6640625" style="3087" customWidth="1"/>
    <col min="1798" max="1798" width="14.109375" style="3087" bestFit="1" customWidth="1"/>
    <col min="1799" max="1800" width="12.21875" style="3087" customWidth="1"/>
    <col min="1801" max="1801" width="5.5546875" style="3087" customWidth="1"/>
    <col min="1802" max="1802" width="18.44140625" style="3087" customWidth="1"/>
    <col min="1803" max="1803" width="4.109375" style="3087" customWidth="1"/>
    <col min="1804" max="1804" width="11.21875" style="3087" bestFit="1" customWidth="1"/>
    <col min="1805" max="1806" width="25.44140625" style="3087" customWidth="1"/>
    <col min="1807" max="1807" width="10.6640625" style="3087" customWidth="1"/>
    <col min="1808" max="1808" width="9.44140625" style="3087" bestFit="1" customWidth="1"/>
    <col min="1809" max="1809" width="18.44140625" style="3087" customWidth="1"/>
    <col min="1810" max="1810" width="10.6640625" style="3087" customWidth="1"/>
    <col min="1811" max="1811" width="9" style="3087" bestFit="1" customWidth="1"/>
    <col min="1812" max="2048" width="6.88671875" style="3087"/>
    <col min="2049" max="2049" width="4.109375" style="3087" customWidth="1"/>
    <col min="2050" max="2051" width="25.44140625" style="3087" customWidth="1"/>
    <col min="2052" max="2053" width="10.6640625" style="3087" customWidth="1"/>
    <col min="2054" max="2054" width="14.109375" style="3087" bestFit="1" customWidth="1"/>
    <col min="2055" max="2056" width="12.21875" style="3087" customWidth="1"/>
    <col min="2057" max="2057" width="5.5546875" style="3087" customWidth="1"/>
    <col min="2058" max="2058" width="18.44140625" style="3087" customWidth="1"/>
    <col min="2059" max="2059" width="4.109375" style="3087" customWidth="1"/>
    <col min="2060" max="2060" width="11.21875" style="3087" bestFit="1" customWidth="1"/>
    <col min="2061" max="2062" width="25.44140625" style="3087" customWidth="1"/>
    <col min="2063" max="2063" width="10.6640625" style="3087" customWidth="1"/>
    <col min="2064" max="2064" width="9.44140625" style="3087" bestFit="1" customWidth="1"/>
    <col min="2065" max="2065" width="18.44140625" style="3087" customWidth="1"/>
    <col min="2066" max="2066" width="10.6640625" style="3087" customWidth="1"/>
    <col min="2067" max="2067" width="9" style="3087" bestFit="1" customWidth="1"/>
    <col min="2068" max="2304" width="6.88671875" style="3087"/>
    <col min="2305" max="2305" width="4.109375" style="3087" customWidth="1"/>
    <col min="2306" max="2307" width="25.44140625" style="3087" customWidth="1"/>
    <col min="2308" max="2309" width="10.6640625" style="3087" customWidth="1"/>
    <col min="2310" max="2310" width="14.109375" style="3087" bestFit="1" customWidth="1"/>
    <col min="2311" max="2312" width="12.21875" style="3087" customWidth="1"/>
    <col min="2313" max="2313" width="5.5546875" style="3087" customWidth="1"/>
    <col min="2314" max="2314" width="18.44140625" style="3087" customWidth="1"/>
    <col min="2315" max="2315" width="4.109375" style="3087" customWidth="1"/>
    <col min="2316" max="2316" width="11.21875" style="3087" bestFit="1" customWidth="1"/>
    <col min="2317" max="2318" width="25.44140625" style="3087" customWidth="1"/>
    <col min="2319" max="2319" width="10.6640625" style="3087" customWidth="1"/>
    <col min="2320" max="2320" width="9.44140625" style="3087" bestFit="1" customWidth="1"/>
    <col min="2321" max="2321" width="18.44140625" style="3087" customWidth="1"/>
    <col min="2322" max="2322" width="10.6640625" style="3087" customWidth="1"/>
    <col min="2323" max="2323" width="9" style="3087" bestFit="1" customWidth="1"/>
    <col min="2324" max="2560" width="6.88671875" style="3087"/>
    <col min="2561" max="2561" width="4.109375" style="3087" customWidth="1"/>
    <col min="2562" max="2563" width="25.44140625" style="3087" customWidth="1"/>
    <col min="2564" max="2565" width="10.6640625" style="3087" customWidth="1"/>
    <col min="2566" max="2566" width="14.109375" style="3087" bestFit="1" customWidth="1"/>
    <col min="2567" max="2568" width="12.21875" style="3087" customWidth="1"/>
    <col min="2569" max="2569" width="5.5546875" style="3087" customWidth="1"/>
    <col min="2570" max="2570" width="18.44140625" style="3087" customWidth="1"/>
    <col min="2571" max="2571" width="4.109375" style="3087" customWidth="1"/>
    <col min="2572" max="2572" width="11.21875" style="3087" bestFit="1" customWidth="1"/>
    <col min="2573" max="2574" width="25.44140625" style="3087" customWidth="1"/>
    <col min="2575" max="2575" width="10.6640625" style="3087" customWidth="1"/>
    <col min="2576" max="2576" width="9.44140625" style="3087" bestFit="1" customWidth="1"/>
    <col min="2577" max="2577" width="18.44140625" style="3087" customWidth="1"/>
    <col min="2578" max="2578" width="10.6640625" style="3087" customWidth="1"/>
    <col min="2579" max="2579" width="9" style="3087" bestFit="1" customWidth="1"/>
    <col min="2580" max="2816" width="6.88671875" style="3087"/>
    <col min="2817" max="2817" width="4.109375" style="3087" customWidth="1"/>
    <col min="2818" max="2819" width="25.44140625" style="3087" customWidth="1"/>
    <col min="2820" max="2821" width="10.6640625" style="3087" customWidth="1"/>
    <col min="2822" max="2822" width="14.109375" style="3087" bestFit="1" customWidth="1"/>
    <col min="2823" max="2824" width="12.21875" style="3087" customWidth="1"/>
    <col min="2825" max="2825" width="5.5546875" style="3087" customWidth="1"/>
    <col min="2826" max="2826" width="18.44140625" style="3087" customWidth="1"/>
    <col min="2827" max="2827" width="4.109375" style="3087" customWidth="1"/>
    <col min="2828" max="2828" width="11.21875" style="3087" bestFit="1" customWidth="1"/>
    <col min="2829" max="2830" width="25.44140625" style="3087" customWidth="1"/>
    <col min="2831" max="2831" width="10.6640625" style="3087" customWidth="1"/>
    <col min="2832" max="2832" width="9.44140625" style="3087" bestFit="1" customWidth="1"/>
    <col min="2833" max="2833" width="18.44140625" style="3087" customWidth="1"/>
    <col min="2834" max="2834" width="10.6640625" style="3087" customWidth="1"/>
    <col min="2835" max="2835" width="9" style="3087" bestFit="1" customWidth="1"/>
    <col min="2836" max="3072" width="6.88671875" style="3087"/>
    <col min="3073" max="3073" width="4.109375" style="3087" customWidth="1"/>
    <col min="3074" max="3075" width="25.44140625" style="3087" customWidth="1"/>
    <col min="3076" max="3077" width="10.6640625" style="3087" customWidth="1"/>
    <col min="3078" max="3078" width="14.109375" style="3087" bestFit="1" customWidth="1"/>
    <col min="3079" max="3080" width="12.21875" style="3087" customWidth="1"/>
    <col min="3081" max="3081" width="5.5546875" style="3087" customWidth="1"/>
    <col min="3082" max="3082" width="18.44140625" style="3087" customWidth="1"/>
    <col min="3083" max="3083" width="4.109375" style="3087" customWidth="1"/>
    <col min="3084" max="3084" width="11.21875" style="3087" bestFit="1" customWidth="1"/>
    <col min="3085" max="3086" width="25.44140625" style="3087" customWidth="1"/>
    <col min="3087" max="3087" width="10.6640625" style="3087" customWidth="1"/>
    <col min="3088" max="3088" width="9.44140625" style="3087" bestFit="1" customWidth="1"/>
    <col min="3089" max="3089" width="18.44140625" style="3087" customWidth="1"/>
    <col min="3090" max="3090" width="10.6640625" style="3087" customWidth="1"/>
    <col min="3091" max="3091" width="9" style="3087" bestFit="1" customWidth="1"/>
    <col min="3092" max="3328" width="6.88671875" style="3087"/>
    <col min="3329" max="3329" width="4.109375" style="3087" customWidth="1"/>
    <col min="3330" max="3331" width="25.44140625" style="3087" customWidth="1"/>
    <col min="3332" max="3333" width="10.6640625" style="3087" customWidth="1"/>
    <col min="3334" max="3334" width="14.109375" style="3087" bestFit="1" customWidth="1"/>
    <col min="3335" max="3336" width="12.21875" style="3087" customWidth="1"/>
    <col min="3337" max="3337" width="5.5546875" style="3087" customWidth="1"/>
    <col min="3338" max="3338" width="18.44140625" style="3087" customWidth="1"/>
    <col min="3339" max="3339" width="4.109375" style="3087" customWidth="1"/>
    <col min="3340" max="3340" width="11.21875" style="3087" bestFit="1" customWidth="1"/>
    <col min="3341" max="3342" width="25.44140625" style="3087" customWidth="1"/>
    <col min="3343" max="3343" width="10.6640625" style="3087" customWidth="1"/>
    <col min="3344" max="3344" width="9.44140625" style="3087" bestFit="1" customWidth="1"/>
    <col min="3345" max="3345" width="18.44140625" style="3087" customWidth="1"/>
    <col min="3346" max="3346" width="10.6640625" style="3087" customWidth="1"/>
    <col min="3347" max="3347" width="9" style="3087" bestFit="1" customWidth="1"/>
    <col min="3348" max="3584" width="6.88671875" style="3087"/>
    <col min="3585" max="3585" width="4.109375" style="3087" customWidth="1"/>
    <col min="3586" max="3587" width="25.44140625" style="3087" customWidth="1"/>
    <col min="3588" max="3589" width="10.6640625" style="3087" customWidth="1"/>
    <col min="3590" max="3590" width="14.109375" style="3087" bestFit="1" customWidth="1"/>
    <col min="3591" max="3592" width="12.21875" style="3087" customWidth="1"/>
    <col min="3593" max="3593" width="5.5546875" style="3087" customWidth="1"/>
    <col min="3594" max="3594" width="18.44140625" style="3087" customWidth="1"/>
    <col min="3595" max="3595" width="4.109375" style="3087" customWidth="1"/>
    <col min="3596" max="3596" width="11.21875" style="3087" bestFit="1" customWidth="1"/>
    <col min="3597" max="3598" width="25.44140625" style="3087" customWidth="1"/>
    <col min="3599" max="3599" width="10.6640625" style="3087" customWidth="1"/>
    <col min="3600" max="3600" width="9.44140625" style="3087" bestFit="1" customWidth="1"/>
    <col min="3601" max="3601" width="18.44140625" style="3087" customWidth="1"/>
    <col min="3602" max="3602" width="10.6640625" style="3087" customWidth="1"/>
    <col min="3603" max="3603" width="9" style="3087" bestFit="1" customWidth="1"/>
    <col min="3604" max="3840" width="6.88671875" style="3087"/>
    <col min="3841" max="3841" width="4.109375" style="3087" customWidth="1"/>
    <col min="3842" max="3843" width="25.44140625" style="3087" customWidth="1"/>
    <col min="3844" max="3845" width="10.6640625" style="3087" customWidth="1"/>
    <col min="3846" max="3846" width="14.109375" style="3087" bestFit="1" customWidth="1"/>
    <col min="3847" max="3848" width="12.21875" style="3087" customWidth="1"/>
    <col min="3849" max="3849" width="5.5546875" style="3087" customWidth="1"/>
    <col min="3850" max="3850" width="18.44140625" style="3087" customWidth="1"/>
    <col min="3851" max="3851" width="4.109375" style="3087" customWidth="1"/>
    <col min="3852" max="3852" width="11.21875" style="3087" bestFit="1" customWidth="1"/>
    <col min="3853" max="3854" width="25.44140625" style="3087" customWidth="1"/>
    <col min="3855" max="3855" width="10.6640625" style="3087" customWidth="1"/>
    <col min="3856" max="3856" width="9.44140625" style="3087" bestFit="1" customWidth="1"/>
    <col min="3857" max="3857" width="18.44140625" style="3087" customWidth="1"/>
    <col min="3858" max="3858" width="10.6640625" style="3087" customWidth="1"/>
    <col min="3859" max="3859" width="9" style="3087" bestFit="1" customWidth="1"/>
    <col min="3860" max="4096" width="6.88671875" style="3087"/>
    <col min="4097" max="4097" width="4.109375" style="3087" customWidth="1"/>
    <col min="4098" max="4099" width="25.44140625" style="3087" customWidth="1"/>
    <col min="4100" max="4101" width="10.6640625" style="3087" customWidth="1"/>
    <col min="4102" max="4102" width="14.109375" style="3087" bestFit="1" customWidth="1"/>
    <col min="4103" max="4104" width="12.21875" style="3087" customWidth="1"/>
    <col min="4105" max="4105" width="5.5546875" style="3087" customWidth="1"/>
    <col min="4106" max="4106" width="18.44140625" style="3087" customWidth="1"/>
    <col min="4107" max="4107" width="4.109375" style="3087" customWidth="1"/>
    <col min="4108" max="4108" width="11.21875" style="3087" bestFit="1" customWidth="1"/>
    <col min="4109" max="4110" width="25.44140625" style="3087" customWidth="1"/>
    <col min="4111" max="4111" width="10.6640625" style="3087" customWidth="1"/>
    <col min="4112" max="4112" width="9.44140625" style="3087" bestFit="1" customWidth="1"/>
    <col min="4113" max="4113" width="18.44140625" style="3087" customWidth="1"/>
    <col min="4114" max="4114" width="10.6640625" style="3087" customWidth="1"/>
    <col min="4115" max="4115" width="9" style="3087" bestFit="1" customWidth="1"/>
    <col min="4116" max="4352" width="6.88671875" style="3087"/>
    <col min="4353" max="4353" width="4.109375" style="3087" customWidth="1"/>
    <col min="4354" max="4355" width="25.44140625" style="3087" customWidth="1"/>
    <col min="4356" max="4357" width="10.6640625" style="3087" customWidth="1"/>
    <col min="4358" max="4358" width="14.109375" style="3087" bestFit="1" customWidth="1"/>
    <col min="4359" max="4360" width="12.21875" style="3087" customWidth="1"/>
    <col min="4361" max="4361" width="5.5546875" style="3087" customWidth="1"/>
    <col min="4362" max="4362" width="18.44140625" style="3087" customWidth="1"/>
    <col min="4363" max="4363" width="4.109375" style="3087" customWidth="1"/>
    <col min="4364" max="4364" width="11.21875" style="3087" bestFit="1" customWidth="1"/>
    <col min="4365" max="4366" width="25.44140625" style="3087" customWidth="1"/>
    <col min="4367" max="4367" width="10.6640625" style="3087" customWidth="1"/>
    <col min="4368" max="4368" width="9.44140625" style="3087" bestFit="1" customWidth="1"/>
    <col min="4369" max="4369" width="18.44140625" style="3087" customWidth="1"/>
    <col min="4370" max="4370" width="10.6640625" style="3087" customWidth="1"/>
    <col min="4371" max="4371" width="9" style="3087" bestFit="1" customWidth="1"/>
    <col min="4372" max="4608" width="6.88671875" style="3087"/>
    <col min="4609" max="4609" width="4.109375" style="3087" customWidth="1"/>
    <col min="4610" max="4611" width="25.44140625" style="3087" customWidth="1"/>
    <col min="4612" max="4613" width="10.6640625" style="3087" customWidth="1"/>
    <col min="4614" max="4614" width="14.109375" style="3087" bestFit="1" customWidth="1"/>
    <col min="4615" max="4616" width="12.21875" style="3087" customWidth="1"/>
    <col min="4617" max="4617" width="5.5546875" style="3087" customWidth="1"/>
    <col min="4618" max="4618" width="18.44140625" style="3087" customWidth="1"/>
    <col min="4619" max="4619" width="4.109375" style="3087" customWidth="1"/>
    <col min="4620" max="4620" width="11.21875" style="3087" bestFit="1" customWidth="1"/>
    <col min="4621" max="4622" width="25.44140625" style="3087" customWidth="1"/>
    <col min="4623" max="4623" width="10.6640625" style="3087" customWidth="1"/>
    <col min="4624" max="4624" width="9.44140625" style="3087" bestFit="1" customWidth="1"/>
    <col min="4625" max="4625" width="18.44140625" style="3087" customWidth="1"/>
    <col min="4626" max="4626" width="10.6640625" style="3087" customWidth="1"/>
    <col min="4627" max="4627" width="9" style="3087" bestFit="1" customWidth="1"/>
    <col min="4628" max="4864" width="6.88671875" style="3087"/>
    <col min="4865" max="4865" width="4.109375" style="3087" customWidth="1"/>
    <col min="4866" max="4867" width="25.44140625" style="3087" customWidth="1"/>
    <col min="4868" max="4869" width="10.6640625" style="3087" customWidth="1"/>
    <col min="4870" max="4870" width="14.109375" style="3087" bestFit="1" customWidth="1"/>
    <col min="4871" max="4872" width="12.21875" style="3087" customWidth="1"/>
    <col min="4873" max="4873" width="5.5546875" style="3087" customWidth="1"/>
    <col min="4874" max="4874" width="18.44140625" style="3087" customWidth="1"/>
    <col min="4875" max="4875" width="4.109375" style="3087" customWidth="1"/>
    <col min="4876" max="4876" width="11.21875" style="3087" bestFit="1" customWidth="1"/>
    <col min="4877" max="4878" width="25.44140625" style="3087" customWidth="1"/>
    <col min="4879" max="4879" width="10.6640625" style="3087" customWidth="1"/>
    <col min="4880" max="4880" width="9.44140625" style="3087" bestFit="1" customWidth="1"/>
    <col min="4881" max="4881" width="18.44140625" style="3087" customWidth="1"/>
    <col min="4882" max="4882" width="10.6640625" style="3087" customWidth="1"/>
    <col min="4883" max="4883" width="9" style="3087" bestFit="1" customWidth="1"/>
    <col min="4884" max="5120" width="6.88671875" style="3087"/>
    <col min="5121" max="5121" width="4.109375" style="3087" customWidth="1"/>
    <col min="5122" max="5123" width="25.44140625" style="3087" customWidth="1"/>
    <col min="5124" max="5125" width="10.6640625" style="3087" customWidth="1"/>
    <col min="5126" max="5126" width="14.109375" style="3087" bestFit="1" customWidth="1"/>
    <col min="5127" max="5128" width="12.21875" style="3087" customWidth="1"/>
    <col min="5129" max="5129" width="5.5546875" style="3087" customWidth="1"/>
    <col min="5130" max="5130" width="18.44140625" style="3087" customWidth="1"/>
    <col min="5131" max="5131" width="4.109375" style="3087" customWidth="1"/>
    <col min="5132" max="5132" width="11.21875" style="3087" bestFit="1" customWidth="1"/>
    <col min="5133" max="5134" width="25.44140625" style="3087" customWidth="1"/>
    <col min="5135" max="5135" width="10.6640625" style="3087" customWidth="1"/>
    <col min="5136" max="5136" width="9.44140625" style="3087" bestFit="1" customWidth="1"/>
    <col min="5137" max="5137" width="18.44140625" style="3087" customWidth="1"/>
    <col min="5138" max="5138" width="10.6640625" style="3087" customWidth="1"/>
    <col min="5139" max="5139" width="9" style="3087" bestFit="1" customWidth="1"/>
    <col min="5140" max="5376" width="6.88671875" style="3087"/>
    <col min="5377" max="5377" width="4.109375" style="3087" customWidth="1"/>
    <col min="5378" max="5379" width="25.44140625" style="3087" customWidth="1"/>
    <col min="5380" max="5381" width="10.6640625" style="3087" customWidth="1"/>
    <col min="5382" max="5382" width="14.109375" style="3087" bestFit="1" customWidth="1"/>
    <col min="5383" max="5384" width="12.21875" style="3087" customWidth="1"/>
    <col min="5385" max="5385" width="5.5546875" style="3087" customWidth="1"/>
    <col min="5386" max="5386" width="18.44140625" style="3087" customWidth="1"/>
    <col min="5387" max="5387" width="4.109375" style="3087" customWidth="1"/>
    <col min="5388" max="5388" width="11.21875" style="3087" bestFit="1" customWidth="1"/>
    <col min="5389" max="5390" width="25.44140625" style="3087" customWidth="1"/>
    <col min="5391" max="5391" width="10.6640625" style="3087" customWidth="1"/>
    <col min="5392" max="5392" width="9.44140625" style="3087" bestFit="1" customWidth="1"/>
    <col min="5393" max="5393" width="18.44140625" style="3087" customWidth="1"/>
    <col min="5394" max="5394" width="10.6640625" style="3087" customWidth="1"/>
    <col min="5395" max="5395" width="9" style="3087" bestFit="1" customWidth="1"/>
    <col min="5396" max="5632" width="6.88671875" style="3087"/>
    <col min="5633" max="5633" width="4.109375" style="3087" customWidth="1"/>
    <col min="5634" max="5635" width="25.44140625" style="3087" customWidth="1"/>
    <col min="5636" max="5637" width="10.6640625" style="3087" customWidth="1"/>
    <col min="5638" max="5638" width="14.109375" style="3087" bestFit="1" customWidth="1"/>
    <col min="5639" max="5640" width="12.21875" style="3087" customWidth="1"/>
    <col min="5641" max="5641" width="5.5546875" style="3087" customWidth="1"/>
    <col min="5642" max="5642" width="18.44140625" style="3087" customWidth="1"/>
    <col min="5643" max="5643" width="4.109375" style="3087" customWidth="1"/>
    <col min="5644" max="5644" width="11.21875" style="3087" bestFit="1" customWidth="1"/>
    <col min="5645" max="5646" width="25.44140625" style="3087" customWidth="1"/>
    <col min="5647" max="5647" width="10.6640625" style="3087" customWidth="1"/>
    <col min="5648" max="5648" width="9.44140625" style="3087" bestFit="1" customWidth="1"/>
    <col min="5649" max="5649" width="18.44140625" style="3087" customWidth="1"/>
    <col min="5650" max="5650" width="10.6640625" style="3087" customWidth="1"/>
    <col min="5651" max="5651" width="9" style="3087" bestFit="1" customWidth="1"/>
    <col min="5652" max="5888" width="6.88671875" style="3087"/>
    <col min="5889" max="5889" width="4.109375" style="3087" customWidth="1"/>
    <col min="5890" max="5891" width="25.44140625" style="3087" customWidth="1"/>
    <col min="5892" max="5893" width="10.6640625" style="3087" customWidth="1"/>
    <col min="5894" max="5894" width="14.109375" style="3087" bestFit="1" customWidth="1"/>
    <col min="5895" max="5896" width="12.21875" style="3087" customWidth="1"/>
    <col min="5897" max="5897" width="5.5546875" style="3087" customWidth="1"/>
    <col min="5898" max="5898" width="18.44140625" style="3087" customWidth="1"/>
    <col min="5899" max="5899" width="4.109375" style="3087" customWidth="1"/>
    <col min="5900" max="5900" width="11.21875" style="3087" bestFit="1" customWidth="1"/>
    <col min="5901" max="5902" width="25.44140625" style="3087" customWidth="1"/>
    <col min="5903" max="5903" width="10.6640625" style="3087" customWidth="1"/>
    <col min="5904" max="5904" width="9.44140625" style="3087" bestFit="1" customWidth="1"/>
    <col min="5905" max="5905" width="18.44140625" style="3087" customWidth="1"/>
    <col min="5906" max="5906" width="10.6640625" style="3087" customWidth="1"/>
    <col min="5907" max="5907" width="9" style="3087" bestFit="1" customWidth="1"/>
    <col min="5908" max="6144" width="6.88671875" style="3087"/>
    <col min="6145" max="6145" width="4.109375" style="3087" customWidth="1"/>
    <col min="6146" max="6147" width="25.44140625" style="3087" customWidth="1"/>
    <col min="6148" max="6149" width="10.6640625" style="3087" customWidth="1"/>
    <col min="6150" max="6150" width="14.109375" style="3087" bestFit="1" customWidth="1"/>
    <col min="6151" max="6152" width="12.21875" style="3087" customWidth="1"/>
    <col min="6153" max="6153" width="5.5546875" style="3087" customWidth="1"/>
    <col min="6154" max="6154" width="18.44140625" style="3087" customWidth="1"/>
    <col min="6155" max="6155" width="4.109375" style="3087" customWidth="1"/>
    <col min="6156" max="6156" width="11.21875" style="3087" bestFit="1" customWidth="1"/>
    <col min="6157" max="6158" width="25.44140625" style="3087" customWidth="1"/>
    <col min="6159" max="6159" width="10.6640625" style="3087" customWidth="1"/>
    <col min="6160" max="6160" width="9.44140625" style="3087" bestFit="1" customWidth="1"/>
    <col min="6161" max="6161" width="18.44140625" style="3087" customWidth="1"/>
    <col min="6162" max="6162" width="10.6640625" style="3087" customWidth="1"/>
    <col min="6163" max="6163" width="9" style="3087" bestFit="1" customWidth="1"/>
    <col min="6164" max="6400" width="6.88671875" style="3087"/>
    <col min="6401" max="6401" width="4.109375" style="3087" customWidth="1"/>
    <col min="6402" max="6403" width="25.44140625" style="3087" customWidth="1"/>
    <col min="6404" max="6405" width="10.6640625" style="3087" customWidth="1"/>
    <col min="6406" max="6406" width="14.109375" style="3087" bestFit="1" customWidth="1"/>
    <col min="6407" max="6408" width="12.21875" style="3087" customWidth="1"/>
    <col min="6409" max="6409" width="5.5546875" style="3087" customWidth="1"/>
    <col min="6410" max="6410" width="18.44140625" style="3087" customWidth="1"/>
    <col min="6411" max="6411" width="4.109375" style="3087" customWidth="1"/>
    <col min="6412" max="6412" width="11.21875" style="3087" bestFit="1" customWidth="1"/>
    <col min="6413" max="6414" width="25.44140625" style="3087" customWidth="1"/>
    <col min="6415" max="6415" width="10.6640625" style="3087" customWidth="1"/>
    <col min="6416" max="6416" width="9.44140625" style="3087" bestFit="1" customWidth="1"/>
    <col min="6417" max="6417" width="18.44140625" style="3087" customWidth="1"/>
    <col min="6418" max="6418" width="10.6640625" style="3087" customWidth="1"/>
    <col min="6419" max="6419" width="9" style="3087" bestFit="1" customWidth="1"/>
    <col min="6420" max="6656" width="6.88671875" style="3087"/>
    <col min="6657" max="6657" width="4.109375" style="3087" customWidth="1"/>
    <col min="6658" max="6659" width="25.44140625" style="3087" customWidth="1"/>
    <col min="6660" max="6661" width="10.6640625" style="3087" customWidth="1"/>
    <col min="6662" max="6662" width="14.109375" style="3087" bestFit="1" customWidth="1"/>
    <col min="6663" max="6664" width="12.21875" style="3087" customWidth="1"/>
    <col min="6665" max="6665" width="5.5546875" style="3087" customWidth="1"/>
    <col min="6666" max="6666" width="18.44140625" style="3087" customWidth="1"/>
    <col min="6667" max="6667" width="4.109375" style="3087" customWidth="1"/>
    <col min="6668" max="6668" width="11.21875" style="3087" bestFit="1" customWidth="1"/>
    <col min="6669" max="6670" width="25.44140625" style="3087" customWidth="1"/>
    <col min="6671" max="6671" width="10.6640625" style="3087" customWidth="1"/>
    <col min="6672" max="6672" width="9.44140625" style="3087" bestFit="1" customWidth="1"/>
    <col min="6673" max="6673" width="18.44140625" style="3087" customWidth="1"/>
    <col min="6674" max="6674" width="10.6640625" style="3087" customWidth="1"/>
    <col min="6675" max="6675" width="9" style="3087" bestFit="1" customWidth="1"/>
    <col min="6676" max="6912" width="6.88671875" style="3087"/>
    <col min="6913" max="6913" width="4.109375" style="3087" customWidth="1"/>
    <col min="6914" max="6915" width="25.44140625" style="3087" customWidth="1"/>
    <col min="6916" max="6917" width="10.6640625" style="3087" customWidth="1"/>
    <col min="6918" max="6918" width="14.109375" style="3087" bestFit="1" customWidth="1"/>
    <col min="6919" max="6920" width="12.21875" style="3087" customWidth="1"/>
    <col min="6921" max="6921" width="5.5546875" style="3087" customWidth="1"/>
    <col min="6922" max="6922" width="18.44140625" style="3087" customWidth="1"/>
    <col min="6923" max="6923" width="4.109375" style="3087" customWidth="1"/>
    <col min="6924" max="6924" width="11.21875" style="3087" bestFit="1" customWidth="1"/>
    <col min="6925" max="6926" width="25.44140625" style="3087" customWidth="1"/>
    <col min="6927" max="6927" width="10.6640625" style="3087" customWidth="1"/>
    <col min="6928" max="6928" width="9.44140625" style="3087" bestFit="1" customWidth="1"/>
    <col min="6929" max="6929" width="18.44140625" style="3087" customWidth="1"/>
    <col min="6930" max="6930" width="10.6640625" style="3087" customWidth="1"/>
    <col min="6931" max="6931" width="9" style="3087" bestFit="1" customWidth="1"/>
    <col min="6932" max="7168" width="6.88671875" style="3087"/>
    <col min="7169" max="7169" width="4.109375" style="3087" customWidth="1"/>
    <col min="7170" max="7171" width="25.44140625" style="3087" customWidth="1"/>
    <col min="7172" max="7173" width="10.6640625" style="3087" customWidth="1"/>
    <col min="7174" max="7174" width="14.109375" style="3087" bestFit="1" customWidth="1"/>
    <col min="7175" max="7176" width="12.21875" style="3087" customWidth="1"/>
    <col min="7177" max="7177" width="5.5546875" style="3087" customWidth="1"/>
    <col min="7178" max="7178" width="18.44140625" style="3087" customWidth="1"/>
    <col min="7179" max="7179" width="4.109375" style="3087" customWidth="1"/>
    <col min="7180" max="7180" width="11.21875" style="3087" bestFit="1" customWidth="1"/>
    <col min="7181" max="7182" width="25.44140625" style="3087" customWidth="1"/>
    <col min="7183" max="7183" width="10.6640625" style="3087" customWidth="1"/>
    <col min="7184" max="7184" width="9.44140625" style="3087" bestFit="1" customWidth="1"/>
    <col min="7185" max="7185" width="18.44140625" style="3087" customWidth="1"/>
    <col min="7186" max="7186" width="10.6640625" style="3087" customWidth="1"/>
    <col min="7187" max="7187" width="9" style="3087" bestFit="1" customWidth="1"/>
    <col min="7188" max="7424" width="6.88671875" style="3087"/>
    <col min="7425" max="7425" width="4.109375" style="3087" customWidth="1"/>
    <col min="7426" max="7427" width="25.44140625" style="3087" customWidth="1"/>
    <col min="7428" max="7429" width="10.6640625" style="3087" customWidth="1"/>
    <col min="7430" max="7430" width="14.109375" style="3087" bestFit="1" customWidth="1"/>
    <col min="7431" max="7432" width="12.21875" style="3087" customWidth="1"/>
    <col min="7433" max="7433" width="5.5546875" style="3087" customWidth="1"/>
    <col min="7434" max="7434" width="18.44140625" style="3087" customWidth="1"/>
    <col min="7435" max="7435" width="4.109375" style="3087" customWidth="1"/>
    <col min="7436" max="7436" width="11.21875" style="3087" bestFit="1" customWidth="1"/>
    <col min="7437" max="7438" width="25.44140625" style="3087" customWidth="1"/>
    <col min="7439" max="7439" width="10.6640625" style="3087" customWidth="1"/>
    <col min="7440" max="7440" width="9.44140625" style="3087" bestFit="1" customWidth="1"/>
    <col min="7441" max="7441" width="18.44140625" style="3087" customWidth="1"/>
    <col min="7442" max="7442" width="10.6640625" style="3087" customWidth="1"/>
    <col min="7443" max="7443" width="9" style="3087" bestFit="1" customWidth="1"/>
    <col min="7444" max="7680" width="6.88671875" style="3087"/>
    <col min="7681" max="7681" width="4.109375" style="3087" customWidth="1"/>
    <col min="7682" max="7683" width="25.44140625" style="3087" customWidth="1"/>
    <col min="7684" max="7685" width="10.6640625" style="3087" customWidth="1"/>
    <col min="7686" max="7686" width="14.109375" style="3087" bestFit="1" customWidth="1"/>
    <col min="7687" max="7688" width="12.21875" style="3087" customWidth="1"/>
    <col min="7689" max="7689" width="5.5546875" style="3087" customWidth="1"/>
    <col min="7690" max="7690" width="18.44140625" style="3087" customWidth="1"/>
    <col min="7691" max="7691" width="4.109375" style="3087" customWidth="1"/>
    <col min="7692" max="7692" width="11.21875" style="3087" bestFit="1" customWidth="1"/>
    <col min="7693" max="7694" width="25.44140625" style="3087" customWidth="1"/>
    <col min="7695" max="7695" width="10.6640625" style="3087" customWidth="1"/>
    <col min="7696" max="7696" width="9.44140625" style="3087" bestFit="1" customWidth="1"/>
    <col min="7697" max="7697" width="18.44140625" style="3087" customWidth="1"/>
    <col min="7698" max="7698" width="10.6640625" style="3087" customWidth="1"/>
    <col min="7699" max="7699" width="9" style="3087" bestFit="1" customWidth="1"/>
    <col min="7700" max="7936" width="6.88671875" style="3087"/>
    <col min="7937" max="7937" width="4.109375" style="3087" customWidth="1"/>
    <col min="7938" max="7939" width="25.44140625" style="3087" customWidth="1"/>
    <col min="7940" max="7941" width="10.6640625" style="3087" customWidth="1"/>
    <col min="7942" max="7942" width="14.109375" style="3087" bestFit="1" customWidth="1"/>
    <col min="7943" max="7944" width="12.21875" style="3087" customWidth="1"/>
    <col min="7945" max="7945" width="5.5546875" style="3087" customWidth="1"/>
    <col min="7946" max="7946" width="18.44140625" style="3087" customWidth="1"/>
    <col min="7947" max="7947" width="4.109375" style="3087" customWidth="1"/>
    <col min="7948" max="7948" width="11.21875" style="3087" bestFit="1" customWidth="1"/>
    <col min="7949" max="7950" width="25.44140625" style="3087" customWidth="1"/>
    <col min="7951" max="7951" width="10.6640625" style="3087" customWidth="1"/>
    <col min="7952" max="7952" width="9.44140625" style="3087" bestFit="1" customWidth="1"/>
    <col min="7953" max="7953" width="18.44140625" style="3087" customWidth="1"/>
    <col min="7954" max="7954" width="10.6640625" style="3087" customWidth="1"/>
    <col min="7955" max="7955" width="9" style="3087" bestFit="1" customWidth="1"/>
    <col min="7956" max="8192" width="6.88671875" style="3087"/>
    <col min="8193" max="8193" width="4.109375" style="3087" customWidth="1"/>
    <col min="8194" max="8195" width="25.44140625" style="3087" customWidth="1"/>
    <col min="8196" max="8197" width="10.6640625" style="3087" customWidth="1"/>
    <col min="8198" max="8198" width="14.109375" style="3087" bestFit="1" customWidth="1"/>
    <col min="8199" max="8200" width="12.21875" style="3087" customWidth="1"/>
    <col min="8201" max="8201" width="5.5546875" style="3087" customWidth="1"/>
    <col min="8202" max="8202" width="18.44140625" style="3087" customWidth="1"/>
    <col min="8203" max="8203" width="4.109375" style="3087" customWidth="1"/>
    <col min="8204" max="8204" width="11.21875" style="3087" bestFit="1" customWidth="1"/>
    <col min="8205" max="8206" width="25.44140625" style="3087" customWidth="1"/>
    <col min="8207" max="8207" width="10.6640625" style="3087" customWidth="1"/>
    <col min="8208" max="8208" width="9.44140625" style="3087" bestFit="1" customWidth="1"/>
    <col min="8209" max="8209" width="18.44140625" style="3087" customWidth="1"/>
    <col min="8210" max="8210" width="10.6640625" style="3087" customWidth="1"/>
    <col min="8211" max="8211" width="9" style="3087" bestFit="1" customWidth="1"/>
    <col min="8212" max="8448" width="6.88671875" style="3087"/>
    <col min="8449" max="8449" width="4.109375" style="3087" customWidth="1"/>
    <col min="8450" max="8451" width="25.44140625" style="3087" customWidth="1"/>
    <col min="8452" max="8453" width="10.6640625" style="3087" customWidth="1"/>
    <col min="8454" max="8454" width="14.109375" style="3087" bestFit="1" customWidth="1"/>
    <col min="8455" max="8456" width="12.21875" style="3087" customWidth="1"/>
    <col min="8457" max="8457" width="5.5546875" style="3087" customWidth="1"/>
    <col min="8458" max="8458" width="18.44140625" style="3087" customWidth="1"/>
    <col min="8459" max="8459" width="4.109375" style="3087" customWidth="1"/>
    <col min="8460" max="8460" width="11.21875" style="3087" bestFit="1" customWidth="1"/>
    <col min="8461" max="8462" width="25.44140625" style="3087" customWidth="1"/>
    <col min="8463" max="8463" width="10.6640625" style="3087" customWidth="1"/>
    <col min="8464" max="8464" width="9.44140625" style="3087" bestFit="1" customWidth="1"/>
    <col min="8465" max="8465" width="18.44140625" style="3087" customWidth="1"/>
    <col min="8466" max="8466" width="10.6640625" style="3087" customWidth="1"/>
    <col min="8467" max="8467" width="9" style="3087" bestFit="1" customWidth="1"/>
    <col min="8468" max="8704" width="6.88671875" style="3087"/>
    <col min="8705" max="8705" width="4.109375" style="3087" customWidth="1"/>
    <col min="8706" max="8707" width="25.44140625" style="3087" customWidth="1"/>
    <col min="8708" max="8709" width="10.6640625" style="3087" customWidth="1"/>
    <col min="8710" max="8710" width="14.109375" style="3087" bestFit="1" customWidth="1"/>
    <col min="8711" max="8712" width="12.21875" style="3087" customWidth="1"/>
    <col min="8713" max="8713" width="5.5546875" style="3087" customWidth="1"/>
    <col min="8714" max="8714" width="18.44140625" style="3087" customWidth="1"/>
    <col min="8715" max="8715" width="4.109375" style="3087" customWidth="1"/>
    <col min="8716" max="8716" width="11.21875" style="3087" bestFit="1" customWidth="1"/>
    <col min="8717" max="8718" width="25.44140625" style="3087" customWidth="1"/>
    <col min="8719" max="8719" width="10.6640625" style="3087" customWidth="1"/>
    <col min="8720" max="8720" width="9.44140625" style="3087" bestFit="1" customWidth="1"/>
    <col min="8721" max="8721" width="18.44140625" style="3087" customWidth="1"/>
    <col min="8722" max="8722" width="10.6640625" style="3087" customWidth="1"/>
    <col min="8723" max="8723" width="9" style="3087" bestFit="1" customWidth="1"/>
    <col min="8724" max="8960" width="6.88671875" style="3087"/>
    <col min="8961" max="8961" width="4.109375" style="3087" customWidth="1"/>
    <col min="8962" max="8963" width="25.44140625" style="3087" customWidth="1"/>
    <col min="8964" max="8965" width="10.6640625" style="3087" customWidth="1"/>
    <col min="8966" max="8966" width="14.109375" style="3087" bestFit="1" customWidth="1"/>
    <col min="8967" max="8968" width="12.21875" style="3087" customWidth="1"/>
    <col min="8969" max="8969" width="5.5546875" style="3087" customWidth="1"/>
    <col min="8970" max="8970" width="18.44140625" style="3087" customWidth="1"/>
    <col min="8971" max="8971" width="4.109375" style="3087" customWidth="1"/>
    <col min="8972" max="8972" width="11.21875" style="3087" bestFit="1" customWidth="1"/>
    <col min="8973" max="8974" width="25.44140625" style="3087" customWidth="1"/>
    <col min="8975" max="8975" width="10.6640625" style="3087" customWidth="1"/>
    <col min="8976" max="8976" width="9.44140625" style="3087" bestFit="1" customWidth="1"/>
    <col min="8977" max="8977" width="18.44140625" style="3087" customWidth="1"/>
    <col min="8978" max="8978" width="10.6640625" style="3087" customWidth="1"/>
    <col min="8979" max="8979" width="9" style="3087" bestFit="1" customWidth="1"/>
    <col min="8980" max="9216" width="6.88671875" style="3087"/>
    <col min="9217" max="9217" width="4.109375" style="3087" customWidth="1"/>
    <col min="9218" max="9219" width="25.44140625" style="3087" customWidth="1"/>
    <col min="9220" max="9221" width="10.6640625" style="3087" customWidth="1"/>
    <col min="9222" max="9222" width="14.109375" style="3087" bestFit="1" customWidth="1"/>
    <col min="9223" max="9224" width="12.21875" style="3087" customWidth="1"/>
    <col min="9225" max="9225" width="5.5546875" style="3087" customWidth="1"/>
    <col min="9226" max="9226" width="18.44140625" style="3087" customWidth="1"/>
    <col min="9227" max="9227" width="4.109375" style="3087" customWidth="1"/>
    <col min="9228" max="9228" width="11.21875" style="3087" bestFit="1" customWidth="1"/>
    <col min="9229" max="9230" width="25.44140625" style="3087" customWidth="1"/>
    <col min="9231" max="9231" width="10.6640625" style="3087" customWidth="1"/>
    <col min="9232" max="9232" width="9.44140625" style="3087" bestFit="1" customWidth="1"/>
    <col min="9233" max="9233" width="18.44140625" style="3087" customWidth="1"/>
    <col min="9234" max="9234" width="10.6640625" style="3087" customWidth="1"/>
    <col min="9235" max="9235" width="9" style="3087" bestFit="1" customWidth="1"/>
    <col min="9236" max="9472" width="6.88671875" style="3087"/>
    <col min="9473" max="9473" width="4.109375" style="3087" customWidth="1"/>
    <col min="9474" max="9475" width="25.44140625" style="3087" customWidth="1"/>
    <col min="9476" max="9477" width="10.6640625" style="3087" customWidth="1"/>
    <col min="9478" max="9478" width="14.109375" style="3087" bestFit="1" customWidth="1"/>
    <col min="9479" max="9480" width="12.21875" style="3087" customWidth="1"/>
    <col min="9481" max="9481" width="5.5546875" style="3087" customWidth="1"/>
    <col min="9482" max="9482" width="18.44140625" style="3087" customWidth="1"/>
    <col min="9483" max="9483" width="4.109375" style="3087" customWidth="1"/>
    <col min="9484" max="9484" width="11.21875" style="3087" bestFit="1" customWidth="1"/>
    <col min="9485" max="9486" width="25.44140625" style="3087" customWidth="1"/>
    <col min="9487" max="9487" width="10.6640625" style="3087" customWidth="1"/>
    <col min="9488" max="9488" width="9.44140625" style="3087" bestFit="1" customWidth="1"/>
    <col min="9489" max="9489" width="18.44140625" style="3087" customWidth="1"/>
    <col min="9490" max="9490" width="10.6640625" style="3087" customWidth="1"/>
    <col min="9491" max="9491" width="9" style="3087" bestFit="1" customWidth="1"/>
    <col min="9492" max="9728" width="6.88671875" style="3087"/>
    <col min="9729" max="9729" width="4.109375" style="3087" customWidth="1"/>
    <col min="9730" max="9731" width="25.44140625" style="3087" customWidth="1"/>
    <col min="9732" max="9733" width="10.6640625" style="3087" customWidth="1"/>
    <col min="9734" max="9734" width="14.109375" style="3087" bestFit="1" customWidth="1"/>
    <col min="9735" max="9736" width="12.21875" style="3087" customWidth="1"/>
    <col min="9737" max="9737" width="5.5546875" style="3087" customWidth="1"/>
    <col min="9738" max="9738" width="18.44140625" style="3087" customWidth="1"/>
    <col min="9739" max="9739" width="4.109375" style="3087" customWidth="1"/>
    <col min="9740" max="9740" width="11.21875" style="3087" bestFit="1" customWidth="1"/>
    <col min="9741" max="9742" width="25.44140625" style="3087" customWidth="1"/>
    <col min="9743" max="9743" width="10.6640625" style="3087" customWidth="1"/>
    <col min="9744" max="9744" width="9.44140625" style="3087" bestFit="1" customWidth="1"/>
    <col min="9745" max="9745" width="18.44140625" style="3087" customWidth="1"/>
    <col min="9746" max="9746" width="10.6640625" style="3087" customWidth="1"/>
    <col min="9747" max="9747" width="9" style="3087" bestFit="1" customWidth="1"/>
    <col min="9748" max="9984" width="6.88671875" style="3087"/>
    <col min="9985" max="9985" width="4.109375" style="3087" customWidth="1"/>
    <col min="9986" max="9987" width="25.44140625" style="3087" customWidth="1"/>
    <col min="9988" max="9989" width="10.6640625" style="3087" customWidth="1"/>
    <col min="9990" max="9990" width="14.109375" style="3087" bestFit="1" customWidth="1"/>
    <col min="9991" max="9992" width="12.21875" style="3087" customWidth="1"/>
    <col min="9993" max="9993" width="5.5546875" style="3087" customWidth="1"/>
    <col min="9994" max="9994" width="18.44140625" style="3087" customWidth="1"/>
    <col min="9995" max="9995" width="4.109375" style="3087" customWidth="1"/>
    <col min="9996" max="9996" width="11.21875" style="3087" bestFit="1" customWidth="1"/>
    <col min="9997" max="9998" width="25.44140625" style="3087" customWidth="1"/>
    <col min="9999" max="9999" width="10.6640625" style="3087" customWidth="1"/>
    <col min="10000" max="10000" width="9.44140625" style="3087" bestFit="1" customWidth="1"/>
    <col min="10001" max="10001" width="18.44140625" style="3087" customWidth="1"/>
    <col min="10002" max="10002" width="10.6640625" style="3087" customWidth="1"/>
    <col min="10003" max="10003" width="9" style="3087" bestFit="1" customWidth="1"/>
    <col min="10004" max="10240" width="6.88671875" style="3087"/>
    <col min="10241" max="10241" width="4.109375" style="3087" customWidth="1"/>
    <col min="10242" max="10243" width="25.44140625" style="3087" customWidth="1"/>
    <col min="10244" max="10245" width="10.6640625" style="3087" customWidth="1"/>
    <col min="10246" max="10246" width="14.109375" style="3087" bestFit="1" customWidth="1"/>
    <col min="10247" max="10248" width="12.21875" style="3087" customWidth="1"/>
    <col min="10249" max="10249" width="5.5546875" style="3087" customWidth="1"/>
    <col min="10250" max="10250" width="18.44140625" style="3087" customWidth="1"/>
    <col min="10251" max="10251" width="4.109375" style="3087" customWidth="1"/>
    <col min="10252" max="10252" width="11.21875" style="3087" bestFit="1" customWidth="1"/>
    <col min="10253" max="10254" width="25.44140625" style="3087" customWidth="1"/>
    <col min="10255" max="10255" width="10.6640625" style="3087" customWidth="1"/>
    <col min="10256" max="10256" width="9.44140625" style="3087" bestFit="1" customWidth="1"/>
    <col min="10257" max="10257" width="18.44140625" style="3087" customWidth="1"/>
    <col min="10258" max="10258" width="10.6640625" style="3087" customWidth="1"/>
    <col min="10259" max="10259" width="9" style="3087" bestFit="1" customWidth="1"/>
    <col min="10260" max="10496" width="6.88671875" style="3087"/>
    <col min="10497" max="10497" width="4.109375" style="3087" customWidth="1"/>
    <col min="10498" max="10499" width="25.44140625" style="3087" customWidth="1"/>
    <col min="10500" max="10501" width="10.6640625" style="3087" customWidth="1"/>
    <col min="10502" max="10502" width="14.109375" style="3087" bestFit="1" customWidth="1"/>
    <col min="10503" max="10504" width="12.21875" style="3087" customWidth="1"/>
    <col min="10505" max="10505" width="5.5546875" style="3087" customWidth="1"/>
    <col min="10506" max="10506" width="18.44140625" style="3087" customWidth="1"/>
    <col min="10507" max="10507" width="4.109375" style="3087" customWidth="1"/>
    <col min="10508" max="10508" width="11.21875" style="3087" bestFit="1" customWidth="1"/>
    <col min="10509" max="10510" width="25.44140625" style="3087" customWidth="1"/>
    <col min="10511" max="10511" width="10.6640625" style="3087" customWidth="1"/>
    <col min="10512" max="10512" width="9.44140625" style="3087" bestFit="1" customWidth="1"/>
    <col min="10513" max="10513" width="18.44140625" style="3087" customWidth="1"/>
    <col min="10514" max="10514" width="10.6640625" style="3087" customWidth="1"/>
    <col min="10515" max="10515" width="9" style="3087" bestFit="1" customWidth="1"/>
    <col min="10516" max="10752" width="6.88671875" style="3087"/>
    <col min="10753" max="10753" width="4.109375" style="3087" customWidth="1"/>
    <col min="10754" max="10755" width="25.44140625" style="3087" customWidth="1"/>
    <col min="10756" max="10757" width="10.6640625" style="3087" customWidth="1"/>
    <col min="10758" max="10758" width="14.109375" style="3087" bestFit="1" customWidth="1"/>
    <col min="10759" max="10760" width="12.21875" style="3087" customWidth="1"/>
    <col min="10761" max="10761" width="5.5546875" style="3087" customWidth="1"/>
    <col min="10762" max="10762" width="18.44140625" style="3087" customWidth="1"/>
    <col min="10763" max="10763" width="4.109375" style="3087" customWidth="1"/>
    <col min="10764" max="10764" width="11.21875" style="3087" bestFit="1" customWidth="1"/>
    <col min="10765" max="10766" width="25.44140625" style="3087" customWidth="1"/>
    <col min="10767" max="10767" width="10.6640625" style="3087" customWidth="1"/>
    <col min="10768" max="10768" width="9.44140625" style="3087" bestFit="1" customWidth="1"/>
    <col min="10769" max="10769" width="18.44140625" style="3087" customWidth="1"/>
    <col min="10770" max="10770" width="10.6640625" style="3087" customWidth="1"/>
    <col min="10771" max="10771" width="9" style="3087" bestFit="1" customWidth="1"/>
    <col min="10772" max="11008" width="6.88671875" style="3087"/>
    <col min="11009" max="11009" width="4.109375" style="3087" customWidth="1"/>
    <col min="11010" max="11011" width="25.44140625" style="3087" customWidth="1"/>
    <col min="11012" max="11013" width="10.6640625" style="3087" customWidth="1"/>
    <col min="11014" max="11014" width="14.109375" style="3087" bestFit="1" customWidth="1"/>
    <col min="11015" max="11016" width="12.21875" style="3087" customWidth="1"/>
    <col min="11017" max="11017" width="5.5546875" style="3087" customWidth="1"/>
    <col min="11018" max="11018" width="18.44140625" style="3087" customWidth="1"/>
    <col min="11019" max="11019" width="4.109375" style="3087" customWidth="1"/>
    <col min="11020" max="11020" width="11.21875" style="3087" bestFit="1" customWidth="1"/>
    <col min="11021" max="11022" width="25.44140625" style="3087" customWidth="1"/>
    <col min="11023" max="11023" width="10.6640625" style="3087" customWidth="1"/>
    <col min="11024" max="11024" width="9.44140625" style="3087" bestFit="1" customWidth="1"/>
    <col min="11025" max="11025" width="18.44140625" style="3087" customWidth="1"/>
    <col min="11026" max="11026" width="10.6640625" style="3087" customWidth="1"/>
    <col min="11027" max="11027" width="9" style="3087" bestFit="1" customWidth="1"/>
    <col min="11028" max="11264" width="6.88671875" style="3087"/>
    <col min="11265" max="11265" width="4.109375" style="3087" customWidth="1"/>
    <col min="11266" max="11267" width="25.44140625" style="3087" customWidth="1"/>
    <col min="11268" max="11269" width="10.6640625" style="3087" customWidth="1"/>
    <col min="11270" max="11270" width="14.109375" style="3087" bestFit="1" customWidth="1"/>
    <col min="11271" max="11272" width="12.21875" style="3087" customWidth="1"/>
    <col min="11273" max="11273" width="5.5546875" style="3087" customWidth="1"/>
    <col min="11274" max="11274" width="18.44140625" style="3087" customWidth="1"/>
    <col min="11275" max="11275" width="4.109375" style="3087" customWidth="1"/>
    <col min="11276" max="11276" width="11.21875" style="3087" bestFit="1" customWidth="1"/>
    <col min="11277" max="11278" width="25.44140625" style="3087" customWidth="1"/>
    <col min="11279" max="11279" width="10.6640625" style="3087" customWidth="1"/>
    <col min="11280" max="11280" width="9.44140625" style="3087" bestFit="1" customWidth="1"/>
    <col min="11281" max="11281" width="18.44140625" style="3087" customWidth="1"/>
    <col min="11282" max="11282" width="10.6640625" style="3087" customWidth="1"/>
    <col min="11283" max="11283" width="9" style="3087" bestFit="1" customWidth="1"/>
    <col min="11284" max="11520" width="6.88671875" style="3087"/>
    <col min="11521" max="11521" width="4.109375" style="3087" customWidth="1"/>
    <col min="11522" max="11523" width="25.44140625" style="3087" customWidth="1"/>
    <col min="11524" max="11525" width="10.6640625" style="3087" customWidth="1"/>
    <col min="11526" max="11526" width="14.109375" style="3087" bestFit="1" customWidth="1"/>
    <col min="11527" max="11528" width="12.21875" style="3087" customWidth="1"/>
    <col min="11529" max="11529" width="5.5546875" style="3087" customWidth="1"/>
    <col min="11530" max="11530" width="18.44140625" style="3087" customWidth="1"/>
    <col min="11531" max="11531" width="4.109375" style="3087" customWidth="1"/>
    <col min="11532" max="11532" width="11.21875" style="3087" bestFit="1" customWidth="1"/>
    <col min="11533" max="11534" width="25.44140625" style="3087" customWidth="1"/>
    <col min="11535" max="11535" width="10.6640625" style="3087" customWidth="1"/>
    <col min="11536" max="11536" width="9.44140625" style="3087" bestFit="1" customWidth="1"/>
    <col min="11537" max="11537" width="18.44140625" style="3087" customWidth="1"/>
    <col min="11538" max="11538" width="10.6640625" style="3087" customWidth="1"/>
    <col min="11539" max="11539" width="9" style="3087" bestFit="1" customWidth="1"/>
    <col min="11540" max="11776" width="6.88671875" style="3087"/>
    <col min="11777" max="11777" width="4.109375" style="3087" customWidth="1"/>
    <col min="11778" max="11779" width="25.44140625" style="3087" customWidth="1"/>
    <col min="11780" max="11781" width="10.6640625" style="3087" customWidth="1"/>
    <col min="11782" max="11782" width="14.109375" style="3087" bestFit="1" customWidth="1"/>
    <col min="11783" max="11784" width="12.21875" style="3087" customWidth="1"/>
    <col min="11785" max="11785" width="5.5546875" style="3087" customWidth="1"/>
    <col min="11786" max="11786" width="18.44140625" style="3087" customWidth="1"/>
    <col min="11787" max="11787" width="4.109375" style="3087" customWidth="1"/>
    <col min="11788" max="11788" width="11.21875" style="3087" bestFit="1" customWidth="1"/>
    <col min="11789" max="11790" width="25.44140625" style="3087" customWidth="1"/>
    <col min="11791" max="11791" width="10.6640625" style="3087" customWidth="1"/>
    <col min="11792" max="11792" width="9.44140625" style="3087" bestFit="1" customWidth="1"/>
    <col min="11793" max="11793" width="18.44140625" style="3087" customWidth="1"/>
    <col min="11794" max="11794" width="10.6640625" style="3087" customWidth="1"/>
    <col min="11795" max="11795" width="9" style="3087" bestFit="1" customWidth="1"/>
    <col min="11796" max="12032" width="6.88671875" style="3087"/>
    <col min="12033" max="12033" width="4.109375" style="3087" customWidth="1"/>
    <col min="12034" max="12035" width="25.44140625" style="3087" customWidth="1"/>
    <col min="12036" max="12037" width="10.6640625" style="3087" customWidth="1"/>
    <col min="12038" max="12038" width="14.109375" style="3087" bestFit="1" customWidth="1"/>
    <col min="12039" max="12040" width="12.21875" style="3087" customWidth="1"/>
    <col min="12041" max="12041" width="5.5546875" style="3087" customWidth="1"/>
    <col min="12042" max="12042" width="18.44140625" style="3087" customWidth="1"/>
    <col min="12043" max="12043" width="4.109375" style="3087" customWidth="1"/>
    <col min="12044" max="12044" width="11.21875" style="3087" bestFit="1" customWidth="1"/>
    <col min="12045" max="12046" width="25.44140625" style="3087" customWidth="1"/>
    <col min="12047" max="12047" width="10.6640625" style="3087" customWidth="1"/>
    <col min="12048" max="12048" width="9.44140625" style="3087" bestFit="1" customWidth="1"/>
    <col min="12049" max="12049" width="18.44140625" style="3087" customWidth="1"/>
    <col min="12050" max="12050" width="10.6640625" style="3087" customWidth="1"/>
    <col min="12051" max="12051" width="9" style="3087" bestFit="1" customWidth="1"/>
    <col min="12052" max="12288" width="6.88671875" style="3087"/>
    <col min="12289" max="12289" width="4.109375" style="3087" customWidth="1"/>
    <col min="12290" max="12291" width="25.44140625" style="3087" customWidth="1"/>
    <col min="12292" max="12293" width="10.6640625" style="3087" customWidth="1"/>
    <col min="12294" max="12294" width="14.109375" style="3087" bestFit="1" customWidth="1"/>
    <col min="12295" max="12296" width="12.21875" style="3087" customWidth="1"/>
    <col min="12297" max="12297" width="5.5546875" style="3087" customWidth="1"/>
    <col min="12298" max="12298" width="18.44140625" style="3087" customWidth="1"/>
    <col min="12299" max="12299" width="4.109375" style="3087" customWidth="1"/>
    <col min="12300" max="12300" width="11.21875" style="3087" bestFit="1" customWidth="1"/>
    <col min="12301" max="12302" width="25.44140625" style="3087" customWidth="1"/>
    <col min="12303" max="12303" width="10.6640625" style="3087" customWidth="1"/>
    <col min="12304" max="12304" width="9.44140625" style="3087" bestFit="1" customWidth="1"/>
    <col min="12305" max="12305" width="18.44140625" style="3087" customWidth="1"/>
    <col min="12306" max="12306" width="10.6640625" style="3087" customWidth="1"/>
    <col min="12307" max="12307" width="9" style="3087" bestFit="1" customWidth="1"/>
    <col min="12308" max="12544" width="6.88671875" style="3087"/>
    <col min="12545" max="12545" width="4.109375" style="3087" customWidth="1"/>
    <col min="12546" max="12547" width="25.44140625" style="3087" customWidth="1"/>
    <col min="12548" max="12549" width="10.6640625" style="3087" customWidth="1"/>
    <col min="12550" max="12550" width="14.109375" style="3087" bestFit="1" customWidth="1"/>
    <col min="12551" max="12552" width="12.21875" style="3087" customWidth="1"/>
    <col min="12553" max="12553" width="5.5546875" style="3087" customWidth="1"/>
    <col min="12554" max="12554" width="18.44140625" style="3087" customWidth="1"/>
    <col min="12555" max="12555" width="4.109375" style="3087" customWidth="1"/>
    <col min="12556" max="12556" width="11.21875" style="3087" bestFit="1" customWidth="1"/>
    <col min="12557" max="12558" width="25.44140625" style="3087" customWidth="1"/>
    <col min="12559" max="12559" width="10.6640625" style="3087" customWidth="1"/>
    <col min="12560" max="12560" width="9.44140625" style="3087" bestFit="1" customWidth="1"/>
    <col min="12561" max="12561" width="18.44140625" style="3087" customWidth="1"/>
    <col min="12562" max="12562" width="10.6640625" style="3087" customWidth="1"/>
    <col min="12563" max="12563" width="9" style="3087" bestFit="1" customWidth="1"/>
    <col min="12564" max="12800" width="6.88671875" style="3087"/>
    <col min="12801" max="12801" width="4.109375" style="3087" customWidth="1"/>
    <col min="12802" max="12803" width="25.44140625" style="3087" customWidth="1"/>
    <col min="12804" max="12805" width="10.6640625" style="3087" customWidth="1"/>
    <col min="12806" max="12806" width="14.109375" style="3087" bestFit="1" customWidth="1"/>
    <col min="12807" max="12808" width="12.21875" style="3087" customWidth="1"/>
    <col min="12809" max="12809" width="5.5546875" style="3087" customWidth="1"/>
    <col min="12810" max="12810" width="18.44140625" style="3087" customWidth="1"/>
    <col min="12811" max="12811" width="4.109375" style="3087" customWidth="1"/>
    <col min="12812" max="12812" width="11.21875" style="3087" bestFit="1" customWidth="1"/>
    <col min="12813" max="12814" width="25.44140625" style="3087" customWidth="1"/>
    <col min="12815" max="12815" width="10.6640625" style="3087" customWidth="1"/>
    <col min="12816" max="12816" width="9.44140625" style="3087" bestFit="1" customWidth="1"/>
    <col min="12817" max="12817" width="18.44140625" style="3087" customWidth="1"/>
    <col min="12818" max="12818" width="10.6640625" style="3087" customWidth="1"/>
    <col min="12819" max="12819" width="9" style="3087" bestFit="1" customWidth="1"/>
    <col min="12820" max="13056" width="6.88671875" style="3087"/>
    <col min="13057" max="13057" width="4.109375" style="3087" customWidth="1"/>
    <col min="13058" max="13059" width="25.44140625" style="3087" customWidth="1"/>
    <col min="13060" max="13061" width="10.6640625" style="3087" customWidth="1"/>
    <col min="13062" max="13062" width="14.109375" style="3087" bestFit="1" customWidth="1"/>
    <col min="13063" max="13064" width="12.21875" style="3087" customWidth="1"/>
    <col min="13065" max="13065" width="5.5546875" style="3087" customWidth="1"/>
    <col min="13066" max="13066" width="18.44140625" style="3087" customWidth="1"/>
    <col min="13067" max="13067" width="4.109375" style="3087" customWidth="1"/>
    <col min="13068" max="13068" width="11.21875" style="3087" bestFit="1" customWidth="1"/>
    <col min="13069" max="13070" width="25.44140625" style="3087" customWidth="1"/>
    <col min="13071" max="13071" width="10.6640625" style="3087" customWidth="1"/>
    <col min="13072" max="13072" width="9.44140625" style="3087" bestFit="1" customWidth="1"/>
    <col min="13073" max="13073" width="18.44140625" style="3087" customWidth="1"/>
    <col min="13074" max="13074" width="10.6640625" style="3087" customWidth="1"/>
    <col min="13075" max="13075" width="9" style="3087" bestFit="1" customWidth="1"/>
    <col min="13076" max="13312" width="6.88671875" style="3087"/>
    <col min="13313" max="13313" width="4.109375" style="3087" customWidth="1"/>
    <col min="13314" max="13315" width="25.44140625" style="3087" customWidth="1"/>
    <col min="13316" max="13317" width="10.6640625" style="3087" customWidth="1"/>
    <col min="13318" max="13318" width="14.109375" style="3087" bestFit="1" customWidth="1"/>
    <col min="13319" max="13320" width="12.21875" style="3087" customWidth="1"/>
    <col min="13321" max="13321" width="5.5546875" style="3087" customWidth="1"/>
    <col min="13322" max="13322" width="18.44140625" style="3087" customWidth="1"/>
    <col min="13323" max="13323" width="4.109375" style="3087" customWidth="1"/>
    <col min="13324" max="13324" width="11.21875" style="3087" bestFit="1" customWidth="1"/>
    <col min="13325" max="13326" width="25.44140625" style="3087" customWidth="1"/>
    <col min="13327" max="13327" width="10.6640625" style="3087" customWidth="1"/>
    <col min="13328" max="13328" width="9.44140625" style="3087" bestFit="1" customWidth="1"/>
    <col min="13329" max="13329" width="18.44140625" style="3087" customWidth="1"/>
    <col min="13330" max="13330" width="10.6640625" style="3087" customWidth="1"/>
    <col min="13331" max="13331" width="9" style="3087" bestFit="1" customWidth="1"/>
    <col min="13332" max="13568" width="6.88671875" style="3087"/>
    <col min="13569" max="13569" width="4.109375" style="3087" customWidth="1"/>
    <col min="13570" max="13571" width="25.44140625" style="3087" customWidth="1"/>
    <col min="13572" max="13573" width="10.6640625" style="3087" customWidth="1"/>
    <col min="13574" max="13574" width="14.109375" style="3087" bestFit="1" customWidth="1"/>
    <col min="13575" max="13576" width="12.21875" style="3087" customWidth="1"/>
    <col min="13577" max="13577" width="5.5546875" style="3087" customWidth="1"/>
    <col min="13578" max="13578" width="18.44140625" style="3087" customWidth="1"/>
    <col min="13579" max="13579" width="4.109375" style="3087" customWidth="1"/>
    <col min="13580" max="13580" width="11.21875" style="3087" bestFit="1" customWidth="1"/>
    <col min="13581" max="13582" width="25.44140625" style="3087" customWidth="1"/>
    <col min="13583" max="13583" width="10.6640625" style="3087" customWidth="1"/>
    <col min="13584" max="13584" width="9.44140625" style="3087" bestFit="1" customWidth="1"/>
    <col min="13585" max="13585" width="18.44140625" style="3087" customWidth="1"/>
    <col min="13586" max="13586" width="10.6640625" style="3087" customWidth="1"/>
    <col min="13587" max="13587" width="9" style="3087" bestFit="1" customWidth="1"/>
    <col min="13588" max="13824" width="6.88671875" style="3087"/>
    <col min="13825" max="13825" width="4.109375" style="3087" customWidth="1"/>
    <col min="13826" max="13827" width="25.44140625" style="3087" customWidth="1"/>
    <col min="13828" max="13829" width="10.6640625" style="3087" customWidth="1"/>
    <col min="13830" max="13830" width="14.109375" style="3087" bestFit="1" customWidth="1"/>
    <col min="13831" max="13832" width="12.21875" style="3087" customWidth="1"/>
    <col min="13833" max="13833" width="5.5546875" style="3087" customWidth="1"/>
    <col min="13834" max="13834" width="18.44140625" style="3087" customWidth="1"/>
    <col min="13835" max="13835" width="4.109375" style="3087" customWidth="1"/>
    <col min="13836" max="13836" width="11.21875" style="3087" bestFit="1" customWidth="1"/>
    <col min="13837" max="13838" width="25.44140625" style="3087" customWidth="1"/>
    <col min="13839" max="13839" width="10.6640625" style="3087" customWidth="1"/>
    <col min="13840" max="13840" width="9.44140625" style="3087" bestFit="1" customWidth="1"/>
    <col min="13841" max="13841" width="18.44140625" style="3087" customWidth="1"/>
    <col min="13842" max="13842" width="10.6640625" style="3087" customWidth="1"/>
    <col min="13843" max="13843" width="9" style="3087" bestFit="1" customWidth="1"/>
    <col min="13844" max="14080" width="6.88671875" style="3087"/>
    <col min="14081" max="14081" width="4.109375" style="3087" customWidth="1"/>
    <col min="14082" max="14083" width="25.44140625" style="3087" customWidth="1"/>
    <col min="14084" max="14085" width="10.6640625" style="3087" customWidth="1"/>
    <col min="14086" max="14086" width="14.109375" style="3087" bestFit="1" customWidth="1"/>
    <col min="14087" max="14088" width="12.21875" style="3087" customWidth="1"/>
    <col min="14089" max="14089" width="5.5546875" style="3087" customWidth="1"/>
    <col min="14090" max="14090" width="18.44140625" style="3087" customWidth="1"/>
    <col min="14091" max="14091" width="4.109375" style="3087" customWidth="1"/>
    <col min="14092" max="14092" width="11.21875" style="3087" bestFit="1" customWidth="1"/>
    <col min="14093" max="14094" width="25.44140625" style="3087" customWidth="1"/>
    <col min="14095" max="14095" width="10.6640625" style="3087" customWidth="1"/>
    <col min="14096" max="14096" width="9.44140625" style="3087" bestFit="1" customWidth="1"/>
    <col min="14097" max="14097" width="18.44140625" style="3087" customWidth="1"/>
    <col min="14098" max="14098" width="10.6640625" style="3087" customWidth="1"/>
    <col min="14099" max="14099" width="9" style="3087" bestFit="1" customWidth="1"/>
    <col min="14100" max="14336" width="6.88671875" style="3087"/>
    <col min="14337" max="14337" width="4.109375" style="3087" customWidth="1"/>
    <col min="14338" max="14339" width="25.44140625" style="3087" customWidth="1"/>
    <col min="14340" max="14341" width="10.6640625" style="3087" customWidth="1"/>
    <col min="14342" max="14342" width="14.109375" style="3087" bestFit="1" customWidth="1"/>
    <col min="14343" max="14344" width="12.21875" style="3087" customWidth="1"/>
    <col min="14345" max="14345" width="5.5546875" style="3087" customWidth="1"/>
    <col min="14346" max="14346" width="18.44140625" style="3087" customWidth="1"/>
    <col min="14347" max="14347" width="4.109375" style="3087" customWidth="1"/>
    <col min="14348" max="14348" width="11.21875" style="3087" bestFit="1" customWidth="1"/>
    <col min="14349" max="14350" width="25.44140625" style="3087" customWidth="1"/>
    <col min="14351" max="14351" width="10.6640625" style="3087" customWidth="1"/>
    <col min="14352" max="14352" width="9.44140625" style="3087" bestFit="1" customWidth="1"/>
    <col min="14353" max="14353" width="18.44140625" style="3087" customWidth="1"/>
    <col min="14354" max="14354" width="10.6640625" style="3087" customWidth="1"/>
    <col min="14355" max="14355" width="9" style="3087" bestFit="1" customWidth="1"/>
    <col min="14356" max="14592" width="6.88671875" style="3087"/>
    <col min="14593" max="14593" width="4.109375" style="3087" customWidth="1"/>
    <col min="14594" max="14595" width="25.44140625" style="3087" customWidth="1"/>
    <col min="14596" max="14597" width="10.6640625" style="3087" customWidth="1"/>
    <col min="14598" max="14598" width="14.109375" style="3087" bestFit="1" customWidth="1"/>
    <col min="14599" max="14600" width="12.21875" style="3087" customWidth="1"/>
    <col min="14601" max="14601" width="5.5546875" style="3087" customWidth="1"/>
    <col min="14602" max="14602" width="18.44140625" style="3087" customWidth="1"/>
    <col min="14603" max="14603" width="4.109375" style="3087" customWidth="1"/>
    <col min="14604" max="14604" width="11.21875" style="3087" bestFit="1" customWidth="1"/>
    <col min="14605" max="14606" width="25.44140625" style="3087" customWidth="1"/>
    <col min="14607" max="14607" width="10.6640625" style="3087" customWidth="1"/>
    <col min="14608" max="14608" width="9.44140625" style="3087" bestFit="1" customWidth="1"/>
    <col min="14609" max="14609" width="18.44140625" style="3087" customWidth="1"/>
    <col min="14610" max="14610" width="10.6640625" style="3087" customWidth="1"/>
    <col min="14611" max="14611" width="9" style="3087" bestFit="1" customWidth="1"/>
    <col min="14612" max="14848" width="6.88671875" style="3087"/>
    <col min="14849" max="14849" width="4.109375" style="3087" customWidth="1"/>
    <col min="14850" max="14851" width="25.44140625" style="3087" customWidth="1"/>
    <col min="14852" max="14853" width="10.6640625" style="3087" customWidth="1"/>
    <col min="14854" max="14854" width="14.109375" style="3087" bestFit="1" customWidth="1"/>
    <col min="14855" max="14856" width="12.21875" style="3087" customWidth="1"/>
    <col min="14857" max="14857" width="5.5546875" style="3087" customWidth="1"/>
    <col min="14858" max="14858" width="18.44140625" style="3087" customWidth="1"/>
    <col min="14859" max="14859" width="4.109375" style="3087" customWidth="1"/>
    <col min="14860" max="14860" width="11.21875" style="3087" bestFit="1" customWidth="1"/>
    <col min="14861" max="14862" width="25.44140625" style="3087" customWidth="1"/>
    <col min="14863" max="14863" width="10.6640625" style="3087" customWidth="1"/>
    <col min="14864" max="14864" width="9.44140625" style="3087" bestFit="1" customWidth="1"/>
    <col min="14865" max="14865" width="18.44140625" style="3087" customWidth="1"/>
    <col min="14866" max="14866" width="10.6640625" style="3087" customWidth="1"/>
    <col min="14867" max="14867" width="9" style="3087" bestFit="1" customWidth="1"/>
    <col min="14868" max="15104" width="6.88671875" style="3087"/>
    <col min="15105" max="15105" width="4.109375" style="3087" customWidth="1"/>
    <col min="15106" max="15107" width="25.44140625" style="3087" customWidth="1"/>
    <col min="15108" max="15109" width="10.6640625" style="3087" customWidth="1"/>
    <col min="15110" max="15110" width="14.109375" style="3087" bestFit="1" customWidth="1"/>
    <col min="15111" max="15112" width="12.21875" style="3087" customWidth="1"/>
    <col min="15113" max="15113" width="5.5546875" style="3087" customWidth="1"/>
    <col min="15114" max="15114" width="18.44140625" style="3087" customWidth="1"/>
    <col min="15115" max="15115" width="4.109375" style="3087" customWidth="1"/>
    <col min="15116" max="15116" width="11.21875" style="3087" bestFit="1" customWidth="1"/>
    <col min="15117" max="15118" width="25.44140625" style="3087" customWidth="1"/>
    <col min="15119" max="15119" width="10.6640625" style="3087" customWidth="1"/>
    <col min="15120" max="15120" width="9.44140625" style="3087" bestFit="1" customWidth="1"/>
    <col min="15121" max="15121" width="18.44140625" style="3087" customWidth="1"/>
    <col min="15122" max="15122" width="10.6640625" style="3087" customWidth="1"/>
    <col min="15123" max="15123" width="9" style="3087" bestFit="1" customWidth="1"/>
    <col min="15124" max="15360" width="6.88671875" style="3087"/>
    <col min="15361" max="15361" width="4.109375" style="3087" customWidth="1"/>
    <col min="15362" max="15363" width="25.44140625" style="3087" customWidth="1"/>
    <col min="15364" max="15365" width="10.6640625" style="3087" customWidth="1"/>
    <col min="15366" max="15366" width="14.109375" style="3087" bestFit="1" customWidth="1"/>
    <col min="15367" max="15368" width="12.21875" style="3087" customWidth="1"/>
    <col min="15369" max="15369" width="5.5546875" style="3087" customWidth="1"/>
    <col min="15370" max="15370" width="18.44140625" style="3087" customWidth="1"/>
    <col min="15371" max="15371" width="4.109375" style="3087" customWidth="1"/>
    <col min="15372" max="15372" width="11.21875" style="3087" bestFit="1" customWidth="1"/>
    <col min="15373" max="15374" width="25.44140625" style="3087" customWidth="1"/>
    <col min="15375" max="15375" width="10.6640625" style="3087" customWidth="1"/>
    <col min="15376" max="15376" width="9.44140625" style="3087" bestFit="1" customWidth="1"/>
    <col min="15377" max="15377" width="18.44140625" style="3087" customWidth="1"/>
    <col min="15378" max="15378" width="10.6640625" style="3087" customWidth="1"/>
    <col min="15379" max="15379" width="9" style="3087" bestFit="1" customWidth="1"/>
    <col min="15380" max="15616" width="6.88671875" style="3087"/>
    <col min="15617" max="15617" width="4.109375" style="3087" customWidth="1"/>
    <col min="15618" max="15619" width="25.44140625" style="3087" customWidth="1"/>
    <col min="15620" max="15621" width="10.6640625" style="3087" customWidth="1"/>
    <col min="15622" max="15622" width="14.109375" style="3087" bestFit="1" customWidth="1"/>
    <col min="15623" max="15624" width="12.21875" style="3087" customWidth="1"/>
    <col min="15625" max="15625" width="5.5546875" style="3087" customWidth="1"/>
    <col min="15626" max="15626" width="18.44140625" style="3087" customWidth="1"/>
    <col min="15627" max="15627" width="4.109375" style="3087" customWidth="1"/>
    <col min="15628" max="15628" width="11.21875" style="3087" bestFit="1" customWidth="1"/>
    <col min="15629" max="15630" width="25.44140625" style="3087" customWidth="1"/>
    <col min="15631" max="15631" width="10.6640625" style="3087" customWidth="1"/>
    <col min="15632" max="15632" width="9.44140625" style="3087" bestFit="1" customWidth="1"/>
    <col min="15633" max="15633" width="18.44140625" style="3087" customWidth="1"/>
    <col min="15634" max="15634" width="10.6640625" style="3087" customWidth="1"/>
    <col min="15635" max="15635" width="9" style="3087" bestFit="1" customWidth="1"/>
    <col min="15636" max="15872" width="6.88671875" style="3087"/>
    <col min="15873" max="15873" width="4.109375" style="3087" customWidth="1"/>
    <col min="15874" max="15875" width="25.44140625" style="3087" customWidth="1"/>
    <col min="15876" max="15877" width="10.6640625" style="3087" customWidth="1"/>
    <col min="15878" max="15878" width="14.109375" style="3087" bestFit="1" customWidth="1"/>
    <col min="15879" max="15880" width="12.21875" style="3087" customWidth="1"/>
    <col min="15881" max="15881" width="5.5546875" style="3087" customWidth="1"/>
    <col min="15882" max="15882" width="18.44140625" style="3087" customWidth="1"/>
    <col min="15883" max="15883" width="4.109375" style="3087" customWidth="1"/>
    <col min="15884" max="15884" width="11.21875" style="3087" bestFit="1" customWidth="1"/>
    <col min="15885" max="15886" width="25.44140625" style="3087" customWidth="1"/>
    <col min="15887" max="15887" width="10.6640625" style="3087" customWidth="1"/>
    <col min="15888" max="15888" width="9.44140625" style="3087" bestFit="1" customWidth="1"/>
    <col min="15889" max="15889" width="18.44140625" style="3087" customWidth="1"/>
    <col min="15890" max="15890" width="10.6640625" style="3087" customWidth="1"/>
    <col min="15891" max="15891" width="9" style="3087" bestFit="1" customWidth="1"/>
    <col min="15892" max="16128" width="6.88671875" style="3087"/>
    <col min="16129" max="16129" width="4.109375" style="3087" customWidth="1"/>
    <col min="16130" max="16131" width="25.44140625" style="3087" customWidth="1"/>
    <col min="16132" max="16133" width="10.6640625" style="3087" customWidth="1"/>
    <col min="16134" max="16134" width="14.109375" style="3087" bestFit="1" customWidth="1"/>
    <col min="16135" max="16136" width="12.21875" style="3087" customWidth="1"/>
    <col min="16137" max="16137" width="5.5546875" style="3087" customWidth="1"/>
    <col min="16138" max="16138" width="18.44140625" style="3087" customWidth="1"/>
    <col min="16139" max="16139" width="4.109375" style="3087" customWidth="1"/>
    <col min="16140" max="16140" width="11.21875" style="3087" bestFit="1" customWidth="1"/>
    <col min="16141" max="16142" width="25.44140625" style="3087" customWidth="1"/>
    <col min="16143" max="16143" width="10.6640625" style="3087" customWidth="1"/>
    <col min="16144" max="16144" width="9.44140625" style="3087" bestFit="1" customWidth="1"/>
    <col min="16145" max="16145" width="18.44140625" style="3087" customWidth="1"/>
    <col min="16146" max="16146" width="10.6640625" style="3087" customWidth="1"/>
    <col min="16147" max="16147" width="9" style="3087" bestFit="1" customWidth="1"/>
    <col min="16148" max="16384" width="6.88671875" style="3087"/>
  </cols>
  <sheetData>
    <row r="1" spans="1:30" ht="18" customHeight="1">
      <c r="A1" s="3085"/>
      <c r="B1" s="3084"/>
      <c r="C1" s="3712" t="s">
        <v>4744</v>
      </c>
      <c r="D1" s="3712"/>
      <c r="E1" s="3084"/>
      <c r="F1" s="3084"/>
      <c r="G1" s="3084"/>
      <c r="H1" s="3084"/>
      <c r="I1" s="3084"/>
      <c r="J1" s="3084"/>
      <c r="K1" s="3168"/>
      <c r="N1" s="3712" t="s">
        <v>4744</v>
      </c>
      <c r="O1" s="3712"/>
    </row>
    <row r="2" spans="1:30" ht="15" customHeight="1">
      <c r="A2" s="3085"/>
      <c r="B2" s="3084"/>
      <c r="C2" s="3712"/>
      <c r="D2" s="3712"/>
      <c r="E2" s="3179" t="s">
        <v>5396</v>
      </c>
      <c r="F2" s="3084"/>
      <c r="G2" s="3085"/>
      <c r="H2" s="3085"/>
      <c r="I2" s="3084"/>
      <c r="N2" s="3712"/>
      <c r="O2" s="3712"/>
      <c r="R2" s="3088"/>
    </row>
    <row r="3" spans="1:30" ht="15" customHeight="1">
      <c r="A3" s="3085"/>
      <c r="B3" s="3084"/>
      <c r="C3" s="3089" t="s">
        <v>4745</v>
      </c>
      <c r="D3" s="3084"/>
      <c r="E3" s="3084"/>
      <c r="F3" s="3084"/>
      <c r="G3" s="3084"/>
      <c r="H3" s="3084"/>
      <c r="I3" s="3084"/>
      <c r="J3" s="3084"/>
      <c r="K3" s="3168"/>
      <c r="N3" s="3089" t="s">
        <v>4745</v>
      </c>
      <c r="O3" s="3084"/>
    </row>
    <row r="4" spans="1:30" ht="13.5" customHeight="1" thickBot="1">
      <c r="A4" s="3085"/>
      <c r="B4" s="3084"/>
      <c r="C4" s="3090"/>
      <c r="D4" s="3084"/>
      <c r="E4" s="3084"/>
      <c r="F4" s="3084"/>
      <c r="G4" s="3084"/>
      <c r="H4" s="3084"/>
      <c r="I4" s="3084"/>
      <c r="J4" s="3084"/>
      <c r="K4" s="3168"/>
    </row>
    <row r="5" spans="1:30" ht="34.700000000000003" customHeight="1" thickBot="1">
      <c r="A5" s="3212"/>
      <c r="B5" s="3091" t="s">
        <v>4746</v>
      </c>
      <c r="C5" s="3092"/>
      <c r="D5" s="3093" t="s">
        <v>4747</v>
      </c>
      <c r="E5" s="3094"/>
      <c r="F5" s="3095" t="s">
        <v>4748</v>
      </c>
      <c r="G5" s="3093" t="s">
        <v>4749</v>
      </c>
      <c r="H5" s="3096"/>
      <c r="I5" s="3097" t="s">
        <v>429</v>
      </c>
      <c r="J5" s="3098" t="s">
        <v>4750</v>
      </c>
      <c r="K5" s="3212"/>
      <c r="L5" s="3099" t="s">
        <v>4751</v>
      </c>
      <c r="M5" s="3091" t="s">
        <v>4746</v>
      </c>
      <c r="N5" s="3092"/>
      <c r="O5" s="3099" t="s">
        <v>4751</v>
      </c>
      <c r="P5" s="3099" t="s">
        <v>4752</v>
      </c>
      <c r="Q5" s="3099" t="s">
        <v>4753</v>
      </c>
      <c r="R5" s="3099" t="s">
        <v>4754</v>
      </c>
      <c r="S5" s="3099" t="s">
        <v>4755</v>
      </c>
      <c r="T5" s="3100" t="s">
        <v>3706</v>
      </c>
    </row>
    <row r="6" spans="1:30" ht="22.35" customHeight="1" thickBot="1">
      <c r="A6" s="3208"/>
      <c r="B6" s="3102" t="s">
        <v>4757</v>
      </c>
      <c r="C6" s="3102" t="s">
        <v>4758</v>
      </c>
      <c r="D6" s="3103" t="s">
        <v>1141</v>
      </c>
      <c r="E6" s="3103" t="s">
        <v>1142</v>
      </c>
      <c r="F6" s="3104" t="s">
        <v>1143</v>
      </c>
      <c r="G6" s="3105" t="s">
        <v>4759</v>
      </c>
      <c r="H6" s="3106" t="s">
        <v>4760</v>
      </c>
      <c r="I6" s="3104" t="s">
        <v>1144</v>
      </c>
      <c r="J6" s="3107" t="s">
        <v>1145</v>
      </c>
      <c r="K6" s="3208"/>
      <c r="L6" s="3101" t="s">
        <v>4756</v>
      </c>
      <c r="M6" s="3102" t="s">
        <v>4757</v>
      </c>
      <c r="N6" s="3102" t="s">
        <v>4758</v>
      </c>
      <c r="O6" s="3101" t="s">
        <v>4761</v>
      </c>
      <c r="P6" s="3108" t="s">
        <v>4762</v>
      </c>
      <c r="Q6" s="3101" t="s">
        <v>4763</v>
      </c>
      <c r="R6" s="3101" t="s">
        <v>4764</v>
      </c>
      <c r="S6" s="3101" t="s">
        <v>4764</v>
      </c>
      <c r="T6" s="3109" t="s">
        <v>3706</v>
      </c>
    </row>
    <row r="7" spans="1:30" ht="13.9" customHeight="1" thickBot="1">
      <c r="A7" s="3210"/>
      <c r="B7" s="3111" t="s">
        <v>65</v>
      </c>
      <c r="C7" s="3111" t="s">
        <v>2119</v>
      </c>
      <c r="D7" s="3103" t="s">
        <v>2120</v>
      </c>
      <c r="E7" s="3103" t="s">
        <v>2121</v>
      </c>
      <c r="F7" s="3111" t="s">
        <v>4029</v>
      </c>
      <c r="G7" s="3111" t="s">
        <v>4030</v>
      </c>
      <c r="H7" s="3111" t="s">
        <v>4031</v>
      </c>
      <c r="I7" s="3111" t="s">
        <v>4032</v>
      </c>
      <c r="J7" s="3111" t="s">
        <v>4033</v>
      </c>
      <c r="K7" s="3210"/>
      <c r="L7" s="3110"/>
      <c r="M7" s="3111" t="s">
        <v>65</v>
      </c>
      <c r="N7" s="3111" t="s">
        <v>2119</v>
      </c>
      <c r="O7" s="3110"/>
      <c r="P7" s="3110" t="s">
        <v>4765</v>
      </c>
      <c r="Q7" s="3110"/>
      <c r="R7" s="3110"/>
      <c r="S7" s="3110"/>
      <c r="T7" s="3713" t="s">
        <v>3706</v>
      </c>
      <c r="U7" s="3713"/>
      <c r="V7" s="3713"/>
      <c r="W7" s="3713"/>
      <c r="X7" s="3713"/>
      <c r="Y7" s="3713"/>
      <c r="Z7" s="3713"/>
      <c r="AA7" s="3713"/>
      <c r="AB7" s="3713"/>
      <c r="AC7" s="3713"/>
      <c r="AD7" s="3713"/>
    </row>
    <row r="8" spans="1:30" ht="18.600000000000001" customHeight="1">
      <c r="A8" s="3112">
        <v>1</v>
      </c>
      <c r="B8" s="3113" t="s">
        <v>3655</v>
      </c>
      <c r="C8" s="3113" t="s">
        <v>3656</v>
      </c>
      <c r="D8" s="3114">
        <v>345</v>
      </c>
      <c r="E8" s="3114">
        <v>345</v>
      </c>
      <c r="F8" s="3115" t="s">
        <v>3657</v>
      </c>
      <c r="G8" s="3113">
        <v>1.69</v>
      </c>
      <c r="H8" s="3113"/>
      <c r="I8" s="3116">
        <v>1</v>
      </c>
      <c r="J8" s="3117" t="s">
        <v>3658</v>
      </c>
      <c r="K8" s="3112">
        <v>1</v>
      </c>
      <c r="L8" s="3112" t="s">
        <v>4766</v>
      </c>
      <c r="M8" s="3113" t="s">
        <v>4767</v>
      </c>
      <c r="N8" s="3113" t="s">
        <v>3656</v>
      </c>
      <c r="O8" s="3116" t="s">
        <v>4768</v>
      </c>
      <c r="P8" s="3112">
        <v>1972</v>
      </c>
      <c r="Q8" s="3112" t="s">
        <v>4769</v>
      </c>
      <c r="R8" s="3113">
        <v>618</v>
      </c>
      <c r="S8" s="3113">
        <v>698</v>
      </c>
      <c r="T8" s="3713"/>
      <c r="U8" s="3713"/>
      <c r="V8" s="3713"/>
      <c r="W8" s="3713"/>
      <c r="X8" s="3713"/>
      <c r="Y8" s="3713"/>
      <c r="Z8" s="3713"/>
      <c r="AA8" s="3713"/>
      <c r="AB8" s="3713"/>
      <c r="AC8" s="3713"/>
      <c r="AD8" s="3713"/>
    </row>
    <row r="9" spans="1:30" ht="18.600000000000001" customHeight="1">
      <c r="A9" s="3116">
        <f>+A8+1</f>
        <v>2</v>
      </c>
      <c r="B9" s="3118"/>
      <c r="C9" s="3118" t="s">
        <v>1143</v>
      </c>
      <c r="D9" s="3119"/>
      <c r="E9" s="3119"/>
      <c r="F9" s="3120"/>
      <c r="G9" s="3118"/>
      <c r="H9" s="3118"/>
      <c r="I9" s="3121"/>
      <c r="J9" s="3118"/>
      <c r="K9" s="3116">
        <f>+K8+1</f>
        <v>2</v>
      </c>
      <c r="L9" s="3116"/>
      <c r="M9" s="3118"/>
      <c r="N9" s="3118" t="s">
        <v>1143</v>
      </c>
      <c r="O9" s="3116"/>
      <c r="P9" s="3104"/>
      <c r="Q9" s="3116"/>
      <c r="R9" s="3117"/>
      <c r="S9" s="3117"/>
      <c r="T9" s="3100" t="s">
        <v>3706</v>
      </c>
      <c r="U9" s="3084"/>
    </row>
    <row r="10" spans="1:30" ht="18.600000000000001" customHeight="1">
      <c r="A10" s="3116">
        <f t="shared" ref="A10:A46" si="0">+A9+1</f>
        <v>3</v>
      </c>
      <c r="B10" s="3117" t="s">
        <v>3659</v>
      </c>
      <c r="C10" s="3117" t="s">
        <v>3656</v>
      </c>
      <c r="D10" s="3114">
        <v>345</v>
      </c>
      <c r="E10" s="3114">
        <v>345</v>
      </c>
      <c r="F10" s="3115" t="s">
        <v>3657</v>
      </c>
      <c r="G10" s="3117">
        <v>1.69</v>
      </c>
      <c r="H10" s="3117"/>
      <c r="I10" s="3116">
        <v>1</v>
      </c>
      <c r="J10" s="3117" t="s">
        <v>3658</v>
      </c>
      <c r="K10" s="3116">
        <f t="shared" ref="K10:K46" si="1">+K9+1</f>
        <v>3</v>
      </c>
      <c r="L10" s="3116" t="s">
        <v>4770</v>
      </c>
      <c r="M10" s="3117" t="s">
        <v>4767</v>
      </c>
      <c r="N10" s="3117" t="s">
        <v>3656</v>
      </c>
      <c r="O10" s="3116" t="s">
        <v>4768</v>
      </c>
      <c r="P10" s="3116">
        <v>1972</v>
      </c>
      <c r="Q10" s="3116" t="s">
        <v>4771</v>
      </c>
      <c r="R10" s="3117">
        <v>618</v>
      </c>
      <c r="S10" s="3117">
        <v>698</v>
      </c>
      <c r="T10" s="3084"/>
      <c r="U10" s="3084"/>
    </row>
    <row r="11" spans="1:30" ht="18.600000000000001" customHeight="1">
      <c r="A11" s="3116">
        <f t="shared" si="0"/>
        <v>4</v>
      </c>
      <c r="B11" s="3118"/>
      <c r="C11" s="3118" t="s">
        <v>1143</v>
      </c>
      <c r="D11" s="3119"/>
      <c r="E11" s="3119"/>
      <c r="F11" s="3120"/>
      <c r="G11" s="3118"/>
      <c r="H11" s="3118"/>
      <c r="I11" s="3121"/>
      <c r="J11" s="3118"/>
      <c r="K11" s="3116">
        <f t="shared" si="1"/>
        <v>4</v>
      </c>
      <c r="L11" s="3116"/>
      <c r="M11" s="3118"/>
      <c r="N11" s="3118" t="s">
        <v>1143</v>
      </c>
      <c r="O11" s="3116"/>
      <c r="P11" s="3104"/>
      <c r="Q11" s="3116"/>
      <c r="R11" s="3117"/>
      <c r="S11" s="3117"/>
      <c r="T11" s="3084"/>
      <c r="U11" s="3084"/>
    </row>
    <row r="12" spans="1:30" ht="18.600000000000001" customHeight="1">
      <c r="A12" s="3116">
        <f t="shared" si="0"/>
        <v>5</v>
      </c>
      <c r="B12" s="3117" t="s">
        <v>3660</v>
      </c>
      <c r="C12" s="3117" t="s">
        <v>3661</v>
      </c>
      <c r="D12" s="3114">
        <v>345</v>
      </c>
      <c r="E12" s="3114">
        <v>345</v>
      </c>
      <c r="F12" s="3122" t="s">
        <v>3662</v>
      </c>
      <c r="G12" s="3117">
        <v>4.9800000000000004</v>
      </c>
      <c r="H12" s="3117">
        <v>4.9800000000000004</v>
      </c>
      <c r="I12" s="3116">
        <v>2</v>
      </c>
      <c r="J12" s="3117" t="s">
        <v>4772</v>
      </c>
      <c r="K12" s="3116">
        <f t="shared" si="1"/>
        <v>5</v>
      </c>
      <c r="L12" s="3116" t="s">
        <v>4773</v>
      </c>
      <c r="M12" s="3117" t="s">
        <v>4774</v>
      </c>
      <c r="N12" s="3117" t="s">
        <v>3661</v>
      </c>
      <c r="O12" s="3116" t="s">
        <v>4775</v>
      </c>
      <c r="P12" s="3116">
        <v>1972</v>
      </c>
      <c r="Q12" s="3116" t="s">
        <v>4776</v>
      </c>
      <c r="R12" s="3117">
        <v>1890</v>
      </c>
      <c r="S12" s="3117">
        <v>2010</v>
      </c>
      <c r="T12" s="3084"/>
      <c r="U12" s="3084"/>
    </row>
    <row r="13" spans="1:30" ht="18.600000000000001" customHeight="1">
      <c r="A13" s="3116">
        <f t="shared" si="0"/>
        <v>6</v>
      </c>
      <c r="B13" s="3118" t="s">
        <v>4777</v>
      </c>
      <c r="C13" s="3118"/>
      <c r="D13" s="3119"/>
      <c r="E13" s="3119"/>
      <c r="F13" s="3123"/>
      <c r="G13" s="3118"/>
      <c r="H13" s="3118"/>
      <c r="I13" s="3121"/>
      <c r="J13" s="3118" t="s">
        <v>4778</v>
      </c>
      <c r="K13" s="3116">
        <f t="shared" si="1"/>
        <v>6</v>
      </c>
      <c r="L13" s="3116"/>
      <c r="M13" s="3118" t="s">
        <v>4777</v>
      </c>
      <c r="N13" s="3118"/>
      <c r="O13" s="3116"/>
      <c r="P13" s="3116"/>
      <c r="Q13" s="3116"/>
      <c r="R13" s="3117"/>
      <c r="S13" s="3117"/>
      <c r="T13" s="3084"/>
      <c r="U13" s="3084"/>
    </row>
    <row r="14" spans="1:30" ht="18.600000000000001" customHeight="1">
      <c r="A14" s="3116">
        <f t="shared" si="0"/>
        <v>7</v>
      </c>
      <c r="B14" s="3117" t="s">
        <v>4779</v>
      </c>
      <c r="C14" s="3117" t="s">
        <v>3663</v>
      </c>
      <c r="D14" s="3114">
        <v>345</v>
      </c>
      <c r="E14" s="3114">
        <v>345</v>
      </c>
      <c r="F14" s="3122" t="s">
        <v>3664</v>
      </c>
      <c r="G14" s="3117">
        <v>0.01</v>
      </c>
      <c r="H14" s="3117"/>
      <c r="I14" s="3116">
        <v>1</v>
      </c>
      <c r="J14" s="3117" t="s">
        <v>4772</v>
      </c>
      <c r="K14" s="3116">
        <f t="shared" si="1"/>
        <v>7</v>
      </c>
      <c r="L14" s="3116" t="s">
        <v>4780</v>
      </c>
      <c r="M14" s="3117" t="s">
        <v>4781</v>
      </c>
      <c r="N14" s="3117" t="s">
        <v>3663</v>
      </c>
      <c r="O14" s="3116" t="s">
        <v>4775</v>
      </c>
      <c r="P14" s="3116">
        <v>1972</v>
      </c>
      <c r="Q14" s="3116" t="s">
        <v>4771</v>
      </c>
      <c r="R14" s="3117">
        <v>1890</v>
      </c>
      <c r="S14" s="3117">
        <v>2010</v>
      </c>
      <c r="T14" s="3084"/>
      <c r="U14" s="3084"/>
    </row>
    <row r="15" spans="1:30" ht="18.600000000000001" customHeight="1">
      <c r="A15" s="3116">
        <f t="shared" si="0"/>
        <v>8</v>
      </c>
      <c r="B15" s="3118"/>
      <c r="C15" s="3118"/>
      <c r="D15" s="3119"/>
      <c r="E15" s="3119"/>
      <c r="F15" s="3123"/>
      <c r="G15" s="3118"/>
      <c r="H15" s="3118"/>
      <c r="I15" s="3121"/>
      <c r="J15" s="3118" t="s">
        <v>4782</v>
      </c>
      <c r="K15" s="3116">
        <f t="shared" si="1"/>
        <v>8</v>
      </c>
      <c r="L15" s="3116"/>
      <c r="M15" s="3118"/>
      <c r="N15" s="3118"/>
      <c r="O15" s="3116"/>
      <c r="P15" s="3116"/>
      <c r="Q15" s="3116"/>
      <c r="R15" s="3117"/>
      <c r="S15" s="3117"/>
      <c r="T15" s="3084"/>
      <c r="U15" s="3084"/>
    </row>
    <row r="16" spans="1:30" ht="18.600000000000001" customHeight="1">
      <c r="A16" s="3116">
        <f t="shared" si="0"/>
        <v>9</v>
      </c>
      <c r="B16" s="3117" t="s">
        <v>3665</v>
      </c>
      <c r="C16" s="3117" t="s">
        <v>3666</v>
      </c>
      <c r="D16" s="3114">
        <v>345</v>
      </c>
      <c r="E16" s="3114">
        <v>345</v>
      </c>
      <c r="F16" s="3122" t="s">
        <v>3667</v>
      </c>
      <c r="G16" s="3117">
        <v>3.46</v>
      </c>
      <c r="H16" s="3117">
        <v>3.46</v>
      </c>
      <c r="I16" s="3116">
        <v>2</v>
      </c>
      <c r="J16" s="3117" t="s">
        <v>4783</v>
      </c>
      <c r="K16" s="3116">
        <f t="shared" si="1"/>
        <v>9</v>
      </c>
      <c r="L16" s="3116" t="s">
        <v>4784</v>
      </c>
      <c r="M16" s="3117" t="s">
        <v>4785</v>
      </c>
      <c r="N16" s="3117" t="s">
        <v>3666</v>
      </c>
      <c r="O16" s="3116" t="s">
        <v>4775</v>
      </c>
      <c r="P16" s="3116">
        <v>1972</v>
      </c>
      <c r="Q16" s="3116" t="s">
        <v>4776</v>
      </c>
      <c r="R16" s="3117">
        <v>1737</v>
      </c>
      <c r="S16" s="3117">
        <v>2010</v>
      </c>
    </row>
    <row r="17" spans="1:22" ht="18.600000000000001" customHeight="1">
      <c r="A17" s="3116">
        <f t="shared" si="0"/>
        <v>10</v>
      </c>
      <c r="B17" s="3118"/>
      <c r="C17" s="3118"/>
      <c r="D17" s="3119"/>
      <c r="E17" s="3119"/>
      <c r="F17" s="3123"/>
      <c r="G17" s="3118"/>
      <c r="H17" s="3118"/>
      <c r="I17" s="3121"/>
      <c r="J17" s="3118" t="s">
        <v>4778</v>
      </c>
      <c r="K17" s="3116">
        <f t="shared" si="1"/>
        <v>10</v>
      </c>
      <c r="L17" s="3116"/>
      <c r="M17" s="3118"/>
      <c r="N17" s="3118"/>
      <c r="O17" s="3116"/>
      <c r="P17" s="3116">
        <v>1984</v>
      </c>
      <c r="Q17" s="3116" t="s">
        <v>4786</v>
      </c>
      <c r="R17" s="3117">
        <v>1890</v>
      </c>
      <c r="S17" s="3117">
        <v>2010</v>
      </c>
    </row>
    <row r="18" spans="1:22" ht="18.600000000000001" customHeight="1">
      <c r="A18" s="3116">
        <f t="shared" si="0"/>
        <v>11</v>
      </c>
      <c r="B18" s="3117" t="s">
        <v>3668</v>
      </c>
      <c r="C18" s="3117" t="s">
        <v>3534</v>
      </c>
      <c r="D18" s="3114">
        <v>345</v>
      </c>
      <c r="E18" s="3114">
        <v>345</v>
      </c>
      <c r="F18" s="3122" t="s">
        <v>3667</v>
      </c>
      <c r="G18" s="3117">
        <v>24.88</v>
      </c>
      <c r="H18" s="3117"/>
      <c r="I18" s="3116">
        <v>1</v>
      </c>
      <c r="J18" s="3117" t="s">
        <v>4783</v>
      </c>
      <c r="K18" s="3116">
        <f t="shared" si="1"/>
        <v>11</v>
      </c>
      <c r="L18" s="3116" t="s">
        <v>4787</v>
      </c>
      <c r="M18" s="3117" t="s">
        <v>4785</v>
      </c>
      <c r="N18" s="3117" t="s">
        <v>3534</v>
      </c>
      <c r="O18" s="3116" t="s">
        <v>4676</v>
      </c>
      <c r="P18" s="3116">
        <v>1974</v>
      </c>
      <c r="Q18" s="3116" t="s">
        <v>4788</v>
      </c>
      <c r="R18" s="3117">
        <v>1890</v>
      </c>
      <c r="S18" s="3117">
        <v>2010</v>
      </c>
    </row>
    <row r="19" spans="1:22" ht="18.600000000000001" customHeight="1">
      <c r="A19" s="3116">
        <f t="shared" si="0"/>
        <v>12</v>
      </c>
      <c r="B19" s="3118"/>
      <c r="C19" s="3118"/>
      <c r="D19" s="3119"/>
      <c r="E19" s="3119"/>
      <c r="F19" s="3123"/>
      <c r="G19" s="3118"/>
      <c r="H19" s="3118"/>
      <c r="I19" s="3121"/>
      <c r="J19" s="3118" t="s">
        <v>4782</v>
      </c>
      <c r="K19" s="3116">
        <f t="shared" si="1"/>
        <v>12</v>
      </c>
      <c r="L19" s="3116"/>
      <c r="M19" s="3118"/>
      <c r="N19" s="3118"/>
      <c r="O19" s="3116"/>
      <c r="P19" s="3116"/>
      <c r="Q19" s="3116"/>
      <c r="R19" s="3117"/>
      <c r="S19" s="3117"/>
    </row>
    <row r="20" spans="1:22" ht="18.600000000000001" customHeight="1">
      <c r="A20" s="3116">
        <f t="shared" si="0"/>
        <v>13</v>
      </c>
      <c r="B20" s="3117" t="s">
        <v>3535</v>
      </c>
      <c r="C20" s="3117" t="s">
        <v>3661</v>
      </c>
      <c r="D20" s="3114">
        <v>345</v>
      </c>
      <c r="E20" s="3114">
        <v>345</v>
      </c>
      <c r="F20" s="3122" t="s">
        <v>3662</v>
      </c>
      <c r="G20" s="3117"/>
      <c r="H20" s="3117">
        <v>5.28</v>
      </c>
      <c r="I20" s="3116">
        <v>1</v>
      </c>
      <c r="J20" s="3117" t="s">
        <v>4772</v>
      </c>
      <c r="K20" s="3116">
        <f t="shared" si="1"/>
        <v>13</v>
      </c>
      <c r="L20" s="3116" t="s">
        <v>4789</v>
      </c>
      <c r="M20" s="3117" t="s">
        <v>4785</v>
      </c>
      <c r="N20" s="3117" t="s">
        <v>3661</v>
      </c>
      <c r="O20" s="3116" t="s">
        <v>4775</v>
      </c>
      <c r="P20" s="3116">
        <v>1972</v>
      </c>
      <c r="Q20" s="3116" t="s">
        <v>4776</v>
      </c>
      <c r="R20" s="3117">
        <v>1890</v>
      </c>
      <c r="S20" s="3117">
        <v>2010</v>
      </c>
    </row>
    <row r="21" spans="1:22" ht="18.600000000000001" customHeight="1">
      <c r="A21" s="3116">
        <f t="shared" si="0"/>
        <v>14</v>
      </c>
      <c r="B21" s="3118"/>
      <c r="C21" s="3118"/>
      <c r="D21" s="3119"/>
      <c r="E21" s="3119"/>
      <c r="F21" s="3123"/>
      <c r="G21" s="3118"/>
      <c r="H21" s="3118"/>
      <c r="I21" s="3121"/>
      <c r="J21" s="3118" t="s">
        <v>4782</v>
      </c>
      <c r="K21" s="3116">
        <f t="shared" si="1"/>
        <v>14</v>
      </c>
      <c r="L21" s="3116"/>
      <c r="M21" s="3118"/>
      <c r="N21" s="3118"/>
      <c r="O21" s="3116"/>
      <c r="P21" s="3116"/>
      <c r="Q21" s="3116"/>
      <c r="R21" s="3117"/>
      <c r="S21" s="3117"/>
    </row>
    <row r="22" spans="1:22" ht="18.600000000000001" customHeight="1">
      <c r="A22" s="3116">
        <f t="shared" si="0"/>
        <v>15</v>
      </c>
      <c r="B22" s="3117" t="s">
        <v>1565</v>
      </c>
      <c r="C22" s="3117" t="s">
        <v>1566</v>
      </c>
      <c r="D22" s="3114">
        <v>345</v>
      </c>
      <c r="E22" s="3114">
        <v>345</v>
      </c>
      <c r="F22" s="3122" t="s">
        <v>3662</v>
      </c>
      <c r="G22" s="3117"/>
      <c r="H22" s="3117">
        <v>9.3699999999999992</v>
      </c>
      <c r="I22" s="3116">
        <v>1</v>
      </c>
      <c r="J22" s="3117" t="s">
        <v>4772</v>
      </c>
      <c r="K22" s="3116">
        <f t="shared" si="1"/>
        <v>15</v>
      </c>
      <c r="L22" s="3116" t="s">
        <v>4790</v>
      </c>
      <c r="M22" s="3117" t="s">
        <v>3661</v>
      </c>
      <c r="N22" s="3117" t="s">
        <v>1566</v>
      </c>
      <c r="O22" s="3116" t="s">
        <v>4775</v>
      </c>
      <c r="P22" s="3116">
        <v>1972</v>
      </c>
      <c r="Q22" s="3116" t="s">
        <v>4771</v>
      </c>
      <c r="R22" s="3117">
        <v>1890</v>
      </c>
      <c r="S22" s="3117">
        <v>2010</v>
      </c>
    </row>
    <row r="23" spans="1:22" ht="18.600000000000001" customHeight="1">
      <c r="A23" s="3116">
        <f t="shared" si="0"/>
        <v>16</v>
      </c>
      <c r="B23" s="3118"/>
      <c r="C23" s="3118"/>
      <c r="D23" s="3119"/>
      <c r="E23" s="3119"/>
      <c r="F23" s="3123"/>
      <c r="G23" s="3118"/>
      <c r="H23" s="3118"/>
      <c r="I23" s="3121"/>
      <c r="J23" s="3118" t="s">
        <v>4782</v>
      </c>
      <c r="K23" s="3116">
        <f t="shared" si="1"/>
        <v>16</v>
      </c>
      <c r="L23" s="3116"/>
      <c r="M23" s="3118"/>
      <c r="N23" s="3118"/>
      <c r="O23" s="3116"/>
      <c r="P23" s="3116"/>
      <c r="Q23" s="3116"/>
      <c r="R23" s="3117"/>
      <c r="S23" s="3117"/>
    </row>
    <row r="24" spans="1:22" ht="18.600000000000001" customHeight="1">
      <c r="A24" s="3116">
        <f t="shared" si="0"/>
        <v>17</v>
      </c>
      <c r="B24" s="3117" t="s">
        <v>1567</v>
      </c>
      <c r="C24" s="3117" t="s">
        <v>1566</v>
      </c>
      <c r="D24" s="3114">
        <v>345</v>
      </c>
      <c r="E24" s="3114">
        <v>345</v>
      </c>
      <c r="F24" s="3122" t="s">
        <v>3662</v>
      </c>
      <c r="G24" s="3117">
        <v>14.65</v>
      </c>
      <c r="H24" s="3117"/>
      <c r="I24" s="3116">
        <v>1</v>
      </c>
      <c r="J24" s="3117" t="s">
        <v>4772</v>
      </c>
      <c r="K24" s="3116">
        <f t="shared" si="1"/>
        <v>17</v>
      </c>
      <c r="L24" s="3116" t="s">
        <v>4791</v>
      </c>
      <c r="M24" s="3117" t="s">
        <v>4785</v>
      </c>
      <c r="N24" s="3117" t="s">
        <v>1566</v>
      </c>
      <c r="O24" s="3116" t="s">
        <v>4775</v>
      </c>
      <c r="P24" s="3116">
        <v>1974</v>
      </c>
      <c r="Q24" s="3116" t="s">
        <v>4776</v>
      </c>
      <c r="R24" s="3117">
        <v>1890</v>
      </c>
      <c r="S24" s="3117">
        <v>2010</v>
      </c>
    </row>
    <row r="25" spans="1:22" ht="18.600000000000001" customHeight="1" thickBot="1">
      <c r="A25" s="3116">
        <f t="shared" si="0"/>
        <v>18</v>
      </c>
      <c r="B25" s="3125"/>
      <c r="C25" s="3125"/>
      <c r="D25" s="3126"/>
      <c r="E25" s="3126"/>
      <c r="F25" s="3127"/>
      <c r="G25" s="3125"/>
      <c r="H25" s="3125"/>
      <c r="I25" s="3128"/>
      <c r="J25" s="3125" t="s">
        <v>4782</v>
      </c>
      <c r="K25" s="3116">
        <f t="shared" si="1"/>
        <v>18</v>
      </c>
      <c r="L25" s="3124"/>
      <c r="M25" s="3125"/>
      <c r="N25" s="3125"/>
      <c r="O25" s="3129"/>
      <c r="P25" s="3129"/>
      <c r="Q25" s="3124"/>
      <c r="R25" s="3130"/>
      <c r="S25" s="3130"/>
    </row>
    <row r="26" spans="1:22" ht="18.600000000000001" customHeight="1" thickBot="1">
      <c r="A26" s="3116">
        <f t="shared" si="0"/>
        <v>19</v>
      </c>
      <c r="B26" s="3132"/>
      <c r="C26" s="3132"/>
      <c r="D26" s="3133"/>
      <c r="E26" s="3133"/>
      <c r="F26" s="3134" t="s">
        <v>4792</v>
      </c>
      <c r="G26" s="3135">
        <f>SUM(G8:G25)</f>
        <v>51.359999999999992</v>
      </c>
      <c r="H26" s="3135">
        <f>SUM(H8:H25)</f>
        <v>23.090000000000003</v>
      </c>
      <c r="I26" s="3136"/>
      <c r="J26" s="3137"/>
      <c r="K26" s="3116">
        <f t="shared" si="1"/>
        <v>19</v>
      </c>
      <c r="M26" s="3132"/>
      <c r="N26" s="3132"/>
    </row>
    <row r="27" spans="1:22" ht="18.600000000000001" customHeight="1">
      <c r="A27" s="3116">
        <f t="shared" si="0"/>
        <v>20</v>
      </c>
      <c r="B27" s="3113" t="s">
        <v>1568</v>
      </c>
      <c r="C27" s="3113" t="s">
        <v>1569</v>
      </c>
      <c r="D27" s="3138">
        <v>138</v>
      </c>
      <c r="E27" s="3138">
        <v>115</v>
      </c>
      <c r="F27" s="3139" t="s">
        <v>1570</v>
      </c>
      <c r="G27" s="3113">
        <v>1.21</v>
      </c>
      <c r="H27" s="3113"/>
      <c r="I27" s="3112">
        <v>1</v>
      </c>
      <c r="J27" s="3113" t="s">
        <v>1571</v>
      </c>
      <c r="K27" s="3116">
        <f t="shared" si="1"/>
        <v>20</v>
      </c>
      <c r="L27" s="3112" t="s">
        <v>4793</v>
      </c>
      <c r="M27" s="3113" t="s">
        <v>4794</v>
      </c>
      <c r="N27" s="3113" t="s">
        <v>1569</v>
      </c>
      <c r="O27" s="3112" t="s">
        <v>4741</v>
      </c>
      <c r="P27" s="3112">
        <v>1931</v>
      </c>
      <c r="Q27" s="3112" t="s">
        <v>4788</v>
      </c>
      <c r="R27" s="3113">
        <v>360</v>
      </c>
      <c r="S27" s="3113">
        <v>392</v>
      </c>
    </row>
    <row r="28" spans="1:22" ht="18.600000000000001" customHeight="1">
      <c r="A28" s="3116">
        <f t="shared" si="0"/>
        <v>21</v>
      </c>
      <c r="B28" s="3117" t="s">
        <v>1568</v>
      </c>
      <c r="C28" s="3117" t="s">
        <v>1569</v>
      </c>
      <c r="D28" s="3114">
        <v>138</v>
      </c>
      <c r="E28" s="3114">
        <v>115</v>
      </c>
      <c r="F28" s="3122" t="s">
        <v>3667</v>
      </c>
      <c r="G28" s="3117">
        <v>0.86</v>
      </c>
      <c r="H28" s="3117"/>
      <c r="I28" s="3116">
        <v>1</v>
      </c>
      <c r="J28" s="3117" t="s">
        <v>1572</v>
      </c>
      <c r="K28" s="3116">
        <f t="shared" si="1"/>
        <v>21</v>
      </c>
      <c r="L28" s="3116" t="s">
        <v>4771</v>
      </c>
      <c r="M28" s="3117" t="s">
        <v>4794</v>
      </c>
      <c r="N28" s="3117" t="s">
        <v>1569</v>
      </c>
      <c r="O28" s="3116" t="s">
        <v>4771</v>
      </c>
      <c r="P28" s="3116" t="s">
        <v>4771</v>
      </c>
      <c r="Q28" s="3116" t="s">
        <v>4771</v>
      </c>
      <c r="R28" s="3117">
        <v>300</v>
      </c>
      <c r="S28" s="3117">
        <v>392</v>
      </c>
      <c r="T28" s="3084"/>
      <c r="U28" s="3084"/>
      <c r="V28" s="3084"/>
    </row>
    <row r="29" spans="1:22" ht="18.600000000000001" customHeight="1">
      <c r="A29" s="3116">
        <f t="shared" si="0"/>
        <v>22</v>
      </c>
      <c r="B29" s="3117" t="s">
        <v>1568</v>
      </c>
      <c r="C29" s="3117" t="s">
        <v>1569</v>
      </c>
      <c r="D29" s="3114">
        <v>138</v>
      </c>
      <c r="E29" s="3114">
        <v>115</v>
      </c>
      <c r="F29" s="3122" t="s">
        <v>3667</v>
      </c>
      <c r="G29" s="3117">
        <v>14.64</v>
      </c>
      <c r="H29" s="3117"/>
      <c r="I29" s="3116">
        <v>1</v>
      </c>
      <c r="J29" s="3117" t="s">
        <v>1573</v>
      </c>
      <c r="K29" s="3116">
        <f t="shared" si="1"/>
        <v>22</v>
      </c>
      <c r="L29" s="3116" t="s">
        <v>4771</v>
      </c>
      <c r="M29" s="3117" t="s">
        <v>4794</v>
      </c>
      <c r="N29" s="3117" t="s">
        <v>1569</v>
      </c>
      <c r="O29" s="3116" t="s">
        <v>4771</v>
      </c>
      <c r="P29" s="3116" t="s">
        <v>4771</v>
      </c>
      <c r="Q29" s="3116" t="s">
        <v>4771</v>
      </c>
      <c r="R29" s="3117">
        <v>243</v>
      </c>
      <c r="S29" s="3117">
        <v>268</v>
      </c>
      <c r="T29" s="3084"/>
      <c r="U29" s="3084"/>
      <c r="V29" s="3084"/>
    </row>
    <row r="30" spans="1:22" ht="18.600000000000001" customHeight="1">
      <c r="A30" s="3116">
        <f t="shared" si="0"/>
        <v>23</v>
      </c>
      <c r="B30" s="3118"/>
      <c r="C30" s="3118"/>
      <c r="D30" s="3119"/>
      <c r="E30" s="3119"/>
      <c r="F30" s="3123"/>
      <c r="G30" s="3118"/>
      <c r="H30" s="3118"/>
      <c r="I30" s="3121"/>
      <c r="J30" s="3118" t="s">
        <v>4782</v>
      </c>
      <c r="K30" s="3116">
        <f t="shared" si="1"/>
        <v>23</v>
      </c>
      <c r="L30" s="3116"/>
      <c r="M30" s="3118"/>
      <c r="N30" s="3118"/>
      <c r="O30" s="3116"/>
      <c r="P30" s="3116"/>
      <c r="Q30" s="3116"/>
      <c r="R30" s="3117"/>
      <c r="S30" s="3117"/>
      <c r="T30" s="3084"/>
      <c r="U30" s="3084"/>
      <c r="V30" s="3084"/>
    </row>
    <row r="31" spans="1:22" s="3143" customFormat="1" ht="18.600000000000001" customHeight="1">
      <c r="A31" s="3116">
        <f t="shared" si="0"/>
        <v>24</v>
      </c>
      <c r="B31" s="3140" t="s">
        <v>1574</v>
      </c>
      <c r="C31" s="3140" t="s">
        <v>1575</v>
      </c>
      <c r="D31" s="3114">
        <v>138</v>
      </c>
      <c r="E31" s="3114">
        <v>138</v>
      </c>
      <c r="F31" s="3122" t="s">
        <v>3662</v>
      </c>
      <c r="G31" s="3141"/>
      <c r="H31" s="3140">
        <v>0.86</v>
      </c>
      <c r="I31" s="3116">
        <v>1</v>
      </c>
      <c r="J31" s="3140" t="s">
        <v>1572</v>
      </c>
      <c r="K31" s="3116">
        <f t="shared" si="1"/>
        <v>24</v>
      </c>
      <c r="L31" s="3116" t="s">
        <v>4795</v>
      </c>
      <c r="M31" s="3140" t="s">
        <v>1580</v>
      </c>
      <c r="N31" s="3140" t="s">
        <v>1575</v>
      </c>
      <c r="O31" s="3116" t="s">
        <v>4741</v>
      </c>
      <c r="P31" s="3116">
        <v>2001</v>
      </c>
      <c r="Q31" s="3142" t="s">
        <v>4796</v>
      </c>
      <c r="R31" s="3146">
        <v>270</v>
      </c>
      <c r="S31" s="3146">
        <v>309</v>
      </c>
      <c r="T31" s="3201"/>
      <c r="U31" s="3201"/>
      <c r="V31" s="3201"/>
    </row>
    <row r="32" spans="1:22" s="3143" customFormat="1" ht="18.600000000000001" customHeight="1">
      <c r="A32" s="3116">
        <f t="shared" si="0"/>
        <v>25</v>
      </c>
      <c r="B32" s="3140" t="s">
        <v>1574</v>
      </c>
      <c r="C32" s="3140" t="s">
        <v>1575</v>
      </c>
      <c r="D32" s="3114">
        <v>138</v>
      </c>
      <c r="E32" s="3114">
        <v>138</v>
      </c>
      <c r="F32" s="3122" t="s">
        <v>1570</v>
      </c>
      <c r="G32" s="3144">
        <v>5.32</v>
      </c>
      <c r="H32" s="3140"/>
      <c r="I32" s="3116">
        <v>1</v>
      </c>
      <c r="J32" s="3140" t="s">
        <v>1576</v>
      </c>
      <c r="K32" s="3116">
        <f t="shared" si="1"/>
        <v>25</v>
      </c>
      <c r="L32" s="3116" t="s">
        <v>4795</v>
      </c>
      <c r="M32" s="3140" t="s">
        <v>1580</v>
      </c>
      <c r="N32" s="3140" t="s">
        <v>1575</v>
      </c>
      <c r="O32" s="3116" t="s">
        <v>4771</v>
      </c>
      <c r="P32" s="3116">
        <v>1982</v>
      </c>
      <c r="Q32" s="3116" t="s">
        <v>4797</v>
      </c>
      <c r="R32" s="3146">
        <v>270</v>
      </c>
      <c r="S32" s="3146">
        <v>309</v>
      </c>
      <c r="T32" s="3201"/>
      <c r="U32" s="3201"/>
      <c r="V32" s="3201"/>
    </row>
    <row r="33" spans="1:22" s="3143" customFormat="1" ht="18.600000000000001" customHeight="1">
      <c r="A33" s="3116">
        <f t="shared" si="0"/>
        <v>26</v>
      </c>
      <c r="B33" s="3140" t="s">
        <v>1574</v>
      </c>
      <c r="C33" s="3140" t="s">
        <v>1575</v>
      </c>
      <c r="D33" s="3114">
        <v>138</v>
      </c>
      <c r="E33" s="3114">
        <v>115</v>
      </c>
      <c r="F33" s="3122" t="s">
        <v>3667</v>
      </c>
      <c r="G33" s="3145">
        <v>2.1800000000000002</v>
      </c>
      <c r="H33" s="3140"/>
      <c r="I33" s="3116">
        <v>1</v>
      </c>
      <c r="J33" s="3140" t="s">
        <v>1573</v>
      </c>
      <c r="K33" s="3116">
        <f t="shared" si="1"/>
        <v>26</v>
      </c>
      <c r="L33" s="3116" t="s">
        <v>4795</v>
      </c>
      <c r="M33" s="3140" t="s">
        <v>1580</v>
      </c>
      <c r="N33" s="3140" t="s">
        <v>1575</v>
      </c>
      <c r="O33" s="3116" t="s">
        <v>4771</v>
      </c>
      <c r="P33" s="3116">
        <v>1931</v>
      </c>
      <c r="Q33" s="3142" t="s">
        <v>4788</v>
      </c>
      <c r="R33" s="3146">
        <v>270</v>
      </c>
      <c r="S33" s="3146">
        <v>309</v>
      </c>
      <c r="T33" s="3201"/>
      <c r="U33" s="3201"/>
      <c r="V33" s="3201"/>
    </row>
    <row r="34" spans="1:22" ht="18.600000000000001" customHeight="1">
      <c r="A34" s="3116">
        <f t="shared" si="0"/>
        <v>27</v>
      </c>
      <c r="C34" s="3140"/>
      <c r="D34" s="3114"/>
      <c r="E34" s="3114"/>
      <c r="F34" s="3122"/>
      <c r="G34" s="3140"/>
      <c r="H34" s="3140"/>
      <c r="I34" s="3116"/>
      <c r="J34" s="3140" t="s">
        <v>4782</v>
      </c>
      <c r="K34" s="3116">
        <f t="shared" si="1"/>
        <v>27</v>
      </c>
      <c r="L34" s="3116"/>
      <c r="M34" s="3140"/>
      <c r="N34" s="3140"/>
      <c r="O34" s="3116"/>
      <c r="P34" s="3116"/>
      <c r="Q34" s="3142"/>
      <c r="R34" s="3146"/>
      <c r="S34" s="3146"/>
      <c r="T34" s="3084"/>
      <c r="U34" s="3084"/>
      <c r="V34" s="3084"/>
    </row>
    <row r="35" spans="1:22" s="3143" customFormat="1" ht="18.600000000000001" customHeight="1">
      <c r="A35" s="3116">
        <f t="shared" si="0"/>
        <v>28</v>
      </c>
      <c r="B35" s="3140" t="s">
        <v>1574</v>
      </c>
      <c r="C35" s="3140" t="s">
        <v>1575</v>
      </c>
      <c r="D35" s="3114">
        <v>138</v>
      </c>
      <c r="E35" s="3114">
        <v>138</v>
      </c>
      <c r="F35" s="3122" t="s">
        <v>1570</v>
      </c>
      <c r="G35" s="3145">
        <v>1.34</v>
      </c>
      <c r="H35" s="3116"/>
      <c r="I35" s="3116">
        <v>1</v>
      </c>
      <c r="J35" s="3122" t="s">
        <v>1577</v>
      </c>
      <c r="K35" s="3116">
        <f t="shared" si="1"/>
        <v>28</v>
      </c>
      <c r="L35" s="3116"/>
      <c r="M35" s="3116"/>
      <c r="N35" s="3116"/>
      <c r="O35" s="3116" t="s">
        <v>4771</v>
      </c>
      <c r="P35" s="3116">
        <v>1982</v>
      </c>
      <c r="Q35" s="3116" t="s">
        <v>4797</v>
      </c>
      <c r="R35" s="3146">
        <v>270</v>
      </c>
      <c r="S35" s="3146">
        <v>309</v>
      </c>
      <c r="T35" s="3201"/>
      <c r="U35" s="3201"/>
      <c r="V35" s="3201"/>
    </row>
    <row r="36" spans="1:22" ht="18.600000000000001" customHeight="1">
      <c r="A36" s="3116">
        <f t="shared" si="0"/>
        <v>29</v>
      </c>
      <c r="B36" s="3122" t="s">
        <v>1578</v>
      </c>
      <c r="C36" s="3122" t="s">
        <v>5245</v>
      </c>
      <c r="D36" s="3114">
        <v>138</v>
      </c>
      <c r="E36" s="3114">
        <v>138</v>
      </c>
      <c r="F36" s="3122" t="s">
        <v>1570</v>
      </c>
      <c r="G36" s="3147">
        <v>2.4</v>
      </c>
      <c r="H36" s="3116"/>
      <c r="I36" s="3116">
        <v>1</v>
      </c>
      <c r="J36" s="3122" t="s">
        <v>1576</v>
      </c>
      <c r="K36" s="3116">
        <f t="shared" si="1"/>
        <v>29</v>
      </c>
      <c r="L36" s="3116" t="s">
        <v>4798</v>
      </c>
      <c r="M36" s="3122" t="s">
        <v>1575</v>
      </c>
      <c r="N36" s="3122" t="s">
        <v>5245</v>
      </c>
      <c r="O36" s="3116" t="s">
        <v>4741</v>
      </c>
      <c r="P36" s="3116">
        <v>1982</v>
      </c>
      <c r="Q36" s="3116" t="s">
        <v>4797</v>
      </c>
      <c r="R36" s="3146">
        <v>270</v>
      </c>
      <c r="S36" s="3146">
        <v>309</v>
      </c>
      <c r="T36" s="3084"/>
      <c r="U36" s="3084"/>
      <c r="V36" s="3084"/>
    </row>
    <row r="37" spans="1:22" ht="18.600000000000001" customHeight="1">
      <c r="A37" s="3116">
        <f t="shared" si="0"/>
        <v>30</v>
      </c>
      <c r="B37" s="3122" t="s">
        <v>5244</v>
      </c>
      <c r="C37" s="3122" t="s">
        <v>5245</v>
      </c>
      <c r="D37" s="3114">
        <v>138</v>
      </c>
      <c r="E37" s="3114">
        <v>345</v>
      </c>
      <c r="F37" s="3122" t="s">
        <v>3667</v>
      </c>
      <c r="G37" s="3147">
        <v>14.6</v>
      </c>
      <c r="H37" s="3145"/>
      <c r="I37" s="3116">
        <v>1</v>
      </c>
      <c r="J37" s="3122" t="s">
        <v>5398</v>
      </c>
      <c r="K37" s="3116">
        <f t="shared" si="1"/>
        <v>30</v>
      </c>
      <c r="L37" s="3116" t="s">
        <v>5399</v>
      </c>
      <c r="M37" s="3122" t="s">
        <v>5400</v>
      </c>
      <c r="N37" s="3122" t="s">
        <v>5245</v>
      </c>
      <c r="O37" s="3116" t="s">
        <v>4741</v>
      </c>
      <c r="P37" s="3116">
        <v>2014</v>
      </c>
      <c r="Q37" s="3116" t="s">
        <v>5401</v>
      </c>
      <c r="R37" s="3146">
        <v>270</v>
      </c>
      <c r="S37" s="3146">
        <v>309</v>
      </c>
      <c r="T37" s="3084"/>
      <c r="U37" s="3084"/>
      <c r="V37" s="3084"/>
    </row>
    <row r="38" spans="1:22" ht="18.600000000000001" customHeight="1">
      <c r="A38" s="3116">
        <f t="shared" si="0"/>
        <v>31</v>
      </c>
      <c r="B38" s="3122"/>
      <c r="C38" s="3122"/>
      <c r="D38" s="3114"/>
      <c r="E38" s="3114"/>
      <c r="F38" s="3122"/>
      <c r="G38" s="3147"/>
      <c r="H38" s="3116"/>
      <c r="I38" s="3185"/>
      <c r="J38" s="3122" t="s">
        <v>4782</v>
      </c>
      <c r="K38" s="3116">
        <f t="shared" si="1"/>
        <v>31</v>
      </c>
      <c r="L38" s="3116"/>
      <c r="M38" s="3122"/>
      <c r="N38" s="3122"/>
      <c r="O38" s="3116"/>
      <c r="P38" s="3116"/>
      <c r="Q38" s="3116"/>
      <c r="R38" s="3202"/>
      <c r="S38" s="3202"/>
      <c r="T38" s="3084"/>
      <c r="U38" s="3084"/>
      <c r="V38" s="3084"/>
    </row>
    <row r="39" spans="1:22" ht="18.600000000000001" customHeight="1">
      <c r="A39" s="3116">
        <f t="shared" si="0"/>
        <v>32</v>
      </c>
      <c r="B39" s="3122" t="s">
        <v>5244</v>
      </c>
      <c r="C39" s="3122" t="s">
        <v>5245</v>
      </c>
      <c r="D39" s="3114">
        <v>138</v>
      </c>
      <c r="E39" s="3114">
        <v>138</v>
      </c>
      <c r="F39" s="3122" t="s">
        <v>1570</v>
      </c>
      <c r="G39" s="3147">
        <v>0.5</v>
      </c>
      <c r="H39" s="3116"/>
      <c r="I39" s="3185">
        <v>1</v>
      </c>
      <c r="J39" s="3122" t="s">
        <v>5402</v>
      </c>
      <c r="K39" s="3116">
        <f t="shared" si="1"/>
        <v>32</v>
      </c>
      <c r="L39" s="3116" t="s">
        <v>5399</v>
      </c>
      <c r="M39" s="3122" t="s">
        <v>5400</v>
      </c>
      <c r="N39" s="3122" t="s">
        <v>5245</v>
      </c>
      <c r="O39" s="3116" t="s">
        <v>4741</v>
      </c>
      <c r="P39" s="3116">
        <v>2014</v>
      </c>
      <c r="Q39" s="3116" t="s">
        <v>4797</v>
      </c>
      <c r="R39" s="3202">
        <v>270</v>
      </c>
      <c r="S39" s="3202">
        <v>309</v>
      </c>
      <c r="T39" s="3084"/>
      <c r="U39" s="3084"/>
      <c r="V39" s="3084"/>
    </row>
    <row r="40" spans="1:22" ht="18.600000000000001" customHeight="1">
      <c r="A40" s="3116">
        <f t="shared" si="0"/>
        <v>33</v>
      </c>
      <c r="B40" s="3140" t="s">
        <v>1579</v>
      </c>
      <c r="C40" s="3140" t="s">
        <v>1580</v>
      </c>
      <c r="D40" s="3114">
        <v>138</v>
      </c>
      <c r="E40" s="3114">
        <v>138</v>
      </c>
      <c r="F40" s="3122" t="s">
        <v>3662</v>
      </c>
      <c r="G40" s="3140">
        <v>0.87</v>
      </c>
      <c r="H40" s="3140"/>
      <c r="I40" s="3116">
        <v>1</v>
      </c>
      <c r="J40" s="3140" t="s">
        <v>1581</v>
      </c>
      <c r="K40" s="3116">
        <f t="shared" si="1"/>
        <v>33</v>
      </c>
      <c r="L40" s="3116" t="s">
        <v>4799</v>
      </c>
      <c r="M40" s="3140" t="s">
        <v>4800</v>
      </c>
      <c r="N40" s="3140" t="s">
        <v>1580</v>
      </c>
      <c r="O40" s="3116" t="s">
        <v>4771</v>
      </c>
      <c r="P40" s="3116">
        <v>2001</v>
      </c>
      <c r="Q40" s="3148" t="s">
        <v>4796</v>
      </c>
      <c r="R40" s="3146">
        <v>312</v>
      </c>
      <c r="S40" s="3146">
        <v>396</v>
      </c>
      <c r="T40" s="3084"/>
      <c r="U40" s="3084"/>
      <c r="V40" s="3084"/>
    </row>
    <row r="41" spans="1:22" ht="18.600000000000001" customHeight="1">
      <c r="A41" s="3116">
        <f t="shared" si="0"/>
        <v>34</v>
      </c>
      <c r="B41" s="3117"/>
      <c r="C41" s="3117"/>
      <c r="D41" s="3114"/>
      <c r="E41" s="3114"/>
      <c r="F41" s="3122"/>
      <c r="G41" s="3117"/>
      <c r="H41" s="3117"/>
      <c r="I41" s="3116"/>
      <c r="J41" s="3118" t="s">
        <v>4801</v>
      </c>
      <c r="K41" s="3116">
        <f t="shared" si="1"/>
        <v>34</v>
      </c>
      <c r="L41" s="3116"/>
      <c r="M41" s="3117"/>
      <c r="N41" s="3117"/>
      <c r="O41" s="3116"/>
      <c r="P41" s="3116"/>
      <c r="Q41" s="3116"/>
      <c r="R41" s="3149"/>
      <c r="S41" s="3149"/>
      <c r="T41" s="3084"/>
      <c r="U41" s="3084"/>
      <c r="V41" s="3084"/>
    </row>
    <row r="42" spans="1:22" ht="18.600000000000001" customHeight="1">
      <c r="A42" s="3116">
        <f t="shared" si="0"/>
        <v>35</v>
      </c>
      <c r="B42" s="3117" t="s">
        <v>1582</v>
      </c>
      <c r="C42" s="3117" t="s">
        <v>3666</v>
      </c>
      <c r="D42" s="3114">
        <v>138</v>
      </c>
      <c r="E42" s="3114">
        <v>138</v>
      </c>
      <c r="F42" s="3122" t="s">
        <v>1570</v>
      </c>
      <c r="G42" s="3117"/>
      <c r="H42" s="3117">
        <v>1.21</v>
      </c>
      <c r="I42" s="3116">
        <v>1</v>
      </c>
      <c r="J42" s="3117" t="s">
        <v>1571</v>
      </c>
      <c r="K42" s="3116">
        <f t="shared" si="1"/>
        <v>35</v>
      </c>
      <c r="L42" s="3116" t="s">
        <v>4802</v>
      </c>
      <c r="M42" s="3117" t="s">
        <v>4794</v>
      </c>
      <c r="N42" s="3117" t="s">
        <v>3666</v>
      </c>
      <c r="O42" s="3116" t="s">
        <v>4771</v>
      </c>
      <c r="P42" s="3116">
        <v>1970</v>
      </c>
      <c r="Q42" s="3116" t="s">
        <v>4803</v>
      </c>
      <c r="R42" s="3117">
        <v>384</v>
      </c>
      <c r="S42" s="3117">
        <v>448</v>
      </c>
    </row>
    <row r="43" spans="1:22" ht="18.600000000000001" customHeight="1">
      <c r="A43" s="3116">
        <f t="shared" si="0"/>
        <v>36</v>
      </c>
      <c r="B43" s="3117" t="s">
        <v>1582</v>
      </c>
      <c r="C43" s="3117" t="s">
        <v>3666</v>
      </c>
      <c r="D43" s="3114">
        <v>138</v>
      </c>
      <c r="E43" s="3114">
        <v>138</v>
      </c>
      <c r="F43" s="3122" t="s">
        <v>3667</v>
      </c>
      <c r="G43" s="3117"/>
      <c r="H43" s="3117">
        <v>0.86</v>
      </c>
      <c r="I43" s="3116">
        <v>1</v>
      </c>
      <c r="J43" s="3117" t="s">
        <v>1572</v>
      </c>
      <c r="K43" s="3116">
        <f t="shared" si="1"/>
        <v>36</v>
      </c>
      <c r="L43" s="3116" t="s">
        <v>4771</v>
      </c>
      <c r="M43" s="3117" t="s">
        <v>4794</v>
      </c>
      <c r="N43" s="3117" t="s">
        <v>3666</v>
      </c>
      <c r="O43" s="3116" t="s">
        <v>4771</v>
      </c>
      <c r="P43" s="3116" t="s">
        <v>4771</v>
      </c>
      <c r="Q43" s="3116" t="s">
        <v>4771</v>
      </c>
      <c r="R43" s="3117">
        <v>300</v>
      </c>
      <c r="S43" s="3117">
        <v>392</v>
      </c>
    </row>
    <row r="44" spans="1:22" ht="18.600000000000001" customHeight="1">
      <c r="A44" s="3116">
        <f t="shared" si="0"/>
        <v>37</v>
      </c>
      <c r="B44" s="3117" t="s">
        <v>1582</v>
      </c>
      <c r="C44" s="3117" t="s">
        <v>3666</v>
      </c>
      <c r="D44" s="3114">
        <v>138</v>
      </c>
      <c r="E44" s="3114">
        <v>138</v>
      </c>
      <c r="F44" s="3122" t="s">
        <v>3667</v>
      </c>
      <c r="G44" s="3117">
        <v>1.1100000000000001</v>
      </c>
      <c r="H44" s="3117"/>
      <c r="I44" s="3116">
        <v>1</v>
      </c>
      <c r="J44" s="3117" t="s">
        <v>1572</v>
      </c>
      <c r="K44" s="3116">
        <f t="shared" si="1"/>
        <v>37</v>
      </c>
      <c r="L44" s="3116" t="s">
        <v>4771</v>
      </c>
      <c r="M44" s="3117" t="s">
        <v>4794</v>
      </c>
      <c r="N44" s="3117" t="s">
        <v>3666</v>
      </c>
      <c r="O44" s="3116" t="s">
        <v>4771</v>
      </c>
      <c r="P44" s="3116" t="s">
        <v>4771</v>
      </c>
      <c r="Q44" s="3116" t="s">
        <v>4771</v>
      </c>
      <c r="R44" s="3117">
        <v>260</v>
      </c>
      <c r="S44" s="3117">
        <v>302</v>
      </c>
    </row>
    <row r="45" spans="1:22" ht="18.600000000000001" customHeight="1">
      <c r="A45" s="3116">
        <f t="shared" si="0"/>
        <v>38</v>
      </c>
      <c r="B45" s="3117" t="s">
        <v>1583</v>
      </c>
      <c r="C45" s="3117" t="s">
        <v>1584</v>
      </c>
      <c r="D45" s="3114">
        <v>138</v>
      </c>
      <c r="E45" s="3114">
        <v>138</v>
      </c>
      <c r="F45" s="3122" t="s">
        <v>1585</v>
      </c>
      <c r="G45" s="3117">
        <v>1.98</v>
      </c>
      <c r="H45" s="3117"/>
      <c r="I45" s="3116">
        <v>1</v>
      </c>
      <c r="J45" s="3117" t="s">
        <v>1571</v>
      </c>
      <c r="K45" s="3116">
        <f t="shared" si="1"/>
        <v>38</v>
      </c>
      <c r="L45" s="3116" t="s">
        <v>4804</v>
      </c>
      <c r="M45" s="3117" t="s">
        <v>4794</v>
      </c>
      <c r="N45" s="3117" t="s">
        <v>1584</v>
      </c>
      <c r="O45" s="3116" t="s">
        <v>4771</v>
      </c>
      <c r="P45" s="3116">
        <v>1968</v>
      </c>
      <c r="Q45" s="3116" t="s">
        <v>4771</v>
      </c>
      <c r="R45" s="3117">
        <v>250</v>
      </c>
      <c r="S45" s="3117">
        <v>261</v>
      </c>
    </row>
    <row r="46" spans="1:22" ht="18.600000000000001" customHeight="1" thickBot="1">
      <c r="A46" s="3116">
        <f t="shared" si="0"/>
        <v>39</v>
      </c>
      <c r="B46" s="3150" t="s">
        <v>1586</v>
      </c>
      <c r="C46" s="3150" t="s">
        <v>1587</v>
      </c>
      <c r="D46" s="3151">
        <v>138</v>
      </c>
      <c r="E46" s="3151">
        <v>138</v>
      </c>
      <c r="F46" s="3152" t="s">
        <v>3657</v>
      </c>
      <c r="G46" s="3150">
        <v>0.92</v>
      </c>
      <c r="H46" s="3150"/>
      <c r="I46" s="3124">
        <v>1</v>
      </c>
      <c r="J46" s="3150" t="s">
        <v>3658</v>
      </c>
      <c r="K46" s="3116">
        <f t="shared" si="1"/>
        <v>39</v>
      </c>
      <c r="L46" s="3124" t="s">
        <v>4805</v>
      </c>
      <c r="M46" s="3150" t="s">
        <v>4806</v>
      </c>
      <c r="N46" s="3150" t="s">
        <v>1587</v>
      </c>
      <c r="O46" s="3124" t="s">
        <v>4741</v>
      </c>
      <c r="P46" s="3124">
        <v>1965</v>
      </c>
      <c r="Q46" s="3124" t="s">
        <v>4788</v>
      </c>
      <c r="R46" s="3150">
        <v>260</v>
      </c>
      <c r="S46" s="3150">
        <v>302</v>
      </c>
    </row>
    <row r="47" spans="1:22" ht="18.600000000000001" customHeight="1">
      <c r="A47" s="3153"/>
      <c r="L47" s="3087"/>
      <c r="M47" s="3087"/>
      <c r="N47" s="3087"/>
    </row>
    <row r="48" spans="1:22" ht="18" customHeight="1">
      <c r="B48" s="3084"/>
      <c r="C48" s="3712" t="s">
        <v>4744</v>
      </c>
      <c r="D48" s="3712"/>
      <c r="E48" s="3084"/>
      <c r="F48" s="3084"/>
      <c r="G48" s="3084"/>
      <c r="H48" s="3084"/>
      <c r="I48" s="3084"/>
      <c r="J48" s="3084"/>
      <c r="N48" s="3712" t="s">
        <v>4744</v>
      </c>
      <c r="O48" s="3712"/>
    </row>
    <row r="49" spans="1:19" ht="15" customHeight="1">
      <c r="B49" s="3084"/>
      <c r="C49" s="3712"/>
      <c r="D49" s="3712"/>
      <c r="E49" s="3084"/>
      <c r="F49" s="3084"/>
      <c r="G49" s="3084"/>
      <c r="H49" s="3084"/>
      <c r="I49" s="3084"/>
      <c r="J49" s="3088" t="s">
        <v>5397</v>
      </c>
      <c r="N49" s="3712"/>
      <c r="O49" s="3712"/>
      <c r="R49" s="3088" t="s">
        <v>5397</v>
      </c>
    </row>
    <row r="50" spans="1:19" ht="15" customHeight="1">
      <c r="B50" s="3084"/>
      <c r="C50" s="3089" t="s">
        <v>4745</v>
      </c>
      <c r="D50" s="3084"/>
      <c r="E50" s="3084"/>
      <c r="F50" s="3084"/>
      <c r="G50" s="3084"/>
      <c r="H50" s="3084"/>
      <c r="I50" s="3084"/>
      <c r="J50" s="3088"/>
      <c r="N50" s="3089" t="s">
        <v>4745</v>
      </c>
      <c r="O50" s="3084"/>
    </row>
    <row r="51" spans="1:19" ht="13.5" customHeight="1" thickBot="1">
      <c r="B51" s="3084"/>
      <c r="C51" s="3090"/>
      <c r="D51" s="3084"/>
      <c r="E51" s="3084"/>
      <c r="F51" s="3084"/>
      <c r="G51" s="3084"/>
      <c r="H51" s="3084"/>
      <c r="I51" s="3084"/>
      <c r="J51" s="3084"/>
    </row>
    <row r="52" spans="1:19" ht="50.25" customHeight="1" thickBot="1">
      <c r="A52" s="3212"/>
      <c r="B52" s="3091" t="s">
        <v>4746</v>
      </c>
      <c r="C52" s="3092"/>
      <c r="D52" s="3093" t="s">
        <v>4747</v>
      </c>
      <c r="E52" s="3094"/>
      <c r="F52" s="3095" t="s">
        <v>4748</v>
      </c>
      <c r="G52" s="3093" t="s">
        <v>4749</v>
      </c>
      <c r="H52" s="3096"/>
      <c r="I52" s="3097" t="s">
        <v>429</v>
      </c>
      <c r="J52" s="3098" t="s">
        <v>4750</v>
      </c>
      <c r="K52" s="3209"/>
      <c r="L52" s="3099" t="s">
        <v>4751</v>
      </c>
      <c r="M52" s="3091" t="s">
        <v>4746</v>
      </c>
      <c r="N52" s="3092"/>
      <c r="O52" s="3099" t="s">
        <v>4751</v>
      </c>
      <c r="P52" s="3099" t="s">
        <v>4752</v>
      </c>
      <c r="Q52" s="3099" t="s">
        <v>4753</v>
      </c>
      <c r="R52" s="3099" t="s">
        <v>4754</v>
      </c>
      <c r="S52" s="3099" t="s">
        <v>4807</v>
      </c>
    </row>
    <row r="53" spans="1:19" ht="24.75" thickBot="1">
      <c r="A53" s="3208"/>
      <c r="B53" s="3102" t="s">
        <v>4757</v>
      </c>
      <c r="C53" s="3102" t="s">
        <v>4758</v>
      </c>
      <c r="D53" s="3103" t="s">
        <v>1141</v>
      </c>
      <c r="E53" s="3103" t="s">
        <v>1142</v>
      </c>
      <c r="F53" s="3104" t="s">
        <v>1143</v>
      </c>
      <c r="G53" s="3105" t="s">
        <v>4759</v>
      </c>
      <c r="H53" s="3106" t="s">
        <v>4760</v>
      </c>
      <c r="I53" s="3154" t="s">
        <v>1144</v>
      </c>
      <c r="J53" s="3107" t="s">
        <v>1145</v>
      </c>
      <c r="K53" s="3208"/>
      <c r="L53" s="3101" t="s">
        <v>4756</v>
      </c>
      <c r="M53" s="3102" t="s">
        <v>4757</v>
      </c>
      <c r="N53" s="3102" t="s">
        <v>4758</v>
      </c>
      <c r="O53" s="3101" t="s">
        <v>4761</v>
      </c>
      <c r="P53" s="3108" t="s">
        <v>4762</v>
      </c>
      <c r="Q53" s="3101" t="s">
        <v>4763</v>
      </c>
      <c r="R53" s="3101" t="s">
        <v>4764</v>
      </c>
      <c r="S53" s="3101" t="s">
        <v>4764</v>
      </c>
    </row>
    <row r="54" spans="1:19" thickBot="1">
      <c r="A54" s="3210"/>
      <c r="B54" s="3111" t="s">
        <v>65</v>
      </c>
      <c r="C54" s="3111" t="s">
        <v>2119</v>
      </c>
      <c r="D54" s="3103" t="s">
        <v>2120</v>
      </c>
      <c r="E54" s="3103" t="s">
        <v>2121</v>
      </c>
      <c r="F54" s="3111" t="s">
        <v>4029</v>
      </c>
      <c r="G54" s="3111" t="s">
        <v>4030</v>
      </c>
      <c r="H54" s="3111" t="s">
        <v>4031</v>
      </c>
      <c r="I54" s="3111" t="s">
        <v>4032</v>
      </c>
      <c r="J54" s="3111" t="s">
        <v>4033</v>
      </c>
      <c r="K54" s="3210"/>
      <c r="L54" s="3110"/>
      <c r="M54" s="3111" t="s">
        <v>65</v>
      </c>
      <c r="N54" s="3111" t="s">
        <v>2119</v>
      </c>
      <c r="O54" s="3110"/>
      <c r="P54" s="3110" t="s">
        <v>4765</v>
      </c>
      <c r="Q54" s="3110"/>
      <c r="R54" s="3110"/>
      <c r="S54" s="3110"/>
    </row>
    <row r="55" spans="1:19" ht="18.600000000000001" customHeight="1">
      <c r="A55" s="3208">
        <v>1</v>
      </c>
      <c r="B55" s="3117" t="s">
        <v>1586</v>
      </c>
      <c r="C55" s="3117" t="s">
        <v>1587</v>
      </c>
      <c r="D55" s="3114">
        <v>138</v>
      </c>
      <c r="E55" s="3114">
        <v>138</v>
      </c>
      <c r="F55" s="3122" t="s">
        <v>3667</v>
      </c>
      <c r="G55" s="3117">
        <v>3.31</v>
      </c>
      <c r="H55" s="3117"/>
      <c r="I55" s="3116">
        <v>1</v>
      </c>
      <c r="J55" s="3117" t="s">
        <v>1576</v>
      </c>
      <c r="K55" s="3208">
        <v>1</v>
      </c>
      <c r="L55" s="3116" t="s">
        <v>4805</v>
      </c>
      <c r="M55" s="3117" t="s">
        <v>4806</v>
      </c>
      <c r="N55" s="3117" t="s">
        <v>1587</v>
      </c>
      <c r="O55" s="3116" t="s">
        <v>4741</v>
      </c>
      <c r="P55" s="3116">
        <v>1965</v>
      </c>
      <c r="Q55" s="3116" t="s">
        <v>4788</v>
      </c>
      <c r="R55" s="3117">
        <v>260</v>
      </c>
      <c r="S55" s="3117">
        <v>302</v>
      </c>
    </row>
    <row r="56" spans="1:19" ht="18.600000000000001" customHeight="1">
      <c r="A56" s="3208">
        <f>+A55+1</f>
        <v>2</v>
      </c>
      <c r="B56" s="3117" t="s">
        <v>1588</v>
      </c>
      <c r="C56" s="3117" t="s">
        <v>1589</v>
      </c>
      <c r="D56" s="3114">
        <v>138</v>
      </c>
      <c r="E56" s="3114">
        <v>138</v>
      </c>
      <c r="F56" s="3122" t="s">
        <v>1585</v>
      </c>
      <c r="G56" s="3117">
        <v>4.21</v>
      </c>
      <c r="H56" s="3117"/>
      <c r="I56" s="3116">
        <v>1</v>
      </c>
      <c r="J56" s="3117" t="s">
        <v>1576</v>
      </c>
      <c r="K56" s="3208">
        <f>+K55+1</f>
        <v>2</v>
      </c>
      <c r="L56" s="3116" t="s">
        <v>4808</v>
      </c>
      <c r="M56" s="3117" t="s">
        <v>1587</v>
      </c>
      <c r="N56" s="3117" t="s">
        <v>1589</v>
      </c>
      <c r="O56" s="3116" t="s">
        <v>4741</v>
      </c>
      <c r="P56" s="3116">
        <v>1965</v>
      </c>
      <c r="Q56" s="3116" t="s">
        <v>4788</v>
      </c>
      <c r="R56" s="3117">
        <v>260</v>
      </c>
      <c r="S56" s="3117">
        <v>302</v>
      </c>
    </row>
    <row r="57" spans="1:19" ht="18.600000000000001" customHeight="1">
      <c r="A57" s="3208">
        <f t="shared" ref="A57:A104" si="2">+A56+1</f>
        <v>3</v>
      </c>
      <c r="B57" s="3117" t="s">
        <v>1590</v>
      </c>
      <c r="C57" s="3117" t="s">
        <v>1591</v>
      </c>
      <c r="D57" s="3114">
        <v>138</v>
      </c>
      <c r="E57" s="3114">
        <v>138</v>
      </c>
      <c r="F57" s="3122" t="s">
        <v>1585</v>
      </c>
      <c r="G57" s="3145">
        <v>0.5</v>
      </c>
      <c r="H57" s="3155"/>
      <c r="I57" s="3116">
        <v>1</v>
      </c>
      <c r="J57" s="3117" t="s">
        <v>1576</v>
      </c>
      <c r="K57" s="3208">
        <f t="shared" ref="K57:K104" si="3">+K56+1</f>
        <v>3</v>
      </c>
      <c r="L57" s="3156" t="s">
        <v>4809</v>
      </c>
      <c r="M57" s="3117" t="s">
        <v>1589</v>
      </c>
      <c r="N57" s="3117" t="s">
        <v>1591</v>
      </c>
      <c r="O57" s="3116" t="s">
        <v>4741</v>
      </c>
      <c r="P57" s="3116">
        <v>1965</v>
      </c>
      <c r="Q57" s="3116" t="s">
        <v>4788</v>
      </c>
      <c r="R57" s="3117">
        <v>260</v>
      </c>
      <c r="S57" s="3117">
        <v>302</v>
      </c>
    </row>
    <row r="58" spans="1:19" ht="18.600000000000001" customHeight="1">
      <c r="A58" s="3208">
        <f t="shared" si="2"/>
        <v>4</v>
      </c>
      <c r="B58" s="3157" t="s">
        <v>2884</v>
      </c>
      <c r="C58" s="3117" t="s">
        <v>2885</v>
      </c>
      <c r="D58" s="3114">
        <v>138</v>
      </c>
      <c r="E58" s="3114">
        <v>138</v>
      </c>
      <c r="F58" s="3122" t="s">
        <v>3657</v>
      </c>
      <c r="G58" s="3145">
        <v>0.57999999999999996</v>
      </c>
      <c r="H58" s="3155"/>
      <c r="I58" s="3116">
        <v>1</v>
      </c>
      <c r="J58" s="3117"/>
      <c r="K58" s="3208">
        <f t="shared" si="3"/>
        <v>4</v>
      </c>
      <c r="L58" s="3156" t="s">
        <v>4809</v>
      </c>
      <c r="M58" s="3117" t="s">
        <v>1591</v>
      </c>
      <c r="N58" s="3117" t="s">
        <v>2885</v>
      </c>
      <c r="O58" s="3116" t="s">
        <v>4741</v>
      </c>
      <c r="P58" s="3116" t="s">
        <v>4810</v>
      </c>
      <c r="Q58" s="3116"/>
      <c r="R58" s="3117"/>
      <c r="S58" s="3117"/>
    </row>
    <row r="59" spans="1:19" ht="18.600000000000001" customHeight="1">
      <c r="A59" s="3208">
        <f t="shared" si="2"/>
        <v>5</v>
      </c>
      <c r="B59" s="3157" t="s">
        <v>2886</v>
      </c>
      <c r="C59" s="3117" t="s">
        <v>2887</v>
      </c>
      <c r="D59" s="3114">
        <v>138</v>
      </c>
      <c r="E59" s="3114">
        <v>138</v>
      </c>
      <c r="F59" s="3122" t="s">
        <v>3667</v>
      </c>
      <c r="G59" s="3145">
        <v>1.57</v>
      </c>
      <c r="H59" s="3155"/>
      <c r="I59" s="3116">
        <v>1</v>
      </c>
      <c r="J59" s="3117" t="s">
        <v>1576</v>
      </c>
      <c r="K59" s="3208">
        <f t="shared" si="3"/>
        <v>5</v>
      </c>
      <c r="L59" s="3156" t="s">
        <v>4809</v>
      </c>
      <c r="M59" s="3117" t="s">
        <v>2885</v>
      </c>
      <c r="N59" s="3117" t="s">
        <v>2887</v>
      </c>
      <c r="O59" s="3116"/>
      <c r="P59" s="3116"/>
      <c r="Q59" s="3116"/>
      <c r="R59" s="3117">
        <v>260</v>
      </c>
      <c r="S59" s="3117">
        <v>302</v>
      </c>
    </row>
    <row r="60" spans="1:19" ht="18.600000000000001" customHeight="1">
      <c r="A60" s="3208">
        <f t="shared" si="2"/>
        <v>6</v>
      </c>
      <c r="B60" s="3117" t="s">
        <v>2888</v>
      </c>
      <c r="C60" s="3117" t="s">
        <v>2889</v>
      </c>
      <c r="D60" s="3114">
        <v>138</v>
      </c>
      <c r="E60" s="3114">
        <v>138</v>
      </c>
      <c r="F60" s="3115" t="s">
        <v>3657</v>
      </c>
      <c r="G60" s="3145">
        <v>0.93</v>
      </c>
      <c r="H60" s="3155"/>
      <c r="I60" s="3116">
        <v>1</v>
      </c>
      <c r="J60" s="3117" t="s">
        <v>3658</v>
      </c>
      <c r="K60" s="3208">
        <f t="shared" si="3"/>
        <v>6</v>
      </c>
      <c r="L60" s="3156"/>
      <c r="M60" s="3117" t="s">
        <v>4806</v>
      </c>
      <c r="N60" s="3117" t="s">
        <v>2889</v>
      </c>
      <c r="O60" s="3116" t="s">
        <v>4771</v>
      </c>
      <c r="P60" s="3116">
        <v>1965</v>
      </c>
      <c r="Q60" s="3116" t="s">
        <v>4771</v>
      </c>
      <c r="R60" s="3117">
        <v>260</v>
      </c>
      <c r="S60" s="3117">
        <v>302</v>
      </c>
    </row>
    <row r="61" spans="1:19" ht="18.600000000000001" customHeight="1">
      <c r="A61" s="3208">
        <f t="shared" si="2"/>
        <v>7</v>
      </c>
      <c r="B61" s="3117" t="s">
        <v>2888</v>
      </c>
      <c r="C61" s="3117" t="s">
        <v>2889</v>
      </c>
      <c r="D61" s="3114">
        <v>138</v>
      </c>
      <c r="E61" s="3114">
        <v>138</v>
      </c>
      <c r="F61" s="3115" t="s">
        <v>3667</v>
      </c>
      <c r="G61" s="3145"/>
      <c r="H61" s="3158">
        <v>1.39</v>
      </c>
      <c r="I61" s="3116">
        <v>1</v>
      </c>
      <c r="J61" s="3117" t="s">
        <v>1576</v>
      </c>
      <c r="K61" s="3208">
        <f t="shared" si="3"/>
        <v>7</v>
      </c>
      <c r="L61" s="3156" t="s">
        <v>4811</v>
      </c>
      <c r="M61" s="3117" t="s">
        <v>4806</v>
      </c>
      <c r="N61" s="3117" t="s">
        <v>2889</v>
      </c>
      <c r="O61" s="3116" t="s">
        <v>4771</v>
      </c>
      <c r="P61" s="3116">
        <v>1965</v>
      </c>
      <c r="Q61" s="3116" t="s">
        <v>4771</v>
      </c>
      <c r="R61" s="3117">
        <v>260</v>
      </c>
      <c r="S61" s="3117">
        <v>302</v>
      </c>
    </row>
    <row r="62" spans="1:19" ht="18.600000000000001" customHeight="1">
      <c r="A62" s="3116">
        <f t="shared" si="2"/>
        <v>8</v>
      </c>
      <c r="B62" s="3117" t="s">
        <v>4812</v>
      </c>
      <c r="C62" s="3117" t="s">
        <v>1591</v>
      </c>
      <c r="D62" s="3114">
        <v>138</v>
      </c>
      <c r="E62" s="3114">
        <v>138</v>
      </c>
      <c r="F62" s="3122" t="s">
        <v>1585</v>
      </c>
      <c r="G62" s="3145">
        <v>4.71</v>
      </c>
      <c r="H62" s="3158"/>
      <c r="I62" s="3116">
        <v>1</v>
      </c>
      <c r="J62" s="3117" t="s">
        <v>1576</v>
      </c>
      <c r="K62" s="3116">
        <f t="shared" si="3"/>
        <v>8</v>
      </c>
      <c r="L62" s="3156" t="s">
        <v>4813</v>
      </c>
      <c r="M62" s="3117" t="s">
        <v>1587</v>
      </c>
      <c r="N62" s="3117" t="s">
        <v>1591</v>
      </c>
      <c r="O62" s="3116" t="s">
        <v>4771</v>
      </c>
      <c r="P62" s="3116">
        <v>1965</v>
      </c>
      <c r="Q62" s="3116" t="s">
        <v>4771</v>
      </c>
      <c r="R62" s="3117">
        <v>260</v>
      </c>
      <c r="S62" s="3117">
        <v>302</v>
      </c>
    </row>
    <row r="63" spans="1:19" ht="18.600000000000001" customHeight="1">
      <c r="A63" s="3116">
        <f t="shared" si="2"/>
        <v>9</v>
      </c>
      <c r="B63" s="3157" t="s">
        <v>2890</v>
      </c>
      <c r="C63" s="3117" t="s">
        <v>2885</v>
      </c>
      <c r="D63" s="3114">
        <v>138</v>
      </c>
      <c r="E63" s="3114">
        <v>138</v>
      </c>
      <c r="F63" s="3122" t="s">
        <v>3657</v>
      </c>
      <c r="G63" s="3145">
        <v>0.57999999999999996</v>
      </c>
      <c r="H63" s="3158"/>
      <c r="I63" s="3116"/>
      <c r="J63" s="3117"/>
      <c r="K63" s="3116">
        <f t="shared" si="3"/>
        <v>9</v>
      </c>
      <c r="L63" s="3156"/>
      <c r="M63" s="3157" t="s">
        <v>2890</v>
      </c>
      <c r="N63" s="3117" t="s">
        <v>2885</v>
      </c>
      <c r="O63" s="3116"/>
      <c r="P63" s="3116">
        <v>2006</v>
      </c>
      <c r="Q63" s="3116"/>
      <c r="R63" s="3155"/>
      <c r="S63" s="3117"/>
    </row>
    <row r="64" spans="1:19" ht="18.600000000000001" customHeight="1">
      <c r="A64" s="3116">
        <f t="shared" si="2"/>
        <v>10</v>
      </c>
      <c r="B64" s="3157" t="s">
        <v>3676</v>
      </c>
      <c r="C64" s="3117" t="s">
        <v>2887</v>
      </c>
      <c r="D64" s="3114">
        <v>138</v>
      </c>
      <c r="E64" s="3114">
        <v>138</v>
      </c>
      <c r="F64" s="3122" t="s">
        <v>3667</v>
      </c>
      <c r="G64" s="3145">
        <v>1.57</v>
      </c>
      <c r="H64" s="3158"/>
      <c r="I64" s="3116"/>
      <c r="J64" s="3117"/>
      <c r="K64" s="3116">
        <f t="shared" si="3"/>
        <v>10</v>
      </c>
      <c r="L64" s="3156"/>
      <c r="M64" s="3157" t="s">
        <v>3676</v>
      </c>
      <c r="N64" s="3117" t="s">
        <v>2887</v>
      </c>
      <c r="O64" s="3116"/>
      <c r="P64" s="3116"/>
      <c r="Q64" s="3116"/>
      <c r="R64" s="3117">
        <v>260</v>
      </c>
      <c r="S64" s="3117">
        <v>302</v>
      </c>
    </row>
    <row r="65" spans="1:23" ht="18.600000000000001" customHeight="1">
      <c r="A65" s="3116">
        <f t="shared" si="2"/>
        <v>11</v>
      </c>
      <c r="B65" s="3117" t="s">
        <v>3677</v>
      </c>
      <c r="C65" s="3117" t="s">
        <v>1587</v>
      </c>
      <c r="D65" s="3114">
        <v>138</v>
      </c>
      <c r="E65" s="3114">
        <v>138</v>
      </c>
      <c r="F65" s="3115" t="s">
        <v>3667</v>
      </c>
      <c r="G65" s="3145"/>
      <c r="H65" s="3155">
        <v>1.94</v>
      </c>
      <c r="I65" s="3116">
        <v>1</v>
      </c>
      <c r="J65" s="3117" t="s">
        <v>1576</v>
      </c>
      <c r="K65" s="3116">
        <f t="shared" si="3"/>
        <v>11</v>
      </c>
      <c r="L65" s="3156" t="s">
        <v>4814</v>
      </c>
      <c r="M65" s="3117" t="s">
        <v>2889</v>
      </c>
      <c r="N65" s="3117" t="s">
        <v>1587</v>
      </c>
      <c r="O65" s="3159" t="s">
        <v>4771</v>
      </c>
      <c r="P65" s="3116">
        <v>1965</v>
      </c>
      <c r="Q65" s="3116" t="s">
        <v>4771</v>
      </c>
      <c r="R65" s="3155">
        <v>260</v>
      </c>
      <c r="S65" s="3117">
        <v>302</v>
      </c>
    </row>
    <row r="66" spans="1:23" ht="18.600000000000001" customHeight="1">
      <c r="A66" s="3116">
        <f t="shared" si="2"/>
        <v>12</v>
      </c>
      <c r="B66" s="3117" t="s">
        <v>2853</v>
      </c>
      <c r="C66" s="3117" t="s">
        <v>2854</v>
      </c>
      <c r="D66" s="3114">
        <v>138</v>
      </c>
      <c r="E66" s="3114">
        <v>138</v>
      </c>
      <c r="F66" s="3122" t="s">
        <v>1585</v>
      </c>
      <c r="G66" s="3117">
        <v>0.32</v>
      </c>
      <c r="H66" s="3155">
        <v>3.38</v>
      </c>
      <c r="I66" s="3116">
        <v>1</v>
      </c>
      <c r="J66" s="3117" t="s">
        <v>1576</v>
      </c>
      <c r="K66" s="3116">
        <f t="shared" si="3"/>
        <v>12</v>
      </c>
      <c r="L66" s="3156" t="s">
        <v>4815</v>
      </c>
      <c r="M66" s="3117" t="s">
        <v>4806</v>
      </c>
      <c r="N66" s="3117" t="s">
        <v>2854</v>
      </c>
      <c r="O66" s="3116" t="s">
        <v>4741</v>
      </c>
      <c r="P66" s="3116">
        <v>1965</v>
      </c>
      <c r="Q66" s="3116" t="s">
        <v>4788</v>
      </c>
      <c r="R66" s="3155">
        <v>260</v>
      </c>
      <c r="S66" s="3117">
        <v>302</v>
      </c>
    </row>
    <row r="67" spans="1:23" ht="18.600000000000001" customHeight="1">
      <c r="A67" s="3116">
        <f t="shared" si="2"/>
        <v>13</v>
      </c>
      <c r="B67" s="3117" t="s">
        <v>2855</v>
      </c>
      <c r="C67" s="3117" t="s">
        <v>2856</v>
      </c>
      <c r="D67" s="3114">
        <v>138</v>
      </c>
      <c r="E67" s="3114">
        <v>138</v>
      </c>
      <c r="F67" s="3115" t="s">
        <v>3657</v>
      </c>
      <c r="G67" s="3117">
        <v>0.67</v>
      </c>
      <c r="H67" s="3155"/>
      <c r="I67" s="3116">
        <v>1</v>
      </c>
      <c r="J67" s="3117" t="s">
        <v>3658</v>
      </c>
      <c r="K67" s="3116">
        <f t="shared" si="3"/>
        <v>13</v>
      </c>
      <c r="L67" s="3156" t="s">
        <v>4815</v>
      </c>
      <c r="M67" s="3117" t="s">
        <v>2854</v>
      </c>
      <c r="N67" s="3117" t="s">
        <v>2856</v>
      </c>
      <c r="O67" s="3116" t="s">
        <v>4768</v>
      </c>
      <c r="P67" s="3116">
        <v>1972</v>
      </c>
      <c r="Q67" s="3116" t="s">
        <v>4771</v>
      </c>
      <c r="R67" s="3155">
        <v>260</v>
      </c>
      <c r="S67" s="3117">
        <v>302</v>
      </c>
    </row>
    <row r="68" spans="1:23" ht="18.600000000000001" customHeight="1">
      <c r="A68" s="3116">
        <f t="shared" si="2"/>
        <v>14</v>
      </c>
      <c r="B68" s="3117" t="s">
        <v>2857</v>
      </c>
      <c r="C68" s="3117" t="s">
        <v>2854</v>
      </c>
      <c r="D68" s="3114">
        <v>138</v>
      </c>
      <c r="E68" s="3114">
        <v>138</v>
      </c>
      <c r="F68" s="3115" t="s">
        <v>3657</v>
      </c>
      <c r="G68" s="3117">
        <v>0.67</v>
      </c>
      <c r="H68" s="3155"/>
      <c r="I68" s="3116">
        <v>1</v>
      </c>
      <c r="J68" s="3117" t="s">
        <v>3658</v>
      </c>
      <c r="K68" s="3116">
        <f t="shared" si="3"/>
        <v>14</v>
      </c>
      <c r="L68" s="3156" t="s">
        <v>4816</v>
      </c>
      <c r="M68" s="3117" t="s">
        <v>2856</v>
      </c>
      <c r="N68" s="3117" t="s">
        <v>2854</v>
      </c>
      <c r="O68" s="3116" t="s">
        <v>4768</v>
      </c>
      <c r="P68" s="3116">
        <v>1972</v>
      </c>
      <c r="Q68" s="3116" t="s">
        <v>4771</v>
      </c>
      <c r="R68" s="3155">
        <v>260</v>
      </c>
      <c r="S68" s="3117">
        <v>302</v>
      </c>
    </row>
    <row r="69" spans="1:23" ht="18.600000000000001" customHeight="1">
      <c r="A69" s="3116">
        <f t="shared" si="2"/>
        <v>15</v>
      </c>
      <c r="B69" s="3117" t="s">
        <v>2858</v>
      </c>
      <c r="C69" s="3117" t="s">
        <v>2859</v>
      </c>
      <c r="D69" s="3114">
        <v>138</v>
      </c>
      <c r="E69" s="3114">
        <v>138</v>
      </c>
      <c r="F69" s="3122" t="s">
        <v>1570</v>
      </c>
      <c r="G69" s="3117"/>
      <c r="H69" s="3155">
        <v>6.32</v>
      </c>
      <c r="I69" s="3116">
        <v>1</v>
      </c>
      <c r="J69" s="3117" t="s">
        <v>1571</v>
      </c>
      <c r="K69" s="3116">
        <f t="shared" si="3"/>
        <v>15</v>
      </c>
      <c r="L69" s="3156" t="s">
        <v>4816</v>
      </c>
      <c r="M69" s="3117" t="s">
        <v>2854</v>
      </c>
      <c r="N69" s="3117" t="s">
        <v>2859</v>
      </c>
      <c r="O69" s="3116" t="s">
        <v>4741</v>
      </c>
      <c r="P69" s="3116">
        <v>1965</v>
      </c>
      <c r="Q69" s="3116" t="s">
        <v>4788</v>
      </c>
      <c r="R69" s="3155">
        <v>260</v>
      </c>
      <c r="S69" s="3117">
        <v>302</v>
      </c>
    </row>
    <row r="70" spans="1:23" ht="18.600000000000001" customHeight="1">
      <c r="A70" s="3116">
        <f t="shared" si="2"/>
        <v>16</v>
      </c>
      <c r="B70" s="3117" t="s">
        <v>5149</v>
      </c>
      <c r="C70" s="3117" t="s">
        <v>2860</v>
      </c>
      <c r="D70" s="3114">
        <v>138</v>
      </c>
      <c r="E70" s="3114">
        <v>138</v>
      </c>
      <c r="F70" s="3122" t="s">
        <v>1570</v>
      </c>
      <c r="G70" s="3117">
        <v>2.37</v>
      </c>
      <c r="H70" s="3155">
        <v>2.37</v>
      </c>
      <c r="I70" s="3116">
        <v>1</v>
      </c>
      <c r="J70" s="3117" t="s">
        <v>1571</v>
      </c>
      <c r="K70" s="3116">
        <f t="shared" si="3"/>
        <v>16</v>
      </c>
      <c r="L70" s="3156" t="s">
        <v>5150</v>
      </c>
      <c r="M70" s="3117" t="s">
        <v>2859</v>
      </c>
      <c r="N70" s="3117" t="s">
        <v>2860</v>
      </c>
      <c r="O70" s="3116" t="s">
        <v>4771</v>
      </c>
      <c r="P70" s="3116">
        <v>1965</v>
      </c>
      <c r="Q70" s="3116" t="s">
        <v>4771</v>
      </c>
      <c r="R70" s="3155">
        <v>260</v>
      </c>
      <c r="S70" s="3117">
        <v>302</v>
      </c>
    </row>
    <row r="71" spans="1:23" ht="18.600000000000001" customHeight="1">
      <c r="A71" s="3116">
        <f t="shared" si="2"/>
        <v>17</v>
      </c>
      <c r="B71" s="3117" t="s">
        <v>5149</v>
      </c>
      <c r="C71" s="3117" t="s">
        <v>5147</v>
      </c>
      <c r="D71" s="3114">
        <v>138</v>
      </c>
      <c r="E71" s="3114">
        <v>138</v>
      </c>
      <c r="F71" s="3122" t="s">
        <v>5148</v>
      </c>
      <c r="G71" s="3155">
        <v>0.1</v>
      </c>
      <c r="H71" s="3155">
        <v>0.1</v>
      </c>
      <c r="I71" s="3116">
        <v>1</v>
      </c>
      <c r="J71" s="3117" t="s">
        <v>1576</v>
      </c>
      <c r="K71" s="3116">
        <f t="shared" si="3"/>
        <v>17</v>
      </c>
      <c r="L71" s="3156" t="s">
        <v>5150</v>
      </c>
      <c r="M71" s="3117" t="s">
        <v>2859</v>
      </c>
      <c r="N71" s="3117" t="s">
        <v>5147</v>
      </c>
      <c r="O71" s="3116" t="s">
        <v>4771</v>
      </c>
      <c r="P71" s="3116">
        <v>2013</v>
      </c>
      <c r="Q71" s="3116" t="s">
        <v>5151</v>
      </c>
      <c r="R71" s="3155">
        <v>260</v>
      </c>
      <c r="S71" s="3117">
        <v>302</v>
      </c>
    </row>
    <row r="72" spans="1:23" ht="18.600000000000001" customHeight="1">
      <c r="A72" s="3116">
        <f t="shared" si="2"/>
        <v>18</v>
      </c>
      <c r="B72" s="3117" t="s">
        <v>5152</v>
      </c>
      <c r="C72" s="3117" t="s">
        <v>2860</v>
      </c>
      <c r="D72" s="3114">
        <v>138</v>
      </c>
      <c r="E72" s="3114">
        <v>138</v>
      </c>
      <c r="F72" s="3122" t="s">
        <v>5148</v>
      </c>
      <c r="G72" s="3160">
        <v>0.1</v>
      </c>
      <c r="H72" s="3155">
        <v>0.1</v>
      </c>
      <c r="I72" s="3116">
        <v>1</v>
      </c>
      <c r="J72" s="3117" t="s">
        <v>1571</v>
      </c>
      <c r="K72" s="3116">
        <f t="shared" si="3"/>
        <v>18</v>
      </c>
      <c r="L72" s="3156" t="s">
        <v>4817</v>
      </c>
      <c r="M72" s="3117" t="s">
        <v>5147</v>
      </c>
      <c r="N72" s="3117" t="s">
        <v>2860</v>
      </c>
      <c r="O72" s="3116" t="s">
        <v>4771</v>
      </c>
      <c r="P72" s="3116">
        <v>2013</v>
      </c>
      <c r="Q72" s="3116" t="s">
        <v>5151</v>
      </c>
      <c r="R72" s="3155">
        <v>260</v>
      </c>
      <c r="S72" s="3117">
        <v>302</v>
      </c>
    </row>
    <row r="73" spans="1:23" ht="18.600000000000001" customHeight="1">
      <c r="A73" s="3116">
        <f t="shared" si="2"/>
        <v>19</v>
      </c>
      <c r="B73" s="3117" t="s">
        <v>5152</v>
      </c>
      <c r="C73" s="3117" t="s">
        <v>2860</v>
      </c>
      <c r="D73" s="3114">
        <v>138</v>
      </c>
      <c r="E73" s="3114">
        <v>138</v>
      </c>
      <c r="F73" s="3122" t="s">
        <v>1585</v>
      </c>
      <c r="G73" s="3161">
        <v>0.38</v>
      </c>
      <c r="H73" s="3155"/>
      <c r="I73" s="3116">
        <v>1</v>
      </c>
      <c r="J73" s="3117" t="s">
        <v>1571</v>
      </c>
      <c r="K73" s="3116">
        <f t="shared" si="3"/>
        <v>19</v>
      </c>
      <c r="L73" s="3156" t="s">
        <v>4817</v>
      </c>
      <c r="M73" s="3117" t="s">
        <v>5147</v>
      </c>
      <c r="N73" s="3117" t="s">
        <v>2860</v>
      </c>
      <c r="O73" s="3116" t="s">
        <v>4771</v>
      </c>
      <c r="P73" s="3116">
        <v>1965</v>
      </c>
      <c r="Q73" s="3116" t="s">
        <v>4788</v>
      </c>
      <c r="R73" s="3155">
        <v>260</v>
      </c>
      <c r="S73" s="3117">
        <v>302</v>
      </c>
    </row>
    <row r="74" spans="1:23" ht="18.600000000000001" customHeight="1">
      <c r="A74" s="3116">
        <f t="shared" si="2"/>
        <v>20</v>
      </c>
      <c r="B74" s="3117" t="s">
        <v>5152</v>
      </c>
      <c r="C74" s="3117" t="s">
        <v>2860</v>
      </c>
      <c r="D74" s="3114">
        <v>138</v>
      </c>
      <c r="E74" s="3114">
        <v>138</v>
      </c>
      <c r="F74" s="3122" t="s">
        <v>1585</v>
      </c>
      <c r="G74" s="3161">
        <v>0.44</v>
      </c>
      <c r="H74" s="3155"/>
      <c r="I74" s="3116">
        <v>1</v>
      </c>
      <c r="J74" s="3117" t="s">
        <v>1576</v>
      </c>
      <c r="K74" s="3116">
        <f t="shared" si="3"/>
        <v>20</v>
      </c>
      <c r="L74" s="3156" t="s">
        <v>4817</v>
      </c>
      <c r="M74" s="3117" t="s">
        <v>5147</v>
      </c>
      <c r="N74" s="3117" t="s">
        <v>2860</v>
      </c>
      <c r="O74" s="3116" t="s">
        <v>4771</v>
      </c>
      <c r="P74" s="3116">
        <v>1965</v>
      </c>
      <c r="Q74" s="3116" t="s">
        <v>4788</v>
      </c>
      <c r="R74" s="3155">
        <v>260</v>
      </c>
      <c r="S74" s="3117">
        <v>302</v>
      </c>
    </row>
    <row r="75" spans="1:23" ht="18.600000000000001" customHeight="1">
      <c r="A75" s="3116">
        <f t="shared" si="2"/>
        <v>21</v>
      </c>
      <c r="B75" s="3117" t="s">
        <v>2861</v>
      </c>
      <c r="C75" s="3117" t="s">
        <v>2862</v>
      </c>
      <c r="D75" s="3114">
        <v>138</v>
      </c>
      <c r="E75" s="3114">
        <v>138</v>
      </c>
      <c r="F75" s="3122" t="s">
        <v>1585</v>
      </c>
      <c r="G75" s="3162"/>
      <c r="H75" s="3162">
        <v>1.6</v>
      </c>
      <c r="I75" s="3116">
        <v>1</v>
      </c>
      <c r="J75" s="3117" t="s">
        <v>2863</v>
      </c>
      <c r="K75" s="3116">
        <f t="shared" si="3"/>
        <v>21</v>
      </c>
      <c r="L75" s="3156" t="s">
        <v>4818</v>
      </c>
      <c r="M75" s="3117" t="s">
        <v>4794</v>
      </c>
      <c r="N75" s="3117" t="s">
        <v>2862</v>
      </c>
      <c r="O75" s="3116" t="s">
        <v>4771</v>
      </c>
      <c r="P75" s="3116">
        <v>2007</v>
      </c>
      <c r="Q75" s="3116" t="s">
        <v>4819</v>
      </c>
      <c r="R75" s="3155"/>
      <c r="S75" s="3117"/>
      <c r="T75" s="3084"/>
      <c r="U75" s="3084"/>
      <c r="V75" s="3084"/>
      <c r="W75" s="3084"/>
    </row>
    <row r="76" spans="1:23" ht="18.600000000000001" customHeight="1">
      <c r="A76" s="3116">
        <f t="shared" si="2"/>
        <v>22</v>
      </c>
      <c r="B76" s="3117" t="s">
        <v>2861</v>
      </c>
      <c r="C76" s="3117" t="s">
        <v>2862</v>
      </c>
      <c r="D76" s="3114">
        <v>138</v>
      </c>
      <c r="E76" s="3114">
        <v>138</v>
      </c>
      <c r="F76" s="3122" t="s">
        <v>1585</v>
      </c>
      <c r="G76" s="3117">
        <v>2.7</v>
      </c>
      <c r="H76" s="3155"/>
      <c r="I76" s="3116">
        <v>1</v>
      </c>
      <c r="J76" s="3117" t="s">
        <v>2863</v>
      </c>
      <c r="K76" s="3116">
        <f t="shared" si="3"/>
        <v>22</v>
      </c>
      <c r="L76" s="3156" t="s">
        <v>4771</v>
      </c>
      <c r="M76" s="3117" t="s">
        <v>4794</v>
      </c>
      <c r="N76" s="3117" t="s">
        <v>2862</v>
      </c>
      <c r="O76" s="3116" t="s">
        <v>4771</v>
      </c>
      <c r="P76" s="3116" t="s">
        <v>4771</v>
      </c>
      <c r="Q76" s="3116" t="s">
        <v>4771</v>
      </c>
      <c r="R76" s="3155"/>
      <c r="S76" s="3117"/>
      <c r="T76" s="3084"/>
      <c r="U76" s="3084"/>
      <c r="V76" s="3084"/>
      <c r="W76" s="3084"/>
    </row>
    <row r="77" spans="1:23" ht="18.600000000000001" customHeight="1">
      <c r="A77" s="3116">
        <f t="shared" si="2"/>
        <v>23</v>
      </c>
      <c r="B77" s="3117" t="s">
        <v>2864</v>
      </c>
      <c r="C77" s="3117" t="s">
        <v>2865</v>
      </c>
      <c r="D77" s="3114">
        <v>138</v>
      </c>
      <c r="E77" s="3114">
        <v>138</v>
      </c>
      <c r="F77" s="3122" t="s">
        <v>1585</v>
      </c>
      <c r="G77" s="3117">
        <v>3.2</v>
      </c>
      <c r="H77" s="3162"/>
      <c r="I77" s="3116">
        <v>1</v>
      </c>
      <c r="J77" s="3117" t="s">
        <v>2863</v>
      </c>
      <c r="K77" s="3116">
        <f t="shared" si="3"/>
        <v>23</v>
      </c>
      <c r="L77" s="3156" t="s">
        <v>4820</v>
      </c>
      <c r="M77" s="3117" t="s">
        <v>2862</v>
      </c>
      <c r="N77" s="3117" t="s">
        <v>2865</v>
      </c>
      <c r="O77" s="3116" t="s">
        <v>4771</v>
      </c>
      <c r="P77" s="3116" t="s">
        <v>4771</v>
      </c>
      <c r="Q77" s="3116" t="s">
        <v>4771</v>
      </c>
      <c r="R77" s="3155"/>
      <c r="S77" s="3117"/>
      <c r="T77" s="3084"/>
      <c r="U77" s="3084"/>
      <c r="V77" s="3084"/>
      <c r="W77" s="3084"/>
    </row>
    <row r="78" spans="1:23" ht="18.600000000000001" customHeight="1">
      <c r="A78" s="3116">
        <f t="shared" si="2"/>
        <v>24</v>
      </c>
      <c r="B78" s="3117" t="s">
        <v>2866</v>
      </c>
      <c r="C78" s="3117" t="s">
        <v>2887</v>
      </c>
      <c r="D78" s="3114">
        <v>138</v>
      </c>
      <c r="E78" s="3114">
        <v>138</v>
      </c>
      <c r="F78" s="3122" t="s">
        <v>1585</v>
      </c>
      <c r="G78" s="3117">
        <v>2.9</v>
      </c>
      <c r="H78" s="3155"/>
      <c r="I78" s="3116">
        <v>1</v>
      </c>
      <c r="J78" s="3117" t="s">
        <v>2863</v>
      </c>
      <c r="K78" s="3116">
        <f t="shared" si="3"/>
        <v>24</v>
      </c>
      <c r="L78" s="3156" t="s">
        <v>4821</v>
      </c>
      <c r="M78" s="3117" t="s">
        <v>2865</v>
      </c>
      <c r="N78" s="3117" t="s">
        <v>2887</v>
      </c>
      <c r="O78" s="3116" t="s">
        <v>4771</v>
      </c>
      <c r="P78" s="3116" t="s">
        <v>4771</v>
      </c>
      <c r="Q78" s="3116" t="s">
        <v>4771</v>
      </c>
      <c r="R78" s="3155">
        <v>208</v>
      </c>
      <c r="S78" s="3117">
        <v>244</v>
      </c>
    </row>
    <row r="79" spans="1:23" ht="18.600000000000001" customHeight="1">
      <c r="A79" s="3116">
        <f t="shared" si="2"/>
        <v>25</v>
      </c>
      <c r="B79" s="3117" t="s">
        <v>2867</v>
      </c>
      <c r="C79" s="3117" t="s">
        <v>1587</v>
      </c>
      <c r="D79" s="3114">
        <v>138</v>
      </c>
      <c r="E79" s="3114">
        <v>138</v>
      </c>
      <c r="F79" s="3122" t="s">
        <v>3657</v>
      </c>
      <c r="G79" s="3117">
        <v>0.13</v>
      </c>
      <c r="H79" s="3155"/>
      <c r="I79" s="3116">
        <v>1</v>
      </c>
      <c r="J79" s="3117" t="s">
        <v>3658</v>
      </c>
      <c r="K79" s="3116">
        <f t="shared" si="3"/>
        <v>25</v>
      </c>
      <c r="L79" s="3156" t="s">
        <v>4822</v>
      </c>
      <c r="M79" s="3117" t="s">
        <v>4823</v>
      </c>
      <c r="N79" s="3117" t="s">
        <v>1587</v>
      </c>
      <c r="O79" s="3116" t="s">
        <v>4771</v>
      </c>
      <c r="P79" s="3116">
        <v>1981</v>
      </c>
      <c r="Q79" s="3116" t="s">
        <v>4788</v>
      </c>
      <c r="R79" s="3155">
        <v>500</v>
      </c>
      <c r="S79" s="3117">
        <v>580</v>
      </c>
    </row>
    <row r="80" spans="1:23" ht="18.600000000000001" customHeight="1">
      <c r="A80" s="3116">
        <f t="shared" si="2"/>
        <v>26</v>
      </c>
      <c r="B80" s="3117" t="s">
        <v>2868</v>
      </c>
      <c r="C80" s="3117" t="s">
        <v>1587</v>
      </c>
      <c r="D80" s="3114">
        <v>138</v>
      </c>
      <c r="E80" s="3114">
        <v>138</v>
      </c>
      <c r="F80" s="3122" t="s">
        <v>3657</v>
      </c>
      <c r="G80" s="3117">
        <v>0.13</v>
      </c>
      <c r="H80" s="3155"/>
      <c r="I80" s="3116">
        <v>1</v>
      </c>
      <c r="J80" s="3117" t="s">
        <v>3658</v>
      </c>
      <c r="K80" s="3116">
        <f t="shared" si="3"/>
        <v>26</v>
      </c>
      <c r="L80" s="3156" t="s">
        <v>4824</v>
      </c>
      <c r="M80" s="3117" t="s">
        <v>4823</v>
      </c>
      <c r="N80" s="3117" t="s">
        <v>1587</v>
      </c>
      <c r="O80" s="3116" t="s">
        <v>4771</v>
      </c>
      <c r="P80" s="3116">
        <v>1981</v>
      </c>
      <c r="Q80" s="3116" t="s">
        <v>4771</v>
      </c>
      <c r="R80" s="3155">
        <v>500</v>
      </c>
      <c r="S80" s="3117">
        <v>580</v>
      </c>
    </row>
    <row r="81" spans="1:19" ht="18.600000000000001" customHeight="1">
      <c r="A81" s="3116">
        <f t="shared" si="2"/>
        <v>27</v>
      </c>
      <c r="B81" s="3117" t="s">
        <v>2869</v>
      </c>
      <c r="C81" s="3117" t="s">
        <v>4714</v>
      </c>
      <c r="D81" s="3114">
        <v>138</v>
      </c>
      <c r="E81" s="3114">
        <v>138</v>
      </c>
      <c r="F81" s="3122" t="s">
        <v>1570</v>
      </c>
      <c r="G81" s="3117">
        <v>0.25</v>
      </c>
      <c r="H81" s="3155"/>
      <c r="I81" s="3116">
        <v>1</v>
      </c>
      <c r="J81" s="3117" t="s">
        <v>1576</v>
      </c>
      <c r="K81" s="3116">
        <f t="shared" si="3"/>
        <v>27</v>
      </c>
      <c r="L81" s="3156" t="s">
        <v>4825</v>
      </c>
      <c r="M81" s="3117" t="s">
        <v>2432</v>
      </c>
      <c r="N81" s="3117" t="s">
        <v>4714</v>
      </c>
      <c r="O81" s="3116" t="s">
        <v>4771</v>
      </c>
      <c r="P81" s="3116">
        <v>1974</v>
      </c>
      <c r="Q81" s="3116" t="s">
        <v>4803</v>
      </c>
      <c r="R81" s="3155">
        <v>208</v>
      </c>
      <c r="S81" s="3117">
        <v>244</v>
      </c>
    </row>
    <row r="82" spans="1:19" ht="18.600000000000001" customHeight="1">
      <c r="A82" s="3116">
        <f t="shared" si="2"/>
        <v>28</v>
      </c>
      <c r="B82" s="3117" t="s">
        <v>2869</v>
      </c>
      <c r="C82" s="3117" t="s">
        <v>4714</v>
      </c>
      <c r="D82" s="3114">
        <v>138</v>
      </c>
      <c r="E82" s="3114">
        <v>138</v>
      </c>
      <c r="F82" s="3122" t="s">
        <v>1585</v>
      </c>
      <c r="G82" s="3117">
        <v>4.0999999999999996</v>
      </c>
      <c r="H82" s="3162">
        <v>0.66</v>
      </c>
      <c r="I82" s="3116">
        <v>1</v>
      </c>
      <c r="J82" s="3117" t="s">
        <v>2870</v>
      </c>
      <c r="K82" s="3116">
        <f t="shared" si="3"/>
        <v>28</v>
      </c>
      <c r="L82" s="3156" t="s">
        <v>4771</v>
      </c>
      <c r="M82" s="3117" t="s">
        <v>2432</v>
      </c>
      <c r="N82" s="3117" t="s">
        <v>4714</v>
      </c>
      <c r="O82" s="3116" t="s">
        <v>4771</v>
      </c>
      <c r="P82" s="3116">
        <v>1974</v>
      </c>
      <c r="Q82" s="3116" t="s">
        <v>4771</v>
      </c>
      <c r="R82" s="3155">
        <v>208</v>
      </c>
      <c r="S82" s="3117">
        <v>244</v>
      </c>
    </row>
    <row r="83" spans="1:19" s="3084" customFormat="1" ht="18.600000000000001" customHeight="1">
      <c r="A83" s="3116">
        <f t="shared" si="2"/>
        <v>29</v>
      </c>
      <c r="B83" s="3117" t="s">
        <v>2869</v>
      </c>
      <c r="C83" s="3117" t="s">
        <v>4714</v>
      </c>
      <c r="D83" s="3114">
        <v>138</v>
      </c>
      <c r="E83" s="3114">
        <v>138</v>
      </c>
      <c r="F83" s="3122" t="s">
        <v>3662</v>
      </c>
      <c r="G83" s="3117">
        <v>3.28</v>
      </c>
      <c r="H83" s="3155"/>
      <c r="I83" s="3116">
        <v>1</v>
      </c>
      <c r="J83" s="3117" t="s">
        <v>2871</v>
      </c>
      <c r="K83" s="3116">
        <f t="shared" si="3"/>
        <v>29</v>
      </c>
      <c r="L83" s="3156" t="s">
        <v>4825</v>
      </c>
      <c r="M83" s="3117" t="s">
        <v>2432</v>
      </c>
      <c r="N83" s="3117" t="s">
        <v>4714</v>
      </c>
      <c r="O83" s="3116" t="s">
        <v>4771</v>
      </c>
      <c r="P83" s="3116">
        <v>1974</v>
      </c>
      <c r="Q83" s="3116" t="s">
        <v>4803</v>
      </c>
      <c r="R83" s="3155">
        <v>208</v>
      </c>
      <c r="S83" s="3117">
        <v>244</v>
      </c>
    </row>
    <row r="84" spans="1:19" s="3084" customFormat="1" ht="18.600000000000001" customHeight="1">
      <c r="A84" s="3203">
        <f t="shared" si="2"/>
        <v>30</v>
      </c>
      <c r="B84" s="3117" t="s">
        <v>2869</v>
      </c>
      <c r="C84" s="3117" t="s">
        <v>4714</v>
      </c>
      <c r="D84" s="3114">
        <v>138</v>
      </c>
      <c r="E84" s="3114">
        <v>138</v>
      </c>
      <c r="F84" s="3122" t="s">
        <v>3657</v>
      </c>
      <c r="G84" s="3117">
        <v>1.86</v>
      </c>
      <c r="H84" s="3155"/>
      <c r="I84" s="3116">
        <v>1</v>
      </c>
      <c r="J84" s="3117" t="s">
        <v>4826</v>
      </c>
      <c r="K84" s="3116">
        <f t="shared" si="3"/>
        <v>30</v>
      </c>
      <c r="L84" s="3156" t="s">
        <v>4771</v>
      </c>
      <c r="M84" s="3117" t="s">
        <v>2432</v>
      </c>
      <c r="N84" s="3117" t="s">
        <v>4714</v>
      </c>
      <c r="O84" s="3116" t="s">
        <v>4771</v>
      </c>
      <c r="P84" s="3116">
        <v>2011</v>
      </c>
      <c r="Q84" s="3116" t="s">
        <v>4827</v>
      </c>
      <c r="R84" s="3155">
        <v>305</v>
      </c>
      <c r="S84" s="3117">
        <v>366</v>
      </c>
    </row>
    <row r="85" spans="1:19" ht="18.600000000000001" customHeight="1">
      <c r="A85" s="3116">
        <f t="shared" si="2"/>
        <v>31</v>
      </c>
      <c r="B85" s="3117" t="s">
        <v>4711</v>
      </c>
      <c r="C85" s="3117" t="s">
        <v>3666</v>
      </c>
      <c r="D85" s="3114">
        <v>138</v>
      </c>
      <c r="E85" s="3114">
        <v>138</v>
      </c>
      <c r="F85" s="3122" t="s">
        <v>3657</v>
      </c>
      <c r="G85" s="3117">
        <v>1.86</v>
      </c>
      <c r="H85" s="3155"/>
      <c r="I85" s="3116">
        <v>1</v>
      </c>
      <c r="J85" s="3117" t="s">
        <v>4826</v>
      </c>
      <c r="K85" s="3116">
        <f t="shared" si="3"/>
        <v>31</v>
      </c>
      <c r="L85" s="3156" t="s">
        <v>4828</v>
      </c>
      <c r="M85" s="3117" t="s">
        <v>4714</v>
      </c>
      <c r="N85" s="3117" t="s">
        <v>3666</v>
      </c>
      <c r="O85" s="3116" t="s">
        <v>4771</v>
      </c>
      <c r="P85" s="3116">
        <v>2011</v>
      </c>
      <c r="Q85" s="3116" t="s">
        <v>4827</v>
      </c>
      <c r="R85" s="3155">
        <v>305</v>
      </c>
      <c r="S85" s="3117">
        <v>366</v>
      </c>
    </row>
    <row r="86" spans="1:19" ht="18.600000000000001" customHeight="1" thickBot="1">
      <c r="A86" s="3124">
        <f t="shared" si="2"/>
        <v>32</v>
      </c>
      <c r="B86" s="3117" t="s">
        <v>4711</v>
      </c>
      <c r="C86" s="3117" t="s">
        <v>3666</v>
      </c>
      <c r="D86" s="3114">
        <v>138</v>
      </c>
      <c r="E86" s="3114">
        <v>138</v>
      </c>
      <c r="F86" s="3122" t="s">
        <v>3662</v>
      </c>
      <c r="G86" s="3117">
        <v>1.3</v>
      </c>
      <c r="H86" s="3163"/>
      <c r="I86" s="3124">
        <v>1</v>
      </c>
      <c r="J86" s="3150" t="s">
        <v>2871</v>
      </c>
      <c r="K86" s="3124">
        <f t="shared" si="3"/>
        <v>32</v>
      </c>
      <c r="L86" s="3124" t="s">
        <v>4771</v>
      </c>
      <c r="M86" s="3117" t="s">
        <v>4714</v>
      </c>
      <c r="N86" s="3117" t="s">
        <v>3666</v>
      </c>
      <c r="O86" s="3124" t="s">
        <v>4771</v>
      </c>
      <c r="P86" s="3124">
        <v>1974</v>
      </c>
      <c r="Q86" s="3124" t="s">
        <v>4803</v>
      </c>
      <c r="R86" s="3163">
        <v>208</v>
      </c>
      <c r="S86" s="3150">
        <v>244</v>
      </c>
    </row>
    <row r="87" spans="1:19" ht="18.600000000000001" customHeight="1" thickBot="1">
      <c r="A87" s="3131">
        <f t="shared" si="2"/>
        <v>33</v>
      </c>
      <c r="B87" s="3164"/>
      <c r="C87" s="3132"/>
      <c r="D87" s="3133"/>
      <c r="E87" s="3133"/>
      <c r="F87" s="3134" t="s">
        <v>4829</v>
      </c>
      <c r="G87" s="3165">
        <f>SUM(G27:G46,G55:G86)</f>
        <v>92.649999999999963</v>
      </c>
      <c r="H87" s="3165">
        <f>SUM(H27:H46,H55:H86)</f>
        <v>20.790000000000006</v>
      </c>
      <c r="I87" s="3166"/>
      <c r="J87" s="3167"/>
      <c r="K87" s="3131">
        <f t="shared" si="3"/>
        <v>33</v>
      </c>
      <c r="M87" s="3132"/>
      <c r="N87" s="3132"/>
      <c r="O87" s="3168"/>
      <c r="P87" s="3085"/>
      <c r="Q87" s="3085"/>
      <c r="R87" s="3168"/>
      <c r="S87" s="3168"/>
    </row>
    <row r="88" spans="1:19" ht="18.600000000000001" customHeight="1">
      <c r="A88" s="3112">
        <f t="shared" si="2"/>
        <v>34</v>
      </c>
      <c r="B88" s="3113" t="s">
        <v>2872</v>
      </c>
      <c r="C88" s="3113" t="s">
        <v>1569</v>
      </c>
      <c r="D88" s="3138">
        <v>115</v>
      </c>
      <c r="E88" s="3138">
        <v>115</v>
      </c>
      <c r="F88" s="3139" t="s">
        <v>1570</v>
      </c>
      <c r="G88" s="3113">
        <v>0.08</v>
      </c>
      <c r="H88" s="3113"/>
      <c r="I88" s="3112">
        <v>1</v>
      </c>
      <c r="J88" s="3113" t="s">
        <v>1576</v>
      </c>
      <c r="K88" s="3112">
        <f t="shared" si="3"/>
        <v>34</v>
      </c>
      <c r="L88" s="3169" t="s">
        <v>4830</v>
      </c>
      <c r="M88" s="3113" t="s">
        <v>4831</v>
      </c>
      <c r="N88" s="3113" t="s">
        <v>1569</v>
      </c>
      <c r="O88" s="3112" t="s">
        <v>4832</v>
      </c>
      <c r="P88" s="3170">
        <v>1955</v>
      </c>
      <c r="Q88" s="3112" t="s">
        <v>4788</v>
      </c>
      <c r="R88" s="3171">
        <v>196</v>
      </c>
      <c r="S88" s="3113">
        <v>196</v>
      </c>
    </row>
    <row r="89" spans="1:19" ht="18.600000000000001" customHeight="1" thickBot="1">
      <c r="A89" s="3124">
        <f t="shared" si="2"/>
        <v>35</v>
      </c>
      <c r="B89" s="3150" t="s">
        <v>2873</v>
      </c>
      <c r="C89" s="3150" t="s">
        <v>2874</v>
      </c>
      <c r="D89" s="3151" t="s">
        <v>4833</v>
      </c>
      <c r="E89" s="3151">
        <v>115</v>
      </c>
      <c r="F89" s="3172" t="s">
        <v>3667</v>
      </c>
      <c r="G89" s="3173">
        <v>1.4</v>
      </c>
      <c r="H89" s="3173">
        <v>1.4</v>
      </c>
      <c r="I89" s="3124">
        <v>2</v>
      </c>
      <c r="J89" s="3150" t="s">
        <v>2875</v>
      </c>
      <c r="K89" s="3124">
        <f t="shared" si="3"/>
        <v>35</v>
      </c>
      <c r="L89" s="3174" t="s">
        <v>4834</v>
      </c>
      <c r="M89" s="3150" t="s">
        <v>4835</v>
      </c>
      <c r="N89" s="3150" t="s">
        <v>2874</v>
      </c>
      <c r="O89" s="3124" t="s">
        <v>4741</v>
      </c>
      <c r="P89" s="3175" t="s">
        <v>4836</v>
      </c>
      <c r="Q89" s="3124" t="s">
        <v>4788</v>
      </c>
      <c r="R89" s="3167">
        <v>50</v>
      </c>
      <c r="S89" s="3150">
        <v>50</v>
      </c>
    </row>
    <row r="90" spans="1:19" ht="18.600000000000001" customHeight="1" thickBot="1">
      <c r="A90" s="3131">
        <f t="shared" si="2"/>
        <v>36</v>
      </c>
      <c r="B90" s="3164"/>
      <c r="C90" s="3132"/>
      <c r="D90" s="3133"/>
      <c r="E90" s="3133"/>
      <c r="F90" s="3134" t="s">
        <v>4837</v>
      </c>
      <c r="G90" s="3135">
        <f>SUM(G88:G89)</f>
        <v>1.48</v>
      </c>
      <c r="H90" s="3165">
        <f>SUM(H88:H89)</f>
        <v>1.4</v>
      </c>
      <c r="I90" s="3176"/>
      <c r="J90" s="3135"/>
      <c r="K90" s="3131">
        <f t="shared" si="3"/>
        <v>36</v>
      </c>
      <c r="M90" s="3132"/>
      <c r="N90" s="3132"/>
      <c r="O90" s="3168"/>
      <c r="P90" s="3085"/>
      <c r="Q90" s="3085"/>
      <c r="R90" s="3168"/>
      <c r="S90" s="3168"/>
    </row>
    <row r="91" spans="1:19" ht="18.600000000000001" customHeight="1">
      <c r="A91" s="3116">
        <f t="shared" si="2"/>
        <v>37</v>
      </c>
      <c r="B91" s="3117" t="s">
        <v>2876</v>
      </c>
      <c r="C91" s="3117" t="s">
        <v>2877</v>
      </c>
      <c r="D91" s="3114">
        <v>69</v>
      </c>
      <c r="E91" s="3114">
        <v>69</v>
      </c>
      <c r="F91" s="3122" t="s">
        <v>1570</v>
      </c>
      <c r="G91" s="3177">
        <v>3.2</v>
      </c>
      <c r="H91" s="3177"/>
      <c r="I91" s="3116">
        <v>1</v>
      </c>
      <c r="J91" s="3113" t="s">
        <v>2878</v>
      </c>
      <c r="K91" s="3116">
        <f t="shared" si="3"/>
        <v>37</v>
      </c>
      <c r="L91" s="3112" t="s">
        <v>4838</v>
      </c>
      <c r="M91" s="3117" t="s">
        <v>4839</v>
      </c>
      <c r="N91" s="3117" t="s">
        <v>2877</v>
      </c>
      <c r="O91" s="3112" t="s">
        <v>4741</v>
      </c>
      <c r="P91" s="3112">
        <v>1929</v>
      </c>
      <c r="Q91" s="3112" t="s">
        <v>4788</v>
      </c>
      <c r="R91" s="3171">
        <v>27</v>
      </c>
      <c r="S91" s="3171">
        <v>34</v>
      </c>
    </row>
    <row r="92" spans="1:19" ht="18.600000000000001" customHeight="1">
      <c r="A92" s="3116">
        <f t="shared" si="2"/>
        <v>38</v>
      </c>
      <c r="B92" s="3117" t="s">
        <v>2879</v>
      </c>
      <c r="C92" s="3117" t="s">
        <v>2880</v>
      </c>
      <c r="D92" s="3114">
        <v>69</v>
      </c>
      <c r="E92" s="3114">
        <v>69</v>
      </c>
      <c r="F92" s="3122" t="s">
        <v>1585</v>
      </c>
      <c r="G92" s="3177">
        <v>10</v>
      </c>
      <c r="H92" s="3177"/>
      <c r="I92" s="3116">
        <v>1</v>
      </c>
      <c r="J92" s="3117" t="s">
        <v>2881</v>
      </c>
      <c r="K92" s="3116">
        <f t="shared" si="3"/>
        <v>38</v>
      </c>
      <c r="L92" s="3116" t="s">
        <v>4840</v>
      </c>
      <c r="M92" s="3117" t="s">
        <v>4841</v>
      </c>
      <c r="N92" s="3117" t="s">
        <v>2880</v>
      </c>
      <c r="O92" s="3116" t="s">
        <v>4741</v>
      </c>
      <c r="P92" s="3116">
        <v>2006</v>
      </c>
      <c r="Q92" s="3116" t="s">
        <v>4842</v>
      </c>
      <c r="R92" s="3149"/>
      <c r="S92" s="3149"/>
    </row>
    <row r="93" spans="1:19" ht="18.600000000000001" customHeight="1">
      <c r="A93" s="3116">
        <f t="shared" si="2"/>
        <v>39</v>
      </c>
      <c r="B93" s="3117" t="s">
        <v>2882</v>
      </c>
      <c r="C93" s="3117" t="s">
        <v>2883</v>
      </c>
      <c r="D93" s="3178">
        <v>34.5</v>
      </c>
      <c r="E93" s="3114">
        <v>69</v>
      </c>
      <c r="F93" s="3122" t="s">
        <v>1585</v>
      </c>
      <c r="G93" s="3177">
        <v>12</v>
      </c>
      <c r="H93" s="3177"/>
      <c r="I93" s="3116">
        <v>1</v>
      </c>
      <c r="J93" s="3117" t="s">
        <v>2881</v>
      </c>
      <c r="K93" s="3116">
        <f t="shared" si="3"/>
        <v>39</v>
      </c>
      <c r="L93" s="3116" t="s">
        <v>4843</v>
      </c>
      <c r="M93" s="3117" t="s">
        <v>2880</v>
      </c>
      <c r="N93" s="3117" t="s">
        <v>2542</v>
      </c>
      <c r="O93" s="3116"/>
      <c r="P93" s="3116">
        <v>2008</v>
      </c>
      <c r="Q93" s="3116" t="s">
        <v>4819</v>
      </c>
      <c r="R93" s="3149"/>
      <c r="S93" s="3149"/>
    </row>
    <row r="94" spans="1:19" ht="18.600000000000001" customHeight="1">
      <c r="A94" s="3116">
        <f t="shared" si="2"/>
        <v>40</v>
      </c>
      <c r="B94" s="3117" t="s">
        <v>2901</v>
      </c>
      <c r="C94" s="3117" t="s">
        <v>1580</v>
      </c>
      <c r="D94" s="3114">
        <v>69</v>
      </c>
      <c r="E94" s="3114">
        <v>69</v>
      </c>
      <c r="F94" s="3122" t="s">
        <v>3667</v>
      </c>
      <c r="G94" s="3117">
        <v>21.11</v>
      </c>
      <c r="H94" s="3117"/>
      <c r="I94" s="3116">
        <v>1</v>
      </c>
      <c r="J94" s="3117" t="s">
        <v>2902</v>
      </c>
      <c r="K94" s="3116">
        <f t="shared" si="3"/>
        <v>40</v>
      </c>
      <c r="L94" s="3116" t="s">
        <v>4844</v>
      </c>
      <c r="M94" s="3117" t="s">
        <v>2877</v>
      </c>
      <c r="N94" s="3117" t="s">
        <v>1580</v>
      </c>
      <c r="O94" s="3116" t="s">
        <v>4771</v>
      </c>
      <c r="P94" s="3116">
        <v>1927</v>
      </c>
      <c r="Q94" s="3116" t="s">
        <v>4788</v>
      </c>
      <c r="R94" s="3149">
        <v>44</v>
      </c>
      <c r="S94" s="3149">
        <v>55</v>
      </c>
    </row>
    <row r="95" spans="1:19" ht="18.600000000000001" customHeight="1">
      <c r="A95" s="3116">
        <f t="shared" si="2"/>
        <v>41</v>
      </c>
      <c r="B95" s="3117" t="s">
        <v>2903</v>
      </c>
      <c r="C95" s="3117" t="s">
        <v>2904</v>
      </c>
      <c r="D95" s="3114">
        <v>69</v>
      </c>
      <c r="E95" s="3114">
        <v>69</v>
      </c>
      <c r="F95" s="3122" t="s">
        <v>3667</v>
      </c>
      <c r="G95" s="3117"/>
      <c r="H95" s="3117">
        <v>10.029999999999999</v>
      </c>
      <c r="I95" s="3116">
        <v>1</v>
      </c>
      <c r="J95" s="3117" t="s">
        <v>2902</v>
      </c>
      <c r="K95" s="3116">
        <f t="shared" si="3"/>
        <v>41</v>
      </c>
      <c r="L95" s="3116" t="s">
        <v>4845</v>
      </c>
      <c r="M95" s="3117" t="s">
        <v>2877</v>
      </c>
      <c r="N95" s="3117" t="s">
        <v>2904</v>
      </c>
      <c r="O95" s="3116" t="s">
        <v>4771</v>
      </c>
      <c r="P95" s="3116">
        <v>1927</v>
      </c>
      <c r="Q95" s="3116" t="s">
        <v>4771</v>
      </c>
      <c r="R95" s="3149">
        <v>61</v>
      </c>
      <c r="S95" s="3149">
        <v>74</v>
      </c>
    </row>
    <row r="96" spans="1:19" ht="18.600000000000001" customHeight="1">
      <c r="A96" s="3116">
        <f t="shared" si="2"/>
        <v>42</v>
      </c>
      <c r="B96" s="3117" t="s">
        <v>2905</v>
      </c>
      <c r="C96" s="3117" t="s">
        <v>2877</v>
      </c>
      <c r="D96" s="3114">
        <v>69</v>
      </c>
      <c r="E96" s="3114">
        <v>69</v>
      </c>
      <c r="F96" s="3122" t="s">
        <v>3667</v>
      </c>
      <c r="G96" s="3117"/>
      <c r="H96" s="3117">
        <v>11.08</v>
      </c>
      <c r="I96" s="3116">
        <v>1</v>
      </c>
      <c r="J96" s="3117" t="s">
        <v>2902</v>
      </c>
      <c r="K96" s="3116">
        <f t="shared" si="3"/>
        <v>42</v>
      </c>
      <c r="L96" s="3116" t="s">
        <v>4846</v>
      </c>
      <c r="M96" s="3117" t="s">
        <v>2904</v>
      </c>
      <c r="N96" s="3117" t="s">
        <v>2877</v>
      </c>
      <c r="O96" s="3116" t="s">
        <v>4771</v>
      </c>
      <c r="P96" s="3116">
        <v>1927</v>
      </c>
      <c r="Q96" s="3116" t="s">
        <v>4771</v>
      </c>
      <c r="R96" s="3149">
        <v>61</v>
      </c>
      <c r="S96" s="3149">
        <v>74</v>
      </c>
    </row>
    <row r="97" spans="1:19" ht="18.600000000000001" customHeight="1">
      <c r="A97" s="3116">
        <f t="shared" si="2"/>
        <v>43</v>
      </c>
      <c r="B97" s="3117" t="s">
        <v>2906</v>
      </c>
      <c r="C97" s="3117" t="s">
        <v>2880</v>
      </c>
      <c r="D97" s="3114">
        <v>69</v>
      </c>
      <c r="E97" s="3114">
        <v>69</v>
      </c>
      <c r="F97" s="3122" t="s">
        <v>1585</v>
      </c>
      <c r="G97" s="3177"/>
      <c r="H97" s="3177">
        <v>10</v>
      </c>
      <c r="I97" s="3116">
        <v>1</v>
      </c>
      <c r="J97" s="3117" t="s">
        <v>2881</v>
      </c>
      <c r="K97" s="3116">
        <f t="shared" si="3"/>
        <v>43</v>
      </c>
      <c r="L97" s="3116" t="s">
        <v>4847</v>
      </c>
      <c r="M97" s="3117" t="s">
        <v>4841</v>
      </c>
      <c r="N97" s="3117" t="s">
        <v>2880</v>
      </c>
      <c r="O97" s="3116" t="s">
        <v>4741</v>
      </c>
      <c r="P97" s="3116">
        <v>2006</v>
      </c>
      <c r="Q97" s="3116" t="s">
        <v>4842</v>
      </c>
      <c r="R97" s="3149"/>
      <c r="S97" s="3149"/>
    </row>
    <row r="98" spans="1:19" ht="18.600000000000001" customHeight="1">
      <c r="A98" s="3116">
        <f t="shared" si="2"/>
        <v>44</v>
      </c>
      <c r="B98" s="3117" t="s">
        <v>2907</v>
      </c>
      <c r="C98" s="3117" t="s">
        <v>2883</v>
      </c>
      <c r="D98" s="3178">
        <v>0</v>
      </c>
      <c r="E98" s="3114">
        <v>69</v>
      </c>
      <c r="F98" s="3122" t="s">
        <v>1585</v>
      </c>
      <c r="G98" s="3177"/>
      <c r="H98" s="3177">
        <v>12</v>
      </c>
      <c r="I98" s="3116">
        <v>1</v>
      </c>
      <c r="J98" s="3117" t="s">
        <v>2881</v>
      </c>
      <c r="K98" s="3116">
        <f t="shared" si="3"/>
        <v>44</v>
      </c>
      <c r="L98" s="3116" t="s">
        <v>4847</v>
      </c>
      <c r="M98" s="3117" t="s">
        <v>2880</v>
      </c>
      <c r="N98" s="3117" t="s">
        <v>2542</v>
      </c>
      <c r="O98" s="3116" t="s">
        <v>4741</v>
      </c>
      <c r="P98" s="3116">
        <v>2008</v>
      </c>
      <c r="Q98" s="3116" t="s">
        <v>4819</v>
      </c>
      <c r="R98" s="3149"/>
      <c r="S98" s="3149"/>
    </row>
    <row r="99" spans="1:19" ht="18.600000000000001" customHeight="1">
      <c r="A99" s="3116">
        <f t="shared" si="2"/>
        <v>45</v>
      </c>
      <c r="B99" s="3117" t="s">
        <v>2908</v>
      </c>
      <c r="C99" s="3117" t="s">
        <v>2909</v>
      </c>
      <c r="D99" s="3114">
        <v>69</v>
      </c>
      <c r="E99" s="3114">
        <v>69</v>
      </c>
      <c r="F99" s="3122" t="s">
        <v>3667</v>
      </c>
      <c r="G99" s="3117">
        <v>5.29</v>
      </c>
      <c r="H99" s="3117"/>
      <c r="I99" s="3116">
        <v>1</v>
      </c>
      <c r="J99" s="3117" t="s">
        <v>2902</v>
      </c>
      <c r="K99" s="3116">
        <f t="shared" si="3"/>
        <v>45</v>
      </c>
      <c r="L99" s="3116" t="s">
        <v>4848</v>
      </c>
      <c r="M99" s="3117" t="s">
        <v>2877</v>
      </c>
      <c r="N99" s="3117" t="s">
        <v>2909</v>
      </c>
      <c r="O99" s="3116" t="s">
        <v>4741</v>
      </c>
      <c r="P99" s="3116">
        <v>1927</v>
      </c>
      <c r="Q99" s="3116" t="s">
        <v>4788</v>
      </c>
      <c r="R99" s="3149">
        <v>44</v>
      </c>
      <c r="S99" s="3149">
        <v>55</v>
      </c>
    </row>
    <row r="100" spans="1:19" ht="18.600000000000001" customHeight="1">
      <c r="A100" s="3116">
        <f t="shared" si="2"/>
        <v>46</v>
      </c>
      <c r="B100" s="3117" t="s">
        <v>5249</v>
      </c>
      <c r="C100" s="3117" t="s">
        <v>1580</v>
      </c>
      <c r="D100" s="3114">
        <v>69</v>
      </c>
      <c r="E100" s="3114">
        <v>115</v>
      </c>
      <c r="F100" s="3122" t="s">
        <v>5250</v>
      </c>
      <c r="G100" s="3117">
        <v>2.89</v>
      </c>
      <c r="H100" s="3117"/>
      <c r="I100" s="3116">
        <v>1</v>
      </c>
      <c r="J100" s="3117" t="s">
        <v>2910</v>
      </c>
      <c r="K100" s="3116">
        <f t="shared" si="3"/>
        <v>46</v>
      </c>
      <c r="L100" s="3116" t="s">
        <v>5403</v>
      </c>
      <c r="M100" s="3117" t="s">
        <v>5404</v>
      </c>
      <c r="N100" s="3117" t="s">
        <v>1580</v>
      </c>
      <c r="O100" s="3116" t="s">
        <v>4741</v>
      </c>
      <c r="P100" s="3116">
        <v>1931</v>
      </c>
      <c r="Q100" s="3116" t="s">
        <v>5405</v>
      </c>
      <c r="R100" s="3149">
        <v>270</v>
      </c>
      <c r="S100" s="3149">
        <v>309</v>
      </c>
    </row>
    <row r="101" spans="1:19" ht="18.600000000000001" customHeight="1">
      <c r="A101" s="3116">
        <f t="shared" si="2"/>
        <v>47</v>
      </c>
      <c r="B101" s="3117" t="s">
        <v>5406</v>
      </c>
      <c r="C101" s="3117" t="s">
        <v>5404</v>
      </c>
      <c r="D101" s="3114">
        <v>69</v>
      </c>
      <c r="E101" s="3114">
        <v>115</v>
      </c>
      <c r="F101" s="3122" t="s">
        <v>1570</v>
      </c>
      <c r="G101" s="3117">
        <v>2.34</v>
      </c>
      <c r="H101" s="3117"/>
      <c r="I101" s="3116">
        <v>1</v>
      </c>
      <c r="J101" s="3182" t="s">
        <v>1576</v>
      </c>
      <c r="K101" s="3116">
        <f t="shared" si="3"/>
        <v>47</v>
      </c>
      <c r="L101" s="3116" t="s">
        <v>5407</v>
      </c>
      <c r="M101" s="3117" t="s">
        <v>1569</v>
      </c>
      <c r="N101" s="3182" t="s">
        <v>5404</v>
      </c>
      <c r="O101" s="3116" t="s">
        <v>4741</v>
      </c>
      <c r="P101" s="3204" t="s">
        <v>5408</v>
      </c>
      <c r="Q101" s="3116" t="s">
        <v>4797</v>
      </c>
      <c r="R101" s="3149">
        <v>270</v>
      </c>
      <c r="S101" s="3149">
        <v>309</v>
      </c>
    </row>
    <row r="102" spans="1:19" ht="18.600000000000001" customHeight="1">
      <c r="A102" s="3116">
        <f t="shared" si="2"/>
        <v>48</v>
      </c>
      <c r="B102" s="3117" t="s">
        <v>5406</v>
      </c>
      <c r="C102" s="3117" t="s">
        <v>5404</v>
      </c>
      <c r="D102" s="3114">
        <v>69</v>
      </c>
      <c r="E102" s="3114">
        <v>115</v>
      </c>
      <c r="F102" s="3122" t="s">
        <v>5250</v>
      </c>
      <c r="G102" s="3117">
        <v>7.05</v>
      </c>
      <c r="H102" s="3117"/>
      <c r="I102" s="3116">
        <v>1</v>
      </c>
      <c r="J102" s="3117" t="s">
        <v>2910</v>
      </c>
      <c r="K102" s="3116">
        <f t="shared" si="3"/>
        <v>48</v>
      </c>
      <c r="L102" s="3116" t="s">
        <v>5407</v>
      </c>
      <c r="M102" s="3117" t="s">
        <v>1569</v>
      </c>
      <c r="N102" s="3182" t="s">
        <v>5404</v>
      </c>
      <c r="O102" s="3116" t="s">
        <v>4741</v>
      </c>
      <c r="P102" s="3204" t="s">
        <v>5409</v>
      </c>
      <c r="Q102" s="3116" t="s">
        <v>5405</v>
      </c>
      <c r="R102" s="3149">
        <v>270</v>
      </c>
      <c r="S102" s="3149">
        <v>309</v>
      </c>
    </row>
    <row r="103" spans="1:19" ht="18.600000000000001" customHeight="1">
      <c r="A103" s="3116">
        <f t="shared" si="2"/>
        <v>49</v>
      </c>
      <c r="B103" s="3117" t="s">
        <v>5410</v>
      </c>
      <c r="C103" s="3117" t="s">
        <v>1580</v>
      </c>
      <c r="D103" s="3114">
        <v>69</v>
      </c>
      <c r="E103" s="3114">
        <v>115</v>
      </c>
      <c r="F103" s="3122" t="s">
        <v>3667</v>
      </c>
      <c r="G103" s="3117">
        <v>9.66</v>
      </c>
      <c r="H103" s="3117"/>
      <c r="I103" s="3116">
        <v>1</v>
      </c>
      <c r="J103" s="3117" t="s">
        <v>2910</v>
      </c>
      <c r="K103" s="3116">
        <f t="shared" si="3"/>
        <v>49</v>
      </c>
      <c r="L103" s="3116" t="s">
        <v>5411</v>
      </c>
      <c r="M103" s="3117" t="s">
        <v>1569</v>
      </c>
      <c r="N103" s="3182" t="s">
        <v>1580</v>
      </c>
      <c r="O103" s="3116" t="s">
        <v>4741</v>
      </c>
      <c r="P103" s="3116">
        <v>1931</v>
      </c>
      <c r="Q103" s="3116" t="s">
        <v>4788</v>
      </c>
      <c r="R103" s="3149">
        <v>270</v>
      </c>
      <c r="S103" s="3149">
        <v>309</v>
      </c>
    </row>
    <row r="104" spans="1:19" ht="18.600000000000001" customHeight="1" thickBot="1">
      <c r="A104" s="3124">
        <f t="shared" si="2"/>
        <v>50</v>
      </c>
      <c r="B104" s="3150" t="s">
        <v>5410</v>
      </c>
      <c r="C104" s="3150" t="s">
        <v>1580</v>
      </c>
      <c r="D104" s="3151">
        <v>69</v>
      </c>
      <c r="E104" s="3151">
        <v>115</v>
      </c>
      <c r="F104" s="3172" t="s">
        <v>1570</v>
      </c>
      <c r="G104" s="3150">
        <v>2.34</v>
      </c>
      <c r="H104" s="3150"/>
      <c r="I104" s="3124">
        <v>1</v>
      </c>
      <c r="J104" s="3205" t="s">
        <v>1576</v>
      </c>
      <c r="K104" s="3124">
        <f t="shared" si="3"/>
        <v>50</v>
      </c>
      <c r="L104" s="3124" t="s">
        <v>5411</v>
      </c>
      <c r="M104" s="3150" t="s">
        <v>1569</v>
      </c>
      <c r="N104" s="3205" t="s">
        <v>1580</v>
      </c>
      <c r="O104" s="3124" t="s">
        <v>4741</v>
      </c>
      <c r="P104" s="3124">
        <v>1982</v>
      </c>
      <c r="Q104" s="3124" t="s">
        <v>4797</v>
      </c>
      <c r="R104" s="3167">
        <v>270</v>
      </c>
      <c r="S104" s="3167">
        <v>309</v>
      </c>
    </row>
    <row r="105" spans="1:19" ht="18.600000000000001" customHeight="1">
      <c r="A105" s="3116"/>
      <c r="B105" s="3117"/>
      <c r="C105" s="3117"/>
      <c r="D105" s="3114"/>
      <c r="E105" s="3114"/>
      <c r="F105" s="3122"/>
      <c r="G105" s="3117"/>
      <c r="H105" s="3117"/>
      <c r="I105" s="3116"/>
      <c r="J105" s="3182"/>
      <c r="K105" s="3116"/>
      <c r="L105" s="3116"/>
      <c r="M105" s="3117"/>
      <c r="N105" s="3182"/>
      <c r="O105" s="3116"/>
      <c r="P105" s="3116"/>
      <c r="Q105" s="3116"/>
      <c r="R105" s="3149"/>
      <c r="S105" s="3149"/>
    </row>
    <row r="106" spans="1:19">
      <c r="B106" s="3084"/>
      <c r="C106" s="3712" t="s">
        <v>4744</v>
      </c>
      <c r="D106" s="3712"/>
      <c r="E106" s="3084"/>
      <c r="F106" s="3084"/>
      <c r="G106" s="3084"/>
      <c r="H106" s="3084"/>
      <c r="I106" s="3084"/>
      <c r="J106" s="3084"/>
      <c r="N106" s="3712" t="s">
        <v>4744</v>
      </c>
      <c r="O106" s="3712"/>
      <c r="R106" s="3087" t="s">
        <v>3706</v>
      </c>
      <c r="S106" s="3087" t="s">
        <v>3706</v>
      </c>
    </row>
    <row r="107" spans="1:19">
      <c r="B107" s="3084"/>
      <c r="C107" s="3712"/>
      <c r="D107" s="3712"/>
      <c r="E107" s="3084"/>
      <c r="F107" s="3084"/>
      <c r="G107" s="3084"/>
      <c r="H107" s="3084"/>
      <c r="I107" s="3084"/>
      <c r="J107" s="3088" t="s">
        <v>5397</v>
      </c>
      <c r="N107" s="3712"/>
      <c r="O107" s="3712"/>
      <c r="R107" s="3088" t="s">
        <v>5397</v>
      </c>
      <c r="S107" s="3179"/>
    </row>
    <row r="108" spans="1:19">
      <c r="B108" s="3084"/>
      <c r="C108" s="3089" t="s">
        <v>4745</v>
      </c>
      <c r="D108" s="3084"/>
      <c r="E108" s="3084"/>
      <c r="F108" s="3084"/>
      <c r="G108" s="3084"/>
      <c r="H108" s="3084"/>
      <c r="I108" s="3084"/>
      <c r="J108" s="3088"/>
      <c r="N108" s="3089" t="s">
        <v>4745</v>
      </c>
      <c r="O108" s="3084"/>
    </row>
    <row r="109" spans="1:19" ht="16.5" thickBot="1">
      <c r="B109" s="3084"/>
      <c r="C109" s="3090"/>
      <c r="D109" s="3084"/>
      <c r="E109" s="3084"/>
      <c r="F109" s="3084"/>
      <c r="G109" s="3084"/>
      <c r="H109" s="3084"/>
      <c r="I109" s="3084"/>
      <c r="J109" s="3084"/>
    </row>
    <row r="110" spans="1:19" ht="34.700000000000003" customHeight="1" thickBot="1">
      <c r="A110" s="3212"/>
      <c r="B110" s="3091" t="s">
        <v>4746</v>
      </c>
      <c r="C110" s="3092"/>
      <c r="D110" s="3093" t="s">
        <v>4747</v>
      </c>
      <c r="E110" s="3094"/>
      <c r="F110" s="3095" t="s">
        <v>4748</v>
      </c>
      <c r="G110" s="3093" t="s">
        <v>4749</v>
      </c>
      <c r="H110" s="3096"/>
      <c r="I110" s="3097" t="s">
        <v>429</v>
      </c>
      <c r="J110" s="3098" t="s">
        <v>4750</v>
      </c>
      <c r="K110" s="3209"/>
      <c r="L110" s="3099" t="s">
        <v>4751</v>
      </c>
      <c r="M110" s="3091" t="s">
        <v>4746</v>
      </c>
      <c r="N110" s="3092"/>
      <c r="O110" s="3099" t="s">
        <v>4751</v>
      </c>
      <c r="P110" s="3099" t="s">
        <v>4752</v>
      </c>
      <c r="Q110" s="3099" t="s">
        <v>4753</v>
      </c>
      <c r="R110" s="3099" t="s">
        <v>4754</v>
      </c>
      <c r="S110" s="3099" t="s">
        <v>4807</v>
      </c>
    </row>
    <row r="111" spans="1:19" ht="24.75" thickBot="1">
      <c r="A111" s="3208"/>
      <c r="B111" s="3102" t="s">
        <v>4757</v>
      </c>
      <c r="C111" s="3102" t="s">
        <v>4758</v>
      </c>
      <c r="D111" s="3103" t="s">
        <v>1141</v>
      </c>
      <c r="E111" s="3103" t="s">
        <v>1142</v>
      </c>
      <c r="F111" s="3104" t="s">
        <v>1143</v>
      </c>
      <c r="G111" s="3105" t="s">
        <v>4759</v>
      </c>
      <c r="H111" s="3106" t="s">
        <v>4760</v>
      </c>
      <c r="I111" s="3154" t="s">
        <v>1144</v>
      </c>
      <c r="J111" s="3107" t="s">
        <v>1145</v>
      </c>
      <c r="K111" s="3208"/>
      <c r="L111" s="3101" t="s">
        <v>4756</v>
      </c>
      <c r="M111" s="3102" t="s">
        <v>4757</v>
      </c>
      <c r="N111" s="3102" t="s">
        <v>4758</v>
      </c>
      <c r="O111" s="3101" t="s">
        <v>4761</v>
      </c>
      <c r="P111" s="3108" t="s">
        <v>4762</v>
      </c>
      <c r="Q111" s="3101" t="s">
        <v>4763</v>
      </c>
      <c r="R111" s="3101" t="s">
        <v>4764</v>
      </c>
      <c r="S111" s="3101" t="s">
        <v>4764</v>
      </c>
    </row>
    <row r="112" spans="1:19" thickBot="1">
      <c r="A112" s="3210"/>
      <c r="B112" s="3111" t="s">
        <v>65</v>
      </c>
      <c r="C112" s="3111" t="s">
        <v>2119</v>
      </c>
      <c r="D112" s="3103" t="s">
        <v>2120</v>
      </c>
      <c r="E112" s="3103" t="s">
        <v>2121</v>
      </c>
      <c r="F112" s="3111" t="s">
        <v>4029</v>
      </c>
      <c r="G112" s="3111" t="s">
        <v>4030</v>
      </c>
      <c r="H112" s="3111" t="s">
        <v>4031</v>
      </c>
      <c r="I112" s="3111" t="s">
        <v>4032</v>
      </c>
      <c r="J112" s="3111" t="s">
        <v>4033</v>
      </c>
      <c r="K112" s="3210"/>
      <c r="L112" s="3110"/>
      <c r="M112" s="3111" t="s">
        <v>65</v>
      </c>
      <c r="N112" s="3111" t="s">
        <v>2119</v>
      </c>
      <c r="O112" s="3110"/>
      <c r="P112" s="3110" t="s">
        <v>4765</v>
      </c>
      <c r="Q112" s="3110"/>
      <c r="R112" s="3110"/>
      <c r="S112" s="3110"/>
    </row>
    <row r="113" spans="1:19" ht="18.600000000000001" customHeight="1">
      <c r="A113" s="3214">
        <v>1</v>
      </c>
      <c r="B113" s="3117" t="s">
        <v>2911</v>
      </c>
      <c r="C113" s="3117" t="s">
        <v>2912</v>
      </c>
      <c r="D113" s="3114">
        <v>69</v>
      </c>
      <c r="E113" s="3114">
        <v>69</v>
      </c>
      <c r="F113" s="3122" t="s">
        <v>1570</v>
      </c>
      <c r="G113" s="3117">
        <v>1.76</v>
      </c>
      <c r="H113" s="3117"/>
      <c r="I113" s="3116">
        <v>1</v>
      </c>
      <c r="J113" s="3117" t="s">
        <v>1576</v>
      </c>
      <c r="K113" s="3116">
        <v>1</v>
      </c>
      <c r="L113" s="3116" t="s">
        <v>4849</v>
      </c>
      <c r="M113" s="3117" t="s">
        <v>1584</v>
      </c>
      <c r="N113" s="3117" t="s">
        <v>2912</v>
      </c>
      <c r="O113" s="3116" t="s">
        <v>4741</v>
      </c>
      <c r="P113" s="3116">
        <v>1970</v>
      </c>
      <c r="Q113" s="3116" t="s">
        <v>4803</v>
      </c>
      <c r="R113" s="3149">
        <v>130</v>
      </c>
      <c r="S113" s="3149">
        <v>150</v>
      </c>
    </row>
    <row r="114" spans="1:19" ht="18.600000000000001" customHeight="1">
      <c r="A114" s="3215">
        <f>+A113+1</f>
        <v>2</v>
      </c>
      <c r="B114" s="3117" t="s">
        <v>2911</v>
      </c>
      <c r="C114" s="3117" t="s">
        <v>2912</v>
      </c>
      <c r="D114" s="3114">
        <v>69</v>
      </c>
      <c r="E114" s="3114">
        <v>69</v>
      </c>
      <c r="F114" s="3115" t="s">
        <v>1585</v>
      </c>
      <c r="G114" s="3117">
        <v>1.24</v>
      </c>
      <c r="H114" s="3117"/>
      <c r="I114" s="3116">
        <v>1</v>
      </c>
      <c r="J114" s="3117" t="s">
        <v>1576</v>
      </c>
      <c r="K114" s="3116">
        <f>+K113+1</f>
        <v>2</v>
      </c>
      <c r="L114" s="3116" t="s">
        <v>4849</v>
      </c>
      <c r="M114" s="3117" t="s">
        <v>1584</v>
      </c>
      <c r="N114" s="3117" t="s">
        <v>2912</v>
      </c>
      <c r="O114" s="3116" t="s">
        <v>4741</v>
      </c>
      <c r="P114" s="3116">
        <v>1970</v>
      </c>
      <c r="Q114" s="3116" t="s">
        <v>4803</v>
      </c>
      <c r="R114" s="3149">
        <v>130</v>
      </c>
      <c r="S114" s="3149">
        <v>150</v>
      </c>
    </row>
    <row r="115" spans="1:19" ht="18.600000000000001" customHeight="1">
      <c r="A115" s="3116">
        <f t="shared" ref="A115:A140" si="4">+A114+1</f>
        <v>3</v>
      </c>
      <c r="B115" s="3155" t="s">
        <v>2913</v>
      </c>
      <c r="C115" s="3117" t="s">
        <v>2914</v>
      </c>
      <c r="D115" s="3114">
        <v>69</v>
      </c>
      <c r="E115" s="3114">
        <v>69</v>
      </c>
      <c r="F115" s="3122" t="s">
        <v>1570</v>
      </c>
      <c r="G115" s="3117">
        <v>3.31</v>
      </c>
      <c r="H115" s="3177">
        <v>0.4</v>
      </c>
      <c r="I115" s="3116">
        <v>1</v>
      </c>
      <c r="J115" s="3117" t="s">
        <v>1576</v>
      </c>
      <c r="K115" s="3116">
        <f t="shared" ref="K115:K140" si="5">+K114+1</f>
        <v>3</v>
      </c>
      <c r="L115" s="3116" t="s">
        <v>4850</v>
      </c>
      <c r="M115" s="3117" t="s">
        <v>2912</v>
      </c>
      <c r="N115" s="3117" t="s">
        <v>2914</v>
      </c>
      <c r="O115" s="3116" t="s">
        <v>4741</v>
      </c>
      <c r="P115" s="3116">
        <v>1972</v>
      </c>
      <c r="Q115" s="3116" t="s">
        <v>4803</v>
      </c>
      <c r="R115" s="3117">
        <v>130</v>
      </c>
      <c r="S115" s="3117">
        <v>150</v>
      </c>
    </row>
    <row r="116" spans="1:19" ht="18.600000000000001" customHeight="1">
      <c r="A116" s="3116">
        <f t="shared" si="4"/>
        <v>4</v>
      </c>
      <c r="B116" s="3155" t="s">
        <v>2913</v>
      </c>
      <c r="C116" s="3117" t="s">
        <v>2914</v>
      </c>
      <c r="D116" s="3114">
        <v>69</v>
      </c>
      <c r="E116" s="3114">
        <v>69</v>
      </c>
      <c r="F116" s="3122" t="s">
        <v>1585</v>
      </c>
      <c r="G116" s="3117">
        <v>8.9499999999999993</v>
      </c>
      <c r="H116" s="3117"/>
      <c r="I116" s="3116">
        <v>1</v>
      </c>
      <c r="J116" s="3117" t="s">
        <v>1576</v>
      </c>
      <c r="K116" s="3116">
        <f t="shared" si="5"/>
        <v>4</v>
      </c>
      <c r="L116" s="3116" t="s">
        <v>4771</v>
      </c>
      <c r="M116" s="3117" t="s">
        <v>2912</v>
      </c>
      <c r="N116" s="3117" t="s">
        <v>2914</v>
      </c>
      <c r="O116" s="3116" t="s">
        <v>4771</v>
      </c>
      <c r="P116" s="3116">
        <v>1972</v>
      </c>
      <c r="Q116" s="3116" t="s">
        <v>4771</v>
      </c>
      <c r="R116" s="3117">
        <v>130</v>
      </c>
      <c r="S116" s="3117">
        <v>150</v>
      </c>
    </row>
    <row r="117" spans="1:19" ht="18.600000000000001" customHeight="1">
      <c r="A117" s="3116">
        <f t="shared" si="4"/>
        <v>5</v>
      </c>
      <c r="B117" s="3155" t="s">
        <v>2915</v>
      </c>
      <c r="C117" s="3117" t="s">
        <v>2916</v>
      </c>
      <c r="D117" s="3114">
        <v>69</v>
      </c>
      <c r="E117" s="3114">
        <v>69</v>
      </c>
      <c r="F117" s="3122" t="s">
        <v>1585</v>
      </c>
      <c r="G117" s="3117">
        <v>3.04</v>
      </c>
      <c r="H117" s="3117"/>
      <c r="I117" s="3116">
        <v>1</v>
      </c>
      <c r="J117" s="3117" t="s">
        <v>1576</v>
      </c>
      <c r="K117" s="3116">
        <f t="shared" si="5"/>
        <v>5</v>
      </c>
      <c r="L117" s="3116" t="s">
        <v>4851</v>
      </c>
      <c r="M117" s="3117" t="s">
        <v>2914</v>
      </c>
      <c r="N117" s="3117" t="s">
        <v>2916</v>
      </c>
      <c r="O117" s="3116" t="s">
        <v>4741</v>
      </c>
      <c r="P117" s="3116">
        <v>1973</v>
      </c>
      <c r="Q117" s="3116" t="s">
        <v>4797</v>
      </c>
      <c r="R117" s="3117">
        <v>130</v>
      </c>
      <c r="S117" s="3117">
        <v>150</v>
      </c>
    </row>
    <row r="118" spans="1:19" ht="28.5" customHeight="1">
      <c r="A118" s="3116">
        <f t="shared" si="4"/>
        <v>6</v>
      </c>
      <c r="B118" s="3155" t="s">
        <v>2917</v>
      </c>
      <c r="C118" s="3117" t="s">
        <v>1569</v>
      </c>
      <c r="D118" s="3114">
        <v>69</v>
      </c>
      <c r="E118" s="3114">
        <v>69</v>
      </c>
      <c r="F118" s="3115" t="s">
        <v>1570</v>
      </c>
      <c r="G118" s="3117">
        <v>4.49</v>
      </c>
      <c r="H118" s="3117"/>
      <c r="I118" s="3116">
        <v>1</v>
      </c>
      <c r="J118" s="3180" t="s">
        <v>4852</v>
      </c>
      <c r="K118" s="3116">
        <f t="shared" si="5"/>
        <v>6</v>
      </c>
      <c r="L118" s="3116" t="s">
        <v>4853</v>
      </c>
      <c r="M118" s="3117" t="s">
        <v>2916</v>
      </c>
      <c r="N118" s="3117" t="s">
        <v>1569</v>
      </c>
      <c r="O118" s="3116" t="s">
        <v>4771</v>
      </c>
      <c r="P118" s="3116">
        <v>1974</v>
      </c>
      <c r="Q118" s="3116" t="s">
        <v>4771</v>
      </c>
      <c r="R118" s="3117">
        <v>130</v>
      </c>
      <c r="S118" s="3117">
        <v>150</v>
      </c>
    </row>
    <row r="119" spans="1:19" ht="18.600000000000001" customHeight="1">
      <c r="A119" s="3116">
        <f t="shared" si="4"/>
        <v>7</v>
      </c>
      <c r="B119" s="3155" t="s">
        <v>2918</v>
      </c>
      <c r="C119" s="3117" t="s">
        <v>2919</v>
      </c>
      <c r="D119" s="3114">
        <v>69</v>
      </c>
      <c r="E119" s="3114">
        <v>69</v>
      </c>
      <c r="F119" s="3115" t="s">
        <v>3657</v>
      </c>
      <c r="G119" s="3177">
        <v>0.6</v>
      </c>
      <c r="H119" s="3117"/>
      <c r="I119" s="3116">
        <v>1</v>
      </c>
      <c r="J119" s="3117" t="s">
        <v>2920</v>
      </c>
      <c r="K119" s="3116">
        <f t="shared" si="5"/>
        <v>7</v>
      </c>
      <c r="L119" s="3116" t="s">
        <v>4854</v>
      </c>
      <c r="M119" s="3117" t="s">
        <v>4855</v>
      </c>
      <c r="N119" s="3117" t="s">
        <v>2919</v>
      </c>
      <c r="O119" s="3116" t="s">
        <v>4771</v>
      </c>
      <c r="P119" s="3116">
        <v>1968</v>
      </c>
      <c r="Q119" s="3116" t="s">
        <v>4856</v>
      </c>
      <c r="R119" s="3117">
        <v>60</v>
      </c>
      <c r="S119" s="3117">
        <v>60</v>
      </c>
    </row>
    <row r="120" spans="1:19" ht="18.600000000000001" customHeight="1">
      <c r="A120" s="3116">
        <f t="shared" si="4"/>
        <v>8</v>
      </c>
      <c r="B120" s="3155" t="s">
        <v>2921</v>
      </c>
      <c r="C120" s="3117" t="s">
        <v>2919</v>
      </c>
      <c r="D120" s="3114">
        <v>69</v>
      </c>
      <c r="E120" s="3114">
        <v>69</v>
      </c>
      <c r="F120" s="3115" t="s">
        <v>3657</v>
      </c>
      <c r="G120" s="3177">
        <v>0.6</v>
      </c>
      <c r="H120" s="3117"/>
      <c r="I120" s="3116">
        <v>1</v>
      </c>
      <c r="J120" s="3117" t="s">
        <v>2920</v>
      </c>
      <c r="K120" s="3116">
        <f t="shared" si="5"/>
        <v>8</v>
      </c>
      <c r="L120" s="3116" t="s">
        <v>4857</v>
      </c>
      <c r="M120" s="3117" t="s">
        <v>4855</v>
      </c>
      <c r="N120" s="3117" t="s">
        <v>2919</v>
      </c>
      <c r="O120" s="3116" t="s">
        <v>4771</v>
      </c>
      <c r="P120" s="3116">
        <v>1968</v>
      </c>
      <c r="Q120" s="3116" t="s">
        <v>4771</v>
      </c>
      <c r="R120" s="3117">
        <v>60</v>
      </c>
      <c r="S120" s="3117">
        <v>60</v>
      </c>
    </row>
    <row r="121" spans="1:19" ht="18.600000000000001" customHeight="1">
      <c r="A121" s="3116">
        <f t="shared" si="4"/>
        <v>9</v>
      </c>
      <c r="B121" s="3155" t="s">
        <v>2922</v>
      </c>
      <c r="C121" s="3117" t="s">
        <v>3666</v>
      </c>
      <c r="D121" s="3114">
        <v>69</v>
      </c>
      <c r="E121" s="3114">
        <v>69</v>
      </c>
      <c r="F121" s="3122" t="s">
        <v>1570</v>
      </c>
      <c r="G121" s="3117">
        <v>0.03</v>
      </c>
      <c r="H121" s="3117"/>
      <c r="I121" s="3116">
        <v>1</v>
      </c>
      <c r="J121" s="3117" t="s">
        <v>1576</v>
      </c>
      <c r="K121" s="3116">
        <f t="shared" si="5"/>
        <v>9</v>
      </c>
      <c r="L121" s="3116" t="s">
        <v>4858</v>
      </c>
      <c r="M121" s="3117" t="s">
        <v>4855</v>
      </c>
      <c r="N121" s="3117" t="s">
        <v>3666</v>
      </c>
      <c r="O121" s="3116" t="s">
        <v>4771</v>
      </c>
      <c r="P121" s="3116">
        <v>1969</v>
      </c>
      <c r="Q121" s="3116" t="s">
        <v>4788</v>
      </c>
      <c r="R121" s="3117">
        <v>130</v>
      </c>
      <c r="S121" s="3117">
        <v>150</v>
      </c>
    </row>
    <row r="122" spans="1:19" ht="18.600000000000001" customHeight="1">
      <c r="A122" s="3116">
        <f t="shared" si="4"/>
        <v>10</v>
      </c>
      <c r="B122" s="3155" t="s">
        <v>2923</v>
      </c>
      <c r="C122" s="3117" t="s">
        <v>2924</v>
      </c>
      <c r="D122" s="3114">
        <v>69</v>
      </c>
      <c r="E122" s="3114">
        <v>69</v>
      </c>
      <c r="F122" s="3122" t="s">
        <v>1585</v>
      </c>
      <c r="G122" s="3117">
        <v>2.59</v>
      </c>
      <c r="H122" s="3117"/>
      <c r="I122" s="3116">
        <v>1</v>
      </c>
      <c r="J122" s="3117" t="s">
        <v>1576</v>
      </c>
      <c r="K122" s="3116">
        <f t="shared" si="5"/>
        <v>10</v>
      </c>
      <c r="L122" s="3116" t="s">
        <v>4859</v>
      </c>
      <c r="M122" s="3117" t="s">
        <v>2432</v>
      </c>
      <c r="N122" s="3117" t="s">
        <v>2924</v>
      </c>
      <c r="O122" s="3116" t="s">
        <v>4741</v>
      </c>
      <c r="P122" s="3116">
        <v>1950</v>
      </c>
      <c r="Q122" s="3181" t="s">
        <v>4860</v>
      </c>
      <c r="R122" s="3117">
        <v>130</v>
      </c>
      <c r="S122" s="3117">
        <v>150</v>
      </c>
    </row>
    <row r="123" spans="1:19" ht="18.600000000000001" customHeight="1">
      <c r="A123" s="3116">
        <f t="shared" si="4"/>
        <v>11</v>
      </c>
      <c r="B123" s="3155" t="s">
        <v>2925</v>
      </c>
      <c r="C123" s="3117" t="s">
        <v>3666</v>
      </c>
      <c r="D123" s="3114">
        <v>69</v>
      </c>
      <c r="E123" s="3114">
        <v>69</v>
      </c>
      <c r="F123" s="3122" t="s">
        <v>1585</v>
      </c>
      <c r="G123" s="3117">
        <v>3.03</v>
      </c>
      <c r="H123" s="3117"/>
      <c r="I123" s="3116">
        <v>1</v>
      </c>
      <c r="J123" s="3117" t="s">
        <v>1576</v>
      </c>
      <c r="K123" s="3116">
        <f t="shared" si="5"/>
        <v>11</v>
      </c>
      <c r="L123" s="3116" t="s">
        <v>4861</v>
      </c>
      <c r="M123" s="3117" t="s">
        <v>2924</v>
      </c>
      <c r="N123" s="3117" t="s">
        <v>3666</v>
      </c>
      <c r="O123" s="3116" t="s">
        <v>4771</v>
      </c>
      <c r="P123" s="3116" t="s">
        <v>4771</v>
      </c>
      <c r="Q123" s="3116" t="s">
        <v>4771</v>
      </c>
      <c r="R123" s="3117">
        <v>114</v>
      </c>
      <c r="S123" s="3117">
        <v>140</v>
      </c>
    </row>
    <row r="124" spans="1:19" ht="18.600000000000001" customHeight="1">
      <c r="A124" s="3116">
        <f t="shared" si="4"/>
        <v>12</v>
      </c>
      <c r="B124" s="3155" t="s">
        <v>2926</v>
      </c>
      <c r="C124" s="3117" t="s">
        <v>2927</v>
      </c>
      <c r="D124" s="3114">
        <v>69</v>
      </c>
      <c r="E124" s="3114">
        <v>69</v>
      </c>
      <c r="F124" s="3122" t="s">
        <v>1585</v>
      </c>
      <c r="G124" s="3117">
        <v>0.11</v>
      </c>
      <c r="H124" s="3117"/>
      <c r="I124" s="3116">
        <v>1</v>
      </c>
      <c r="J124" s="3117" t="s">
        <v>2902</v>
      </c>
      <c r="K124" s="3116">
        <f t="shared" si="5"/>
        <v>12</v>
      </c>
      <c r="L124" s="3116" t="s">
        <v>4771</v>
      </c>
      <c r="M124" s="3117" t="s">
        <v>4862</v>
      </c>
      <c r="N124" s="3117" t="s">
        <v>2927</v>
      </c>
      <c r="O124" s="3116" t="s">
        <v>4771</v>
      </c>
      <c r="P124" s="3116" t="s">
        <v>4771</v>
      </c>
      <c r="Q124" s="3116" t="s">
        <v>4788</v>
      </c>
      <c r="R124" s="3117">
        <v>114</v>
      </c>
      <c r="S124" s="3117">
        <v>140</v>
      </c>
    </row>
    <row r="125" spans="1:19" ht="18.600000000000001" customHeight="1">
      <c r="A125" s="3116">
        <f t="shared" si="4"/>
        <v>13</v>
      </c>
      <c r="B125" s="3155" t="s">
        <v>2928</v>
      </c>
      <c r="C125" s="3117" t="s">
        <v>4061</v>
      </c>
      <c r="D125" s="3114">
        <v>69</v>
      </c>
      <c r="E125" s="3114">
        <v>69</v>
      </c>
      <c r="F125" s="3122" t="s">
        <v>1585</v>
      </c>
      <c r="G125" s="3117">
        <v>2.21</v>
      </c>
      <c r="H125" s="3117"/>
      <c r="I125" s="3116">
        <v>1</v>
      </c>
      <c r="J125" s="3117" t="s">
        <v>2870</v>
      </c>
      <c r="K125" s="3116">
        <f t="shared" si="5"/>
        <v>13</v>
      </c>
      <c r="L125" s="3116" t="s">
        <v>4863</v>
      </c>
      <c r="M125" s="3117" t="s">
        <v>4864</v>
      </c>
      <c r="N125" s="3117" t="s">
        <v>4061</v>
      </c>
      <c r="O125" s="3116" t="s">
        <v>4771</v>
      </c>
      <c r="P125" s="3116">
        <v>1955</v>
      </c>
      <c r="Q125" s="3116" t="s">
        <v>4771</v>
      </c>
      <c r="R125" s="3117">
        <v>104</v>
      </c>
      <c r="S125" s="3117">
        <v>122</v>
      </c>
    </row>
    <row r="126" spans="1:19" ht="18.600000000000001" customHeight="1">
      <c r="A126" s="3116">
        <f t="shared" si="4"/>
        <v>14</v>
      </c>
      <c r="B126" s="3155" t="s">
        <v>4062</v>
      </c>
      <c r="C126" s="3117" t="s">
        <v>2860</v>
      </c>
      <c r="D126" s="3114">
        <v>69</v>
      </c>
      <c r="E126" s="3114">
        <v>69</v>
      </c>
      <c r="F126" s="3122" t="s">
        <v>1570</v>
      </c>
      <c r="G126" s="3117">
        <v>9.74</v>
      </c>
      <c r="H126" s="3117"/>
      <c r="I126" s="3116">
        <v>1</v>
      </c>
      <c r="J126" s="3117" t="s">
        <v>1576</v>
      </c>
      <c r="K126" s="3116">
        <f t="shared" si="5"/>
        <v>14</v>
      </c>
      <c r="L126" s="3116" t="s">
        <v>4865</v>
      </c>
      <c r="M126" s="3117" t="s">
        <v>4061</v>
      </c>
      <c r="N126" s="3117" t="s">
        <v>2860</v>
      </c>
      <c r="O126" s="3116" t="s">
        <v>4771</v>
      </c>
      <c r="P126" s="3116" t="s">
        <v>4771</v>
      </c>
      <c r="Q126" s="3116" t="s">
        <v>4771</v>
      </c>
      <c r="R126" s="3117">
        <v>130</v>
      </c>
      <c r="S126" s="3117">
        <v>150</v>
      </c>
    </row>
    <row r="127" spans="1:19" ht="18.600000000000001" customHeight="1">
      <c r="A127" s="3116">
        <f t="shared" si="4"/>
        <v>15</v>
      </c>
      <c r="B127" s="3155" t="s">
        <v>4062</v>
      </c>
      <c r="C127" s="3117" t="s">
        <v>2860</v>
      </c>
      <c r="D127" s="3114">
        <v>69</v>
      </c>
      <c r="E127" s="3114">
        <v>69</v>
      </c>
      <c r="F127" s="3122" t="s">
        <v>1585</v>
      </c>
      <c r="G127" s="3117">
        <v>0.74</v>
      </c>
      <c r="H127" s="3177"/>
      <c r="I127" s="3116">
        <v>1</v>
      </c>
      <c r="J127" s="3117" t="s">
        <v>1576</v>
      </c>
      <c r="K127" s="3116">
        <f t="shared" si="5"/>
        <v>15</v>
      </c>
      <c r="L127" s="3116" t="s">
        <v>4771</v>
      </c>
      <c r="M127" s="3117" t="s">
        <v>4061</v>
      </c>
      <c r="N127" s="3117" t="s">
        <v>2860</v>
      </c>
      <c r="O127" s="3116" t="s">
        <v>4771</v>
      </c>
      <c r="P127" s="3116" t="s">
        <v>4771</v>
      </c>
      <c r="Q127" s="3116" t="s">
        <v>4771</v>
      </c>
      <c r="R127" s="3117">
        <v>130</v>
      </c>
      <c r="S127" s="3117">
        <v>150</v>
      </c>
    </row>
    <row r="128" spans="1:19" ht="18.600000000000001" customHeight="1">
      <c r="A128" s="3116">
        <f t="shared" si="4"/>
        <v>16</v>
      </c>
      <c r="B128" s="3155" t="s">
        <v>4063</v>
      </c>
      <c r="C128" s="3117" t="s">
        <v>3666</v>
      </c>
      <c r="D128" s="3114">
        <v>69</v>
      </c>
      <c r="E128" s="3114">
        <v>69</v>
      </c>
      <c r="F128" s="3122" t="s">
        <v>1570</v>
      </c>
      <c r="G128" s="3117">
        <v>0.12</v>
      </c>
      <c r="H128" s="3117"/>
      <c r="I128" s="3116">
        <v>1</v>
      </c>
      <c r="J128" s="3117" t="s">
        <v>1572</v>
      </c>
      <c r="K128" s="3116">
        <f t="shared" si="5"/>
        <v>16</v>
      </c>
      <c r="L128" s="3116" t="s">
        <v>4866</v>
      </c>
      <c r="M128" s="3117" t="s">
        <v>1584</v>
      </c>
      <c r="N128" s="3117" t="s">
        <v>3666</v>
      </c>
      <c r="O128" s="3116" t="s">
        <v>4771</v>
      </c>
      <c r="P128" s="3116" t="s">
        <v>4867</v>
      </c>
      <c r="Q128" s="3116" t="s">
        <v>4771</v>
      </c>
      <c r="R128" s="3117">
        <v>160</v>
      </c>
      <c r="S128" s="3117">
        <v>180</v>
      </c>
    </row>
    <row r="129" spans="1:19" ht="18.600000000000001" customHeight="1">
      <c r="A129" s="3116">
        <f t="shared" si="4"/>
        <v>17</v>
      </c>
      <c r="B129" s="3155" t="s">
        <v>4063</v>
      </c>
      <c r="C129" s="3117" t="s">
        <v>3666</v>
      </c>
      <c r="D129" s="3114">
        <v>69</v>
      </c>
      <c r="E129" s="3114">
        <v>69</v>
      </c>
      <c r="F129" s="3122" t="s">
        <v>3667</v>
      </c>
      <c r="G129" s="3117"/>
      <c r="H129" s="3117">
        <v>1.07</v>
      </c>
      <c r="I129" s="3116">
        <v>1</v>
      </c>
      <c r="J129" s="3117" t="s">
        <v>1572</v>
      </c>
      <c r="K129" s="3116">
        <f t="shared" si="5"/>
        <v>17</v>
      </c>
      <c r="L129" s="3116" t="s">
        <v>4771</v>
      </c>
      <c r="M129" s="3117" t="s">
        <v>1584</v>
      </c>
      <c r="N129" s="3117" t="s">
        <v>3666</v>
      </c>
      <c r="O129" s="3116" t="s">
        <v>4771</v>
      </c>
      <c r="P129" s="3116" t="s">
        <v>4771</v>
      </c>
      <c r="Q129" s="3116" t="s">
        <v>4771</v>
      </c>
      <c r="R129" s="3117">
        <v>160</v>
      </c>
      <c r="S129" s="3117">
        <v>180</v>
      </c>
    </row>
    <row r="130" spans="1:19" ht="18.600000000000001" customHeight="1">
      <c r="A130" s="3116">
        <f t="shared" si="4"/>
        <v>18</v>
      </c>
      <c r="B130" s="3155" t="s">
        <v>4064</v>
      </c>
      <c r="C130" s="3117" t="s">
        <v>3666</v>
      </c>
      <c r="D130" s="3114">
        <v>69</v>
      </c>
      <c r="E130" s="3114">
        <v>69</v>
      </c>
      <c r="F130" s="3122" t="s">
        <v>3662</v>
      </c>
      <c r="G130" s="3117"/>
      <c r="H130" s="3177">
        <v>4.63</v>
      </c>
      <c r="I130" s="3116">
        <v>1</v>
      </c>
      <c r="J130" s="3117" t="s">
        <v>2871</v>
      </c>
      <c r="K130" s="3116">
        <f t="shared" si="5"/>
        <v>18</v>
      </c>
      <c r="L130" s="3116" t="s">
        <v>4868</v>
      </c>
      <c r="M130" s="3117" t="s">
        <v>2860</v>
      </c>
      <c r="N130" s="3117" t="s">
        <v>3666</v>
      </c>
      <c r="O130" s="3116" t="s">
        <v>4771</v>
      </c>
      <c r="P130" s="3116">
        <v>1974</v>
      </c>
      <c r="Q130" s="3116" t="s">
        <v>4803</v>
      </c>
      <c r="R130" s="3117">
        <v>130</v>
      </c>
      <c r="S130" s="3117">
        <v>137</v>
      </c>
    </row>
    <row r="131" spans="1:19" ht="18.600000000000001" customHeight="1">
      <c r="A131" s="3116">
        <f t="shared" si="4"/>
        <v>19</v>
      </c>
      <c r="B131" s="3155" t="s">
        <v>2159</v>
      </c>
      <c r="C131" s="3117" t="s">
        <v>2160</v>
      </c>
      <c r="D131" s="3114">
        <v>69</v>
      </c>
      <c r="E131" s="3114">
        <v>69</v>
      </c>
      <c r="F131" s="3122" t="s">
        <v>1570</v>
      </c>
      <c r="G131" s="3117">
        <v>0.47</v>
      </c>
      <c r="H131" s="3177"/>
      <c r="I131" s="3116">
        <v>1</v>
      </c>
      <c r="J131" s="3117" t="s">
        <v>2910</v>
      </c>
      <c r="K131" s="3116">
        <f t="shared" si="5"/>
        <v>19</v>
      </c>
      <c r="L131" s="3116" t="s">
        <v>4869</v>
      </c>
      <c r="M131" s="3117" t="s">
        <v>4061</v>
      </c>
      <c r="N131" s="3117" t="s">
        <v>2160</v>
      </c>
      <c r="O131" s="3116" t="s">
        <v>4771</v>
      </c>
      <c r="P131" s="3116">
        <v>1955</v>
      </c>
      <c r="Q131" s="3116" t="s">
        <v>4788</v>
      </c>
      <c r="R131" s="3117">
        <v>76</v>
      </c>
      <c r="S131" s="3117">
        <v>98</v>
      </c>
    </row>
    <row r="132" spans="1:19" ht="18.600000000000001" customHeight="1">
      <c r="A132" s="3116">
        <f t="shared" si="4"/>
        <v>20</v>
      </c>
      <c r="B132" s="3155" t="s">
        <v>893</v>
      </c>
      <c r="C132" s="3117" t="s">
        <v>894</v>
      </c>
      <c r="D132" s="3114">
        <v>69</v>
      </c>
      <c r="E132" s="3114">
        <v>69</v>
      </c>
      <c r="F132" s="3122" t="s">
        <v>1570</v>
      </c>
      <c r="G132" s="3117">
        <v>0.26</v>
      </c>
      <c r="H132" s="3117"/>
      <c r="I132" s="3116">
        <v>1</v>
      </c>
      <c r="J132" s="3117" t="s">
        <v>1576</v>
      </c>
      <c r="K132" s="3116">
        <f t="shared" si="5"/>
        <v>20</v>
      </c>
      <c r="L132" s="3116" t="s">
        <v>4870</v>
      </c>
      <c r="M132" s="3117" t="s">
        <v>898</v>
      </c>
      <c r="N132" s="3117" t="s">
        <v>894</v>
      </c>
      <c r="O132" s="3116" t="s">
        <v>4771</v>
      </c>
      <c r="P132" s="3116" t="s">
        <v>4836</v>
      </c>
      <c r="Q132" s="3116" t="s">
        <v>4803</v>
      </c>
      <c r="R132" s="3117">
        <v>130</v>
      </c>
      <c r="S132" s="3117">
        <v>137</v>
      </c>
    </row>
    <row r="133" spans="1:19" ht="18.600000000000001" customHeight="1">
      <c r="A133" s="3116">
        <f t="shared" si="4"/>
        <v>21</v>
      </c>
      <c r="B133" s="3155" t="s">
        <v>895</v>
      </c>
      <c r="C133" s="3117" t="s">
        <v>896</v>
      </c>
      <c r="D133" s="3114">
        <v>69</v>
      </c>
      <c r="E133" s="3114">
        <v>69</v>
      </c>
      <c r="F133" s="3122" t="s">
        <v>1570</v>
      </c>
      <c r="G133" s="3117">
        <v>0.56000000000000005</v>
      </c>
      <c r="H133" s="3117"/>
      <c r="I133" s="3116">
        <v>1</v>
      </c>
      <c r="J133" s="3117" t="s">
        <v>2870</v>
      </c>
      <c r="K133" s="3116">
        <f t="shared" si="5"/>
        <v>21</v>
      </c>
      <c r="L133" s="3116" t="s">
        <v>4871</v>
      </c>
      <c r="M133" s="3117" t="s">
        <v>894</v>
      </c>
      <c r="N133" s="3117" t="s">
        <v>896</v>
      </c>
      <c r="O133" s="3116" t="s">
        <v>4771</v>
      </c>
      <c r="P133" s="3116" t="s">
        <v>4836</v>
      </c>
      <c r="Q133" s="3116" t="s">
        <v>4788</v>
      </c>
      <c r="R133" s="3117">
        <v>110</v>
      </c>
      <c r="S133" s="3117">
        <v>130</v>
      </c>
    </row>
    <row r="134" spans="1:19" ht="18.600000000000001" customHeight="1">
      <c r="A134" s="3116">
        <f t="shared" si="4"/>
        <v>22</v>
      </c>
      <c r="B134" s="3155" t="s">
        <v>897</v>
      </c>
      <c r="C134" s="3117" t="s">
        <v>898</v>
      </c>
      <c r="D134" s="3114">
        <v>69</v>
      </c>
      <c r="E134" s="3114">
        <v>69</v>
      </c>
      <c r="F134" s="3122" t="s">
        <v>1585</v>
      </c>
      <c r="G134" s="3117">
        <v>3.48</v>
      </c>
      <c r="H134" s="3117"/>
      <c r="I134" s="3116">
        <v>1</v>
      </c>
      <c r="J134" s="3117" t="s">
        <v>1576</v>
      </c>
      <c r="K134" s="3116">
        <f t="shared" si="5"/>
        <v>22</v>
      </c>
      <c r="L134" s="3116" t="s">
        <v>4872</v>
      </c>
      <c r="M134" s="3117" t="s">
        <v>2860</v>
      </c>
      <c r="N134" s="3117" t="s">
        <v>898</v>
      </c>
      <c r="O134" s="3116" t="s">
        <v>4771</v>
      </c>
      <c r="P134" s="3116" t="s">
        <v>4771</v>
      </c>
      <c r="Q134" s="3116" t="s">
        <v>4803</v>
      </c>
      <c r="R134" s="3117">
        <v>130</v>
      </c>
      <c r="S134" s="3117">
        <v>137</v>
      </c>
    </row>
    <row r="135" spans="1:19" ht="18.600000000000001" customHeight="1">
      <c r="A135" s="3116">
        <f t="shared" si="4"/>
        <v>23</v>
      </c>
      <c r="B135" s="3155" t="s">
        <v>2223</v>
      </c>
      <c r="C135" s="3117" t="s">
        <v>40</v>
      </c>
      <c r="D135" s="3114">
        <v>69</v>
      </c>
      <c r="E135" s="3114">
        <v>69</v>
      </c>
      <c r="F135" s="3122" t="s">
        <v>1570</v>
      </c>
      <c r="G135" s="3177">
        <v>1.2</v>
      </c>
      <c r="H135" s="3117"/>
      <c r="I135" s="3116">
        <v>1</v>
      </c>
      <c r="J135" s="3117" t="s">
        <v>2870</v>
      </c>
      <c r="K135" s="3116">
        <f t="shared" si="5"/>
        <v>23</v>
      </c>
      <c r="L135" s="3116" t="s">
        <v>4873</v>
      </c>
      <c r="M135" s="3117" t="s">
        <v>4874</v>
      </c>
      <c r="N135" s="3117" t="s">
        <v>40</v>
      </c>
      <c r="O135" s="3116" t="s">
        <v>4771</v>
      </c>
      <c r="P135" s="3116" t="s">
        <v>4771</v>
      </c>
      <c r="Q135" s="3116" t="s">
        <v>4788</v>
      </c>
      <c r="R135" s="3117">
        <v>103</v>
      </c>
      <c r="S135" s="3117">
        <v>137</v>
      </c>
    </row>
    <row r="136" spans="1:19" ht="18.600000000000001" customHeight="1">
      <c r="A136" s="3116">
        <f t="shared" si="4"/>
        <v>24</v>
      </c>
      <c r="B136" s="3155" t="s">
        <v>2224</v>
      </c>
      <c r="C136" s="3117" t="s">
        <v>3666</v>
      </c>
      <c r="D136" s="3114">
        <v>69</v>
      </c>
      <c r="E136" s="3114">
        <v>69</v>
      </c>
      <c r="F136" s="3122" t="s">
        <v>1585</v>
      </c>
      <c r="G136" s="3117">
        <v>1.43</v>
      </c>
      <c r="H136" s="3117"/>
      <c r="I136" s="3116">
        <v>1</v>
      </c>
      <c r="J136" s="3117" t="s">
        <v>2910</v>
      </c>
      <c r="K136" s="3116">
        <f t="shared" si="5"/>
        <v>24</v>
      </c>
      <c r="L136" s="3116" t="s">
        <v>4875</v>
      </c>
      <c r="M136" s="3117" t="s">
        <v>40</v>
      </c>
      <c r="N136" s="3117" t="s">
        <v>3666</v>
      </c>
      <c r="O136" s="3116" t="s">
        <v>4771</v>
      </c>
      <c r="P136" s="3116" t="s">
        <v>4771</v>
      </c>
      <c r="Q136" s="3116" t="s">
        <v>4771</v>
      </c>
      <c r="R136" s="3117">
        <v>130</v>
      </c>
      <c r="S136" s="3117">
        <v>137</v>
      </c>
    </row>
    <row r="137" spans="1:19" ht="18.600000000000001" customHeight="1">
      <c r="A137" s="3116">
        <f t="shared" si="4"/>
        <v>25</v>
      </c>
      <c r="B137" s="3155" t="s">
        <v>2225</v>
      </c>
      <c r="C137" s="3117" t="s">
        <v>3666</v>
      </c>
      <c r="D137" s="3114">
        <v>69</v>
      </c>
      <c r="E137" s="3114">
        <v>69</v>
      </c>
      <c r="F137" s="3122" t="s">
        <v>1585</v>
      </c>
      <c r="G137" s="3117"/>
      <c r="H137" s="3117">
        <v>1.24</v>
      </c>
      <c r="I137" s="3116">
        <v>1</v>
      </c>
      <c r="J137" s="3117" t="s">
        <v>1576</v>
      </c>
      <c r="K137" s="3116">
        <f t="shared" si="5"/>
        <v>25</v>
      </c>
      <c r="L137" s="3116" t="s">
        <v>4876</v>
      </c>
      <c r="M137" s="3117" t="s">
        <v>1584</v>
      </c>
      <c r="N137" s="3117" t="s">
        <v>3666</v>
      </c>
      <c r="O137" s="3116" t="s">
        <v>4771</v>
      </c>
      <c r="P137" s="3116" t="s">
        <v>4877</v>
      </c>
      <c r="Q137" s="3116" t="s">
        <v>4878</v>
      </c>
      <c r="R137" s="3117">
        <v>130</v>
      </c>
      <c r="S137" s="3117">
        <v>137</v>
      </c>
    </row>
    <row r="138" spans="1:19" ht="18.600000000000001" customHeight="1">
      <c r="A138" s="3116">
        <f t="shared" si="4"/>
        <v>26</v>
      </c>
      <c r="B138" s="3155" t="s">
        <v>2225</v>
      </c>
      <c r="C138" s="3117" t="s">
        <v>3666</v>
      </c>
      <c r="D138" s="3114">
        <v>69</v>
      </c>
      <c r="E138" s="3114">
        <v>69</v>
      </c>
      <c r="F138" s="3122" t="s">
        <v>1585</v>
      </c>
      <c r="G138" s="3117">
        <v>0.84</v>
      </c>
      <c r="H138" s="3117"/>
      <c r="I138" s="3116">
        <v>1</v>
      </c>
      <c r="J138" s="3117" t="s">
        <v>1576</v>
      </c>
      <c r="K138" s="3116">
        <f t="shared" si="5"/>
        <v>26</v>
      </c>
      <c r="L138" s="3116" t="s">
        <v>4771</v>
      </c>
      <c r="M138" s="3117" t="s">
        <v>1584</v>
      </c>
      <c r="N138" s="3117" t="s">
        <v>3666</v>
      </c>
      <c r="O138" s="3116" t="s">
        <v>4771</v>
      </c>
      <c r="P138" s="3116" t="s">
        <v>4771</v>
      </c>
      <c r="Q138" s="3116" t="s">
        <v>4771</v>
      </c>
      <c r="R138" s="3117">
        <v>130</v>
      </c>
      <c r="S138" s="3117">
        <v>137</v>
      </c>
    </row>
    <row r="139" spans="1:19" ht="18.600000000000001" customHeight="1">
      <c r="A139" s="3116">
        <f t="shared" si="4"/>
        <v>27</v>
      </c>
      <c r="B139" s="3155" t="s">
        <v>2225</v>
      </c>
      <c r="C139" s="3117" t="s">
        <v>3666</v>
      </c>
      <c r="D139" s="3114">
        <v>69</v>
      </c>
      <c r="E139" s="3114">
        <v>69</v>
      </c>
      <c r="F139" s="3122" t="s">
        <v>1570</v>
      </c>
      <c r="G139" s="3117">
        <v>4.3600000000000003</v>
      </c>
      <c r="H139" s="3117"/>
      <c r="I139" s="3116">
        <v>1</v>
      </c>
      <c r="J139" s="3117" t="s">
        <v>1576</v>
      </c>
      <c r="K139" s="3116">
        <f t="shared" si="5"/>
        <v>27</v>
      </c>
      <c r="L139" s="3116" t="s">
        <v>4771</v>
      </c>
      <c r="M139" s="3117" t="s">
        <v>1584</v>
      </c>
      <c r="N139" s="3117" t="s">
        <v>3666</v>
      </c>
      <c r="O139" s="3116" t="s">
        <v>4771</v>
      </c>
      <c r="P139" s="3116" t="s">
        <v>4771</v>
      </c>
      <c r="Q139" s="3116" t="s">
        <v>4771</v>
      </c>
      <c r="R139" s="3117">
        <v>130</v>
      </c>
      <c r="S139" s="3117">
        <v>47</v>
      </c>
    </row>
    <row r="140" spans="1:19" ht="18.600000000000001" customHeight="1" thickBot="1">
      <c r="A140" s="3124">
        <f t="shared" si="4"/>
        <v>28</v>
      </c>
      <c r="B140" s="3163" t="s">
        <v>2226</v>
      </c>
      <c r="C140" s="3150" t="s">
        <v>2227</v>
      </c>
      <c r="D140" s="3151">
        <v>69</v>
      </c>
      <c r="E140" s="3151">
        <v>69</v>
      </c>
      <c r="F140" s="3172" t="s">
        <v>1570</v>
      </c>
      <c r="G140" s="3150">
        <v>2.86</v>
      </c>
      <c r="H140" s="3150"/>
      <c r="I140" s="3124">
        <v>1</v>
      </c>
      <c r="J140" s="3150" t="s">
        <v>2228</v>
      </c>
      <c r="K140" s="3124">
        <f t="shared" si="5"/>
        <v>28</v>
      </c>
      <c r="L140" s="3124" t="s">
        <v>4879</v>
      </c>
      <c r="M140" s="3150" t="s">
        <v>2916</v>
      </c>
      <c r="N140" s="3150" t="s">
        <v>2227</v>
      </c>
      <c r="O140" s="3124" t="s">
        <v>4741</v>
      </c>
      <c r="P140" s="3124" t="s">
        <v>4880</v>
      </c>
      <c r="Q140" s="3124" t="s">
        <v>4788</v>
      </c>
      <c r="R140" s="3150">
        <v>38</v>
      </c>
      <c r="S140" s="3150">
        <v>47</v>
      </c>
    </row>
    <row r="141" spans="1:19" ht="18.600000000000001" customHeight="1">
      <c r="L141" s="3087"/>
      <c r="M141" s="3087"/>
      <c r="N141" s="3087"/>
    </row>
    <row r="142" spans="1:19">
      <c r="B142" s="3084"/>
      <c r="C142" s="3712" t="s">
        <v>4744</v>
      </c>
      <c r="D142" s="3712"/>
      <c r="E142" s="3084"/>
      <c r="F142" s="3084"/>
      <c r="G142" s="3084"/>
      <c r="H142" s="3084"/>
      <c r="I142" s="3084"/>
      <c r="J142" s="3084"/>
      <c r="N142" s="3712" t="s">
        <v>4744</v>
      </c>
      <c r="O142" s="3712"/>
    </row>
    <row r="143" spans="1:19">
      <c r="B143" s="3084"/>
      <c r="C143" s="3712"/>
      <c r="D143" s="3712"/>
      <c r="E143" s="3084"/>
      <c r="F143" s="3084"/>
      <c r="G143" s="3084"/>
      <c r="H143" s="3084"/>
      <c r="I143" s="3084"/>
      <c r="J143" s="3088" t="s">
        <v>5397</v>
      </c>
      <c r="N143" s="3712"/>
      <c r="O143" s="3712"/>
      <c r="R143" s="3088" t="s">
        <v>5397</v>
      </c>
    </row>
    <row r="144" spans="1:19">
      <c r="B144" s="3084"/>
      <c r="C144" s="3089" t="s">
        <v>4745</v>
      </c>
      <c r="D144" s="3084"/>
      <c r="E144" s="3084"/>
      <c r="F144" s="3084"/>
      <c r="G144" s="3084"/>
      <c r="H144" s="3084"/>
      <c r="I144" s="3084"/>
      <c r="J144" s="3088"/>
      <c r="N144" s="3089" t="s">
        <v>4745</v>
      </c>
      <c r="O144" s="3084"/>
    </row>
    <row r="145" spans="1:19" ht="16.5" thickBot="1">
      <c r="B145" s="3084"/>
      <c r="C145" s="3090"/>
      <c r="D145" s="3084"/>
      <c r="E145" s="3084"/>
      <c r="F145" s="3084"/>
      <c r="G145" s="3084"/>
      <c r="H145" s="3084"/>
      <c r="I145" s="3084"/>
      <c r="J145" s="3084"/>
    </row>
    <row r="146" spans="1:19" ht="34.700000000000003" customHeight="1" thickBot="1">
      <c r="A146" s="3212"/>
      <c r="B146" s="3091" t="s">
        <v>4746</v>
      </c>
      <c r="C146" s="3092"/>
      <c r="D146" s="3093" t="s">
        <v>4747</v>
      </c>
      <c r="E146" s="3094"/>
      <c r="F146" s="3095" t="s">
        <v>4748</v>
      </c>
      <c r="G146" s="3093" t="s">
        <v>4749</v>
      </c>
      <c r="H146" s="3096"/>
      <c r="I146" s="3097" t="s">
        <v>429</v>
      </c>
      <c r="J146" s="3098" t="s">
        <v>4750</v>
      </c>
      <c r="K146" s="3209"/>
      <c r="L146" s="3099" t="s">
        <v>4751</v>
      </c>
      <c r="M146" s="3091" t="s">
        <v>4746</v>
      </c>
      <c r="N146" s="3092"/>
      <c r="O146" s="3099" t="s">
        <v>4751</v>
      </c>
      <c r="P146" s="3099" t="s">
        <v>4752</v>
      </c>
      <c r="Q146" s="3099" t="s">
        <v>4753</v>
      </c>
      <c r="R146" s="3099" t="s">
        <v>4754</v>
      </c>
      <c r="S146" s="3099" t="s">
        <v>4807</v>
      </c>
    </row>
    <row r="147" spans="1:19" ht="24.75" thickBot="1">
      <c r="A147" s="3208"/>
      <c r="B147" s="3102" t="s">
        <v>4757</v>
      </c>
      <c r="C147" s="3102" t="s">
        <v>4758</v>
      </c>
      <c r="D147" s="3103" t="s">
        <v>1141</v>
      </c>
      <c r="E147" s="3103" t="s">
        <v>1142</v>
      </c>
      <c r="F147" s="3104" t="s">
        <v>1143</v>
      </c>
      <c r="G147" s="3105" t="s">
        <v>4759</v>
      </c>
      <c r="H147" s="3106" t="s">
        <v>4760</v>
      </c>
      <c r="I147" s="3154" t="s">
        <v>1144</v>
      </c>
      <c r="J147" s="3107" t="s">
        <v>1145</v>
      </c>
      <c r="K147" s="3208"/>
      <c r="L147" s="3101" t="s">
        <v>4756</v>
      </c>
      <c r="M147" s="3102" t="s">
        <v>4757</v>
      </c>
      <c r="N147" s="3102" t="s">
        <v>4758</v>
      </c>
      <c r="O147" s="3101" t="s">
        <v>4761</v>
      </c>
      <c r="P147" s="3108" t="s">
        <v>4762</v>
      </c>
      <c r="Q147" s="3101" t="s">
        <v>4763</v>
      </c>
      <c r="R147" s="3101" t="s">
        <v>4764</v>
      </c>
      <c r="S147" s="3101" t="s">
        <v>4764</v>
      </c>
    </row>
    <row r="148" spans="1:19" thickBot="1">
      <c r="A148" s="3210"/>
      <c r="B148" s="3111" t="s">
        <v>65</v>
      </c>
      <c r="C148" s="3111" t="s">
        <v>2119</v>
      </c>
      <c r="D148" s="3103" t="s">
        <v>2120</v>
      </c>
      <c r="E148" s="3103" t="s">
        <v>2121</v>
      </c>
      <c r="F148" s="3111" t="s">
        <v>4029</v>
      </c>
      <c r="G148" s="3111" t="s">
        <v>4030</v>
      </c>
      <c r="H148" s="3111" t="s">
        <v>4031</v>
      </c>
      <c r="I148" s="3111" t="s">
        <v>4032</v>
      </c>
      <c r="J148" s="3111" t="s">
        <v>4033</v>
      </c>
      <c r="K148" s="3210"/>
      <c r="L148" s="3110"/>
      <c r="M148" s="3111" t="s">
        <v>65</v>
      </c>
      <c r="N148" s="3111" t="s">
        <v>2119</v>
      </c>
      <c r="O148" s="3110"/>
      <c r="P148" s="3110" t="s">
        <v>4765</v>
      </c>
      <c r="Q148" s="3110"/>
      <c r="R148" s="3110"/>
      <c r="S148" s="3110"/>
    </row>
    <row r="149" spans="1:19" ht="18.600000000000001" customHeight="1">
      <c r="A149" s="3116">
        <v>1</v>
      </c>
      <c r="B149" s="3155" t="s">
        <v>2226</v>
      </c>
      <c r="C149" s="3117" t="s">
        <v>2227</v>
      </c>
      <c r="D149" s="3114">
        <v>69</v>
      </c>
      <c r="E149" s="3114">
        <v>69</v>
      </c>
      <c r="F149" s="3122" t="s">
        <v>1570</v>
      </c>
      <c r="G149" s="3117">
        <v>1.42</v>
      </c>
      <c r="H149" s="3117"/>
      <c r="I149" s="3116">
        <v>1</v>
      </c>
      <c r="J149" s="3117" t="s">
        <v>2229</v>
      </c>
      <c r="K149" s="3116">
        <v>1</v>
      </c>
      <c r="L149" s="3116" t="s">
        <v>4879</v>
      </c>
      <c r="M149" s="3117" t="s">
        <v>2916</v>
      </c>
      <c r="N149" s="3117" t="s">
        <v>2227</v>
      </c>
      <c r="O149" s="3116" t="s">
        <v>4741</v>
      </c>
      <c r="P149" s="3116" t="s">
        <v>4880</v>
      </c>
      <c r="Q149" s="3116" t="s">
        <v>4788</v>
      </c>
      <c r="R149" s="3117">
        <v>38</v>
      </c>
      <c r="S149" s="3117">
        <v>108</v>
      </c>
    </row>
    <row r="150" spans="1:19" ht="18.600000000000001" customHeight="1">
      <c r="A150" s="3116">
        <f>+A149+1</f>
        <v>2</v>
      </c>
      <c r="B150" s="3155" t="s">
        <v>2230</v>
      </c>
      <c r="C150" s="3117" t="s">
        <v>2231</v>
      </c>
      <c r="D150" s="3114">
        <v>69</v>
      </c>
      <c r="E150" s="3114">
        <v>69</v>
      </c>
      <c r="F150" s="3122" t="s">
        <v>1570</v>
      </c>
      <c r="G150" s="3117">
        <v>1.34</v>
      </c>
      <c r="H150" s="3117"/>
      <c r="I150" s="3116">
        <v>1</v>
      </c>
      <c r="J150" s="3117" t="s">
        <v>1576</v>
      </c>
      <c r="K150" s="3116">
        <f>+K149+1</f>
        <v>2</v>
      </c>
      <c r="L150" s="3116" t="s">
        <v>4881</v>
      </c>
      <c r="M150" s="3117" t="s">
        <v>4882</v>
      </c>
      <c r="N150" s="3117" t="s">
        <v>2231</v>
      </c>
      <c r="O150" s="3116" t="s">
        <v>4741</v>
      </c>
      <c r="P150" s="3116" t="s">
        <v>4883</v>
      </c>
      <c r="Q150" s="3116" t="s">
        <v>4788</v>
      </c>
      <c r="R150" s="3117">
        <v>90</v>
      </c>
      <c r="S150" s="3117">
        <v>108</v>
      </c>
    </row>
    <row r="151" spans="1:19" ht="18.600000000000001" customHeight="1">
      <c r="A151" s="3116">
        <f t="shared" ref="A151:A185" si="6">+A150+1</f>
        <v>3</v>
      </c>
      <c r="B151" s="3117" t="s">
        <v>2230</v>
      </c>
      <c r="C151" s="3117" t="s">
        <v>2231</v>
      </c>
      <c r="D151" s="3114">
        <v>69</v>
      </c>
      <c r="E151" s="3114">
        <v>69</v>
      </c>
      <c r="F151" s="3122" t="s">
        <v>1570</v>
      </c>
      <c r="G151" s="3117">
        <v>3.19</v>
      </c>
      <c r="H151" s="3117"/>
      <c r="I151" s="3116">
        <v>1</v>
      </c>
      <c r="J151" s="3117" t="s">
        <v>2232</v>
      </c>
      <c r="K151" s="3116">
        <f t="shared" ref="K151:K185" si="7">+K150+1</f>
        <v>3</v>
      </c>
      <c r="L151" s="3116" t="s">
        <v>4881</v>
      </c>
      <c r="M151" s="3117" t="s">
        <v>4882</v>
      </c>
      <c r="N151" s="3117" t="s">
        <v>2231</v>
      </c>
      <c r="O151" s="3116" t="s">
        <v>4741</v>
      </c>
      <c r="P151" s="3116" t="s">
        <v>4883</v>
      </c>
      <c r="Q151" s="3116" t="s">
        <v>4788</v>
      </c>
      <c r="R151" s="3117">
        <v>90</v>
      </c>
      <c r="S151" s="3117">
        <v>137</v>
      </c>
    </row>
    <row r="152" spans="1:19" ht="18.600000000000001" customHeight="1">
      <c r="A152" s="3116">
        <f t="shared" si="6"/>
        <v>4</v>
      </c>
      <c r="B152" s="3117" t="s">
        <v>2233</v>
      </c>
      <c r="C152" s="3117" t="s">
        <v>2234</v>
      </c>
      <c r="D152" s="3114">
        <v>69</v>
      </c>
      <c r="E152" s="3114">
        <v>69</v>
      </c>
      <c r="F152" s="3122" t="s">
        <v>1570</v>
      </c>
      <c r="G152" s="3117">
        <v>0.15</v>
      </c>
      <c r="H152" s="3117">
        <v>0.28000000000000003</v>
      </c>
      <c r="I152" s="3116">
        <v>1</v>
      </c>
      <c r="J152" s="3117" t="s">
        <v>1576</v>
      </c>
      <c r="K152" s="3116">
        <f t="shared" si="7"/>
        <v>4</v>
      </c>
      <c r="L152" s="3116" t="s">
        <v>4884</v>
      </c>
      <c r="M152" s="3117" t="s">
        <v>2231</v>
      </c>
      <c r="N152" s="3117" t="s">
        <v>2234</v>
      </c>
      <c r="O152" s="3116" t="s">
        <v>4771</v>
      </c>
      <c r="P152" s="3116" t="s">
        <v>4771</v>
      </c>
      <c r="Q152" s="3116" t="s">
        <v>4771</v>
      </c>
      <c r="R152" s="3117">
        <v>130</v>
      </c>
      <c r="S152" s="3117">
        <v>137</v>
      </c>
    </row>
    <row r="153" spans="1:19" ht="18.600000000000001" customHeight="1">
      <c r="A153" s="3116">
        <f t="shared" si="6"/>
        <v>5</v>
      </c>
      <c r="B153" s="3117" t="s">
        <v>2233</v>
      </c>
      <c r="C153" s="3117" t="s">
        <v>2234</v>
      </c>
      <c r="D153" s="3114">
        <v>69</v>
      </c>
      <c r="E153" s="3114">
        <v>69</v>
      </c>
      <c r="F153" s="3122" t="s">
        <v>1570</v>
      </c>
      <c r="G153" s="3117">
        <v>0.55000000000000004</v>
      </c>
      <c r="H153" s="3117"/>
      <c r="I153" s="3116">
        <v>1</v>
      </c>
      <c r="J153" s="3117" t="s">
        <v>2910</v>
      </c>
      <c r="K153" s="3116">
        <f t="shared" si="7"/>
        <v>5</v>
      </c>
      <c r="L153" s="3116" t="s">
        <v>4884</v>
      </c>
      <c r="M153" s="3117" t="s">
        <v>2231</v>
      </c>
      <c r="N153" s="3117" t="s">
        <v>2234</v>
      </c>
      <c r="O153" s="3116" t="s">
        <v>4741</v>
      </c>
      <c r="P153" s="3116" t="s">
        <v>4883</v>
      </c>
      <c r="Q153" s="3116" t="s">
        <v>4788</v>
      </c>
      <c r="R153" s="3117">
        <v>130</v>
      </c>
      <c r="S153" s="3117">
        <v>137</v>
      </c>
    </row>
    <row r="154" spans="1:19" ht="18.600000000000001" customHeight="1">
      <c r="A154" s="3116">
        <f t="shared" si="6"/>
        <v>6</v>
      </c>
      <c r="B154" s="3117" t="s">
        <v>2235</v>
      </c>
      <c r="C154" s="3117" t="s">
        <v>3666</v>
      </c>
      <c r="D154" s="3114">
        <v>69</v>
      </c>
      <c r="E154" s="3114">
        <v>69</v>
      </c>
      <c r="F154" s="3122" t="s">
        <v>1570</v>
      </c>
      <c r="G154" s="3117">
        <v>0.28000000000000003</v>
      </c>
      <c r="H154" s="3117"/>
      <c r="I154" s="3116">
        <v>1</v>
      </c>
      <c r="J154" s="3117" t="s">
        <v>1576</v>
      </c>
      <c r="K154" s="3116">
        <f t="shared" si="7"/>
        <v>6</v>
      </c>
      <c r="L154" s="3116" t="s">
        <v>4885</v>
      </c>
      <c r="M154" s="3117" t="s">
        <v>2234</v>
      </c>
      <c r="N154" s="3117" t="s">
        <v>3666</v>
      </c>
      <c r="O154" s="3116" t="s">
        <v>4771</v>
      </c>
      <c r="P154" s="3116" t="s">
        <v>4771</v>
      </c>
      <c r="Q154" s="3116" t="s">
        <v>4771</v>
      </c>
      <c r="R154" s="3117">
        <v>130</v>
      </c>
      <c r="S154" s="3117">
        <v>137</v>
      </c>
    </row>
    <row r="155" spans="1:19" ht="18.600000000000001" customHeight="1">
      <c r="A155" s="3116">
        <f t="shared" si="6"/>
        <v>7</v>
      </c>
      <c r="B155" s="3117" t="s">
        <v>2236</v>
      </c>
      <c r="C155" s="3117" t="s">
        <v>2237</v>
      </c>
      <c r="D155" s="3114">
        <v>69</v>
      </c>
      <c r="E155" s="3114">
        <v>69</v>
      </c>
      <c r="F155" s="3115" t="s">
        <v>1570</v>
      </c>
      <c r="G155" s="3117">
        <v>3.18</v>
      </c>
      <c r="H155" s="3117">
        <v>0.73</v>
      </c>
      <c r="I155" s="3116">
        <v>1</v>
      </c>
      <c r="J155" s="3117" t="s">
        <v>1576</v>
      </c>
      <c r="K155" s="3116">
        <f t="shared" si="7"/>
        <v>7</v>
      </c>
      <c r="L155" s="3116" t="s">
        <v>4886</v>
      </c>
      <c r="M155" s="3117" t="s">
        <v>4882</v>
      </c>
      <c r="N155" s="3117" t="s">
        <v>2237</v>
      </c>
      <c r="O155" s="3116" t="s">
        <v>4771</v>
      </c>
      <c r="P155" s="3116" t="s">
        <v>4771</v>
      </c>
      <c r="Q155" s="3116" t="s">
        <v>4803</v>
      </c>
      <c r="R155" s="3117">
        <v>130</v>
      </c>
      <c r="S155" s="3117">
        <v>137</v>
      </c>
    </row>
    <row r="156" spans="1:19" ht="18.600000000000001" customHeight="1">
      <c r="A156" s="3116">
        <f t="shared" si="6"/>
        <v>8</v>
      </c>
      <c r="B156" s="3117" t="s">
        <v>2238</v>
      </c>
      <c r="C156" s="3117" t="s">
        <v>2239</v>
      </c>
      <c r="D156" s="3114">
        <v>69</v>
      </c>
      <c r="E156" s="3114">
        <v>69</v>
      </c>
      <c r="F156" s="3115" t="s">
        <v>1570</v>
      </c>
      <c r="G156" s="3117">
        <v>3.52</v>
      </c>
      <c r="H156" s="3117"/>
      <c r="I156" s="3116">
        <v>1</v>
      </c>
      <c r="J156" s="3117" t="s">
        <v>1576</v>
      </c>
      <c r="K156" s="3116">
        <f t="shared" si="7"/>
        <v>8</v>
      </c>
      <c r="L156" s="3116" t="s">
        <v>4887</v>
      </c>
      <c r="M156" s="3117" t="s">
        <v>2237</v>
      </c>
      <c r="N156" s="3117" t="s">
        <v>2239</v>
      </c>
      <c r="O156" s="3116" t="s">
        <v>4771</v>
      </c>
      <c r="P156" s="3116" t="s">
        <v>4771</v>
      </c>
      <c r="Q156" s="3116" t="s">
        <v>4771</v>
      </c>
      <c r="R156" s="3117">
        <v>130</v>
      </c>
      <c r="S156" s="3117">
        <v>137</v>
      </c>
    </row>
    <row r="157" spans="1:19" ht="18.600000000000001" customHeight="1">
      <c r="A157" s="3116">
        <f t="shared" si="6"/>
        <v>9</v>
      </c>
      <c r="B157" s="3117" t="s">
        <v>2240</v>
      </c>
      <c r="C157" s="3117" t="s">
        <v>1569</v>
      </c>
      <c r="D157" s="3114">
        <v>69</v>
      </c>
      <c r="E157" s="3114">
        <v>69</v>
      </c>
      <c r="F157" s="3122" t="s">
        <v>1570</v>
      </c>
      <c r="G157" s="3177">
        <v>4.5</v>
      </c>
      <c r="H157" s="3117"/>
      <c r="I157" s="3116">
        <v>1</v>
      </c>
      <c r="J157" s="3117" t="s">
        <v>1576</v>
      </c>
      <c r="K157" s="3116">
        <f t="shared" si="7"/>
        <v>9</v>
      </c>
      <c r="L157" s="3116" t="s">
        <v>4888</v>
      </c>
      <c r="M157" s="3117" t="s">
        <v>2239</v>
      </c>
      <c r="N157" s="3117" t="s">
        <v>1569</v>
      </c>
      <c r="O157" s="3116" t="s">
        <v>4771</v>
      </c>
      <c r="P157" s="3116" t="s">
        <v>4771</v>
      </c>
      <c r="Q157" s="3116" t="s">
        <v>4771</v>
      </c>
      <c r="R157" s="3117">
        <v>130</v>
      </c>
      <c r="S157" s="3117">
        <v>137</v>
      </c>
    </row>
    <row r="158" spans="1:19" ht="18.600000000000001" customHeight="1">
      <c r="A158" s="3116">
        <f t="shared" si="6"/>
        <v>10</v>
      </c>
      <c r="B158" s="3117" t="s">
        <v>2241</v>
      </c>
      <c r="C158" s="3117" t="s">
        <v>2242</v>
      </c>
      <c r="D158" s="3114">
        <v>69</v>
      </c>
      <c r="E158" s="3114">
        <v>69</v>
      </c>
      <c r="F158" s="3122" t="s">
        <v>1570</v>
      </c>
      <c r="G158" s="3177">
        <v>2.4</v>
      </c>
      <c r="H158" s="3117"/>
      <c r="I158" s="3116">
        <v>1</v>
      </c>
      <c r="J158" s="3117" t="s">
        <v>1576</v>
      </c>
      <c r="K158" s="3116">
        <f t="shared" si="7"/>
        <v>10</v>
      </c>
      <c r="L158" s="3116" t="s">
        <v>4889</v>
      </c>
      <c r="M158" s="3117" t="s">
        <v>1580</v>
      </c>
      <c r="N158" s="3117" t="s">
        <v>2242</v>
      </c>
      <c r="O158" s="3116" t="s">
        <v>4741</v>
      </c>
      <c r="P158" s="3116">
        <v>2005</v>
      </c>
      <c r="Q158" s="3116" t="s">
        <v>4842</v>
      </c>
      <c r="R158" s="3117">
        <v>130</v>
      </c>
      <c r="S158" s="3117">
        <v>137</v>
      </c>
    </row>
    <row r="159" spans="1:19" ht="18.600000000000001" customHeight="1">
      <c r="A159" s="3116">
        <f t="shared" si="6"/>
        <v>11</v>
      </c>
      <c r="B159" s="3117" t="s">
        <v>2241</v>
      </c>
      <c r="C159" s="3117" t="s">
        <v>2242</v>
      </c>
      <c r="D159" s="3114">
        <v>69</v>
      </c>
      <c r="E159" s="3114">
        <v>69</v>
      </c>
      <c r="F159" s="3122" t="s">
        <v>1585</v>
      </c>
      <c r="G159" s="3177">
        <v>1.8</v>
      </c>
      <c r="H159" s="3117"/>
      <c r="I159" s="3116">
        <v>1</v>
      </c>
      <c r="J159" s="3117" t="s">
        <v>1576</v>
      </c>
      <c r="K159" s="3116">
        <f t="shared" si="7"/>
        <v>11</v>
      </c>
      <c r="L159" s="3116" t="s">
        <v>4889</v>
      </c>
      <c r="M159" s="3117" t="s">
        <v>1580</v>
      </c>
      <c r="N159" s="3117" t="s">
        <v>2242</v>
      </c>
      <c r="O159" s="3116"/>
      <c r="P159" s="3116">
        <v>2005</v>
      </c>
      <c r="Q159" s="3116" t="s">
        <v>4842</v>
      </c>
      <c r="R159" s="3117">
        <v>130</v>
      </c>
      <c r="S159" s="3117">
        <v>137</v>
      </c>
    </row>
    <row r="160" spans="1:19" ht="18.600000000000001" customHeight="1">
      <c r="A160" s="3116">
        <f t="shared" si="6"/>
        <v>12</v>
      </c>
      <c r="B160" s="3117" t="s">
        <v>2243</v>
      </c>
      <c r="C160" s="3117" t="s">
        <v>2244</v>
      </c>
      <c r="D160" s="3114">
        <v>69</v>
      </c>
      <c r="E160" s="3114">
        <v>69</v>
      </c>
      <c r="F160" s="3122" t="s">
        <v>1570</v>
      </c>
      <c r="G160" s="3117">
        <v>3.14</v>
      </c>
      <c r="H160" s="3117"/>
      <c r="I160" s="3116">
        <v>1</v>
      </c>
      <c r="J160" s="3117" t="s">
        <v>1576</v>
      </c>
      <c r="K160" s="3116">
        <f t="shared" si="7"/>
        <v>12</v>
      </c>
      <c r="L160" s="3116" t="s">
        <v>4890</v>
      </c>
      <c r="M160" s="3117" t="s">
        <v>1580</v>
      </c>
      <c r="N160" s="3117" t="s">
        <v>2244</v>
      </c>
      <c r="O160" s="3116" t="s">
        <v>4771</v>
      </c>
      <c r="P160" s="3116">
        <v>2005</v>
      </c>
      <c r="Q160" s="3116" t="s">
        <v>4842</v>
      </c>
      <c r="R160" s="3117">
        <v>130</v>
      </c>
      <c r="S160" s="3117">
        <v>137</v>
      </c>
    </row>
    <row r="161" spans="1:19" ht="18.600000000000001" customHeight="1">
      <c r="A161" s="3116">
        <f t="shared" si="6"/>
        <v>13</v>
      </c>
      <c r="B161" s="3117" t="s">
        <v>2245</v>
      </c>
      <c r="C161" s="3117" t="s">
        <v>2244</v>
      </c>
      <c r="D161" s="3114">
        <v>69</v>
      </c>
      <c r="E161" s="3114">
        <v>69</v>
      </c>
      <c r="F161" s="3122" t="s">
        <v>1585</v>
      </c>
      <c r="G161" s="3117"/>
      <c r="H161" s="3177">
        <v>1.8</v>
      </c>
      <c r="I161" s="3116">
        <v>1</v>
      </c>
      <c r="J161" s="3117" t="s">
        <v>1576</v>
      </c>
      <c r="K161" s="3116">
        <f t="shared" si="7"/>
        <v>13</v>
      </c>
      <c r="L161" s="3116" t="s">
        <v>4891</v>
      </c>
      <c r="M161" s="3117" t="s">
        <v>2242</v>
      </c>
      <c r="N161" s="3117" t="s">
        <v>2244</v>
      </c>
      <c r="O161" s="3116" t="s">
        <v>4771</v>
      </c>
      <c r="P161" s="3116">
        <v>2005</v>
      </c>
      <c r="Q161" s="3116" t="s">
        <v>4842</v>
      </c>
      <c r="R161" s="3117">
        <v>130</v>
      </c>
      <c r="S161" s="3117">
        <v>137</v>
      </c>
    </row>
    <row r="162" spans="1:19" ht="18.600000000000001" customHeight="1">
      <c r="A162" s="3116">
        <f t="shared" si="6"/>
        <v>14</v>
      </c>
      <c r="B162" s="3117" t="s">
        <v>2245</v>
      </c>
      <c r="C162" s="3117" t="s">
        <v>2244</v>
      </c>
      <c r="D162" s="3114">
        <v>69</v>
      </c>
      <c r="E162" s="3114">
        <v>69</v>
      </c>
      <c r="F162" s="3122" t="s">
        <v>1570</v>
      </c>
      <c r="G162" s="3117">
        <v>0.74</v>
      </c>
      <c r="H162" s="3117"/>
      <c r="I162" s="3116">
        <v>1</v>
      </c>
      <c r="J162" s="3117" t="s">
        <v>1576</v>
      </c>
      <c r="K162" s="3116">
        <f t="shared" si="7"/>
        <v>14</v>
      </c>
      <c r="L162" s="3116" t="s">
        <v>4771</v>
      </c>
      <c r="M162" s="3117" t="s">
        <v>2242</v>
      </c>
      <c r="N162" s="3117" t="s">
        <v>2244</v>
      </c>
      <c r="O162" s="3116" t="s">
        <v>4771</v>
      </c>
      <c r="P162" s="3116">
        <v>2005</v>
      </c>
      <c r="Q162" s="3116" t="s">
        <v>4842</v>
      </c>
      <c r="R162" s="3117">
        <v>130</v>
      </c>
      <c r="S162" s="3117">
        <v>137</v>
      </c>
    </row>
    <row r="163" spans="1:19" ht="18.600000000000001" customHeight="1">
      <c r="A163" s="3116">
        <f t="shared" si="6"/>
        <v>15</v>
      </c>
      <c r="B163" s="3117" t="s">
        <v>2246</v>
      </c>
      <c r="C163" s="3117" t="s">
        <v>2247</v>
      </c>
      <c r="D163" s="3114">
        <v>69</v>
      </c>
      <c r="E163" s="3114">
        <v>69</v>
      </c>
      <c r="F163" s="3122" t="s">
        <v>1570</v>
      </c>
      <c r="G163" s="3117">
        <v>1.38</v>
      </c>
      <c r="H163" s="3117"/>
      <c r="I163" s="3116">
        <v>1</v>
      </c>
      <c r="J163" s="3117" t="s">
        <v>1576</v>
      </c>
      <c r="K163" s="3116">
        <f t="shared" si="7"/>
        <v>15</v>
      </c>
      <c r="L163" s="3116" t="s">
        <v>4892</v>
      </c>
      <c r="M163" s="3117" t="s">
        <v>2244</v>
      </c>
      <c r="N163" s="3117" t="s">
        <v>2247</v>
      </c>
      <c r="O163" s="3116" t="s">
        <v>4741</v>
      </c>
      <c r="P163" s="3116">
        <v>2005</v>
      </c>
      <c r="Q163" s="3116" t="s">
        <v>4842</v>
      </c>
      <c r="R163" s="3117">
        <v>130</v>
      </c>
      <c r="S163" s="3117">
        <v>137</v>
      </c>
    </row>
    <row r="164" spans="1:19" ht="18.600000000000001" customHeight="1" thickBot="1">
      <c r="A164" s="3124">
        <f t="shared" si="6"/>
        <v>16</v>
      </c>
      <c r="B164" s="3150" t="s">
        <v>2248</v>
      </c>
      <c r="C164" s="3150" t="s">
        <v>2249</v>
      </c>
      <c r="D164" s="3151">
        <v>69</v>
      </c>
      <c r="E164" s="3151">
        <v>69</v>
      </c>
      <c r="F164" s="3172" t="s">
        <v>1570</v>
      </c>
      <c r="G164" s="3150">
        <v>2.4300000000000002</v>
      </c>
      <c r="H164" s="3150"/>
      <c r="I164" s="3124">
        <v>1</v>
      </c>
      <c r="J164" s="3150" t="s">
        <v>2229</v>
      </c>
      <c r="K164" s="3124">
        <f t="shared" si="7"/>
        <v>16</v>
      </c>
      <c r="L164" s="3124" t="s">
        <v>4893</v>
      </c>
      <c r="M164" s="3150" t="s">
        <v>2227</v>
      </c>
      <c r="N164" s="3150" t="s">
        <v>2249</v>
      </c>
      <c r="O164" s="3124" t="s">
        <v>4741</v>
      </c>
      <c r="P164" s="3124" t="s">
        <v>4894</v>
      </c>
      <c r="Q164" s="3124" t="s">
        <v>4788</v>
      </c>
      <c r="R164" s="3150">
        <v>103</v>
      </c>
      <c r="S164" s="3150">
        <v>118</v>
      </c>
    </row>
    <row r="165" spans="1:19" ht="18.600000000000001" customHeight="1" thickBot="1">
      <c r="A165" s="3131">
        <f t="shared" si="6"/>
        <v>17</v>
      </c>
      <c r="B165" s="3132"/>
      <c r="C165" s="3132"/>
      <c r="D165" s="3133"/>
      <c r="E165" s="3133"/>
      <c r="F165" s="3134" t="s">
        <v>4895</v>
      </c>
      <c r="G165" s="3165">
        <f>SUM(G91:G101,G113:G140,G149:G164)</f>
        <v>144.87000000000003</v>
      </c>
      <c r="H165" s="3165">
        <f>SUM(H91:H101,H113:H140,H149:H164)</f>
        <v>53.26</v>
      </c>
      <c r="I165" s="3176"/>
      <c r="J165" s="3137"/>
      <c r="K165" s="3131">
        <f t="shared" si="7"/>
        <v>17</v>
      </c>
      <c r="L165" s="3153"/>
      <c r="M165" s="3132"/>
      <c r="N165" s="3132"/>
      <c r="O165" s="3153"/>
      <c r="P165" s="3153"/>
      <c r="Q165" s="3182"/>
      <c r="R165" s="3182"/>
      <c r="S165" s="3182"/>
    </row>
    <row r="166" spans="1:19" ht="18.600000000000001" customHeight="1">
      <c r="A166" s="3116">
        <f t="shared" si="6"/>
        <v>18</v>
      </c>
      <c r="B166" s="3117" t="s">
        <v>2250</v>
      </c>
      <c r="C166" s="3117" t="s">
        <v>2251</v>
      </c>
      <c r="D166" s="3114">
        <v>34.5</v>
      </c>
      <c r="E166" s="3114">
        <v>34.5</v>
      </c>
      <c r="F166" s="3122" t="s">
        <v>1570</v>
      </c>
      <c r="G166" s="3117">
        <v>0.34</v>
      </c>
      <c r="H166" s="3117"/>
      <c r="I166" s="3116">
        <v>1</v>
      </c>
      <c r="J166" s="3117" t="s">
        <v>2878</v>
      </c>
      <c r="K166" s="3116">
        <f t="shared" si="7"/>
        <v>18</v>
      </c>
      <c r="L166" s="3112" t="s">
        <v>4896</v>
      </c>
      <c r="M166" s="3117" t="s">
        <v>4897</v>
      </c>
      <c r="N166" s="3117" t="s">
        <v>2251</v>
      </c>
      <c r="O166" s="3112" t="s">
        <v>4741</v>
      </c>
      <c r="P166" s="3112">
        <v>1949</v>
      </c>
      <c r="Q166" s="3112" t="s">
        <v>4788</v>
      </c>
      <c r="R166" s="3113">
        <v>23</v>
      </c>
      <c r="S166" s="3113">
        <v>27</v>
      </c>
    </row>
    <row r="167" spans="1:19" ht="18.600000000000001" customHeight="1">
      <c r="A167" s="3116">
        <f t="shared" si="6"/>
        <v>19</v>
      </c>
      <c r="B167" s="3117" t="s">
        <v>2252</v>
      </c>
      <c r="C167" s="3117" t="s">
        <v>2927</v>
      </c>
      <c r="D167" s="3114">
        <v>34.5</v>
      </c>
      <c r="E167" s="3114">
        <v>34.5</v>
      </c>
      <c r="F167" s="3122" t="s">
        <v>1585</v>
      </c>
      <c r="G167" s="3117">
        <v>1.28</v>
      </c>
      <c r="H167" s="3117"/>
      <c r="I167" s="3116">
        <v>1</v>
      </c>
      <c r="J167" s="3117" t="s">
        <v>1576</v>
      </c>
      <c r="K167" s="3116">
        <f t="shared" si="7"/>
        <v>19</v>
      </c>
      <c r="L167" s="3116" t="s">
        <v>4898</v>
      </c>
      <c r="M167" s="3117" t="s">
        <v>4855</v>
      </c>
      <c r="N167" s="3117" t="s">
        <v>2927</v>
      </c>
      <c r="O167" s="3116" t="s">
        <v>4771</v>
      </c>
      <c r="P167" s="3116">
        <v>1931</v>
      </c>
      <c r="Q167" s="3116" t="s">
        <v>4771</v>
      </c>
      <c r="R167" s="3117">
        <v>23</v>
      </c>
      <c r="S167" s="3117">
        <v>27</v>
      </c>
    </row>
    <row r="168" spans="1:19" ht="18.600000000000001" customHeight="1">
      <c r="A168" s="3116">
        <f t="shared" si="6"/>
        <v>20</v>
      </c>
      <c r="B168" s="3117" t="s">
        <v>2253</v>
      </c>
      <c r="C168" s="3117" t="s">
        <v>2927</v>
      </c>
      <c r="D168" s="3114">
        <v>34.5</v>
      </c>
      <c r="E168" s="3114">
        <v>34.5</v>
      </c>
      <c r="F168" s="3122" t="s">
        <v>1585</v>
      </c>
      <c r="G168" s="3117"/>
      <c r="H168" s="3177">
        <v>1.8</v>
      </c>
      <c r="I168" s="3116">
        <v>1</v>
      </c>
      <c r="J168" s="3117" t="s">
        <v>2902</v>
      </c>
      <c r="K168" s="3116">
        <f t="shared" si="7"/>
        <v>20</v>
      </c>
      <c r="L168" s="3116" t="s">
        <v>4899</v>
      </c>
      <c r="M168" s="3117" t="s">
        <v>2432</v>
      </c>
      <c r="N168" s="3117" t="s">
        <v>2927</v>
      </c>
      <c r="O168" s="3116" t="s">
        <v>4771</v>
      </c>
      <c r="P168" s="3116">
        <v>1950</v>
      </c>
      <c r="Q168" s="3181" t="s">
        <v>4900</v>
      </c>
      <c r="R168" s="3117">
        <v>30</v>
      </c>
      <c r="S168" s="3117">
        <v>36</v>
      </c>
    </row>
    <row r="169" spans="1:19" ht="18.600000000000001" customHeight="1">
      <c r="A169" s="3116">
        <f t="shared" si="6"/>
        <v>21</v>
      </c>
      <c r="B169" s="3117" t="s">
        <v>2253</v>
      </c>
      <c r="C169" s="3117" t="s">
        <v>2927</v>
      </c>
      <c r="D169" s="3114">
        <v>34.5</v>
      </c>
      <c r="E169" s="3114">
        <v>34.5</v>
      </c>
      <c r="F169" s="3122" t="s">
        <v>1585</v>
      </c>
      <c r="G169" s="3117"/>
      <c r="H169" s="3117">
        <v>0.82</v>
      </c>
      <c r="I169" s="3116">
        <v>1</v>
      </c>
      <c r="J169" s="3117" t="s">
        <v>1576</v>
      </c>
      <c r="K169" s="3116">
        <f t="shared" si="7"/>
        <v>21</v>
      </c>
      <c r="L169" s="3116" t="s">
        <v>4771</v>
      </c>
      <c r="M169" s="3117" t="s">
        <v>2432</v>
      </c>
      <c r="N169" s="3117" t="s">
        <v>2927</v>
      </c>
      <c r="O169" s="3116" t="s">
        <v>4771</v>
      </c>
      <c r="P169" s="3116" t="s">
        <v>4771</v>
      </c>
      <c r="Q169" s="3183" t="s">
        <v>4771</v>
      </c>
      <c r="R169" s="3117">
        <v>30</v>
      </c>
      <c r="S169" s="3117">
        <v>36</v>
      </c>
    </row>
    <row r="170" spans="1:19" ht="18.600000000000001" customHeight="1">
      <c r="A170" s="3116">
        <f t="shared" si="6"/>
        <v>22</v>
      </c>
      <c r="B170" s="3117" t="s">
        <v>2253</v>
      </c>
      <c r="C170" s="3117" t="s">
        <v>2927</v>
      </c>
      <c r="D170" s="3114">
        <v>34.5</v>
      </c>
      <c r="E170" s="3114">
        <v>34.5</v>
      </c>
      <c r="F170" s="3122" t="s">
        <v>1585</v>
      </c>
      <c r="G170" s="3118"/>
      <c r="H170" s="3118">
        <v>1.65</v>
      </c>
      <c r="I170" s="3121">
        <v>1</v>
      </c>
      <c r="J170" s="3118" t="s">
        <v>2902</v>
      </c>
      <c r="K170" s="3116">
        <f t="shared" si="7"/>
        <v>22</v>
      </c>
      <c r="L170" s="3116" t="s">
        <v>4771</v>
      </c>
      <c r="M170" s="3117" t="s">
        <v>2432</v>
      </c>
      <c r="N170" s="3117" t="s">
        <v>2927</v>
      </c>
      <c r="O170" s="3116" t="s">
        <v>4771</v>
      </c>
      <c r="P170" s="3116" t="s">
        <v>4771</v>
      </c>
      <c r="Q170" s="3183" t="s">
        <v>4771</v>
      </c>
      <c r="R170" s="3117">
        <v>30</v>
      </c>
      <c r="S170" s="3117">
        <v>36</v>
      </c>
    </row>
    <row r="171" spans="1:19" ht="18.600000000000001" customHeight="1">
      <c r="A171" s="3116">
        <f t="shared" si="6"/>
        <v>23</v>
      </c>
      <c r="B171" s="3117" t="s">
        <v>2254</v>
      </c>
      <c r="C171" s="3117" t="s">
        <v>3666</v>
      </c>
      <c r="D171" s="3114" t="s">
        <v>4833</v>
      </c>
      <c r="E171" s="3114">
        <v>34.5</v>
      </c>
      <c r="F171" s="3122" t="s">
        <v>3667</v>
      </c>
      <c r="G171" s="3117">
        <v>0.24</v>
      </c>
      <c r="H171" s="3117"/>
      <c r="I171" s="3116">
        <v>1</v>
      </c>
      <c r="J171" s="3184" t="s">
        <v>2228</v>
      </c>
      <c r="K171" s="3116">
        <f t="shared" si="7"/>
        <v>23</v>
      </c>
      <c r="L171" s="3116" t="s">
        <v>4901</v>
      </c>
      <c r="M171" s="3117" t="s">
        <v>4855</v>
      </c>
      <c r="N171" s="3117" t="s">
        <v>3666</v>
      </c>
      <c r="O171" s="3116" t="s">
        <v>4771</v>
      </c>
      <c r="P171" s="3116">
        <v>1928</v>
      </c>
      <c r="Q171" s="3116" t="s">
        <v>4788</v>
      </c>
      <c r="R171" s="3117">
        <v>23</v>
      </c>
      <c r="S171" s="3117">
        <v>27</v>
      </c>
    </row>
    <row r="172" spans="1:19" ht="18.600000000000001" customHeight="1">
      <c r="A172" s="3116">
        <f t="shared" si="6"/>
        <v>24</v>
      </c>
      <c r="B172" s="3117" t="s">
        <v>2254</v>
      </c>
      <c r="C172" s="3117" t="s">
        <v>2255</v>
      </c>
      <c r="D172" s="3114" t="s">
        <v>4833</v>
      </c>
      <c r="E172" s="3114">
        <v>34.5</v>
      </c>
      <c r="F172" s="3122" t="s">
        <v>1585</v>
      </c>
      <c r="G172" s="3177">
        <v>1.2</v>
      </c>
      <c r="H172" s="3117"/>
      <c r="I172" s="3116">
        <v>1</v>
      </c>
      <c r="J172" s="3117" t="s">
        <v>2228</v>
      </c>
      <c r="K172" s="3116">
        <f t="shared" si="7"/>
        <v>24</v>
      </c>
      <c r="L172" s="3116" t="s">
        <v>4771</v>
      </c>
      <c r="M172" s="3117" t="s">
        <v>4855</v>
      </c>
      <c r="N172" s="3117" t="s">
        <v>2255</v>
      </c>
      <c r="O172" s="3116" t="s">
        <v>4771</v>
      </c>
      <c r="P172" s="3116" t="s">
        <v>4771</v>
      </c>
      <c r="Q172" s="3116" t="s">
        <v>4771</v>
      </c>
      <c r="R172" s="3117">
        <v>30</v>
      </c>
      <c r="S172" s="3117">
        <v>36</v>
      </c>
    </row>
    <row r="173" spans="1:19" ht="18.600000000000001" customHeight="1">
      <c r="A173" s="3116">
        <f t="shared" si="6"/>
        <v>25</v>
      </c>
      <c r="B173" s="3117" t="s">
        <v>2256</v>
      </c>
      <c r="C173" s="3117" t="s">
        <v>2432</v>
      </c>
      <c r="D173" s="3114" t="s">
        <v>4833</v>
      </c>
      <c r="E173" s="3114">
        <v>34.5</v>
      </c>
      <c r="F173" s="3122" t="s">
        <v>1585</v>
      </c>
      <c r="G173" s="3177">
        <v>4.82</v>
      </c>
      <c r="H173" s="3117"/>
      <c r="I173" s="3116">
        <v>1</v>
      </c>
      <c r="J173" s="3117" t="s">
        <v>2228</v>
      </c>
      <c r="K173" s="3116">
        <f t="shared" si="7"/>
        <v>25</v>
      </c>
      <c r="L173" s="3116" t="s">
        <v>4902</v>
      </c>
      <c r="M173" s="3117" t="s">
        <v>2255</v>
      </c>
      <c r="N173" s="3117" t="s">
        <v>2432</v>
      </c>
      <c r="O173" s="3116" t="s">
        <v>4771</v>
      </c>
      <c r="P173" s="3116" t="s">
        <v>4771</v>
      </c>
      <c r="Q173" s="3116" t="s">
        <v>4771</v>
      </c>
      <c r="R173" s="3117">
        <v>23</v>
      </c>
      <c r="S173" s="3117">
        <v>27</v>
      </c>
    </row>
    <row r="174" spans="1:19" ht="18.600000000000001" customHeight="1">
      <c r="A174" s="3116">
        <f t="shared" si="6"/>
        <v>26</v>
      </c>
      <c r="B174" s="3117" t="s">
        <v>2256</v>
      </c>
      <c r="C174" s="3117" t="s">
        <v>2432</v>
      </c>
      <c r="D174" s="3114" t="s">
        <v>4833</v>
      </c>
      <c r="E174" s="3114">
        <v>34.5</v>
      </c>
      <c r="F174" s="3122" t="s">
        <v>3667</v>
      </c>
      <c r="G174" s="3117">
        <v>0.12</v>
      </c>
      <c r="H174" s="3117"/>
      <c r="I174" s="3116">
        <v>1</v>
      </c>
      <c r="J174" s="3117" t="s">
        <v>2902</v>
      </c>
      <c r="K174" s="3116">
        <f t="shared" si="7"/>
        <v>26</v>
      </c>
      <c r="L174" s="3116" t="s">
        <v>4771</v>
      </c>
      <c r="M174" s="3117" t="s">
        <v>2255</v>
      </c>
      <c r="N174" s="3117" t="s">
        <v>2432</v>
      </c>
      <c r="O174" s="3116" t="s">
        <v>4771</v>
      </c>
      <c r="P174" s="3116" t="s">
        <v>4771</v>
      </c>
      <c r="Q174" s="3116" t="s">
        <v>4771</v>
      </c>
      <c r="R174" s="3117">
        <v>23</v>
      </c>
      <c r="S174" s="3117">
        <v>27</v>
      </c>
    </row>
    <row r="175" spans="1:19" ht="18.600000000000001" customHeight="1">
      <c r="A175" s="3116">
        <f t="shared" si="6"/>
        <v>27</v>
      </c>
      <c r="B175" s="3117" t="s">
        <v>2433</v>
      </c>
      <c r="C175" s="3117" t="s">
        <v>3666</v>
      </c>
      <c r="D175" s="3114" t="s">
        <v>4833</v>
      </c>
      <c r="E175" s="3114">
        <v>34.5</v>
      </c>
      <c r="F175" s="3122" t="s">
        <v>3667</v>
      </c>
      <c r="G175" s="3117"/>
      <c r="H175" s="3117">
        <v>0.24</v>
      </c>
      <c r="I175" s="3116">
        <v>1</v>
      </c>
      <c r="J175" s="3117" t="s">
        <v>2228</v>
      </c>
      <c r="K175" s="3116">
        <f t="shared" si="7"/>
        <v>27</v>
      </c>
      <c r="L175" s="3116" t="s">
        <v>4903</v>
      </c>
      <c r="M175" s="3117" t="s">
        <v>4855</v>
      </c>
      <c r="N175" s="3117" t="s">
        <v>3666</v>
      </c>
      <c r="O175" s="3116" t="s">
        <v>4771</v>
      </c>
      <c r="P175" s="3116" t="s">
        <v>4771</v>
      </c>
      <c r="Q175" s="3116" t="s">
        <v>4771</v>
      </c>
      <c r="R175" s="3117">
        <v>23</v>
      </c>
      <c r="S175" s="3117">
        <v>27</v>
      </c>
    </row>
    <row r="176" spans="1:19" ht="18.600000000000001" customHeight="1">
      <c r="A176" s="3116">
        <f t="shared" si="6"/>
        <v>28</v>
      </c>
      <c r="B176" s="3117" t="s">
        <v>2433</v>
      </c>
      <c r="C176" s="3117" t="s">
        <v>2434</v>
      </c>
      <c r="D176" s="3114" t="s">
        <v>4833</v>
      </c>
      <c r="E176" s="3114">
        <v>34.5</v>
      </c>
      <c r="F176" s="3122" t="s">
        <v>1585</v>
      </c>
      <c r="G176" s="3117"/>
      <c r="H176" s="3117">
        <v>3.31</v>
      </c>
      <c r="I176" s="3116">
        <v>1</v>
      </c>
      <c r="J176" s="3117" t="s">
        <v>2228</v>
      </c>
      <c r="K176" s="3116">
        <f t="shared" si="7"/>
        <v>28</v>
      </c>
      <c r="L176" s="3116" t="s">
        <v>4771</v>
      </c>
      <c r="M176" s="3117" t="s">
        <v>4855</v>
      </c>
      <c r="N176" s="3117" t="s">
        <v>2434</v>
      </c>
      <c r="O176" s="3116" t="s">
        <v>4771</v>
      </c>
      <c r="P176" s="3116" t="s">
        <v>4771</v>
      </c>
      <c r="Q176" s="3116" t="s">
        <v>4771</v>
      </c>
      <c r="R176" s="3117">
        <v>23</v>
      </c>
      <c r="S176" s="3117">
        <v>27</v>
      </c>
    </row>
    <row r="177" spans="1:19" ht="18.600000000000001" customHeight="1">
      <c r="A177" s="3116">
        <f t="shared" si="6"/>
        <v>29</v>
      </c>
      <c r="B177" s="3117" t="s">
        <v>2435</v>
      </c>
      <c r="C177" s="3117" t="s">
        <v>2432</v>
      </c>
      <c r="D177" s="3114" t="s">
        <v>4833</v>
      </c>
      <c r="E177" s="3114">
        <v>34.5</v>
      </c>
      <c r="F177" s="3122" t="s">
        <v>3667</v>
      </c>
      <c r="G177" s="3117"/>
      <c r="H177" s="3117">
        <v>2.74</v>
      </c>
      <c r="I177" s="3116">
        <v>1</v>
      </c>
      <c r="J177" s="3117" t="s">
        <v>2228</v>
      </c>
      <c r="K177" s="3116">
        <f t="shared" si="7"/>
        <v>29</v>
      </c>
      <c r="L177" s="3116" t="s">
        <v>4904</v>
      </c>
      <c r="M177" s="3117" t="s">
        <v>2434</v>
      </c>
      <c r="N177" s="3117" t="s">
        <v>2432</v>
      </c>
      <c r="O177" s="3116" t="s">
        <v>4771</v>
      </c>
      <c r="P177" s="3116" t="s">
        <v>4771</v>
      </c>
      <c r="Q177" s="3116" t="s">
        <v>4771</v>
      </c>
      <c r="R177" s="3117">
        <v>23</v>
      </c>
      <c r="S177" s="3117">
        <v>27</v>
      </c>
    </row>
    <row r="178" spans="1:19" ht="18.600000000000001" customHeight="1">
      <c r="A178" s="3116">
        <f t="shared" si="6"/>
        <v>30</v>
      </c>
      <c r="B178" s="3117" t="s">
        <v>2435</v>
      </c>
      <c r="C178" s="3117" t="s">
        <v>2432</v>
      </c>
      <c r="D178" s="3114" t="s">
        <v>4833</v>
      </c>
      <c r="E178" s="3114">
        <v>34.5</v>
      </c>
      <c r="F178" s="3122" t="s">
        <v>3667</v>
      </c>
      <c r="G178" s="3117"/>
      <c r="H178" s="3117">
        <v>0.12</v>
      </c>
      <c r="I178" s="3116">
        <v>1</v>
      </c>
      <c r="J178" s="3117" t="s">
        <v>2902</v>
      </c>
      <c r="K178" s="3116">
        <f t="shared" si="7"/>
        <v>30</v>
      </c>
      <c r="L178" s="3116" t="s">
        <v>4771</v>
      </c>
      <c r="M178" s="3117" t="s">
        <v>2434</v>
      </c>
      <c r="N178" s="3117" t="s">
        <v>2432</v>
      </c>
      <c r="O178" s="3116" t="s">
        <v>4771</v>
      </c>
      <c r="P178" s="3116" t="s">
        <v>4771</v>
      </c>
      <c r="Q178" s="3116" t="s">
        <v>4771</v>
      </c>
      <c r="R178" s="3117">
        <v>23</v>
      </c>
      <c r="S178" s="3117">
        <v>27</v>
      </c>
    </row>
    <row r="179" spans="1:19" ht="18.600000000000001" customHeight="1">
      <c r="A179" s="3116">
        <f t="shared" si="6"/>
        <v>31</v>
      </c>
      <c r="B179" s="3117" t="s">
        <v>2436</v>
      </c>
      <c r="C179" s="3117" t="s">
        <v>2437</v>
      </c>
      <c r="D179" s="3114">
        <v>34.5</v>
      </c>
      <c r="E179" s="3114">
        <v>34.5</v>
      </c>
      <c r="F179" s="3122" t="s">
        <v>1585</v>
      </c>
      <c r="G179" s="3177">
        <v>2.1</v>
      </c>
      <c r="H179" s="3117"/>
      <c r="I179" s="3116">
        <v>1</v>
      </c>
      <c r="J179" s="3117" t="s">
        <v>2228</v>
      </c>
      <c r="K179" s="3116">
        <f t="shared" si="7"/>
        <v>31</v>
      </c>
      <c r="L179" s="3116" t="s">
        <v>4905</v>
      </c>
      <c r="M179" s="3117" t="s">
        <v>2914</v>
      </c>
      <c r="N179" s="3117" t="s">
        <v>2437</v>
      </c>
      <c r="O179" s="3116" t="s">
        <v>4771</v>
      </c>
      <c r="P179" s="3116">
        <v>1985</v>
      </c>
      <c r="Q179" s="3116" t="s">
        <v>4771</v>
      </c>
      <c r="R179" s="3117">
        <v>30</v>
      </c>
      <c r="S179" s="3117">
        <v>36</v>
      </c>
    </row>
    <row r="180" spans="1:19" ht="18.600000000000001" customHeight="1">
      <c r="A180" s="3116">
        <f t="shared" si="6"/>
        <v>32</v>
      </c>
      <c r="B180" s="3117" t="s">
        <v>2436</v>
      </c>
      <c r="C180" s="3117" t="s">
        <v>2437</v>
      </c>
      <c r="D180" s="3114">
        <v>34.5</v>
      </c>
      <c r="E180" s="3114">
        <v>34.5</v>
      </c>
      <c r="F180" s="3122" t="s">
        <v>1585</v>
      </c>
      <c r="G180" s="3117">
        <v>4.26</v>
      </c>
      <c r="H180" s="3117"/>
      <c r="I180" s="3116">
        <v>1</v>
      </c>
      <c r="J180" s="3117" t="s">
        <v>2232</v>
      </c>
      <c r="K180" s="3116">
        <f t="shared" si="7"/>
        <v>32</v>
      </c>
      <c r="L180" s="3116" t="s">
        <v>4771</v>
      </c>
      <c r="M180" s="3117" t="s">
        <v>2914</v>
      </c>
      <c r="N180" s="3117" t="s">
        <v>2437</v>
      </c>
      <c r="O180" s="3116" t="s">
        <v>4771</v>
      </c>
      <c r="P180" s="3116" t="s">
        <v>4771</v>
      </c>
      <c r="Q180" s="3116" t="s">
        <v>4771</v>
      </c>
      <c r="R180" s="3117">
        <v>30</v>
      </c>
      <c r="S180" s="3117">
        <v>36</v>
      </c>
    </row>
    <row r="181" spans="1:19" ht="18.600000000000001" customHeight="1">
      <c r="A181" s="3116">
        <f t="shared" si="6"/>
        <v>33</v>
      </c>
      <c r="B181" s="3117" t="s">
        <v>2436</v>
      </c>
      <c r="C181" s="3117" t="s">
        <v>2437</v>
      </c>
      <c r="D181" s="3114">
        <v>34.5</v>
      </c>
      <c r="E181" s="3114">
        <v>34.5</v>
      </c>
      <c r="F181" s="3122" t="s">
        <v>1585</v>
      </c>
      <c r="G181" s="3117">
        <v>0.28000000000000003</v>
      </c>
      <c r="H181" s="3117"/>
      <c r="I181" s="3116">
        <v>1</v>
      </c>
      <c r="J181" s="3117" t="s">
        <v>2902</v>
      </c>
      <c r="K181" s="3116">
        <f t="shared" si="7"/>
        <v>33</v>
      </c>
      <c r="L181" s="3116" t="s">
        <v>4771</v>
      </c>
      <c r="M181" s="3117" t="s">
        <v>2914</v>
      </c>
      <c r="N181" s="3117" t="s">
        <v>2437</v>
      </c>
      <c r="O181" s="3116" t="s">
        <v>4771</v>
      </c>
      <c r="P181" s="3116" t="s">
        <v>4771</v>
      </c>
      <c r="Q181" s="3116" t="s">
        <v>4771</v>
      </c>
      <c r="R181" s="3117">
        <v>30</v>
      </c>
      <c r="S181" s="3117">
        <v>36</v>
      </c>
    </row>
    <row r="182" spans="1:19" ht="18.600000000000001" customHeight="1">
      <c r="A182" s="3116">
        <f t="shared" si="6"/>
        <v>34</v>
      </c>
      <c r="B182" s="3117" t="s">
        <v>2438</v>
      </c>
      <c r="C182" s="3117" t="s">
        <v>2439</v>
      </c>
      <c r="D182" s="3114">
        <v>34.5</v>
      </c>
      <c r="E182" s="3114">
        <v>34.5</v>
      </c>
      <c r="F182" s="3122" t="s">
        <v>1570</v>
      </c>
      <c r="G182" s="3117">
        <v>3.33</v>
      </c>
      <c r="H182" s="3117"/>
      <c r="I182" s="3116">
        <v>1</v>
      </c>
      <c r="J182" s="3117" t="s">
        <v>2228</v>
      </c>
      <c r="K182" s="3116">
        <f t="shared" si="7"/>
        <v>34</v>
      </c>
      <c r="L182" s="3116" t="s">
        <v>4771</v>
      </c>
      <c r="M182" s="3117" t="s">
        <v>2437</v>
      </c>
      <c r="N182" s="3117" t="s">
        <v>2439</v>
      </c>
      <c r="O182" s="3116" t="s">
        <v>4771</v>
      </c>
      <c r="P182" s="3116" t="s">
        <v>4771</v>
      </c>
      <c r="Q182" s="3116" t="s">
        <v>4771</v>
      </c>
      <c r="R182" s="3117">
        <v>23</v>
      </c>
      <c r="S182" s="3117">
        <v>27</v>
      </c>
    </row>
    <row r="183" spans="1:19" ht="18.600000000000001" customHeight="1">
      <c r="A183" s="3116">
        <f t="shared" si="6"/>
        <v>35</v>
      </c>
      <c r="B183" s="3117" t="s">
        <v>2438</v>
      </c>
      <c r="C183" s="3117" t="s">
        <v>2439</v>
      </c>
      <c r="D183" s="3114">
        <v>34.5</v>
      </c>
      <c r="E183" s="3114">
        <v>34.5</v>
      </c>
      <c r="F183" s="3122" t="s">
        <v>1570</v>
      </c>
      <c r="G183" s="3117">
        <v>1.44</v>
      </c>
      <c r="H183" s="3117"/>
      <c r="I183" s="3116">
        <v>1</v>
      </c>
      <c r="J183" s="3117" t="s">
        <v>2232</v>
      </c>
      <c r="K183" s="3116">
        <f t="shared" si="7"/>
        <v>35</v>
      </c>
      <c r="L183" s="3116" t="s">
        <v>4771</v>
      </c>
      <c r="M183" s="3117" t="s">
        <v>2437</v>
      </c>
      <c r="N183" s="3117" t="s">
        <v>2439</v>
      </c>
      <c r="O183" s="3116" t="s">
        <v>4771</v>
      </c>
      <c r="P183" s="3116" t="s">
        <v>4771</v>
      </c>
      <c r="Q183" s="3116" t="s">
        <v>4771</v>
      </c>
      <c r="R183" s="3117">
        <v>30</v>
      </c>
      <c r="S183" s="3117">
        <v>36</v>
      </c>
    </row>
    <row r="184" spans="1:19" ht="18.600000000000001" customHeight="1">
      <c r="A184" s="3116">
        <f t="shared" si="6"/>
        <v>36</v>
      </c>
      <c r="B184" s="3117" t="s">
        <v>2440</v>
      </c>
      <c r="C184" s="3117" t="s">
        <v>2437</v>
      </c>
      <c r="D184" s="3114">
        <v>34.5</v>
      </c>
      <c r="E184" s="3114">
        <v>34.5</v>
      </c>
      <c r="F184" s="3122" t="s">
        <v>1585</v>
      </c>
      <c r="G184" s="3117">
        <v>3.32</v>
      </c>
      <c r="H184" s="3117">
        <v>3.33</v>
      </c>
      <c r="I184" s="3116">
        <v>1</v>
      </c>
      <c r="J184" s="3117" t="s">
        <v>2228</v>
      </c>
      <c r="K184" s="3116">
        <f t="shared" si="7"/>
        <v>36</v>
      </c>
      <c r="L184" s="3116" t="s">
        <v>4906</v>
      </c>
      <c r="M184" s="3117" t="s">
        <v>2914</v>
      </c>
      <c r="N184" s="3117" t="s">
        <v>2437</v>
      </c>
      <c r="O184" s="3116" t="s">
        <v>4771</v>
      </c>
      <c r="P184" s="3116" t="s">
        <v>4771</v>
      </c>
      <c r="Q184" s="3116" t="s">
        <v>4771</v>
      </c>
      <c r="R184" s="3117">
        <v>23</v>
      </c>
      <c r="S184" s="3117">
        <v>27</v>
      </c>
    </row>
    <row r="185" spans="1:19" ht="18.600000000000001" customHeight="1" thickBot="1">
      <c r="A185" s="3124">
        <f t="shared" si="6"/>
        <v>37</v>
      </c>
      <c r="B185" s="3150" t="s">
        <v>2441</v>
      </c>
      <c r="C185" s="3150" t="s">
        <v>2442</v>
      </c>
      <c r="D185" s="3151">
        <v>34.5</v>
      </c>
      <c r="E185" s="3151">
        <v>34.5</v>
      </c>
      <c r="F185" s="3172" t="s">
        <v>1570</v>
      </c>
      <c r="G185" s="3150">
        <v>3.38</v>
      </c>
      <c r="H185" s="3150">
        <v>0.55000000000000004</v>
      </c>
      <c r="I185" s="3124">
        <v>1</v>
      </c>
      <c r="J185" s="3150" t="s">
        <v>2232</v>
      </c>
      <c r="K185" s="3124">
        <f t="shared" si="7"/>
        <v>37</v>
      </c>
      <c r="L185" s="3124" t="s">
        <v>4906</v>
      </c>
      <c r="M185" s="3150" t="s">
        <v>2437</v>
      </c>
      <c r="N185" s="3150" t="s">
        <v>2442</v>
      </c>
      <c r="O185" s="3124" t="s">
        <v>4741</v>
      </c>
      <c r="P185" s="3124">
        <v>1985</v>
      </c>
      <c r="Q185" s="3124" t="s">
        <v>4788</v>
      </c>
      <c r="R185" s="3150">
        <v>30</v>
      </c>
      <c r="S185" s="3150">
        <v>36</v>
      </c>
    </row>
    <row r="186" spans="1:19" ht="18.600000000000001" customHeight="1">
      <c r="L186" s="3087"/>
      <c r="M186" s="3087"/>
      <c r="N186" s="3087"/>
    </row>
    <row r="187" spans="1:19">
      <c r="B187" s="3084"/>
      <c r="C187" s="3712" t="s">
        <v>4744</v>
      </c>
      <c r="D187" s="3712"/>
      <c r="E187" s="3084"/>
      <c r="F187" s="3084"/>
      <c r="G187" s="3084"/>
      <c r="H187" s="3084"/>
      <c r="I187" s="3084"/>
      <c r="J187" s="3084"/>
      <c r="N187" s="3712" t="s">
        <v>4744</v>
      </c>
      <c r="O187" s="3712"/>
    </row>
    <row r="188" spans="1:19">
      <c r="B188" s="3084"/>
      <c r="C188" s="3712"/>
      <c r="D188" s="3712"/>
      <c r="E188" s="3084"/>
      <c r="F188" s="3084"/>
      <c r="G188" s="3084"/>
      <c r="H188" s="3084"/>
      <c r="I188" s="3084"/>
      <c r="J188" s="3088" t="s">
        <v>5397</v>
      </c>
      <c r="N188" s="3712"/>
      <c r="O188" s="3712"/>
      <c r="R188" s="3088" t="s">
        <v>5397</v>
      </c>
    </row>
    <row r="189" spans="1:19">
      <c r="B189" s="3084"/>
      <c r="C189" s="3089" t="s">
        <v>4745</v>
      </c>
      <c r="D189" s="3084"/>
      <c r="E189" s="3084"/>
      <c r="F189" s="3084"/>
      <c r="G189" s="3084"/>
      <c r="H189" s="3084"/>
      <c r="I189" s="3084"/>
      <c r="J189" s="3088"/>
      <c r="N189" s="3089" t="s">
        <v>4745</v>
      </c>
      <c r="O189" s="3084"/>
    </row>
    <row r="190" spans="1:19" ht="16.5" thickBot="1">
      <c r="B190" s="3084"/>
      <c r="C190" s="3090"/>
      <c r="D190" s="3084"/>
      <c r="E190" s="3084"/>
      <c r="F190" s="3084"/>
      <c r="G190" s="3084"/>
      <c r="H190" s="3084"/>
      <c r="I190" s="3084"/>
      <c r="J190" s="3084"/>
    </row>
    <row r="191" spans="1:19" ht="34.700000000000003" customHeight="1" thickBot="1">
      <c r="A191" s="3212"/>
      <c r="B191" s="3091" t="s">
        <v>4746</v>
      </c>
      <c r="C191" s="3092"/>
      <c r="D191" s="3093" t="s">
        <v>4747</v>
      </c>
      <c r="E191" s="3094"/>
      <c r="F191" s="3095" t="s">
        <v>4748</v>
      </c>
      <c r="G191" s="3093" t="s">
        <v>4749</v>
      </c>
      <c r="H191" s="3096"/>
      <c r="I191" s="3097" t="s">
        <v>429</v>
      </c>
      <c r="J191" s="3098" t="s">
        <v>4750</v>
      </c>
      <c r="K191" s="3209"/>
      <c r="L191" s="3099" t="s">
        <v>4751</v>
      </c>
      <c r="M191" s="3091" t="s">
        <v>4746</v>
      </c>
      <c r="N191" s="3092"/>
      <c r="O191" s="3099" t="s">
        <v>4751</v>
      </c>
      <c r="P191" s="3099" t="s">
        <v>4752</v>
      </c>
      <c r="Q191" s="3099" t="s">
        <v>4753</v>
      </c>
      <c r="R191" s="3099" t="s">
        <v>4754</v>
      </c>
      <c r="S191" s="3099" t="s">
        <v>4807</v>
      </c>
    </row>
    <row r="192" spans="1:19" ht="24.75" thickBot="1">
      <c r="A192" s="3208"/>
      <c r="B192" s="3102" t="s">
        <v>4757</v>
      </c>
      <c r="C192" s="3102" t="s">
        <v>4758</v>
      </c>
      <c r="D192" s="3103" t="s">
        <v>1141</v>
      </c>
      <c r="E192" s="3103" t="s">
        <v>1142</v>
      </c>
      <c r="F192" s="3104" t="s">
        <v>1143</v>
      </c>
      <c r="G192" s="3105" t="s">
        <v>4759</v>
      </c>
      <c r="H192" s="3106" t="s">
        <v>4760</v>
      </c>
      <c r="I192" s="3154" t="s">
        <v>1144</v>
      </c>
      <c r="J192" s="3107" t="s">
        <v>1145</v>
      </c>
      <c r="K192" s="3208"/>
      <c r="L192" s="3101" t="s">
        <v>4756</v>
      </c>
      <c r="M192" s="3102" t="s">
        <v>4757</v>
      </c>
      <c r="N192" s="3102" t="s">
        <v>4758</v>
      </c>
      <c r="O192" s="3101" t="s">
        <v>4761</v>
      </c>
      <c r="P192" s="3108" t="s">
        <v>4762</v>
      </c>
      <c r="Q192" s="3101" t="s">
        <v>4763</v>
      </c>
      <c r="R192" s="3101" t="s">
        <v>4764</v>
      </c>
      <c r="S192" s="3101" t="s">
        <v>4764</v>
      </c>
    </row>
    <row r="193" spans="1:19" thickBot="1">
      <c r="A193" s="3210"/>
      <c r="B193" s="3111" t="s">
        <v>65</v>
      </c>
      <c r="C193" s="3111" t="s">
        <v>2119</v>
      </c>
      <c r="D193" s="3103" t="s">
        <v>2120</v>
      </c>
      <c r="E193" s="3103" t="s">
        <v>2121</v>
      </c>
      <c r="F193" s="3111" t="s">
        <v>4029</v>
      </c>
      <c r="G193" s="3111" t="s">
        <v>4030</v>
      </c>
      <c r="H193" s="3111" t="s">
        <v>4031</v>
      </c>
      <c r="I193" s="3111" t="s">
        <v>4032</v>
      </c>
      <c r="J193" s="3111" t="s">
        <v>4033</v>
      </c>
      <c r="K193" s="3210"/>
      <c r="L193" s="3110"/>
      <c r="M193" s="3111" t="s">
        <v>65</v>
      </c>
      <c r="N193" s="3111" t="s">
        <v>2119</v>
      </c>
      <c r="O193" s="3110"/>
      <c r="P193" s="3110" t="s">
        <v>4765</v>
      </c>
      <c r="Q193" s="3110"/>
      <c r="R193" s="3110"/>
      <c r="S193" s="3110"/>
    </row>
    <row r="194" spans="1:19" ht="18.600000000000001" customHeight="1">
      <c r="A194" s="3116">
        <v>1</v>
      </c>
      <c r="B194" s="3117" t="s">
        <v>2441</v>
      </c>
      <c r="C194" s="3117" t="s">
        <v>2442</v>
      </c>
      <c r="D194" s="3114">
        <v>34.5</v>
      </c>
      <c r="E194" s="3114">
        <v>34.5</v>
      </c>
      <c r="F194" s="3122" t="s">
        <v>1570</v>
      </c>
      <c r="G194" s="3117">
        <v>1.49</v>
      </c>
      <c r="H194" s="3117"/>
      <c r="I194" s="3116">
        <v>1</v>
      </c>
      <c r="J194" s="3117" t="s">
        <v>2870</v>
      </c>
      <c r="K194" s="3116">
        <v>1</v>
      </c>
      <c r="L194" s="3116" t="s">
        <v>4906</v>
      </c>
      <c r="M194" s="3117" t="s">
        <v>2437</v>
      </c>
      <c r="N194" s="3117" t="s">
        <v>2442</v>
      </c>
      <c r="O194" s="3116" t="s">
        <v>4741</v>
      </c>
      <c r="P194" s="3116">
        <v>1985</v>
      </c>
      <c r="Q194" s="3116" t="s">
        <v>4788</v>
      </c>
      <c r="R194" s="3117">
        <v>30</v>
      </c>
      <c r="S194" s="3117">
        <v>36</v>
      </c>
    </row>
    <row r="195" spans="1:19" ht="18.600000000000001" customHeight="1">
      <c r="A195" s="3116">
        <f>+A194+1</f>
        <v>2</v>
      </c>
      <c r="B195" s="3117" t="s">
        <v>2443</v>
      </c>
      <c r="C195" s="3117" t="s">
        <v>2439</v>
      </c>
      <c r="D195" s="3114">
        <v>34.5</v>
      </c>
      <c r="E195" s="3114">
        <v>34.5</v>
      </c>
      <c r="F195" s="3115" t="s">
        <v>1570</v>
      </c>
      <c r="G195" s="3117"/>
      <c r="H195" s="3117">
        <v>2.16</v>
      </c>
      <c r="I195" s="3116">
        <v>1</v>
      </c>
      <c r="J195" s="3117" t="s">
        <v>1576</v>
      </c>
      <c r="K195" s="3116">
        <f>+K194+1</f>
        <v>2</v>
      </c>
      <c r="L195" s="3116" t="s">
        <v>4907</v>
      </c>
      <c r="M195" s="3117" t="s">
        <v>2442</v>
      </c>
      <c r="N195" s="3117" t="s">
        <v>2439</v>
      </c>
      <c r="O195" s="3116" t="s">
        <v>4741</v>
      </c>
      <c r="P195" s="3116">
        <v>1985</v>
      </c>
      <c r="Q195" s="3116" t="s">
        <v>4788</v>
      </c>
      <c r="R195" s="3117">
        <v>62</v>
      </c>
      <c r="S195" s="3117">
        <v>83</v>
      </c>
    </row>
    <row r="196" spans="1:19" ht="18.600000000000001" customHeight="1">
      <c r="A196" s="3116">
        <f t="shared" ref="A196:A227" si="8">+A195+1</f>
        <v>3</v>
      </c>
      <c r="B196" s="3117" t="s">
        <v>2443</v>
      </c>
      <c r="C196" s="3117" t="s">
        <v>2439</v>
      </c>
      <c r="D196" s="3114">
        <v>34.5</v>
      </c>
      <c r="E196" s="3114">
        <v>34.5</v>
      </c>
      <c r="F196" s="3115" t="s">
        <v>1570</v>
      </c>
      <c r="G196" s="3117"/>
      <c r="H196" s="3117">
        <v>0.13</v>
      </c>
      <c r="I196" s="3116">
        <v>1</v>
      </c>
      <c r="J196" s="3117" t="s">
        <v>2228</v>
      </c>
      <c r="K196" s="3185">
        <f t="shared" ref="K196:K227" si="9">+K195+1</f>
        <v>3</v>
      </c>
      <c r="L196" s="3116" t="s">
        <v>4907</v>
      </c>
      <c r="M196" s="3149" t="s">
        <v>2442</v>
      </c>
      <c r="N196" s="3117" t="s">
        <v>2439</v>
      </c>
      <c r="O196" s="3116" t="s">
        <v>4741</v>
      </c>
      <c r="P196" s="3116">
        <v>1985</v>
      </c>
      <c r="Q196" s="3116" t="s">
        <v>4788</v>
      </c>
      <c r="R196" s="3117">
        <v>23</v>
      </c>
      <c r="S196" s="3117">
        <v>27</v>
      </c>
    </row>
    <row r="197" spans="1:19" ht="18.600000000000001" customHeight="1">
      <c r="A197" s="3116">
        <f t="shared" si="8"/>
        <v>4</v>
      </c>
      <c r="B197" s="3117" t="s">
        <v>2444</v>
      </c>
      <c r="C197" s="3117" t="s">
        <v>2445</v>
      </c>
      <c r="D197" s="3114">
        <v>34.5</v>
      </c>
      <c r="E197" s="3114">
        <v>34.5</v>
      </c>
      <c r="F197" s="3122" t="s">
        <v>1570</v>
      </c>
      <c r="G197" s="3117">
        <v>0.09</v>
      </c>
      <c r="H197" s="3117"/>
      <c r="I197" s="3116">
        <v>1</v>
      </c>
      <c r="J197" s="3117" t="s">
        <v>2878</v>
      </c>
      <c r="K197" s="3185">
        <f t="shared" si="9"/>
        <v>4</v>
      </c>
      <c r="L197" s="3116" t="s">
        <v>4908</v>
      </c>
      <c r="M197" s="3149" t="s">
        <v>4909</v>
      </c>
      <c r="N197" s="3117" t="s">
        <v>2445</v>
      </c>
      <c r="O197" s="3116" t="s">
        <v>4771</v>
      </c>
      <c r="P197" s="3116">
        <v>1964</v>
      </c>
      <c r="Q197" s="3116" t="s">
        <v>4771</v>
      </c>
      <c r="R197" s="3117">
        <v>23</v>
      </c>
      <c r="S197" s="3117">
        <v>27</v>
      </c>
    </row>
    <row r="198" spans="1:19" ht="18.600000000000001" customHeight="1">
      <c r="A198" s="3116">
        <f t="shared" si="8"/>
        <v>5</v>
      </c>
      <c r="B198" s="3117" t="s">
        <v>2446</v>
      </c>
      <c r="C198" s="3117" t="s">
        <v>2447</v>
      </c>
      <c r="D198" s="3114">
        <v>34.5</v>
      </c>
      <c r="E198" s="3114">
        <v>34.5</v>
      </c>
      <c r="F198" s="3122" t="s">
        <v>1570</v>
      </c>
      <c r="G198" s="3117">
        <v>2.87</v>
      </c>
      <c r="H198" s="3117"/>
      <c r="I198" s="3116">
        <v>1</v>
      </c>
      <c r="J198" s="3117" t="s">
        <v>2878</v>
      </c>
      <c r="K198" s="3185">
        <f t="shared" si="9"/>
        <v>5</v>
      </c>
      <c r="L198" s="3116" t="s">
        <v>4908</v>
      </c>
      <c r="M198" s="3149" t="s">
        <v>2445</v>
      </c>
      <c r="N198" s="3117" t="s">
        <v>2447</v>
      </c>
      <c r="O198" s="3116" t="s">
        <v>4741</v>
      </c>
      <c r="P198" s="3116">
        <v>1964</v>
      </c>
      <c r="Q198" s="3116" t="s">
        <v>4788</v>
      </c>
      <c r="R198" s="3117">
        <v>23</v>
      </c>
      <c r="S198" s="3117">
        <v>27</v>
      </c>
    </row>
    <row r="199" spans="1:19" ht="18.600000000000001" customHeight="1" thickBot="1">
      <c r="A199" s="3124">
        <f t="shared" si="8"/>
        <v>6</v>
      </c>
      <c r="B199" s="3150" t="s">
        <v>2448</v>
      </c>
      <c r="C199" s="3150" t="s">
        <v>2449</v>
      </c>
      <c r="D199" s="3151">
        <v>34.5</v>
      </c>
      <c r="E199" s="3151">
        <v>34.5</v>
      </c>
      <c r="F199" s="3172" t="s">
        <v>1570</v>
      </c>
      <c r="G199" s="3173">
        <v>0.5</v>
      </c>
      <c r="H199" s="3173"/>
      <c r="I199" s="3124">
        <v>1</v>
      </c>
      <c r="J199" s="3150" t="s">
        <v>2878</v>
      </c>
      <c r="K199" s="3175">
        <f t="shared" si="9"/>
        <v>6</v>
      </c>
      <c r="L199" s="3124" t="s">
        <v>4910</v>
      </c>
      <c r="M199" s="3167" t="s">
        <v>2439</v>
      </c>
      <c r="N199" s="3150" t="s">
        <v>2449</v>
      </c>
      <c r="O199" s="3124" t="s">
        <v>4741</v>
      </c>
      <c r="P199" s="3124">
        <v>1964</v>
      </c>
      <c r="Q199" s="3124" t="s">
        <v>4788</v>
      </c>
      <c r="R199" s="3150">
        <v>23</v>
      </c>
      <c r="S199" s="3150">
        <v>27</v>
      </c>
    </row>
    <row r="200" spans="1:19" ht="18.600000000000001" customHeight="1" thickBot="1">
      <c r="A200" s="3131">
        <f t="shared" si="8"/>
        <v>7</v>
      </c>
      <c r="B200" s="3132"/>
      <c r="C200" s="3132"/>
      <c r="D200" s="3186" t="s">
        <v>4911</v>
      </c>
      <c r="E200" s="3186"/>
      <c r="F200" s="3186"/>
      <c r="G200" s="3165">
        <f>SUM(G166:G185, G194:G199)</f>
        <v>31.06</v>
      </c>
      <c r="H200" s="3165">
        <f>SUM(H166:H185, H194:H199)</f>
        <v>16.849999999999998</v>
      </c>
      <c r="I200" s="3176"/>
      <c r="J200" s="3137"/>
      <c r="K200" s="3131">
        <f t="shared" si="9"/>
        <v>7</v>
      </c>
      <c r="L200" s="3136"/>
      <c r="M200" s="3132"/>
      <c r="N200" s="3132"/>
      <c r="O200" s="3132"/>
      <c r="P200" s="3134"/>
      <c r="Q200" s="3134"/>
      <c r="R200" s="3132"/>
      <c r="S200" s="3132"/>
    </row>
    <row r="201" spans="1:19" ht="18.600000000000001" customHeight="1">
      <c r="A201" s="3112">
        <f t="shared" si="8"/>
        <v>8</v>
      </c>
      <c r="B201" s="3117" t="s">
        <v>2450</v>
      </c>
      <c r="C201" s="3117" t="s">
        <v>2451</v>
      </c>
      <c r="D201" s="3114" t="s">
        <v>2452</v>
      </c>
      <c r="E201" s="3114">
        <v>34.5</v>
      </c>
      <c r="F201" s="3122" t="s">
        <v>1570</v>
      </c>
      <c r="G201" s="3117">
        <v>10.09</v>
      </c>
      <c r="H201" s="3117"/>
      <c r="I201" s="3116">
        <v>1</v>
      </c>
      <c r="J201" s="3117" t="s">
        <v>2453</v>
      </c>
      <c r="K201" s="3116">
        <f t="shared" si="9"/>
        <v>8</v>
      </c>
      <c r="L201" s="3116" t="s">
        <v>4912</v>
      </c>
      <c r="M201" s="3117" t="s">
        <v>2904</v>
      </c>
      <c r="N201" s="3117" t="s">
        <v>2451</v>
      </c>
      <c r="O201" s="3116" t="s">
        <v>4741</v>
      </c>
      <c r="P201" s="3116">
        <v>1922</v>
      </c>
      <c r="Q201" s="3116" t="s">
        <v>4788</v>
      </c>
      <c r="R201" s="3117">
        <v>18</v>
      </c>
      <c r="S201" s="3117">
        <v>24</v>
      </c>
    </row>
    <row r="202" spans="1:19" ht="18.600000000000001" customHeight="1">
      <c r="A202" s="3116">
        <f t="shared" si="8"/>
        <v>9</v>
      </c>
      <c r="B202" s="3117" t="s">
        <v>2450</v>
      </c>
      <c r="C202" s="3117" t="s">
        <v>2451</v>
      </c>
      <c r="D202" s="3114" t="s">
        <v>2452</v>
      </c>
      <c r="E202" s="3114">
        <v>34.5</v>
      </c>
      <c r="F202" s="3122" t="s">
        <v>1570</v>
      </c>
      <c r="G202" s="3140">
        <v>0.93</v>
      </c>
      <c r="H202" s="3118"/>
      <c r="I202" s="3121">
        <v>1</v>
      </c>
      <c r="J202" s="3117" t="s">
        <v>2228</v>
      </c>
      <c r="K202" s="3116">
        <f t="shared" si="9"/>
        <v>9</v>
      </c>
      <c r="L202" s="3116" t="s">
        <v>4771</v>
      </c>
      <c r="M202" s="3117" t="s">
        <v>2904</v>
      </c>
      <c r="N202" s="3117" t="s">
        <v>2451</v>
      </c>
      <c r="O202" s="3116" t="s">
        <v>4771</v>
      </c>
      <c r="P202" s="3116" t="s">
        <v>4771</v>
      </c>
      <c r="Q202" s="3116" t="s">
        <v>4788</v>
      </c>
      <c r="R202" s="3117">
        <v>23</v>
      </c>
      <c r="S202" s="3117">
        <v>27</v>
      </c>
    </row>
    <row r="203" spans="1:19" ht="18.600000000000001" customHeight="1">
      <c r="A203" s="3116">
        <f t="shared" si="8"/>
        <v>10</v>
      </c>
      <c r="B203" s="3117" t="s">
        <v>2454</v>
      </c>
      <c r="C203" s="3117" t="s">
        <v>2455</v>
      </c>
      <c r="D203" s="3114" t="s">
        <v>2452</v>
      </c>
      <c r="E203" s="3114">
        <v>34.5</v>
      </c>
      <c r="F203" s="3122" t="s">
        <v>1570</v>
      </c>
      <c r="G203" s="3117">
        <v>3.58</v>
      </c>
      <c r="H203" s="3117"/>
      <c r="I203" s="3116">
        <v>1</v>
      </c>
      <c r="J203" s="3117" t="s">
        <v>2229</v>
      </c>
      <c r="K203" s="3116">
        <f t="shared" si="9"/>
        <v>10</v>
      </c>
      <c r="L203" s="3116" t="s">
        <v>4771</v>
      </c>
      <c r="M203" s="3117" t="s">
        <v>2451</v>
      </c>
      <c r="N203" s="3117" t="s">
        <v>2455</v>
      </c>
      <c r="O203" s="3116" t="s">
        <v>4771</v>
      </c>
      <c r="P203" s="3116" t="s">
        <v>4771</v>
      </c>
      <c r="Q203" s="3116" t="s">
        <v>4771</v>
      </c>
      <c r="R203" s="3117">
        <v>18</v>
      </c>
      <c r="S203" s="3117">
        <v>24</v>
      </c>
    </row>
    <row r="204" spans="1:19" ht="18.600000000000001" customHeight="1">
      <c r="A204" s="3116">
        <f t="shared" si="8"/>
        <v>11</v>
      </c>
      <c r="B204" s="3117" t="s">
        <v>2454</v>
      </c>
      <c r="C204" s="3117" t="s">
        <v>2455</v>
      </c>
      <c r="D204" s="3114" t="s">
        <v>2452</v>
      </c>
      <c r="E204" s="3114">
        <v>34.5</v>
      </c>
      <c r="F204" s="3122" t="s">
        <v>1570</v>
      </c>
      <c r="G204" s="3117">
        <v>0.25</v>
      </c>
      <c r="H204" s="3117"/>
      <c r="I204" s="3116">
        <v>1</v>
      </c>
      <c r="J204" s="3117" t="s">
        <v>2228</v>
      </c>
      <c r="K204" s="3116">
        <f t="shared" si="9"/>
        <v>11</v>
      </c>
      <c r="L204" s="3116" t="s">
        <v>4913</v>
      </c>
      <c r="M204" s="3117" t="s">
        <v>2451</v>
      </c>
      <c r="N204" s="3117" t="s">
        <v>2455</v>
      </c>
      <c r="O204" s="3116" t="s">
        <v>4741</v>
      </c>
      <c r="P204" s="3116">
        <v>1922</v>
      </c>
      <c r="Q204" s="3116" t="s">
        <v>4788</v>
      </c>
      <c r="R204" s="3155">
        <v>23</v>
      </c>
      <c r="S204" s="3117">
        <v>27</v>
      </c>
    </row>
    <row r="205" spans="1:19" ht="18.600000000000001" customHeight="1">
      <c r="A205" s="3116">
        <f t="shared" si="8"/>
        <v>12</v>
      </c>
      <c r="B205" s="3117" t="s">
        <v>2456</v>
      </c>
      <c r="C205" s="3117" t="s">
        <v>2457</v>
      </c>
      <c r="D205" s="3114" t="s">
        <v>2452</v>
      </c>
      <c r="E205" s="3114">
        <v>34.5</v>
      </c>
      <c r="F205" s="3122" t="s">
        <v>1570</v>
      </c>
      <c r="G205" s="3177">
        <v>4.0999999999999996</v>
      </c>
      <c r="H205" s="3117"/>
      <c r="I205" s="3116">
        <v>1</v>
      </c>
      <c r="J205" s="3117" t="s">
        <v>2910</v>
      </c>
      <c r="K205" s="3116">
        <f t="shared" si="9"/>
        <v>12</v>
      </c>
      <c r="L205" s="3116" t="s">
        <v>4914</v>
      </c>
      <c r="M205" s="3117" t="s">
        <v>2904</v>
      </c>
      <c r="N205" s="3117" t="s">
        <v>2457</v>
      </c>
      <c r="O205" s="3116" t="s">
        <v>4771</v>
      </c>
      <c r="P205" s="3116">
        <v>1924</v>
      </c>
      <c r="Q205" s="3116" t="s">
        <v>4771</v>
      </c>
      <c r="R205" s="3155">
        <v>35</v>
      </c>
      <c r="S205" s="3117">
        <v>41</v>
      </c>
    </row>
    <row r="206" spans="1:19" ht="18.600000000000001" customHeight="1">
      <c r="A206" s="3116">
        <f t="shared" si="8"/>
        <v>13</v>
      </c>
      <c r="B206" s="3117" t="s">
        <v>2458</v>
      </c>
      <c r="C206" s="3117" t="s">
        <v>2459</v>
      </c>
      <c r="D206" s="3114" t="s">
        <v>2452</v>
      </c>
      <c r="E206" s="3114">
        <v>34.5</v>
      </c>
      <c r="F206" s="3122" t="s">
        <v>1570</v>
      </c>
      <c r="G206" s="3117">
        <v>4.17</v>
      </c>
      <c r="H206" s="3117"/>
      <c r="I206" s="3116">
        <v>1</v>
      </c>
      <c r="J206" s="3117" t="s">
        <v>2910</v>
      </c>
      <c r="K206" s="3116">
        <f t="shared" si="9"/>
        <v>13</v>
      </c>
      <c r="L206" s="3116" t="s">
        <v>4771</v>
      </c>
      <c r="M206" s="3117" t="s">
        <v>2457</v>
      </c>
      <c r="N206" s="3117" t="s">
        <v>2459</v>
      </c>
      <c r="O206" s="3116" t="s">
        <v>4771</v>
      </c>
      <c r="P206" s="3116" t="s">
        <v>4771</v>
      </c>
      <c r="Q206" s="3116" t="s">
        <v>4771</v>
      </c>
      <c r="R206" s="3155">
        <v>35</v>
      </c>
      <c r="S206" s="3117">
        <v>41</v>
      </c>
    </row>
    <row r="207" spans="1:19" ht="18.600000000000001" customHeight="1">
      <c r="A207" s="3116">
        <f t="shared" si="8"/>
        <v>14</v>
      </c>
      <c r="B207" s="3117" t="s">
        <v>2458</v>
      </c>
      <c r="C207" s="3117" t="s">
        <v>2459</v>
      </c>
      <c r="D207" s="3114" t="s">
        <v>2452</v>
      </c>
      <c r="E207" s="3114">
        <v>34.5</v>
      </c>
      <c r="F207" s="3122" t="s">
        <v>1570</v>
      </c>
      <c r="G207" s="3117">
        <v>2.14</v>
      </c>
      <c r="H207" s="3117"/>
      <c r="I207" s="3116">
        <v>1</v>
      </c>
      <c r="J207" s="3117" t="s">
        <v>2228</v>
      </c>
      <c r="K207" s="3116">
        <f t="shared" si="9"/>
        <v>14</v>
      </c>
      <c r="L207" s="3116" t="s">
        <v>4771</v>
      </c>
      <c r="M207" s="3117" t="s">
        <v>2457</v>
      </c>
      <c r="N207" s="3117" t="s">
        <v>2459</v>
      </c>
      <c r="O207" s="3116" t="s">
        <v>4771</v>
      </c>
      <c r="P207" s="3116" t="s">
        <v>4771</v>
      </c>
      <c r="Q207" s="3116" t="s">
        <v>4771</v>
      </c>
      <c r="R207" s="3155">
        <v>23</v>
      </c>
      <c r="S207" s="3117">
        <v>27</v>
      </c>
    </row>
    <row r="208" spans="1:19" ht="18.600000000000001" customHeight="1">
      <c r="A208" s="3116">
        <f t="shared" si="8"/>
        <v>15</v>
      </c>
      <c r="B208" s="3117" t="s">
        <v>2533</v>
      </c>
      <c r="C208" s="3117" t="s">
        <v>1580</v>
      </c>
      <c r="D208" s="3114" t="s">
        <v>2452</v>
      </c>
      <c r="E208" s="3114">
        <v>34.5</v>
      </c>
      <c r="F208" s="3122" t="s">
        <v>1570</v>
      </c>
      <c r="G208" s="3117">
        <v>0.26</v>
      </c>
      <c r="H208" s="3117"/>
      <c r="I208" s="3116">
        <v>1</v>
      </c>
      <c r="J208" s="3117" t="s">
        <v>2228</v>
      </c>
      <c r="K208" s="3116">
        <f t="shared" si="9"/>
        <v>15</v>
      </c>
      <c r="L208" s="3116" t="s">
        <v>4915</v>
      </c>
      <c r="M208" s="3117" t="s">
        <v>2459</v>
      </c>
      <c r="N208" s="3117" t="s">
        <v>1580</v>
      </c>
      <c r="O208" s="3116" t="s">
        <v>4771</v>
      </c>
      <c r="P208" s="3116" t="s">
        <v>4771</v>
      </c>
      <c r="Q208" s="3116" t="s">
        <v>4771</v>
      </c>
      <c r="R208" s="3155">
        <v>23</v>
      </c>
      <c r="S208" s="3117">
        <v>27</v>
      </c>
    </row>
    <row r="209" spans="1:19" ht="18.600000000000001" customHeight="1">
      <c r="A209" s="3116">
        <f t="shared" si="8"/>
        <v>16</v>
      </c>
      <c r="B209" s="3117" t="s">
        <v>2533</v>
      </c>
      <c r="C209" s="3117" t="s">
        <v>1580</v>
      </c>
      <c r="D209" s="3114" t="s">
        <v>2452</v>
      </c>
      <c r="E209" s="3114">
        <v>34.5</v>
      </c>
      <c r="F209" s="3122" t="s">
        <v>3667</v>
      </c>
      <c r="G209" s="3117">
        <v>0.52</v>
      </c>
      <c r="H209" s="3117"/>
      <c r="I209" s="3116">
        <v>1</v>
      </c>
      <c r="J209" s="3117" t="s">
        <v>2902</v>
      </c>
      <c r="K209" s="3116">
        <f t="shared" si="9"/>
        <v>16</v>
      </c>
      <c r="L209" s="3116" t="s">
        <v>4771</v>
      </c>
      <c r="M209" s="3117" t="s">
        <v>2459</v>
      </c>
      <c r="N209" s="3117" t="s">
        <v>1580</v>
      </c>
      <c r="O209" s="3116" t="s">
        <v>4771</v>
      </c>
      <c r="P209" s="3116" t="s">
        <v>4771</v>
      </c>
      <c r="Q209" s="3116" t="s">
        <v>4771</v>
      </c>
      <c r="R209" s="3155">
        <v>30</v>
      </c>
      <c r="S209" s="3117">
        <v>37</v>
      </c>
    </row>
    <row r="210" spans="1:19" ht="18.600000000000001" customHeight="1">
      <c r="A210" s="3116">
        <f t="shared" si="8"/>
        <v>17</v>
      </c>
      <c r="B210" s="3117" t="s">
        <v>2533</v>
      </c>
      <c r="C210" s="3117" t="s">
        <v>1580</v>
      </c>
      <c r="D210" s="3114" t="s">
        <v>2452</v>
      </c>
      <c r="E210" s="3114">
        <v>34.5</v>
      </c>
      <c r="F210" s="3122" t="s">
        <v>3667</v>
      </c>
      <c r="G210" s="3117">
        <v>1.33</v>
      </c>
      <c r="H210" s="3117"/>
      <c r="I210" s="3116">
        <v>1</v>
      </c>
      <c r="J210" s="3117" t="s">
        <v>2228</v>
      </c>
      <c r="K210" s="3116">
        <f t="shared" si="9"/>
        <v>17</v>
      </c>
      <c r="L210" s="3116" t="s">
        <v>4771</v>
      </c>
      <c r="M210" s="3117" t="s">
        <v>2459</v>
      </c>
      <c r="N210" s="3117" t="s">
        <v>1580</v>
      </c>
      <c r="O210" s="3116" t="s">
        <v>4771</v>
      </c>
      <c r="P210" s="3116" t="s">
        <v>4771</v>
      </c>
      <c r="Q210" s="3116" t="s">
        <v>4771</v>
      </c>
      <c r="R210" s="3155">
        <v>23</v>
      </c>
      <c r="S210" s="3117">
        <v>27</v>
      </c>
    </row>
    <row r="211" spans="1:19" ht="18.600000000000001" customHeight="1">
      <c r="A211" s="3116">
        <f t="shared" si="8"/>
        <v>18</v>
      </c>
      <c r="B211" s="3117" t="s">
        <v>2534</v>
      </c>
      <c r="C211" s="3117" t="s">
        <v>1625</v>
      </c>
      <c r="D211" s="3114" t="s">
        <v>2452</v>
      </c>
      <c r="E211" s="3114">
        <v>34.5</v>
      </c>
      <c r="F211" s="3122" t="s">
        <v>1570</v>
      </c>
      <c r="G211" s="3117">
        <v>2.72</v>
      </c>
      <c r="H211" s="3177"/>
      <c r="I211" s="3116">
        <v>1</v>
      </c>
      <c r="J211" s="3117" t="s">
        <v>2535</v>
      </c>
      <c r="K211" s="3116">
        <f t="shared" si="9"/>
        <v>18</v>
      </c>
      <c r="L211" s="3116" t="s">
        <v>4916</v>
      </c>
      <c r="M211" s="3117" t="s">
        <v>2451</v>
      </c>
      <c r="N211" s="3117" t="s">
        <v>1625</v>
      </c>
      <c r="O211" s="3116" t="s">
        <v>4771</v>
      </c>
      <c r="P211" s="3116">
        <v>1924</v>
      </c>
      <c r="Q211" s="3116" t="s">
        <v>4771</v>
      </c>
      <c r="R211" s="3155">
        <v>18</v>
      </c>
      <c r="S211" s="3117">
        <v>20</v>
      </c>
    </row>
    <row r="212" spans="1:19" ht="18.600000000000001" customHeight="1">
      <c r="A212" s="3116">
        <f t="shared" si="8"/>
        <v>19</v>
      </c>
      <c r="B212" s="3117" t="s">
        <v>2534</v>
      </c>
      <c r="C212" s="3117" t="s">
        <v>1625</v>
      </c>
      <c r="D212" s="3114" t="s">
        <v>2452</v>
      </c>
      <c r="E212" s="3114">
        <v>34.5</v>
      </c>
      <c r="F212" s="3122" t="s">
        <v>1570</v>
      </c>
      <c r="G212" s="3117">
        <v>0.26</v>
      </c>
      <c r="H212" s="3177"/>
      <c r="I212" s="3116">
        <v>1</v>
      </c>
      <c r="J212" s="3117" t="s">
        <v>2228</v>
      </c>
      <c r="K212" s="3116">
        <f t="shared" si="9"/>
        <v>19</v>
      </c>
      <c r="L212" s="3116" t="s">
        <v>4771</v>
      </c>
      <c r="M212" s="3117" t="s">
        <v>2451</v>
      </c>
      <c r="N212" s="3117" t="s">
        <v>1625</v>
      </c>
      <c r="O212" s="3116" t="s">
        <v>4771</v>
      </c>
      <c r="P212" s="3116" t="s">
        <v>4771</v>
      </c>
      <c r="Q212" s="3116" t="s">
        <v>4771</v>
      </c>
      <c r="R212" s="3155">
        <v>23</v>
      </c>
      <c r="S212" s="3117">
        <v>27</v>
      </c>
    </row>
    <row r="213" spans="1:19" ht="18.600000000000001" customHeight="1">
      <c r="A213" s="3116">
        <f t="shared" si="8"/>
        <v>20</v>
      </c>
      <c r="B213" s="3117" t="s">
        <v>2536</v>
      </c>
      <c r="C213" s="3117" t="s">
        <v>2459</v>
      </c>
      <c r="D213" s="3114" t="s">
        <v>2452</v>
      </c>
      <c r="E213" s="3114">
        <v>34.5</v>
      </c>
      <c r="F213" s="3122" t="s">
        <v>1570</v>
      </c>
      <c r="G213" s="3117">
        <v>4.82</v>
      </c>
      <c r="H213" s="3117"/>
      <c r="I213" s="3116">
        <v>1</v>
      </c>
      <c r="J213" s="3117" t="s">
        <v>2535</v>
      </c>
      <c r="K213" s="3116">
        <f t="shared" si="9"/>
        <v>20</v>
      </c>
      <c r="L213" s="3116" t="s">
        <v>4771</v>
      </c>
      <c r="M213" s="3117" t="s">
        <v>1625</v>
      </c>
      <c r="N213" s="3117" t="s">
        <v>2459</v>
      </c>
      <c r="O213" s="3116" t="s">
        <v>4771</v>
      </c>
      <c r="P213" s="3116" t="s">
        <v>4771</v>
      </c>
      <c r="Q213" s="3116" t="s">
        <v>4771</v>
      </c>
      <c r="R213" s="3155">
        <v>18</v>
      </c>
      <c r="S213" s="3117">
        <v>20</v>
      </c>
    </row>
    <row r="214" spans="1:19" ht="18.600000000000001" customHeight="1">
      <c r="A214" s="3116">
        <f t="shared" si="8"/>
        <v>21</v>
      </c>
      <c r="B214" s="3117" t="s">
        <v>2536</v>
      </c>
      <c r="C214" s="3117" t="s">
        <v>2459</v>
      </c>
      <c r="D214" s="3114" t="s">
        <v>2452</v>
      </c>
      <c r="E214" s="3114">
        <v>34.5</v>
      </c>
      <c r="F214" s="3122" t="s">
        <v>1570</v>
      </c>
      <c r="G214" s="3117">
        <v>1.59</v>
      </c>
      <c r="H214" s="3117">
        <v>2.14</v>
      </c>
      <c r="I214" s="3116">
        <v>1</v>
      </c>
      <c r="J214" s="3117" t="s">
        <v>2228</v>
      </c>
      <c r="K214" s="3116">
        <f t="shared" si="9"/>
        <v>21</v>
      </c>
      <c r="L214" s="3116" t="s">
        <v>4771</v>
      </c>
      <c r="M214" s="3117" t="s">
        <v>1625</v>
      </c>
      <c r="N214" s="3117" t="s">
        <v>2459</v>
      </c>
      <c r="O214" s="3116" t="s">
        <v>4771</v>
      </c>
      <c r="P214" s="3116" t="s">
        <v>4771</v>
      </c>
      <c r="Q214" s="3116" t="s">
        <v>4771</v>
      </c>
      <c r="R214" s="3155">
        <v>23</v>
      </c>
      <c r="S214" s="3117">
        <v>27</v>
      </c>
    </row>
    <row r="215" spans="1:19" ht="18.600000000000001" customHeight="1">
      <c r="A215" s="3116">
        <f t="shared" si="8"/>
        <v>22</v>
      </c>
      <c r="B215" s="3117" t="s">
        <v>2537</v>
      </c>
      <c r="C215" s="3117" t="s">
        <v>1580</v>
      </c>
      <c r="D215" s="3114" t="s">
        <v>2452</v>
      </c>
      <c r="E215" s="3114">
        <v>34.5</v>
      </c>
      <c r="F215" s="3122" t="s">
        <v>1570</v>
      </c>
      <c r="G215" s="3117"/>
      <c r="H215" s="3117">
        <v>0.27</v>
      </c>
      <c r="I215" s="3116">
        <v>1</v>
      </c>
      <c r="J215" s="3117" t="s">
        <v>2228</v>
      </c>
      <c r="K215" s="3116">
        <f t="shared" si="9"/>
        <v>22</v>
      </c>
      <c r="L215" s="3116" t="s">
        <v>4771</v>
      </c>
      <c r="M215" s="3117" t="s">
        <v>2459</v>
      </c>
      <c r="N215" s="3117" t="s">
        <v>1580</v>
      </c>
      <c r="O215" s="3116" t="s">
        <v>4771</v>
      </c>
      <c r="P215" s="3116" t="s">
        <v>4771</v>
      </c>
      <c r="Q215" s="3116" t="s">
        <v>4771</v>
      </c>
      <c r="R215" s="3155">
        <v>23</v>
      </c>
      <c r="S215" s="3117">
        <v>27</v>
      </c>
    </row>
    <row r="216" spans="1:19" ht="18.600000000000001" customHeight="1">
      <c r="A216" s="3116">
        <f t="shared" si="8"/>
        <v>23</v>
      </c>
      <c r="B216" s="3117" t="s">
        <v>2537</v>
      </c>
      <c r="C216" s="3117" t="s">
        <v>1580</v>
      </c>
      <c r="D216" s="3114" t="s">
        <v>2452</v>
      </c>
      <c r="E216" s="3114">
        <v>34.5</v>
      </c>
      <c r="F216" s="3122" t="s">
        <v>3667</v>
      </c>
      <c r="G216" s="3117"/>
      <c r="H216" s="3117">
        <v>0.52</v>
      </c>
      <c r="I216" s="3116">
        <v>1</v>
      </c>
      <c r="J216" s="3117" t="s">
        <v>2902</v>
      </c>
      <c r="K216" s="3116">
        <f t="shared" si="9"/>
        <v>23</v>
      </c>
      <c r="L216" s="3116" t="s">
        <v>4771</v>
      </c>
      <c r="M216" s="3117" t="s">
        <v>2459</v>
      </c>
      <c r="N216" s="3117" t="s">
        <v>1580</v>
      </c>
      <c r="O216" s="3116" t="s">
        <v>4771</v>
      </c>
      <c r="P216" s="3116" t="s">
        <v>4771</v>
      </c>
      <c r="Q216" s="3116" t="s">
        <v>4771</v>
      </c>
      <c r="R216" s="3155">
        <v>30</v>
      </c>
      <c r="S216" s="3117">
        <v>36</v>
      </c>
    </row>
    <row r="217" spans="1:19" ht="18.600000000000001" customHeight="1">
      <c r="A217" s="3116">
        <f t="shared" si="8"/>
        <v>24</v>
      </c>
      <c r="B217" s="3117" t="s">
        <v>2537</v>
      </c>
      <c r="C217" s="3117" t="s">
        <v>1580</v>
      </c>
      <c r="D217" s="3114" t="s">
        <v>2452</v>
      </c>
      <c r="E217" s="3114">
        <v>34.5</v>
      </c>
      <c r="F217" s="3122" t="s">
        <v>1585</v>
      </c>
      <c r="G217" s="3117"/>
      <c r="H217" s="3117">
        <v>1.36</v>
      </c>
      <c r="I217" s="3116">
        <v>1</v>
      </c>
      <c r="J217" s="3117" t="s">
        <v>2228</v>
      </c>
      <c r="K217" s="3116">
        <f t="shared" si="9"/>
        <v>24</v>
      </c>
      <c r="L217" s="3116" t="s">
        <v>4771</v>
      </c>
      <c r="M217" s="3117" t="s">
        <v>2459</v>
      </c>
      <c r="N217" s="3117" t="s">
        <v>1580</v>
      </c>
      <c r="O217" s="3116" t="s">
        <v>4771</v>
      </c>
      <c r="P217" s="3116" t="s">
        <v>4771</v>
      </c>
      <c r="Q217" s="3116" t="s">
        <v>4771</v>
      </c>
      <c r="R217" s="3155">
        <v>23</v>
      </c>
      <c r="S217" s="3117">
        <v>27</v>
      </c>
    </row>
    <row r="218" spans="1:19" ht="18.600000000000001" customHeight="1">
      <c r="A218" s="3116">
        <f t="shared" si="8"/>
        <v>25</v>
      </c>
      <c r="B218" s="3117" t="s">
        <v>2538</v>
      </c>
      <c r="C218" s="3117" t="s">
        <v>2539</v>
      </c>
      <c r="D218" s="3114" t="s">
        <v>2452</v>
      </c>
      <c r="E218" s="3114">
        <v>34.5</v>
      </c>
      <c r="F218" s="3122" t="s">
        <v>1570</v>
      </c>
      <c r="G218" s="3117">
        <v>0.45</v>
      </c>
      <c r="H218" s="3117"/>
      <c r="I218" s="3116">
        <v>1</v>
      </c>
      <c r="J218" s="3117" t="s">
        <v>2228</v>
      </c>
      <c r="K218" s="3116">
        <f t="shared" si="9"/>
        <v>25</v>
      </c>
      <c r="L218" s="3116" t="s">
        <v>4917</v>
      </c>
      <c r="M218" s="3117" t="s">
        <v>2542</v>
      </c>
      <c r="N218" s="3117" t="s">
        <v>2539</v>
      </c>
      <c r="O218" s="3116" t="s">
        <v>4771</v>
      </c>
      <c r="P218" s="3116">
        <v>1951</v>
      </c>
      <c r="Q218" s="3116" t="s">
        <v>4771</v>
      </c>
      <c r="R218" s="3155">
        <v>23</v>
      </c>
      <c r="S218" s="3117">
        <v>27</v>
      </c>
    </row>
    <row r="219" spans="1:19" ht="18.600000000000001" customHeight="1">
      <c r="A219" s="3116">
        <f t="shared" si="8"/>
        <v>26</v>
      </c>
      <c r="B219" s="3117" t="s">
        <v>2538</v>
      </c>
      <c r="C219" s="3117" t="s">
        <v>2539</v>
      </c>
      <c r="D219" s="3114" t="s">
        <v>2452</v>
      </c>
      <c r="E219" s="3114">
        <v>34.5</v>
      </c>
      <c r="F219" s="3122" t="s">
        <v>1570</v>
      </c>
      <c r="G219" s="3117">
        <v>7.0000000000000007E-2</v>
      </c>
      <c r="H219" s="3117"/>
      <c r="I219" s="3116">
        <v>1</v>
      </c>
      <c r="J219" s="3117" t="s">
        <v>2540</v>
      </c>
      <c r="K219" s="3116">
        <f t="shared" si="9"/>
        <v>26</v>
      </c>
      <c r="L219" s="3116" t="s">
        <v>4771</v>
      </c>
      <c r="M219" s="3117" t="s">
        <v>2542</v>
      </c>
      <c r="N219" s="3117" t="s">
        <v>2539</v>
      </c>
      <c r="O219" s="3116" t="s">
        <v>4771</v>
      </c>
      <c r="P219" s="3116" t="s">
        <v>4771</v>
      </c>
      <c r="Q219" s="3116" t="s">
        <v>4771</v>
      </c>
      <c r="R219" s="3155">
        <v>20</v>
      </c>
      <c r="S219" s="3117">
        <v>24</v>
      </c>
    </row>
    <row r="220" spans="1:19" ht="18.600000000000001" customHeight="1">
      <c r="A220" s="3116">
        <f t="shared" si="8"/>
        <v>27</v>
      </c>
      <c r="B220" s="3117" t="s">
        <v>2541</v>
      </c>
      <c r="C220" s="3117" t="s">
        <v>2542</v>
      </c>
      <c r="D220" s="3114" t="s">
        <v>2452</v>
      </c>
      <c r="E220" s="3114">
        <v>34.5</v>
      </c>
      <c r="F220" s="3115" t="s">
        <v>3667</v>
      </c>
      <c r="G220" s="3117">
        <v>1.69</v>
      </c>
      <c r="H220" s="3117"/>
      <c r="I220" s="3116">
        <v>1</v>
      </c>
      <c r="J220" s="3117" t="s">
        <v>2902</v>
      </c>
      <c r="K220" s="3116">
        <f t="shared" si="9"/>
        <v>27</v>
      </c>
      <c r="L220" s="3116" t="s">
        <v>4918</v>
      </c>
      <c r="M220" s="3117" t="s">
        <v>2909</v>
      </c>
      <c r="N220" s="3117" t="s">
        <v>2542</v>
      </c>
      <c r="O220" s="3116" t="s">
        <v>4771</v>
      </c>
      <c r="P220" s="3116">
        <v>1928</v>
      </c>
      <c r="Q220" s="3116" t="s">
        <v>4771</v>
      </c>
      <c r="R220" s="3155">
        <v>30</v>
      </c>
      <c r="S220" s="3117">
        <v>36</v>
      </c>
    </row>
    <row r="221" spans="1:19" ht="18.600000000000001" customHeight="1">
      <c r="A221" s="3116">
        <f t="shared" si="8"/>
        <v>28</v>
      </c>
      <c r="B221" s="3117" t="s">
        <v>2541</v>
      </c>
      <c r="C221" s="3117" t="s">
        <v>2542</v>
      </c>
      <c r="D221" s="3114" t="s">
        <v>2452</v>
      </c>
      <c r="E221" s="3114">
        <v>34.5</v>
      </c>
      <c r="F221" s="3122" t="s">
        <v>1570</v>
      </c>
      <c r="G221" s="3117">
        <v>3.83</v>
      </c>
      <c r="H221" s="3117"/>
      <c r="I221" s="3116">
        <v>1</v>
      </c>
      <c r="J221" s="3117" t="s">
        <v>2228</v>
      </c>
      <c r="K221" s="3116">
        <f t="shared" si="9"/>
        <v>28</v>
      </c>
      <c r="L221" s="3116" t="s">
        <v>4771</v>
      </c>
      <c r="M221" s="3117" t="s">
        <v>2909</v>
      </c>
      <c r="N221" s="3117" t="s">
        <v>2542</v>
      </c>
      <c r="O221" s="3116" t="s">
        <v>4771</v>
      </c>
      <c r="P221" s="3116" t="s">
        <v>4771</v>
      </c>
      <c r="Q221" s="3116" t="s">
        <v>4771</v>
      </c>
      <c r="R221" s="3155">
        <v>23</v>
      </c>
      <c r="S221" s="3117">
        <v>27</v>
      </c>
    </row>
    <row r="222" spans="1:19" s="3189" customFormat="1" ht="18.600000000000001" customHeight="1">
      <c r="A222" s="3187">
        <f t="shared" si="8"/>
        <v>29</v>
      </c>
      <c r="B222" s="3161" t="s">
        <v>2541</v>
      </c>
      <c r="C222" s="3161" t="s">
        <v>2542</v>
      </c>
      <c r="D222" s="3178" t="s">
        <v>2452</v>
      </c>
      <c r="E222" s="3178">
        <v>34.5</v>
      </c>
      <c r="F222" s="3188" t="s">
        <v>1570</v>
      </c>
      <c r="G222" s="3161">
        <v>0.75</v>
      </c>
      <c r="H222" s="3161"/>
      <c r="I222" s="3187">
        <v>1</v>
      </c>
      <c r="J222" s="3161" t="s">
        <v>2910</v>
      </c>
      <c r="K222" s="3187">
        <f t="shared" si="9"/>
        <v>29</v>
      </c>
      <c r="L222" s="3187" t="s">
        <v>4771</v>
      </c>
      <c r="M222" s="3161" t="s">
        <v>2909</v>
      </c>
      <c r="N222" s="3161" t="s">
        <v>2542</v>
      </c>
      <c r="O222" s="3187" t="s">
        <v>4771</v>
      </c>
      <c r="P222" s="3187" t="s">
        <v>4771</v>
      </c>
      <c r="Q222" s="3187" t="s">
        <v>4771</v>
      </c>
      <c r="R222" s="3160">
        <v>30</v>
      </c>
      <c r="S222" s="3161">
        <v>36</v>
      </c>
    </row>
    <row r="223" spans="1:19" s="3189" customFormat="1" ht="18.600000000000001" customHeight="1">
      <c r="A223" s="3187">
        <f t="shared" si="8"/>
        <v>30</v>
      </c>
      <c r="B223" s="3161" t="s">
        <v>2541</v>
      </c>
      <c r="C223" s="3161" t="s">
        <v>2542</v>
      </c>
      <c r="D223" s="3178" t="s">
        <v>2452</v>
      </c>
      <c r="E223" s="3178">
        <v>34.5</v>
      </c>
      <c r="F223" s="3188" t="s">
        <v>981</v>
      </c>
      <c r="G223" s="3161">
        <v>0.77</v>
      </c>
      <c r="H223" s="3161"/>
      <c r="I223" s="3187">
        <v>1</v>
      </c>
      <c r="J223" s="3161" t="s">
        <v>2881</v>
      </c>
      <c r="K223" s="3187">
        <f t="shared" si="9"/>
        <v>30</v>
      </c>
      <c r="L223" s="3187" t="s">
        <v>4771</v>
      </c>
      <c r="M223" s="3161" t="s">
        <v>2909</v>
      </c>
      <c r="N223" s="3161" t="s">
        <v>2542</v>
      </c>
      <c r="O223" s="3187" t="s">
        <v>4771</v>
      </c>
      <c r="P223" s="3187">
        <v>2008</v>
      </c>
      <c r="Q223" s="3187" t="s">
        <v>4919</v>
      </c>
      <c r="R223" s="3160">
        <v>30</v>
      </c>
      <c r="S223" s="3161">
        <v>36</v>
      </c>
    </row>
    <row r="224" spans="1:19" ht="18.600000000000001" customHeight="1">
      <c r="A224" s="3116">
        <f t="shared" si="8"/>
        <v>31</v>
      </c>
      <c r="B224" s="3117" t="s">
        <v>2543</v>
      </c>
      <c r="C224" s="3117" t="s">
        <v>2544</v>
      </c>
      <c r="D224" s="3114" t="s">
        <v>2452</v>
      </c>
      <c r="E224" s="3114">
        <v>34.5</v>
      </c>
      <c r="F224" s="3122" t="s">
        <v>3667</v>
      </c>
      <c r="G224" s="3117">
        <v>0.65</v>
      </c>
      <c r="H224" s="3117">
        <v>0.65</v>
      </c>
      <c r="I224" s="3116">
        <v>2</v>
      </c>
      <c r="J224" s="3117" t="s">
        <v>2902</v>
      </c>
      <c r="K224" s="3116">
        <f t="shared" si="9"/>
        <v>31</v>
      </c>
      <c r="L224" s="3116" t="s">
        <v>4920</v>
      </c>
      <c r="M224" s="3117" t="s">
        <v>1580</v>
      </c>
      <c r="N224" s="3117" t="s">
        <v>2544</v>
      </c>
      <c r="O224" s="3116" t="s">
        <v>4771</v>
      </c>
      <c r="P224" s="3116">
        <v>1928</v>
      </c>
      <c r="Q224" s="3116" t="s">
        <v>4771</v>
      </c>
      <c r="R224" s="3155">
        <v>30</v>
      </c>
      <c r="S224" s="3117">
        <v>36</v>
      </c>
    </row>
    <row r="225" spans="1:19" ht="18.600000000000001" customHeight="1">
      <c r="A225" s="3116">
        <f t="shared" si="8"/>
        <v>32</v>
      </c>
      <c r="B225" s="3117" t="s">
        <v>2545</v>
      </c>
      <c r="C225" s="3117" t="s">
        <v>2546</v>
      </c>
      <c r="D225" s="3114" t="s">
        <v>2452</v>
      </c>
      <c r="E225" s="3114">
        <v>34.5</v>
      </c>
      <c r="F225" s="3115" t="s">
        <v>1570</v>
      </c>
      <c r="G225" s="3117">
        <v>0.56999999999999995</v>
      </c>
      <c r="H225" s="3117"/>
      <c r="I225" s="3116">
        <v>1</v>
      </c>
      <c r="J225" s="3117" t="s">
        <v>1576</v>
      </c>
      <c r="K225" s="3116">
        <f t="shared" si="9"/>
        <v>32</v>
      </c>
      <c r="L225" s="3116" t="s">
        <v>4921</v>
      </c>
      <c r="M225" s="3117" t="s">
        <v>4922</v>
      </c>
      <c r="N225" s="3117" t="s">
        <v>2546</v>
      </c>
      <c r="O225" s="3116" t="s">
        <v>4741</v>
      </c>
      <c r="P225" s="3116">
        <v>1925</v>
      </c>
      <c r="Q225" s="3116" t="s">
        <v>4771</v>
      </c>
      <c r="R225" s="3155">
        <v>23</v>
      </c>
      <c r="S225" s="3117">
        <v>27</v>
      </c>
    </row>
    <row r="226" spans="1:19" ht="18.600000000000001" customHeight="1">
      <c r="A226" s="3116">
        <f t="shared" si="8"/>
        <v>33</v>
      </c>
      <c r="B226" s="3118" t="s">
        <v>4923</v>
      </c>
      <c r="C226" s="3117"/>
      <c r="D226" s="3114"/>
      <c r="E226" s="3114"/>
      <c r="F226" s="3115"/>
      <c r="G226" s="3117"/>
      <c r="H226" s="3117"/>
      <c r="I226" s="3116"/>
      <c r="J226" s="3117"/>
      <c r="K226" s="3116">
        <f t="shared" si="9"/>
        <v>33</v>
      </c>
      <c r="L226" s="3190"/>
      <c r="M226" s="3118" t="s">
        <v>4923</v>
      </c>
      <c r="N226" s="3117"/>
      <c r="O226" s="3116"/>
      <c r="P226" s="3116"/>
      <c r="Q226" s="3116"/>
      <c r="R226" s="3155"/>
      <c r="S226" s="3117"/>
    </row>
    <row r="227" spans="1:19" ht="18.600000000000001" customHeight="1" thickBot="1">
      <c r="A227" s="3124">
        <f t="shared" si="8"/>
        <v>34</v>
      </c>
      <c r="B227" s="3150"/>
      <c r="C227" s="3150"/>
      <c r="D227" s="3151"/>
      <c r="E227" s="3151"/>
      <c r="F227" s="3172"/>
      <c r="G227" s="3150"/>
      <c r="H227" s="3150"/>
      <c r="I227" s="3124"/>
      <c r="J227" s="3150"/>
      <c r="K227" s="3124">
        <f t="shared" si="9"/>
        <v>34</v>
      </c>
      <c r="L227" s="3124"/>
      <c r="M227" s="3150"/>
      <c r="N227" s="3150"/>
      <c r="O227" s="3124"/>
      <c r="P227" s="3124"/>
      <c r="Q227" s="3124"/>
      <c r="R227" s="3163"/>
      <c r="S227" s="3150"/>
    </row>
    <row r="228" spans="1:19" ht="18.600000000000001" customHeight="1">
      <c r="A228" s="3153"/>
      <c r="B228" s="3182"/>
      <c r="C228" s="3182"/>
      <c r="D228" s="3191"/>
      <c r="E228" s="3191"/>
      <c r="F228" s="3192"/>
      <c r="G228" s="3182"/>
      <c r="H228" s="3182"/>
      <c r="I228" s="3153"/>
      <c r="J228" s="3182"/>
      <c r="K228" s="3153"/>
      <c r="L228" s="3153"/>
      <c r="M228" s="3182"/>
      <c r="N228" s="3182"/>
      <c r="O228" s="3153"/>
      <c r="P228" s="3153"/>
      <c r="Q228" s="3153"/>
      <c r="R228" s="3182"/>
      <c r="S228" s="3182"/>
    </row>
    <row r="229" spans="1:19">
      <c r="B229" s="3084"/>
      <c r="C229" s="3712" t="s">
        <v>4744</v>
      </c>
      <c r="D229" s="3712"/>
      <c r="E229" s="3084"/>
      <c r="F229" s="3084"/>
      <c r="G229" s="3084"/>
      <c r="H229" s="3084"/>
      <c r="I229" s="3084"/>
      <c r="J229" s="3084"/>
      <c r="N229" s="3712" t="s">
        <v>4744</v>
      </c>
      <c r="O229" s="3712"/>
    </row>
    <row r="230" spans="1:19">
      <c r="B230" s="3084"/>
      <c r="C230" s="3712"/>
      <c r="D230" s="3712"/>
      <c r="E230" s="3084"/>
      <c r="F230" s="3084"/>
      <c r="G230" s="3084"/>
      <c r="H230" s="3084"/>
      <c r="I230" s="3084"/>
      <c r="J230" s="3088" t="s">
        <v>5397</v>
      </c>
      <c r="N230" s="3712"/>
      <c r="O230" s="3712"/>
      <c r="R230" s="3088" t="s">
        <v>5397</v>
      </c>
    </row>
    <row r="231" spans="1:19">
      <c r="B231" s="3084"/>
      <c r="C231" s="3089" t="s">
        <v>4745</v>
      </c>
      <c r="D231" s="3084"/>
      <c r="E231" s="3084"/>
      <c r="F231" s="3084"/>
      <c r="G231" s="3084"/>
      <c r="H231" s="3084"/>
      <c r="I231" s="3084"/>
      <c r="J231" s="3088"/>
      <c r="N231" s="3089" t="s">
        <v>4745</v>
      </c>
      <c r="O231" s="3084"/>
    </row>
    <row r="232" spans="1:19" ht="16.5" thickBot="1">
      <c r="B232" s="3084"/>
      <c r="C232" s="3090"/>
      <c r="D232" s="3084"/>
      <c r="E232" s="3084"/>
      <c r="F232" s="3084"/>
      <c r="G232" s="3084"/>
      <c r="H232" s="3084"/>
      <c r="I232" s="3084"/>
      <c r="J232" s="3084"/>
    </row>
    <row r="233" spans="1:19" ht="34.700000000000003" customHeight="1" thickBot="1">
      <c r="A233" s="3212"/>
      <c r="B233" s="3091" t="s">
        <v>4746</v>
      </c>
      <c r="C233" s="3092"/>
      <c r="D233" s="3093" t="s">
        <v>4747</v>
      </c>
      <c r="E233" s="3094"/>
      <c r="F233" s="3095" t="s">
        <v>4748</v>
      </c>
      <c r="G233" s="3093" t="s">
        <v>4749</v>
      </c>
      <c r="H233" s="3096"/>
      <c r="I233" s="3097" t="s">
        <v>429</v>
      </c>
      <c r="J233" s="3098" t="s">
        <v>4750</v>
      </c>
      <c r="K233" s="3209"/>
      <c r="L233" s="3099" t="s">
        <v>4751</v>
      </c>
      <c r="M233" s="3091" t="s">
        <v>4746</v>
      </c>
      <c r="N233" s="3092"/>
      <c r="O233" s="3099" t="s">
        <v>4751</v>
      </c>
      <c r="P233" s="3099" t="s">
        <v>4752</v>
      </c>
      <c r="Q233" s="3099" t="s">
        <v>4753</v>
      </c>
      <c r="R233" s="3099" t="s">
        <v>4754</v>
      </c>
      <c r="S233" s="3099" t="s">
        <v>4807</v>
      </c>
    </row>
    <row r="234" spans="1:19" ht="24.75" thickBot="1">
      <c r="A234" s="3208"/>
      <c r="B234" s="3102" t="s">
        <v>4757</v>
      </c>
      <c r="C234" s="3102" t="s">
        <v>4758</v>
      </c>
      <c r="D234" s="3103" t="s">
        <v>1141</v>
      </c>
      <c r="E234" s="3103" t="s">
        <v>1142</v>
      </c>
      <c r="F234" s="3104" t="s">
        <v>1143</v>
      </c>
      <c r="G234" s="3105" t="s">
        <v>4759</v>
      </c>
      <c r="H234" s="3106" t="s">
        <v>4760</v>
      </c>
      <c r="I234" s="3154" t="s">
        <v>1144</v>
      </c>
      <c r="J234" s="3107" t="s">
        <v>1145</v>
      </c>
      <c r="K234" s="3208"/>
      <c r="L234" s="3101" t="s">
        <v>4756</v>
      </c>
      <c r="M234" s="3102" t="s">
        <v>4757</v>
      </c>
      <c r="N234" s="3102" t="s">
        <v>4758</v>
      </c>
      <c r="O234" s="3101" t="s">
        <v>4761</v>
      </c>
      <c r="P234" s="3108" t="s">
        <v>4762</v>
      </c>
      <c r="Q234" s="3101" t="s">
        <v>4763</v>
      </c>
      <c r="R234" s="3101" t="s">
        <v>4764</v>
      </c>
      <c r="S234" s="3101" t="s">
        <v>4764</v>
      </c>
    </row>
    <row r="235" spans="1:19" thickBot="1">
      <c r="A235" s="3210"/>
      <c r="B235" s="3111" t="s">
        <v>65</v>
      </c>
      <c r="C235" s="3111" t="s">
        <v>2119</v>
      </c>
      <c r="D235" s="3103" t="s">
        <v>2120</v>
      </c>
      <c r="E235" s="3103" t="s">
        <v>2121</v>
      </c>
      <c r="F235" s="3111" t="s">
        <v>4029</v>
      </c>
      <c r="G235" s="3111" t="s">
        <v>4030</v>
      </c>
      <c r="H235" s="3111" t="s">
        <v>4031</v>
      </c>
      <c r="I235" s="3111" t="s">
        <v>4032</v>
      </c>
      <c r="J235" s="3111" t="s">
        <v>4033</v>
      </c>
      <c r="K235" s="3210"/>
      <c r="L235" s="3110"/>
      <c r="M235" s="3111" t="s">
        <v>65</v>
      </c>
      <c r="N235" s="3111" t="s">
        <v>2119</v>
      </c>
      <c r="O235" s="3110"/>
      <c r="P235" s="3110" t="s">
        <v>4765</v>
      </c>
      <c r="Q235" s="3110"/>
      <c r="R235" s="3110"/>
      <c r="S235" s="3110"/>
    </row>
    <row r="236" spans="1:19" ht="18.600000000000001" customHeight="1">
      <c r="A236" s="3112">
        <v>1</v>
      </c>
      <c r="B236" s="3117" t="s">
        <v>2545</v>
      </c>
      <c r="C236" s="3117" t="s">
        <v>2546</v>
      </c>
      <c r="D236" s="3114" t="s">
        <v>2452</v>
      </c>
      <c r="E236" s="3114">
        <v>34.5</v>
      </c>
      <c r="F236" s="3122" t="s">
        <v>3667</v>
      </c>
      <c r="G236" s="3117">
        <v>0.76</v>
      </c>
      <c r="H236" s="3117"/>
      <c r="I236" s="3116">
        <v>1</v>
      </c>
      <c r="J236" s="3117" t="s">
        <v>2228</v>
      </c>
      <c r="K236" s="3112">
        <v>1</v>
      </c>
      <c r="L236" s="3116" t="s">
        <v>4921</v>
      </c>
      <c r="M236" s="3117" t="s">
        <v>4924</v>
      </c>
      <c r="N236" s="3117" t="s">
        <v>2546</v>
      </c>
      <c r="O236" s="3116" t="s">
        <v>4741</v>
      </c>
      <c r="P236" s="3116">
        <v>1925</v>
      </c>
      <c r="Q236" s="3116" t="s">
        <v>4788</v>
      </c>
      <c r="R236" s="3155">
        <v>23</v>
      </c>
      <c r="S236" s="3117">
        <v>27</v>
      </c>
    </row>
    <row r="237" spans="1:19" ht="18.600000000000001" customHeight="1">
      <c r="A237" s="3116">
        <f>+A236+1</f>
        <v>2</v>
      </c>
      <c r="B237" s="3118" t="s">
        <v>4923</v>
      </c>
      <c r="C237" s="3117"/>
      <c r="D237" s="3114"/>
      <c r="E237" s="3114"/>
      <c r="F237" s="3122"/>
      <c r="G237" s="3117"/>
      <c r="H237" s="3117"/>
      <c r="I237" s="3116"/>
      <c r="J237" s="3117"/>
      <c r="K237" s="3116">
        <f>+K236+1</f>
        <v>2</v>
      </c>
      <c r="L237" s="3116"/>
      <c r="M237" s="3118"/>
      <c r="N237" s="3117"/>
      <c r="O237" s="3116"/>
      <c r="P237" s="3116"/>
      <c r="Q237" s="3116"/>
      <c r="R237" s="3155"/>
      <c r="S237" s="3117"/>
    </row>
    <row r="238" spans="1:19" ht="18.600000000000001" customHeight="1">
      <c r="A238" s="3116">
        <f t="shared" ref="A238:A270" si="10">+A237+1</f>
        <v>3</v>
      </c>
      <c r="B238" s="3117" t="s">
        <v>2545</v>
      </c>
      <c r="C238" s="3117" t="s">
        <v>2546</v>
      </c>
      <c r="D238" s="3116" t="s">
        <v>2452</v>
      </c>
      <c r="E238" s="3116">
        <v>34.5</v>
      </c>
      <c r="F238" s="3117" t="s">
        <v>1570</v>
      </c>
      <c r="G238" s="3117">
        <v>3.08</v>
      </c>
      <c r="H238" s="3117"/>
      <c r="I238" s="3153">
        <v>1</v>
      </c>
      <c r="J238" s="3117" t="s">
        <v>2228</v>
      </c>
      <c r="K238" s="3116">
        <f t="shared" ref="K238:K251" si="11">+K237+1</f>
        <v>3</v>
      </c>
      <c r="L238" s="3116" t="s">
        <v>4921</v>
      </c>
      <c r="M238" s="3117" t="s">
        <v>4924</v>
      </c>
      <c r="N238" s="3117" t="s">
        <v>2546</v>
      </c>
      <c r="O238" s="3116" t="s">
        <v>4741</v>
      </c>
      <c r="P238" s="3116">
        <v>1925</v>
      </c>
      <c r="Q238" s="3116" t="s">
        <v>4788</v>
      </c>
      <c r="R238" s="3117">
        <v>23</v>
      </c>
      <c r="S238" s="3117">
        <v>27</v>
      </c>
    </row>
    <row r="239" spans="1:19" ht="18.600000000000001" customHeight="1">
      <c r="A239" s="3116">
        <f t="shared" si="10"/>
        <v>4</v>
      </c>
      <c r="B239" s="3193" t="s">
        <v>4923</v>
      </c>
      <c r="C239" s="3117"/>
      <c r="D239" s="3114"/>
      <c r="E239" s="3194"/>
      <c r="F239" s="3122"/>
      <c r="G239" s="3149"/>
      <c r="H239" s="3177"/>
      <c r="I239" s="3116"/>
      <c r="J239" s="3117"/>
      <c r="K239" s="3116">
        <f t="shared" si="11"/>
        <v>4</v>
      </c>
      <c r="L239" s="3116"/>
      <c r="M239" s="3118"/>
      <c r="N239" s="3117"/>
      <c r="O239" s="3116" t="s">
        <v>4771</v>
      </c>
      <c r="P239" s="3116"/>
      <c r="Q239" s="3116" t="s">
        <v>4771</v>
      </c>
      <c r="R239" s="3117">
        <v>23</v>
      </c>
      <c r="S239" s="3117">
        <v>27</v>
      </c>
    </row>
    <row r="240" spans="1:19" ht="18.600000000000001" customHeight="1">
      <c r="A240" s="3116">
        <f t="shared" si="10"/>
        <v>5</v>
      </c>
      <c r="B240" s="3149" t="s">
        <v>1211</v>
      </c>
      <c r="C240" s="3117" t="s">
        <v>1212</v>
      </c>
      <c r="D240" s="3114" t="s">
        <v>2452</v>
      </c>
      <c r="E240" s="3194">
        <v>34.5</v>
      </c>
      <c r="F240" s="3122" t="s">
        <v>3667</v>
      </c>
      <c r="G240" s="3149">
        <v>4.3499999999999996</v>
      </c>
      <c r="H240" s="3177"/>
      <c r="I240" s="3116">
        <v>1</v>
      </c>
      <c r="J240" s="3117" t="s">
        <v>2228</v>
      </c>
      <c r="K240" s="3116">
        <f t="shared" si="11"/>
        <v>5</v>
      </c>
      <c r="L240" s="3116" t="s">
        <v>4925</v>
      </c>
      <c r="M240" s="3117" t="s">
        <v>4926</v>
      </c>
      <c r="N240" s="3117" t="s">
        <v>1212</v>
      </c>
      <c r="O240" s="3116" t="s">
        <v>4771</v>
      </c>
      <c r="P240" s="3116">
        <v>1924</v>
      </c>
      <c r="Q240" s="3116" t="s">
        <v>4771</v>
      </c>
      <c r="R240" s="3117">
        <v>23</v>
      </c>
      <c r="S240" s="3117">
        <v>27</v>
      </c>
    </row>
    <row r="241" spans="1:19" ht="18.600000000000001" customHeight="1">
      <c r="A241" s="3116">
        <f t="shared" si="10"/>
        <v>6</v>
      </c>
      <c r="B241" s="3149" t="s">
        <v>1213</v>
      </c>
      <c r="C241" s="3117" t="s">
        <v>1214</v>
      </c>
      <c r="D241" s="3114" t="s">
        <v>2452</v>
      </c>
      <c r="E241" s="3194">
        <v>34.5</v>
      </c>
      <c r="F241" s="3122" t="s">
        <v>3667</v>
      </c>
      <c r="G241" s="3149">
        <v>0.31</v>
      </c>
      <c r="H241" s="3177"/>
      <c r="I241" s="3116">
        <v>1</v>
      </c>
      <c r="J241" s="3117" t="s">
        <v>2228</v>
      </c>
      <c r="K241" s="3116">
        <f t="shared" si="11"/>
        <v>6</v>
      </c>
      <c r="L241" s="3116" t="s">
        <v>4925</v>
      </c>
      <c r="M241" s="3117" t="s">
        <v>4927</v>
      </c>
      <c r="N241" s="3117" t="s">
        <v>1214</v>
      </c>
      <c r="O241" s="3116" t="s">
        <v>4741</v>
      </c>
      <c r="P241" s="3116">
        <v>1924</v>
      </c>
      <c r="Q241" s="3116" t="s">
        <v>4788</v>
      </c>
      <c r="R241" s="3117">
        <v>23</v>
      </c>
      <c r="S241" s="3117">
        <v>27</v>
      </c>
    </row>
    <row r="242" spans="1:19" ht="18.600000000000001" customHeight="1">
      <c r="A242" s="3116">
        <f t="shared" si="10"/>
        <v>7</v>
      </c>
      <c r="B242" s="3193" t="s">
        <v>4928</v>
      </c>
      <c r="C242" s="3117"/>
      <c r="D242" s="3114"/>
      <c r="E242" s="3194"/>
      <c r="F242" s="3122"/>
      <c r="G242" s="3149"/>
      <c r="H242" s="3117"/>
      <c r="I242" s="3116"/>
      <c r="J242" s="3117"/>
      <c r="K242" s="3116">
        <f t="shared" si="11"/>
        <v>7</v>
      </c>
      <c r="L242" s="3116"/>
      <c r="M242" s="3118"/>
      <c r="N242" s="3117"/>
      <c r="O242" s="3116" t="s">
        <v>4771</v>
      </c>
      <c r="P242" s="3116"/>
      <c r="Q242" s="3116"/>
      <c r="R242" s="3117"/>
      <c r="S242" s="3117"/>
    </row>
    <row r="243" spans="1:19" ht="18.600000000000001" customHeight="1">
      <c r="A243" s="3116">
        <f t="shared" si="10"/>
        <v>8</v>
      </c>
      <c r="B243" s="3149" t="s">
        <v>1224</v>
      </c>
      <c r="C243" s="3117" t="s">
        <v>1225</v>
      </c>
      <c r="D243" s="3114" t="s">
        <v>2452</v>
      </c>
      <c r="E243" s="3194">
        <v>34.5</v>
      </c>
      <c r="F243" s="3122" t="s">
        <v>1570</v>
      </c>
      <c r="G243" s="3149">
        <v>3.75</v>
      </c>
      <c r="H243" s="3117"/>
      <c r="I243" s="3116">
        <v>1</v>
      </c>
      <c r="J243" s="3117" t="s">
        <v>2878</v>
      </c>
      <c r="K243" s="3116">
        <f t="shared" si="11"/>
        <v>8</v>
      </c>
      <c r="L243" s="3116" t="s">
        <v>4929</v>
      </c>
      <c r="M243" s="3117" t="s">
        <v>4930</v>
      </c>
      <c r="N243" s="3117" t="s">
        <v>1225</v>
      </c>
      <c r="O243" s="3116" t="s">
        <v>4771</v>
      </c>
      <c r="P243" s="3116">
        <v>1924</v>
      </c>
      <c r="Q243" s="3116" t="s">
        <v>4788</v>
      </c>
      <c r="R243" s="3117">
        <v>23</v>
      </c>
      <c r="S243" s="3117">
        <v>27</v>
      </c>
    </row>
    <row r="244" spans="1:19" ht="18.600000000000001" customHeight="1">
      <c r="A244" s="3116">
        <f t="shared" si="10"/>
        <v>9</v>
      </c>
      <c r="B244" s="3149" t="s">
        <v>2257</v>
      </c>
      <c r="C244" s="3117" t="s">
        <v>2258</v>
      </c>
      <c r="D244" s="3114" t="s">
        <v>2452</v>
      </c>
      <c r="E244" s="3194">
        <v>34.5</v>
      </c>
      <c r="F244" s="3122" t="s">
        <v>1570</v>
      </c>
      <c r="G244" s="3195">
        <v>1.7</v>
      </c>
      <c r="H244" s="3117"/>
      <c r="I244" s="3116">
        <v>1</v>
      </c>
      <c r="J244" s="3117" t="s">
        <v>2878</v>
      </c>
      <c r="K244" s="3116">
        <f t="shared" si="11"/>
        <v>9</v>
      </c>
      <c r="L244" s="3116" t="s">
        <v>4931</v>
      </c>
      <c r="M244" s="3117" t="s">
        <v>4932</v>
      </c>
      <c r="N244" s="3117" t="s">
        <v>2258</v>
      </c>
      <c r="O244" s="3116" t="s">
        <v>4771</v>
      </c>
      <c r="P244" s="3116" t="s">
        <v>4771</v>
      </c>
      <c r="Q244" s="3116" t="s">
        <v>4771</v>
      </c>
      <c r="R244" s="3117">
        <v>23</v>
      </c>
      <c r="S244" s="3117">
        <v>27</v>
      </c>
    </row>
    <row r="245" spans="1:19" ht="18.600000000000001" customHeight="1">
      <c r="A245" s="3116">
        <f t="shared" si="10"/>
        <v>10</v>
      </c>
      <c r="B245" s="3149" t="s">
        <v>2259</v>
      </c>
      <c r="C245" s="3117" t="s">
        <v>2260</v>
      </c>
      <c r="D245" s="3114" t="s">
        <v>2452</v>
      </c>
      <c r="E245" s="3194">
        <v>34.5</v>
      </c>
      <c r="F245" s="3122" t="s">
        <v>3667</v>
      </c>
      <c r="G245" s="3149"/>
      <c r="H245" s="3117">
        <v>4.42</v>
      </c>
      <c r="I245" s="3116">
        <v>1</v>
      </c>
      <c r="J245" s="3117" t="s">
        <v>2228</v>
      </c>
      <c r="K245" s="3116">
        <f t="shared" si="11"/>
        <v>10</v>
      </c>
      <c r="L245" s="3116" t="s">
        <v>4933</v>
      </c>
      <c r="M245" s="3117" t="s">
        <v>2916</v>
      </c>
      <c r="N245" s="3117" t="s">
        <v>2260</v>
      </c>
      <c r="O245" s="3116" t="s">
        <v>4771</v>
      </c>
      <c r="P245" s="3116" t="s">
        <v>4771</v>
      </c>
      <c r="Q245" s="3116" t="s">
        <v>4771</v>
      </c>
      <c r="R245" s="3117">
        <v>23</v>
      </c>
      <c r="S245" s="3117">
        <v>27</v>
      </c>
    </row>
    <row r="246" spans="1:19" ht="18.600000000000001" customHeight="1">
      <c r="A246" s="3116">
        <f t="shared" si="10"/>
        <v>11</v>
      </c>
      <c r="B246" s="3149" t="s">
        <v>2261</v>
      </c>
      <c r="C246" s="3117" t="s">
        <v>2262</v>
      </c>
      <c r="D246" s="3114" t="s">
        <v>2452</v>
      </c>
      <c r="E246" s="3194">
        <v>34.5</v>
      </c>
      <c r="F246" s="3122" t="s">
        <v>1585</v>
      </c>
      <c r="G246" s="3149"/>
      <c r="H246" s="3117">
        <v>0.85</v>
      </c>
      <c r="I246" s="3116">
        <v>1</v>
      </c>
      <c r="J246" s="3117" t="s">
        <v>2228</v>
      </c>
      <c r="K246" s="3116">
        <f t="shared" si="11"/>
        <v>11</v>
      </c>
      <c r="L246" s="3116" t="s">
        <v>4933</v>
      </c>
      <c r="M246" s="3117" t="s">
        <v>2261</v>
      </c>
      <c r="N246" s="3117" t="s">
        <v>2262</v>
      </c>
      <c r="O246" s="3116" t="s">
        <v>4771</v>
      </c>
      <c r="P246" s="3116" t="s">
        <v>4771</v>
      </c>
      <c r="Q246" s="3116" t="s">
        <v>4771</v>
      </c>
      <c r="R246" s="3117">
        <v>23</v>
      </c>
      <c r="S246" s="3117">
        <v>27</v>
      </c>
    </row>
    <row r="247" spans="1:19" ht="18.600000000000001" customHeight="1">
      <c r="A247" s="3116">
        <f t="shared" si="10"/>
        <v>12</v>
      </c>
      <c r="B247" s="3149" t="s">
        <v>2263</v>
      </c>
      <c r="C247" s="3117" t="s">
        <v>32</v>
      </c>
      <c r="D247" s="3114" t="s">
        <v>2452</v>
      </c>
      <c r="E247" s="3194">
        <v>34.5</v>
      </c>
      <c r="F247" s="3122" t="s">
        <v>1570</v>
      </c>
      <c r="G247" s="3149">
        <v>5.78</v>
      </c>
      <c r="H247" s="3117"/>
      <c r="I247" s="3116">
        <v>1</v>
      </c>
      <c r="J247" s="3117" t="s">
        <v>2878</v>
      </c>
      <c r="K247" s="3116">
        <f t="shared" si="11"/>
        <v>12</v>
      </c>
      <c r="L247" s="3116" t="s">
        <v>4934</v>
      </c>
      <c r="M247" s="3117" t="s">
        <v>2263</v>
      </c>
      <c r="N247" s="3117" t="s">
        <v>32</v>
      </c>
      <c r="O247" s="3116" t="s">
        <v>4741</v>
      </c>
      <c r="P247" s="3116" t="s">
        <v>4935</v>
      </c>
      <c r="Q247" s="3116" t="s">
        <v>4788</v>
      </c>
      <c r="R247" s="3117">
        <v>23</v>
      </c>
      <c r="S247" s="3117">
        <v>27</v>
      </c>
    </row>
    <row r="248" spans="1:19" ht="18.600000000000001" customHeight="1">
      <c r="A248" s="3116">
        <f t="shared" si="10"/>
        <v>13</v>
      </c>
      <c r="B248" s="3193" t="s">
        <v>4936</v>
      </c>
      <c r="C248" s="3117"/>
      <c r="D248" s="3114"/>
      <c r="E248" s="3194"/>
      <c r="F248" s="3122"/>
      <c r="G248" s="3149"/>
      <c r="H248" s="3117"/>
      <c r="I248" s="3116"/>
      <c r="J248" s="3117"/>
      <c r="K248" s="3116">
        <f t="shared" si="11"/>
        <v>13</v>
      </c>
      <c r="L248" s="3116"/>
      <c r="M248" s="3118" t="s">
        <v>4937</v>
      </c>
      <c r="N248" s="3117"/>
      <c r="O248" s="3116"/>
      <c r="P248" s="3116"/>
      <c r="Q248" s="3116" t="s">
        <v>4771</v>
      </c>
      <c r="R248" s="3117" t="s">
        <v>3706</v>
      </c>
      <c r="S248" s="3117" t="s">
        <v>3706</v>
      </c>
    </row>
    <row r="249" spans="1:19" ht="18.600000000000001" customHeight="1">
      <c r="A249" s="3116">
        <f t="shared" si="10"/>
        <v>14</v>
      </c>
      <c r="B249" s="3149" t="s">
        <v>2264</v>
      </c>
      <c r="C249" s="3117" t="s">
        <v>2265</v>
      </c>
      <c r="D249" s="3114" t="s">
        <v>2452</v>
      </c>
      <c r="E249" s="3194">
        <v>34.5</v>
      </c>
      <c r="F249" s="3122" t="s">
        <v>1570</v>
      </c>
      <c r="G249" s="3149">
        <v>0.96</v>
      </c>
      <c r="H249" s="3117"/>
      <c r="I249" s="3116">
        <v>1</v>
      </c>
      <c r="J249" s="3117" t="s">
        <v>2266</v>
      </c>
      <c r="K249" s="3116">
        <f t="shared" si="11"/>
        <v>14</v>
      </c>
      <c r="L249" s="3116" t="s">
        <v>4938</v>
      </c>
      <c r="M249" s="3117" t="s">
        <v>4939</v>
      </c>
      <c r="N249" s="3117" t="s">
        <v>2265</v>
      </c>
      <c r="O249" s="3116" t="s">
        <v>4771</v>
      </c>
      <c r="P249" s="3116" t="s">
        <v>4771</v>
      </c>
      <c r="Q249" s="3116" t="s">
        <v>4771</v>
      </c>
      <c r="R249" s="3117">
        <v>23</v>
      </c>
      <c r="S249" s="3117">
        <v>27</v>
      </c>
    </row>
    <row r="250" spans="1:19" ht="18.600000000000001" customHeight="1">
      <c r="A250" s="3116">
        <f t="shared" si="10"/>
        <v>15</v>
      </c>
      <c r="B250" s="3149" t="s">
        <v>937</v>
      </c>
      <c r="C250" s="3117" t="s">
        <v>938</v>
      </c>
      <c r="D250" s="3114" t="s">
        <v>2452</v>
      </c>
      <c r="E250" s="3194">
        <v>34.5</v>
      </c>
      <c r="F250" s="3122" t="s">
        <v>1570</v>
      </c>
      <c r="G250" s="3149">
        <v>3.95</v>
      </c>
      <c r="H250" s="3117"/>
      <c r="I250" s="3116">
        <v>1</v>
      </c>
      <c r="J250" s="3117" t="s">
        <v>2878</v>
      </c>
      <c r="K250" s="3116">
        <f t="shared" si="11"/>
        <v>15</v>
      </c>
      <c r="L250" s="3116" t="s">
        <v>4940</v>
      </c>
      <c r="M250" s="3117" t="s">
        <v>4941</v>
      </c>
      <c r="N250" s="3117" t="s">
        <v>938</v>
      </c>
      <c r="O250" s="3116" t="s">
        <v>4771</v>
      </c>
      <c r="P250" s="3116">
        <v>1946</v>
      </c>
      <c r="Q250" s="3116" t="s">
        <v>4771</v>
      </c>
      <c r="R250" s="3117">
        <v>23</v>
      </c>
      <c r="S250" s="3117">
        <v>27</v>
      </c>
    </row>
    <row r="251" spans="1:19" ht="18.600000000000001" customHeight="1" thickBot="1">
      <c r="A251" s="3116">
        <f t="shared" si="10"/>
        <v>16</v>
      </c>
      <c r="B251" s="3149" t="s">
        <v>939</v>
      </c>
      <c r="C251" s="3117" t="s">
        <v>940</v>
      </c>
      <c r="D251" s="3114" t="s">
        <v>2452</v>
      </c>
      <c r="E251" s="3194">
        <v>34.5</v>
      </c>
      <c r="F251" s="3122" t="s">
        <v>1570</v>
      </c>
      <c r="G251" s="3149">
        <v>1.1200000000000001</v>
      </c>
      <c r="H251" s="3117"/>
      <c r="I251" s="3116">
        <v>1</v>
      </c>
      <c r="J251" s="3117" t="s">
        <v>2878</v>
      </c>
      <c r="K251" s="3124">
        <f t="shared" si="11"/>
        <v>16</v>
      </c>
      <c r="L251" s="3124" t="s">
        <v>4942</v>
      </c>
      <c r="M251" s="3150" t="s">
        <v>2459</v>
      </c>
      <c r="N251" s="3150" t="s">
        <v>940</v>
      </c>
      <c r="O251" s="3124" t="s">
        <v>4771</v>
      </c>
      <c r="P251" s="3124">
        <v>1957</v>
      </c>
      <c r="Q251" s="3124" t="s">
        <v>4771</v>
      </c>
      <c r="R251" s="3150">
        <v>23</v>
      </c>
      <c r="S251" s="3150">
        <v>27</v>
      </c>
    </row>
    <row r="252" spans="1:19" ht="18.600000000000001" customHeight="1" thickBot="1">
      <c r="A252" s="3131">
        <f t="shared" si="10"/>
        <v>17</v>
      </c>
      <c r="B252" s="3132"/>
      <c r="C252" s="3132"/>
      <c r="D252" s="3186" t="s">
        <v>4943</v>
      </c>
      <c r="E252" s="3186"/>
      <c r="F252" s="3186"/>
      <c r="G252" s="3165">
        <f>SUM(G201:G227,G236:G251)</f>
        <v>71.300000000000011</v>
      </c>
      <c r="H252" s="3165">
        <f>SUM(H201:H227,H236:H251)</f>
        <v>10.209999999999999</v>
      </c>
      <c r="I252" s="3176"/>
      <c r="J252" s="3137"/>
      <c r="K252" s="3200"/>
      <c r="L252" s="3084"/>
      <c r="M252" s="3084"/>
      <c r="N252" s="3084"/>
      <c r="O252" s="3084"/>
      <c r="P252" s="3206"/>
      <c r="Q252" s="3084"/>
      <c r="R252" s="3084"/>
    </row>
    <row r="253" spans="1:19" ht="18.600000000000001" customHeight="1">
      <c r="A253" s="3116">
        <f t="shared" si="10"/>
        <v>18</v>
      </c>
      <c r="B253" s="3117"/>
      <c r="C253" s="3117"/>
      <c r="D253" s="3114"/>
      <c r="E253" s="3114"/>
      <c r="F253" s="3122"/>
      <c r="G253" s="3117"/>
      <c r="H253" s="3117"/>
      <c r="I253" s="3116"/>
      <c r="J253" s="3117"/>
      <c r="K253" s="3200"/>
    </row>
    <row r="254" spans="1:19" ht="18.600000000000001" customHeight="1">
      <c r="A254" s="3116">
        <f t="shared" si="10"/>
        <v>19</v>
      </c>
      <c r="B254" s="3117"/>
      <c r="C254" s="3117"/>
      <c r="D254" s="3114"/>
      <c r="E254" s="3114"/>
      <c r="F254" s="3122"/>
      <c r="G254" s="3117"/>
      <c r="H254" s="3117"/>
      <c r="I254" s="3116"/>
      <c r="J254" s="3117"/>
      <c r="K254" s="3200"/>
      <c r="L254" s="3084"/>
      <c r="M254" s="3084"/>
      <c r="N254" s="3084"/>
      <c r="O254" s="3084"/>
      <c r="P254" s="3206"/>
      <c r="Q254" s="3084"/>
      <c r="R254" s="3084"/>
    </row>
    <row r="255" spans="1:19" ht="18.600000000000001" customHeight="1">
      <c r="A255" s="3116">
        <f t="shared" si="10"/>
        <v>20</v>
      </c>
      <c r="B255" s="3117"/>
      <c r="C255" s="3117"/>
      <c r="D255" s="3114"/>
      <c r="E255" s="3114"/>
      <c r="F255" s="3122"/>
      <c r="G255" s="3117"/>
      <c r="H255" s="3177"/>
      <c r="I255" s="3116"/>
      <c r="J255" s="3117"/>
      <c r="K255" s="3200"/>
      <c r="L255" s="3084"/>
      <c r="M255" s="3084"/>
      <c r="N255" s="3084"/>
      <c r="O255" s="3084"/>
      <c r="P255" s="3206"/>
      <c r="Q255" s="3084"/>
      <c r="R255" s="3084"/>
    </row>
    <row r="256" spans="1:19" ht="18.600000000000001" customHeight="1">
      <c r="A256" s="3116">
        <f t="shared" si="10"/>
        <v>21</v>
      </c>
      <c r="B256" s="3117"/>
      <c r="C256" s="3117"/>
      <c r="D256" s="3114"/>
      <c r="E256" s="3114"/>
      <c r="F256" s="3122"/>
      <c r="G256" s="3117"/>
      <c r="H256" s="3177"/>
      <c r="I256" s="3116"/>
      <c r="J256" s="3117"/>
      <c r="K256" s="3200"/>
      <c r="L256" s="3084"/>
      <c r="M256" s="3084"/>
      <c r="N256" s="3084"/>
      <c r="O256" s="3084"/>
      <c r="P256" s="3206"/>
      <c r="Q256" s="3084"/>
      <c r="R256" s="3084"/>
    </row>
    <row r="257" spans="1:19" ht="18.600000000000001" customHeight="1">
      <c r="A257" s="3116">
        <f t="shared" si="10"/>
        <v>22</v>
      </c>
      <c r="B257" s="3117"/>
      <c r="C257" s="3117"/>
      <c r="D257" s="3114"/>
      <c r="E257" s="3114"/>
      <c r="F257" s="3122"/>
      <c r="G257" s="3117"/>
      <c r="H257" s="3117"/>
      <c r="I257" s="3116"/>
      <c r="J257" s="3117"/>
      <c r="K257" s="3200"/>
      <c r="L257" s="3084"/>
      <c r="M257" s="3084"/>
      <c r="N257" s="3084"/>
      <c r="O257" s="3084"/>
      <c r="P257" s="3206"/>
      <c r="Q257" s="3084"/>
      <c r="R257" s="3084"/>
    </row>
    <row r="258" spans="1:19" ht="18.600000000000001" customHeight="1">
      <c r="A258" s="3116">
        <f t="shared" si="10"/>
        <v>23</v>
      </c>
      <c r="B258" s="3117"/>
      <c r="C258" s="3117"/>
      <c r="D258" s="3114"/>
      <c r="E258" s="3114"/>
      <c r="F258" s="3122"/>
      <c r="G258" s="3117"/>
      <c r="H258" s="3117"/>
      <c r="I258" s="3116"/>
      <c r="J258" s="3117"/>
      <c r="K258" s="3200"/>
      <c r="L258" s="3084"/>
      <c r="M258" s="3084"/>
      <c r="N258" s="3084"/>
      <c r="O258" s="3084"/>
      <c r="P258" s="3206"/>
      <c r="Q258" s="3084"/>
      <c r="R258" s="3084"/>
    </row>
    <row r="259" spans="1:19" ht="18.600000000000001" customHeight="1">
      <c r="A259" s="3116">
        <f t="shared" si="10"/>
        <v>24</v>
      </c>
      <c r="B259" s="3117"/>
      <c r="C259" s="3117"/>
      <c r="D259" s="3114"/>
      <c r="E259" s="3114"/>
      <c r="F259" s="3122"/>
      <c r="G259" s="3117"/>
      <c r="H259" s="3117"/>
      <c r="I259" s="3116"/>
      <c r="J259" s="3117"/>
      <c r="K259" s="3200"/>
      <c r="L259" s="3084"/>
      <c r="M259" s="3084"/>
      <c r="N259" s="3084"/>
      <c r="O259" s="3084"/>
      <c r="P259" s="3206"/>
      <c r="Q259" s="3084"/>
      <c r="R259" s="3084"/>
    </row>
    <row r="260" spans="1:19" ht="18.600000000000001" customHeight="1">
      <c r="A260" s="3116">
        <f t="shared" si="10"/>
        <v>25</v>
      </c>
      <c r="B260" s="3117"/>
      <c r="C260" s="3117"/>
      <c r="D260" s="3114"/>
      <c r="E260" s="3114"/>
      <c r="F260" s="3122"/>
      <c r="G260" s="3117"/>
      <c r="H260" s="3117"/>
      <c r="I260" s="3116"/>
      <c r="J260" s="3117"/>
      <c r="K260" s="3200"/>
      <c r="L260" s="3084"/>
      <c r="M260" s="3084"/>
      <c r="N260" s="3084"/>
      <c r="O260" s="3084"/>
      <c r="P260" s="3206"/>
      <c r="Q260" s="3084"/>
      <c r="R260" s="3084"/>
    </row>
    <row r="261" spans="1:19" ht="18.600000000000001" customHeight="1">
      <c r="A261" s="3116">
        <f t="shared" si="10"/>
        <v>26</v>
      </c>
      <c r="B261" s="3117"/>
      <c r="C261" s="3117"/>
      <c r="D261" s="3114"/>
      <c r="E261" s="3114"/>
      <c r="F261" s="3122"/>
      <c r="G261" s="3117"/>
      <c r="H261" s="3117"/>
      <c r="I261" s="3116"/>
      <c r="J261" s="3117"/>
      <c r="K261" s="3200"/>
      <c r="L261" s="3084"/>
      <c r="M261" s="3084"/>
      <c r="N261" s="3084"/>
      <c r="O261" s="3084"/>
      <c r="P261" s="3206"/>
      <c r="Q261" s="3084"/>
      <c r="R261" s="3084"/>
    </row>
    <row r="262" spans="1:19" ht="18.600000000000001" customHeight="1">
      <c r="A262" s="3116">
        <f t="shared" si="10"/>
        <v>27</v>
      </c>
      <c r="B262" s="3117"/>
      <c r="C262" s="3117"/>
      <c r="D262" s="3114"/>
      <c r="E262" s="3114"/>
      <c r="F262" s="3122"/>
      <c r="G262" s="3117"/>
      <c r="H262" s="3117"/>
      <c r="I262" s="3116"/>
      <c r="J262" s="3117"/>
      <c r="K262" s="3200"/>
      <c r="L262" s="3084"/>
      <c r="M262" s="3084"/>
      <c r="N262" s="3084"/>
      <c r="O262" s="3084"/>
      <c r="P262" s="3206"/>
      <c r="Q262" s="3084"/>
      <c r="R262" s="3084"/>
    </row>
    <row r="263" spans="1:19" ht="18.600000000000001" customHeight="1">
      <c r="A263" s="3116">
        <f t="shared" si="10"/>
        <v>28</v>
      </c>
      <c r="B263" s="3117"/>
      <c r="C263" s="3117"/>
      <c r="D263" s="3114"/>
      <c r="E263" s="3114"/>
      <c r="F263" s="3122"/>
      <c r="G263" s="3117"/>
      <c r="H263" s="3117"/>
      <c r="I263" s="3116"/>
      <c r="J263" s="3117"/>
      <c r="K263" s="3200"/>
      <c r="L263" s="3084"/>
      <c r="M263" s="3084"/>
      <c r="N263" s="3084"/>
      <c r="O263" s="3084"/>
      <c r="P263" s="3206"/>
      <c r="Q263" s="3084"/>
      <c r="R263" s="3084"/>
    </row>
    <row r="264" spans="1:19" ht="18.600000000000001" customHeight="1">
      <c r="A264" s="3116">
        <f t="shared" si="10"/>
        <v>29</v>
      </c>
      <c r="B264" s="3117"/>
      <c r="C264" s="3117"/>
      <c r="D264" s="3114"/>
      <c r="E264" s="3114"/>
      <c r="F264" s="3122"/>
      <c r="G264" s="3177"/>
      <c r="H264" s="3117"/>
      <c r="I264" s="3116"/>
      <c r="J264" s="3117"/>
      <c r="K264" s="3200"/>
      <c r="L264" s="3084"/>
      <c r="M264" s="3084"/>
      <c r="N264" s="3084"/>
      <c r="O264" s="3084"/>
      <c r="P264" s="3206"/>
      <c r="Q264" s="3084"/>
      <c r="R264" s="3084"/>
    </row>
    <row r="265" spans="1:19" ht="18.600000000000001" customHeight="1">
      <c r="A265" s="3116">
        <f t="shared" si="10"/>
        <v>30</v>
      </c>
      <c r="B265" s="3140"/>
      <c r="C265" s="3140"/>
      <c r="D265" s="3114"/>
      <c r="E265" s="3114"/>
      <c r="F265" s="3122"/>
      <c r="G265" s="3140"/>
      <c r="H265" s="3140"/>
      <c r="I265" s="3116"/>
      <c r="J265" s="3140"/>
      <c r="K265" s="3200"/>
      <c r="L265" s="3153"/>
      <c r="M265" s="3196"/>
      <c r="N265" s="3196"/>
      <c r="O265" s="3196"/>
      <c r="P265" s="3153"/>
      <c r="Q265" s="3196"/>
      <c r="R265" s="3196"/>
      <c r="S265" s="3196"/>
    </row>
    <row r="266" spans="1:19" ht="18.600000000000001" customHeight="1">
      <c r="A266" s="3116">
        <f t="shared" si="10"/>
        <v>31</v>
      </c>
      <c r="B266" s="3117"/>
      <c r="C266" s="3117"/>
      <c r="D266" s="3114"/>
      <c r="E266" s="3114"/>
      <c r="F266" s="3122"/>
      <c r="G266" s="3117"/>
      <c r="H266" s="3117"/>
      <c r="I266" s="3116"/>
      <c r="J266" s="3117"/>
      <c r="K266" s="3200"/>
      <c r="L266" s="3084"/>
      <c r="M266" s="3084"/>
      <c r="N266" s="3084"/>
      <c r="O266" s="3084"/>
      <c r="P266" s="3206"/>
      <c r="Q266" s="3084"/>
      <c r="R266" s="3084"/>
    </row>
    <row r="267" spans="1:19" ht="18.600000000000001" customHeight="1">
      <c r="A267" s="3116">
        <f t="shared" si="10"/>
        <v>32</v>
      </c>
      <c r="B267" s="3117"/>
      <c r="C267" s="3117"/>
      <c r="D267" s="3114"/>
      <c r="E267" s="3114"/>
      <c r="F267" s="3115"/>
      <c r="G267" s="3117"/>
      <c r="H267" s="3117"/>
      <c r="I267" s="3116"/>
      <c r="J267" s="3117"/>
      <c r="K267" s="3200"/>
      <c r="L267" s="3084"/>
      <c r="M267" s="3084"/>
      <c r="N267" s="3084"/>
      <c r="O267" s="3084"/>
      <c r="P267" s="3206"/>
      <c r="Q267" s="3084"/>
      <c r="R267" s="3084"/>
    </row>
    <row r="268" spans="1:19" ht="18.600000000000001" customHeight="1">
      <c r="A268" s="3116">
        <f t="shared" si="10"/>
        <v>33</v>
      </c>
      <c r="B268" s="3117"/>
      <c r="C268" s="3117"/>
      <c r="D268" s="3114"/>
      <c r="E268" s="3114"/>
      <c r="F268" s="3122"/>
      <c r="G268" s="3117"/>
      <c r="H268" s="3117"/>
      <c r="I268" s="3116"/>
      <c r="J268" s="3117"/>
      <c r="K268" s="3200"/>
      <c r="L268" s="3084"/>
      <c r="M268" s="3084"/>
      <c r="N268" s="3084"/>
      <c r="O268" s="3084"/>
      <c r="P268" s="3206"/>
      <c r="Q268" s="3084"/>
      <c r="R268" s="3084"/>
    </row>
    <row r="269" spans="1:19" ht="18.600000000000001" customHeight="1" thickBot="1">
      <c r="A269" s="3116">
        <f t="shared" si="10"/>
        <v>34</v>
      </c>
      <c r="B269" s="3117"/>
      <c r="C269" s="3117"/>
      <c r="D269" s="3114"/>
      <c r="E269" s="3114"/>
      <c r="F269" s="3122"/>
      <c r="G269" s="3117"/>
      <c r="H269" s="3117"/>
      <c r="I269" s="3116"/>
      <c r="J269" s="3117"/>
      <c r="K269" s="3200"/>
      <c r="L269" s="3084"/>
      <c r="M269" s="3084"/>
      <c r="N269" s="3084"/>
      <c r="O269" s="3084"/>
      <c r="P269" s="3206"/>
      <c r="Q269" s="3084"/>
      <c r="R269" s="3084"/>
    </row>
    <row r="270" spans="1:19" ht="18.600000000000001" customHeight="1" thickBot="1">
      <c r="A270" s="3131">
        <f t="shared" si="10"/>
        <v>35</v>
      </c>
      <c r="B270" s="3135"/>
      <c r="C270" s="3164"/>
      <c r="D270" s="3133"/>
      <c r="E270" s="3133"/>
      <c r="F270" s="3197" t="s">
        <v>1730</v>
      </c>
      <c r="G270" s="3165">
        <f>SUM(G8:G25,G27:G46,G55:G86,G88:G89,G91:G104,G113:G140,G149:G164,G166:G185,G194:G199,G201:G227,G236:G251)</f>
        <v>411.76999999999964</v>
      </c>
      <c r="H270" s="3165">
        <f>SUM(H8:H25,H27:H46,H55:H86,H88:H89,H91:H101,H113:H140,H149:H164,H166:H185,H194:H199,H201:H227,H236:H251)</f>
        <v>125.59999999999997</v>
      </c>
      <c r="I270" s="3136"/>
      <c r="J270" s="3137"/>
      <c r="K270" s="3200"/>
      <c r="L270" s="3084"/>
      <c r="M270" s="3084"/>
      <c r="N270" s="3084"/>
      <c r="O270" s="3084"/>
      <c r="P270" s="3206"/>
      <c r="Q270" s="3084"/>
      <c r="R270" s="3084"/>
    </row>
    <row r="271" spans="1:19" ht="18.600000000000001" customHeight="1">
      <c r="A271" s="3153"/>
      <c r="B271" s="3182"/>
      <c r="C271" s="3182"/>
      <c r="D271" s="3191"/>
      <c r="E271" s="3191"/>
      <c r="F271" s="3198"/>
      <c r="G271" s="3199"/>
      <c r="H271" s="3199"/>
      <c r="I271" s="3153"/>
      <c r="J271" s="3182"/>
      <c r="K271" s="3200"/>
      <c r="L271" s="3084"/>
      <c r="M271" s="3084"/>
      <c r="N271" s="3084"/>
      <c r="O271" s="3084"/>
      <c r="P271" s="3206"/>
      <c r="Q271" s="3084"/>
      <c r="R271" s="3084"/>
    </row>
    <row r="272" spans="1:19" s="3084" customFormat="1" ht="15">
      <c r="A272" s="3085"/>
      <c r="K272" s="3168"/>
      <c r="L272" s="3085"/>
      <c r="M272" s="3085"/>
      <c r="N272" s="3085"/>
      <c r="P272" s="3206"/>
    </row>
    <row r="273" spans="1:16" s="3084" customFormat="1" ht="15">
      <c r="A273" s="3085"/>
      <c r="K273" s="3168"/>
      <c r="L273" s="3085"/>
      <c r="M273" s="3085"/>
      <c r="N273" s="3085"/>
      <c r="P273" s="3206"/>
    </row>
    <row r="274" spans="1:16" s="3084" customFormat="1" ht="15">
      <c r="A274" s="3085"/>
      <c r="K274" s="3168"/>
      <c r="L274" s="3085"/>
      <c r="M274" s="3085"/>
      <c r="N274" s="3085"/>
      <c r="P274" s="3206"/>
    </row>
    <row r="275" spans="1:16" s="3084" customFormat="1" ht="15">
      <c r="A275" s="3085"/>
      <c r="K275" s="3168"/>
      <c r="L275" s="3085"/>
      <c r="M275" s="3085"/>
      <c r="N275" s="3085"/>
      <c r="P275" s="3206"/>
    </row>
    <row r="276" spans="1:16" s="3084" customFormat="1" ht="15">
      <c r="A276" s="3085"/>
      <c r="K276" s="3168"/>
      <c r="L276" s="3085"/>
      <c r="M276" s="3085"/>
      <c r="N276" s="3085"/>
      <c r="P276" s="3206"/>
    </row>
    <row r="277" spans="1:16" s="3084" customFormat="1" ht="15">
      <c r="A277" s="3085"/>
      <c r="K277" s="3168"/>
      <c r="L277" s="3085"/>
      <c r="M277" s="3085"/>
      <c r="N277" s="3085"/>
      <c r="P277" s="3206"/>
    </row>
    <row r="278" spans="1:16" s="3084" customFormat="1" ht="15">
      <c r="A278" s="3085"/>
      <c r="K278" s="3168"/>
      <c r="L278" s="3085"/>
      <c r="M278" s="3085"/>
      <c r="N278" s="3085"/>
      <c r="P278" s="3206"/>
    </row>
    <row r="279" spans="1:16" s="3084" customFormat="1" ht="15">
      <c r="A279" s="3085"/>
      <c r="K279" s="3168"/>
      <c r="L279" s="3085"/>
      <c r="M279" s="3085"/>
      <c r="N279" s="3085"/>
      <c r="P279" s="3206"/>
    </row>
    <row r="280" spans="1:16" s="3084" customFormat="1" ht="15">
      <c r="A280" s="3085"/>
      <c r="K280" s="3168"/>
      <c r="L280" s="3085"/>
      <c r="M280" s="3085"/>
      <c r="N280" s="3085"/>
      <c r="P280" s="3206"/>
    </row>
    <row r="281" spans="1:16" s="3084" customFormat="1" ht="15">
      <c r="A281" s="3085"/>
      <c r="K281" s="3168"/>
      <c r="L281" s="3085"/>
      <c r="M281" s="3085"/>
      <c r="N281" s="3085"/>
      <c r="P281" s="3206"/>
    </row>
    <row r="282" spans="1:16" s="3084" customFormat="1" ht="15">
      <c r="A282" s="3085"/>
      <c r="K282" s="3168"/>
      <c r="L282" s="3085"/>
      <c r="M282" s="3085"/>
      <c r="N282" s="3085"/>
      <c r="P282" s="3206"/>
    </row>
    <row r="283" spans="1:16" s="3084" customFormat="1" ht="15">
      <c r="A283" s="3085"/>
      <c r="K283" s="3168"/>
      <c r="L283" s="3085"/>
      <c r="M283" s="3085"/>
      <c r="N283" s="3085"/>
      <c r="P283" s="3206"/>
    </row>
    <row r="284" spans="1:16" s="3084" customFormat="1" ht="15">
      <c r="A284" s="3085"/>
      <c r="K284" s="3168"/>
      <c r="L284" s="3085"/>
      <c r="M284" s="3085"/>
      <c r="N284" s="3085"/>
      <c r="P284" s="3206"/>
    </row>
    <row r="285" spans="1:16" s="3084" customFormat="1" ht="15">
      <c r="A285" s="3085"/>
      <c r="K285" s="3168"/>
      <c r="L285" s="3085"/>
      <c r="M285" s="3085"/>
      <c r="N285" s="3085"/>
      <c r="P285" s="3206"/>
    </row>
    <row r="286" spans="1:16" s="3084" customFormat="1" ht="15">
      <c r="A286" s="3085"/>
      <c r="K286" s="3168"/>
      <c r="L286" s="3085"/>
      <c r="M286" s="3085"/>
      <c r="N286" s="3085"/>
      <c r="P286" s="3206"/>
    </row>
    <row r="287" spans="1:16" s="3084" customFormat="1" ht="15">
      <c r="A287" s="3085"/>
      <c r="K287" s="3168"/>
      <c r="L287" s="3085"/>
      <c r="M287" s="3085"/>
      <c r="N287" s="3085"/>
      <c r="P287" s="3206"/>
    </row>
    <row r="288" spans="1:16" s="3084" customFormat="1" ht="15">
      <c r="A288" s="3085"/>
      <c r="K288" s="3168"/>
      <c r="L288" s="3085"/>
      <c r="M288" s="3085"/>
      <c r="N288" s="3085"/>
      <c r="P288" s="3206"/>
    </row>
    <row r="289" spans="1:16" s="3084" customFormat="1" ht="15">
      <c r="A289" s="3085"/>
      <c r="K289" s="3168"/>
      <c r="L289" s="3085"/>
      <c r="M289" s="3085"/>
      <c r="N289" s="3085"/>
      <c r="P289" s="3206"/>
    </row>
    <row r="290" spans="1:16" s="3084" customFormat="1" ht="15">
      <c r="A290" s="3085"/>
      <c r="K290" s="3168"/>
      <c r="L290" s="3085"/>
      <c r="M290" s="3085"/>
      <c r="N290" s="3085"/>
      <c r="P290" s="3206"/>
    </row>
    <row r="291" spans="1:16" s="3084" customFormat="1" ht="15">
      <c r="A291" s="3085"/>
      <c r="K291" s="3168"/>
      <c r="L291" s="3085"/>
      <c r="M291" s="3085"/>
      <c r="N291" s="3085"/>
      <c r="P291" s="3206"/>
    </row>
    <row r="292" spans="1:16" s="3084" customFormat="1" ht="15">
      <c r="A292" s="3085"/>
      <c r="K292" s="3168"/>
      <c r="L292" s="3085"/>
      <c r="M292" s="3085"/>
      <c r="N292" s="3085"/>
      <c r="P292" s="3206"/>
    </row>
    <row r="293" spans="1:16" s="3084" customFormat="1" ht="15">
      <c r="A293" s="3085"/>
      <c r="K293" s="3168"/>
      <c r="L293" s="3085"/>
      <c r="M293" s="3085"/>
      <c r="N293" s="3085"/>
      <c r="P293" s="3206"/>
    </row>
    <row r="294" spans="1:16" s="3084" customFormat="1" ht="15">
      <c r="A294" s="3085"/>
      <c r="K294" s="3168"/>
      <c r="L294" s="3085"/>
      <c r="M294" s="3085"/>
      <c r="N294" s="3085"/>
      <c r="P294" s="3206"/>
    </row>
    <row r="295" spans="1:16" s="3084" customFormat="1" ht="15">
      <c r="A295" s="3085"/>
      <c r="K295" s="3168"/>
      <c r="L295" s="3085"/>
      <c r="M295" s="3085"/>
      <c r="N295" s="3085"/>
      <c r="P295" s="3206"/>
    </row>
    <row r="296" spans="1:16" s="3084" customFormat="1" ht="15">
      <c r="A296" s="3085"/>
      <c r="K296" s="3168"/>
      <c r="L296" s="3085"/>
      <c r="M296" s="3085"/>
      <c r="N296" s="3085"/>
      <c r="P296" s="3206"/>
    </row>
    <row r="297" spans="1:16" s="3084" customFormat="1" ht="15">
      <c r="A297" s="3085"/>
      <c r="K297" s="3168"/>
      <c r="L297" s="3085"/>
      <c r="M297" s="3085"/>
      <c r="N297" s="3085"/>
      <c r="P297" s="3206"/>
    </row>
    <row r="298" spans="1:16" s="3084" customFormat="1" ht="15">
      <c r="A298" s="3085"/>
      <c r="K298" s="3168"/>
      <c r="L298" s="3085"/>
      <c r="M298" s="3085"/>
      <c r="N298" s="3085"/>
      <c r="P298" s="3206"/>
    </row>
    <row r="299" spans="1:16" s="3084" customFormat="1" ht="15">
      <c r="A299" s="3085"/>
      <c r="K299" s="3168"/>
      <c r="L299" s="3085"/>
      <c r="M299" s="3085"/>
      <c r="N299" s="3085"/>
      <c r="P299" s="3206"/>
    </row>
    <row r="300" spans="1:16" s="3084" customFormat="1" ht="15">
      <c r="A300" s="3085"/>
      <c r="K300" s="3168"/>
      <c r="L300" s="3085"/>
      <c r="M300" s="3085"/>
      <c r="N300" s="3085"/>
      <c r="P300" s="3206"/>
    </row>
    <row r="301" spans="1:16" s="3084" customFormat="1" ht="15">
      <c r="A301" s="3085"/>
      <c r="K301" s="3168"/>
      <c r="L301" s="3085"/>
      <c r="M301" s="3085"/>
      <c r="N301" s="3085"/>
      <c r="P301" s="3206"/>
    </row>
    <row r="302" spans="1:16" s="3084" customFormat="1" ht="15">
      <c r="A302" s="3085"/>
      <c r="K302" s="3168"/>
      <c r="L302" s="3085"/>
      <c r="M302" s="3085"/>
      <c r="N302" s="3085"/>
      <c r="P302" s="3206"/>
    </row>
    <row r="303" spans="1:16" s="3084" customFormat="1" ht="15">
      <c r="A303" s="3085"/>
      <c r="K303" s="3168"/>
      <c r="L303" s="3085"/>
      <c r="M303" s="3085"/>
      <c r="N303" s="3085"/>
      <c r="P303" s="3206"/>
    </row>
    <row r="304" spans="1:16" s="3084" customFormat="1" ht="15">
      <c r="A304" s="3085"/>
      <c r="K304" s="3168"/>
      <c r="L304" s="3085"/>
      <c r="M304" s="3085"/>
      <c r="N304" s="3085"/>
      <c r="P304" s="3206"/>
    </row>
    <row r="305" spans="1:16" s="3084" customFormat="1" ht="15">
      <c r="A305" s="3085"/>
      <c r="K305" s="3168"/>
      <c r="L305" s="3085"/>
      <c r="M305" s="3085"/>
      <c r="N305" s="3085"/>
      <c r="P305" s="3206"/>
    </row>
    <row r="306" spans="1:16" s="3084" customFormat="1" ht="15">
      <c r="A306" s="3085"/>
      <c r="K306" s="3168"/>
      <c r="L306" s="3085"/>
      <c r="M306" s="3085"/>
      <c r="N306" s="3085"/>
      <c r="P306" s="3206"/>
    </row>
    <row r="307" spans="1:16" s="3084" customFormat="1" ht="15">
      <c r="A307" s="3085"/>
      <c r="K307" s="3168"/>
      <c r="L307" s="3085"/>
      <c r="M307" s="3085"/>
      <c r="N307" s="3085"/>
      <c r="P307" s="3206"/>
    </row>
    <row r="308" spans="1:16" s="3084" customFormat="1" ht="15">
      <c r="A308" s="3085"/>
      <c r="K308" s="3168"/>
      <c r="L308" s="3085"/>
      <c r="M308" s="3085"/>
      <c r="N308" s="3085"/>
      <c r="P308" s="3206"/>
    </row>
    <row r="309" spans="1:16" s="3084" customFormat="1" ht="15">
      <c r="A309" s="3085"/>
      <c r="K309" s="3168"/>
      <c r="L309" s="3085"/>
      <c r="M309" s="3085"/>
      <c r="N309" s="3085"/>
      <c r="P309" s="3206"/>
    </row>
    <row r="310" spans="1:16" s="3084" customFormat="1" ht="15">
      <c r="A310" s="3085"/>
      <c r="K310" s="3168"/>
      <c r="L310" s="3085"/>
      <c r="M310" s="3085"/>
      <c r="N310" s="3085"/>
      <c r="P310" s="3206"/>
    </row>
    <row r="311" spans="1:16" s="3084" customFormat="1" ht="15">
      <c r="A311" s="3085"/>
      <c r="K311" s="3168"/>
      <c r="L311" s="3085"/>
      <c r="M311" s="3085"/>
      <c r="N311" s="3085"/>
      <c r="P311" s="3206"/>
    </row>
    <row r="312" spans="1:16" s="3084" customFormat="1" ht="15">
      <c r="A312" s="3085"/>
      <c r="K312" s="3168"/>
      <c r="L312" s="3085"/>
      <c r="M312" s="3085"/>
      <c r="N312" s="3085"/>
      <c r="P312" s="3206"/>
    </row>
    <row r="313" spans="1:16" s="3084" customFormat="1" ht="15">
      <c r="A313" s="3085"/>
      <c r="K313" s="3168"/>
      <c r="L313" s="3085"/>
      <c r="M313" s="3085"/>
      <c r="N313" s="3085"/>
      <c r="P313" s="3206"/>
    </row>
    <row r="314" spans="1:16" s="3084" customFormat="1" ht="15">
      <c r="A314" s="3085"/>
      <c r="K314" s="3168"/>
      <c r="L314" s="3085"/>
      <c r="M314" s="3085"/>
      <c r="N314" s="3085"/>
      <c r="P314" s="3206"/>
    </row>
    <row r="315" spans="1:16" s="3084" customFormat="1" ht="15">
      <c r="A315" s="3085"/>
      <c r="K315" s="3168"/>
      <c r="L315" s="3085"/>
      <c r="M315" s="3085"/>
      <c r="N315" s="3085"/>
      <c r="P315" s="3206"/>
    </row>
    <row r="316" spans="1:16" s="3084" customFormat="1" ht="15">
      <c r="A316" s="3085"/>
      <c r="K316" s="3168"/>
      <c r="L316" s="3085"/>
      <c r="M316" s="3085"/>
      <c r="N316" s="3085"/>
      <c r="P316" s="3206"/>
    </row>
    <row r="317" spans="1:16" s="3084" customFormat="1" ht="15">
      <c r="A317" s="3085"/>
      <c r="K317" s="3168"/>
      <c r="L317" s="3085"/>
      <c r="M317" s="3085"/>
      <c r="N317" s="3085"/>
      <c r="P317" s="3206"/>
    </row>
    <row r="318" spans="1:16" s="3084" customFormat="1" ht="15">
      <c r="A318" s="3085"/>
      <c r="K318" s="3168"/>
      <c r="L318" s="3085"/>
      <c r="M318" s="3085"/>
      <c r="N318" s="3085"/>
      <c r="P318" s="3206"/>
    </row>
    <row r="319" spans="1:16" s="3084" customFormat="1" ht="15">
      <c r="A319" s="3085"/>
      <c r="K319" s="3168"/>
      <c r="L319" s="3085"/>
      <c r="M319" s="3085"/>
      <c r="N319" s="3085"/>
      <c r="P319" s="3206"/>
    </row>
    <row r="320" spans="1:16" s="3084" customFormat="1" ht="15">
      <c r="A320" s="3085"/>
      <c r="K320" s="3168"/>
      <c r="L320" s="3085"/>
      <c r="M320" s="3085"/>
      <c r="N320" s="3085"/>
      <c r="P320" s="3206"/>
    </row>
    <row r="321" spans="1:16" s="3084" customFormat="1" ht="15">
      <c r="A321" s="3085"/>
      <c r="K321" s="3168"/>
      <c r="L321" s="3085"/>
      <c r="M321" s="3085"/>
      <c r="N321" s="3085"/>
      <c r="P321" s="3206"/>
    </row>
    <row r="322" spans="1:16" s="3084" customFormat="1" ht="15">
      <c r="A322" s="3085"/>
      <c r="K322" s="3168"/>
      <c r="L322" s="3085"/>
      <c r="M322" s="3085"/>
      <c r="N322" s="3085"/>
      <c r="P322" s="3206"/>
    </row>
    <row r="323" spans="1:16" s="3084" customFormat="1" ht="15">
      <c r="A323" s="3085"/>
      <c r="K323" s="3168"/>
      <c r="L323" s="3085"/>
      <c r="M323" s="3085"/>
      <c r="N323" s="3085"/>
      <c r="P323" s="3206"/>
    </row>
    <row r="324" spans="1:16" s="3084" customFormat="1" ht="15">
      <c r="A324" s="3085"/>
      <c r="K324" s="3168"/>
      <c r="L324" s="3085"/>
      <c r="M324" s="3085"/>
      <c r="N324" s="3085"/>
      <c r="P324" s="3206"/>
    </row>
    <row r="325" spans="1:16" s="3084" customFormat="1" ht="15">
      <c r="A325" s="3085"/>
      <c r="K325" s="3168"/>
      <c r="L325" s="3085"/>
      <c r="M325" s="3085"/>
      <c r="N325" s="3085"/>
      <c r="P325" s="3206"/>
    </row>
    <row r="326" spans="1:16" s="3084" customFormat="1" ht="15">
      <c r="A326" s="3085"/>
      <c r="K326" s="3168"/>
      <c r="L326" s="3085"/>
      <c r="M326" s="3085"/>
      <c r="N326" s="3085"/>
      <c r="P326" s="3206"/>
    </row>
    <row r="327" spans="1:16" s="3084" customFormat="1" ht="15">
      <c r="A327" s="3085"/>
      <c r="K327" s="3168"/>
      <c r="L327" s="3085"/>
      <c r="M327" s="3085"/>
      <c r="N327" s="3085"/>
      <c r="P327" s="3206"/>
    </row>
    <row r="328" spans="1:16" s="3084" customFormat="1" ht="15">
      <c r="A328" s="3085"/>
      <c r="K328" s="3168"/>
      <c r="L328" s="3085"/>
      <c r="M328" s="3085"/>
      <c r="N328" s="3085"/>
      <c r="P328" s="3206"/>
    </row>
    <row r="329" spans="1:16" s="3084" customFormat="1" ht="15">
      <c r="A329" s="3085"/>
      <c r="K329" s="3168"/>
      <c r="L329" s="3085"/>
      <c r="M329" s="3085"/>
      <c r="N329" s="3085"/>
      <c r="P329" s="3206"/>
    </row>
    <row r="330" spans="1:16" s="3084" customFormat="1" ht="15">
      <c r="A330" s="3085"/>
      <c r="K330" s="3168"/>
      <c r="L330" s="3085"/>
      <c r="M330" s="3085"/>
      <c r="N330" s="3085"/>
      <c r="P330" s="3206"/>
    </row>
    <row r="331" spans="1:16" s="3084" customFormat="1" ht="15">
      <c r="A331" s="3085"/>
      <c r="K331" s="3168"/>
      <c r="L331" s="3085"/>
      <c r="M331" s="3085"/>
      <c r="N331" s="3085"/>
      <c r="P331" s="3206"/>
    </row>
    <row r="332" spans="1:16" s="3084" customFormat="1" ht="15">
      <c r="A332" s="3085"/>
      <c r="K332" s="3168"/>
      <c r="L332" s="3085"/>
      <c r="M332" s="3085"/>
      <c r="N332" s="3085"/>
      <c r="P332" s="3206"/>
    </row>
    <row r="333" spans="1:16" s="3084" customFormat="1" ht="15">
      <c r="A333" s="3085"/>
      <c r="K333" s="3168"/>
      <c r="L333" s="3085"/>
      <c r="M333" s="3085"/>
      <c r="N333" s="3085"/>
      <c r="P333" s="3206"/>
    </row>
    <row r="334" spans="1:16" s="3084" customFormat="1" ht="15">
      <c r="A334" s="3085"/>
      <c r="K334" s="3168"/>
      <c r="L334" s="3085"/>
      <c r="M334" s="3085"/>
      <c r="N334" s="3085"/>
      <c r="P334" s="3206"/>
    </row>
    <row r="335" spans="1:16" s="3084" customFormat="1" ht="15">
      <c r="A335" s="3085"/>
      <c r="K335" s="3168"/>
      <c r="L335" s="3085"/>
      <c r="M335" s="3085"/>
      <c r="N335" s="3085"/>
      <c r="P335" s="3206"/>
    </row>
    <row r="336" spans="1:16" s="3084" customFormat="1" ht="15">
      <c r="A336" s="3085"/>
      <c r="K336" s="3168"/>
      <c r="L336" s="3085"/>
      <c r="M336" s="3085"/>
      <c r="N336" s="3085"/>
      <c r="P336" s="3206"/>
    </row>
    <row r="337" spans="1:16" s="3084" customFormat="1" ht="15">
      <c r="A337" s="3085"/>
      <c r="K337" s="3168"/>
      <c r="L337" s="3085"/>
      <c r="M337" s="3085"/>
      <c r="N337" s="3085"/>
      <c r="P337" s="3206"/>
    </row>
    <row r="338" spans="1:16" s="3084" customFormat="1" ht="15">
      <c r="A338" s="3085"/>
      <c r="K338" s="3168"/>
      <c r="L338" s="3085"/>
      <c r="M338" s="3085"/>
      <c r="N338" s="3085"/>
      <c r="P338" s="3206"/>
    </row>
    <row r="339" spans="1:16" s="3084" customFormat="1" ht="15">
      <c r="A339" s="3085"/>
      <c r="K339" s="3168"/>
      <c r="L339" s="3085"/>
      <c r="M339" s="3085"/>
      <c r="N339" s="3085"/>
      <c r="P339" s="3206"/>
    </row>
    <row r="340" spans="1:16" s="3084" customFormat="1" ht="15">
      <c r="A340" s="3085"/>
      <c r="K340" s="3168"/>
      <c r="L340" s="3085"/>
      <c r="M340" s="3085"/>
      <c r="N340" s="3085"/>
      <c r="P340" s="3206"/>
    </row>
    <row r="341" spans="1:16" s="3084" customFormat="1" ht="15">
      <c r="A341" s="3085"/>
      <c r="K341" s="3168"/>
      <c r="L341" s="3085"/>
      <c r="M341" s="3085"/>
      <c r="N341" s="3085"/>
      <c r="P341" s="3206"/>
    </row>
    <row r="342" spans="1:16" s="3084" customFormat="1" ht="15">
      <c r="A342" s="3085"/>
      <c r="K342" s="3168"/>
      <c r="L342" s="3085"/>
      <c r="M342" s="3085"/>
      <c r="N342" s="3085"/>
      <c r="P342" s="3206"/>
    </row>
    <row r="343" spans="1:16" s="3084" customFormat="1" ht="15">
      <c r="A343" s="3085"/>
      <c r="K343" s="3168"/>
      <c r="L343" s="3085"/>
      <c r="M343" s="3085"/>
      <c r="N343" s="3085"/>
      <c r="P343" s="3206"/>
    </row>
    <row r="344" spans="1:16" s="3084" customFormat="1" ht="15">
      <c r="A344" s="3085"/>
      <c r="K344" s="3168"/>
      <c r="L344" s="3085"/>
      <c r="M344" s="3085"/>
      <c r="N344" s="3085"/>
      <c r="P344" s="3206"/>
    </row>
    <row r="345" spans="1:16" s="3084" customFormat="1" ht="15">
      <c r="A345" s="3085"/>
      <c r="K345" s="3168"/>
      <c r="L345" s="3085"/>
      <c r="M345" s="3085"/>
      <c r="N345" s="3085"/>
      <c r="P345" s="3206"/>
    </row>
    <row r="346" spans="1:16" s="3084" customFormat="1" ht="15">
      <c r="A346" s="3085"/>
      <c r="K346" s="3168"/>
      <c r="L346" s="3085"/>
      <c r="M346" s="3085"/>
      <c r="N346" s="3085"/>
      <c r="P346" s="3206"/>
    </row>
    <row r="347" spans="1:16" s="3084" customFormat="1" ht="15">
      <c r="A347" s="3085"/>
      <c r="K347" s="3168"/>
      <c r="L347" s="3085"/>
      <c r="M347" s="3085"/>
      <c r="N347" s="3085"/>
      <c r="P347" s="3206"/>
    </row>
    <row r="348" spans="1:16" s="3084" customFormat="1" ht="15">
      <c r="A348" s="3085"/>
      <c r="K348" s="3168"/>
      <c r="L348" s="3085"/>
      <c r="M348" s="3085"/>
      <c r="N348" s="3085"/>
      <c r="P348" s="3206"/>
    </row>
    <row r="349" spans="1:16" s="3084" customFormat="1" ht="15">
      <c r="A349" s="3085"/>
      <c r="K349" s="3168"/>
      <c r="L349" s="3085"/>
      <c r="M349" s="3085"/>
      <c r="N349" s="3085"/>
      <c r="P349" s="3206"/>
    </row>
    <row r="350" spans="1:16" s="3084" customFormat="1" ht="15">
      <c r="A350" s="3085"/>
      <c r="K350" s="3168"/>
      <c r="L350" s="3085"/>
      <c r="M350" s="3085"/>
      <c r="N350" s="3085"/>
      <c r="P350" s="3206"/>
    </row>
    <row r="351" spans="1:16" s="3084" customFormat="1" ht="15">
      <c r="A351" s="3085"/>
      <c r="K351" s="3168"/>
      <c r="L351" s="3085"/>
      <c r="M351" s="3085"/>
      <c r="N351" s="3085"/>
      <c r="P351" s="3206"/>
    </row>
    <row r="352" spans="1:16" s="3084" customFormat="1" ht="15">
      <c r="A352" s="3085"/>
      <c r="K352" s="3168"/>
      <c r="L352" s="3085"/>
      <c r="M352" s="3085"/>
      <c r="N352" s="3085"/>
      <c r="P352" s="3206"/>
    </row>
    <row r="353" spans="1:16" s="3084" customFormat="1" ht="15">
      <c r="A353" s="3085"/>
      <c r="K353" s="3168"/>
      <c r="L353" s="3085"/>
      <c r="M353" s="3085"/>
      <c r="N353" s="3085"/>
      <c r="P353" s="3206"/>
    </row>
    <row r="354" spans="1:16" s="3084" customFormat="1" ht="15">
      <c r="A354" s="3085"/>
      <c r="K354" s="3168"/>
      <c r="L354" s="3085"/>
      <c r="M354" s="3085"/>
      <c r="N354" s="3085"/>
      <c r="P354" s="3206"/>
    </row>
    <row r="355" spans="1:16" s="3084" customFormat="1" ht="15">
      <c r="A355" s="3085"/>
      <c r="K355" s="3168"/>
      <c r="L355" s="3085"/>
      <c r="M355" s="3085"/>
      <c r="N355" s="3085"/>
      <c r="P355" s="3206"/>
    </row>
    <row r="356" spans="1:16" s="3084" customFormat="1" ht="15">
      <c r="A356" s="3085"/>
      <c r="K356" s="3168"/>
      <c r="L356" s="3085"/>
      <c r="M356" s="3085"/>
      <c r="N356" s="3085"/>
      <c r="P356" s="3206"/>
    </row>
    <row r="357" spans="1:16" s="3084" customFormat="1" ht="15">
      <c r="A357" s="3085"/>
      <c r="K357" s="3168"/>
      <c r="L357" s="3085"/>
      <c r="M357" s="3085"/>
      <c r="N357" s="3085"/>
      <c r="P357" s="3206"/>
    </row>
    <row r="358" spans="1:16" s="3084" customFormat="1" ht="15">
      <c r="A358" s="3085"/>
      <c r="K358" s="3168"/>
      <c r="L358" s="3085"/>
      <c r="M358" s="3085"/>
      <c r="N358" s="3085"/>
      <c r="P358" s="3206"/>
    </row>
    <row r="359" spans="1:16" s="3084" customFormat="1" ht="15">
      <c r="A359" s="3085"/>
      <c r="K359" s="3168"/>
      <c r="L359" s="3085"/>
      <c r="M359" s="3085"/>
      <c r="N359" s="3085"/>
      <c r="P359" s="3206"/>
    </row>
    <row r="360" spans="1:16" s="3084" customFormat="1" ht="15">
      <c r="A360" s="3085"/>
      <c r="K360" s="3168"/>
      <c r="L360" s="3085"/>
      <c r="M360" s="3085"/>
      <c r="N360" s="3085"/>
      <c r="P360" s="3206"/>
    </row>
    <row r="361" spans="1:16" s="3084" customFormat="1" ht="15">
      <c r="A361" s="3085"/>
      <c r="K361" s="3168"/>
      <c r="L361" s="3085"/>
      <c r="M361" s="3085"/>
      <c r="N361" s="3085"/>
      <c r="P361" s="3206"/>
    </row>
    <row r="362" spans="1:16" s="3084" customFormat="1" ht="15">
      <c r="A362" s="3085"/>
      <c r="K362" s="3168"/>
      <c r="L362" s="3085"/>
      <c r="M362" s="3085"/>
      <c r="N362" s="3085"/>
      <c r="P362" s="3206"/>
    </row>
    <row r="363" spans="1:16" s="3084" customFormat="1" ht="15">
      <c r="A363" s="3085"/>
      <c r="K363" s="3168"/>
      <c r="L363" s="3085"/>
      <c r="M363" s="3085"/>
      <c r="N363" s="3085"/>
      <c r="P363" s="3206"/>
    </row>
    <row r="364" spans="1:16" s="3084" customFormat="1" ht="15">
      <c r="A364" s="3085"/>
      <c r="K364" s="3168"/>
      <c r="L364" s="3085"/>
      <c r="M364" s="3085"/>
      <c r="N364" s="3085"/>
      <c r="P364" s="3206"/>
    </row>
    <row r="365" spans="1:16" s="3084" customFormat="1" ht="15">
      <c r="A365" s="3085"/>
      <c r="K365" s="3168"/>
      <c r="L365" s="3085"/>
      <c r="M365" s="3085"/>
      <c r="N365" s="3085"/>
      <c r="P365" s="3206"/>
    </row>
    <row r="366" spans="1:16" s="3084" customFormat="1" ht="15">
      <c r="A366" s="3085"/>
      <c r="K366" s="3168"/>
      <c r="L366" s="3085"/>
      <c r="M366" s="3085"/>
      <c r="N366" s="3085"/>
      <c r="P366" s="3206"/>
    </row>
    <row r="367" spans="1:16" s="3084" customFormat="1" ht="15">
      <c r="A367" s="3085"/>
      <c r="K367" s="3168"/>
      <c r="L367" s="3085"/>
      <c r="M367" s="3085"/>
      <c r="N367" s="3085"/>
      <c r="P367" s="3206"/>
    </row>
    <row r="368" spans="1:16" s="3084" customFormat="1" ht="15">
      <c r="A368" s="3085"/>
      <c r="K368" s="3168"/>
      <c r="L368" s="3085"/>
      <c r="M368" s="3085"/>
      <c r="N368" s="3085"/>
      <c r="P368" s="3206"/>
    </row>
    <row r="369" spans="1:16" s="3084" customFormat="1" ht="15">
      <c r="A369" s="3085"/>
      <c r="K369" s="3168"/>
      <c r="L369" s="3085"/>
      <c r="M369" s="3085"/>
      <c r="N369" s="3085"/>
      <c r="P369" s="3206"/>
    </row>
    <row r="370" spans="1:16" s="3084" customFormat="1" ht="15">
      <c r="A370" s="3085"/>
      <c r="D370" s="3207"/>
      <c r="E370" s="3207"/>
      <c r="K370" s="3168"/>
      <c r="L370" s="3085"/>
      <c r="M370" s="3085"/>
      <c r="N370" s="3085"/>
      <c r="P370" s="3206"/>
    </row>
    <row r="371" spans="1:16" s="3084" customFormat="1" ht="15">
      <c r="A371" s="3085"/>
      <c r="D371" s="3207"/>
      <c r="E371" s="3207"/>
      <c r="K371" s="3168"/>
      <c r="L371" s="3085"/>
      <c r="M371" s="3085"/>
      <c r="N371" s="3085"/>
      <c r="P371" s="3206"/>
    </row>
    <row r="372" spans="1:16" s="3084" customFormat="1" ht="15">
      <c r="A372" s="3085"/>
      <c r="D372" s="3207"/>
      <c r="E372" s="3207"/>
      <c r="K372" s="3168"/>
      <c r="L372" s="3085"/>
      <c r="M372" s="3085"/>
      <c r="N372" s="3085"/>
      <c r="P372" s="3206"/>
    </row>
    <row r="373" spans="1:16" s="3084" customFormat="1" ht="15">
      <c r="A373" s="3085"/>
      <c r="D373" s="3207"/>
      <c r="E373" s="3207"/>
      <c r="K373" s="3168"/>
      <c r="L373" s="3085"/>
      <c r="M373" s="3085"/>
      <c r="N373" s="3085"/>
      <c r="P373" s="3206"/>
    </row>
    <row r="374" spans="1:16" s="3084" customFormat="1" ht="15">
      <c r="A374" s="3085"/>
      <c r="D374" s="3207"/>
      <c r="E374" s="3207"/>
      <c r="K374" s="3168"/>
      <c r="L374" s="3085"/>
      <c r="M374" s="3085"/>
      <c r="N374" s="3085"/>
      <c r="P374" s="3206"/>
    </row>
    <row r="375" spans="1:16" s="3084" customFormat="1" ht="15">
      <c r="A375" s="3085"/>
      <c r="D375" s="3207"/>
      <c r="E375" s="3207"/>
      <c r="K375" s="3168"/>
      <c r="L375" s="3085"/>
      <c r="M375" s="3085"/>
      <c r="N375" s="3085"/>
      <c r="P375" s="3206"/>
    </row>
    <row r="376" spans="1:16" s="3084" customFormat="1" ht="15">
      <c r="A376" s="3085"/>
      <c r="D376" s="3207"/>
      <c r="E376" s="3207"/>
      <c r="K376" s="3168"/>
      <c r="L376" s="3085"/>
      <c r="M376" s="3085"/>
      <c r="N376" s="3085"/>
      <c r="P376" s="3206"/>
    </row>
    <row r="377" spans="1:16" s="3084" customFormat="1" ht="15">
      <c r="A377" s="3085"/>
      <c r="D377" s="3207"/>
      <c r="E377" s="3207"/>
      <c r="K377" s="3168"/>
      <c r="L377" s="3085"/>
      <c r="M377" s="3085"/>
      <c r="N377" s="3085"/>
      <c r="P377" s="3206"/>
    </row>
    <row r="378" spans="1:16" s="3084" customFormat="1" ht="15">
      <c r="A378" s="3085"/>
      <c r="D378" s="3207"/>
      <c r="E378" s="3207"/>
      <c r="K378" s="3168"/>
      <c r="L378" s="3085"/>
      <c r="M378" s="3085"/>
      <c r="N378" s="3085"/>
      <c r="P378" s="3206"/>
    </row>
    <row r="379" spans="1:16" s="3084" customFormat="1" ht="15">
      <c r="A379" s="3085"/>
      <c r="D379" s="3207"/>
      <c r="E379" s="3207"/>
      <c r="K379" s="3168"/>
      <c r="L379" s="3085"/>
      <c r="M379" s="3085"/>
      <c r="N379" s="3085"/>
      <c r="P379" s="3206"/>
    </row>
    <row r="380" spans="1:16" s="3084" customFormat="1" ht="15">
      <c r="A380" s="3085"/>
      <c r="D380" s="3207"/>
      <c r="E380" s="3207"/>
      <c r="K380" s="3168"/>
      <c r="L380" s="3085"/>
      <c r="M380" s="3085"/>
      <c r="N380" s="3085"/>
      <c r="P380" s="3206"/>
    </row>
    <row r="381" spans="1:16" s="3084" customFormat="1" ht="15">
      <c r="A381" s="3085"/>
      <c r="D381" s="3207"/>
      <c r="E381" s="3207"/>
      <c r="K381" s="3168"/>
      <c r="L381" s="3085"/>
      <c r="M381" s="3085"/>
      <c r="N381" s="3085"/>
      <c r="P381" s="3206"/>
    </row>
    <row r="382" spans="1:16" s="3084" customFormat="1" ht="15">
      <c r="A382" s="3085"/>
      <c r="D382" s="3207"/>
      <c r="E382" s="3207"/>
      <c r="K382" s="3168"/>
      <c r="L382" s="3085"/>
      <c r="M382" s="3085"/>
      <c r="N382" s="3085"/>
      <c r="P382" s="3206"/>
    </row>
    <row r="383" spans="1:16" s="3084" customFormat="1" ht="15">
      <c r="A383" s="3085"/>
      <c r="D383" s="3207"/>
      <c r="E383" s="3207"/>
      <c r="K383" s="3168"/>
      <c r="L383" s="3085"/>
      <c r="M383" s="3085"/>
      <c r="N383" s="3085"/>
      <c r="P383" s="3206"/>
    </row>
    <row r="384" spans="1:16" s="3084" customFormat="1" ht="15">
      <c r="A384" s="3085"/>
      <c r="D384" s="3207"/>
      <c r="E384" s="3207"/>
      <c r="K384" s="3168"/>
      <c r="L384" s="3085"/>
      <c r="M384" s="3085"/>
      <c r="N384" s="3085"/>
      <c r="P384" s="3206"/>
    </row>
    <row r="385" spans="1:16" s="3084" customFormat="1" ht="15">
      <c r="A385" s="3085"/>
      <c r="D385" s="3207"/>
      <c r="E385" s="3207"/>
      <c r="K385" s="3168"/>
      <c r="L385" s="3085"/>
      <c r="M385" s="3085"/>
      <c r="N385" s="3085"/>
      <c r="P385" s="3206"/>
    </row>
    <row r="386" spans="1:16" s="3084" customFormat="1" ht="15">
      <c r="A386" s="3085"/>
      <c r="D386" s="3207"/>
      <c r="E386" s="3207"/>
      <c r="K386" s="3168"/>
      <c r="L386" s="3085"/>
      <c r="M386" s="3085"/>
      <c r="N386" s="3085"/>
      <c r="P386" s="3206"/>
    </row>
    <row r="387" spans="1:16" s="3084" customFormat="1" ht="15">
      <c r="A387" s="3085"/>
      <c r="D387" s="3207"/>
      <c r="E387" s="3207"/>
      <c r="K387" s="3168"/>
      <c r="L387" s="3085"/>
      <c r="M387" s="3085"/>
      <c r="N387" s="3085"/>
      <c r="P387" s="3206"/>
    </row>
    <row r="388" spans="1:16" s="3084" customFormat="1" ht="15">
      <c r="A388" s="3085"/>
      <c r="D388" s="3207"/>
      <c r="E388" s="3207"/>
      <c r="K388" s="3168"/>
      <c r="L388" s="3085"/>
      <c r="M388" s="3085"/>
      <c r="N388" s="3085"/>
      <c r="P388" s="3206"/>
    </row>
    <row r="389" spans="1:16" s="3084" customFormat="1" ht="15">
      <c r="A389" s="3085"/>
      <c r="D389" s="3207"/>
      <c r="E389" s="3207"/>
      <c r="K389" s="3168"/>
      <c r="L389" s="3085"/>
      <c r="M389" s="3085"/>
      <c r="N389" s="3085"/>
      <c r="P389" s="3206"/>
    </row>
    <row r="390" spans="1:16" s="3084" customFormat="1" ht="15">
      <c r="A390" s="3085"/>
      <c r="D390" s="3207"/>
      <c r="E390" s="3207"/>
      <c r="K390" s="3168"/>
      <c r="L390" s="3085"/>
      <c r="M390" s="3085"/>
      <c r="N390" s="3085"/>
      <c r="P390" s="3206"/>
    </row>
    <row r="391" spans="1:16" s="3084" customFormat="1" ht="15">
      <c r="A391" s="3085"/>
      <c r="D391" s="3207"/>
      <c r="E391" s="3207"/>
      <c r="K391" s="3168"/>
      <c r="L391" s="3085"/>
      <c r="M391" s="3085"/>
      <c r="N391" s="3085"/>
      <c r="P391" s="3206"/>
    </row>
    <row r="392" spans="1:16" s="3084" customFormat="1" ht="15">
      <c r="A392" s="3085"/>
      <c r="D392" s="3207"/>
      <c r="E392" s="3207"/>
      <c r="K392" s="3168"/>
      <c r="L392" s="3085"/>
      <c r="M392" s="3085"/>
      <c r="N392" s="3085"/>
      <c r="P392" s="3206"/>
    </row>
    <row r="393" spans="1:16" s="3084" customFormat="1" ht="15">
      <c r="A393" s="3085"/>
      <c r="D393" s="3207"/>
      <c r="E393" s="3207"/>
      <c r="K393" s="3168"/>
      <c r="L393" s="3085"/>
      <c r="M393" s="3085"/>
      <c r="N393" s="3085"/>
      <c r="P393" s="3206"/>
    </row>
    <row r="394" spans="1:16" s="3084" customFormat="1" ht="15">
      <c r="A394" s="3085"/>
      <c r="D394" s="3207"/>
      <c r="E394" s="3207"/>
      <c r="K394" s="3168"/>
      <c r="L394" s="3085"/>
      <c r="M394" s="3085"/>
      <c r="N394" s="3085"/>
      <c r="P394" s="3206"/>
    </row>
    <row r="395" spans="1:16" s="3084" customFormat="1" ht="15">
      <c r="A395" s="3085"/>
      <c r="D395" s="3207"/>
      <c r="E395" s="3207"/>
      <c r="K395" s="3168"/>
      <c r="L395" s="3085"/>
      <c r="M395" s="3085"/>
      <c r="N395" s="3085"/>
      <c r="P395" s="3206"/>
    </row>
    <row r="396" spans="1:16" s="3084" customFormat="1" ht="15">
      <c r="A396" s="3085"/>
      <c r="D396" s="3207"/>
      <c r="E396" s="3207"/>
      <c r="K396" s="3168"/>
      <c r="L396" s="3085"/>
      <c r="M396" s="3085"/>
      <c r="N396" s="3085"/>
      <c r="P396" s="3206"/>
    </row>
    <row r="397" spans="1:16" s="3084" customFormat="1" ht="15">
      <c r="A397" s="3085"/>
      <c r="D397" s="3207"/>
      <c r="E397" s="3207"/>
      <c r="K397" s="3168"/>
      <c r="L397" s="3085"/>
      <c r="M397" s="3085"/>
      <c r="N397" s="3085"/>
      <c r="P397" s="3206"/>
    </row>
    <row r="398" spans="1:16" s="3084" customFormat="1" ht="15">
      <c r="A398" s="3085"/>
      <c r="K398" s="3168"/>
      <c r="L398" s="3085"/>
      <c r="M398" s="3085"/>
      <c r="N398" s="3085"/>
      <c r="P398" s="3206"/>
    </row>
    <row r="399" spans="1:16" s="3084" customFormat="1" ht="15">
      <c r="A399" s="3085"/>
      <c r="K399" s="3168"/>
      <c r="L399" s="3085"/>
      <c r="M399" s="3085"/>
      <c r="N399" s="3085"/>
      <c r="P399" s="3206"/>
    </row>
    <row r="400" spans="1:16" s="3084" customFormat="1" ht="15">
      <c r="A400" s="3085"/>
      <c r="K400" s="3168"/>
      <c r="L400" s="3085"/>
      <c r="M400" s="3085"/>
      <c r="N400" s="3085"/>
      <c r="P400" s="3206"/>
    </row>
    <row r="401" spans="1:16" s="3084" customFormat="1" ht="15">
      <c r="A401" s="3085"/>
      <c r="K401" s="3168"/>
      <c r="L401" s="3085"/>
      <c r="M401" s="3085"/>
      <c r="N401" s="3085"/>
      <c r="P401" s="3206"/>
    </row>
    <row r="402" spans="1:16" s="3084" customFormat="1" ht="15">
      <c r="A402" s="3085"/>
      <c r="K402" s="3168"/>
      <c r="L402" s="3085"/>
      <c r="M402" s="3085"/>
      <c r="N402" s="3085"/>
      <c r="P402" s="3206"/>
    </row>
    <row r="403" spans="1:16" s="3084" customFormat="1" ht="15">
      <c r="A403" s="3085"/>
      <c r="K403" s="3168"/>
      <c r="L403" s="3085"/>
      <c r="M403" s="3085"/>
      <c r="N403" s="3085"/>
      <c r="P403" s="3206"/>
    </row>
    <row r="404" spans="1:16" s="3084" customFormat="1" ht="15">
      <c r="A404" s="3085"/>
      <c r="K404" s="3168"/>
      <c r="L404" s="3085"/>
      <c r="M404" s="3085"/>
      <c r="N404" s="3085"/>
      <c r="P404" s="3206"/>
    </row>
    <row r="405" spans="1:16" s="3084" customFormat="1" ht="15">
      <c r="A405" s="3085"/>
      <c r="K405" s="3168"/>
      <c r="L405" s="3085"/>
      <c r="M405" s="3085"/>
      <c r="N405" s="3085"/>
      <c r="P405" s="3206"/>
    </row>
    <row r="406" spans="1:16" s="3084" customFormat="1" ht="15">
      <c r="A406" s="3085"/>
      <c r="K406" s="3168"/>
      <c r="L406" s="3085"/>
      <c r="M406" s="3085"/>
      <c r="N406" s="3085"/>
      <c r="P406" s="3206"/>
    </row>
    <row r="407" spans="1:16" s="3084" customFormat="1" ht="15">
      <c r="A407" s="3085"/>
      <c r="K407" s="3168"/>
      <c r="L407" s="3085"/>
      <c r="M407" s="3085"/>
      <c r="N407" s="3085"/>
      <c r="P407" s="3206"/>
    </row>
    <row r="408" spans="1:16" s="3084" customFormat="1" ht="15">
      <c r="A408" s="3085"/>
      <c r="K408" s="3168"/>
      <c r="L408" s="3085"/>
      <c r="M408" s="3085"/>
      <c r="N408" s="3085"/>
      <c r="P408" s="3206"/>
    </row>
    <row r="409" spans="1:16" s="3084" customFormat="1" ht="15">
      <c r="A409" s="3085"/>
      <c r="K409" s="3168"/>
      <c r="L409" s="3085"/>
      <c r="M409" s="3085"/>
      <c r="N409" s="3085"/>
      <c r="P409" s="3206"/>
    </row>
    <row r="410" spans="1:16" s="3084" customFormat="1" ht="15">
      <c r="A410" s="3085"/>
      <c r="K410" s="3168"/>
      <c r="L410" s="3085"/>
      <c r="M410" s="3085"/>
      <c r="N410" s="3085"/>
      <c r="P410" s="3206"/>
    </row>
    <row r="411" spans="1:16" s="3084" customFormat="1" ht="15">
      <c r="A411" s="3085"/>
      <c r="K411" s="3168"/>
      <c r="L411" s="3085"/>
      <c r="M411" s="3085"/>
      <c r="N411" s="3085"/>
      <c r="P411" s="3206"/>
    </row>
    <row r="412" spans="1:16" s="3084" customFormat="1" ht="15">
      <c r="A412" s="3085"/>
      <c r="K412" s="3168"/>
      <c r="L412" s="3085"/>
      <c r="M412" s="3085"/>
      <c r="N412" s="3085"/>
      <c r="P412" s="3206"/>
    </row>
    <row r="413" spans="1:16" s="3084" customFormat="1" ht="15">
      <c r="A413" s="3085"/>
      <c r="K413" s="3168"/>
      <c r="L413" s="3085"/>
      <c r="M413" s="3085"/>
      <c r="N413" s="3085"/>
      <c r="P413" s="3206"/>
    </row>
    <row r="414" spans="1:16" s="3084" customFormat="1" ht="15">
      <c r="A414" s="3085"/>
      <c r="K414" s="3168"/>
      <c r="L414" s="3085"/>
      <c r="M414" s="3085"/>
      <c r="N414" s="3085"/>
      <c r="P414" s="3206"/>
    </row>
    <row r="415" spans="1:16" s="3084" customFormat="1" ht="15">
      <c r="A415" s="3085"/>
      <c r="K415" s="3168"/>
      <c r="L415" s="3085"/>
      <c r="M415" s="3085"/>
      <c r="N415" s="3085"/>
      <c r="P415" s="3206"/>
    </row>
    <row r="416" spans="1:16" s="3084" customFormat="1" ht="15">
      <c r="A416" s="3085"/>
      <c r="K416" s="3168"/>
      <c r="L416" s="3085"/>
      <c r="M416" s="3085"/>
      <c r="N416" s="3085"/>
      <c r="P416" s="3206"/>
    </row>
    <row r="417" spans="1:16" s="3084" customFormat="1" ht="15">
      <c r="A417" s="3085"/>
      <c r="K417" s="3168"/>
      <c r="L417" s="3085"/>
      <c r="M417" s="3085"/>
      <c r="N417" s="3085"/>
      <c r="P417" s="3206"/>
    </row>
    <row r="418" spans="1:16" s="3084" customFormat="1" ht="15">
      <c r="A418" s="3085"/>
      <c r="K418" s="3168"/>
      <c r="L418" s="3085"/>
      <c r="M418" s="3085"/>
      <c r="N418" s="3085"/>
      <c r="P418" s="3206"/>
    </row>
    <row r="419" spans="1:16" s="3084" customFormat="1" ht="15">
      <c r="A419" s="3085"/>
      <c r="K419" s="3168"/>
      <c r="L419" s="3085"/>
      <c r="M419" s="3085"/>
      <c r="N419" s="3085"/>
      <c r="P419" s="3206"/>
    </row>
    <row r="420" spans="1:16" s="3084" customFormat="1" ht="15">
      <c r="A420" s="3085"/>
      <c r="K420" s="3168"/>
      <c r="L420" s="3085"/>
      <c r="M420" s="3085"/>
      <c r="N420" s="3085"/>
      <c r="P420" s="3206"/>
    </row>
    <row r="421" spans="1:16" s="3084" customFormat="1" ht="15">
      <c r="A421" s="3085"/>
      <c r="K421" s="3168"/>
      <c r="L421" s="3085"/>
      <c r="M421" s="3085"/>
      <c r="N421" s="3085"/>
      <c r="P421" s="3206"/>
    </row>
    <row r="422" spans="1:16" s="3084" customFormat="1" ht="15">
      <c r="A422" s="3085"/>
      <c r="K422" s="3168"/>
      <c r="L422" s="3085"/>
      <c r="M422" s="3085"/>
      <c r="N422" s="3085"/>
      <c r="P422" s="3206"/>
    </row>
    <row r="423" spans="1:16" s="3084" customFormat="1" ht="15">
      <c r="A423" s="3085"/>
      <c r="K423" s="3168"/>
      <c r="L423" s="3085"/>
      <c r="M423" s="3085"/>
      <c r="N423" s="3085"/>
      <c r="P423" s="3206"/>
    </row>
    <row r="424" spans="1:16" s="3084" customFormat="1" ht="15">
      <c r="A424" s="3085"/>
      <c r="K424" s="3168"/>
      <c r="L424" s="3085"/>
      <c r="M424" s="3085"/>
      <c r="N424" s="3085"/>
      <c r="P424" s="3206"/>
    </row>
    <row r="425" spans="1:16" s="3084" customFormat="1" ht="15">
      <c r="A425" s="3085"/>
      <c r="K425" s="3168"/>
      <c r="L425" s="3085"/>
      <c r="M425" s="3085"/>
      <c r="N425" s="3085"/>
      <c r="P425" s="3206"/>
    </row>
    <row r="426" spans="1:16" s="3084" customFormat="1" ht="15">
      <c r="A426" s="3085"/>
      <c r="K426" s="3168"/>
      <c r="L426" s="3085"/>
      <c r="M426" s="3085"/>
      <c r="N426" s="3085"/>
      <c r="P426" s="3206"/>
    </row>
    <row r="427" spans="1:16" s="3084" customFormat="1" ht="15">
      <c r="A427" s="3085"/>
      <c r="K427" s="3168"/>
      <c r="L427" s="3085"/>
      <c r="M427" s="3085"/>
      <c r="N427" s="3085"/>
      <c r="P427" s="3206"/>
    </row>
    <row r="428" spans="1:16" s="3084" customFormat="1" ht="15">
      <c r="A428" s="3085"/>
      <c r="K428" s="3168"/>
      <c r="L428" s="3085"/>
      <c r="M428" s="3085"/>
      <c r="N428" s="3085"/>
      <c r="P428" s="3206"/>
    </row>
    <row r="429" spans="1:16" s="3084" customFormat="1" ht="15">
      <c r="A429" s="3085"/>
      <c r="K429" s="3168"/>
      <c r="L429" s="3085"/>
      <c r="M429" s="3085"/>
      <c r="N429" s="3085"/>
      <c r="P429" s="3206"/>
    </row>
    <row r="430" spans="1:16" s="3084" customFormat="1" ht="15">
      <c r="A430" s="3085"/>
      <c r="K430" s="3168"/>
      <c r="L430" s="3085"/>
      <c r="M430" s="3085"/>
      <c r="N430" s="3085"/>
      <c r="P430" s="3206"/>
    </row>
    <row r="431" spans="1:16" s="3084" customFormat="1" ht="15">
      <c r="A431" s="3085"/>
      <c r="K431" s="3168"/>
      <c r="L431" s="3085"/>
      <c r="M431" s="3085"/>
      <c r="N431" s="3085"/>
      <c r="P431" s="3206"/>
    </row>
    <row r="432" spans="1:16" s="3084" customFormat="1" ht="15">
      <c r="A432" s="3085"/>
      <c r="K432" s="3168"/>
      <c r="L432" s="3085"/>
      <c r="M432" s="3085"/>
      <c r="N432" s="3085"/>
      <c r="P432" s="3206"/>
    </row>
    <row r="433" spans="1:16" s="3084" customFormat="1" ht="15">
      <c r="A433" s="3085"/>
      <c r="K433" s="3168"/>
      <c r="L433" s="3085"/>
      <c r="M433" s="3085"/>
      <c r="N433" s="3085"/>
      <c r="P433" s="3206"/>
    </row>
    <row r="434" spans="1:16" s="3084" customFormat="1" ht="15">
      <c r="A434" s="3085"/>
      <c r="K434" s="3168"/>
      <c r="L434" s="3085"/>
      <c r="M434" s="3085"/>
      <c r="N434" s="3085"/>
      <c r="P434" s="3206"/>
    </row>
    <row r="435" spans="1:16" s="3084" customFormat="1" ht="15">
      <c r="A435" s="3085"/>
      <c r="K435" s="3168"/>
      <c r="L435" s="3085"/>
      <c r="M435" s="3085"/>
      <c r="N435" s="3085"/>
      <c r="P435" s="3206"/>
    </row>
    <row r="436" spans="1:16" s="3084" customFormat="1" ht="15">
      <c r="A436" s="3085"/>
      <c r="K436" s="3168"/>
      <c r="L436" s="3085"/>
      <c r="M436" s="3085"/>
      <c r="N436" s="3085"/>
      <c r="P436" s="3206"/>
    </row>
    <row r="437" spans="1:16" s="3084" customFormat="1" ht="15">
      <c r="A437" s="3085"/>
      <c r="K437" s="3168"/>
      <c r="L437" s="3085"/>
      <c r="M437" s="3085"/>
      <c r="N437" s="3085"/>
      <c r="P437" s="3206"/>
    </row>
    <row r="438" spans="1:16" s="3084" customFormat="1" ht="15">
      <c r="A438" s="3085"/>
      <c r="K438" s="3168"/>
      <c r="L438" s="3085"/>
      <c r="M438" s="3085"/>
      <c r="N438" s="3085"/>
      <c r="P438" s="3206"/>
    </row>
    <row r="439" spans="1:16" s="3084" customFormat="1" ht="15">
      <c r="A439" s="3085"/>
      <c r="K439" s="3168"/>
      <c r="L439" s="3085"/>
      <c r="M439" s="3085"/>
      <c r="N439" s="3085"/>
      <c r="P439" s="3206"/>
    </row>
    <row r="440" spans="1:16" s="3084" customFormat="1" ht="15">
      <c r="A440" s="3085"/>
      <c r="K440" s="3168"/>
      <c r="L440" s="3085"/>
      <c r="M440" s="3085"/>
      <c r="N440" s="3085"/>
      <c r="P440" s="3206"/>
    </row>
    <row r="441" spans="1:16" s="3084" customFormat="1" ht="15">
      <c r="A441" s="3085"/>
      <c r="K441" s="3168"/>
      <c r="L441" s="3085"/>
      <c r="M441" s="3085"/>
      <c r="N441" s="3085"/>
      <c r="P441" s="3206"/>
    </row>
    <row r="442" spans="1:16" s="3084" customFormat="1" ht="15">
      <c r="A442" s="3085"/>
      <c r="K442" s="3168"/>
      <c r="L442" s="3085"/>
      <c r="M442" s="3085"/>
      <c r="N442" s="3085"/>
      <c r="P442" s="3206"/>
    </row>
    <row r="443" spans="1:16" s="3084" customFormat="1" ht="15">
      <c r="A443" s="3085"/>
      <c r="K443" s="3168"/>
      <c r="L443" s="3085"/>
      <c r="M443" s="3085"/>
      <c r="N443" s="3085"/>
      <c r="P443" s="3206"/>
    </row>
    <row r="444" spans="1:16" s="3084" customFormat="1" ht="15">
      <c r="A444" s="3085"/>
      <c r="K444" s="3168"/>
      <c r="L444" s="3085"/>
      <c r="M444" s="3085"/>
      <c r="N444" s="3085"/>
      <c r="P444" s="3206"/>
    </row>
    <row r="445" spans="1:16" s="3084" customFormat="1" ht="15">
      <c r="A445" s="3085"/>
      <c r="K445" s="3168"/>
      <c r="L445" s="3085"/>
      <c r="M445" s="3085"/>
      <c r="N445" s="3085"/>
      <c r="P445" s="3206"/>
    </row>
    <row r="446" spans="1:16" s="3084" customFormat="1" ht="15">
      <c r="A446" s="3085"/>
      <c r="K446" s="3168"/>
      <c r="L446" s="3085"/>
      <c r="M446" s="3085"/>
      <c r="N446" s="3085"/>
      <c r="P446" s="3206"/>
    </row>
    <row r="447" spans="1:16" s="3084" customFormat="1" ht="15">
      <c r="A447" s="3085"/>
      <c r="K447" s="3168"/>
      <c r="L447" s="3085"/>
      <c r="M447" s="3085"/>
      <c r="N447" s="3085"/>
      <c r="P447" s="3206"/>
    </row>
    <row r="448" spans="1:16" s="3084" customFormat="1" ht="15">
      <c r="A448" s="3085"/>
      <c r="K448" s="3168"/>
      <c r="L448" s="3085"/>
      <c r="M448" s="3085"/>
      <c r="N448" s="3085"/>
      <c r="P448" s="3206"/>
    </row>
    <row r="449" spans="1:16" s="3084" customFormat="1" ht="15">
      <c r="A449" s="3085"/>
      <c r="K449" s="3168"/>
      <c r="L449" s="3085"/>
      <c r="M449" s="3085"/>
      <c r="N449" s="3085"/>
      <c r="P449" s="3206"/>
    </row>
    <row r="450" spans="1:16" s="3084" customFormat="1" ht="15">
      <c r="A450" s="3085"/>
      <c r="K450" s="3168"/>
      <c r="L450" s="3085"/>
      <c r="M450" s="3085"/>
      <c r="N450" s="3085"/>
      <c r="P450" s="3206"/>
    </row>
    <row r="451" spans="1:16" s="3084" customFormat="1" ht="15">
      <c r="A451" s="3085"/>
      <c r="K451" s="3168"/>
      <c r="L451" s="3085"/>
      <c r="M451" s="3085"/>
      <c r="N451" s="3085"/>
      <c r="P451" s="3206"/>
    </row>
    <row r="452" spans="1:16" s="3084" customFormat="1" ht="15">
      <c r="A452" s="3085"/>
      <c r="K452" s="3168"/>
      <c r="L452" s="3085"/>
      <c r="M452" s="3085"/>
      <c r="N452" s="3085"/>
      <c r="P452" s="3206"/>
    </row>
    <row r="453" spans="1:16" s="3084" customFormat="1" ht="15">
      <c r="A453" s="3085"/>
      <c r="K453" s="3168"/>
      <c r="L453" s="3085"/>
      <c r="M453" s="3085"/>
      <c r="N453" s="3085"/>
      <c r="P453" s="3206"/>
    </row>
    <row r="454" spans="1:16" s="3084" customFormat="1" ht="15">
      <c r="A454" s="3085"/>
      <c r="K454" s="3168"/>
      <c r="L454" s="3085"/>
      <c r="M454" s="3085"/>
      <c r="N454" s="3085"/>
      <c r="P454" s="3206"/>
    </row>
    <row r="455" spans="1:16" s="3084" customFormat="1" ht="15">
      <c r="A455" s="3085"/>
      <c r="K455" s="3168"/>
      <c r="L455" s="3085"/>
      <c r="M455" s="3085"/>
      <c r="N455" s="3085"/>
      <c r="P455" s="3206"/>
    </row>
    <row r="456" spans="1:16" s="3084" customFormat="1" ht="15">
      <c r="A456" s="3085"/>
      <c r="K456" s="3168"/>
      <c r="L456" s="3085"/>
      <c r="M456" s="3085"/>
      <c r="N456" s="3085"/>
      <c r="P456" s="3206"/>
    </row>
    <row r="457" spans="1:16" s="3084" customFormat="1" ht="15">
      <c r="A457" s="3085"/>
      <c r="K457" s="3168"/>
      <c r="L457" s="3085"/>
      <c r="M457" s="3085"/>
      <c r="N457" s="3085"/>
      <c r="P457" s="3206"/>
    </row>
    <row r="458" spans="1:16" s="3084" customFormat="1" ht="15">
      <c r="A458" s="3085"/>
      <c r="K458" s="3168"/>
      <c r="L458" s="3085"/>
      <c r="M458" s="3085"/>
      <c r="N458" s="3085"/>
      <c r="P458" s="3206"/>
    </row>
    <row r="459" spans="1:16" s="3084" customFormat="1" ht="15">
      <c r="A459" s="3085"/>
      <c r="K459" s="3168"/>
      <c r="L459" s="3085"/>
      <c r="M459" s="3085"/>
      <c r="N459" s="3085"/>
      <c r="P459" s="3206"/>
    </row>
    <row r="460" spans="1:16" s="3084" customFormat="1" ht="15">
      <c r="A460" s="3085"/>
      <c r="K460" s="3168"/>
      <c r="L460" s="3085"/>
      <c r="M460" s="3085"/>
      <c r="N460" s="3085"/>
      <c r="P460" s="3206"/>
    </row>
    <row r="461" spans="1:16" s="3084" customFormat="1" ht="15">
      <c r="A461" s="3085"/>
      <c r="K461" s="3168"/>
      <c r="L461" s="3085"/>
      <c r="M461" s="3085"/>
      <c r="N461" s="3085"/>
      <c r="P461" s="3206"/>
    </row>
    <row r="462" spans="1:16" s="3084" customFormat="1" ht="15">
      <c r="A462" s="3085"/>
      <c r="K462" s="3168"/>
      <c r="L462" s="3085"/>
      <c r="M462" s="3085"/>
      <c r="N462" s="3085"/>
      <c r="P462" s="3206"/>
    </row>
    <row r="463" spans="1:16" s="3084" customFormat="1" ht="15">
      <c r="A463" s="3085"/>
      <c r="K463" s="3168"/>
      <c r="L463" s="3085"/>
      <c r="M463" s="3085"/>
      <c r="N463" s="3085"/>
      <c r="P463" s="3206"/>
    </row>
    <row r="464" spans="1:16" s="3084" customFormat="1" ht="15">
      <c r="A464" s="3085"/>
      <c r="K464" s="3168"/>
      <c r="L464" s="3085"/>
      <c r="M464" s="3085"/>
      <c r="N464" s="3085"/>
      <c r="P464" s="3206"/>
    </row>
    <row r="465" spans="1:16" s="3084" customFormat="1" ht="15">
      <c r="A465" s="3085"/>
      <c r="K465" s="3168"/>
      <c r="L465" s="3085"/>
      <c r="M465" s="3085"/>
      <c r="N465" s="3085"/>
      <c r="P465" s="3206"/>
    </row>
    <row r="466" spans="1:16" s="3084" customFormat="1" ht="15">
      <c r="A466" s="3085"/>
      <c r="K466" s="3168"/>
      <c r="L466" s="3085"/>
      <c r="M466" s="3085"/>
      <c r="N466" s="3085"/>
      <c r="P466" s="3206"/>
    </row>
    <row r="467" spans="1:16" s="3084" customFormat="1" ht="15">
      <c r="A467" s="3085"/>
      <c r="K467" s="3168"/>
      <c r="L467" s="3085"/>
      <c r="M467" s="3085"/>
      <c r="N467" s="3085"/>
      <c r="P467" s="3206"/>
    </row>
    <row r="468" spans="1:16" s="3084" customFormat="1" ht="15">
      <c r="A468" s="3085"/>
      <c r="K468" s="3168"/>
      <c r="L468" s="3085"/>
      <c r="M468" s="3085"/>
      <c r="N468" s="3085"/>
      <c r="P468" s="3206"/>
    </row>
    <row r="469" spans="1:16" s="3084" customFormat="1" ht="15">
      <c r="A469" s="3085"/>
      <c r="K469" s="3168"/>
      <c r="L469" s="3085"/>
      <c r="M469" s="3085"/>
      <c r="N469" s="3085"/>
      <c r="P469" s="3206"/>
    </row>
    <row r="470" spans="1:16" s="3084" customFormat="1" ht="15">
      <c r="A470" s="3085"/>
      <c r="K470" s="3168"/>
      <c r="L470" s="3085"/>
      <c r="M470" s="3085"/>
      <c r="N470" s="3085"/>
      <c r="P470" s="3206"/>
    </row>
    <row r="471" spans="1:16" s="3084" customFormat="1" ht="15">
      <c r="A471" s="3085"/>
      <c r="K471" s="3168"/>
      <c r="L471" s="3085"/>
      <c r="M471" s="3085"/>
      <c r="N471" s="3085"/>
      <c r="P471" s="3206"/>
    </row>
    <row r="472" spans="1:16" s="3084" customFormat="1" ht="15">
      <c r="A472" s="3085"/>
      <c r="K472" s="3168"/>
      <c r="L472" s="3085"/>
      <c r="M472" s="3085"/>
      <c r="N472" s="3085"/>
      <c r="P472" s="3206"/>
    </row>
    <row r="473" spans="1:16" s="3084" customFormat="1" ht="15">
      <c r="A473" s="3085"/>
      <c r="K473" s="3168"/>
      <c r="L473" s="3085"/>
      <c r="M473" s="3085"/>
      <c r="N473" s="3085"/>
      <c r="P473" s="3206"/>
    </row>
    <row r="474" spans="1:16" s="3084" customFormat="1" ht="15">
      <c r="A474" s="3085"/>
      <c r="K474" s="3168"/>
      <c r="L474" s="3085"/>
      <c r="M474" s="3085"/>
      <c r="N474" s="3085"/>
      <c r="P474" s="3206"/>
    </row>
    <row r="475" spans="1:16" s="3084" customFormat="1" ht="15">
      <c r="A475" s="3085"/>
      <c r="K475" s="3168"/>
      <c r="L475" s="3085"/>
      <c r="M475" s="3085"/>
      <c r="N475" s="3085"/>
      <c r="P475" s="3206"/>
    </row>
    <row r="476" spans="1:16" s="3084" customFormat="1" ht="15">
      <c r="A476" s="3085"/>
      <c r="K476" s="3168"/>
      <c r="L476" s="3085"/>
      <c r="M476" s="3085"/>
      <c r="N476" s="3085"/>
      <c r="P476" s="3206"/>
    </row>
    <row r="477" spans="1:16" s="3084" customFormat="1" ht="15">
      <c r="A477" s="3085"/>
      <c r="K477" s="3168"/>
      <c r="L477" s="3085"/>
      <c r="M477" s="3085"/>
      <c r="N477" s="3085"/>
      <c r="P477" s="3206"/>
    </row>
    <row r="478" spans="1:16" s="3084" customFormat="1" ht="15">
      <c r="A478" s="3085"/>
      <c r="K478" s="3168"/>
      <c r="L478" s="3085"/>
      <c r="M478" s="3085"/>
      <c r="N478" s="3085"/>
      <c r="P478" s="3206"/>
    </row>
    <row r="479" spans="1:16" s="3084" customFormat="1" ht="15">
      <c r="A479" s="3085"/>
      <c r="K479" s="3168"/>
      <c r="L479" s="3085"/>
      <c r="M479" s="3085"/>
      <c r="N479" s="3085"/>
      <c r="P479" s="3206"/>
    </row>
    <row r="480" spans="1:16" s="3084" customFormat="1" ht="15">
      <c r="A480" s="3085"/>
      <c r="K480" s="3168"/>
      <c r="L480" s="3085"/>
      <c r="M480" s="3085"/>
      <c r="N480" s="3085"/>
      <c r="P480" s="3206"/>
    </row>
    <row r="481" spans="1:16" s="3084" customFormat="1" ht="15">
      <c r="A481" s="3085"/>
      <c r="K481" s="3168"/>
      <c r="L481" s="3085"/>
      <c r="M481" s="3085"/>
      <c r="N481" s="3085"/>
      <c r="P481" s="3206"/>
    </row>
    <row r="482" spans="1:16" s="3084" customFormat="1" ht="15">
      <c r="A482" s="3085"/>
      <c r="K482" s="3168"/>
      <c r="L482" s="3085"/>
      <c r="M482" s="3085"/>
      <c r="N482" s="3085"/>
      <c r="P482" s="3206"/>
    </row>
    <row r="483" spans="1:16" s="3084" customFormat="1" ht="15">
      <c r="A483" s="3085"/>
      <c r="K483" s="3168"/>
      <c r="L483" s="3085"/>
      <c r="M483" s="3085"/>
      <c r="N483" s="3085"/>
      <c r="P483" s="3206"/>
    </row>
    <row r="484" spans="1:16" s="3084" customFormat="1" ht="15">
      <c r="A484" s="3085"/>
      <c r="K484" s="3168"/>
      <c r="L484" s="3085"/>
      <c r="M484" s="3085"/>
      <c r="N484" s="3085"/>
      <c r="P484" s="3206"/>
    </row>
    <row r="485" spans="1:16" s="3084" customFormat="1" ht="15">
      <c r="A485" s="3085"/>
      <c r="K485" s="3168"/>
      <c r="L485" s="3085"/>
      <c r="M485" s="3085"/>
      <c r="N485" s="3085"/>
      <c r="P485" s="3206"/>
    </row>
    <row r="486" spans="1:16" s="3084" customFormat="1" ht="15">
      <c r="A486" s="3085"/>
      <c r="K486" s="3168"/>
      <c r="L486" s="3085"/>
      <c r="M486" s="3085"/>
      <c r="N486" s="3085"/>
      <c r="P486" s="3206"/>
    </row>
    <row r="487" spans="1:16" s="3084" customFormat="1" ht="15">
      <c r="A487" s="3085"/>
      <c r="K487" s="3168"/>
      <c r="L487" s="3085"/>
      <c r="M487" s="3085"/>
      <c r="N487" s="3085"/>
      <c r="P487" s="3206"/>
    </row>
    <row r="488" spans="1:16" s="3084" customFormat="1" ht="15">
      <c r="A488" s="3085"/>
      <c r="K488" s="3168"/>
      <c r="L488" s="3085"/>
      <c r="M488" s="3085"/>
      <c r="N488" s="3085"/>
      <c r="P488" s="3206"/>
    </row>
    <row r="489" spans="1:16" s="3084" customFormat="1" ht="15">
      <c r="A489" s="3085"/>
      <c r="K489" s="3168"/>
      <c r="L489" s="3085"/>
      <c r="M489" s="3085"/>
      <c r="N489" s="3085"/>
      <c r="P489" s="3206"/>
    </row>
    <row r="490" spans="1:16" s="3084" customFormat="1" ht="15">
      <c r="A490" s="3085"/>
      <c r="K490" s="3168"/>
      <c r="L490" s="3085"/>
      <c r="M490" s="3085"/>
      <c r="N490" s="3085"/>
      <c r="P490" s="3206"/>
    </row>
    <row r="491" spans="1:16" s="3084" customFormat="1" ht="15">
      <c r="A491" s="3085"/>
      <c r="K491" s="3168"/>
      <c r="L491" s="3085"/>
      <c r="M491" s="3085"/>
      <c r="N491" s="3085"/>
      <c r="P491" s="3206"/>
    </row>
    <row r="492" spans="1:16" s="3084" customFormat="1" ht="15">
      <c r="A492" s="3085"/>
      <c r="K492" s="3168"/>
      <c r="L492" s="3085"/>
      <c r="M492" s="3085"/>
      <c r="N492" s="3085"/>
      <c r="P492" s="3206"/>
    </row>
    <row r="493" spans="1:16" s="3084" customFormat="1" ht="15">
      <c r="A493" s="3085"/>
      <c r="K493" s="3168"/>
      <c r="L493" s="3085"/>
      <c r="M493" s="3085"/>
      <c r="N493" s="3085"/>
      <c r="P493" s="3206"/>
    </row>
    <row r="494" spans="1:16" s="3084" customFormat="1" ht="15">
      <c r="A494" s="3085"/>
      <c r="K494" s="3168"/>
      <c r="L494" s="3085"/>
      <c r="M494" s="3085"/>
      <c r="N494" s="3085"/>
      <c r="P494" s="3206"/>
    </row>
    <row r="495" spans="1:16" s="3084" customFormat="1" ht="15">
      <c r="A495" s="3085"/>
      <c r="K495" s="3168"/>
      <c r="L495" s="3085"/>
      <c r="M495" s="3085"/>
      <c r="N495" s="3085"/>
      <c r="P495" s="3206"/>
    </row>
    <row r="496" spans="1:16" s="3084" customFormat="1" ht="15">
      <c r="A496" s="3085"/>
      <c r="K496" s="3168"/>
      <c r="L496" s="3085"/>
      <c r="M496" s="3085"/>
      <c r="N496" s="3085"/>
      <c r="P496" s="3206"/>
    </row>
    <row r="497" spans="1:16" s="3084" customFormat="1" ht="15">
      <c r="A497" s="3085"/>
      <c r="K497" s="3168"/>
      <c r="L497" s="3085"/>
      <c r="M497" s="3085"/>
      <c r="N497" s="3085"/>
      <c r="P497" s="3206"/>
    </row>
    <row r="498" spans="1:16" s="3084" customFormat="1" ht="15">
      <c r="A498" s="3085"/>
      <c r="K498" s="3168"/>
      <c r="L498" s="3085"/>
      <c r="M498" s="3085"/>
      <c r="N498" s="3085"/>
      <c r="P498" s="3206"/>
    </row>
    <row r="499" spans="1:16" s="3084" customFormat="1" ht="15">
      <c r="A499" s="3085"/>
      <c r="K499" s="3168"/>
      <c r="L499" s="3085"/>
      <c r="M499" s="3085"/>
      <c r="N499" s="3085"/>
      <c r="P499" s="3206"/>
    </row>
    <row r="500" spans="1:16" s="3084" customFormat="1" ht="15">
      <c r="A500" s="3085"/>
      <c r="K500" s="3168"/>
      <c r="L500" s="3085"/>
      <c r="M500" s="3085"/>
      <c r="N500" s="3085"/>
      <c r="P500" s="3206"/>
    </row>
    <row r="501" spans="1:16" s="3084" customFormat="1" ht="15">
      <c r="A501" s="3085"/>
      <c r="K501" s="3168"/>
      <c r="L501" s="3085"/>
      <c r="M501" s="3085"/>
      <c r="N501" s="3085"/>
      <c r="P501" s="3206"/>
    </row>
    <row r="502" spans="1:16" s="3084" customFormat="1" ht="15">
      <c r="A502" s="3085"/>
      <c r="K502" s="3168"/>
      <c r="L502" s="3085"/>
      <c r="M502" s="3085"/>
      <c r="N502" s="3085"/>
      <c r="P502" s="3206"/>
    </row>
    <row r="503" spans="1:16" s="3084" customFormat="1" ht="15">
      <c r="A503" s="3085"/>
      <c r="K503" s="3168"/>
      <c r="L503" s="3085"/>
      <c r="M503" s="3085"/>
      <c r="N503" s="3085"/>
      <c r="P503" s="3206"/>
    </row>
    <row r="504" spans="1:16" s="3084" customFormat="1" ht="15">
      <c r="A504" s="3085"/>
      <c r="K504" s="3168"/>
      <c r="L504" s="3085"/>
      <c r="M504" s="3085"/>
      <c r="N504" s="3085"/>
      <c r="P504" s="3206"/>
    </row>
    <row r="505" spans="1:16" s="3084" customFormat="1" ht="15">
      <c r="A505" s="3085"/>
      <c r="K505" s="3168"/>
      <c r="L505" s="3085"/>
      <c r="M505" s="3085"/>
      <c r="N505" s="3085"/>
      <c r="P505" s="3206"/>
    </row>
    <row r="506" spans="1:16" s="3084" customFormat="1" ht="15">
      <c r="A506" s="3085"/>
      <c r="K506" s="3168"/>
      <c r="L506" s="3085"/>
      <c r="M506" s="3085"/>
      <c r="N506" s="3085"/>
      <c r="P506" s="3206"/>
    </row>
    <row r="507" spans="1:16" s="3084" customFormat="1" ht="15">
      <c r="A507" s="3085"/>
      <c r="K507" s="3168"/>
      <c r="L507" s="3085"/>
      <c r="M507" s="3085"/>
      <c r="N507" s="3085"/>
      <c r="P507" s="3206"/>
    </row>
    <row r="508" spans="1:16" s="3084" customFormat="1" ht="15">
      <c r="A508" s="3085"/>
      <c r="K508" s="3168"/>
      <c r="L508" s="3085"/>
      <c r="M508" s="3085"/>
      <c r="N508" s="3085"/>
      <c r="P508" s="3206"/>
    </row>
    <row r="509" spans="1:16" s="3084" customFormat="1" ht="15">
      <c r="A509" s="3085"/>
      <c r="K509" s="3168"/>
      <c r="L509" s="3085"/>
      <c r="M509" s="3085"/>
      <c r="N509" s="3085"/>
      <c r="P509" s="3206"/>
    </row>
    <row r="510" spans="1:16" s="3084" customFormat="1" ht="15">
      <c r="A510" s="3085"/>
      <c r="K510" s="3168"/>
      <c r="L510" s="3085"/>
      <c r="M510" s="3085"/>
      <c r="N510" s="3085"/>
      <c r="P510" s="3206"/>
    </row>
    <row r="511" spans="1:16" s="3084" customFormat="1" ht="15">
      <c r="A511" s="3085"/>
      <c r="K511" s="3168"/>
      <c r="L511" s="3085"/>
      <c r="M511" s="3085"/>
      <c r="N511" s="3085"/>
      <c r="P511" s="3206"/>
    </row>
    <row r="512" spans="1:16" s="3084" customFormat="1" ht="15">
      <c r="A512" s="3085"/>
      <c r="K512" s="3168"/>
      <c r="L512" s="3085"/>
      <c r="M512" s="3085"/>
      <c r="N512" s="3085"/>
      <c r="P512" s="3206"/>
    </row>
    <row r="513" spans="1:16" s="3084" customFormat="1" ht="15">
      <c r="A513" s="3085"/>
      <c r="K513" s="3168"/>
      <c r="L513" s="3085"/>
      <c r="M513" s="3085"/>
      <c r="N513" s="3085"/>
      <c r="P513" s="3206"/>
    </row>
    <row r="514" spans="1:16" s="3084" customFormat="1" ht="15">
      <c r="A514" s="3085"/>
      <c r="K514" s="3168"/>
      <c r="L514" s="3085"/>
      <c r="M514" s="3085"/>
      <c r="N514" s="3085"/>
      <c r="P514" s="3206"/>
    </row>
    <row r="515" spans="1:16" s="3084" customFormat="1" ht="15">
      <c r="A515" s="3085"/>
      <c r="K515" s="3168"/>
      <c r="L515" s="3085"/>
      <c r="M515" s="3085"/>
      <c r="N515" s="3085"/>
      <c r="P515" s="3206"/>
    </row>
    <row r="516" spans="1:16" s="3084" customFormat="1" ht="15">
      <c r="A516" s="3085"/>
      <c r="K516" s="3168"/>
      <c r="L516" s="3085"/>
      <c r="M516" s="3085"/>
      <c r="N516" s="3085"/>
      <c r="P516" s="3206"/>
    </row>
    <row r="517" spans="1:16" s="3084" customFormat="1" ht="15">
      <c r="A517" s="3085"/>
      <c r="K517" s="3168"/>
      <c r="L517" s="3085"/>
      <c r="M517" s="3085"/>
      <c r="N517" s="3085"/>
      <c r="P517" s="3206"/>
    </row>
    <row r="518" spans="1:16" s="3084" customFormat="1" ht="15">
      <c r="A518" s="3085"/>
      <c r="K518" s="3168"/>
      <c r="L518" s="3085"/>
      <c r="M518" s="3085"/>
      <c r="N518" s="3085"/>
      <c r="P518" s="3206"/>
    </row>
    <row r="519" spans="1:16" s="3084" customFormat="1" ht="15">
      <c r="A519" s="3085"/>
      <c r="K519" s="3168"/>
      <c r="L519" s="3085"/>
      <c r="M519" s="3085"/>
      <c r="N519" s="3085"/>
      <c r="P519" s="3206"/>
    </row>
    <row r="520" spans="1:16" s="3084" customFormat="1" ht="15">
      <c r="A520" s="3085"/>
      <c r="K520" s="3168"/>
      <c r="L520" s="3085"/>
      <c r="M520" s="3085"/>
      <c r="N520" s="3085"/>
      <c r="P520" s="3206"/>
    </row>
    <row r="521" spans="1:16" s="3084" customFormat="1" ht="15">
      <c r="A521" s="3085"/>
      <c r="K521" s="3168"/>
      <c r="L521" s="3085"/>
      <c r="M521" s="3085"/>
      <c r="N521" s="3085"/>
      <c r="P521" s="3206"/>
    </row>
    <row r="522" spans="1:16" s="3084" customFormat="1" ht="15">
      <c r="A522" s="3085"/>
      <c r="K522" s="3168"/>
      <c r="L522" s="3085"/>
      <c r="M522" s="3085"/>
      <c r="N522" s="3085"/>
      <c r="P522" s="3206"/>
    </row>
    <row r="523" spans="1:16" s="3084" customFormat="1" ht="15">
      <c r="A523" s="3085"/>
      <c r="K523" s="3168"/>
      <c r="L523" s="3085"/>
      <c r="M523" s="3085"/>
      <c r="N523" s="3085"/>
      <c r="P523" s="3206"/>
    </row>
    <row r="524" spans="1:16" s="3084" customFormat="1" ht="15">
      <c r="A524" s="3085"/>
      <c r="K524" s="3168"/>
      <c r="L524" s="3085"/>
      <c r="M524" s="3085"/>
      <c r="N524" s="3085"/>
      <c r="P524" s="3206"/>
    </row>
    <row r="525" spans="1:16" s="3084" customFormat="1" ht="15">
      <c r="A525" s="3085"/>
      <c r="K525" s="3168"/>
      <c r="L525" s="3085"/>
      <c r="M525" s="3085"/>
      <c r="N525" s="3085"/>
      <c r="P525" s="3206"/>
    </row>
    <row r="526" spans="1:16" s="3084" customFormat="1" ht="15">
      <c r="A526" s="3085"/>
      <c r="K526" s="3168"/>
      <c r="L526" s="3085"/>
      <c r="M526" s="3085"/>
      <c r="N526" s="3085"/>
      <c r="P526" s="3206"/>
    </row>
    <row r="527" spans="1:16" s="3084" customFormat="1" ht="15">
      <c r="A527" s="3085"/>
      <c r="K527" s="3168"/>
      <c r="L527" s="3085"/>
      <c r="M527" s="3085"/>
      <c r="N527" s="3085"/>
      <c r="P527" s="3206"/>
    </row>
    <row r="528" spans="1:16" s="3084" customFormat="1" ht="15">
      <c r="A528" s="3085"/>
      <c r="K528" s="3168"/>
      <c r="L528" s="3085"/>
      <c r="M528" s="3085"/>
      <c r="N528" s="3085"/>
      <c r="P528" s="3206"/>
    </row>
    <row r="529" spans="1:16" s="3084" customFormat="1" ht="15">
      <c r="A529" s="3085"/>
      <c r="K529" s="3168"/>
      <c r="L529" s="3085"/>
      <c r="M529" s="3085"/>
      <c r="N529" s="3085"/>
      <c r="P529" s="3206"/>
    </row>
    <row r="530" spans="1:16" s="3084" customFormat="1" ht="15">
      <c r="A530" s="3085"/>
      <c r="K530" s="3168"/>
      <c r="L530" s="3085"/>
      <c r="M530" s="3085"/>
      <c r="N530" s="3085"/>
      <c r="P530" s="3206"/>
    </row>
    <row r="531" spans="1:16" s="3084" customFormat="1" ht="15">
      <c r="A531" s="3085"/>
      <c r="K531" s="3168"/>
      <c r="L531" s="3085"/>
      <c r="M531" s="3085"/>
      <c r="N531" s="3085"/>
      <c r="P531" s="3206"/>
    </row>
    <row r="532" spans="1:16" s="3084" customFormat="1" ht="15">
      <c r="A532" s="3085"/>
      <c r="K532" s="3168"/>
      <c r="L532" s="3085"/>
      <c r="M532" s="3085"/>
      <c r="N532" s="3085"/>
      <c r="P532" s="3206"/>
    </row>
    <row r="533" spans="1:16" s="3084" customFormat="1" ht="15">
      <c r="A533" s="3085"/>
      <c r="K533" s="3168"/>
      <c r="L533" s="3085"/>
      <c r="M533" s="3085"/>
      <c r="N533" s="3085"/>
      <c r="P533" s="3206"/>
    </row>
    <row r="534" spans="1:16" s="3084" customFormat="1" ht="15">
      <c r="A534" s="3085"/>
      <c r="K534" s="3168"/>
      <c r="L534" s="3085"/>
      <c r="M534" s="3085"/>
      <c r="N534" s="3085"/>
      <c r="P534" s="3206"/>
    </row>
    <row r="535" spans="1:16" s="3084" customFormat="1" ht="15">
      <c r="A535" s="3085"/>
      <c r="K535" s="3168"/>
      <c r="L535" s="3085"/>
      <c r="M535" s="3085"/>
      <c r="N535" s="3085"/>
      <c r="P535" s="3206"/>
    </row>
    <row r="536" spans="1:16" s="3084" customFormat="1" ht="15">
      <c r="A536" s="3085"/>
      <c r="K536" s="3168"/>
      <c r="L536" s="3085"/>
      <c r="M536" s="3085"/>
      <c r="N536" s="3085"/>
      <c r="P536" s="3206"/>
    </row>
    <row r="537" spans="1:16" s="3084" customFormat="1" ht="15">
      <c r="A537" s="3085"/>
      <c r="K537" s="3168"/>
      <c r="L537" s="3085"/>
      <c r="M537" s="3085"/>
      <c r="N537" s="3085"/>
      <c r="P537" s="3206"/>
    </row>
    <row r="538" spans="1:16" s="3084" customFormat="1" ht="15">
      <c r="A538" s="3085"/>
      <c r="K538" s="3168"/>
      <c r="L538" s="3085"/>
      <c r="M538" s="3085"/>
      <c r="N538" s="3085"/>
      <c r="P538" s="3206"/>
    </row>
    <row r="539" spans="1:16" s="3084" customFormat="1" ht="15">
      <c r="A539" s="3085"/>
      <c r="K539" s="3168"/>
      <c r="L539" s="3085"/>
      <c r="M539" s="3085"/>
      <c r="N539" s="3085"/>
      <c r="P539" s="3206"/>
    </row>
    <row r="540" spans="1:16" s="3084" customFormat="1" ht="15">
      <c r="A540" s="3085"/>
      <c r="K540" s="3168"/>
      <c r="L540" s="3085"/>
      <c r="M540" s="3085"/>
      <c r="N540" s="3085"/>
      <c r="P540" s="3206"/>
    </row>
    <row r="541" spans="1:16" s="3084" customFormat="1" ht="15">
      <c r="A541" s="3085"/>
      <c r="K541" s="3168"/>
      <c r="L541" s="3085"/>
      <c r="M541" s="3085"/>
      <c r="N541" s="3085"/>
      <c r="P541" s="3206"/>
    </row>
    <row r="542" spans="1:16" s="3084" customFormat="1" ht="15">
      <c r="A542" s="3085"/>
      <c r="K542" s="3168"/>
      <c r="L542" s="3085"/>
      <c r="M542" s="3085"/>
      <c r="N542" s="3085"/>
      <c r="P542" s="3206"/>
    </row>
    <row r="543" spans="1:16" s="3084" customFormat="1" ht="15">
      <c r="A543" s="3085"/>
      <c r="K543" s="3168"/>
      <c r="L543" s="3085"/>
      <c r="M543" s="3085"/>
      <c r="N543" s="3085"/>
      <c r="P543" s="3206"/>
    </row>
    <row r="544" spans="1:16" s="3084" customFormat="1" ht="15">
      <c r="A544" s="3085"/>
      <c r="K544" s="3168"/>
      <c r="L544" s="3085"/>
      <c r="M544" s="3085"/>
      <c r="N544" s="3085"/>
      <c r="P544" s="3206"/>
    </row>
    <row r="545" spans="1:16" s="3084" customFormat="1" ht="15">
      <c r="A545" s="3085"/>
      <c r="K545" s="3168"/>
      <c r="L545" s="3085"/>
      <c r="M545" s="3085"/>
      <c r="N545" s="3085"/>
      <c r="P545" s="3206"/>
    </row>
    <row r="546" spans="1:16" s="3084" customFormat="1" ht="15">
      <c r="A546" s="3085"/>
      <c r="K546" s="3168"/>
      <c r="L546" s="3085"/>
      <c r="M546" s="3085"/>
      <c r="N546" s="3085"/>
      <c r="P546" s="3206"/>
    </row>
    <row r="547" spans="1:16" s="3084" customFormat="1" ht="15">
      <c r="A547" s="3085"/>
      <c r="K547" s="3168"/>
      <c r="L547" s="3085"/>
      <c r="M547" s="3085"/>
      <c r="N547" s="3085"/>
      <c r="P547" s="3206"/>
    </row>
    <row r="548" spans="1:16" s="3084" customFormat="1" ht="15">
      <c r="A548" s="3085"/>
      <c r="K548" s="3168"/>
      <c r="L548" s="3085"/>
      <c r="M548" s="3085"/>
      <c r="N548" s="3085"/>
      <c r="P548" s="3206"/>
    </row>
    <row r="549" spans="1:16" s="3084" customFormat="1" ht="15">
      <c r="A549" s="3085"/>
      <c r="K549" s="3168"/>
      <c r="L549" s="3085"/>
      <c r="M549" s="3085"/>
      <c r="N549" s="3085"/>
      <c r="P549" s="3206"/>
    </row>
    <row r="550" spans="1:16" s="3084" customFormat="1" ht="15">
      <c r="A550" s="3085"/>
      <c r="K550" s="3168"/>
      <c r="L550" s="3085"/>
      <c r="M550" s="3085"/>
      <c r="N550" s="3085"/>
      <c r="P550" s="3206"/>
    </row>
    <row r="551" spans="1:16" s="3084" customFormat="1" ht="15">
      <c r="A551" s="3085"/>
      <c r="K551" s="3168"/>
      <c r="L551" s="3085"/>
      <c r="M551" s="3085"/>
      <c r="N551" s="3085"/>
      <c r="P551" s="3206"/>
    </row>
    <row r="552" spans="1:16" s="3084" customFormat="1" ht="15">
      <c r="A552" s="3085"/>
      <c r="K552" s="3168"/>
      <c r="L552" s="3085"/>
      <c r="M552" s="3085"/>
      <c r="N552" s="3085"/>
      <c r="P552" s="3206"/>
    </row>
    <row r="553" spans="1:16" s="3084" customFormat="1" ht="15">
      <c r="A553" s="3085"/>
      <c r="K553" s="3168"/>
      <c r="L553" s="3085"/>
      <c r="M553" s="3085"/>
      <c r="N553" s="3085"/>
      <c r="P553" s="3206"/>
    </row>
    <row r="554" spans="1:16" s="3084" customFormat="1" ht="15">
      <c r="A554" s="3085"/>
      <c r="K554" s="3168"/>
      <c r="L554" s="3085"/>
      <c r="M554" s="3085"/>
      <c r="N554" s="3085"/>
      <c r="P554" s="3206"/>
    </row>
    <row r="555" spans="1:16" s="3084" customFormat="1" ht="15">
      <c r="A555" s="3085"/>
      <c r="K555" s="3168"/>
      <c r="L555" s="3085"/>
      <c r="M555" s="3085"/>
      <c r="N555" s="3085"/>
      <c r="P555" s="3206"/>
    </row>
    <row r="556" spans="1:16" s="3084" customFormat="1" ht="15">
      <c r="A556" s="3085"/>
      <c r="K556" s="3168"/>
      <c r="L556" s="3085"/>
      <c r="M556" s="3085"/>
      <c r="N556" s="3085"/>
      <c r="P556" s="3206"/>
    </row>
    <row r="557" spans="1:16" s="3084" customFormat="1" ht="15">
      <c r="A557" s="3085"/>
      <c r="K557" s="3168"/>
      <c r="L557" s="3085"/>
      <c r="M557" s="3085"/>
      <c r="N557" s="3085"/>
      <c r="P557" s="3206"/>
    </row>
    <row r="558" spans="1:16" s="3084" customFormat="1" ht="15">
      <c r="A558" s="3085"/>
      <c r="K558" s="3168"/>
      <c r="L558" s="3085"/>
      <c r="M558" s="3085"/>
      <c r="N558" s="3085"/>
      <c r="P558" s="3206"/>
    </row>
    <row r="559" spans="1:16" s="3084" customFormat="1" ht="15">
      <c r="A559" s="3085"/>
      <c r="K559" s="3168"/>
      <c r="L559" s="3085"/>
      <c r="M559" s="3085"/>
      <c r="N559" s="3085"/>
      <c r="P559" s="3206"/>
    </row>
    <row r="560" spans="1:16" s="3084" customFormat="1" ht="15">
      <c r="A560" s="3085"/>
      <c r="K560" s="3168"/>
      <c r="L560" s="3085"/>
      <c r="M560" s="3085"/>
      <c r="N560" s="3085"/>
      <c r="P560" s="3206"/>
    </row>
    <row r="561" spans="1:16" s="3084" customFormat="1" ht="15">
      <c r="A561" s="3085"/>
      <c r="K561" s="3168"/>
      <c r="L561" s="3085"/>
      <c r="M561" s="3085"/>
      <c r="N561" s="3085"/>
      <c r="P561" s="3206"/>
    </row>
    <row r="562" spans="1:16" s="3084" customFormat="1" ht="15">
      <c r="A562" s="3085"/>
      <c r="K562" s="3168"/>
      <c r="L562" s="3085"/>
      <c r="M562" s="3085"/>
      <c r="N562" s="3085"/>
      <c r="P562" s="3206"/>
    </row>
    <row r="563" spans="1:16" s="3084" customFormat="1" ht="15">
      <c r="A563" s="3085"/>
      <c r="K563" s="3168"/>
      <c r="L563" s="3085"/>
      <c r="M563" s="3085"/>
      <c r="N563" s="3085"/>
      <c r="P563" s="3206"/>
    </row>
    <row r="564" spans="1:16" s="3084" customFormat="1" ht="15">
      <c r="A564" s="3085"/>
      <c r="K564" s="3168"/>
      <c r="L564" s="3085"/>
      <c r="M564" s="3085"/>
      <c r="N564" s="3085"/>
      <c r="P564" s="3206"/>
    </row>
    <row r="565" spans="1:16" s="3084" customFormat="1" ht="15">
      <c r="A565" s="3085"/>
      <c r="K565" s="3168"/>
      <c r="L565" s="3085"/>
      <c r="M565" s="3085"/>
      <c r="N565" s="3085"/>
      <c r="P565" s="3206"/>
    </row>
    <row r="566" spans="1:16" s="3084" customFormat="1" ht="15">
      <c r="A566" s="3085"/>
      <c r="K566" s="3168"/>
      <c r="L566" s="3085"/>
      <c r="M566" s="3085"/>
      <c r="N566" s="3085"/>
      <c r="P566" s="3206"/>
    </row>
    <row r="567" spans="1:16" s="3084" customFormat="1" ht="15">
      <c r="A567" s="3085"/>
      <c r="K567" s="3168"/>
      <c r="L567" s="3085"/>
      <c r="M567" s="3085"/>
      <c r="N567" s="3085"/>
      <c r="P567" s="3206"/>
    </row>
    <row r="568" spans="1:16" s="3084" customFormat="1" ht="15">
      <c r="A568" s="3085"/>
      <c r="K568" s="3168"/>
      <c r="L568" s="3085"/>
      <c r="M568" s="3085"/>
      <c r="N568" s="3085"/>
      <c r="P568" s="3206"/>
    </row>
    <row r="569" spans="1:16" s="3084" customFormat="1" ht="15">
      <c r="A569" s="3085"/>
      <c r="K569" s="3168"/>
      <c r="L569" s="3085"/>
      <c r="M569" s="3085"/>
      <c r="N569" s="3085"/>
      <c r="P569" s="3206"/>
    </row>
    <row r="570" spans="1:16" s="3084" customFormat="1" ht="15">
      <c r="A570" s="3085"/>
      <c r="K570" s="3168"/>
      <c r="L570" s="3085"/>
      <c r="M570" s="3085"/>
      <c r="N570" s="3085"/>
      <c r="P570" s="3206"/>
    </row>
    <row r="571" spans="1:16" s="3084" customFormat="1" ht="15">
      <c r="A571" s="3085"/>
      <c r="K571" s="3168"/>
      <c r="L571" s="3085"/>
      <c r="M571" s="3085"/>
      <c r="N571" s="3085"/>
      <c r="P571" s="3206"/>
    </row>
    <row r="572" spans="1:16" s="3084" customFormat="1" ht="15">
      <c r="A572" s="3085"/>
      <c r="K572" s="3168"/>
      <c r="L572" s="3085"/>
      <c r="M572" s="3085"/>
      <c r="N572" s="3085"/>
      <c r="P572" s="3206"/>
    </row>
    <row r="573" spans="1:16" s="3084" customFormat="1" ht="15">
      <c r="A573" s="3085"/>
      <c r="K573" s="3168"/>
      <c r="L573" s="3085"/>
      <c r="M573" s="3085"/>
      <c r="N573" s="3085"/>
      <c r="P573" s="3206"/>
    </row>
    <row r="574" spans="1:16" s="3084" customFormat="1" ht="15">
      <c r="A574" s="3085"/>
      <c r="K574" s="3168"/>
      <c r="L574" s="3085"/>
      <c r="M574" s="3085"/>
      <c r="N574" s="3085"/>
      <c r="P574" s="3206"/>
    </row>
    <row r="575" spans="1:16" s="3084" customFormat="1" ht="15">
      <c r="A575" s="3085"/>
      <c r="K575" s="3168"/>
      <c r="L575" s="3085"/>
      <c r="M575" s="3085"/>
      <c r="N575" s="3085"/>
      <c r="P575" s="3206"/>
    </row>
    <row r="576" spans="1:16" s="3084" customFormat="1" ht="15">
      <c r="A576" s="3085"/>
      <c r="K576" s="3168"/>
      <c r="L576" s="3085"/>
      <c r="M576" s="3085"/>
      <c r="N576" s="3085"/>
      <c r="P576" s="3206"/>
    </row>
    <row r="577" spans="1:16" s="3084" customFormat="1" ht="15">
      <c r="A577" s="3085"/>
      <c r="K577" s="3168"/>
      <c r="L577" s="3085"/>
      <c r="M577" s="3085"/>
      <c r="N577" s="3085"/>
      <c r="P577" s="3206"/>
    </row>
    <row r="578" spans="1:16" s="3084" customFormat="1" ht="15">
      <c r="A578" s="3085"/>
      <c r="K578" s="3168"/>
      <c r="L578" s="3085"/>
      <c r="M578" s="3085"/>
      <c r="N578" s="3085"/>
      <c r="P578" s="3206"/>
    </row>
    <row r="579" spans="1:16" s="3084" customFormat="1" ht="15">
      <c r="A579" s="3085"/>
      <c r="K579" s="3168"/>
      <c r="L579" s="3085"/>
      <c r="M579" s="3085"/>
      <c r="N579" s="3085"/>
      <c r="P579" s="3206"/>
    </row>
    <row r="580" spans="1:16" s="3084" customFormat="1" ht="15">
      <c r="A580" s="3085"/>
      <c r="K580" s="3168"/>
      <c r="L580" s="3085"/>
      <c r="M580" s="3085"/>
      <c r="N580" s="3085"/>
      <c r="P580" s="3206"/>
    </row>
    <row r="581" spans="1:16" s="3084" customFormat="1" ht="15">
      <c r="A581" s="3085"/>
      <c r="K581" s="3168"/>
      <c r="L581" s="3085"/>
      <c r="M581" s="3085"/>
      <c r="N581" s="3085"/>
      <c r="P581" s="3206"/>
    </row>
    <row r="582" spans="1:16" s="3084" customFormat="1" ht="15">
      <c r="A582" s="3085"/>
      <c r="K582" s="3168"/>
      <c r="L582" s="3085"/>
      <c r="M582" s="3085"/>
      <c r="N582" s="3085"/>
      <c r="P582" s="3206"/>
    </row>
    <row r="583" spans="1:16" s="3084" customFormat="1" ht="15">
      <c r="A583" s="3085"/>
      <c r="K583" s="3168"/>
      <c r="L583" s="3085"/>
      <c r="M583" s="3085"/>
      <c r="N583" s="3085"/>
      <c r="P583" s="3206"/>
    </row>
    <row r="584" spans="1:16" s="3084" customFormat="1" ht="15">
      <c r="A584" s="3085"/>
      <c r="K584" s="3168"/>
      <c r="L584" s="3085"/>
      <c r="M584" s="3085"/>
      <c r="N584" s="3085"/>
      <c r="P584" s="3206"/>
    </row>
    <row r="585" spans="1:16" s="3084" customFormat="1" ht="15">
      <c r="A585" s="3085"/>
      <c r="K585" s="3168"/>
      <c r="L585" s="3085"/>
      <c r="M585" s="3085"/>
      <c r="N585" s="3085"/>
      <c r="P585" s="3206"/>
    </row>
    <row r="586" spans="1:16" s="3084" customFormat="1" ht="15">
      <c r="A586" s="3085"/>
      <c r="K586" s="3168"/>
      <c r="L586" s="3085"/>
      <c r="M586" s="3085"/>
      <c r="N586" s="3085"/>
      <c r="P586" s="3206"/>
    </row>
    <row r="587" spans="1:16" s="3084" customFormat="1" ht="15">
      <c r="A587" s="3085"/>
      <c r="K587" s="3168"/>
      <c r="L587" s="3085"/>
      <c r="M587" s="3085"/>
      <c r="N587" s="3085"/>
      <c r="P587" s="3206"/>
    </row>
    <row r="588" spans="1:16" s="3084" customFormat="1" ht="15">
      <c r="A588" s="3085"/>
      <c r="K588" s="3168"/>
      <c r="L588" s="3085"/>
      <c r="M588" s="3085"/>
      <c r="N588" s="3085"/>
      <c r="P588" s="3206"/>
    </row>
    <row r="589" spans="1:16" s="3084" customFormat="1" ht="15">
      <c r="A589" s="3085"/>
      <c r="K589" s="3168"/>
      <c r="L589" s="3085"/>
      <c r="M589" s="3085"/>
      <c r="N589" s="3085"/>
      <c r="P589" s="3206"/>
    </row>
    <row r="590" spans="1:16" s="3084" customFormat="1" ht="15">
      <c r="A590" s="3085"/>
      <c r="K590" s="3168"/>
      <c r="L590" s="3085"/>
      <c r="M590" s="3085"/>
      <c r="N590" s="3085"/>
      <c r="P590" s="3206"/>
    </row>
    <row r="591" spans="1:16" s="3084" customFormat="1" ht="15">
      <c r="A591" s="3085"/>
      <c r="K591" s="3168"/>
      <c r="L591" s="3085"/>
      <c r="M591" s="3085"/>
      <c r="N591" s="3085"/>
      <c r="P591" s="3206"/>
    </row>
    <row r="592" spans="1:16" s="3084" customFormat="1" ht="15">
      <c r="A592" s="3085"/>
      <c r="K592" s="3168"/>
      <c r="L592" s="3085"/>
      <c r="M592" s="3085"/>
      <c r="N592" s="3085"/>
      <c r="P592" s="3206"/>
    </row>
    <row r="593" spans="1:16" s="3084" customFormat="1" ht="15">
      <c r="A593" s="3085"/>
      <c r="K593" s="3168"/>
      <c r="L593" s="3085"/>
      <c r="M593" s="3085"/>
      <c r="N593" s="3085"/>
      <c r="P593" s="3206"/>
    </row>
    <row r="594" spans="1:16" s="3084" customFormat="1" ht="15">
      <c r="A594" s="3085"/>
      <c r="K594" s="3168"/>
      <c r="L594" s="3085"/>
      <c r="M594" s="3085"/>
      <c r="N594" s="3085"/>
      <c r="P594" s="3206"/>
    </row>
    <row r="595" spans="1:16" s="3084" customFormat="1" ht="15">
      <c r="A595" s="3085"/>
      <c r="K595" s="3168"/>
      <c r="L595" s="3085"/>
      <c r="M595" s="3085"/>
      <c r="N595" s="3085"/>
      <c r="P595" s="3206"/>
    </row>
    <row r="596" spans="1:16" s="3084" customFormat="1" ht="15">
      <c r="A596" s="3085"/>
      <c r="K596" s="3168"/>
      <c r="L596" s="3085"/>
      <c r="M596" s="3085"/>
      <c r="N596" s="3085"/>
      <c r="P596" s="3206"/>
    </row>
    <row r="597" spans="1:16" s="3084" customFormat="1" ht="15">
      <c r="A597" s="3085"/>
      <c r="K597" s="3168"/>
      <c r="L597" s="3085"/>
      <c r="M597" s="3085"/>
      <c r="N597" s="3085"/>
      <c r="P597" s="3206"/>
    </row>
    <row r="598" spans="1:16" s="3084" customFormat="1" ht="15">
      <c r="A598" s="3085"/>
      <c r="K598" s="3168"/>
      <c r="L598" s="3085"/>
      <c r="M598" s="3085"/>
      <c r="N598" s="3085"/>
      <c r="P598" s="3206"/>
    </row>
    <row r="599" spans="1:16" s="3084" customFormat="1" ht="15">
      <c r="A599" s="3085"/>
      <c r="K599" s="3168"/>
      <c r="L599" s="3085"/>
      <c r="M599" s="3085"/>
      <c r="N599" s="3085"/>
      <c r="P599" s="3206"/>
    </row>
    <row r="600" spans="1:16" s="3084" customFormat="1" ht="15">
      <c r="A600" s="3085"/>
      <c r="K600" s="3168"/>
      <c r="L600" s="3085"/>
      <c r="M600" s="3085"/>
      <c r="N600" s="3085"/>
      <c r="P600" s="3206"/>
    </row>
    <row r="601" spans="1:16" s="3084" customFormat="1" ht="15">
      <c r="A601" s="3085"/>
      <c r="K601" s="3168"/>
      <c r="L601" s="3085"/>
      <c r="M601" s="3085"/>
      <c r="N601" s="3085"/>
      <c r="P601" s="3206"/>
    </row>
    <row r="602" spans="1:16" s="3084" customFormat="1" ht="15">
      <c r="A602" s="3085"/>
      <c r="K602" s="3168"/>
      <c r="L602" s="3085"/>
      <c r="M602" s="3085"/>
      <c r="N602" s="3085"/>
      <c r="P602" s="3206"/>
    </row>
    <row r="603" spans="1:16" s="3084" customFormat="1" ht="15">
      <c r="A603" s="3085"/>
      <c r="K603" s="3168"/>
      <c r="L603" s="3085"/>
      <c r="M603" s="3085"/>
      <c r="N603" s="3085"/>
      <c r="P603" s="3206"/>
    </row>
    <row r="604" spans="1:16" s="3084" customFormat="1" ht="15">
      <c r="A604" s="3085"/>
      <c r="K604" s="3168"/>
      <c r="L604" s="3085"/>
      <c r="M604" s="3085"/>
      <c r="N604" s="3085"/>
      <c r="P604" s="3206"/>
    </row>
    <row r="605" spans="1:16" s="3084" customFormat="1" ht="15">
      <c r="A605" s="3085"/>
      <c r="K605" s="3168"/>
      <c r="L605" s="3085"/>
      <c r="M605" s="3085"/>
      <c r="N605" s="3085"/>
      <c r="P605" s="3206"/>
    </row>
    <row r="606" spans="1:16" s="3084" customFormat="1" ht="15">
      <c r="A606" s="3085"/>
      <c r="K606" s="3168"/>
      <c r="L606" s="3085"/>
      <c r="M606" s="3085"/>
      <c r="N606" s="3085"/>
      <c r="P606" s="3206"/>
    </row>
    <row r="607" spans="1:16" s="3084" customFormat="1" ht="15">
      <c r="A607" s="3085"/>
      <c r="K607" s="3168"/>
      <c r="L607" s="3085"/>
      <c r="M607" s="3085"/>
      <c r="N607" s="3085"/>
      <c r="P607" s="3206"/>
    </row>
    <row r="608" spans="1:16" s="3084" customFormat="1" ht="15">
      <c r="A608" s="3085"/>
      <c r="K608" s="3168"/>
      <c r="L608" s="3085"/>
      <c r="M608" s="3085"/>
      <c r="N608" s="3085"/>
      <c r="P608" s="3206"/>
    </row>
    <row r="609" spans="1:16" s="3084" customFormat="1" ht="15">
      <c r="A609" s="3085"/>
      <c r="K609" s="3168"/>
      <c r="L609" s="3085"/>
      <c r="M609" s="3085"/>
      <c r="N609" s="3085"/>
      <c r="P609" s="3206"/>
    </row>
    <row r="610" spans="1:16" s="3084" customFormat="1" ht="15">
      <c r="A610" s="3085"/>
      <c r="K610" s="3168"/>
      <c r="L610" s="3085"/>
      <c r="M610" s="3085"/>
      <c r="N610" s="3085"/>
      <c r="P610" s="3206"/>
    </row>
    <row r="611" spans="1:16" s="3084" customFormat="1" ht="15">
      <c r="A611" s="3085"/>
      <c r="K611" s="3168"/>
      <c r="L611" s="3085"/>
      <c r="M611" s="3085"/>
      <c r="N611" s="3085"/>
      <c r="P611" s="3206"/>
    </row>
    <row r="612" spans="1:16" s="3084" customFormat="1" ht="15">
      <c r="A612" s="3085"/>
      <c r="K612" s="3168"/>
      <c r="L612" s="3085"/>
      <c r="M612" s="3085"/>
      <c r="N612" s="3085"/>
      <c r="P612" s="3206"/>
    </row>
    <row r="613" spans="1:16" s="3084" customFormat="1" ht="15">
      <c r="A613" s="3085"/>
      <c r="K613" s="3168"/>
      <c r="L613" s="3085"/>
      <c r="M613" s="3085"/>
      <c r="N613" s="3085"/>
      <c r="P613" s="3206"/>
    </row>
    <row r="614" spans="1:16" s="3084" customFormat="1" ht="15">
      <c r="A614" s="3085"/>
      <c r="K614" s="3168"/>
      <c r="L614" s="3085"/>
      <c r="M614" s="3085"/>
      <c r="N614" s="3085"/>
      <c r="P614" s="3206"/>
    </row>
    <row r="615" spans="1:16" s="3084" customFormat="1" ht="15">
      <c r="A615" s="3085"/>
      <c r="K615" s="3168"/>
      <c r="L615" s="3085"/>
      <c r="M615" s="3085"/>
      <c r="N615" s="3085"/>
      <c r="P615" s="3206"/>
    </row>
    <row r="616" spans="1:16" s="3084" customFormat="1" ht="15">
      <c r="A616" s="3085"/>
      <c r="K616" s="3168"/>
      <c r="L616" s="3085"/>
      <c r="M616" s="3085"/>
      <c r="N616" s="3085"/>
      <c r="P616" s="3206"/>
    </row>
    <row r="617" spans="1:16" s="3084" customFormat="1" ht="15">
      <c r="A617" s="3085"/>
      <c r="K617" s="3168"/>
      <c r="L617" s="3085"/>
      <c r="M617" s="3085"/>
      <c r="N617" s="3085"/>
      <c r="P617" s="3206"/>
    </row>
    <row r="618" spans="1:16" s="3084" customFormat="1" ht="15">
      <c r="A618" s="3085"/>
      <c r="K618" s="3168"/>
      <c r="L618" s="3085"/>
      <c r="M618" s="3085"/>
      <c r="N618" s="3085"/>
      <c r="P618" s="3206"/>
    </row>
    <row r="619" spans="1:16" s="3084" customFormat="1" ht="15">
      <c r="A619" s="3085"/>
      <c r="K619" s="3168"/>
      <c r="L619" s="3085"/>
      <c r="M619" s="3085"/>
      <c r="N619" s="3085"/>
      <c r="P619" s="3206"/>
    </row>
    <row r="620" spans="1:16" s="3084" customFormat="1" ht="15">
      <c r="A620" s="3085"/>
      <c r="K620" s="3168"/>
      <c r="L620" s="3085"/>
      <c r="M620" s="3085"/>
      <c r="N620" s="3085"/>
      <c r="P620" s="3206"/>
    </row>
    <row r="621" spans="1:16" s="3084" customFormat="1" ht="15">
      <c r="A621" s="3085"/>
      <c r="K621" s="3168"/>
      <c r="L621" s="3085"/>
      <c r="M621" s="3085"/>
      <c r="N621" s="3085"/>
      <c r="P621" s="3206"/>
    </row>
    <row r="622" spans="1:16" s="3084" customFormat="1" ht="15">
      <c r="A622" s="3085"/>
      <c r="K622" s="3168"/>
      <c r="L622" s="3085"/>
      <c r="M622" s="3085"/>
      <c r="N622" s="3085"/>
      <c r="P622" s="3206"/>
    </row>
    <row r="623" spans="1:16" s="3084" customFormat="1" ht="15">
      <c r="A623" s="3085"/>
      <c r="K623" s="3168"/>
      <c r="L623" s="3085"/>
      <c r="M623" s="3085"/>
      <c r="N623" s="3085"/>
      <c r="P623" s="3206"/>
    </row>
    <row r="624" spans="1:16" s="3084" customFormat="1" ht="15">
      <c r="A624" s="3085"/>
      <c r="K624" s="3168"/>
      <c r="L624" s="3085"/>
      <c r="M624" s="3085"/>
      <c r="N624" s="3085"/>
      <c r="P624" s="3206"/>
    </row>
    <row r="625" spans="1:16" s="3084" customFormat="1" ht="15">
      <c r="A625" s="3085"/>
      <c r="K625" s="3168"/>
      <c r="L625" s="3085"/>
      <c r="M625" s="3085"/>
      <c r="N625" s="3085"/>
      <c r="P625" s="3206"/>
    </row>
    <row r="626" spans="1:16" s="3084" customFormat="1" ht="15">
      <c r="A626" s="3085"/>
      <c r="K626" s="3168"/>
      <c r="L626" s="3085"/>
      <c r="M626" s="3085"/>
      <c r="N626" s="3085"/>
      <c r="P626" s="3206"/>
    </row>
    <row r="627" spans="1:16" s="3084" customFormat="1" ht="15">
      <c r="A627" s="3085"/>
      <c r="K627" s="3168"/>
      <c r="L627" s="3085"/>
      <c r="M627" s="3085"/>
      <c r="N627" s="3085"/>
      <c r="P627" s="3206"/>
    </row>
    <row r="628" spans="1:16" s="3084" customFormat="1" ht="15">
      <c r="A628" s="3085"/>
      <c r="K628" s="3168"/>
      <c r="L628" s="3085"/>
      <c r="M628" s="3085"/>
      <c r="N628" s="3085"/>
      <c r="P628" s="3206"/>
    </row>
    <row r="629" spans="1:16" s="3084" customFormat="1" ht="15">
      <c r="A629" s="3085"/>
      <c r="K629" s="3168"/>
      <c r="L629" s="3085"/>
      <c r="M629" s="3085"/>
      <c r="N629" s="3085"/>
      <c r="P629" s="3206"/>
    </row>
    <row r="630" spans="1:16" s="3084" customFormat="1" ht="15">
      <c r="A630" s="3085"/>
      <c r="K630" s="3168"/>
      <c r="L630" s="3085"/>
      <c r="M630" s="3085"/>
      <c r="N630" s="3085"/>
      <c r="P630" s="3206"/>
    </row>
    <row r="631" spans="1:16" s="3084" customFormat="1" ht="15">
      <c r="A631" s="3085"/>
      <c r="K631" s="3168"/>
      <c r="L631" s="3085"/>
      <c r="M631" s="3085"/>
      <c r="N631" s="3085"/>
      <c r="P631" s="3206"/>
    </row>
    <row r="632" spans="1:16" s="3084" customFormat="1" ht="15">
      <c r="A632" s="3085"/>
      <c r="K632" s="3168"/>
      <c r="L632" s="3085"/>
      <c r="M632" s="3085"/>
      <c r="N632" s="3085"/>
      <c r="P632" s="3206"/>
    </row>
    <row r="633" spans="1:16" s="3084" customFormat="1" ht="15">
      <c r="A633" s="3085"/>
      <c r="K633" s="3168"/>
      <c r="L633" s="3085"/>
      <c r="M633" s="3085"/>
      <c r="N633" s="3085"/>
      <c r="P633" s="3206"/>
    </row>
    <row r="634" spans="1:16" s="3084" customFormat="1" ht="15">
      <c r="A634" s="3085"/>
      <c r="K634" s="3168"/>
      <c r="L634" s="3085"/>
      <c r="M634" s="3085"/>
      <c r="N634" s="3085"/>
      <c r="P634" s="3206"/>
    </row>
    <row r="635" spans="1:16" s="3084" customFormat="1" ht="15">
      <c r="A635" s="3085"/>
      <c r="K635" s="3168"/>
      <c r="L635" s="3085"/>
      <c r="M635" s="3085"/>
      <c r="N635" s="3085"/>
      <c r="P635" s="3206"/>
    </row>
    <row r="636" spans="1:16" s="3084" customFormat="1" ht="15">
      <c r="A636" s="3085"/>
      <c r="K636" s="3168"/>
      <c r="L636" s="3085"/>
      <c r="M636" s="3085"/>
      <c r="N636" s="3085"/>
      <c r="P636" s="3206"/>
    </row>
    <row r="637" spans="1:16" s="3084" customFormat="1" ht="15">
      <c r="A637" s="3085"/>
      <c r="K637" s="3168"/>
      <c r="L637" s="3085"/>
      <c r="M637" s="3085"/>
      <c r="N637" s="3085"/>
      <c r="P637" s="3206"/>
    </row>
    <row r="638" spans="1:16" s="3084" customFormat="1" ht="15">
      <c r="A638" s="3085"/>
      <c r="K638" s="3168"/>
      <c r="L638" s="3085"/>
      <c r="M638" s="3085"/>
      <c r="N638" s="3085"/>
      <c r="P638" s="3206"/>
    </row>
    <row r="639" spans="1:16" s="3084" customFormat="1" ht="15">
      <c r="A639" s="3085"/>
      <c r="K639" s="3168"/>
      <c r="L639" s="3085"/>
      <c r="M639" s="3085"/>
      <c r="N639" s="3085"/>
      <c r="P639" s="3206"/>
    </row>
    <row r="640" spans="1:16" s="3084" customFormat="1" ht="15">
      <c r="A640" s="3085"/>
      <c r="K640" s="3168"/>
      <c r="L640" s="3085"/>
      <c r="M640" s="3085"/>
      <c r="N640" s="3085"/>
      <c r="P640" s="3206"/>
    </row>
    <row r="641" spans="1:16" s="3084" customFormat="1" ht="15">
      <c r="A641" s="3085"/>
      <c r="K641" s="3168"/>
      <c r="L641" s="3085"/>
      <c r="M641" s="3085"/>
      <c r="N641" s="3085"/>
      <c r="P641" s="3206"/>
    </row>
    <row r="642" spans="1:16" s="3084" customFormat="1" ht="15">
      <c r="A642" s="3085"/>
      <c r="K642" s="3168"/>
      <c r="L642" s="3085"/>
      <c r="M642" s="3085"/>
      <c r="N642" s="3085"/>
      <c r="P642" s="3206"/>
    </row>
    <row r="643" spans="1:16" s="3084" customFormat="1" ht="15">
      <c r="A643" s="3085"/>
      <c r="K643" s="3168"/>
      <c r="L643" s="3085"/>
      <c r="M643" s="3085"/>
      <c r="N643" s="3085"/>
      <c r="P643" s="3206"/>
    </row>
    <row r="644" spans="1:16" s="3084" customFormat="1" ht="15">
      <c r="A644" s="3085"/>
      <c r="K644" s="3168"/>
      <c r="L644" s="3085"/>
      <c r="M644" s="3085"/>
      <c r="N644" s="3085"/>
      <c r="P644" s="3206"/>
    </row>
    <row r="645" spans="1:16" s="3084" customFormat="1" ht="15">
      <c r="A645" s="3085"/>
      <c r="K645" s="3168"/>
      <c r="L645" s="3085"/>
      <c r="M645" s="3085"/>
      <c r="N645" s="3085"/>
      <c r="P645" s="3206"/>
    </row>
    <row r="646" spans="1:16" s="3084" customFormat="1" ht="15">
      <c r="A646" s="3085"/>
      <c r="K646" s="3168"/>
      <c r="L646" s="3085"/>
      <c r="M646" s="3085"/>
      <c r="N646" s="3085"/>
      <c r="P646" s="3206"/>
    </row>
    <row r="647" spans="1:16" s="3084" customFormat="1" ht="15">
      <c r="A647" s="3085"/>
      <c r="K647" s="3168"/>
      <c r="L647" s="3085"/>
      <c r="M647" s="3085"/>
      <c r="N647" s="3085"/>
      <c r="P647" s="3206"/>
    </row>
    <row r="648" spans="1:16" s="3084" customFormat="1" ht="15">
      <c r="A648" s="3085"/>
      <c r="K648" s="3168"/>
      <c r="L648" s="3085"/>
      <c r="M648" s="3085"/>
      <c r="N648" s="3085"/>
      <c r="P648" s="3206"/>
    </row>
    <row r="649" spans="1:16" s="3084" customFormat="1" ht="15">
      <c r="A649" s="3085"/>
      <c r="K649" s="3168"/>
      <c r="L649" s="3085"/>
      <c r="M649" s="3085"/>
      <c r="N649" s="3085"/>
      <c r="P649" s="3206"/>
    </row>
    <row r="650" spans="1:16" s="3084" customFormat="1" ht="15">
      <c r="A650" s="3085"/>
      <c r="K650" s="3168"/>
      <c r="L650" s="3085"/>
      <c r="M650" s="3085"/>
      <c r="N650" s="3085"/>
      <c r="P650" s="3206"/>
    </row>
    <row r="651" spans="1:16" s="3084" customFormat="1" ht="15">
      <c r="A651" s="3085"/>
      <c r="K651" s="3168"/>
      <c r="L651" s="3085"/>
      <c r="M651" s="3085"/>
      <c r="N651" s="3085"/>
      <c r="P651" s="3206"/>
    </row>
    <row r="652" spans="1:16" s="3084" customFormat="1" ht="15">
      <c r="A652" s="3085"/>
      <c r="K652" s="3168"/>
      <c r="L652" s="3085"/>
      <c r="M652" s="3085"/>
      <c r="N652" s="3085"/>
      <c r="P652" s="3206"/>
    </row>
    <row r="653" spans="1:16" s="3084" customFormat="1" ht="15">
      <c r="A653" s="3085"/>
      <c r="K653" s="3168"/>
      <c r="L653" s="3085"/>
      <c r="M653" s="3085"/>
      <c r="N653" s="3085"/>
      <c r="P653" s="3206"/>
    </row>
    <row r="654" spans="1:16" s="3084" customFormat="1" ht="15">
      <c r="A654" s="3085"/>
      <c r="K654" s="3168"/>
      <c r="L654" s="3085"/>
      <c r="M654" s="3085"/>
      <c r="N654" s="3085"/>
      <c r="P654" s="3206"/>
    </row>
    <row r="655" spans="1:16" s="3084" customFormat="1" ht="15">
      <c r="A655" s="3085"/>
      <c r="K655" s="3168"/>
      <c r="L655" s="3085"/>
      <c r="M655" s="3085"/>
      <c r="N655" s="3085"/>
      <c r="P655" s="3206"/>
    </row>
    <row r="656" spans="1:16" s="3084" customFormat="1" ht="15">
      <c r="A656" s="3085"/>
      <c r="K656" s="3168"/>
      <c r="L656" s="3085"/>
      <c r="M656" s="3085"/>
      <c r="N656" s="3085"/>
      <c r="P656" s="3206"/>
    </row>
    <row r="657" spans="1:16" s="3084" customFormat="1" ht="15">
      <c r="A657" s="3085"/>
      <c r="K657" s="3168"/>
      <c r="L657" s="3085"/>
      <c r="M657" s="3085"/>
      <c r="N657" s="3085"/>
      <c r="P657" s="3206"/>
    </row>
    <row r="658" spans="1:16" s="3084" customFormat="1" ht="15">
      <c r="A658" s="3085"/>
      <c r="K658" s="3168"/>
      <c r="L658" s="3085"/>
      <c r="M658" s="3085"/>
      <c r="N658" s="3085"/>
      <c r="P658" s="3206"/>
    </row>
    <row r="659" spans="1:16" s="3084" customFormat="1" ht="15">
      <c r="A659" s="3085"/>
      <c r="K659" s="3168"/>
      <c r="L659" s="3085"/>
      <c r="M659" s="3085"/>
      <c r="N659" s="3085"/>
      <c r="P659" s="3206"/>
    </row>
    <row r="660" spans="1:16" s="3084" customFormat="1" ht="15">
      <c r="A660" s="3085"/>
      <c r="K660" s="3168"/>
      <c r="L660" s="3085"/>
      <c r="M660" s="3085"/>
      <c r="N660" s="3085"/>
      <c r="P660" s="3206"/>
    </row>
    <row r="661" spans="1:16" s="3084" customFormat="1" ht="15">
      <c r="A661" s="3085"/>
      <c r="K661" s="3168"/>
      <c r="L661" s="3085"/>
      <c r="M661" s="3085"/>
      <c r="N661" s="3085"/>
      <c r="P661" s="3206"/>
    </row>
    <row r="662" spans="1:16" s="3084" customFormat="1" ht="15">
      <c r="A662" s="3085"/>
      <c r="K662" s="3168"/>
      <c r="L662" s="3085"/>
      <c r="M662" s="3085"/>
      <c r="N662" s="3085"/>
      <c r="P662" s="3206"/>
    </row>
    <row r="663" spans="1:16" s="3084" customFormat="1" ht="15">
      <c r="A663" s="3085"/>
      <c r="K663" s="3168"/>
      <c r="L663" s="3085"/>
      <c r="M663" s="3085"/>
      <c r="N663" s="3085"/>
      <c r="P663" s="3206"/>
    </row>
    <row r="664" spans="1:16" s="3084" customFormat="1" ht="15">
      <c r="A664" s="3085"/>
      <c r="K664" s="3168"/>
      <c r="L664" s="3085"/>
      <c r="M664" s="3085"/>
      <c r="N664" s="3085"/>
      <c r="P664" s="3206"/>
    </row>
    <row r="665" spans="1:16" s="3084" customFormat="1" ht="15">
      <c r="A665" s="3085"/>
      <c r="K665" s="3168"/>
      <c r="L665" s="3085"/>
      <c r="M665" s="3085"/>
      <c r="N665" s="3085"/>
      <c r="P665" s="3206"/>
    </row>
    <row r="666" spans="1:16" s="3084" customFormat="1" ht="15">
      <c r="A666" s="3085"/>
      <c r="K666" s="3168"/>
      <c r="L666" s="3085"/>
      <c r="M666" s="3085"/>
      <c r="N666" s="3085"/>
      <c r="P666" s="3206"/>
    </row>
    <row r="667" spans="1:16" s="3084" customFormat="1" ht="15">
      <c r="A667" s="3085"/>
      <c r="K667" s="3168"/>
      <c r="L667" s="3085"/>
      <c r="M667" s="3085"/>
      <c r="N667" s="3085"/>
      <c r="P667" s="3206"/>
    </row>
    <row r="668" spans="1:16" s="3084" customFormat="1" ht="15">
      <c r="A668" s="3085"/>
      <c r="K668" s="3168"/>
      <c r="L668" s="3085"/>
      <c r="M668" s="3085"/>
      <c r="N668" s="3085"/>
      <c r="P668" s="3206"/>
    </row>
    <row r="669" spans="1:16" s="3084" customFormat="1" ht="15">
      <c r="A669" s="3085"/>
      <c r="K669" s="3168"/>
      <c r="L669" s="3085"/>
      <c r="M669" s="3085"/>
      <c r="N669" s="3085"/>
      <c r="P669" s="3206"/>
    </row>
    <row r="670" spans="1:16" s="3084" customFormat="1" ht="15">
      <c r="A670" s="3085"/>
      <c r="K670" s="3168"/>
      <c r="L670" s="3085"/>
      <c r="M670" s="3085"/>
      <c r="N670" s="3085"/>
      <c r="P670" s="3206"/>
    </row>
    <row r="671" spans="1:16" s="3084" customFormat="1" ht="15">
      <c r="A671" s="3085"/>
      <c r="K671" s="3168"/>
      <c r="L671" s="3085"/>
      <c r="M671" s="3085"/>
      <c r="N671" s="3085"/>
      <c r="P671" s="3206"/>
    </row>
    <row r="672" spans="1:16" s="3084" customFormat="1" ht="15">
      <c r="A672" s="3085"/>
      <c r="K672" s="3168"/>
      <c r="L672" s="3085"/>
      <c r="M672" s="3085"/>
      <c r="N672" s="3085"/>
      <c r="P672" s="3206"/>
    </row>
    <row r="673" spans="1:16" s="3084" customFormat="1" ht="15">
      <c r="A673" s="3085"/>
      <c r="K673" s="3168"/>
      <c r="L673" s="3085"/>
      <c r="M673" s="3085"/>
      <c r="N673" s="3085"/>
      <c r="P673" s="3206"/>
    </row>
    <row r="674" spans="1:16" s="3084" customFormat="1" ht="15">
      <c r="A674" s="3085"/>
      <c r="K674" s="3168"/>
      <c r="L674" s="3085"/>
      <c r="M674" s="3085"/>
      <c r="N674" s="3085"/>
      <c r="P674" s="3206"/>
    </row>
    <row r="675" spans="1:16" s="3084" customFormat="1" ht="15">
      <c r="A675" s="3085"/>
      <c r="K675" s="3168"/>
      <c r="L675" s="3085"/>
      <c r="M675" s="3085"/>
      <c r="N675" s="3085"/>
      <c r="P675" s="3206"/>
    </row>
    <row r="676" spans="1:16" s="3084" customFormat="1" ht="15">
      <c r="A676" s="3085"/>
      <c r="K676" s="3168"/>
      <c r="L676" s="3085"/>
      <c r="M676" s="3085"/>
      <c r="N676" s="3085"/>
      <c r="P676" s="3206"/>
    </row>
    <row r="677" spans="1:16" s="3084" customFormat="1" ht="15">
      <c r="A677" s="3085"/>
      <c r="K677" s="3168"/>
      <c r="L677" s="3085"/>
      <c r="M677" s="3085"/>
      <c r="N677" s="3085"/>
      <c r="P677" s="3206"/>
    </row>
    <row r="678" spans="1:16" s="3084" customFormat="1" ht="15">
      <c r="A678" s="3085"/>
      <c r="K678" s="3168"/>
      <c r="L678" s="3085"/>
      <c r="M678" s="3085"/>
      <c r="N678" s="3085"/>
      <c r="P678" s="3206"/>
    </row>
    <row r="679" spans="1:16" s="3084" customFormat="1" ht="15">
      <c r="A679" s="3085"/>
      <c r="K679" s="3168"/>
      <c r="L679" s="3085"/>
      <c r="M679" s="3085"/>
      <c r="N679" s="3085"/>
      <c r="P679" s="3206"/>
    </row>
    <row r="680" spans="1:16" s="3084" customFormat="1" ht="15">
      <c r="A680" s="3085"/>
      <c r="K680" s="3168"/>
      <c r="L680" s="3085"/>
      <c r="M680" s="3085"/>
      <c r="N680" s="3085"/>
      <c r="P680" s="3206"/>
    </row>
    <row r="681" spans="1:16" s="3084" customFormat="1" ht="15">
      <c r="A681" s="3085"/>
      <c r="K681" s="3168"/>
      <c r="L681" s="3085"/>
      <c r="M681" s="3085"/>
      <c r="N681" s="3085"/>
      <c r="P681" s="3206"/>
    </row>
    <row r="682" spans="1:16" s="3084" customFormat="1" ht="15">
      <c r="A682" s="3085"/>
      <c r="K682" s="3168"/>
      <c r="L682" s="3085"/>
      <c r="M682" s="3085"/>
      <c r="N682" s="3085"/>
      <c r="P682" s="3206"/>
    </row>
    <row r="683" spans="1:16" s="3084" customFormat="1" ht="15">
      <c r="A683" s="3085"/>
      <c r="K683" s="3168"/>
      <c r="L683" s="3085"/>
      <c r="M683" s="3085"/>
      <c r="N683" s="3085"/>
      <c r="P683" s="3206"/>
    </row>
    <row r="684" spans="1:16" s="3084" customFormat="1" ht="15">
      <c r="A684" s="3085"/>
      <c r="K684" s="3168"/>
      <c r="L684" s="3085"/>
      <c r="M684" s="3085"/>
      <c r="N684" s="3085"/>
      <c r="P684" s="3206"/>
    </row>
    <row r="685" spans="1:16" s="3084" customFormat="1" ht="15">
      <c r="A685" s="3085"/>
      <c r="K685" s="3168"/>
      <c r="L685" s="3085"/>
      <c r="M685" s="3085"/>
      <c r="N685" s="3085"/>
      <c r="P685" s="3206"/>
    </row>
    <row r="686" spans="1:16" s="3084" customFormat="1" ht="15">
      <c r="A686" s="3085"/>
      <c r="K686" s="3168"/>
      <c r="L686" s="3085"/>
      <c r="M686" s="3085"/>
      <c r="N686" s="3085"/>
      <c r="P686" s="3206"/>
    </row>
    <row r="687" spans="1:16" s="3084" customFormat="1" ht="15">
      <c r="A687" s="3085"/>
      <c r="K687" s="3168"/>
      <c r="L687" s="3085"/>
      <c r="M687" s="3085"/>
      <c r="N687" s="3085"/>
      <c r="P687" s="3206"/>
    </row>
    <row r="688" spans="1:16" s="3084" customFormat="1" ht="15">
      <c r="A688" s="3085"/>
      <c r="K688" s="3168"/>
      <c r="L688" s="3085"/>
      <c r="M688" s="3085"/>
      <c r="N688" s="3085"/>
      <c r="P688" s="3206"/>
    </row>
    <row r="689" spans="1:16" s="3084" customFormat="1" ht="15">
      <c r="A689" s="3085"/>
      <c r="K689" s="3168"/>
      <c r="L689" s="3085"/>
      <c r="M689" s="3085"/>
      <c r="N689" s="3085"/>
      <c r="P689" s="3206"/>
    </row>
    <row r="690" spans="1:16" s="3084" customFormat="1" ht="15">
      <c r="A690" s="3085"/>
      <c r="K690" s="3168"/>
      <c r="L690" s="3085"/>
      <c r="M690" s="3085"/>
      <c r="N690" s="3085"/>
      <c r="P690" s="3206"/>
    </row>
    <row r="691" spans="1:16" s="3084" customFormat="1" ht="15">
      <c r="A691" s="3085"/>
      <c r="K691" s="3168"/>
      <c r="L691" s="3085"/>
      <c r="M691" s="3085"/>
      <c r="N691" s="3085"/>
      <c r="P691" s="3206"/>
    </row>
    <row r="692" spans="1:16" s="3084" customFormat="1" ht="15">
      <c r="A692" s="3085"/>
      <c r="K692" s="3168"/>
      <c r="L692" s="3085"/>
      <c r="M692" s="3085"/>
      <c r="N692" s="3085"/>
      <c r="P692" s="3206"/>
    </row>
    <row r="693" spans="1:16" s="3084" customFormat="1" ht="15">
      <c r="A693" s="3085"/>
      <c r="K693" s="3168"/>
      <c r="L693" s="3085"/>
      <c r="M693" s="3085"/>
      <c r="N693" s="3085"/>
      <c r="P693" s="3206"/>
    </row>
    <row r="694" spans="1:16" s="3084" customFormat="1" ht="15">
      <c r="A694" s="3085"/>
      <c r="K694" s="3168"/>
      <c r="L694" s="3085"/>
      <c r="M694" s="3085"/>
      <c r="N694" s="3085"/>
      <c r="P694" s="3206"/>
    </row>
    <row r="695" spans="1:16" s="3084" customFormat="1" ht="15">
      <c r="A695" s="3085"/>
      <c r="K695" s="3168"/>
      <c r="L695" s="3085"/>
      <c r="M695" s="3085"/>
      <c r="N695" s="3085"/>
      <c r="P695" s="3206"/>
    </row>
    <row r="696" spans="1:16" s="3084" customFormat="1" ht="15">
      <c r="A696" s="3085"/>
      <c r="K696" s="3168"/>
      <c r="L696" s="3085"/>
      <c r="M696" s="3085"/>
      <c r="N696" s="3085"/>
      <c r="P696" s="3206"/>
    </row>
    <row r="697" spans="1:16" s="3084" customFormat="1" ht="15">
      <c r="A697" s="3085"/>
      <c r="K697" s="3168"/>
      <c r="L697" s="3085"/>
      <c r="M697" s="3085"/>
      <c r="N697" s="3085"/>
      <c r="P697" s="3206"/>
    </row>
    <row r="698" spans="1:16" s="3084" customFormat="1" ht="15">
      <c r="A698" s="3085"/>
      <c r="K698" s="3168"/>
      <c r="L698" s="3085"/>
      <c r="M698" s="3085"/>
      <c r="N698" s="3085"/>
      <c r="P698" s="3206"/>
    </row>
    <row r="699" spans="1:16" s="3084" customFormat="1" ht="15">
      <c r="A699" s="3085"/>
      <c r="K699" s="3168"/>
      <c r="L699" s="3085"/>
      <c r="M699" s="3085"/>
      <c r="N699" s="3085"/>
      <c r="P699" s="3206"/>
    </row>
    <row r="700" spans="1:16" s="3084" customFormat="1" ht="15">
      <c r="A700" s="3085"/>
      <c r="K700" s="3168"/>
      <c r="L700" s="3085"/>
      <c r="M700" s="3085"/>
      <c r="N700" s="3085"/>
      <c r="P700" s="3206"/>
    </row>
    <row r="701" spans="1:16" s="3084" customFormat="1" ht="15">
      <c r="A701" s="3085"/>
      <c r="K701" s="3168"/>
      <c r="L701" s="3085"/>
      <c r="M701" s="3085"/>
      <c r="N701" s="3085"/>
      <c r="P701" s="3206"/>
    </row>
    <row r="702" spans="1:16" s="3084" customFormat="1" ht="15">
      <c r="A702" s="3085"/>
      <c r="K702" s="3168"/>
      <c r="L702" s="3085"/>
      <c r="M702" s="3085"/>
      <c r="N702" s="3085"/>
      <c r="P702" s="3206"/>
    </row>
    <row r="703" spans="1:16" s="3084" customFormat="1" ht="15">
      <c r="A703" s="3085"/>
      <c r="K703" s="3168"/>
      <c r="L703" s="3085"/>
      <c r="M703" s="3085"/>
      <c r="N703" s="3085"/>
      <c r="P703" s="3206"/>
    </row>
    <row r="704" spans="1:16" s="3084" customFormat="1" ht="15">
      <c r="A704" s="3085"/>
      <c r="K704" s="3168"/>
      <c r="L704" s="3085"/>
      <c r="M704" s="3085"/>
      <c r="N704" s="3085"/>
      <c r="P704" s="3206"/>
    </row>
    <row r="705" spans="1:16" s="3084" customFormat="1" ht="15">
      <c r="A705" s="3085"/>
      <c r="K705" s="3168"/>
      <c r="L705" s="3085"/>
      <c r="M705" s="3085"/>
      <c r="N705" s="3085"/>
      <c r="P705" s="3206"/>
    </row>
    <row r="706" spans="1:16" s="3084" customFormat="1" ht="15">
      <c r="A706" s="3085"/>
      <c r="K706" s="3168"/>
      <c r="L706" s="3085"/>
      <c r="M706" s="3085"/>
      <c r="N706" s="3085"/>
      <c r="P706" s="3206"/>
    </row>
    <row r="707" spans="1:16" s="3084" customFormat="1" ht="15">
      <c r="A707" s="3085"/>
      <c r="K707" s="3168"/>
      <c r="L707" s="3085"/>
      <c r="M707" s="3085"/>
      <c r="N707" s="3085"/>
      <c r="P707" s="3206"/>
    </row>
    <row r="708" spans="1:16" s="3084" customFormat="1" ht="15">
      <c r="A708" s="3085"/>
      <c r="K708" s="3168"/>
      <c r="L708" s="3085"/>
      <c r="M708" s="3085"/>
      <c r="N708" s="3085"/>
      <c r="P708" s="3206"/>
    </row>
    <row r="709" spans="1:16" s="3084" customFormat="1" ht="15">
      <c r="A709" s="3085"/>
      <c r="K709" s="3168"/>
      <c r="L709" s="3085"/>
      <c r="M709" s="3085"/>
      <c r="N709" s="3085"/>
      <c r="P709" s="3206"/>
    </row>
    <row r="710" spans="1:16" s="3084" customFormat="1" ht="15">
      <c r="A710" s="3085"/>
      <c r="K710" s="3168"/>
      <c r="L710" s="3085"/>
      <c r="M710" s="3085"/>
      <c r="N710" s="3085"/>
      <c r="P710" s="3206"/>
    </row>
    <row r="711" spans="1:16" s="3084" customFormat="1" ht="15">
      <c r="A711" s="3085"/>
      <c r="K711" s="3168"/>
      <c r="L711" s="3085"/>
      <c r="M711" s="3085"/>
      <c r="N711" s="3085"/>
      <c r="P711" s="3206"/>
    </row>
    <row r="712" spans="1:16" s="3084" customFormat="1" ht="15">
      <c r="A712" s="3085"/>
      <c r="K712" s="3168"/>
      <c r="L712" s="3085"/>
      <c r="M712" s="3085"/>
      <c r="N712" s="3085"/>
      <c r="P712" s="3206"/>
    </row>
    <row r="713" spans="1:16" s="3084" customFormat="1" ht="15">
      <c r="A713" s="3085"/>
      <c r="K713" s="3168"/>
      <c r="L713" s="3085"/>
      <c r="M713" s="3085"/>
      <c r="N713" s="3085"/>
      <c r="P713" s="3206"/>
    </row>
    <row r="714" spans="1:16" s="3084" customFormat="1" ht="15">
      <c r="A714" s="3085"/>
      <c r="K714" s="3168"/>
      <c r="L714" s="3085"/>
      <c r="M714" s="3085"/>
      <c r="N714" s="3085"/>
      <c r="P714" s="3206"/>
    </row>
    <row r="715" spans="1:16" s="3084" customFormat="1" ht="15">
      <c r="A715" s="3085"/>
      <c r="K715" s="3168"/>
      <c r="L715" s="3085"/>
      <c r="M715" s="3085"/>
      <c r="N715" s="3085"/>
      <c r="P715" s="3206"/>
    </row>
    <row r="716" spans="1:16" s="3084" customFormat="1" ht="15">
      <c r="A716" s="3085"/>
      <c r="K716" s="3168"/>
      <c r="L716" s="3085"/>
      <c r="M716" s="3085"/>
      <c r="N716" s="3085"/>
      <c r="P716" s="3206"/>
    </row>
    <row r="717" spans="1:16" s="3084" customFormat="1" ht="15">
      <c r="A717" s="3085"/>
      <c r="K717" s="3168"/>
      <c r="L717" s="3085"/>
      <c r="M717" s="3085"/>
      <c r="N717" s="3085"/>
      <c r="P717" s="3206"/>
    </row>
    <row r="718" spans="1:16" s="3084" customFormat="1" ht="15">
      <c r="A718" s="3085"/>
      <c r="K718" s="3168"/>
      <c r="L718" s="3085"/>
      <c r="M718" s="3085"/>
      <c r="N718" s="3085"/>
      <c r="P718" s="3206"/>
    </row>
    <row r="719" spans="1:16" s="3084" customFormat="1" ht="15">
      <c r="A719" s="3085"/>
      <c r="K719" s="3168"/>
      <c r="L719" s="3085"/>
      <c r="M719" s="3085"/>
      <c r="N719" s="3085"/>
      <c r="P719" s="3206"/>
    </row>
    <row r="720" spans="1:16" s="3084" customFormat="1" ht="15">
      <c r="A720" s="3085"/>
      <c r="K720" s="3168"/>
      <c r="L720" s="3085"/>
      <c r="M720" s="3085"/>
      <c r="N720" s="3085"/>
      <c r="P720" s="3206"/>
    </row>
    <row r="721" spans="1:16" s="3084" customFormat="1" ht="15">
      <c r="A721" s="3085"/>
      <c r="K721" s="3168"/>
      <c r="L721" s="3085"/>
      <c r="M721" s="3085"/>
      <c r="N721" s="3085"/>
      <c r="P721" s="3206"/>
    </row>
    <row r="722" spans="1:16" s="3084" customFormat="1" ht="15">
      <c r="A722" s="3085"/>
      <c r="K722" s="3168"/>
      <c r="L722" s="3085"/>
      <c r="M722" s="3085"/>
      <c r="N722" s="3085"/>
      <c r="P722" s="3206"/>
    </row>
    <row r="723" spans="1:16" s="3084" customFormat="1" ht="15">
      <c r="A723" s="3085"/>
      <c r="K723" s="3168"/>
      <c r="L723" s="3085"/>
      <c r="M723" s="3085"/>
      <c r="N723" s="3085"/>
      <c r="P723" s="3206"/>
    </row>
    <row r="724" spans="1:16" s="3084" customFormat="1" ht="15">
      <c r="A724" s="3085"/>
      <c r="K724" s="3168"/>
      <c r="L724" s="3085"/>
      <c r="M724" s="3085"/>
      <c r="N724" s="3085"/>
      <c r="P724" s="3206"/>
    </row>
    <row r="725" spans="1:16" s="3084" customFormat="1" ht="15">
      <c r="A725" s="3085"/>
      <c r="K725" s="3168"/>
      <c r="L725" s="3085"/>
      <c r="M725" s="3085"/>
      <c r="N725" s="3085"/>
      <c r="P725" s="3206"/>
    </row>
    <row r="726" spans="1:16" s="3084" customFormat="1" ht="15">
      <c r="A726" s="3085"/>
      <c r="K726" s="3168"/>
      <c r="L726" s="3085"/>
      <c r="M726" s="3085"/>
      <c r="N726" s="3085"/>
      <c r="P726" s="3206"/>
    </row>
    <row r="727" spans="1:16" s="3084" customFormat="1" ht="15">
      <c r="A727" s="3085"/>
      <c r="K727" s="3168"/>
      <c r="L727" s="3085"/>
      <c r="M727" s="3085"/>
      <c r="N727" s="3085"/>
      <c r="P727" s="3206"/>
    </row>
    <row r="728" spans="1:16" s="3084" customFormat="1" ht="15">
      <c r="A728" s="3085"/>
      <c r="K728" s="3168"/>
      <c r="L728" s="3085"/>
      <c r="M728" s="3085"/>
      <c r="N728" s="3085"/>
      <c r="P728" s="3206"/>
    </row>
    <row r="729" spans="1:16" s="3084" customFormat="1" ht="15">
      <c r="A729" s="3085"/>
      <c r="K729" s="3168"/>
      <c r="L729" s="3085"/>
      <c r="M729" s="3085"/>
      <c r="N729" s="3085"/>
      <c r="P729" s="3206"/>
    </row>
    <row r="730" spans="1:16" s="3084" customFormat="1" ht="15">
      <c r="A730" s="3085"/>
      <c r="K730" s="3168"/>
      <c r="L730" s="3085"/>
      <c r="M730" s="3085"/>
      <c r="N730" s="3085"/>
      <c r="P730" s="3206"/>
    </row>
    <row r="731" spans="1:16" s="3084" customFormat="1" ht="15">
      <c r="A731" s="3085"/>
      <c r="K731" s="3168"/>
      <c r="L731" s="3085"/>
      <c r="M731" s="3085"/>
      <c r="N731" s="3085"/>
      <c r="P731" s="3206"/>
    </row>
    <row r="732" spans="1:16" s="3084" customFormat="1" ht="15">
      <c r="A732" s="3085"/>
      <c r="K732" s="3168"/>
      <c r="L732" s="3085"/>
      <c r="M732" s="3085"/>
      <c r="N732" s="3085"/>
      <c r="P732" s="3206"/>
    </row>
    <row r="733" spans="1:16" s="3084" customFormat="1" ht="15">
      <c r="A733" s="3085"/>
      <c r="K733" s="3168"/>
      <c r="L733" s="3085"/>
      <c r="M733" s="3085"/>
      <c r="N733" s="3085"/>
      <c r="P733" s="3206"/>
    </row>
    <row r="734" spans="1:16" s="3084" customFormat="1" ht="15">
      <c r="A734" s="3085"/>
      <c r="K734" s="3168"/>
      <c r="L734" s="3085"/>
      <c r="M734" s="3085"/>
      <c r="N734" s="3085"/>
      <c r="P734" s="3206"/>
    </row>
    <row r="735" spans="1:16" s="3084" customFormat="1" ht="15">
      <c r="A735" s="3085"/>
      <c r="K735" s="3168"/>
      <c r="L735" s="3085"/>
      <c r="M735" s="3085"/>
      <c r="N735" s="3085"/>
      <c r="P735" s="3206"/>
    </row>
    <row r="736" spans="1:16" s="3084" customFormat="1" ht="15">
      <c r="A736" s="3085"/>
      <c r="K736" s="3168"/>
      <c r="L736" s="3085"/>
      <c r="M736" s="3085"/>
      <c r="N736" s="3085"/>
      <c r="P736" s="3206"/>
    </row>
    <row r="737" spans="1:16" s="3084" customFormat="1" ht="15">
      <c r="A737" s="3085"/>
      <c r="K737" s="3168"/>
      <c r="L737" s="3085"/>
      <c r="M737" s="3085"/>
      <c r="N737" s="3085"/>
      <c r="P737" s="3206"/>
    </row>
    <row r="738" spans="1:16" s="3084" customFormat="1" ht="15">
      <c r="A738" s="3085"/>
      <c r="K738" s="3168"/>
      <c r="L738" s="3085"/>
      <c r="M738" s="3085"/>
      <c r="N738" s="3085"/>
      <c r="P738" s="3206"/>
    </row>
    <row r="739" spans="1:16" s="3084" customFormat="1" ht="15">
      <c r="A739" s="3085"/>
      <c r="K739" s="3168"/>
      <c r="L739" s="3085"/>
      <c r="M739" s="3085"/>
      <c r="N739" s="3085"/>
      <c r="P739" s="3206"/>
    </row>
    <row r="740" spans="1:16" s="3084" customFormat="1" ht="15">
      <c r="A740" s="3085"/>
      <c r="K740" s="3168"/>
      <c r="L740" s="3085"/>
      <c r="M740" s="3085"/>
      <c r="N740" s="3085"/>
      <c r="P740" s="3206"/>
    </row>
    <row r="741" spans="1:16" s="3084" customFormat="1" ht="15">
      <c r="A741" s="3085"/>
      <c r="K741" s="3168"/>
      <c r="L741" s="3085"/>
      <c r="M741" s="3085"/>
      <c r="N741" s="3085"/>
      <c r="P741" s="3206"/>
    </row>
    <row r="742" spans="1:16" s="3084" customFormat="1" ht="15">
      <c r="A742" s="3085"/>
      <c r="K742" s="3168"/>
      <c r="L742" s="3085"/>
      <c r="M742" s="3085"/>
      <c r="N742" s="3085"/>
      <c r="P742" s="3206"/>
    </row>
    <row r="743" spans="1:16" s="3084" customFormat="1" ht="15">
      <c r="A743" s="3085"/>
      <c r="K743" s="3168"/>
      <c r="L743" s="3085"/>
      <c r="M743" s="3085"/>
      <c r="N743" s="3085"/>
      <c r="P743" s="3206"/>
    </row>
    <row r="744" spans="1:16" s="3084" customFormat="1" ht="15">
      <c r="A744" s="3085"/>
      <c r="K744" s="3168"/>
      <c r="L744" s="3085"/>
      <c r="M744" s="3085"/>
      <c r="N744" s="3085"/>
      <c r="P744" s="3206"/>
    </row>
    <row r="745" spans="1:16" s="3084" customFormat="1" ht="15">
      <c r="A745" s="3085"/>
      <c r="K745" s="3168"/>
      <c r="L745" s="3085"/>
      <c r="M745" s="3085"/>
      <c r="N745" s="3085"/>
      <c r="P745" s="3206"/>
    </row>
    <row r="746" spans="1:16" s="3084" customFormat="1" ht="15">
      <c r="A746" s="3085"/>
      <c r="K746" s="3168"/>
      <c r="L746" s="3085"/>
      <c r="M746" s="3085"/>
      <c r="N746" s="3085"/>
      <c r="P746" s="3206"/>
    </row>
    <row r="747" spans="1:16" s="3084" customFormat="1" ht="15">
      <c r="A747" s="3085"/>
      <c r="K747" s="3168"/>
      <c r="L747" s="3085"/>
      <c r="M747" s="3085"/>
      <c r="N747" s="3085"/>
      <c r="P747" s="3206"/>
    </row>
    <row r="748" spans="1:16" s="3084" customFormat="1" ht="15">
      <c r="A748" s="3085"/>
      <c r="K748" s="3168"/>
      <c r="L748" s="3085"/>
      <c r="M748" s="3085"/>
      <c r="N748" s="3085"/>
      <c r="P748" s="3206"/>
    </row>
    <row r="749" spans="1:16" s="3084" customFormat="1" ht="15">
      <c r="A749" s="3085"/>
      <c r="K749" s="3168"/>
      <c r="L749" s="3085"/>
      <c r="M749" s="3085"/>
      <c r="N749" s="3085"/>
      <c r="P749" s="3206"/>
    </row>
    <row r="750" spans="1:16" s="3084" customFormat="1" ht="15">
      <c r="A750" s="3085"/>
      <c r="K750" s="3168"/>
      <c r="L750" s="3085"/>
      <c r="M750" s="3085"/>
      <c r="N750" s="3085"/>
      <c r="P750" s="3206"/>
    </row>
    <row r="751" spans="1:16" s="3084" customFormat="1" ht="15">
      <c r="A751" s="3085"/>
      <c r="K751" s="3168"/>
      <c r="L751" s="3085"/>
      <c r="M751" s="3085"/>
      <c r="N751" s="3085"/>
      <c r="P751" s="3206"/>
    </row>
    <row r="752" spans="1:16" s="3084" customFormat="1" ht="15">
      <c r="A752" s="3085"/>
      <c r="K752" s="3168"/>
      <c r="L752" s="3085"/>
      <c r="M752" s="3085"/>
      <c r="N752" s="3085"/>
      <c r="P752" s="3206"/>
    </row>
    <row r="753" spans="1:16" s="3084" customFormat="1" ht="15">
      <c r="A753" s="3085"/>
      <c r="K753" s="3168"/>
      <c r="L753" s="3085"/>
      <c r="M753" s="3085"/>
      <c r="N753" s="3085"/>
      <c r="P753" s="3206"/>
    </row>
    <row r="754" spans="1:16" s="3084" customFormat="1" ht="15">
      <c r="A754" s="3085"/>
      <c r="K754" s="3168"/>
      <c r="L754" s="3085"/>
      <c r="M754" s="3085"/>
      <c r="N754" s="3085"/>
      <c r="P754" s="3206"/>
    </row>
    <row r="755" spans="1:16" s="3084" customFormat="1" ht="15">
      <c r="A755" s="3085"/>
      <c r="K755" s="3168"/>
      <c r="L755" s="3085"/>
      <c r="M755" s="3085"/>
      <c r="N755" s="3085"/>
      <c r="P755" s="3206"/>
    </row>
    <row r="756" spans="1:16" s="3084" customFormat="1" ht="15">
      <c r="A756" s="3085"/>
      <c r="K756" s="3168"/>
      <c r="L756" s="3085"/>
      <c r="M756" s="3085"/>
      <c r="N756" s="3085"/>
      <c r="P756" s="3206"/>
    </row>
    <row r="757" spans="1:16" s="3084" customFormat="1" ht="15">
      <c r="A757" s="3085"/>
      <c r="K757" s="3168"/>
      <c r="L757" s="3085"/>
      <c r="M757" s="3085"/>
      <c r="N757" s="3085"/>
      <c r="P757" s="3206"/>
    </row>
    <row r="758" spans="1:16" s="3084" customFormat="1" ht="15">
      <c r="A758" s="3085"/>
      <c r="K758" s="3168"/>
      <c r="L758" s="3085"/>
      <c r="M758" s="3085"/>
      <c r="N758" s="3085"/>
      <c r="P758" s="3206"/>
    </row>
    <row r="759" spans="1:16" s="3084" customFormat="1" ht="15">
      <c r="A759" s="3085"/>
      <c r="K759" s="3168"/>
      <c r="L759" s="3085"/>
      <c r="M759" s="3085"/>
      <c r="N759" s="3085"/>
      <c r="P759" s="3206"/>
    </row>
    <row r="760" spans="1:16" s="3084" customFormat="1" ht="15">
      <c r="A760" s="3085"/>
      <c r="K760" s="3168"/>
      <c r="L760" s="3085"/>
      <c r="M760" s="3085"/>
      <c r="N760" s="3085"/>
      <c r="P760" s="3206"/>
    </row>
    <row r="761" spans="1:16" s="3084" customFormat="1" ht="15">
      <c r="A761" s="3085"/>
      <c r="K761" s="3168"/>
      <c r="L761" s="3085"/>
      <c r="M761" s="3085"/>
      <c r="N761" s="3085"/>
      <c r="P761" s="3206"/>
    </row>
    <row r="762" spans="1:16" s="3084" customFormat="1" ht="15">
      <c r="A762" s="3085"/>
      <c r="K762" s="3168"/>
      <c r="L762" s="3085"/>
      <c r="M762" s="3085"/>
      <c r="N762" s="3085"/>
      <c r="P762" s="3206"/>
    </row>
    <row r="763" spans="1:16" s="3084" customFormat="1" ht="15">
      <c r="A763" s="3085"/>
      <c r="K763" s="3168"/>
      <c r="L763" s="3085"/>
      <c r="M763" s="3085"/>
      <c r="N763" s="3085"/>
      <c r="P763" s="3206"/>
    </row>
    <row r="764" spans="1:16" s="3084" customFormat="1" ht="15">
      <c r="A764" s="3085"/>
      <c r="K764" s="3168"/>
      <c r="L764" s="3085"/>
      <c r="M764" s="3085"/>
      <c r="N764" s="3085"/>
      <c r="P764" s="3206"/>
    </row>
    <row r="765" spans="1:16" s="3084" customFormat="1" ht="15">
      <c r="A765" s="3085"/>
      <c r="K765" s="3168"/>
      <c r="L765" s="3085"/>
      <c r="M765" s="3085"/>
      <c r="N765" s="3085"/>
      <c r="P765" s="3206"/>
    </row>
    <row r="766" spans="1:16" s="3084" customFormat="1" ht="15">
      <c r="A766" s="3085"/>
      <c r="K766" s="3168"/>
      <c r="L766" s="3085"/>
      <c r="M766" s="3085"/>
      <c r="N766" s="3085"/>
      <c r="P766" s="3206"/>
    </row>
    <row r="767" spans="1:16" s="3084" customFormat="1" ht="15">
      <c r="A767" s="3085"/>
      <c r="K767" s="3168"/>
      <c r="L767" s="3085"/>
      <c r="M767" s="3085"/>
      <c r="N767" s="3085"/>
      <c r="P767" s="3206"/>
    </row>
    <row r="768" spans="1:16" s="3084" customFormat="1" ht="15">
      <c r="A768" s="3085"/>
      <c r="K768" s="3168"/>
      <c r="L768" s="3085"/>
      <c r="M768" s="3085"/>
      <c r="N768" s="3085"/>
      <c r="P768" s="3206"/>
    </row>
    <row r="769" spans="1:16" s="3084" customFormat="1" ht="15">
      <c r="A769" s="3085"/>
      <c r="K769" s="3168"/>
      <c r="L769" s="3085"/>
      <c r="M769" s="3085"/>
      <c r="N769" s="3085"/>
      <c r="P769" s="3206"/>
    </row>
    <row r="770" spans="1:16" s="3084" customFormat="1" ht="15">
      <c r="A770" s="3085"/>
      <c r="K770" s="3168"/>
      <c r="L770" s="3085"/>
      <c r="M770" s="3085"/>
      <c r="N770" s="3085"/>
      <c r="P770" s="3206"/>
    </row>
    <row r="771" spans="1:16" s="3084" customFormat="1" ht="15">
      <c r="A771" s="3085"/>
      <c r="K771" s="3168"/>
      <c r="L771" s="3085"/>
      <c r="M771" s="3085"/>
      <c r="N771" s="3085"/>
      <c r="P771" s="3206"/>
    </row>
    <row r="772" spans="1:16" s="3084" customFormat="1" ht="15">
      <c r="A772" s="3085"/>
      <c r="K772" s="3168"/>
      <c r="L772" s="3085"/>
      <c r="M772" s="3085"/>
      <c r="N772" s="3085"/>
      <c r="P772" s="3206"/>
    </row>
    <row r="773" spans="1:16" s="3084" customFormat="1" ht="15">
      <c r="A773" s="3085"/>
      <c r="K773" s="3168"/>
      <c r="L773" s="3085"/>
      <c r="M773" s="3085"/>
      <c r="N773" s="3085"/>
      <c r="P773" s="3206"/>
    </row>
    <row r="774" spans="1:16" s="3084" customFormat="1" ht="15">
      <c r="A774" s="3085"/>
      <c r="K774" s="3168"/>
      <c r="L774" s="3085"/>
      <c r="M774" s="3085"/>
      <c r="N774" s="3085"/>
      <c r="P774" s="3206"/>
    </row>
    <row r="775" spans="1:16" s="3084" customFormat="1" ht="15">
      <c r="A775" s="3085"/>
      <c r="K775" s="3168"/>
      <c r="L775" s="3085"/>
      <c r="M775" s="3085"/>
      <c r="N775" s="3085"/>
      <c r="P775" s="3206"/>
    </row>
    <row r="776" spans="1:16" s="3084" customFormat="1" ht="15">
      <c r="A776" s="3085"/>
      <c r="K776" s="3168"/>
      <c r="L776" s="3085"/>
      <c r="M776" s="3085"/>
      <c r="N776" s="3085"/>
      <c r="P776" s="3206"/>
    </row>
    <row r="777" spans="1:16" s="3084" customFormat="1" ht="15">
      <c r="A777" s="3085"/>
      <c r="K777" s="3168"/>
      <c r="L777" s="3085"/>
      <c r="M777" s="3085"/>
      <c r="N777" s="3085"/>
      <c r="P777" s="3206"/>
    </row>
    <row r="778" spans="1:16" s="3084" customFormat="1" ht="15">
      <c r="A778" s="3085"/>
      <c r="K778" s="3168"/>
      <c r="L778" s="3085"/>
      <c r="M778" s="3085"/>
      <c r="N778" s="3085"/>
      <c r="P778" s="3206"/>
    </row>
    <row r="779" spans="1:16" s="3084" customFormat="1" ht="15">
      <c r="A779" s="3085"/>
      <c r="K779" s="3168"/>
      <c r="L779" s="3085"/>
      <c r="M779" s="3085"/>
      <c r="N779" s="3085"/>
      <c r="P779" s="3206"/>
    </row>
    <row r="780" spans="1:16" s="3084" customFormat="1" ht="15">
      <c r="A780" s="3085"/>
      <c r="K780" s="3168"/>
      <c r="L780" s="3085"/>
      <c r="M780" s="3085"/>
      <c r="N780" s="3085"/>
      <c r="P780" s="3206"/>
    </row>
    <row r="781" spans="1:16" s="3084" customFormat="1" ht="15">
      <c r="A781" s="3085"/>
      <c r="K781" s="3168"/>
      <c r="L781" s="3085"/>
      <c r="M781" s="3085"/>
      <c r="N781" s="3085"/>
      <c r="P781" s="3206"/>
    </row>
    <row r="782" spans="1:16" s="3084" customFormat="1" ht="15">
      <c r="A782" s="3085"/>
      <c r="K782" s="3168"/>
      <c r="L782" s="3085"/>
      <c r="M782" s="3085"/>
      <c r="N782" s="3085"/>
      <c r="P782" s="3206"/>
    </row>
    <row r="783" spans="1:16" s="3084" customFormat="1" ht="15">
      <c r="A783" s="3085"/>
      <c r="K783" s="3168"/>
      <c r="L783" s="3085"/>
      <c r="M783" s="3085"/>
      <c r="N783" s="3085"/>
      <c r="P783" s="3206"/>
    </row>
    <row r="784" spans="1:16" s="3084" customFormat="1" ht="15">
      <c r="A784" s="3085"/>
      <c r="K784" s="3168"/>
      <c r="L784" s="3085"/>
      <c r="M784" s="3085"/>
      <c r="N784" s="3085"/>
      <c r="P784" s="3206"/>
    </row>
    <row r="785" spans="1:16" s="3084" customFormat="1" ht="15">
      <c r="A785" s="3085"/>
      <c r="K785" s="3168"/>
      <c r="L785" s="3085"/>
      <c r="M785" s="3085"/>
      <c r="N785" s="3085"/>
      <c r="P785" s="3206"/>
    </row>
    <row r="786" spans="1:16" s="3084" customFormat="1" ht="15">
      <c r="A786" s="3085"/>
      <c r="K786" s="3168"/>
      <c r="L786" s="3085"/>
      <c r="M786" s="3085"/>
      <c r="N786" s="3085"/>
      <c r="P786" s="3206"/>
    </row>
    <row r="787" spans="1:16" s="3084" customFormat="1" ht="15">
      <c r="A787" s="3085"/>
      <c r="K787" s="3168"/>
      <c r="L787" s="3085"/>
      <c r="M787" s="3085"/>
      <c r="N787" s="3085"/>
      <c r="P787" s="3206"/>
    </row>
    <row r="788" spans="1:16" s="3084" customFormat="1" ht="15">
      <c r="A788" s="3085"/>
      <c r="K788" s="3168"/>
      <c r="L788" s="3085"/>
      <c r="M788" s="3085"/>
      <c r="N788" s="3085"/>
      <c r="P788" s="3206"/>
    </row>
    <row r="789" spans="1:16" s="3084" customFormat="1" ht="15">
      <c r="A789" s="3085"/>
      <c r="K789" s="3168"/>
      <c r="L789" s="3085"/>
      <c r="M789" s="3085"/>
      <c r="N789" s="3085"/>
      <c r="P789" s="3206"/>
    </row>
    <row r="790" spans="1:16" s="3084" customFormat="1" ht="15">
      <c r="A790" s="3085"/>
      <c r="K790" s="3168"/>
      <c r="L790" s="3085"/>
      <c r="M790" s="3085"/>
      <c r="N790" s="3085"/>
      <c r="P790" s="3206"/>
    </row>
    <row r="791" spans="1:16" s="3084" customFormat="1" ht="15">
      <c r="A791" s="3085"/>
      <c r="K791" s="3168"/>
      <c r="L791" s="3085"/>
      <c r="M791" s="3085"/>
      <c r="N791" s="3085"/>
      <c r="P791" s="3206"/>
    </row>
    <row r="792" spans="1:16" s="3084" customFormat="1" ht="15">
      <c r="A792" s="3085"/>
      <c r="K792" s="3168"/>
      <c r="L792" s="3085"/>
      <c r="M792" s="3085"/>
      <c r="N792" s="3085"/>
      <c r="P792" s="3206"/>
    </row>
    <row r="793" spans="1:16" s="3084" customFormat="1" ht="15">
      <c r="A793" s="3085"/>
      <c r="K793" s="3168"/>
      <c r="L793" s="3085"/>
      <c r="M793" s="3085"/>
      <c r="N793" s="3085"/>
      <c r="P793" s="3206"/>
    </row>
    <row r="794" spans="1:16" s="3084" customFormat="1" ht="15">
      <c r="A794" s="3085"/>
      <c r="K794" s="3168"/>
      <c r="L794" s="3085"/>
      <c r="M794" s="3085"/>
      <c r="N794" s="3085"/>
      <c r="P794" s="3206"/>
    </row>
    <row r="795" spans="1:16" s="3084" customFormat="1" ht="15">
      <c r="A795" s="3085"/>
      <c r="K795" s="3168"/>
      <c r="L795" s="3085"/>
      <c r="M795" s="3085"/>
      <c r="N795" s="3085"/>
      <c r="P795" s="3206"/>
    </row>
    <row r="796" spans="1:16" s="3084" customFormat="1" ht="15">
      <c r="A796" s="3085"/>
      <c r="K796" s="3168"/>
      <c r="L796" s="3085"/>
      <c r="M796" s="3085"/>
      <c r="N796" s="3085"/>
      <c r="P796" s="3206"/>
    </row>
    <row r="797" spans="1:16" s="3084" customFormat="1" ht="15">
      <c r="A797" s="3085"/>
      <c r="K797" s="3168"/>
      <c r="L797" s="3085"/>
      <c r="M797" s="3085"/>
      <c r="N797" s="3085"/>
      <c r="P797" s="3206"/>
    </row>
    <row r="798" spans="1:16" s="3084" customFormat="1" ht="15">
      <c r="A798" s="3085"/>
      <c r="K798" s="3168"/>
      <c r="L798" s="3085"/>
      <c r="M798" s="3085"/>
      <c r="N798" s="3085"/>
      <c r="P798" s="3206"/>
    </row>
    <row r="799" spans="1:16" s="3084" customFormat="1" ht="15">
      <c r="A799" s="3085"/>
      <c r="K799" s="3168"/>
      <c r="L799" s="3085"/>
      <c r="M799" s="3085"/>
      <c r="N799" s="3085"/>
      <c r="P799" s="3206"/>
    </row>
    <row r="800" spans="1:16" s="3084" customFormat="1" ht="15">
      <c r="A800" s="3085"/>
      <c r="K800" s="3168"/>
      <c r="L800" s="3085"/>
      <c r="M800" s="3085"/>
      <c r="N800" s="3085"/>
      <c r="P800" s="3206"/>
    </row>
    <row r="801" spans="1:16" s="3084" customFormat="1" ht="15">
      <c r="A801" s="3085"/>
      <c r="K801" s="3168"/>
      <c r="L801" s="3085"/>
      <c r="M801" s="3085"/>
      <c r="N801" s="3085"/>
      <c r="P801" s="3206"/>
    </row>
    <row r="802" spans="1:16" s="3084" customFormat="1" ht="15">
      <c r="A802" s="3085"/>
      <c r="K802" s="3168"/>
      <c r="L802" s="3085"/>
      <c r="M802" s="3085"/>
      <c r="N802" s="3085"/>
      <c r="P802" s="3206"/>
    </row>
    <row r="803" spans="1:16" s="3084" customFormat="1" ht="15">
      <c r="A803" s="3085"/>
      <c r="K803" s="3168"/>
      <c r="L803" s="3085"/>
      <c r="M803" s="3085"/>
      <c r="N803" s="3085"/>
      <c r="P803" s="3206"/>
    </row>
    <row r="804" spans="1:16" s="3084" customFormat="1" ht="15">
      <c r="A804" s="3085"/>
      <c r="K804" s="3168"/>
      <c r="L804" s="3085"/>
      <c r="M804" s="3085"/>
      <c r="N804" s="3085"/>
      <c r="P804" s="3206"/>
    </row>
    <row r="805" spans="1:16" s="3084" customFormat="1" ht="15">
      <c r="A805" s="3085"/>
      <c r="K805" s="3168"/>
      <c r="L805" s="3085"/>
      <c r="M805" s="3085"/>
      <c r="N805" s="3085"/>
      <c r="P805" s="3206"/>
    </row>
    <row r="806" spans="1:16" s="3084" customFormat="1" ht="15">
      <c r="A806" s="3085"/>
      <c r="K806" s="3168"/>
      <c r="L806" s="3085"/>
      <c r="M806" s="3085"/>
      <c r="N806" s="3085"/>
      <c r="P806" s="3206"/>
    </row>
    <row r="807" spans="1:16" s="3084" customFormat="1" ht="15">
      <c r="A807" s="3085"/>
      <c r="K807" s="3168"/>
      <c r="L807" s="3085"/>
      <c r="M807" s="3085"/>
      <c r="N807" s="3085"/>
      <c r="P807" s="3206"/>
    </row>
    <row r="808" spans="1:16" s="3084" customFormat="1" ht="15">
      <c r="A808" s="3085"/>
      <c r="K808" s="3168"/>
      <c r="L808" s="3085"/>
      <c r="M808" s="3085"/>
      <c r="N808" s="3085"/>
      <c r="P808" s="3206"/>
    </row>
    <row r="809" spans="1:16" s="3084" customFormat="1" ht="15">
      <c r="A809" s="3085"/>
      <c r="K809" s="3168"/>
      <c r="L809" s="3085"/>
      <c r="M809" s="3085"/>
      <c r="N809" s="3085"/>
      <c r="P809" s="3206"/>
    </row>
    <row r="810" spans="1:16" s="3084" customFormat="1" ht="15">
      <c r="A810" s="3085"/>
      <c r="K810" s="3168"/>
      <c r="L810" s="3085"/>
      <c r="M810" s="3085"/>
      <c r="N810" s="3085"/>
      <c r="P810" s="3206"/>
    </row>
    <row r="811" spans="1:16" s="3084" customFormat="1" ht="15">
      <c r="A811" s="3085"/>
      <c r="K811" s="3168"/>
      <c r="L811" s="3085"/>
      <c r="M811" s="3085"/>
      <c r="N811" s="3085"/>
      <c r="P811" s="3206"/>
    </row>
    <row r="812" spans="1:16" s="3084" customFormat="1" ht="15">
      <c r="A812" s="3085"/>
      <c r="K812" s="3168"/>
      <c r="L812" s="3085"/>
      <c r="M812" s="3085"/>
      <c r="N812" s="3085"/>
      <c r="P812" s="3206"/>
    </row>
    <row r="813" spans="1:16" s="3084" customFormat="1" ht="15">
      <c r="A813" s="3085"/>
      <c r="K813" s="3168"/>
      <c r="L813" s="3085"/>
      <c r="M813" s="3085"/>
      <c r="N813" s="3085"/>
      <c r="P813" s="3206"/>
    </row>
    <row r="814" spans="1:16" s="3084" customFormat="1" ht="15">
      <c r="A814" s="3085"/>
      <c r="K814" s="3168"/>
      <c r="L814" s="3085"/>
      <c r="M814" s="3085"/>
      <c r="N814" s="3085"/>
      <c r="P814" s="3206"/>
    </row>
    <row r="815" spans="1:16" s="3084" customFormat="1" ht="15">
      <c r="A815" s="3085"/>
      <c r="K815" s="3168"/>
      <c r="L815" s="3085"/>
      <c r="M815" s="3085"/>
      <c r="N815" s="3085"/>
      <c r="P815" s="3206"/>
    </row>
    <row r="816" spans="1:16" s="3084" customFormat="1" ht="15">
      <c r="A816" s="3085"/>
      <c r="K816" s="3168"/>
      <c r="L816" s="3085"/>
      <c r="M816" s="3085"/>
      <c r="N816" s="3085"/>
      <c r="P816" s="3206"/>
    </row>
    <row r="817" spans="1:16" s="3084" customFormat="1" ht="15">
      <c r="A817" s="3085"/>
      <c r="K817" s="3168"/>
      <c r="L817" s="3085"/>
      <c r="M817" s="3085"/>
      <c r="N817" s="3085"/>
      <c r="P817" s="3206"/>
    </row>
    <row r="818" spans="1:16" s="3084" customFormat="1" ht="15">
      <c r="A818" s="3085"/>
      <c r="K818" s="3168"/>
      <c r="L818" s="3085"/>
      <c r="M818" s="3085"/>
      <c r="N818" s="3085"/>
      <c r="P818" s="3206"/>
    </row>
    <row r="819" spans="1:16" s="3084" customFormat="1" ht="15">
      <c r="A819" s="3085"/>
      <c r="K819" s="3168"/>
      <c r="L819" s="3085"/>
      <c r="M819" s="3085"/>
      <c r="N819" s="3085"/>
      <c r="P819" s="3206"/>
    </row>
    <row r="820" spans="1:16" s="3084" customFormat="1" ht="15">
      <c r="A820" s="3085"/>
      <c r="K820" s="3168"/>
      <c r="L820" s="3085"/>
      <c r="M820" s="3085"/>
      <c r="N820" s="3085"/>
      <c r="P820" s="3206"/>
    </row>
    <row r="821" spans="1:16" s="3084" customFormat="1" ht="15">
      <c r="A821" s="3085"/>
      <c r="K821" s="3168"/>
      <c r="L821" s="3085"/>
      <c r="M821" s="3085"/>
      <c r="N821" s="3085"/>
      <c r="P821" s="3206"/>
    </row>
    <row r="822" spans="1:16" s="3084" customFormat="1" ht="15">
      <c r="A822" s="3085"/>
      <c r="K822" s="3168"/>
      <c r="L822" s="3085"/>
      <c r="M822" s="3085"/>
      <c r="N822" s="3085"/>
      <c r="P822" s="3206"/>
    </row>
    <row r="823" spans="1:16" s="3084" customFormat="1" ht="15">
      <c r="A823" s="3085"/>
      <c r="K823" s="3168"/>
      <c r="L823" s="3085"/>
      <c r="M823" s="3085"/>
      <c r="N823" s="3085"/>
      <c r="P823" s="3206"/>
    </row>
    <row r="824" spans="1:16" s="3084" customFormat="1" ht="15">
      <c r="A824" s="3085"/>
      <c r="K824" s="3168"/>
      <c r="L824" s="3085"/>
      <c r="M824" s="3085"/>
      <c r="N824" s="3085"/>
      <c r="P824" s="3206"/>
    </row>
    <row r="825" spans="1:16" s="3084" customFormat="1" ht="15">
      <c r="A825" s="3085"/>
      <c r="K825" s="3168"/>
      <c r="L825" s="3085"/>
      <c r="M825" s="3085"/>
      <c r="N825" s="3085"/>
      <c r="P825" s="3206"/>
    </row>
    <row r="826" spans="1:16" s="3084" customFormat="1" ht="15">
      <c r="A826" s="3085"/>
      <c r="K826" s="3168"/>
      <c r="L826" s="3085"/>
      <c r="M826" s="3085"/>
      <c r="N826" s="3085"/>
      <c r="P826" s="3206"/>
    </row>
    <row r="827" spans="1:16" s="3084" customFormat="1" ht="15">
      <c r="A827" s="3085"/>
      <c r="K827" s="3168"/>
      <c r="L827" s="3085"/>
      <c r="M827" s="3085"/>
      <c r="N827" s="3085"/>
      <c r="P827" s="3206"/>
    </row>
    <row r="828" spans="1:16" s="3084" customFormat="1" ht="15">
      <c r="A828" s="3085"/>
      <c r="K828" s="3168"/>
      <c r="L828" s="3085"/>
      <c r="M828" s="3085"/>
      <c r="N828" s="3085"/>
      <c r="P828" s="3206"/>
    </row>
    <row r="829" spans="1:16" s="3084" customFormat="1" ht="15">
      <c r="A829" s="3085"/>
      <c r="K829" s="3168"/>
      <c r="L829" s="3085"/>
      <c r="M829" s="3085"/>
      <c r="N829" s="3085"/>
      <c r="P829" s="3206"/>
    </row>
    <row r="830" spans="1:16" s="3084" customFormat="1" ht="15">
      <c r="A830" s="3085"/>
      <c r="K830" s="3168"/>
      <c r="L830" s="3085"/>
      <c r="M830" s="3085"/>
      <c r="N830" s="3085"/>
      <c r="P830" s="3206"/>
    </row>
    <row r="831" spans="1:16" s="3084" customFormat="1" ht="15">
      <c r="A831" s="3085"/>
      <c r="K831" s="3168"/>
      <c r="L831" s="3085"/>
      <c r="M831" s="3085"/>
      <c r="N831" s="3085"/>
      <c r="P831" s="3206"/>
    </row>
    <row r="832" spans="1:16" s="3084" customFormat="1" ht="15">
      <c r="A832" s="3085"/>
      <c r="K832" s="3168"/>
      <c r="L832" s="3085"/>
      <c r="M832" s="3085"/>
      <c r="N832" s="3085"/>
      <c r="P832" s="3206"/>
    </row>
    <row r="833" spans="1:16" s="3084" customFormat="1" ht="15">
      <c r="A833" s="3085"/>
      <c r="K833" s="3168"/>
      <c r="L833" s="3085"/>
      <c r="M833" s="3085"/>
      <c r="N833" s="3085"/>
      <c r="P833" s="3206"/>
    </row>
    <row r="834" spans="1:16" s="3084" customFormat="1" ht="15">
      <c r="A834" s="3085"/>
      <c r="K834" s="3168"/>
      <c r="L834" s="3085"/>
      <c r="M834" s="3085"/>
      <c r="N834" s="3085"/>
      <c r="P834" s="3206"/>
    </row>
    <row r="835" spans="1:16" s="3084" customFormat="1" ht="15">
      <c r="A835" s="3085"/>
      <c r="K835" s="3168"/>
      <c r="L835" s="3085"/>
      <c r="M835" s="3085"/>
      <c r="N835" s="3085"/>
      <c r="P835" s="3206"/>
    </row>
    <row r="836" spans="1:16" s="3084" customFormat="1" ht="15">
      <c r="A836" s="3085"/>
      <c r="K836" s="3168"/>
      <c r="L836" s="3085"/>
      <c r="M836" s="3085"/>
      <c r="N836" s="3085"/>
      <c r="P836" s="3206"/>
    </row>
    <row r="837" spans="1:16" s="3084" customFormat="1" ht="15">
      <c r="A837" s="3085"/>
      <c r="K837" s="3168"/>
      <c r="L837" s="3085"/>
      <c r="M837" s="3085"/>
      <c r="N837" s="3085"/>
      <c r="P837" s="3206"/>
    </row>
    <row r="838" spans="1:16" s="3084" customFormat="1" ht="15">
      <c r="A838" s="3085"/>
      <c r="K838" s="3168"/>
      <c r="L838" s="3085"/>
      <c r="M838" s="3085"/>
      <c r="N838" s="3085"/>
      <c r="P838" s="3206"/>
    </row>
    <row r="839" spans="1:16" s="3084" customFormat="1" ht="15">
      <c r="A839" s="3085"/>
      <c r="K839" s="3168"/>
      <c r="L839" s="3085"/>
      <c r="M839" s="3085"/>
      <c r="N839" s="3085"/>
      <c r="P839" s="3206"/>
    </row>
    <row r="840" spans="1:16" s="3084" customFormat="1" ht="15">
      <c r="A840" s="3085"/>
      <c r="K840" s="3168"/>
      <c r="L840" s="3085"/>
      <c r="M840" s="3085"/>
      <c r="N840" s="3085"/>
      <c r="P840" s="3206"/>
    </row>
    <row r="841" spans="1:16" s="3084" customFormat="1" ht="15">
      <c r="A841" s="3085"/>
      <c r="K841" s="3168"/>
      <c r="L841" s="3085"/>
      <c r="M841" s="3085"/>
      <c r="N841" s="3085"/>
      <c r="P841" s="3206"/>
    </row>
    <row r="842" spans="1:16" s="3084" customFormat="1" ht="15">
      <c r="A842" s="3085"/>
      <c r="K842" s="3168"/>
      <c r="L842" s="3085"/>
      <c r="M842" s="3085"/>
      <c r="N842" s="3085"/>
      <c r="P842" s="3206"/>
    </row>
    <row r="843" spans="1:16" s="3084" customFormat="1" ht="15">
      <c r="A843" s="3085"/>
      <c r="K843" s="3168"/>
      <c r="L843" s="3085"/>
      <c r="M843" s="3085"/>
      <c r="N843" s="3085"/>
      <c r="P843" s="3206"/>
    </row>
    <row r="844" spans="1:16" s="3084" customFormat="1" ht="15">
      <c r="A844" s="3085"/>
      <c r="K844" s="3168"/>
      <c r="L844" s="3085"/>
      <c r="M844" s="3085"/>
      <c r="N844" s="3085"/>
      <c r="P844" s="3206"/>
    </row>
    <row r="845" spans="1:16" s="3084" customFormat="1" ht="15">
      <c r="A845" s="3085"/>
      <c r="K845" s="3168"/>
      <c r="L845" s="3085"/>
      <c r="M845" s="3085"/>
      <c r="N845" s="3085"/>
      <c r="P845" s="3206"/>
    </row>
    <row r="846" spans="1:16" s="3084" customFormat="1" ht="15">
      <c r="A846" s="3085"/>
      <c r="K846" s="3168"/>
      <c r="L846" s="3085"/>
      <c r="M846" s="3085"/>
      <c r="N846" s="3085"/>
      <c r="P846" s="3206"/>
    </row>
    <row r="847" spans="1:16" s="3084" customFormat="1" ht="15">
      <c r="A847" s="3085"/>
      <c r="K847" s="3168"/>
      <c r="L847" s="3085"/>
      <c r="M847" s="3085"/>
      <c r="N847" s="3085"/>
      <c r="P847" s="3206"/>
    </row>
    <row r="848" spans="1:16" s="3084" customFormat="1" ht="15">
      <c r="A848" s="3085"/>
      <c r="K848" s="3168"/>
      <c r="L848" s="3085"/>
      <c r="M848" s="3085"/>
      <c r="N848" s="3085"/>
      <c r="P848" s="3206"/>
    </row>
    <row r="849" spans="1:16" s="3084" customFormat="1" ht="15">
      <c r="A849" s="3085"/>
      <c r="K849" s="3168"/>
      <c r="L849" s="3085"/>
      <c r="M849" s="3085"/>
      <c r="N849" s="3085"/>
      <c r="P849" s="3206"/>
    </row>
    <row r="850" spans="1:16" s="3084" customFormat="1" ht="15">
      <c r="A850" s="3085"/>
      <c r="K850" s="3168"/>
      <c r="L850" s="3085"/>
      <c r="M850" s="3085"/>
      <c r="N850" s="3085"/>
      <c r="P850" s="3206"/>
    </row>
    <row r="851" spans="1:16" s="3084" customFormat="1" ht="15">
      <c r="A851" s="3085"/>
      <c r="K851" s="3168"/>
      <c r="L851" s="3085"/>
      <c r="M851" s="3085"/>
      <c r="N851" s="3085"/>
      <c r="P851" s="3206"/>
    </row>
    <row r="852" spans="1:16" s="3084" customFormat="1" ht="15">
      <c r="A852" s="3085"/>
      <c r="K852" s="3168"/>
      <c r="L852" s="3085"/>
      <c r="M852" s="3085"/>
      <c r="N852" s="3085"/>
      <c r="P852" s="3206"/>
    </row>
    <row r="853" spans="1:16" s="3084" customFormat="1" ht="15">
      <c r="A853" s="3085"/>
      <c r="K853" s="3168"/>
      <c r="L853" s="3085"/>
      <c r="M853" s="3085"/>
      <c r="N853" s="3085"/>
      <c r="P853" s="3206"/>
    </row>
    <row r="854" spans="1:16" s="3084" customFormat="1" ht="15">
      <c r="A854" s="3085"/>
      <c r="K854" s="3168"/>
      <c r="L854" s="3085"/>
      <c r="M854" s="3085"/>
      <c r="N854" s="3085"/>
      <c r="P854" s="3206"/>
    </row>
    <row r="855" spans="1:16" s="3084" customFormat="1" ht="15">
      <c r="A855" s="3085"/>
      <c r="K855" s="3168"/>
      <c r="L855" s="3085"/>
      <c r="M855" s="3085"/>
      <c r="N855" s="3085"/>
      <c r="P855" s="3206"/>
    </row>
    <row r="856" spans="1:16" s="3084" customFormat="1" ht="15">
      <c r="A856" s="3085"/>
      <c r="K856" s="3168"/>
      <c r="L856" s="3085"/>
      <c r="M856" s="3085"/>
      <c r="N856" s="3085"/>
      <c r="P856" s="3206"/>
    </row>
    <row r="857" spans="1:16" s="3084" customFormat="1" ht="15">
      <c r="A857" s="3085"/>
      <c r="K857" s="3168"/>
      <c r="L857" s="3085"/>
      <c r="M857" s="3085"/>
      <c r="N857" s="3085"/>
      <c r="P857" s="3206"/>
    </row>
    <row r="858" spans="1:16" s="3084" customFormat="1" ht="15">
      <c r="A858" s="3085"/>
      <c r="K858" s="3168"/>
      <c r="L858" s="3085"/>
      <c r="M858" s="3085"/>
      <c r="N858" s="3085"/>
      <c r="P858" s="3206"/>
    </row>
    <row r="859" spans="1:16" s="3084" customFormat="1" ht="15">
      <c r="A859" s="3085"/>
      <c r="K859" s="3168"/>
      <c r="L859" s="3085"/>
      <c r="M859" s="3085"/>
      <c r="N859" s="3085"/>
      <c r="P859" s="3206"/>
    </row>
    <row r="860" spans="1:16" s="3084" customFormat="1" ht="15">
      <c r="A860" s="3085"/>
      <c r="K860" s="3168"/>
      <c r="L860" s="3085"/>
      <c r="M860" s="3085"/>
      <c r="N860" s="3085"/>
      <c r="P860" s="3206"/>
    </row>
    <row r="861" spans="1:16" s="3084" customFormat="1" ht="15">
      <c r="A861" s="3085"/>
      <c r="K861" s="3168"/>
      <c r="L861" s="3085"/>
      <c r="M861" s="3085"/>
      <c r="N861" s="3085"/>
      <c r="P861" s="3206"/>
    </row>
    <row r="862" spans="1:16" s="3084" customFormat="1" ht="15">
      <c r="A862" s="3085"/>
      <c r="K862" s="3168"/>
      <c r="L862" s="3085"/>
      <c r="M862" s="3085"/>
      <c r="N862" s="3085"/>
      <c r="P862" s="3206"/>
    </row>
    <row r="863" spans="1:16" s="3084" customFormat="1" ht="15">
      <c r="A863" s="3085"/>
      <c r="K863" s="3168"/>
      <c r="L863" s="3085"/>
      <c r="M863" s="3085"/>
      <c r="N863" s="3085"/>
      <c r="P863" s="3206"/>
    </row>
    <row r="864" spans="1:16" s="3084" customFormat="1" ht="15">
      <c r="A864" s="3085"/>
      <c r="K864" s="3168"/>
      <c r="L864" s="3085"/>
      <c r="M864" s="3085"/>
      <c r="N864" s="3085"/>
      <c r="P864" s="3206"/>
    </row>
    <row r="865" spans="1:16" s="3084" customFormat="1" ht="15">
      <c r="A865" s="3085"/>
      <c r="K865" s="3168"/>
      <c r="L865" s="3085"/>
      <c r="M865" s="3085"/>
      <c r="N865" s="3085"/>
      <c r="P865" s="3206"/>
    </row>
    <row r="866" spans="1:16" s="3084" customFormat="1" ht="15">
      <c r="A866" s="3085"/>
      <c r="K866" s="3168"/>
      <c r="L866" s="3085"/>
      <c r="M866" s="3085"/>
      <c r="N866" s="3085"/>
      <c r="P866" s="3206"/>
    </row>
    <row r="867" spans="1:16" s="3084" customFormat="1" ht="15">
      <c r="A867" s="3085"/>
      <c r="K867" s="3168"/>
      <c r="L867" s="3085"/>
      <c r="M867" s="3085"/>
      <c r="N867" s="3085"/>
      <c r="P867" s="3206"/>
    </row>
    <row r="868" spans="1:16" s="3084" customFormat="1" ht="15">
      <c r="A868" s="3085"/>
      <c r="K868" s="3168"/>
      <c r="L868" s="3085"/>
      <c r="M868" s="3085"/>
      <c r="N868" s="3085"/>
      <c r="P868" s="3206"/>
    </row>
    <row r="869" spans="1:16" s="3084" customFormat="1" ht="15">
      <c r="A869" s="3085"/>
      <c r="K869" s="3168"/>
      <c r="L869" s="3085"/>
      <c r="M869" s="3085"/>
      <c r="N869" s="3085"/>
      <c r="P869" s="3206"/>
    </row>
    <row r="870" spans="1:16" s="3084" customFormat="1" ht="15">
      <c r="A870" s="3085"/>
      <c r="K870" s="3168"/>
      <c r="L870" s="3085"/>
      <c r="M870" s="3085"/>
      <c r="N870" s="3085"/>
      <c r="P870" s="3206"/>
    </row>
    <row r="871" spans="1:16" s="3084" customFormat="1" ht="15">
      <c r="A871" s="3085"/>
      <c r="K871" s="3168"/>
      <c r="L871" s="3085"/>
      <c r="M871" s="3085"/>
      <c r="N871" s="3085"/>
      <c r="P871" s="3206"/>
    </row>
    <row r="872" spans="1:16" s="3084" customFormat="1" ht="15">
      <c r="A872" s="3085"/>
      <c r="K872" s="3168"/>
      <c r="L872" s="3085"/>
      <c r="M872" s="3085"/>
      <c r="N872" s="3085"/>
      <c r="P872" s="3206"/>
    </row>
    <row r="873" spans="1:16" s="3084" customFormat="1" ht="15">
      <c r="A873" s="3085"/>
      <c r="K873" s="3168"/>
      <c r="L873" s="3085"/>
      <c r="M873" s="3085"/>
      <c r="N873" s="3085"/>
      <c r="P873" s="3206"/>
    </row>
    <row r="874" spans="1:16" s="3084" customFormat="1" ht="15">
      <c r="A874" s="3085"/>
      <c r="K874" s="3168"/>
      <c r="L874" s="3085"/>
      <c r="M874" s="3085"/>
      <c r="N874" s="3085"/>
      <c r="P874" s="3206"/>
    </row>
    <row r="875" spans="1:16" s="3084" customFormat="1" ht="15">
      <c r="A875" s="3085"/>
      <c r="K875" s="3168"/>
      <c r="L875" s="3085"/>
      <c r="M875" s="3085"/>
      <c r="N875" s="3085"/>
      <c r="P875" s="3206"/>
    </row>
    <row r="876" spans="1:16" s="3084" customFormat="1" ht="15">
      <c r="A876" s="3085"/>
      <c r="K876" s="3168"/>
      <c r="L876" s="3085"/>
      <c r="M876" s="3085"/>
      <c r="N876" s="3085"/>
      <c r="P876" s="3206"/>
    </row>
    <row r="877" spans="1:16" s="3084" customFormat="1" ht="15">
      <c r="A877" s="3085"/>
      <c r="K877" s="3168"/>
      <c r="L877" s="3085"/>
      <c r="M877" s="3085"/>
      <c r="N877" s="3085"/>
      <c r="P877" s="3206"/>
    </row>
    <row r="878" spans="1:16" s="3084" customFormat="1" ht="15">
      <c r="A878" s="3085"/>
      <c r="K878" s="3168"/>
      <c r="L878" s="3085"/>
      <c r="M878" s="3085"/>
      <c r="N878" s="3085"/>
      <c r="P878" s="3206"/>
    </row>
    <row r="879" spans="1:16" s="3084" customFormat="1" ht="15">
      <c r="A879" s="3085"/>
      <c r="K879" s="3168"/>
      <c r="L879" s="3085"/>
      <c r="M879" s="3085"/>
      <c r="N879" s="3085"/>
      <c r="P879" s="3206"/>
    </row>
    <row r="880" spans="1:16" s="3084" customFormat="1" ht="15">
      <c r="A880" s="3085"/>
      <c r="K880" s="3168"/>
      <c r="L880" s="3085"/>
      <c r="M880" s="3085"/>
      <c r="N880" s="3085"/>
      <c r="P880" s="3206"/>
    </row>
    <row r="881" spans="1:16" s="3084" customFormat="1" ht="15">
      <c r="A881" s="3085"/>
      <c r="K881" s="3168"/>
      <c r="L881" s="3085"/>
      <c r="M881" s="3085"/>
      <c r="N881" s="3085"/>
      <c r="P881" s="3206"/>
    </row>
    <row r="882" spans="1:16" s="3084" customFormat="1" ht="15">
      <c r="A882" s="3085"/>
      <c r="K882" s="3168"/>
      <c r="L882" s="3085"/>
      <c r="M882" s="3085"/>
      <c r="N882" s="3085"/>
      <c r="P882" s="3206"/>
    </row>
    <row r="883" spans="1:16" s="3084" customFormat="1" ht="15">
      <c r="A883" s="3085"/>
      <c r="K883" s="3168"/>
      <c r="L883" s="3085"/>
      <c r="M883" s="3085"/>
      <c r="N883" s="3085"/>
      <c r="P883" s="3206"/>
    </row>
    <row r="884" spans="1:16" s="3084" customFormat="1" ht="15">
      <c r="A884" s="3085"/>
      <c r="K884" s="3168"/>
      <c r="L884" s="3085"/>
      <c r="M884" s="3085"/>
      <c r="N884" s="3085"/>
      <c r="P884" s="3206"/>
    </row>
    <row r="885" spans="1:16" s="3084" customFormat="1" ht="15">
      <c r="A885" s="3085"/>
      <c r="K885" s="3168"/>
      <c r="L885" s="3085"/>
      <c r="M885" s="3085"/>
      <c r="N885" s="3085"/>
      <c r="P885" s="3206"/>
    </row>
    <row r="886" spans="1:16" s="3084" customFormat="1" ht="15">
      <c r="A886" s="3085"/>
      <c r="K886" s="3168"/>
      <c r="L886" s="3085"/>
      <c r="M886" s="3085"/>
      <c r="N886" s="3085"/>
      <c r="P886" s="3206"/>
    </row>
    <row r="887" spans="1:16" s="3084" customFormat="1" ht="15">
      <c r="A887" s="3085"/>
      <c r="K887" s="3168"/>
      <c r="L887" s="3085"/>
      <c r="M887" s="3085"/>
      <c r="N887" s="3085"/>
      <c r="P887" s="3206"/>
    </row>
    <row r="888" spans="1:16" s="3084" customFormat="1" ht="15">
      <c r="A888" s="3085"/>
      <c r="K888" s="3168"/>
      <c r="L888" s="3085"/>
      <c r="M888" s="3085"/>
      <c r="N888" s="3085"/>
      <c r="P888" s="3206"/>
    </row>
    <row r="889" spans="1:16" s="3084" customFormat="1" ht="15">
      <c r="A889" s="3085"/>
      <c r="K889" s="3168"/>
      <c r="L889" s="3085"/>
      <c r="M889" s="3085"/>
      <c r="N889" s="3085"/>
      <c r="P889" s="3206"/>
    </row>
    <row r="890" spans="1:16" s="3084" customFormat="1" ht="15">
      <c r="A890" s="3085"/>
      <c r="K890" s="3168"/>
      <c r="L890" s="3085"/>
      <c r="M890" s="3085"/>
      <c r="N890" s="3085"/>
      <c r="P890" s="3206"/>
    </row>
    <row r="891" spans="1:16" s="3084" customFormat="1" ht="15">
      <c r="A891" s="3085"/>
      <c r="K891" s="3168"/>
      <c r="L891" s="3085"/>
      <c r="M891" s="3085"/>
      <c r="N891" s="3085"/>
      <c r="P891" s="3206"/>
    </row>
    <row r="892" spans="1:16" s="3084" customFormat="1" ht="15">
      <c r="A892" s="3085"/>
      <c r="K892" s="3168"/>
      <c r="L892" s="3085"/>
      <c r="M892" s="3085"/>
      <c r="N892" s="3085"/>
      <c r="P892" s="3206"/>
    </row>
    <row r="893" spans="1:16" s="3084" customFormat="1" ht="15">
      <c r="A893" s="3085"/>
      <c r="K893" s="3168"/>
      <c r="L893" s="3085"/>
      <c r="M893" s="3085"/>
      <c r="N893" s="3085"/>
      <c r="P893" s="3206"/>
    </row>
    <row r="894" spans="1:16" s="3084" customFormat="1" ht="15">
      <c r="A894" s="3085"/>
      <c r="K894" s="3168"/>
      <c r="L894" s="3085"/>
      <c r="M894" s="3085"/>
      <c r="N894" s="3085"/>
      <c r="P894" s="3206"/>
    </row>
    <row r="895" spans="1:16" s="3084" customFormat="1" ht="15">
      <c r="A895" s="3085"/>
      <c r="K895" s="3168"/>
      <c r="L895" s="3085"/>
      <c r="M895" s="3085"/>
      <c r="N895" s="3085"/>
      <c r="P895" s="3206"/>
    </row>
    <row r="896" spans="1:16" s="3084" customFormat="1" ht="15">
      <c r="A896" s="3085"/>
      <c r="K896" s="3168"/>
      <c r="L896" s="3085"/>
      <c r="M896" s="3085"/>
      <c r="N896" s="3085"/>
      <c r="P896" s="3206"/>
    </row>
    <row r="897" spans="1:16" s="3084" customFormat="1" ht="15">
      <c r="A897" s="3085"/>
      <c r="K897" s="3168"/>
      <c r="L897" s="3085"/>
      <c r="M897" s="3085"/>
      <c r="N897" s="3085"/>
      <c r="P897" s="3206"/>
    </row>
    <row r="898" spans="1:16" s="3084" customFormat="1" ht="15">
      <c r="A898" s="3085"/>
      <c r="K898" s="3168"/>
      <c r="L898" s="3085"/>
      <c r="M898" s="3085"/>
      <c r="N898" s="3085"/>
      <c r="P898" s="3206"/>
    </row>
    <row r="899" spans="1:16" s="3084" customFormat="1" ht="15">
      <c r="A899" s="3085"/>
      <c r="K899" s="3168"/>
      <c r="L899" s="3085"/>
      <c r="M899" s="3085"/>
      <c r="N899" s="3085"/>
      <c r="P899" s="3206"/>
    </row>
    <row r="900" spans="1:16" s="3084" customFormat="1" ht="15">
      <c r="A900" s="3085"/>
      <c r="K900" s="3168"/>
      <c r="L900" s="3085"/>
      <c r="M900" s="3085"/>
      <c r="N900" s="3085"/>
      <c r="P900" s="3206"/>
    </row>
    <row r="901" spans="1:16" s="3084" customFormat="1" ht="15">
      <c r="A901" s="3085"/>
      <c r="K901" s="3168"/>
      <c r="L901" s="3085"/>
      <c r="M901" s="3085"/>
      <c r="N901" s="3085"/>
      <c r="P901" s="3206"/>
    </row>
    <row r="902" spans="1:16" s="3084" customFormat="1" ht="15">
      <c r="A902" s="3085"/>
      <c r="K902" s="3168"/>
      <c r="L902" s="3085"/>
      <c r="M902" s="3085"/>
      <c r="N902" s="3085"/>
      <c r="P902" s="3206"/>
    </row>
    <row r="903" spans="1:16" s="3084" customFormat="1" ht="15">
      <c r="A903" s="3085"/>
      <c r="K903" s="3168"/>
      <c r="L903" s="3085"/>
      <c r="M903" s="3085"/>
      <c r="N903" s="3085"/>
      <c r="P903" s="3206"/>
    </row>
    <row r="904" spans="1:16" s="3084" customFormat="1" ht="15">
      <c r="A904" s="3085"/>
      <c r="K904" s="3168"/>
      <c r="L904" s="3085"/>
      <c r="M904" s="3085"/>
      <c r="N904" s="3085"/>
      <c r="P904" s="3206"/>
    </row>
    <row r="905" spans="1:16" s="3084" customFormat="1" ht="15">
      <c r="A905" s="3085"/>
      <c r="K905" s="3168"/>
      <c r="L905" s="3085"/>
      <c r="M905" s="3085"/>
      <c r="N905" s="3085"/>
      <c r="P905" s="3206"/>
    </row>
    <row r="906" spans="1:16" s="3084" customFormat="1" ht="15">
      <c r="A906" s="3085"/>
      <c r="K906" s="3168"/>
      <c r="L906" s="3085"/>
      <c r="M906" s="3085"/>
      <c r="N906" s="3085"/>
      <c r="P906" s="3206"/>
    </row>
    <row r="907" spans="1:16" s="3084" customFormat="1" ht="15">
      <c r="A907" s="3085"/>
      <c r="K907" s="3168"/>
      <c r="L907" s="3085"/>
      <c r="M907" s="3085"/>
      <c r="N907" s="3085"/>
      <c r="P907" s="3206"/>
    </row>
    <row r="908" spans="1:16" s="3084" customFormat="1" ht="15">
      <c r="A908" s="3085"/>
      <c r="K908" s="3168"/>
      <c r="L908" s="3085"/>
      <c r="M908" s="3085"/>
      <c r="N908" s="3085"/>
      <c r="P908" s="3206"/>
    </row>
    <row r="909" spans="1:16" s="3084" customFormat="1" ht="15">
      <c r="A909" s="3085"/>
      <c r="K909" s="3168"/>
      <c r="L909" s="3085"/>
      <c r="M909" s="3085"/>
      <c r="N909" s="3085"/>
      <c r="P909" s="3206"/>
    </row>
    <row r="910" spans="1:16" s="3084" customFormat="1" ht="15">
      <c r="A910" s="3085"/>
      <c r="K910" s="3168"/>
      <c r="L910" s="3085"/>
      <c r="M910" s="3085"/>
      <c r="N910" s="3085"/>
      <c r="P910" s="3206"/>
    </row>
    <row r="911" spans="1:16" s="3084" customFormat="1" ht="15">
      <c r="A911" s="3085"/>
      <c r="K911" s="3168"/>
      <c r="L911" s="3085"/>
      <c r="M911" s="3085"/>
      <c r="N911" s="3085"/>
      <c r="P911" s="3206"/>
    </row>
    <row r="912" spans="1:16" s="3084" customFormat="1" ht="15">
      <c r="A912" s="3085"/>
      <c r="K912" s="3168"/>
      <c r="L912" s="3085"/>
      <c r="M912" s="3085"/>
      <c r="N912" s="3085"/>
      <c r="P912" s="3206"/>
    </row>
    <row r="913" spans="1:16" s="3084" customFormat="1" ht="15">
      <c r="A913" s="3085"/>
      <c r="K913" s="3168"/>
      <c r="L913" s="3085"/>
      <c r="M913" s="3085"/>
      <c r="N913" s="3085"/>
      <c r="P913" s="3206"/>
    </row>
    <row r="914" spans="1:16" s="3084" customFormat="1" ht="15">
      <c r="A914" s="3085"/>
      <c r="K914" s="3168"/>
      <c r="L914" s="3085"/>
      <c r="M914" s="3085"/>
      <c r="N914" s="3085"/>
      <c r="P914" s="3206"/>
    </row>
    <row r="915" spans="1:16" s="3084" customFormat="1" ht="15">
      <c r="A915" s="3085"/>
      <c r="K915" s="3168"/>
      <c r="L915" s="3085"/>
      <c r="M915" s="3085"/>
      <c r="N915" s="3085"/>
      <c r="P915" s="3206"/>
    </row>
    <row r="916" spans="1:16" s="3084" customFormat="1" ht="15">
      <c r="A916" s="3085"/>
      <c r="K916" s="3168"/>
      <c r="L916" s="3085"/>
      <c r="M916" s="3085"/>
      <c r="N916" s="3085"/>
      <c r="P916" s="3206"/>
    </row>
    <row r="917" spans="1:16" s="3084" customFormat="1" ht="15">
      <c r="A917" s="3085"/>
      <c r="K917" s="3168"/>
      <c r="L917" s="3085"/>
      <c r="M917" s="3085"/>
      <c r="N917" s="3085"/>
      <c r="P917" s="3206"/>
    </row>
    <row r="918" spans="1:16" s="3084" customFormat="1" ht="15">
      <c r="A918" s="3085"/>
      <c r="K918" s="3168"/>
      <c r="L918" s="3085"/>
      <c r="M918" s="3085"/>
      <c r="N918" s="3085"/>
      <c r="P918" s="3206"/>
    </row>
    <row r="919" spans="1:16" s="3084" customFormat="1" ht="15">
      <c r="A919" s="3085"/>
      <c r="K919" s="3168"/>
      <c r="L919" s="3085"/>
      <c r="M919" s="3085"/>
      <c r="N919" s="3085"/>
      <c r="P919" s="3206"/>
    </row>
    <row r="920" spans="1:16" s="3084" customFormat="1" ht="15">
      <c r="A920" s="3085"/>
      <c r="K920" s="3168"/>
      <c r="L920" s="3085"/>
      <c r="M920" s="3085"/>
      <c r="N920" s="3085"/>
      <c r="P920" s="3206"/>
    </row>
    <row r="921" spans="1:16" s="3084" customFormat="1" ht="15">
      <c r="A921" s="3085"/>
      <c r="K921" s="3168"/>
      <c r="L921" s="3085"/>
      <c r="M921" s="3085"/>
      <c r="N921" s="3085"/>
      <c r="P921" s="3206"/>
    </row>
    <row r="922" spans="1:16" s="3084" customFormat="1" ht="15">
      <c r="A922" s="3085"/>
      <c r="K922" s="3168"/>
      <c r="L922" s="3085"/>
      <c r="M922" s="3085"/>
      <c r="N922" s="3085"/>
      <c r="P922" s="3206"/>
    </row>
    <row r="923" spans="1:16" s="3084" customFormat="1" ht="15">
      <c r="A923" s="3085"/>
      <c r="K923" s="3168"/>
      <c r="L923" s="3085"/>
      <c r="M923" s="3085"/>
      <c r="N923" s="3085"/>
      <c r="P923" s="3206"/>
    </row>
    <row r="924" spans="1:16" s="3084" customFormat="1" ht="15">
      <c r="A924" s="3085"/>
      <c r="K924" s="3168"/>
      <c r="L924" s="3085"/>
      <c r="M924" s="3085"/>
      <c r="N924" s="3085"/>
      <c r="P924" s="3206"/>
    </row>
    <row r="925" spans="1:16" s="3084" customFormat="1" ht="15">
      <c r="A925" s="3085"/>
      <c r="K925" s="3168"/>
      <c r="L925" s="3085"/>
      <c r="M925" s="3085"/>
      <c r="N925" s="3085"/>
      <c r="P925" s="3206"/>
    </row>
    <row r="926" spans="1:16" s="3084" customFormat="1" ht="15">
      <c r="A926" s="3085"/>
      <c r="K926" s="3168"/>
      <c r="L926" s="3085"/>
      <c r="M926" s="3085"/>
      <c r="N926" s="3085"/>
      <c r="P926" s="3206"/>
    </row>
    <row r="927" spans="1:16" s="3084" customFormat="1" ht="15">
      <c r="A927" s="3085"/>
      <c r="K927" s="3168"/>
      <c r="L927" s="3085"/>
      <c r="M927" s="3085"/>
      <c r="N927" s="3085"/>
      <c r="P927" s="3206"/>
    </row>
    <row r="928" spans="1:16" s="3084" customFormat="1" ht="15">
      <c r="A928" s="3085"/>
      <c r="K928" s="3168"/>
      <c r="L928" s="3085"/>
      <c r="M928" s="3085"/>
      <c r="N928" s="3085"/>
      <c r="P928" s="3206"/>
    </row>
    <row r="929" spans="1:16" s="3084" customFormat="1" ht="15">
      <c r="A929" s="3085"/>
      <c r="K929" s="3168"/>
      <c r="L929" s="3085"/>
      <c r="M929" s="3085"/>
      <c r="N929" s="3085"/>
      <c r="P929" s="3206"/>
    </row>
    <row r="930" spans="1:16" s="3084" customFormat="1" ht="15">
      <c r="A930" s="3085"/>
      <c r="K930" s="3168"/>
      <c r="L930" s="3085"/>
      <c r="M930" s="3085"/>
      <c r="N930" s="3085"/>
      <c r="P930" s="3206"/>
    </row>
    <row r="931" spans="1:16" s="3084" customFormat="1" ht="15">
      <c r="A931" s="3085"/>
      <c r="K931" s="3168"/>
      <c r="L931" s="3085"/>
      <c r="M931" s="3085"/>
      <c r="N931" s="3085"/>
      <c r="P931" s="3206"/>
    </row>
    <row r="932" spans="1:16" s="3084" customFormat="1" ht="15">
      <c r="A932" s="3085"/>
      <c r="K932" s="3168"/>
      <c r="L932" s="3085"/>
      <c r="M932" s="3085"/>
      <c r="N932" s="3085"/>
      <c r="P932" s="3206"/>
    </row>
    <row r="933" spans="1:16" s="3084" customFormat="1" ht="15">
      <c r="A933" s="3085"/>
      <c r="K933" s="3168"/>
      <c r="L933" s="3085"/>
      <c r="M933" s="3085"/>
      <c r="N933" s="3085"/>
      <c r="P933" s="3206"/>
    </row>
    <row r="934" spans="1:16" s="3084" customFormat="1" ht="15">
      <c r="A934" s="3085"/>
      <c r="K934" s="3168"/>
      <c r="L934" s="3085"/>
      <c r="M934" s="3085"/>
      <c r="N934" s="3085"/>
      <c r="P934" s="3206"/>
    </row>
    <row r="935" spans="1:16" s="3084" customFormat="1" ht="15">
      <c r="A935" s="3085"/>
      <c r="K935" s="3168"/>
      <c r="L935" s="3085"/>
      <c r="M935" s="3085"/>
      <c r="N935" s="3085"/>
      <c r="P935" s="3206"/>
    </row>
    <row r="936" spans="1:16" s="3084" customFormat="1" ht="15">
      <c r="A936" s="3085"/>
      <c r="K936" s="3168"/>
      <c r="L936" s="3085"/>
      <c r="M936" s="3085"/>
      <c r="N936" s="3085"/>
      <c r="P936" s="3206"/>
    </row>
    <row r="937" spans="1:16" s="3084" customFormat="1" ht="15">
      <c r="A937" s="3085"/>
      <c r="K937" s="3168"/>
      <c r="L937" s="3085"/>
      <c r="M937" s="3085"/>
      <c r="N937" s="3085"/>
      <c r="P937" s="3206"/>
    </row>
    <row r="938" spans="1:16" s="3084" customFormat="1" ht="15">
      <c r="A938" s="3085"/>
      <c r="K938" s="3168"/>
      <c r="L938" s="3085"/>
      <c r="M938" s="3085"/>
      <c r="N938" s="3085"/>
      <c r="P938" s="3206"/>
    </row>
    <row r="939" spans="1:16" s="3084" customFormat="1" ht="15">
      <c r="A939" s="3085"/>
      <c r="K939" s="3168"/>
      <c r="L939" s="3085"/>
      <c r="M939" s="3085"/>
      <c r="N939" s="3085"/>
      <c r="P939" s="3206"/>
    </row>
    <row r="940" spans="1:16" s="3084" customFormat="1" ht="15">
      <c r="A940" s="3085"/>
      <c r="K940" s="3168"/>
      <c r="L940" s="3085"/>
      <c r="M940" s="3085"/>
      <c r="N940" s="3085"/>
      <c r="P940" s="3206"/>
    </row>
    <row r="941" spans="1:16" s="3084" customFormat="1" ht="15">
      <c r="A941" s="3085"/>
      <c r="K941" s="3168"/>
      <c r="L941" s="3085"/>
      <c r="M941" s="3085"/>
      <c r="N941" s="3085"/>
      <c r="P941" s="3206"/>
    </row>
    <row r="942" spans="1:16" s="3084" customFormat="1" ht="15">
      <c r="A942" s="3085"/>
      <c r="K942" s="3168"/>
      <c r="L942" s="3085"/>
      <c r="M942" s="3085"/>
      <c r="N942" s="3085"/>
      <c r="P942" s="3206"/>
    </row>
    <row r="943" spans="1:16" s="3084" customFormat="1" ht="15">
      <c r="A943" s="3085"/>
      <c r="K943" s="3168"/>
      <c r="L943" s="3085"/>
      <c r="M943" s="3085"/>
      <c r="N943" s="3085"/>
      <c r="P943" s="3206"/>
    </row>
    <row r="944" spans="1:16" s="3084" customFormat="1" ht="15">
      <c r="A944" s="3085"/>
      <c r="K944" s="3168"/>
      <c r="L944" s="3085"/>
      <c r="M944" s="3085"/>
      <c r="N944" s="3085"/>
      <c r="P944" s="3206"/>
    </row>
    <row r="945" spans="1:16" s="3084" customFormat="1" ht="15">
      <c r="A945" s="3085"/>
      <c r="K945" s="3168"/>
      <c r="L945" s="3085"/>
      <c r="M945" s="3085"/>
      <c r="N945" s="3085"/>
      <c r="P945" s="3206"/>
    </row>
    <row r="946" spans="1:16" s="3084" customFormat="1" ht="15">
      <c r="A946" s="3085"/>
      <c r="K946" s="3168"/>
      <c r="L946" s="3085"/>
      <c r="M946" s="3085"/>
      <c r="N946" s="3085"/>
      <c r="P946" s="3206"/>
    </row>
    <row r="947" spans="1:16" s="3084" customFormat="1" ht="15">
      <c r="A947" s="3085"/>
      <c r="K947" s="3168"/>
      <c r="L947" s="3085"/>
      <c r="M947" s="3085"/>
      <c r="N947" s="3085"/>
      <c r="P947" s="3206"/>
    </row>
    <row r="948" spans="1:16" s="3084" customFormat="1" ht="15">
      <c r="A948" s="3085"/>
      <c r="K948" s="3168"/>
      <c r="L948" s="3085"/>
      <c r="M948" s="3085"/>
      <c r="N948" s="3085"/>
      <c r="P948" s="3206"/>
    </row>
    <row r="949" spans="1:16" s="3084" customFormat="1" ht="15">
      <c r="A949" s="3085"/>
      <c r="K949" s="3168"/>
      <c r="L949" s="3085"/>
      <c r="M949" s="3085"/>
      <c r="N949" s="3085"/>
      <c r="P949" s="3206"/>
    </row>
    <row r="950" spans="1:16" s="3084" customFormat="1" ht="15">
      <c r="A950" s="3085"/>
      <c r="K950" s="3168"/>
      <c r="L950" s="3085"/>
      <c r="M950" s="3085"/>
      <c r="N950" s="3085"/>
      <c r="P950" s="3206"/>
    </row>
    <row r="951" spans="1:16" s="3084" customFormat="1" ht="15">
      <c r="A951" s="3085"/>
      <c r="K951" s="3168"/>
      <c r="L951" s="3085"/>
      <c r="M951" s="3085"/>
      <c r="N951" s="3085"/>
      <c r="P951" s="3206"/>
    </row>
    <row r="952" spans="1:16" s="3084" customFormat="1" ht="15">
      <c r="A952" s="3085"/>
      <c r="K952" s="3168"/>
      <c r="L952" s="3085"/>
      <c r="M952" s="3085"/>
      <c r="N952" s="3085"/>
      <c r="P952" s="3206"/>
    </row>
    <row r="953" spans="1:16" s="3084" customFormat="1" ht="15">
      <c r="A953" s="3085"/>
      <c r="K953" s="3168"/>
      <c r="L953" s="3085"/>
      <c r="M953" s="3085"/>
      <c r="N953" s="3085"/>
      <c r="P953" s="3206"/>
    </row>
    <row r="954" spans="1:16" s="3084" customFormat="1" ht="15">
      <c r="A954" s="3085"/>
      <c r="K954" s="3168"/>
      <c r="L954" s="3085"/>
      <c r="M954" s="3085"/>
      <c r="N954" s="3085"/>
      <c r="P954" s="3206"/>
    </row>
    <row r="955" spans="1:16" s="3084" customFormat="1" ht="15">
      <c r="A955" s="3085"/>
      <c r="K955" s="3168"/>
      <c r="L955" s="3085"/>
      <c r="M955" s="3085"/>
      <c r="N955" s="3085"/>
      <c r="P955" s="3206"/>
    </row>
    <row r="956" spans="1:16" s="3084" customFormat="1" ht="15">
      <c r="A956" s="3085"/>
      <c r="K956" s="3168"/>
      <c r="L956" s="3085"/>
      <c r="M956" s="3085"/>
      <c r="N956" s="3085"/>
      <c r="P956" s="3206"/>
    </row>
    <row r="957" spans="1:16" s="3084" customFormat="1" ht="15">
      <c r="A957" s="3085"/>
      <c r="K957" s="3168"/>
      <c r="L957" s="3085"/>
      <c r="M957" s="3085"/>
      <c r="N957" s="3085"/>
      <c r="P957" s="3206"/>
    </row>
    <row r="958" spans="1:16" s="3084" customFormat="1" ht="15">
      <c r="A958" s="3085"/>
      <c r="K958" s="3168"/>
      <c r="L958" s="3085"/>
      <c r="M958" s="3085"/>
      <c r="N958" s="3085"/>
      <c r="P958" s="3206"/>
    </row>
    <row r="959" spans="1:16" s="3084" customFormat="1" ht="15">
      <c r="A959" s="3085"/>
      <c r="K959" s="3168"/>
      <c r="L959" s="3085"/>
      <c r="M959" s="3085"/>
      <c r="N959" s="3085"/>
      <c r="P959" s="3206"/>
    </row>
    <row r="960" spans="1:16" s="3084" customFormat="1" ht="15">
      <c r="A960" s="3085"/>
      <c r="K960" s="3168"/>
      <c r="L960" s="3085"/>
      <c r="M960" s="3085"/>
      <c r="N960" s="3085"/>
      <c r="P960" s="3206"/>
    </row>
    <row r="961" spans="1:16" s="3084" customFormat="1" ht="15">
      <c r="A961" s="3085"/>
      <c r="K961" s="3168"/>
      <c r="L961" s="3085"/>
      <c r="M961" s="3085"/>
      <c r="N961" s="3085"/>
      <c r="P961" s="3206"/>
    </row>
    <row r="962" spans="1:16" s="3084" customFormat="1" ht="15">
      <c r="A962" s="3085"/>
      <c r="K962" s="3168"/>
      <c r="L962" s="3085"/>
      <c r="M962" s="3085"/>
      <c r="N962" s="3085"/>
      <c r="P962" s="3206"/>
    </row>
    <row r="963" spans="1:16" s="3084" customFormat="1" ht="15">
      <c r="A963" s="3085"/>
      <c r="K963" s="3168"/>
      <c r="L963" s="3085"/>
      <c r="M963" s="3085"/>
      <c r="N963" s="3085"/>
      <c r="P963" s="3206"/>
    </row>
    <row r="964" spans="1:16" s="3084" customFormat="1" ht="15">
      <c r="A964" s="3085"/>
      <c r="K964" s="3168"/>
      <c r="L964" s="3085"/>
      <c r="M964" s="3085"/>
      <c r="N964" s="3085"/>
      <c r="P964" s="3206"/>
    </row>
    <row r="965" spans="1:16" s="3084" customFormat="1" ht="15">
      <c r="A965" s="3085"/>
      <c r="K965" s="3168"/>
      <c r="L965" s="3085"/>
      <c r="M965" s="3085"/>
      <c r="N965" s="3085"/>
      <c r="P965" s="3206"/>
    </row>
    <row r="966" spans="1:16" s="3084" customFormat="1" ht="15">
      <c r="A966" s="3085"/>
      <c r="K966" s="3168"/>
      <c r="L966" s="3085"/>
      <c r="M966" s="3085"/>
      <c r="N966" s="3085"/>
      <c r="P966" s="3206"/>
    </row>
    <row r="967" spans="1:16" s="3084" customFormat="1" ht="15">
      <c r="A967" s="3085"/>
      <c r="K967" s="3168"/>
      <c r="L967" s="3085"/>
      <c r="M967" s="3085"/>
      <c r="N967" s="3085"/>
      <c r="P967" s="3206"/>
    </row>
    <row r="968" spans="1:16" s="3084" customFormat="1" ht="15">
      <c r="A968" s="3085"/>
      <c r="K968" s="3168"/>
      <c r="L968" s="3085"/>
      <c r="M968" s="3085"/>
      <c r="N968" s="3085"/>
      <c r="P968" s="3206"/>
    </row>
    <row r="969" spans="1:16" s="3084" customFormat="1" ht="15">
      <c r="A969" s="3085"/>
      <c r="K969" s="3168"/>
      <c r="L969" s="3085"/>
      <c r="M969" s="3085"/>
      <c r="N969" s="3085"/>
      <c r="P969" s="3206"/>
    </row>
    <row r="970" spans="1:16" s="3084" customFormat="1" ht="15">
      <c r="A970" s="3085"/>
      <c r="K970" s="3168"/>
      <c r="L970" s="3085"/>
      <c r="M970" s="3085"/>
      <c r="N970" s="3085"/>
      <c r="P970" s="3206"/>
    </row>
    <row r="971" spans="1:16" s="3084" customFormat="1" ht="15">
      <c r="A971" s="3085"/>
      <c r="K971" s="3168"/>
      <c r="L971" s="3085"/>
      <c r="M971" s="3085"/>
      <c r="N971" s="3085"/>
      <c r="P971" s="3206"/>
    </row>
    <row r="972" spans="1:16" s="3084" customFormat="1" ht="15">
      <c r="A972" s="3085"/>
      <c r="K972" s="3168"/>
      <c r="L972" s="3085"/>
      <c r="M972" s="3085"/>
      <c r="N972" s="3085"/>
      <c r="P972" s="3206"/>
    </row>
    <row r="973" spans="1:16" s="3084" customFormat="1" ht="15">
      <c r="A973" s="3085"/>
      <c r="K973" s="3168"/>
      <c r="L973" s="3085"/>
      <c r="M973" s="3085"/>
      <c r="N973" s="3085"/>
      <c r="P973" s="3206"/>
    </row>
    <row r="974" spans="1:16" s="3084" customFormat="1" ht="15">
      <c r="A974" s="3085"/>
      <c r="K974" s="3168"/>
      <c r="L974" s="3085"/>
      <c r="M974" s="3085"/>
      <c r="N974" s="3085"/>
      <c r="P974" s="3206"/>
    </row>
    <row r="975" spans="1:16" s="3084" customFormat="1" ht="15">
      <c r="A975" s="3085"/>
      <c r="K975" s="3168"/>
      <c r="L975" s="3085"/>
      <c r="M975" s="3085"/>
      <c r="N975" s="3085"/>
      <c r="P975" s="3206"/>
    </row>
    <row r="976" spans="1:16" s="3084" customFormat="1" ht="15">
      <c r="A976" s="3085"/>
      <c r="K976" s="3168"/>
      <c r="L976" s="3085"/>
      <c r="M976" s="3085"/>
      <c r="N976" s="3085"/>
      <c r="P976" s="3206"/>
    </row>
    <row r="977" spans="1:16" s="3084" customFormat="1" ht="15">
      <c r="A977" s="3085"/>
      <c r="K977" s="3168"/>
      <c r="L977" s="3085"/>
      <c r="M977" s="3085"/>
      <c r="N977" s="3085"/>
      <c r="P977" s="3206"/>
    </row>
    <row r="978" spans="1:16" s="3084" customFormat="1" ht="15">
      <c r="A978" s="3085"/>
      <c r="K978" s="3168"/>
      <c r="L978" s="3085"/>
      <c r="M978" s="3085"/>
      <c r="N978" s="3085"/>
      <c r="P978" s="3206"/>
    </row>
    <row r="979" spans="1:16" s="3084" customFormat="1" ht="15">
      <c r="A979" s="3085"/>
      <c r="K979" s="3168"/>
      <c r="L979" s="3085"/>
      <c r="M979" s="3085"/>
      <c r="N979" s="3085"/>
      <c r="P979" s="3206"/>
    </row>
    <row r="980" spans="1:16" s="3084" customFormat="1" ht="15">
      <c r="A980" s="3085"/>
      <c r="K980" s="3168"/>
      <c r="L980" s="3085"/>
      <c r="M980" s="3085"/>
      <c r="N980" s="3085"/>
      <c r="P980" s="3206"/>
    </row>
    <row r="981" spans="1:16" s="3084" customFormat="1" ht="15">
      <c r="A981" s="3085"/>
      <c r="K981" s="3168"/>
      <c r="L981" s="3085"/>
      <c r="M981" s="3085"/>
      <c r="N981" s="3085"/>
      <c r="P981" s="3206"/>
    </row>
    <row r="982" spans="1:16" s="3084" customFormat="1" ht="15">
      <c r="A982" s="3085"/>
      <c r="K982" s="3168"/>
      <c r="L982" s="3085"/>
      <c r="M982" s="3085"/>
      <c r="N982" s="3085"/>
      <c r="P982" s="3206"/>
    </row>
    <row r="983" spans="1:16" s="3084" customFormat="1" ht="15">
      <c r="A983" s="3085"/>
      <c r="K983" s="3168"/>
      <c r="L983" s="3085"/>
      <c r="M983" s="3085"/>
      <c r="N983" s="3085"/>
      <c r="P983" s="3206"/>
    </row>
    <row r="984" spans="1:16" s="3084" customFormat="1" ht="15">
      <c r="A984" s="3085"/>
      <c r="K984" s="3168"/>
      <c r="L984" s="3085"/>
      <c r="M984" s="3085"/>
      <c r="N984" s="3085"/>
      <c r="P984" s="3206"/>
    </row>
    <row r="985" spans="1:16" s="3084" customFormat="1" ht="15">
      <c r="A985" s="3085"/>
      <c r="K985" s="3168"/>
      <c r="L985" s="3085"/>
      <c r="M985" s="3085"/>
      <c r="N985" s="3085"/>
      <c r="P985" s="3206"/>
    </row>
    <row r="986" spans="1:16" s="3084" customFormat="1" ht="15">
      <c r="A986" s="3085"/>
      <c r="K986" s="3168"/>
      <c r="L986" s="3085"/>
      <c r="M986" s="3085"/>
      <c r="N986" s="3085"/>
      <c r="P986" s="3206"/>
    </row>
    <row r="987" spans="1:16" s="3084" customFormat="1" ht="15">
      <c r="A987" s="3085"/>
      <c r="K987" s="3168"/>
      <c r="L987" s="3085"/>
      <c r="M987" s="3085"/>
      <c r="N987" s="3085"/>
      <c r="P987" s="3206"/>
    </row>
    <row r="988" spans="1:16" s="3084" customFormat="1" ht="15">
      <c r="A988" s="3085"/>
      <c r="K988" s="3168"/>
      <c r="L988" s="3085"/>
      <c r="M988" s="3085"/>
      <c r="N988" s="3085"/>
      <c r="P988" s="3206"/>
    </row>
    <row r="989" spans="1:16" s="3084" customFormat="1" ht="15">
      <c r="A989" s="3085"/>
      <c r="K989" s="3168"/>
      <c r="L989" s="3085"/>
      <c r="M989" s="3085"/>
      <c r="N989" s="3085"/>
      <c r="P989" s="3206"/>
    </row>
    <row r="990" spans="1:16" s="3084" customFormat="1" ht="15">
      <c r="A990" s="3085"/>
      <c r="K990" s="3168"/>
      <c r="L990" s="3085"/>
      <c r="M990" s="3085"/>
      <c r="N990" s="3085"/>
      <c r="P990" s="3206"/>
    </row>
    <row r="991" spans="1:16" s="3084" customFormat="1" ht="15">
      <c r="A991" s="3085"/>
      <c r="K991" s="3168"/>
      <c r="L991" s="3085"/>
      <c r="M991" s="3085"/>
      <c r="N991" s="3085"/>
      <c r="P991" s="3206"/>
    </row>
    <row r="992" spans="1:16" s="3084" customFormat="1" ht="15">
      <c r="A992" s="3085"/>
      <c r="K992" s="3168"/>
      <c r="L992" s="3085"/>
      <c r="M992" s="3085"/>
      <c r="N992" s="3085"/>
      <c r="P992" s="3206"/>
    </row>
    <row r="993" spans="1:16" s="3084" customFormat="1" ht="15">
      <c r="A993" s="3085"/>
      <c r="K993" s="3168"/>
      <c r="L993" s="3085"/>
      <c r="M993" s="3085"/>
      <c r="N993" s="3085"/>
      <c r="P993" s="3206"/>
    </row>
    <row r="994" spans="1:16" s="3084" customFormat="1" ht="15">
      <c r="A994" s="3085"/>
      <c r="K994" s="3168"/>
      <c r="L994" s="3085"/>
      <c r="M994" s="3085"/>
      <c r="N994" s="3085"/>
      <c r="P994" s="3206"/>
    </row>
    <row r="995" spans="1:16" s="3084" customFormat="1" ht="15">
      <c r="A995" s="3085"/>
      <c r="K995" s="3168"/>
      <c r="L995" s="3085"/>
      <c r="M995" s="3085"/>
      <c r="N995" s="3085"/>
      <c r="P995" s="3206"/>
    </row>
    <row r="996" spans="1:16" s="3084" customFormat="1" ht="15">
      <c r="A996" s="3085"/>
      <c r="K996" s="3168"/>
      <c r="L996" s="3085"/>
      <c r="M996" s="3085"/>
      <c r="N996" s="3085"/>
      <c r="P996" s="3206"/>
    </row>
    <row r="997" spans="1:16" s="3084" customFormat="1" ht="15">
      <c r="A997" s="3085"/>
      <c r="K997" s="3168"/>
      <c r="L997" s="3085"/>
      <c r="M997" s="3085"/>
      <c r="N997" s="3085"/>
      <c r="P997" s="3206"/>
    </row>
    <row r="998" spans="1:16" s="3084" customFormat="1" ht="15">
      <c r="A998" s="3085"/>
      <c r="K998" s="3168"/>
      <c r="L998" s="3085"/>
      <c r="M998" s="3085"/>
      <c r="N998" s="3085"/>
      <c r="P998" s="3206"/>
    </row>
    <row r="999" spans="1:16" s="3084" customFormat="1" ht="15">
      <c r="A999" s="3085"/>
      <c r="K999" s="3168"/>
      <c r="L999" s="3085"/>
      <c r="M999" s="3085"/>
      <c r="N999" s="3085"/>
      <c r="P999" s="3206"/>
    </row>
    <row r="1000" spans="1:16" s="3084" customFormat="1" ht="15">
      <c r="A1000" s="3085"/>
      <c r="K1000" s="3168"/>
      <c r="L1000" s="3085"/>
      <c r="M1000" s="3085"/>
      <c r="N1000" s="3085"/>
      <c r="P1000" s="3206"/>
    </row>
    <row r="1001" spans="1:16" s="3084" customFormat="1" ht="15">
      <c r="A1001" s="3085"/>
      <c r="K1001" s="3168"/>
      <c r="L1001" s="3085"/>
      <c r="M1001" s="3085"/>
      <c r="N1001" s="3085"/>
      <c r="P1001" s="3206"/>
    </row>
    <row r="1002" spans="1:16" s="3084" customFormat="1" ht="15">
      <c r="A1002" s="3085"/>
      <c r="K1002" s="3168"/>
      <c r="L1002" s="3085"/>
      <c r="M1002" s="3085"/>
      <c r="N1002" s="3085"/>
      <c r="P1002" s="3206"/>
    </row>
    <row r="1003" spans="1:16" s="3084" customFormat="1" ht="15">
      <c r="A1003" s="3085"/>
      <c r="K1003" s="3168"/>
      <c r="L1003" s="3085"/>
      <c r="M1003" s="3085"/>
      <c r="N1003" s="3085"/>
      <c r="P1003" s="3206"/>
    </row>
    <row r="1004" spans="1:16" s="3084" customFormat="1" ht="15">
      <c r="A1004" s="3085"/>
      <c r="K1004" s="3168"/>
      <c r="L1004" s="3085"/>
      <c r="M1004" s="3085"/>
      <c r="N1004" s="3085"/>
      <c r="P1004" s="3206"/>
    </row>
    <row r="1005" spans="1:16" s="3084" customFormat="1" ht="15">
      <c r="A1005" s="3085"/>
      <c r="K1005" s="3168"/>
      <c r="L1005" s="3085"/>
      <c r="M1005" s="3085"/>
      <c r="N1005" s="3085"/>
      <c r="P1005" s="3206"/>
    </row>
    <row r="1006" spans="1:16" s="3084" customFormat="1" ht="15">
      <c r="A1006" s="3085"/>
      <c r="K1006" s="3168"/>
      <c r="L1006" s="3085"/>
      <c r="M1006" s="3085"/>
      <c r="N1006" s="3085"/>
      <c r="P1006" s="3206"/>
    </row>
    <row r="1007" spans="1:16" s="3084" customFormat="1" ht="15">
      <c r="A1007" s="3085"/>
      <c r="K1007" s="3168"/>
      <c r="L1007" s="3085"/>
      <c r="M1007" s="3085"/>
      <c r="N1007" s="3085"/>
      <c r="P1007" s="3206"/>
    </row>
    <row r="1008" spans="1:16" s="3084" customFormat="1" ht="15">
      <c r="A1008" s="3085"/>
      <c r="K1008" s="3168"/>
      <c r="L1008" s="3085"/>
      <c r="M1008" s="3085"/>
      <c r="N1008" s="3085"/>
      <c r="P1008" s="3206"/>
    </row>
    <row r="1009" spans="1:16" s="3084" customFormat="1" ht="15">
      <c r="A1009" s="3085"/>
      <c r="K1009" s="3168"/>
      <c r="L1009" s="3085"/>
      <c r="M1009" s="3085"/>
      <c r="N1009" s="3085"/>
      <c r="P1009" s="3206"/>
    </row>
    <row r="1010" spans="1:16" s="3084" customFormat="1" ht="15">
      <c r="A1010" s="3085"/>
      <c r="K1010" s="3168"/>
      <c r="L1010" s="3085"/>
      <c r="M1010" s="3085"/>
      <c r="N1010" s="3085"/>
      <c r="P1010" s="3206"/>
    </row>
    <row r="1011" spans="1:16" s="3084" customFormat="1" ht="15">
      <c r="A1011" s="3085"/>
      <c r="K1011" s="3168"/>
      <c r="L1011" s="3085"/>
      <c r="M1011" s="3085"/>
      <c r="N1011" s="3085"/>
      <c r="P1011" s="3206"/>
    </row>
    <row r="1012" spans="1:16" s="3084" customFormat="1" ht="15">
      <c r="A1012" s="3085"/>
      <c r="K1012" s="3168"/>
      <c r="L1012" s="3085"/>
      <c r="M1012" s="3085"/>
      <c r="N1012" s="3085"/>
      <c r="P1012" s="3206"/>
    </row>
    <row r="1013" spans="1:16" s="3084" customFormat="1" ht="15">
      <c r="A1013" s="3085"/>
      <c r="K1013" s="3168"/>
      <c r="L1013" s="3085"/>
      <c r="M1013" s="3085"/>
      <c r="N1013" s="3085"/>
      <c r="P1013" s="3206"/>
    </row>
    <row r="1014" spans="1:16" s="3084" customFormat="1" ht="15">
      <c r="A1014" s="3085"/>
      <c r="K1014" s="3168"/>
      <c r="L1014" s="3085"/>
      <c r="M1014" s="3085"/>
      <c r="N1014" s="3085"/>
      <c r="P1014" s="3206"/>
    </row>
    <row r="1015" spans="1:16" s="3084" customFormat="1" ht="15">
      <c r="A1015" s="3085"/>
      <c r="K1015" s="3168"/>
      <c r="L1015" s="3085"/>
      <c r="M1015" s="3085"/>
      <c r="N1015" s="3085"/>
      <c r="P1015" s="3206"/>
    </row>
    <row r="1016" spans="1:16" s="3084" customFormat="1" ht="15">
      <c r="A1016" s="3085"/>
      <c r="K1016" s="3168"/>
      <c r="L1016" s="3085"/>
      <c r="M1016" s="3085"/>
      <c r="N1016" s="3085"/>
      <c r="P1016" s="3206"/>
    </row>
    <row r="1017" spans="1:16" s="3084" customFormat="1" ht="15">
      <c r="A1017" s="3085"/>
      <c r="K1017" s="3168"/>
      <c r="L1017" s="3085"/>
      <c r="M1017" s="3085"/>
      <c r="N1017" s="3085"/>
      <c r="P1017" s="3206"/>
    </row>
    <row r="1018" spans="1:16" s="3084" customFormat="1" ht="15">
      <c r="A1018" s="3085"/>
      <c r="K1018" s="3168"/>
      <c r="L1018" s="3085"/>
      <c r="M1018" s="3085"/>
      <c r="N1018" s="3085"/>
      <c r="P1018" s="3206"/>
    </row>
    <row r="1019" spans="1:16" s="3084" customFormat="1" ht="15">
      <c r="A1019" s="3085"/>
      <c r="K1019" s="3168"/>
      <c r="L1019" s="3085"/>
      <c r="M1019" s="3085"/>
      <c r="N1019" s="3085"/>
      <c r="P1019" s="3206"/>
    </row>
    <row r="1020" spans="1:16" s="3084" customFormat="1" ht="15">
      <c r="A1020" s="3085"/>
      <c r="K1020" s="3168"/>
      <c r="L1020" s="3085"/>
      <c r="M1020" s="3085"/>
      <c r="N1020" s="3085"/>
      <c r="P1020" s="3206"/>
    </row>
    <row r="1021" spans="1:16" s="3084" customFormat="1" ht="15">
      <c r="A1021" s="3085"/>
      <c r="K1021" s="3168"/>
      <c r="L1021" s="3085"/>
      <c r="M1021" s="3085"/>
      <c r="N1021" s="3085"/>
      <c r="P1021" s="3206"/>
    </row>
    <row r="1022" spans="1:16" s="3084" customFormat="1" ht="15">
      <c r="A1022" s="3085"/>
      <c r="K1022" s="3168"/>
      <c r="L1022" s="3085"/>
      <c r="M1022" s="3085"/>
      <c r="N1022" s="3085"/>
      <c r="P1022" s="3206"/>
    </row>
    <row r="1023" spans="1:16" s="3084" customFormat="1" ht="15">
      <c r="A1023" s="3085"/>
      <c r="K1023" s="3168"/>
      <c r="L1023" s="3085"/>
      <c r="M1023" s="3085"/>
      <c r="N1023" s="3085"/>
      <c r="P1023" s="3206"/>
    </row>
    <row r="1024" spans="1:16" s="3084" customFormat="1" ht="15">
      <c r="A1024" s="3085"/>
      <c r="K1024" s="3168"/>
      <c r="L1024" s="3085"/>
      <c r="M1024" s="3085"/>
      <c r="N1024" s="3085"/>
      <c r="P1024" s="3206"/>
    </row>
    <row r="1025" spans="1:16" s="3084" customFormat="1" ht="15">
      <c r="A1025" s="3085"/>
      <c r="K1025" s="3168"/>
      <c r="L1025" s="3085"/>
      <c r="M1025" s="3085"/>
      <c r="N1025" s="3085"/>
      <c r="P1025" s="3206"/>
    </row>
    <row r="1026" spans="1:16" s="3084" customFormat="1" ht="15">
      <c r="A1026" s="3085"/>
      <c r="K1026" s="3168"/>
      <c r="L1026" s="3085"/>
      <c r="M1026" s="3085"/>
      <c r="N1026" s="3085"/>
      <c r="P1026" s="3206"/>
    </row>
    <row r="1027" spans="1:16" s="3084" customFormat="1" ht="15">
      <c r="A1027" s="3085"/>
      <c r="K1027" s="3168"/>
      <c r="L1027" s="3085"/>
      <c r="M1027" s="3085"/>
      <c r="N1027" s="3085"/>
      <c r="P1027" s="3206"/>
    </row>
    <row r="1028" spans="1:16" s="3084" customFormat="1" ht="15">
      <c r="A1028" s="3085"/>
      <c r="K1028" s="3168"/>
      <c r="L1028" s="3085"/>
      <c r="M1028" s="3085"/>
      <c r="N1028" s="3085"/>
      <c r="P1028" s="3206"/>
    </row>
    <row r="1029" spans="1:16" s="3084" customFormat="1" ht="15">
      <c r="A1029" s="3085"/>
      <c r="K1029" s="3168"/>
      <c r="L1029" s="3085"/>
      <c r="M1029" s="3085"/>
      <c r="N1029" s="3085"/>
      <c r="P1029" s="3206"/>
    </row>
    <row r="1030" spans="1:16" s="3084" customFormat="1" ht="15">
      <c r="A1030" s="3085"/>
      <c r="K1030" s="3168"/>
      <c r="L1030" s="3085"/>
      <c r="M1030" s="3085"/>
      <c r="N1030" s="3085"/>
      <c r="P1030" s="3206"/>
    </row>
    <row r="1031" spans="1:16" s="3084" customFormat="1" ht="15">
      <c r="A1031" s="3085"/>
      <c r="K1031" s="3168"/>
      <c r="L1031" s="3085"/>
      <c r="M1031" s="3085"/>
      <c r="N1031" s="3085"/>
      <c r="P1031" s="3206"/>
    </row>
    <row r="1032" spans="1:16" s="3084" customFormat="1" ht="15">
      <c r="A1032" s="3085"/>
      <c r="K1032" s="3168"/>
      <c r="L1032" s="3085"/>
      <c r="M1032" s="3085"/>
      <c r="N1032" s="3085"/>
      <c r="P1032" s="3206"/>
    </row>
    <row r="1033" spans="1:16" s="3084" customFormat="1" ht="15">
      <c r="A1033" s="3085"/>
      <c r="K1033" s="3168"/>
      <c r="L1033" s="3085"/>
      <c r="M1033" s="3085"/>
      <c r="N1033" s="3085"/>
      <c r="P1033" s="3206"/>
    </row>
    <row r="1034" spans="1:16" s="3084" customFormat="1" ht="15">
      <c r="A1034" s="3085"/>
      <c r="K1034" s="3168"/>
      <c r="L1034" s="3085"/>
      <c r="M1034" s="3085"/>
      <c r="N1034" s="3085"/>
      <c r="P1034" s="3206"/>
    </row>
    <row r="1035" spans="1:16" s="3084" customFormat="1" ht="15">
      <c r="A1035" s="3085"/>
      <c r="K1035" s="3168"/>
      <c r="L1035" s="3085"/>
      <c r="M1035" s="3085"/>
      <c r="N1035" s="3085"/>
      <c r="P1035" s="3206"/>
    </row>
    <row r="1036" spans="1:16" s="3084" customFormat="1" ht="15">
      <c r="A1036" s="3085"/>
      <c r="K1036" s="3168"/>
      <c r="L1036" s="3085"/>
      <c r="M1036" s="3085"/>
      <c r="N1036" s="3085"/>
      <c r="P1036" s="3206"/>
    </row>
    <row r="1037" spans="1:16" s="3084" customFormat="1" ht="15">
      <c r="A1037" s="3085"/>
      <c r="K1037" s="3168"/>
      <c r="L1037" s="3085"/>
      <c r="M1037" s="3085"/>
      <c r="N1037" s="3085"/>
      <c r="P1037" s="3206"/>
    </row>
    <row r="1038" spans="1:16" s="3084" customFormat="1" ht="15">
      <c r="A1038" s="3085"/>
      <c r="K1038" s="3168"/>
      <c r="L1038" s="3085"/>
      <c r="M1038" s="3085"/>
      <c r="N1038" s="3085"/>
      <c r="P1038" s="3206"/>
    </row>
    <row r="1039" spans="1:16" s="3084" customFormat="1" ht="15">
      <c r="A1039" s="3085"/>
      <c r="K1039" s="3168"/>
      <c r="L1039" s="3085"/>
      <c r="M1039" s="3085"/>
      <c r="N1039" s="3085"/>
      <c r="P1039" s="3206"/>
    </row>
    <row r="1040" spans="1:16" s="3084" customFormat="1" ht="15">
      <c r="A1040" s="3085"/>
      <c r="K1040" s="3168"/>
      <c r="L1040" s="3085"/>
      <c r="M1040" s="3085"/>
      <c r="N1040" s="3085"/>
      <c r="P1040" s="3206"/>
    </row>
    <row r="1041" spans="1:16" s="3084" customFormat="1" ht="15">
      <c r="A1041" s="3085"/>
      <c r="K1041" s="3168"/>
      <c r="L1041" s="3085"/>
      <c r="M1041" s="3085"/>
      <c r="N1041" s="3085"/>
      <c r="P1041" s="3206"/>
    </row>
    <row r="1042" spans="1:16" s="3084" customFormat="1" ht="15">
      <c r="A1042" s="3085"/>
      <c r="K1042" s="3168"/>
      <c r="L1042" s="3085"/>
      <c r="M1042" s="3085"/>
      <c r="N1042" s="3085"/>
      <c r="P1042" s="3206"/>
    </row>
    <row r="1043" spans="1:16" s="3084" customFormat="1" ht="15">
      <c r="A1043" s="3085"/>
      <c r="K1043" s="3168"/>
      <c r="L1043" s="3085"/>
      <c r="M1043" s="3085"/>
      <c r="N1043" s="3085"/>
      <c r="P1043" s="3206"/>
    </row>
    <row r="1044" spans="1:16" s="3084" customFormat="1" ht="15">
      <c r="A1044" s="3085"/>
      <c r="K1044" s="3168"/>
      <c r="L1044" s="3085"/>
      <c r="M1044" s="3085"/>
      <c r="N1044" s="3085"/>
      <c r="P1044" s="3206"/>
    </row>
    <row r="1045" spans="1:16" s="3084" customFormat="1" ht="15">
      <c r="A1045" s="3085"/>
      <c r="K1045" s="3168"/>
      <c r="L1045" s="3085"/>
      <c r="M1045" s="3085"/>
      <c r="N1045" s="3085"/>
      <c r="P1045" s="3206"/>
    </row>
    <row r="1046" spans="1:16" s="3084" customFormat="1" ht="15">
      <c r="A1046" s="3085"/>
      <c r="K1046" s="3168"/>
      <c r="L1046" s="3085"/>
      <c r="M1046" s="3085"/>
      <c r="N1046" s="3085"/>
      <c r="P1046" s="3206"/>
    </row>
    <row r="1047" spans="1:16" s="3084" customFormat="1" ht="15">
      <c r="A1047" s="3085"/>
      <c r="K1047" s="3168"/>
      <c r="L1047" s="3085"/>
      <c r="M1047" s="3085"/>
      <c r="N1047" s="3085"/>
      <c r="P1047" s="3206"/>
    </row>
    <row r="1048" spans="1:16" s="3084" customFormat="1" ht="15">
      <c r="A1048" s="3085"/>
      <c r="K1048" s="3168"/>
      <c r="L1048" s="3085"/>
      <c r="M1048" s="3085"/>
      <c r="N1048" s="3085"/>
      <c r="P1048" s="3206"/>
    </row>
    <row r="1049" spans="1:16" s="3084" customFormat="1" ht="15">
      <c r="A1049" s="3085"/>
      <c r="K1049" s="3168"/>
      <c r="L1049" s="3085"/>
      <c r="M1049" s="3085"/>
      <c r="N1049" s="3085"/>
      <c r="P1049" s="3206"/>
    </row>
    <row r="1050" spans="1:16" s="3084" customFormat="1" ht="15">
      <c r="A1050" s="3085"/>
      <c r="K1050" s="3168"/>
      <c r="L1050" s="3085"/>
      <c r="M1050" s="3085"/>
      <c r="N1050" s="3085"/>
      <c r="P1050" s="3206"/>
    </row>
    <row r="1051" spans="1:16" s="3084" customFormat="1" ht="15">
      <c r="A1051" s="3085"/>
      <c r="K1051" s="3168"/>
      <c r="L1051" s="3085"/>
      <c r="M1051" s="3085"/>
      <c r="N1051" s="3085"/>
      <c r="P1051" s="3206"/>
    </row>
    <row r="1052" spans="1:16" s="3084" customFormat="1" ht="15">
      <c r="A1052" s="3085"/>
      <c r="K1052" s="3168"/>
      <c r="L1052" s="3085"/>
      <c r="M1052" s="3085"/>
      <c r="N1052" s="3085"/>
      <c r="P1052" s="3206"/>
    </row>
    <row r="1053" spans="1:16" s="3084" customFormat="1" ht="15">
      <c r="A1053" s="3085"/>
      <c r="K1053" s="3168"/>
      <c r="L1053" s="3085"/>
      <c r="M1053" s="3085"/>
      <c r="N1053" s="3085"/>
      <c r="P1053" s="3206"/>
    </row>
    <row r="1054" spans="1:16" s="3084" customFormat="1" ht="15">
      <c r="A1054" s="3085"/>
      <c r="K1054" s="3168"/>
      <c r="L1054" s="3085"/>
      <c r="M1054" s="3085"/>
      <c r="N1054" s="3085"/>
      <c r="P1054" s="3206"/>
    </row>
    <row r="1055" spans="1:16" s="3084" customFormat="1" ht="15">
      <c r="A1055" s="3085"/>
      <c r="K1055" s="3168"/>
      <c r="L1055" s="3085"/>
      <c r="M1055" s="3085"/>
      <c r="N1055" s="3085"/>
      <c r="P1055" s="3206"/>
    </row>
    <row r="1056" spans="1:16" s="3084" customFormat="1" ht="15">
      <c r="A1056" s="3085"/>
      <c r="K1056" s="3168"/>
      <c r="L1056" s="3085"/>
      <c r="M1056" s="3085"/>
      <c r="N1056" s="3085"/>
      <c r="P1056" s="3206"/>
    </row>
    <row r="1057" spans="1:16" s="3084" customFormat="1" ht="15">
      <c r="A1057" s="3085"/>
      <c r="K1057" s="3168"/>
      <c r="L1057" s="3085"/>
      <c r="M1057" s="3085"/>
      <c r="N1057" s="3085"/>
      <c r="P1057" s="3206"/>
    </row>
    <row r="1058" spans="1:16" s="3084" customFormat="1" ht="15">
      <c r="A1058" s="3085"/>
      <c r="K1058" s="3168"/>
      <c r="L1058" s="3085"/>
      <c r="M1058" s="3085"/>
      <c r="N1058" s="3085"/>
      <c r="P1058" s="3206"/>
    </row>
    <row r="1059" spans="1:16" s="3084" customFormat="1" ht="15">
      <c r="A1059" s="3085"/>
      <c r="K1059" s="3168"/>
      <c r="L1059" s="3085"/>
      <c r="M1059" s="3085"/>
      <c r="N1059" s="3085"/>
      <c r="P1059" s="3206"/>
    </row>
    <row r="1060" spans="1:16" s="3084" customFormat="1" ht="15">
      <c r="A1060" s="3085"/>
      <c r="K1060" s="3168"/>
      <c r="L1060" s="3085"/>
      <c r="M1060" s="3085"/>
      <c r="N1060" s="3085"/>
      <c r="P1060" s="3206"/>
    </row>
    <row r="1061" spans="1:16" s="3084" customFormat="1" ht="15">
      <c r="A1061" s="3085"/>
      <c r="K1061" s="3168"/>
      <c r="L1061" s="3085"/>
      <c r="M1061" s="3085"/>
      <c r="N1061" s="3085"/>
      <c r="P1061" s="3206"/>
    </row>
    <row r="1062" spans="1:16" s="3084" customFormat="1" ht="15">
      <c r="A1062" s="3085"/>
      <c r="K1062" s="3168"/>
      <c r="L1062" s="3085"/>
      <c r="M1062" s="3085"/>
      <c r="N1062" s="3085"/>
      <c r="P1062" s="3206"/>
    </row>
    <row r="1063" spans="1:16" s="3084" customFormat="1" ht="15">
      <c r="A1063" s="3085"/>
      <c r="K1063" s="3168"/>
      <c r="L1063" s="3085"/>
      <c r="M1063" s="3085"/>
      <c r="N1063" s="3085"/>
      <c r="P1063" s="3206"/>
    </row>
    <row r="1064" spans="1:16" s="3084" customFormat="1" ht="15">
      <c r="A1064" s="3085"/>
      <c r="K1064" s="3168"/>
      <c r="L1064" s="3085"/>
      <c r="M1064" s="3085"/>
      <c r="N1064" s="3085"/>
      <c r="P1064" s="3206"/>
    </row>
    <row r="1065" spans="1:16" s="3084" customFormat="1" ht="15">
      <c r="A1065" s="3085"/>
      <c r="K1065" s="3168"/>
      <c r="L1065" s="3085"/>
      <c r="M1065" s="3085"/>
      <c r="N1065" s="3085"/>
      <c r="P1065" s="3206"/>
    </row>
    <row r="1066" spans="1:16" s="3084" customFormat="1" ht="15">
      <c r="A1066" s="3085"/>
      <c r="K1066" s="3168"/>
      <c r="L1066" s="3085"/>
      <c r="M1066" s="3085"/>
      <c r="N1066" s="3085"/>
      <c r="P1066" s="3206"/>
    </row>
    <row r="1067" spans="1:16" s="3084" customFormat="1" ht="15">
      <c r="A1067" s="3085"/>
      <c r="K1067" s="3168"/>
      <c r="L1067" s="3085"/>
      <c r="M1067" s="3085"/>
      <c r="N1067" s="3085"/>
      <c r="P1067" s="3206"/>
    </row>
    <row r="1068" spans="1:16" s="3084" customFormat="1" ht="15">
      <c r="A1068" s="3085"/>
      <c r="K1068" s="3168"/>
      <c r="L1068" s="3085"/>
      <c r="M1068" s="3085"/>
      <c r="N1068" s="3085"/>
      <c r="P1068" s="3206"/>
    </row>
    <row r="1069" spans="1:16" s="3084" customFormat="1" ht="15">
      <c r="A1069" s="3085"/>
      <c r="K1069" s="3168"/>
      <c r="L1069" s="3085"/>
      <c r="M1069" s="3085"/>
      <c r="N1069" s="3085"/>
      <c r="P1069" s="3206"/>
    </row>
    <row r="1070" spans="1:16" s="3084" customFormat="1" ht="15">
      <c r="A1070" s="3085"/>
      <c r="K1070" s="3168"/>
      <c r="L1070" s="3085"/>
      <c r="M1070" s="3085"/>
      <c r="N1070" s="3085"/>
      <c r="P1070" s="3206"/>
    </row>
    <row r="1071" spans="1:16" s="3084" customFormat="1" ht="15">
      <c r="A1071" s="3085"/>
      <c r="K1071" s="3168"/>
      <c r="L1071" s="3085"/>
      <c r="M1071" s="3085"/>
      <c r="N1071" s="3085"/>
      <c r="P1071" s="3206"/>
    </row>
    <row r="1072" spans="1:16" s="3084" customFormat="1" ht="15">
      <c r="A1072" s="3085"/>
      <c r="K1072" s="3168"/>
      <c r="L1072" s="3085"/>
      <c r="M1072" s="3085"/>
      <c r="N1072" s="3085"/>
      <c r="P1072" s="3206"/>
    </row>
    <row r="1073" spans="1:16" s="3084" customFormat="1" ht="15">
      <c r="A1073" s="3085"/>
      <c r="K1073" s="3168"/>
      <c r="L1073" s="3085"/>
      <c r="M1073" s="3085"/>
      <c r="N1073" s="3085"/>
      <c r="P1073" s="3206"/>
    </row>
    <row r="1074" spans="1:16" s="3084" customFormat="1" ht="15">
      <c r="A1074" s="3085"/>
      <c r="K1074" s="3168"/>
      <c r="L1074" s="3085"/>
      <c r="M1074" s="3085"/>
      <c r="N1074" s="3085"/>
      <c r="P1074" s="3206"/>
    </row>
    <row r="1075" spans="1:16" s="3084" customFormat="1" ht="15">
      <c r="A1075" s="3085"/>
      <c r="K1075" s="3168"/>
      <c r="L1075" s="3085"/>
      <c r="M1075" s="3085"/>
      <c r="N1075" s="3085"/>
      <c r="P1075" s="3206"/>
    </row>
    <row r="1076" spans="1:16" s="3084" customFormat="1" ht="15">
      <c r="A1076" s="3085"/>
      <c r="K1076" s="3168"/>
      <c r="L1076" s="3085"/>
      <c r="M1076" s="3085"/>
      <c r="N1076" s="3085"/>
      <c r="P1076" s="3206"/>
    </row>
    <row r="1077" spans="1:16" s="3084" customFormat="1" ht="15">
      <c r="A1077" s="3085"/>
      <c r="K1077" s="3168"/>
      <c r="L1077" s="3085"/>
      <c r="M1077" s="3085"/>
      <c r="N1077" s="3085"/>
      <c r="P1077" s="3206"/>
    </row>
    <row r="1078" spans="1:16" s="3084" customFormat="1" ht="15">
      <c r="A1078" s="3085"/>
      <c r="K1078" s="3168"/>
      <c r="L1078" s="3085"/>
      <c r="M1078" s="3085"/>
      <c r="N1078" s="3085"/>
      <c r="P1078" s="3206"/>
    </row>
    <row r="1079" spans="1:16" s="3084" customFormat="1" ht="15">
      <c r="A1079" s="3085"/>
      <c r="K1079" s="3168"/>
      <c r="L1079" s="3085"/>
      <c r="M1079" s="3085"/>
      <c r="N1079" s="3085"/>
      <c r="P1079" s="3206"/>
    </row>
    <row r="1080" spans="1:16" s="3084" customFormat="1" ht="15">
      <c r="A1080" s="3085"/>
      <c r="K1080" s="3168"/>
      <c r="L1080" s="3085"/>
      <c r="M1080" s="3085"/>
      <c r="N1080" s="3085"/>
      <c r="P1080" s="3206"/>
    </row>
    <row r="1081" spans="1:16" s="3084" customFormat="1" ht="15">
      <c r="A1081" s="3085"/>
      <c r="K1081" s="3168"/>
      <c r="L1081" s="3085"/>
      <c r="M1081" s="3085"/>
      <c r="N1081" s="3085"/>
      <c r="P1081" s="3206"/>
    </row>
    <row r="1082" spans="1:16" s="3084" customFormat="1" ht="15">
      <c r="A1082" s="3085"/>
      <c r="K1082" s="3168"/>
      <c r="L1082" s="3085"/>
      <c r="M1082" s="3085"/>
      <c r="N1082" s="3085"/>
      <c r="P1082" s="3206"/>
    </row>
    <row r="1083" spans="1:16" s="3084" customFormat="1" ht="15">
      <c r="A1083" s="3085"/>
      <c r="K1083" s="3168"/>
      <c r="L1083" s="3085"/>
      <c r="M1083" s="3085"/>
      <c r="N1083" s="3085"/>
      <c r="P1083" s="3206"/>
    </row>
    <row r="1084" spans="1:16" s="3084" customFormat="1" ht="15">
      <c r="A1084" s="3085"/>
      <c r="K1084" s="3168"/>
      <c r="L1084" s="3085"/>
      <c r="M1084" s="3085"/>
      <c r="N1084" s="3085"/>
      <c r="P1084" s="3206"/>
    </row>
    <row r="1085" spans="1:16" s="3084" customFormat="1" ht="15">
      <c r="A1085" s="3085"/>
      <c r="K1085" s="3168"/>
      <c r="L1085" s="3085"/>
      <c r="M1085" s="3085"/>
      <c r="N1085" s="3085"/>
      <c r="P1085" s="3206"/>
    </row>
    <row r="1086" spans="1:16" s="3084" customFormat="1" ht="15">
      <c r="A1086" s="3085"/>
      <c r="K1086" s="3168"/>
      <c r="L1086" s="3085"/>
      <c r="M1086" s="3085"/>
      <c r="N1086" s="3085"/>
      <c r="P1086" s="3206"/>
    </row>
    <row r="1087" spans="1:16" s="3084" customFormat="1" ht="15">
      <c r="A1087" s="3085"/>
      <c r="K1087" s="3168"/>
      <c r="L1087" s="3085"/>
      <c r="M1087" s="3085"/>
      <c r="N1087" s="3085"/>
      <c r="P1087" s="3206"/>
    </row>
    <row r="1088" spans="1:16" s="3084" customFormat="1" ht="15">
      <c r="A1088" s="3085"/>
      <c r="K1088" s="3168"/>
      <c r="L1088" s="3085"/>
      <c r="M1088" s="3085"/>
      <c r="N1088" s="3085"/>
      <c r="P1088" s="3206"/>
    </row>
    <row r="1089" spans="1:16" s="3084" customFormat="1" ht="15">
      <c r="A1089" s="3085"/>
      <c r="K1089" s="3168"/>
      <c r="L1089" s="3085"/>
      <c r="M1089" s="3085"/>
      <c r="N1089" s="3085"/>
      <c r="P1089" s="3206"/>
    </row>
    <row r="1090" spans="1:16" s="3084" customFormat="1" ht="15">
      <c r="A1090" s="3085"/>
      <c r="K1090" s="3168"/>
      <c r="L1090" s="3085"/>
      <c r="M1090" s="3085"/>
      <c r="N1090" s="3085"/>
      <c r="P1090" s="3206"/>
    </row>
    <row r="1091" spans="1:16" s="3084" customFormat="1" ht="15">
      <c r="A1091" s="3085"/>
      <c r="K1091" s="3168"/>
      <c r="L1091" s="3085"/>
      <c r="M1091" s="3085"/>
      <c r="N1091" s="3085"/>
      <c r="P1091" s="3206"/>
    </row>
    <row r="1092" spans="1:16" s="3084" customFormat="1" ht="15">
      <c r="A1092" s="3085"/>
      <c r="K1092" s="3168"/>
      <c r="L1092" s="3085"/>
      <c r="M1092" s="3085"/>
      <c r="N1092" s="3085"/>
      <c r="P1092" s="3206"/>
    </row>
    <row r="1093" spans="1:16" s="3084" customFormat="1" ht="15">
      <c r="A1093" s="3085"/>
      <c r="K1093" s="3168"/>
      <c r="L1093" s="3085"/>
      <c r="M1093" s="3085"/>
      <c r="N1093" s="3085"/>
      <c r="P1093" s="3206"/>
    </row>
    <row r="1094" spans="1:16" s="3084" customFormat="1" ht="15">
      <c r="A1094" s="3085"/>
      <c r="K1094" s="3168"/>
      <c r="L1094" s="3085"/>
      <c r="M1094" s="3085"/>
      <c r="N1094" s="3085"/>
      <c r="P1094" s="3206"/>
    </row>
    <row r="1095" spans="1:16" s="3084" customFormat="1" ht="15">
      <c r="A1095" s="3085"/>
      <c r="K1095" s="3168"/>
      <c r="L1095" s="3085"/>
      <c r="M1095" s="3085"/>
      <c r="N1095" s="3085"/>
      <c r="P1095" s="3206"/>
    </row>
    <row r="1096" spans="1:16" s="3084" customFormat="1" ht="15">
      <c r="A1096" s="3085"/>
      <c r="K1096" s="3168"/>
      <c r="L1096" s="3085"/>
      <c r="M1096" s="3085"/>
      <c r="N1096" s="3085"/>
      <c r="P1096" s="3206"/>
    </row>
    <row r="1097" spans="1:16" s="3084" customFormat="1" ht="15">
      <c r="A1097" s="3085"/>
      <c r="K1097" s="3168"/>
      <c r="L1097" s="3085"/>
      <c r="M1097" s="3085"/>
      <c r="N1097" s="3085"/>
      <c r="P1097" s="3206"/>
    </row>
    <row r="1098" spans="1:16" s="3084" customFormat="1" ht="15">
      <c r="A1098" s="3085"/>
      <c r="K1098" s="3168"/>
      <c r="L1098" s="3085"/>
      <c r="M1098" s="3085"/>
      <c r="N1098" s="3085"/>
      <c r="P1098" s="3206"/>
    </row>
    <row r="1099" spans="1:16" s="3084" customFormat="1" ht="15">
      <c r="A1099" s="3085"/>
      <c r="K1099" s="3168"/>
      <c r="L1099" s="3085"/>
      <c r="M1099" s="3085"/>
      <c r="N1099" s="3085"/>
      <c r="P1099" s="3206"/>
    </row>
    <row r="1100" spans="1:16" s="3084" customFormat="1" ht="15">
      <c r="A1100" s="3085"/>
      <c r="K1100" s="3168"/>
      <c r="L1100" s="3085"/>
      <c r="M1100" s="3085"/>
      <c r="N1100" s="3085"/>
      <c r="P1100" s="3206"/>
    </row>
    <row r="1101" spans="1:16" s="3084" customFormat="1" ht="15">
      <c r="A1101" s="3085"/>
      <c r="K1101" s="3168"/>
      <c r="L1101" s="3085"/>
      <c r="M1101" s="3085"/>
      <c r="N1101" s="3085"/>
      <c r="P1101" s="3206"/>
    </row>
    <row r="1102" spans="1:16" s="3084" customFormat="1" ht="15">
      <c r="A1102" s="3085"/>
      <c r="K1102" s="3168"/>
      <c r="L1102" s="3085"/>
      <c r="M1102" s="3085"/>
      <c r="N1102" s="3085"/>
      <c r="P1102" s="3206"/>
    </row>
    <row r="1103" spans="1:16" s="3084" customFormat="1" ht="15">
      <c r="A1103" s="3085"/>
      <c r="K1103" s="3168"/>
      <c r="L1103" s="3085"/>
      <c r="M1103" s="3085"/>
      <c r="N1103" s="3085"/>
      <c r="P1103" s="3206"/>
    </row>
    <row r="1104" spans="1:16" s="3084" customFormat="1" ht="15">
      <c r="A1104" s="3085"/>
      <c r="K1104" s="3168"/>
      <c r="L1104" s="3085"/>
      <c r="M1104" s="3085"/>
      <c r="N1104" s="3085"/>
      <c r="P1104" s="3206"/>
    </row>
    <row r="1105" spans="1:16" s="3084" customFormat="1" ht="15">
      <c r="A1105" s="3085"/>
      <c r="K1105" s="3168"/>
      <c r="L1105" s="3085"/>
      <c r="M1105" s="3085"/>
      <c r="N1105" s="3085"/>
      <c r="P1105" s="3206"/>
    </row>
    <row r="1106" spans="1:16" s="3084" customFormat="1" ht="15">
      <c r="A1106" s="3085"/>
      <c r="K1106" s="3168"/>
      <c r="L1106" s="3085"/>
      <c r="M1106" s="3085"/>
      <c r="N1106" s="3085"/>
      <c r="P1106" s="3206"/>
    </row>
    <row r="1107" spans="1:16" s="3084" customFormat="1" ht="15">
      <c r="A1107" s="3085"/>
      <c r="K1107" s="3168"/>
      <c r="L1107" s="3085"/>
      <c r="M1107" s="3085"/>
      <c r="N1107" s="3085"/>
      <c r="P1107" s="3206"/>
    </row>
    <row r="1108" spans="1:16" s="3084" customFormat="1" ht="15">
      <c r="A1108" s="3085"/>
      <c r="K1108" s="3168"/>
      <c r="L1108" s="3085"/>
      <c r="M1108" s="3085"/>
      <c r="N1108" s="3085"/>
      <c r="P1108" s="3206"/>
    </row>
    <row r="1109" spans="1:16" s="3084" customFormat="1" ht="15">
      <c r="A1109" s="3085"/>
      <c r="K1109" s="3168"/>
      <c r="L1109" s="3085"/>
      <c r="M1109" s="3085"/>
      <c r="N1109" s="3085"/>
      <c r="P1109" s="3206"/>
    </row>
    <row r="1110" spans="1:16" s="3084" customFormat="1" ht="15">
      <c r="A1110" s="3085"/>
      <c r="K1110" s="3168"/>
      <c r="L1110" s="3085"/>
      <c r="M1110" s="3085"/>
      <c r="N1110" s="3085"/>
      <c r="P1110" s="3206"/>
    </row>
    <row r="1111" spans="1:16" s="3084" customFormat="1" ht="15">
      <c r="A1111" s="3085"/>
      <c r="K1111" s="3168"/>
      <c r="L1111" s="3085"/>
      <c r="M1111" s="3085"/>
      <c r="N1111" s="3085"/>
      <c r="P1111" s="3206"/>
    </row>
    <row r="1112" spans="1:16" s="3084" customFormat="1" ht="15">
      <c r="A1112" s="3085"/>
      <c r="K1112" s="3168"/>
      <c r="L1112" s="3085"/>
      <c r="M1112" s="3085"/>
      <c r="N1112" s="3085"/>
      <c r="P1112" s="3206"/>
    </row>
    <row r="1113" spans="1:16" s="3084" customFormat="1" ht="15">
      <c r="A1113" s="3085"/>
      <c r="K1113" s="3168"/>
      <c r="L1113" s="3085"/>
      <c r="M1113" s="3085"/>
      <c r="N1113" s="3085"/>
      <c r="P1113" s="3206"/>
    </row>
    <row r="1114" spans="1:16" s="3084" customFormat="1" ht="15">
      <c r="A1114" s="3085"/>
      <c r="K1114" s="3168"/>
      <c r="L1114" s="3085"/>
      <c r="M1114" s="3085"/>
      <c r="N1114" s="3085"/>
      <c r="P1114" s="3206"/>
    </row>
    <row r="1115" spans="1:16" s="3084" customFormat="1" ht="15">
      <c r="A1115" s="3085"/>
      <c r="K1115" s="3168"/>
      <c r="L1115" s="3085"/>
      <c r="M1115" s="3085"/>
      <c r="N1115" s="3085"/>
      <c r="P1115" s="3206"/>
    </row>
    <row r="1116" spans="1:16" s="3084" customFormat="1" ht="15">
      <c r="A1116" s="3085"/>
      <c r="K1116" s="3168"/>
      <c r="L1116" s="3085"/>
      <c r="M1116" s="3085"/>
      <c r="N1116" s="3085"/>
      <c r="P1116" s="3206"/>
    </row>
    <row r="1117" spans="1:16" s="3084" customFormat="1" ht="15">
      <c r="A1117" s="3085"/>
      <c r="K1117" s="3168"/>
      <c r="L1117" s="3085"/>
      <c r="M1117" s="3085"/>
      <c r="N1117" s="3085"/>
      <c r="P1117" s="3206"/>
    </row>
    <row r="1118" spans="1:16" s="3084" customFormat="1" ht="15">
      <c r="A1118" s="3085"/>
      <c r="K1118" s="3168"/>
      <c r="L1118" s="3085"/>
      <c r="M1118" s="3085"/>
      <c r="N1118" s="3085"/>
      <c r="P1118" s="3206"/>
    </row>
    <row r="1119" spans="1:16" s="3084" customFormat="1" ht="15">
      <c r="A1119" s="3085"/>
      <c r="K1119" s="3168"/>
      <c r="L1119" s="3085"/>
      <c r="M1119" s="3085"/>
      <c r="N1119" s="3085"/>
      <c r="P1119" s="3206"/>
    </row>
    <row r="1120" spans="1:16" s="3084" customFormat="1" ht="15">
      <c r="A1120" s="3085"/>
      <c r="K1120" s="3168"/>
      <c r="L1120" s="3085"/>
      <c r="M1120" s="3085"/>
      <c r="N1120" s="3085"/>
      <c r="P1120" s="3206"/>
    </row>
    <row r="1121" spans="1:16" s="3084" customFormat="1" ht="15">
      <c r="A1121" s="3085"/>
      <c r="K1121" s="3168"/>
      <c r="L1121" s="3085"/>
      <c r="M1121" s="3085"/>
      <c r="N1121" s="3085"/>
      <c r="P1121" s="3206"/>
    </row>
    <row r="1122" spans="1:16" s="3084" customFormat="1" ht="15">
      <c r="A1122" s="3085"/>
      <c r="K1122" s="3168"/>
      <c r="L1122" s="3085"/>
      <c r="M1122" s="3085"/>
      <c r="N1122" s="3085"/>
      <c r="P1122" s="3206"/>
    </row>
    <row r="1123" spans="1:16" s="3084" customFormat="1" ht="15">
      <c r="A1123" s="3085"/>
      <c r="K1123" s="3168"/>
      <c r="L1123" s="3085"/>
      <c r="M1123" s="3085"/>
      <c r="N1123" s="3085"/>
      <c r="P1123" s="3206"/>
    </row>
    <row r="1124" spans="1:16" s="3084" customFormat="1" ht="15">
      <c r="A1124" s="3085"/>
      <c r="K1124" s="3168"/>
      <c r="L1124" s="3085"/>
      <c r="M1124" s="3085"/>
      <c r="N1124" s="3085"/>
      <c r="P1124" s="3206"/>
    </row>
    <row r="1125" spans="1:16" s="3084" customFormat="1" ht="15">
      <c r="A1125" s="3085"/>
      <c r="K1125" s="3168"/>
      <c r="L1125" s="3085"/>
      <c r="M1125" s="3085"/>
      <c r="N1125" s="3085"/>
      <c r="P1125" s="3206"/>
    </row>
    <row r="1126" spans="1:16" s="3084" customFormat="1" ht="15">
      <c r="A1126" s="3085"/>
      <c r="K1126" s="3168"/>
      <c r="L1126" s="3085"/>
      <c r="M1126" s="3085"/>
      <c r="N1126" s="3085"/>
      <c r="P1126" s="3206"/>
    </row>
    <row r="1127" spans="1:16" s="3084" customFormat="1" ht="15">
      <c r="A1127" s="3085"/>
      <c r="K1127" s="3168"/>
      <c r="L1127" s="3085"/>
      <c r="M1127" s="3085"/>
      <c r="N1127" s="3085"/>
      <c r="P1127" s="3206"/>
    </row>
    <row r="1128" spans="1:16" s="3084" customFormat="1" ht="15">
      <c r="A1128" s="3085"/>
      <c r="K1128" s="3168"/>
      <c r="L1128" s="3085"/>
      <c r="M1128" s="3085"/>
      <c r="N1128" s="3085"/>
      <c r="P1128" s="3206"/>
    </row>
    <row r="1129" spans="1:16" s="3084" customFormat="1" ht="15">
      <c r="A1129" s="3085"/>
      <c r="K1129" s="3168"/>
      <c r="L1129" s="3085"/>
      <c r="M1129" s="3085"/>
      <c r="N1129" s="3085"/>
      <c r="P1129" s="3206"/>
    </row>
    <row r="1130" spans="1:16" s="3084" customFormat="1" ht="15">
      <c r="A1130" s="3085"/>
      <c r="K1130" s="3168"/>
      <c r="L1130" s="3085"/>
      <c r="M1130" s="3085"/>
      <c r="N1130" s="3085"/>
      <c r="P1130" s="3206"/>
    </row>
    <row r="1131" spans="1:16" s="3084" customFormat="1" ht="15">
      <c r="A1131" s="3085"/>
      <c r="K1131" s="3168"/>
      <c r="L1131" s="3085"/>
      <c r="M1131" s="3085"/>
      <c r="N1131" s="3085"/>
      <c r="P1131" s="3206"/>
    </row>
    <row r="1132" spans="1:16" s="3084" customFormat="1" ht="15">
      <c r="A1132" s="3085"/>
      <c r="K1132" s="3168"/>
      <c r="L1132" s="3085"/>
      <c r="M1132" s="3085"/>
      <c r="N1132" s="3085"/>
      <c r="P1132" s="3206"/>
    </row>
    <row r="1133" spans="1:16" s="3084" customFormat="1" ht="15">
      <c r="A1133" s="3085"/>
      <c r="K1133" s="3168"/>
      <c r="L1133" s="3085"/>
      <c r="M1133" s="3085"/>
      <c r="N1133" s="3085"/>
      <c r="P1133" s="3206"/>
    </row>
    <row r="1134" spans="1:16" s="3084" customFormat="1" ht="15">
      <c r="A1134" s="3085"/>
      <c r="K1134" s="3168"/>
      <c r="L1134" s="3085"/>
      <c r="M1134" s="3085"/>
      <c r="N1134" s="3085"/>
      <c r="P1134" s="3206"/>
    </row>
    <row r="1135" spans="1:16" s="3084" customFormat="1" ht="15">
      <c r="A1135" s="3085"/>
      <c r="K1135" s="3168"/>
      <c r="L1135" s="3085"/>
      <c r="M1135" s="3085"/>
      <c r="N1135" s="3085"/>
      <c r="P1135" s="3206"/>
    </row>
    <row r="1136" spans="1:16" s="3084" customFormat="1" ht="15">
      <c r="A1136" s="3085"/>
      <c r="K1136" s="3168"/>
      <c r="L1136" s="3085"/>
      <c r="M1136" s="3085"/>
      <c r="N1136" s="3085"/>
      <c r="P1136" s="3206"/>
    </row>
    <row r="1137" spans="1:16" s="3084" customFormat="1" ht="15">
      <c r="A1137" s="3085"/>
      <c r="K1137" s="3168"/>
      <c r="L1137" s="3085"/>
      <c r="M1137" s="3085"/>
      <c r="N1137" s="3085"/>
      <c r="P1137" s="3206"/>
    </row>
    <row r="1138" spans="1:16" s="3084" customFormat="1" ht="15">
      <c r="A1138" s="3085"/>
      <c r="K1138" s="3168"/>
      <c r="L1138" s="3085"/>
      <c r="M1138" s="3085"/>
      <c r="N1138" s="3085"/>
      <c r="P1138" s="3206"/>
    </row>
    <row r="1139" spans="1:16" s="3084" customFormat="1" ht="15">
      <c r="A1139" s="3085"/>
      <c r="K1139" s="3168"/>
      <c r="L1139" s="3085"/>
      <c r="M1139" s="3085"/>
      <c r="N1139" s="3085"/>
      <c r="P1139" s="3206"/>
    </row>
    <row r="1140" spans="1:16" s="3084" customFormat="1" ht="15">
      <c r="A1140" s="3085"/>
      <c r="K1140" s="3168"/>
      <c r="L1140" s="3085"/>
      <c r="M1140" s="3085"/>
      <c r="N1140" s="3085"/>
      <c r="P1140" s="3206"/>
    </row>
    <row r="1141" spans="1:16" s="3084" customFormat="1" ht="15">
      <c r="A1141" s="3085"/>
      <c r="K1141" s="3168"/>
      <c r="L1141" s="3085"/>
      <c r="M1141" s="3085"/>
      <c r="N1141" s="3085"/>
      <c r="P1141" s="3206"/>
    </row>
    <row r="1142" spans="1:16" s="3084" customFormat="1" ht="15">
      <c r="A1142" s="3085"/>
      <c r="K1142" s="3168"/>
      <c r="L1142" s="3085"/>
      <c r="M1142" s="3085"/>
      <c r="N1142" s="3085"/>
      <c r="P1142" s="3206"/>
    </row>
    <row r="1143" spans="1:16" s="3084" customFormat="1" ht="15">
      <c r="A1143" s="3085"/>
      <c r="K1143" s="3168"/>
      <c r="L1143" s="3085"/>
      <c r="M1143" s="3085"/>
      <c r="N1143" s="3085"/>
      <c r="P1143" s="3206"/>
    </row>
    <row r="1144" spans="1:16" s="3084" customFormat="1" ht="15">
      <c r="A1144" s="3085"/>
      <c r="K1144" s="3168"/>
      <c r="L1144" s="3085"/>
      <c r="M1144" s="3085"/>
      <c r="N1144" s="3085"/>
      <c r="P1144" s="3206"/>
    </row>
    <row r="1145" spans="1:16" s="3084" customFormat="1" ht="15">
      <c r="A1145" s="3085"/>
      <c r="K1145" s="3168"/>
      <c r="L1145" s="3085"/>
      <c r="M1145" s="3085"/>
      <c r="N1145" s="3085"/>
      <c r="P1145" s="3206"/>
    </row>
    <row r="1146" spans="1:16" s="3084" customFormat="1" ht="15">
      <c r="A1146" s="3085"/>
      <c r="K1146" s="3168"/>
      <c r="L1146" s="3085"/>
      <c r="M1146" s="3085"/>
      <c r="N1146" s="3085"/>
      <c r="P1146" s="3206"/>
    </row>
    <row r="1147" spans="1:16" s="3084" customFormat="1" ht="15">
      <c r="A1147" s="3085"/>
      <c r="K1147" s="3168"/>
      <c r="L1147" s="3085"/>
      <c r="M1147" s="3085"/>
      <c r="N1147" s="3085"/>
      <c r="P1147" s="3206"/>
    </row>
    <row r="1148" spans="1:16" s="3084" customFormat="1" ht="15">
      <c r="A1148" s="3085"/>
      <c r="K1148" s="3168"/>
      <c r="L1148" s="3085"/>
      <c r="M1148" s="3085"/>
      <c r="N1148" s="3085"/>
      <c r="P1148" s="3206"/>
    </row>
    <row r="1149" spans="1:16" s="3084" customFormat="1" ht="15">
      <c r="A1149" s="3085"/>
      <c r="K1149" s="3168"/>
      <c r="L1149" s="3085"/>
      <c r="M1149" s="3085"/>
      <c r="N1149" s="3085"/>
      <c r="P1149" s="3206"/>
    </row>
    <row r="1150" spans="1:16" s="3084" customFormat="1" ht="15">
      <c r="A1150" s="3085"/>
      <c r="K1150" s="3168"/>
      <c r="L1150" s="3085"/>
      <c r="M1150" s="3085"/>
      <c r="N1150" s="3085"/>
      <c r="P1150" s="3206"/>
    </row>
    <row r="1151" spans="1:16" s="3084" customFormat="1" ht="15">
      <c r="A1151" s="3085"/>
      <c r="K1151" s="3168"/>
      <c r="L1151" s="3085"/>
      <c r="M1151" s="3085"/>
      <c r="N1151" s="3085"/>
      <c r="P1151" s="3206"/>
    </row>
    <row r="1152" spans="1:16" s="3084" customFormat="1" ht="15">
      <c r="A1152" s="3085"/>
      <c r="K1152" s="3168"/>
      <c r="L1152" s="3085"/>
      <c r="M1152" s="3085"/>
      <c r="N1152" s="3085"/>
      <c r="P1152" s="3206"/>
    </row>
    <row r="1153" spans="1:16" s="3084" customFormat="1" ht="15">
      <c r="A1153" s="3085"/>
      <c r="K1153" s="3168"/>
      <c r="L1153" s="3085"/>
      <c r="M1153" s="3085"/>
      <c r="N1153" s="3085"/>
      <c r="P1153" s="3206"/>
    </row>
    <row r="1154" spans="1:16" s="3084" customFormat="1" ht="15">
      <c r="A1154" s="3085"/>
      <c r="K1154" s="3168"/>
      <c r="L1154" s="3085"/>
      <c r="M1154" s="3085"/>
      <c r="N1154" s="3085"/>
      <c r="P1154" s="3206"/>
    </row>
    <row r="1155" spans="1:16" s="3084" customFormat="1" ht="15">
      <c r="A1155" s="3085"/>
      <c r="K1155" s="3168"/>
      <c r="L1155" s="3085"/>
      <c r="M1155" s="3085"/>
      <c r="N1155" s="3085"/>
      <c r="P1155" s="3206"/>
    </row>
    <row r="1156" spans="1:16" s="3084" customFormat="1" ht="15">
      <c r="A1156" s="3085"/>
      <c r="K1156" s="3168"/>
      <c r="L1156" s="3085"/>
      <c r="M1156" s="3085"/>
      <c r="N1156" s="3085"/>
      <c r="P1156" s="3206"/>
    </row>
    <row r="1157" spans="1:16" s="3084" customFormat="1" ht="15">
      <c r="A1157" s="3085"/>
      <c r="K1157" s="3168"/>
      <c r="L1157" s="3085"/>
      <c r="M1157" s="3085"/>
      <c r="N1157" s="3085"/>
      <c r="P1157" s="3206"/>
    </row>
    <row r="1158" spans="1:16" s="3084" customFormat="1" ht="15">
      <c r="A1158" s="3085"/>
      <c r="K1158" s="3168"/>
      <c r="L1158" s="3085"/>
      <c r="M1158" s="3085"/>
      <c r="N1158" s="3085"/>
      <c r="P1158" s="3206"/>
    </row>
    <row r="1159" spans="1:16" s="3084" customFormat="1" ht="15">
      <c r="A1159" s="3085"/>
      <c r="K1159" s="3168"/>
      <c r="L1159" s="3085"/>
      <c r="M1159" s="3085"/>
      <c r="N1159" s="3085"/>
      <c r="P1159" s="3206"/>
    </row>
    <row r="1160" spans="1:16" s="3084" customFormat="1" ht="15">
      <c r="A1160" s="3085"/>
      <c r="K1160" s="3168"/>
      <c r="L1160" s="3085"/>
      <c r="M1160" s="3085"/>
      <c r="N1160" s="3085"/>
      <c r="P1160" s="3206"/>
    </row>
    <row r="1161" spans="1:16" s="3084" customFormat="1" ht="15">
      <c r="A1161" s="3085"/>
      <c r="K1161" s="3168"/>
      <c r="L1161" s="3085"/>
      <c r="M1161" s="3085"/>
      <c r="N1161" s="3085"/>
      <c r="P1161" s="3206"/>
    </row>
    <row r="1162" spans="1:16" s="3084" customFormat="1" ht="15">
      <c r="A1162" s="3085"/>
      <c r="K1162" s="3168"/>
      <c r="L1162" s="3085"/>
      <c r="M1162" s="3085"/>
      <c r="N1162" s="3085"/>
      <c r="P1162" s="3206"/>
    </row>
    <row r="1163" spans="1:16" s="3084" customFormat="1" ht="15">
      <c r="A1163" s="3085"/>
      <c r="K1163" s="3168"/>
      <c r="L1163" s="3085"/>
      <c r="M1163" s="3085"/>
      <c r="N1163" s="3085"/>
      <c r="P1163" s="3206"/>
    </row>
    <row r="1164" spans="1:16" s="3084" customFormat="1" ht="15">
      <c r="A1164" s="3085"/>
      <c r="K1164" s="3168"/>
      <c r="L1164" s="3085"/>
      <c r="M1164" s="3085"/>
      <c r="N1164" s="3085"/>
      <c r="P1164" s="3206"/>
    </row>
    <row r="1165" spans="1:16" s="3084" customFormat="1" ht="15">
      <c r="A1165" s="3085"/>
      <c r="K1165" s="3168"/>
      <c r="L1165" s="3085"/>
      <c r="M1165" s="3085"/>
      <c r="N1165" s="3085"/>
      <c r="P1165" s="3206"/>
    </row>
    <row r="1166" spans="1:16" s="3084" customFormat="1" ht="15">
      <c r="A1166" s="3085"/>
      <c r="K1166" s="3168"/>
      <c r="L1166" s="3085"/>
      <c r="M1166" s="3085"/>
      <c r="N1166" s="3085"/>
      <c r="P1166" s="3206"/>
    </row>
    <row r="1167" spans="1:16" s="3084" customFormat="1" ht="15">
      <c r="A1167" s="3085"/>
      <c r="K1167" s="3168"/>
      <c r="L1167" s="3085"/>
      <c r="M1167" s="3085"/>
      <c r="N1167" s="3085"/>
      <c r="P1167" s="3206"/>
    </row>
    <row r="1168" spans="1:16" s="3084" customFormat="1" ht="15">
      <c r="A1168" s="3085"/>
      <c r="K1168" s="3168"/>
      <c r="L1168" s="3085"/>
      <c r="M1168" s="3085"/>
      <c r="N1168" s="3085"/>
      <c r="P1168" s="3206"/>
    </row>
    <row r="1169" spans="1:16" s="3084" customFormat="1" ht="15">
      <c r="A1169" s="3085"/>
      <c r="K1169" s="3168"/>
      <c r="L1169" s="3085"/>
      <c r="M1169" s="3085"/>
      <c r="N1169" s="3085"/>
      <c r="P1169" s="3206"/>
    </row>
    <row r="1170" spans="1:16" s="3084" customFormat="1" ht="15">
      <c r="A1170" s="3085"/>
      <c r="K1170" s="3168"/>
      <c r="L1170" s="3085"/>
      <c r="M1170" s="3085"/>
      <c r="N1170" s="3085"/>
      <c r="P1170" s="3206"/>
    </row>
    <row r="1171" spans="1:16" s="3084" customFormat="1" ht="15">
      <c r="A1171" s="3085"/>
      <c r="K1171" s="3168"/>
      <c r="L1171" s="3085"/>
      <c r="M1171" s="3085"/>
      <c r="N1171" s="3085"/>
      <c r="P1171" s="3206"/>
    </row>
    <row r="1172" spans="1:16" s="3084" customFormat="1" ht="15">
      <c r="A1172" s="3085"/>
      <c r="K1172" s="3168"/>
      <c r="L1172" s="3085"/>
      <c r="M1172" s="3085"/>
      <c r="N1172" s="3085"/>
      <c r="P1172" s="3206"/>
    </row>
    <row r="1173" spans="1:16" s="3084" customFormat="1" ht="15">
      <c r="A1173" s="3085"/>
      <c r="K1173" s="3168"/>
      <c r="L1173" s="3085"/>
      <c r="M1173" s="3085"/>
      <c r="N1173" s="3085"/>
      <c r="P1173" s="3206"/>
    </row>
    <row r="1174" spans="1:16" s="3084" customFormat="1" ht="15">
      <c r="A1174" s="3085"/>
      <c r="K1174" s="3168"/>
      <c r="L1174" s="3085"/>
      <c r="M1174" s="3085"/>
      <c r="N1174" s="3085"/>
      <c r="P1174" s="3206"/>
    </row>
    <row r="1175" spans="1:16" s="3084" customFormat="1" ht="15">
      <c r="A1175" s="3085"/>
      <c r="K1175" s="3168"/>
      <c r="L1175" s="3085"/>
      <c r="M1175" s="3085"/>
      <c r="N1175" s="3085"/>
      <c r="P1175" s="3206"/>
    </row>
    <row r="1176" spans="1:16" s="3084" customFormat="1" ht="15">
      <c r="A1176" s="3085"/>
      <c r="K1176" s="3168"/>
      <c r="L1176" s="3085"/>
      <c r="M1176" s="3085"/>
      <c r="N1176" s="3085"/>
      <c r="P1176" s="3206"/>
    </row>
    <row r="1177" spans="1:16" s="3084" customFormat="1" ht="15">
      <c r="A1177" s="3085"/>
      <c r="K1177" s="3168"/>
      <c r="L1177" s="3085"/>
      <c r="M1177" s="3085"/>
      <c r="N1177" s="3085"/>
      <c r="P1177" s="3206"/>
    </row>
    <row r="1178" spans="1:16" s="3084" customFormat="1" ht="15">
      <c r="A1178" s="3085"/>
      <c r="K1178" s="3168"/>
      <c r="L1178" s="3085"/>
      <c r="M1178" s="3085"/>
      <c r="N1178" s="3085"/>
      <c r="P1178" s="3206"/>
    </row>
    <row r="1179" spans="1:16" s="3084" customFormat="1" ht="15">
      <c r="A1179" s="3085"/>
      <c r="K1179" s="3168"/>
      <c r="L1179" s="3085"/>
      <c r="M1179" s="3085"/>
      <c r="N1179" s="3085"/>
      <c r="P1179" s="3206"/>
    </row>
    <row r="1180" spans="1:16" s="3084" customFormat="1" ht="15">
      <c r="A1180" s="3085"/>
      <c r="K1180" s="3168"/>
      <c r="L1180" s="3085"/>
      <c r="M1180" s="3085"/>
      <c r="N1180" s="3085"/>
      <c r="P1180" s="3206"/>
    </row>
    <row r="1181" spans="1:16" s="3084" customFormat="1" ht="15">
      <c r="A1181" s="3085"/>
      <c r="K1181" s="3168"/>
      <c r="L1181" s="3085"/>
      <c r="M1181" s="3085"/>
      <c r="N1181" s="3085"/>
      <c r="P1181" s="3206"/>
    </row>
    <row r="1182" spans="1:16" s="3084" customFormat="1" ht="15">
      <c r="A1182" s="3085"/>
      <c r="K1182" s="3168"/>
      <c r="L1182" s="3085"/>
      <c r="M1182" s="3085"/>
      <c r="N1182" s="3085"/>
      <c r="P1182" s="3206"/>
    </row>
    <row r="1183" spans="1:16" s="3084" customFormat="1" ht="15">
      <c r="A1183" s="3085"/>
      <c r="K1183" s="3168"/>
      <c r="L1183" s="3085"/>
      <c r="M1183" s="3085"/>
      <c r="N1183" s="3085"/>
      <c r="P1183" s="3206"/>
    </row>
    <row r="1184" spans="1:16" s="3084" customFormat="1" ht="15">
      <c r="A1184" s="3085"/>
      <c r="K1184" s="3168"/>
      <c r="L1184" s="3085"/>
      <c r="M1184" s="3085"/>
      <c r="N1184" s="3085"/>
      <c r="P1184" s="3206"/>
    </row>
    <row r="1185" spans="1:16" s="3084" customFormat="1" ht="15">
      <c r="A1185" s="3085"/>
      <c r="K1185" s="3168"/>
      <c r="L1185" s="3085"/>
      <c r="M1185" s="3085"/>
      <c r="N1185" s="3085"/>
      <c r="P1185" s="3206"/>
    </row>
    <row r="1186" spans="1:16" s="3084" customFormat="1" ht="15">
      <c r="A1186" s="3085"/>
      <c r="K1186" s="3168"/>
      <c r="L1186" s="3085"/>
      <c r="M1186" s="3085"/>
      <c r="N1186" s="3085"/>
      <c r="P1186" s="3206"/>
    </row>
    <row r="1187" spans="1:16" s="3084" customFormat="1" ht="15">
      <c r="A1187" s="3085"/>
      <c r="K1187" s="3168"/>
      <c r="L1187" s="3085"/>
      <c r="M1187" s="3085"/>
      <c r="N1187" s="3085"/>
      <c r="P1187" s="3206"/>
    </row>
    <row r="1188" spans="1:16" s="3084" customFormat="1" ht="15">
      <c r="A1188" s="3085"/>
      <c r="K1188" s="3168"/>
      <c r="L1188" s="3085"/>
      <c r="M1188" s="3085"/>
      <c r="N1188" s="3085"/>
      <c r="P1188" s="3206"/>
    </row>
    <row r="1189" spans="1:16" s="3084" customFormat="1" ht="15">
      <c r="A1189" s="3085"/>
      <c r="K1189" s="3168"/>
      <c r="L1189" s="3085"/>
      <c r="M1189" s="3085"/>
      <c r="N1189" s="3085"/>
      <c r="P1189" s="3206"/>
    </row>
    <row r="1190" spans="1:16" s="3084" customFormat="1" ht="15">
      <c r="A1190" s="3085"/>
      <c r="K1190" s="3168"/>
      <c r="L1190" s="3085"/>
      <c r="M1190" s="3085"/>
      <c r="N1190" s="3085"/>
      <c r="P1190" s="3206"/>
    </row>
    <row r="1191" spans="1:16" s="3084" customFormat="1" ht="15">
      <c r="A1191" s="3085"/>
      <c r="K1191" s="3168"/>
      <c r="L1191" s="3085"/>
      <c r="M1191" s="3085"/>
      <c r="N1191" s="3085"/>
      <c r="P1191" s="3206"/>
    </row>
    <row r="1192" spans="1:16" s="3084" customFormat="1" ht="15">
      <c r="A1192" s="3085"/>
      <c r="K1192" s="3168"/>
      <c r="L1192" s="3085"/>
      <c r="M1192" s="3085"/>
      <c r="N1192" s="3085"/>
      <c r="P1192" s="3206"/>
    </row>
    <row r="1193" spans="1:16" s="3084" customFormat="1" ht="15">
      <c r="A1193" s="3085"/>
      <c r="K1193" s="3168"/>
      <c r="L1193" s="3085"/>
      <c r="M1193" s="3085"/>
      <c r="N1193" s="3085"/>
      <c r="P1193" s="3206"/>
    </row>
    <row r="1194" spans="1:16" s="3084" customFormat="1" ht="15">
      <c r="A1194" s="3085"/>
      <c r="K1194" s="3168"/>
      <c r="L1194" s="3085"/>
      <c r="M1194" s="3085"/>
      <c r="N1194" s="3085"/>
      <c r="P1194" s="3206"/>
    </row>
    <row r="1195" spans="1:16" s="3084" customFormat="1" ht="15">
      <c r="A1195" s="3085"/>
      <c r="K1195" s="3168"/>
      <c r="L1195" s="3085"/>
      <c r="M1195" s="3085"/>
      <c r="N1195" s="3085"/>
      <c r="P1195" s="3206"/>
    </row>
    <row r="1196" spans="1:16" s="3084" customFormat="1" ht="15">
      <c r="A1196" s="3085"/>
      <c r="K1196" s="3168"/>
      <c r="L1196" s="3085"/>
      <c r="M1196" s="3085"/>
      <c r="N1196" s="3085"/>
      <c r="P1196" s="3206"/>
    </row>
    <row r="1197" spans="1:16" s="3084" customFormat="1" ht="15">
      <c r="A1197" s="3085"/>
      <c r="K1197" s="3168"/>
      <c r="L1197" s="3085"/>
      <c r="M1197" s="3085"/>
      <c r="N1197" s="3085"/>
      <c r="P1197" s="3206"/>
    </row>
    <row r="1198" spans="1:16" s="3084" customFormat="1" ht="15">
      <c r="A1198" s="3085"/>
      <c r="K1198" s="3168"/>
      <c r="L1198" s="3085"/>
      <c r="M1198" s="3085"/>
      <c r="N1198" s="3085"/>
      <c r="P1198" s="3206"/>
    </row>
    <row r="1199" spans="1:16" s="3084" customFormat="1" ht="15">
      <c r="A1199" s="3085"/>
      <c r="K1199" s="3168"/>
      <c r="L1199" s="3085"/>
      <c r="M1199" s="3085"/>
      <c r="N1199" s="3085"/>
      <c r="P1199" s="3206"/>
    </row>
    <row r="1200" spans="1:16" s="3084" customFormat="1" ht="15">
      <c r="A1200" s="3085"/>
      <c r="K1200" s="3168"/>
      <c r="L1200" s="3085"/>
      <c r="M1200" s="3085"/>
      <c r="N1200" s="3085"/>
      <c r="P1200" s="3206"/>
    </row>
    <row r="1201" spans="1:16" s="3084" customFormat="1" ht="15">
      <c r="A1201" s="3085"/>
      <c r="K1201" s="3168"/>
      <c r="L1201" s="3085"/>
      <c r="M1201" s="3085"/>
      <c r="N1201" s="3085"/>
      <c r="P1201" s="3206"/>
    </row>
    <row r="1202" spans="1:16" s="3084" customFormat="1" ht="15">
      <c r="A1202" s="3085"/>
      <c r="K1202" s="3168"/>
      <c r="L1202" s="3085"/>
      <c r="M1202" s="3085"/>
      <c r="N1202" s="3085"/>
      <c r="P1202" s="3206"/>
    </row>
    <row r="1203" spans="1:16" s="3084" customFormat="1" ht="15">
      <c r="A1203" s="3085"/>
      <c r="K1203" s="3168"/>
      <c r="L1203" s="3085"/>
      <c r="M1203" s="3085"/>
      <c r="N1203" s="3085"/>
      <c r="P1203" s="3206"/>
    </row>
    <row r="1204" spans="1:16" s="3084" customFormat="1" ht="15">
      <c r="A1204" s="3085"/>
      <c r="K1204" s="3168"/>
      <c r="L1204" s="3085"/>
      <c r="M1204" s="3085"/>
      <c r="N1204" s="3085"/>
      <c r="P1204" s="3206"/>
    </row>
    <row r="1205" spans="1:16" s="3084" customFormat="1" ht="15">
      <c r="A1205" s="3085"/>
      <c r="K1205" s="3168"/>
      <c r="L1205" s="3085"/>
      <c r="M1205" s="3085"/>
      <c r="N1205" s="3085"/>
      <c r="P1205" s="3206"/>
    </row>
    <row r="1206" spans="1:16" s="3084" customFormat="1" ht="15">
      <c r="A1206" s="3085"/>
      <c r="K1206" s="3168"/>
      <c r="L1206" s="3085"/>
      <c r="M1206" s="3085"/>
      <c r="N1206" s="3085"/>
      <c r="P1206" s="3206"/>
    </row>
    <row r="1207" spans="1:16" s="3084" customFormat="1" ht="15">
      <c r="A1207" s="3085"/>
      <c r="K1207" s="3168"/>
      <c r="L1207" s="3085"/>
      <c r="M1207" s="3085"/>
      <c r="N1207" s="3085"/>
      <c r="P1207" s="3206"/>
    </row>
    <row r="1208" spans="1:16" s="3084" customFormat="1" ht="15">
      <c r="A1208" s="3085"/>
      <c r="K1208" s="3168"/>
      <c r="L1208" s="3085"/>
      <c r="M1208" s="3085"/>
      <c r="N1208" s="3085"/>
      <c r="P1208" s="3206"/>
    </row>
    <row r="1209" spans="1:16" s="3084" customFormat="1" ht="15">
      <c r="A1209" s="3085"/>
      <c r="K1209" s="3168"/>
      <c r="L1209" s="3085"/>
      <c r="M1209" s="3085"/>
      <c r="N1209" s="3085"/>
      <c r="P1209" s="3206"/>
    </row>
    <row r="1210" spans="1:16" s="3084" customFormat="1" ht="15">
      <c r="A1210" s="3085"/>
      <c r="K1210" s="3168"/>
      <c r="L1210" s="3085"/>
      <c r="M1210" s="3085"/>
      <c r="N1210" s="3085"/>
      <c r="P1210" s="3206"/>
    </row>
    <row r="1211" spans="1:16" s="3084" customFormat="1" ht="15">
      <c r="A1211" s="3085"/>
      <c r="K1211" s="3168"/>
      <c r="L1211" s="3085"/>
      <c r="M1211" s="3085"/>
      <c r="N1211" s="3085"/>
      <c r="P1211" s="3206"/>
    </row>
    <row r="1212" spans="1:16" s="3084" customFormat="1" ht="15">
      <c r="A1212" s="3085"/>
      <c r="K1212" s="3168"/>
      <c r="L1212" s="3085"/>
      <c r="M1212" s="3085"/>
      <c r="N1212" s="3085"/>
      <c r="P1212" s="3206"/>
    </row>
    <row r="1213" spans="1:16" s="3084" customFormat="1" ht="15">
      <c r="A1213" s="3085"/>
      <c r="K1213" s="3168"/>
      <c r="L1213" s="3085"/>
      <c r="M1213" s="3085"/>
      <c r="N1213" s="3085"/>
      <c r="P1213" s="3206"/>
    </row>
    <row r="1214" spans="1:16" s="3084" customFormat="1" ht="15">
      <c r="A1214" s="3085"/>
      <c r="K1214" s="3168"/>
      <c r="L1214" s="3085"/>
      <c r="M1214" s="3085"/>
      <c r="N1214" s="3085"/>
      <c r="P1214" s="3206"/>
    </row>
    <row r="1215" spans="1:16" s="3084" customFormat="1" ht="15">
      <c r="A1215" s="3085"/>
      <c r="K1215" s="3168"/>
      <c r="L1215" s="3085"/>
      <c r="M1215" s="3085"/>
      <c r="N1215" s="3085"/>
      <c r="P1215" s="3206"/>
    </row>
    <row r="1216" spans="1:16" s="3084" customFormat="1" ht="15">
      <c r="A1216" s="3085"/>
      <c r="K1216" s="3168"/>
      <c r="L1216" s="3085"/>
      <c r="M1216" s="3085"/>
      <c r="N1216" s="3085"/>
      <c r="P1216" s="3206"/>
    </row>
    <row r="1217" spans="1:16" s="3084" customFormat="1" ht="15">
      <c r="A1217" s="3085"/>
      <c r="K1217" s="3168"/>
      <c r="L1217" s="3085"/>
      <c r="M1217" s="3085"/>
      <c r="N1217" s="3085"/>
      <c r="P1217" s="3206"/>
    </row>
    <row r="1218" spans="1:16" s="3084" customFormat="1" ht="15">
      <c r="A1218" s="3085"/>
      <c r="K1218" s="3168"/>
      <c r="L1218" s="3085"/>
      <c r="M1218" s="3085"/>
      <c r="N1218" s="3085"/>
      <c r="P1218" s="3206"/>
    </row>
    <row r="1219" spans="1:16" s="3084" customFormat="1" ht="15">
      <c r="A1219" s="3085"/>
      <c r="K1219" s="3168"/>
      <c r="L1219" s="3085"/>
      <c r="M1219" s="3085"/>
      <c r="N1219" s="3085"/>
      <c r="P1219" s="3206"/>
    </row>
    <row r="1220" spans="1:16" s="3084" customFormat="1" ht="15">
      <c r="A1220" s="3085"/>
      <c r="K1220" s="3168"/>
      <c r="L1220" s="3085"/>
      <c r="M1220" s="3085"/>
      <c r="N1220" s="3085"/>
      <c r="P1220" s="3206"/>
    </row>
    <row r="1221" spans="1:16" s="3084" customFormat="1" ht="15">
      <c r="A1221" s="3085"/>
      <c r="K1221" s="3168"/>
      <c r="L1221" s="3085"/>
      <c r="M1221" s="3085"/>
      <c r="N1221" s="3085"/>
      <c r="P1221" s="3206"/>
    </row>
    <row r="1222" spans="1:16" s="3084" customFormat="1" ht="15">
      <c r="A1222" s="3085"/>
      <c r="K1222" s="3168"/>
      <c r="L1222" s="3085"/>
      <c r="M1222" s="3085"/>
      <c r="N1222" s="3085"/>
      <c r="P1222" s="3206"/>
    </row>
    <row r="1223" spans="1:16" s="3084" customFormat="1" ht="15">
      <c r="A1223" s="3085"/>
      <c r="K1223" s="3168"/>
      <c r="L1223" s="3085"/>
      <c r="M1223" s="3085"/>
      <c r="N1223" s="3085"/>
      <c r="P1223" s="3206"/>
    </row>
    <row r="1224" spans="1:16" s="3084" customFormat="1" ht="15">
      <c r="A1224" s="3085"/>
      <c r="K1224" s="3168"/>
      <c r="L1224" s="3085"/>
      <c r="M1224" s="3085"/>
      <c r="N1224" s="3085"/>
      <c r="P1224" s="3206"/>
    </row>
    <row r="1225" spans="1:16" s="3084" customFormat="1" ht="15">
      <c r="A1225" s="3085"/>
      <c r="K1225" s="3168"/>
      <c r="L1225" s="3085"/>
      <c r="M1225" s="3085"/>
      <c r="N1225" s="3085"/>
      <c r="P1225" s="3206"/>
    </row>
    <row r="1226" spans="1:16" s="3084" customFormat="1" ht="15">
      <c r="A1226" s="3085"/>
      <c r="K1226" s="3168"/>
      <c r="L1226" s="3085"/>
      <c r="M1226" s="3085"/>
      <c r="N1226" s="3085"/>
      <c r="P1226" s="3206"/>
    </row>
    <row r="1227" spans="1:16" s="3084" customFormat="1" ht="15">
      <c r="A1227" s="3085"/>
      <c r="K1227" s="3168"/>
      <c r="L1227" s="3085"/>
      <c r="M1227" s="3085"/>
      <c r="N1227" s="3085"/>
      <c r="P1227" s="3206"/>
    </row>
    <row r="1228" spans="1:16" s="3084" customFormat="1" ht="15">
      <c r="A1228" s="3085"/>
      <c r="K1228" s="3168"/>
      <c r="L1228" s="3085"/>
      <c r="M1228" s="3085"/>
      <c r="N1228" s="3085"/>
      <c r="P1228" s="3206"/>
    </row>
    <row r="1229" spans="1:16" s="3084" customFormat="1" ht="15">
      <c r="A1229" s="3085"/>
      <c r="K1229" s="3168"/>
      <c r="L1229" s="3085"/>
      <c r="M1229" s="3085"/>
      <c r="N1229" s="3085"/>
      <c r="P1229" s="3206"/>
    </row>
    <row r="1230" spans="1:16" s="3084" customFormat="1" ht="15">
      <c r="A1230" s="3085"/>
      <c r="K1230" s="3168"/>
      <c r="L1230" s="3085"/>
      <c r="M1230" s="3085"/>
      <c r="N1230" s="3085"/>
      <c r="P1230" s="3206"/>
    </row>
    <row r="1231" spans="1:16" s="3084" customFormat="1" ht="15">
      <c r="A1231" s="3085"/>
      <c r="K1231" s="3168"/>
      <c r="L1231" s="3085"/>
      <c r="M1231" s="3085"/>
      <c r="N1231" s="3085"/>
      <c r="P1231" s="3206"/>
    </row>
    <row r="1232" spans="1:16" s="3084" customFormat="1" ht="15">
      <c r="A1232" s="3085"/>
      <c r="K1232" s="3168"/>
      <c r="L1232" s="3085"/>
      <c r="M1232" s="3085"/>
      <c r="N1232" s="3085"/>
      <c r="P1232" s="3206"/>
    </row>
    <row r="1233" spans="1:16" s="3084" customFormat="1" ht="15">
      <c r="A1233" s="3085"/>
      <c r="K1233" s="3168"/>
      <c r="L1233" s="3085"/>
      <c r="M1233" s="3085"/>
      <c r="N1233" s="3085"/>
      <c r="P1233" s="3206"/>
    </row>
    <row r="1234" spans="1:16" s="3084" customFormat="1" ht="15">
      <c r="A1234" s="3085"/>
      <c r="K1234" s="3168"/>
      <c r="L1234" s="3085"/>
      <c r="M1234" s="3085"/>
      <c r="N1234" s="3085"/>
      <c r="P1234" s="3206"/>
    </row>
    <row r="1235" spans="1:16" s="3084" customFormat="1" ht="15">
      <c r="A1235" s="3085"/>
      <c r="K1235" s="3168"/>
      <c r="L1235" s="3085"/>
      <c r="M1235" s="3085"/>
      <c r="N1235" s="3085"/>
      <c r="P1235" s="3206"/>
    </row>
    <row r="1236" spans="1:16" s="3084" customFormat="1" ht="15">
      <c r="A1236" s="3085"/>
      <c r="K1236" s="3168"/>
      <c r="L1236" s="3085"/>
      <c r="M1236" s="3085"/>
      <c r="N1236" s="3085"/>
      <c r="P1236" s="3206"/>
    </row>
    <row r="1237" spans="1:16" s="3084" customFormat="1" ht="15">
      <c r="A1237" s="3085"/>
      <c r="K1237" s="3168"/>
      <c r="L1237" s="3085"/>
      <c r="M1237" s="3085"/>
      <c r="N1237" s="3085"/>
      <c r="P1237" s="3206"/>
    </row>
    <row r="1238" spans="1:16" s="3084" customFormat="1" ht="15">
      <c r="A1238" s="3085"/>
      <c r="K1238" s="3168"/>
      <c r="L1238" s="3085"/>
      <c r="M1238" s="3085"/>
      <c r="N1238" s="3085"/>
      <c r="P1238" s="3206"/>
    </row>
    <row r="1239" spans="1:16" s="3084" customFormat="1" ht="15">
      <c r="A1239" s="3085"/>
      <c r="K1239" s="3168"/>
      <c r="L1239" s="3085"/>
      <c r="M1239" s="3085"/>
      <c r="N1239" s="3085"/>
      <c r="P1239" s="3206"/>
    </row>
    <row r="1240" spans="1:16" s="3084" customFormat="1" ht="15">
      <c r="A1240" s="3085"/>
      <c r="K1240" s="3168"/>
      <c r="L1240" s="3085"/>
      <c r="M1240" s="3085"/>
      <c r="N1240" s="3085"/>
      <c r="P1240" s="3206"/>
    </row>
    <row r="1241" spans="1:16" s="3084" customFormat="1" ht="15">
      <c r="A1241" s="3085"/>
      <c r="K1241" s="3168"/>
      <c r="L1241" s="3085"/>
      <c r="M1241" s="3085"/>
      <c r="N1241" s="3085"/>
      <c r="P1241" s="3206"/>
    </row>
    <row r="1242" spans="1:16" s="3084" customFormat="1" ht="15">
      <c r="A1242" s="3085"/>
      <c r="K1242" s="3168"/>
      <c r="L1242" s="3085"/>
      <c r="M1242" s="3085"/>
      <c r="N1242" s="3085"/>
      <c r="P1242" s="3206"/>
    </row>
    <row r="1243" spans="1:16" s="3084" customFormat="1" ht="15">
      <c r="A1243" s="3085"/>
      <c r="K1243" s="3168"/>
      <c r="L1243" s="3085"/>
      <c r="M1243" s="3085"/>
      <c r="N1243" s="3085"/>
      <c r="P1243" s="3206"/>
    </row>
    <row r="1244" spans="1:16" s="3084" customFormat="1" ht="15">
      <c r="A1244" s="3085"/>
      <c r="K1244" s="3168"/>
      <c r="L1244" s="3085"/>
      <c r="M1244" s="3085"/>
      <c r="N1244" s="3085"/>
      <c r="P1244" s="3206"/>
    </row>
    <row r="1245" spans="1:16" s="3084" customFormat="1" ht="15">
      <c r="A1245" s="3085"/>
      <c r="K1245" s="3168"/>
      <c r="L1245" s="3085"/>
      <c r="M1245" s="3085"/>
      <c r="N1245" s="3085"/>
      <c r="P1245" s="3206"/>
    </row>
    <row r="1246" spans="1:16" s="3084" customFormat="1" ht="15">
      <c r="A1246" s="3085"/>
      <c r="K1246" s="3168"/>
      <c r="L1246" s="3085"/>
      <c r="M1246" s="3085"/>
      <c r="N1246" s="3085"/>
      <c r="P1246" s="3206"/>
    </row>
    <row r="1247" spans="1:16" s="3084" customFormat="1" ht="15">
      <c r="A1247" s="3085"/>
      <c r="K1247" s="3168"/>
      <c r="L1247" s="3085"/>
      <c r="M1247" s="3085"/>
      <c r="N1247" s="3085"/>
      <c r="P1247" s="3206"/>
    </row>
    <row r="1248" spans="1:16" s="3084" customFormat="1" ht="15">
      <c r="A1248" s="3085"/>
      <c r="K1248" s="3168"/>
      <c r="L1248" s="3085"/>
      <c r="M1248" s="3085"/>
      <c r="N1248" s="3085"/>
      <c r="P1248" s="3206"/>
    </row>
    <row r="1249" spans="1:16" s="3084" customFormat="1" ht="15">
      <c r="A1249" s="3085"/>
      <c r="K1249" s="3168"/>
      <c r="L1249" s="3085"/>
      <c r="M1249" s="3085"/>
      <c r="N1249" s="3085"/>
      <c r="P1249" s="3206"/>
    </row>
    <row r="1250" spans="1:16" s="3084" customFormat="1" ht="15">
      <c r="A1250" s="3085"/>
      <c r="K1250" s="3168"/>
      <c r="L1250" s="3085"/>
      <c r="M1250" s="3085"/>
      <c r="N1250" s="3085"/>
      <c r="P1250" s="3206"/>
    </row>
    <row r="1251" spans="1:16" s="3084" customFormat="1" ht="15">
      <c r="A1251" s="3085"/>
      <c r="K1251" s="3168"/>
      <c r="L1251" s="3085"/>
      <c r="M1251" s="3085"/>
      <c r="N1251" s="3085"/>
      <c r="P1251" s="3206"/>
    </row>
    <row r="1252" spans="1:16" s="3084" customFormat="1" ht="15">
      <c r="A1252" s="3085"/>
      <c r="K1252" s="3168"/>
      <c r="L1252" s="3085"/>
      <c r="M1252" s="3085"/>
      <c r="N1252" s="3085"/>
      <c r="P1252" s="3206"/>
    </row>
    <row r="1253" spans="1:16" s="3084" customFormat="1" ht="15">
      <c r="A1253" s="3085"/>
      <c r="K1253" s="3168"/>
      <c r="L1253" s="3085"/>
      <c r="M1253" s="3085"/>
      <c r="N1253" s="3085"/>
      <c r="P1253" s="3206"/>
    </row>
    <row r="1254" spans="1:16" s="3084" customFormat="1" ht="15">
      <c r="A1254" s="3085"/>
      <c r="K1254" s="3168"/>
      <c r="L1254" s="3085"/>
      <c r="M1254" s="3085"/>
      <c r="N1254" s="3085"/>
      <c r="P1254" s="3206"/>
    </row>
    <row r="1255" spans="1:16" s="3084" customFormat="1" ht="15">
      <c r="A1255" s="3085"/>
      <c r="K1255" s="3168"/>
      <c r="L1255" s="3085"/>
      <c r="M1255" s="3085"/>
      <c r="N1255" s="3085"/>
      <c r="P1255" s="3206"/>
    </row>
    <row r="1256" spans="1:16" s="3084" customFormat="1" ht="15">
      <c r="A1256" s="3085"/>
      <c r="K1256" s="3168"/>
      <c r="L1256" s="3085"/>
      <c r="M1256" s="3085"/>
      <c r="N1256" s="3085"/>
      <c r="P1256" s="3206"/>
    </row>
    <row r="1257" spans="1:16" s="3084" customFormat="1" ht="15">
      <c r="A1257" s="3085"/>
      <c r="K1257" s="3168"/>
      <c r="L1257" s="3085"/>
      <c r="M1257" s="3085"/>
      <c r="N1257" s="3085"/>
      <c r="P1257" s="3206"/>
    </row>
    <row r="1258" spans="1:16" s="3084" customFormat="1" ht="15">
      <c r="A1258" s="3085"/>
      <c r="K1258" s="3168"/>
      <c r="L1258" s="3085"/>
      <c r="M1258" s="3085"/>
      <c r="N1258" s="3085"/>
      <c r="P1258" s="3206"/>
    </row>
    <row r="1259" spans="1:16" s="3084" customFormat="1" ht="15">
      <c r="A1259" s="3085"/>
      <c r="K1259" s="3168"/>
      <c r="L1259" s="3085"/>
      <c r="M1259" s="3085"/>
      <c r="N1259" s="3085"/>
      <c r="P1259" s="3206"/>
    </row>
    <row r="1260" spans="1:16" s="3084" customFormat="1" ht="15">
      <c r="A1260" s="3085"/>
      <c r="K1260" s="3168"/>
      <c r="L1260" s="3085"/>
      <c r="M1260" s="3085"/>
      <c r="N1260" s="3085"/>
      <c r="P1260" s="3206"/>
    </row>
    <row r="1261" spans="1:16" s="3084" customFormat="1" ht="15">
      <c r="A1261" s="3085"/>
      <c r="K1261" s="3168"/>
      <c r="L1261" s="3085"/>
      <c r="M1261" s="3085"/>
      <c r="N1261" s="3085"/>
      <c r="P1261" s="3206"/>
    </row>
    <row r="1262" spans="1:16" s="3084" customFormat="1" ht="15">
      <c r="A1262" s="3085"/>
      <c r="K1262" s="3168"/>
      <c r="L1262" s="3085"/>
      <c r="M1262" s="3085"/>
      <c r="N1262" s="3085"/>
      <c r="P1262" s="3206"/>
    </row>
    <row r="1263" spans="1:16" s="3084" customFormat="1" ht="15">
      <c r="A1263" s="3085"/>
      <c r="K1263" s="3168"/>
      <c r="L1263" s="3085"/>
      <c r="M1263" s="3085"/>
      <c r="N1263" s="3085"/>
      <c r="P1263" s="3206"/>
    </row>
    <row r="1264" spans="1:16" s="3084" customFormat="1" ht="15">
      <c r="A1264" s="3085"/>
      <c r="K1264" s="3168"/>
      <c r="L1264" s="3085"/>
      <c r="M1264" s="3085"/>
      <c r="N1264" s="3085"/>
      <c r="P1264" s="3206"/>
    </row>
    <row r="1265" spans="1:16" s="3084" customFormat="1" ht="15">
      <c r="A1265" s="3085"/>
      <c r="K1265" s="3168"/>
      <c r="L1265" s="3085"/>
      <c r="M1265" s="3085"/>
      <c r="N1265" s="3085"/>
      <c r="P1265" s="3206"/>
    </row>
    <row r="1266" spans="1:16" s="3084" customFormat="1" ht="15">
      <c r="A1266" s="3085"/>
      <c r="K1266" s="3168"/>
      <c r="L1266" s="3085"/>
      <c r="M1266" s="3085"/>
      <c r="N1266" s="3085"/>
      <c r="P1266" s="3206"/>
    </row>
    <row r="1267" spans="1:16" s="3084" customFormat="1" ht="15">
      <c r="A1267" s="3085"/>
      <c r="K1267" s="3168"/>
      <c r="L1267" s="3085"/>
      <c r="M1267" s="3085"/>
      <c r="N1267" s="3085"/>
      <c r="P1267" s="3206"/>
    </row>
    <row r="1268" spans="1:16" s="3084" customFormat="1" ht="15">
      <c r="A1268" s="3085"/>
      <c r="K1268" s="3168"/>
      <c r="L1268" s="3085"/>
      <c r="M1268" s="3085"/>
      <c r="N1268" s="3085"/>
      <c r="P1268" s="3206"/>
    </row>
    <row r="1269" spans="1:16" s="3084" customFormat="1" ht="15">
      <c r="A1269" s="3085"/>
      <c r="K1269" s="3168"/>
      <c r="L1269" s="3085"/>
      <c r="M1269" s="3085"/>
      <c r="N1269" s="3085"/>
      <c r="P1269" s="3206"/>
    </row>
    <row r="1270" spans="1:16" s="3084" customFormat="1" ht="15">
      <c r="A1270" s="3085"/>
      <c r="K1270" s="3168"/>
      <c r="L1270" s="3085"/>
      <c r="M1270" s="3085"/>
      <c r="N1270" s="3085"/>
      <c r="P1270" s="3206"/>
    </row>
    <row r="1271" spans="1:16" s="3084" customFormat="1" ht="15">
      <c r="A1271" s="3085"/>
      <c r="K1271" s="3168"/>
      <c r="L1271" s="3085"/>
      <c r="M1271" s="3085"/>
      <c r="N1271" s="3085"/>
      <c r="P1271" s="3206"/>
    </row>
    <row r="1272" spans="1:16" s="3084" customFormat="1" ht="15">
      <c r="A1272" s="3085"/>
      <c r="K1272" s="3168"/>
      <c r="L1272" s="3085"/>
      <c r="M1272" s="3085"/>
      <c r="N1272" s="3085"/>
      <c r="P1272" s="3206"/>
    </row>
    <row r="1273" spans="1:16" s="3084" customFormat="1" ht="15">
      <c r="A1273" s="3085"/>
      <c r="K1273" s="3168"/>
      <c r="L1273" s="3085"/>
      <c r="M1273" s="3085"/>
      <c r="N1273" s="3085"/>
      <c r="P1273" s="3206"/>
    </row>
    <row r="1274" spans="1:16" s="3084" customFormat="1" ht="15">
      <c r="A1274" s="3085"/>
      <c r="K1274" s="3168"/>
      <c r="L1274" s="3085"/>
      <c r="M1274" s="3085"/>
      <c r="N1274" s="3085"/>
      <c r="P1274" s="3206"/>
    </row>
    <row r="1275" spans="1:16" s="3084" customFormat="1" ht="15">
      <c r="A1275" s="3085"/>
      <c r="K1275" s="3168"/>
      <c r="L1275" s="3085"/>
      <c r="M1275" s="3085"/>
      <c r="N1275" s="3085"/>
      <c r="P1275" s="3206"/>
    </row>
    <row r="1276" spans="1:16" s="3084" customFormat="1" ht="15">
      <c r="A1276" s="3085"/>
      <c r="K1276" s="3168"/>
      <c r="L1276" s="3085"/>
      <c r="M1276" s="3085"/>
      <c r="N1276" s="3085"/>
      <c r="P1276" s="3206"/>
    </row>
    <row r="1277" spans="1:16" s="3084" customFormat="1" ht="15">
      <c r="A1277" s="3085"/>
      <c r="K1277" s="3168"/>
      <c r="L1277" s="3085"/>
      <c r="M1277" s="3085"/>
      <c r="N1277" s="3085"/>
      <c r="P1277" s="3206"/>
    </row>
    <row r="1278" spans="1:16" s="3084" customFormat="1" ht="15">
      <c r="A1278" s="3085"/>
      <c r="K1278" s="3168"/>
      <c r="L1278" s="3085"/>
      <c r="M1278" s="3085"/>
      <c r="N1278" s="3085"/>
      <c r="P1278" s="3206"/>
    </row>
    <row r="1279" spans="1:16" s="3084" customFormat="1" ht="15">
      <c r="A1279" s="3085"/>
      <c r="K1279" s="3168"/>
      <c r="L1279" s="3085"/>
      <c r="M1279" s="3085"/>
      <c r="N1279" s="3085"/>
      <c r="P1279" s="3206"/>
    </row>
    <row r="1280" spans="1:16" s="3084" customFormat="1" ht="15">
      <c r="A1280" s="3085"/>
      <c r="K1280" s="3168"/>
      <c r="L1280" s="3085"/>
      <c r="M1280" s="3085"/>
      <c r="N1280" s="3085"/>
      <c r="P1280" s="3206"/>
    </row>
    <row r="1281" spans="1:16" s="3084" customFormat="1" ht="15">
      <c r="A1281" s="3085"/>
      <c r="K1281" s="3168"/>
      <c r="L1281" s="3085"/>
      <c r="M1281" s="3085"/>
      <c r="N1281" s="3085"/>
      <c r="P1281" s="3206"/>
    </row>
    <row r="1282" spans="1:16" s="3084" customFormat="1" ht="15">
      <c r="A1282" s="3085"/>
      <c r="K1282" s="3168"/>
      <c r="L1282" s="3085"/>
      <c r="M1282" s="3085"/>
      <c r="N1282" s="3085"/>
      <c r="P1282" s="3206"/>
    </row>
    <row r="1283" spans="1:16" s="3084" customFormat="1" ht="15">
      <c r="A1283" s="3085"/>
      <c r="K1283" s="3168"/>
      <c r="L1283" s="3085"/>
      <c r="M1283" s="3085"/>
      <c r="N1283" s="3085"/>
      <c r="P1283" s="3206"/>
    </row>
    <row r="1284" spans="1:16" s="3084" customFormat="1" ht="15">
      <c r="A1284" s="3085"/>
      <c r="K1284" s="3168"/>
      <c r="L1284" s="3085"/>
      <c r="M1284" s="3085"/>
      <c r="N1284" s="3085"/>
      <c r="P1284" s="3206"/>
    </row>
    <row r="1285" spans="1:16" s="3084" customFormat="1" ht="15">
      <c r="A1285" s="3085"/>
      <c r="K1285" s="3168"/>
      <c r="L1285" s="3085"/>
      <c r="M1285" s="3085"/>
      <c r="N1285" s="3085"/>
      <c r="P1285" s="3206"/>
    </row>
    <row r="1286" spans="1:16" s="3084" customFormat="1" ht="15">
      <c r="A1286" s="3085"/>
      <c r="K1286" s="3168"/>
      <c r="L1286" s="3085"/>
      <c r="M1286" s="3085"/>
      <c r="N1286" s="3085"/>
      <c r="P1286" s="3206"/>
    </row>
    <row r="1287" spans="1:16" s="3084" customFormat="1" ht="15">
      <c r="A1287" s="3085"/>
      <c r="K1287" s="3168"/>
      <c r="L1287" s="3085"/>
      <c r="M1287" s="3085"/>
      <c r="N1287" s="3085"/>
      <c r="P1287" s="3206"/>
    </row>
    <row r="1288" spans="1:16" s="3084" customFormat="1" ht="15">
      <c r="A1288" s="3085"/>
      <c r="K1288" s="3168"/>
      <c r="L1288" s="3085"/>
      <c r="M1288" s="3085"/>
      <c r="N1288" s="3085"/>
      <c r="P1288" s="3206"/>
    </row>
    <row r="1289" spans="1:16" s="3084" customFormat="1" ht="15">
      <c r="A1289" s="3085"/>
      <c r="K1289" s="3168"/>
      <c r="L1289" s="3085"/>
      <c r="M1289" s="3085"/>
      <c r="N1289" s="3085"/>
      <c r="P1289" s="3206"/>
    </row>
    <row r="1290" spans="1:16" s="3084" customFormat="1" ht="15">
      <c r="A1290" s="3085"/>
      <c r="K1290" s="3168"/>
      <c r="L1290" s="3085"/>
      <c r="M1290" s="3085"/>
      <c r="N1290" s="3085"/>
      <c r="P1290" s="3206"/>
    </row>
    <row r="1291" spans="1:16" s="3084" customFormat="1" ht="15">
      <c r="A1291" s="3085"/>
      <c r="K1291" s="3168"/>
      <c r="L1291" s="3085"/>
      <c r="M1291" s="3085"/>
      <c r="N1291" s="3085"/>
      <c r="P1291" s="3206"/>
    </row>
    <row r="1292" spans="1:16" s="3084" customFormat="1" ht="15">
      <c r="A1292" s="3085"/>
      <c r="K1292" s="3168"/>
      <c r="L1292" s="3085"/>
      <c r="M1292" s="3085"/>
      <c r="N1292" s="3085"/>
      <c r="P1292" s="3206"/>
    </row>
    <row r="1293" spans="1:16" s="3084" customFormat="1" ht="15">
      <c r="A1293" s="3085"/>
      <c r="K1293" s="3168"/>
      <c r="L1293" s="3085"/>
      <c r="M1293" s="3085"/>
      <c r="N1293" s="3085"/>
      <c r="P1293" s="3206"/>
    </row>
    <row r="1294" spans="1:16" s="3084" customFormat="1" ht="15">
      <c r="A1294" s="3085"/>
      <c r="K1294" s="3168"/>
      <c r="L1294" s="3085"/>
      <c r="M1294" s="3085"/>
      <c r="N1294" s="3085"/>
      <c r="P1294" s="3206"/>
    </row>
    <row r="1295" spans="1:16" s="3084" customFormat="1" ht="15">
      <c r="A1295" s="3085"/>
      <c r="K1295" s="3168"/>
      <c r="L1295" s="3085"/>
      <c r="M1295" s="3085"/>
      <c r="N1295" s="3085"/>
      <c r="P1295" s="3206"/>
    </row>
    <row r="1296" spans="1:16" s="3084" customFormat="1" ht="15">
      <c r="A1296" s="3085"/>
      <c r="K1296" s="3168"/>
      <c r="L1296" s="3085"/>
      <c r="M1296" s="3085"/>
      <c r="N1296" s="3085"/>
      <c r="P1296" s="3206"/>
    </row>
    <row r="1297" spans="1:16" s="3084" customFormat="1" ht="15">
      <c r="A1297" s="3085"/>
      <c r="K1297" s="3168"/>
      <c r="L1297" s="3085"/>
      <c r="M1297" s="3085"/>
      <c r="N1297" s="3085"/>
      <c r="P1297" s="3206"/>
    </row>
    <row r="1298" spans="1:16" s="3084" customFormat="1" ht="15">
      <c r="A1298" s="3085"/>
      <c r="K1298" s="3168"/>
      <c r="L1298" s="3085"/>
      <c r="M1298" s="3085"/>
      <c r="N1298" s="3085"/>
      <c r="P1298" s="3206"/>
    </row>
    <row r="1299" spans="1:16" s="3084" customFormat="1" ht="15">
      <c r="A1299" s="3085"/>
      <c r="K1299" s="3168"/>
      <c r="L1299" s="3085"/>
      <c r="M1299" s="3085"/>
      <c r="N1299" s="3085"/>
      <c r="P1299" s="3206"/>
    </row>
    <row r="1300" spans="1:16" s="3084" customFormat="1" ht="15">
      <c r="A1300" s="3085"/>
      <c r="K1300" s="3168"/>
      <c r="L1300" s="3085"/>
      <c r="M1300" s="3085"/>
      <c r="N1300" s="3085"/>
      <c r="P1300" s="3206"/>
    </row>
    <row r="1301" spans="1:16" s="3084" customFormat="1" ht="15">
      <c r="A1301" s="3085"/>
      <c r="K1301" s="3168"/>
      <c r="L1301" s="3085"/>
      <c r="M1301" s="3085"/>
      <c r="N1301" s="3085"/>
      <c r="P1301" s="3206"/>
    </row>
    <row r="1302" spans="1:16" s="3084" customFormat="1" ht="15">
      <c r="A1302" s="3085"/>
      <c r="K1302" s="3168"/>
      <c r="L1302" s="3085"/>
      <c r="M1302" s="3085"/>
      <c r="N1302" s="3085"/>
      <c r="P1302" s="3206"/>
    </row>
    <row r="1303" spans="1:16" s="3084" customFormat="1" ht="15">
      <c r="A1303" s="3085"/>
      <c r="K1303" s="3168"/>
      <c r="L1303" s="3085"/>
      <c r="M1303" s="3085"/>
      <c r="N1303" s="3085"/>
      <c r="P1303" s="3206"/>
    </row>
    <row r="1304" spans="1:16" s="3084" customFormat="1" ht="15">
      <c r="A1304" s="3085"/>
      <c r="K1304" s="3168"/>
      <c r="L1304" s="3085"/>
      <c r="M1304" s="3085"/>
      <c r="N1304" s="3085"/>
      <c r="P1304" s="3206"/>
    </row>
    <row r="1305" spans="1:16" s="3084" customFormat="1" ht="15">
      <c r="A1305" s="3085"/>
      <c r="K1305" s="3168"/>
      <c r="L1305" s="3085"/>
      <c r="M1305" s="3085"/>
      <c r="N1305" s="3085"/>
      <c r="P1305" s="3206"/>
    </row>
    <row r="1306" spans="1:16" s="3084" customFormat="1" ht="15">
      <c r="A1306" s="3085"/>
      <c r="K1306" s="3168"/>
      <c r="L1306" s="3085"/>
      <c r="M1306" s="3085"/>
      <c r="N1306" s="3085"/>
      <c r="P1306" s="3206"/>
    </row>
    <row r="1307" spans="1:16" s="3084" customFormat="1" ht="15">
      <c r="A1307" s="3085"/>
      <c r="K1307" s="3168"/>
      <c r="L1307" s="3085"/>
      <c r="M1307" s="3085"/>
      <c r="N1307" s="3085"/>
      <c r="P1307" s="3206"/>
    </row>
    <row r="1308" spans="1:16" s="3084" customFormat="1" ht="15">
      <c r="A1308" s="3085"/>
      <c r="K1308" s="3168"/>
      <c r="L1308" s="3085"/>
      <c r="M1308" s="3085"/>
      <c r="N1308" s="3085"/>
      <c r="P1308" s="3206"/>
    </row>
    <row r="1309" spans="1:16" s="3084" customFormat="1" ht="15">
      <c r="A1309" s="3085"/>
      <c r="K1309" s="3168"/>
      <c r="L1309" s="3085"/>
      <c r="M1309" s="3085"/>
      <c r="N1309" s="3085"/>
      <c r="P1309" s="3206"/>
    </row>
    <row r="1310" spans="1:16" s="3084" customFormat="1" ht="15">
      <c r="A1310" s="3085"/>
      <c r="K1310" s="3168"/>
      <c r="L1310" s="3085"/>
      <c r="M1310" s="3085"/>
      <c r="N1310" s="3085"/>
      <c r="P1310" s="3206"/>
    </row>
    <row r="1311" spans="1:16" s="3084" customFormat="1" ht="15">
      <c r="A1311" s="3085"/>
      <c r="K1311" s="3168"/>
      <c r="L1311" s="3085"/>
      <c r="M1311" s="3085"/>
      <c r="N1311" s="3085"/>
      <c r="P1311" s="3206"/>
    </row>
    <row r="1312" spans="1:16" s="3084" customFormat="1" ht="15">
      <c r="A1312" s="3085"/>
      <c r="K1312" s="3168"/>
      <c r="L1312" s="3085"/>
      <c r="M1312" s="3085"/>
      <c r="N1312" s="3085"/>
      <c r="P1312" s="3206"/>
    </row>
    <row r="1313" spans="1:16" s="3084" customFormat="1" ht="15">
      <c r="A1313" s="3085"/>
      <c r="K1313" s="3168"/>
      <c r="L1313" s="3085"/>
      <c r="M1313" s="3085"/>
      <c r="N1313" s="3085"/>
      <c r="P1313" s="3206"/>
    </row>
    <row r="1314" spans="1:16" s="3084" customFormat="1" ht="15">
      <c r="A1314" s="3085"/>
      <c r="K1314" s="3168"/>
      <c r="L1314" s="3085"/>
      <c r="M1314" s="3085"/>
      <c r="N1314" s="3085"/>
      <c r="P1314" s="3206"/>
    </row>
    <row r="1315" spans="1:16" s="3084" customFormat="1" ht="15">
      <c r="A1315" s="3085"/>
      <c r="K1315" s="3168"/>
      <c r="L1315" s="3085"/>
      <c r="M1315" s="3085"/>
      <c r="N1315" s="3085"/>
      <c r="P1315" s="3206"/>
    </row>
    <row r="1316" spans="1:16" s="3084" customFormat="1" ht="15">
      <c r="A1316" s="3085"/>
      <c r="K1316" s="3168"/>
      <c r="L1316" s="3085"/>
      <c r="M1316" s="3085"/>
      <c r="N1316" s="3085"/>
      <c r="P1316" s="3206"/>
    </row>
    <row r="1317" spans="1:16" s="3084" customFormat="1" ht="15">
      <c r="A1317" s="3085"/>
      <c r="K1317" s="3168"/>
      <c r="L1317" s="3085"/>
      <c r="M1317" s="3085"/>
      <c r="N1317" s="3085"/>
      <c r="P1317" s="3206"/>
    </row>
    <row r="1318" spans="1:16" s="3084" customFormat="1" ht="15">
      <c r="A1318" s="3085"/>
      <c r="K1318" s="3168"/>
      <c r="L1318" s="3085"/>
      <c r="M1318" s="3085"/>
      <c r="N1318" s="3085"/>
      <c r="P1318" s="3206"/>
    </row>
    <row r="1319" spans="1:16" s="3084" customFormat="1" ht="15">
      <c r="A1319" s="3085"/>
      <c r="K1319" s="3168"/>
      <c r="L1319" s="3085"/>
      <c r="M1319" s="3085"/>
      <c r="N1319" s="3085"/>
      <c r="P1319" s="3206"/>
    </row>
    <row r="1320" spans="1:16" s="3084" customFormat="1" ht="15">
      <c r="A1320" s="3085"/>
      <c r="K1320" s="3168"/>
      <c r="L1320" s="3085"/>
      <c r="M1320" s="3085"/>
      <c r="N1320" s="3085"/>
      <c r="P1320" s="3206"/>
    </row>
    <row r="1321" spans="1:16" s="3084" customFormat="1" ht="15">
      <c r="A1321" s="3085"/>
      <c r="K1321" s="3168"/>
      <c r="L1321" s="3085"/>
      <c r="M1321" s="3085"/>
      <c r="N1321" s="3085"/>
      <c r="P1321" s="3206"/>
    </row>
    <row r="1322" spans="1:16" s="3084" customFormat="1" ht="15">
      <c r="A1322" s="3085"/>
      <c r="K1322" s="3168"/>
      <c r="L1322" s="3085"/>
      <c r="M1322" s="3085"/>
      <c r="N1322" s="3085"/>
      <c r="P1322" s="3206"/>
    </row>
    <row r="1323" spans="1:16" s="3084" customFormat="1" ht="15">
      <c r="A1323" s="3085"/>
      <c r="K1323" s="3168"/>
      <c r="L1323" s="3085"/>
      <c r="M1323" s="3085"/>
      <c r="N1323" s="3085"/>
      <c r="P1323" s="3206"/>
    </row>
    <row r="1324" spans="1:16" s="3084" customFormat="1" ht="15">
      <c r="A1324" s="3085"/>
      <c r="K1324" s="3168"/>
      <c r="L1324" s="3085"/>
      <c r="M1324" s="3085"/>
      <c r="N1324" s="3085"/>
      <c r="P1324" s="3206"/>
    </row>
    <row r="1325" spans="1:16" s="3084" customFormat="1" ht="15">
      <c r="A1325" s="3085"/>
      <c r="K1325" s="3168"/>
      <c r="L1325" s="3085"/>
      <c r="M1325" s="3085"/>
      <c r="N1325" s="3085"/>
      <c r="P1325" s="3206"/>
    </row>
    <row r="1326" spans="1:16" s="3084" customFormat="1" ht="15">
      <c r="A1326" s="3085"/>
      <c r="K1326" s="3168"/>
      <c r="L1326" s="3085"/>
      <c r="M1326" s="3085"/>
      <c r="N1326" s="3085"/>
      <c r="P1326" s="3206"/>
    </row>
    <row r="1327" spans="1:16" s="3084" customFormat="1" ht="15">
      <c r="A1327" s="3085"/>
      <c r="K1327" s="3168"/>
      <c r="L1327" s="3085"/>
      <c r="M1327" s="3085"/>
      <c r="N1327" s="3085"/>
      <c r="P1327" s="3206"/>
    </row>
    <row r="1328" spans="1:16" s="3084" customFormat="1" ht="15">
      <c r="A1328" s="3085"/>
      <c r="K1328" s="3168"/>
      <c r="L1328" s="3085"/>
      <c r="M1328" s="3085"/>
      <c r="N1328" s="3085"/>
      <c r="P1328" s="3206"/>
    </row>
    <row r="1329" spans="1:16" s="3084" customFormat="1" ht="15">
      <c r="A1329" s="3085"/>
      <c r="K1329" s="3168"/>
      <c r="L1329" s="3085"/>
      <c r="M1329" s="3085"/>
      <c r="N1329" s="3085"/>
      <c r="P1329" s="3206"/>
    </row>
    <row r="1330" spans="1:16" s="3084" customFormat="1" ht="15">
      <c r="A1330" s="3085"/>
      <c r="K1330" s="3168"/>
      <c r="L1330" s="3085"/>
      <c r="M1330" s="3085"/>
      <c r="N1330" s="3085"/>
      <c r="P1330" s="3206"/>
    </row>
    <row r="1331" spans="1:16" s="3084" customFormat="1" ht="15">
      <c r="A1331" s="3085"/>
      <c r="K1331" s="3168"/>
      <c r="L1331" s="3085"/>
      <c r="M1331" s="3085"/>
      <c r="N1331" s="3085"/>
      <c r="P1331" s="3206"/>
    </row>
    <row r="1332" spans="1:16" s="3084" customFormat="1" ht="15">
      <c r="A1332" s="3085"/>
      <c r="K1332" s="3168"/>
      <c r="L1332" s="3085"/>
      <c r="M1332" s="3085"/>
      <c r="N1332" s="3085"/>
      <c r="P1332" s="3206"/>
    </row>
    <row r="1333" spans="1:16" s="3084" customFormat="1" ht="15">
      <c r="A1333" s="3085"/>
      <c r="K1333" s="3168"/>
      <c r="L1333" s="3085"/>
      <c r="M1333" s="3085"/>
      <c r="N1333" s="3085"/>
      <c r="P1333" s="3206"/>
    </row>
    <row r="1334" spans="1:16" s="3084" customFormat="1" ht="15">
      <c r="A1334" s="3085"/>
      <c r="K1334" s="3168"/>
      <c r="L1334" s="3085"/>
      <c r="M1334" s="3085"/>
      <c r="N1334" s="3085"/>
      <c r="P1334" s="3206"/>
    </row>
    <row r="1335" spans="1:16" s="3084" customFormat="1" ht="15">
      <c r="A1335" s="3085"/>
      <c r="K1335" s="3168"/>
      <c r="L1335" s="3085"/>
      <c r="M1335" s="3085"/>
      <c r="N1335" s="3085"/>
      <c r="P1335" s="3206"/>
    </row>
    <row r="1336" spans="1:16" s="3084" customFormat="1" ht="15">
      <c r="A1336" s="3085"/>
      <c r="K1336" s="3168"/>
      <c r="L1336" s="3085"/>
      <c r="M1336" s="3085"/>
      <c r="N1336" s="3085"/>
      <c r="P1336" s="3206"/>
    </row>
    <row r="1337" spans="1:16" s="3084" customFormat="1" ht="15">
      <c r="A1337" s="3085"/>
      <c r="K1337" s="3168"/>
      <c r="L1337" s="3085"/>
      <c r="M1337" s="3085"/>
      <c r="N1337" s="3085"/>
      <c r="P1337" s="3206"/>
    </row>
    <row r="1338" spans="1:16" s="3084" customFormat="1" ht="15">
      <c r="A1338" s="3085"/>
      <c r="K1338" s="3168"/>
      <c r="L1338" s="3085"/>
      <c r="M1338" s="3085"/>
      <c r="N1338" s="3085"/>
      <c r="P1338" s="3206"/>
    </row>
    <row r="1339" spans="1:16" s="3084" customFormat="1" ht="15">
      <c r="A1339" s="3085"/>
      <c r="K1339" s="3168"/>
      <c r="L1339" s="3085"/>
      <c r="M1339" s="3085"/>
      <c r="N1339" s="3085"/>
      <c r="P1339" s="3206"/>
    </row>
    <row r="1340" spans="1:16" s="3084" customFormat="1" ht="15">
      <c r="A1340" s="3085"/>
      <c r="K1340" s="3168"/>
      <c r="L1340" s="3085"/>
      <c r="M1340" s="3085"/>
      <c r="N1340" s="3085"/>
      <c r="P1340" s="3206"/>
    </row>
    <row r="1341" spans="1:16" s="3084" customFormat="1" ht="15">
      <c r="A1341" s="3085"/>
      <c r="K1341" s="3168"/>
      <c r="L1341" s="3085"/>
      <c r="M1341" s="3085"/>
      <c r="N1341" s="3085"/>
      <c r="P1341" s="3206"/>
    </row>
    <row r="1342" spans="1:16" s="3084" customFormat="1" ht="15">
      <c r="A1342" s="3085"/>
      <c r="K1342" s="3168"/>
      <c r="L1342" s="3085"/>
      <c r="M1342" s="3085"/>
      <c r="N1342" s="3085"/>
      <c r="P1342" s="3206"/>
    </row>
    <row r="1343" spans="1:16" s="3084" customFormat="1" ht="15">
      <c r="A1343" s="3085"/>
      <c r="K1343" s="3168"/>
      <c r="L1343" s="3085"/>
      <c r="M1343" s="3085"/>
      <c r="N1343" s="3085"/>
      <c r="P1343" s="3206"/>
    </row>
    <row r="1344" spans="1:16" s="3084" customFormat="1" ht="15">
      <c r="A1344" s="3085"/>
      <c r="K1344" s="3168"/>
      <c r="L1344" s="3085"/>
      <c r="M1344" s="3085"/>
      <c r="N1344" s="3085"/>
      <c r="P1344" s="3206"/>
    </row>
    <row r="1345" spans="1:16" s="3084" customFormat="1" ht="15">
      <c r="A1345" s="3085"/>
      <c r="K1345" s="3168"/>
      <c r="L1345" s="3085"/>
      <c r="M1345" s="3085"/>
      <c r="N1345" s="3085"/>
      <c r="P1345" s="3206"/>
    </row>
    <row r="1346" spans="1:16" s="3084" customFormat="1" ht="15">
      <c r="A1346" s="3085"/>
      <c r="K1346" s="3168"/>
      <c r="L1346" s="3085"/>
      <c r="M1346" s="3085"/>
      <c r="N1346" s="3085"/>
      <c r="P1346" s="3206"/>
    </row>
    <row r="1347" spans="1:16" s="3084" customFormat="1" ht="15">
      <c r="A1347" s="3085"/>
      <c r="K1347" s="3168"/>
      <c r="L1347" s="3085"/>
      <c r="M1347" s="3085"/>
      <c r="N1347" s="3085"/>
      <c r="P1347" s="3206"/>
    </row>
    <row r="1348" spans="1:16" s="3084" customFormat="1" ht="15">
      <c r="A1348" s="3085"/>
      <c r="K1348" s="3168"/>
      <c r="L1348" s="3085"/>
      <c r="M1348" s="3085"/>
      <c r="N1348" s="3085"/>
      <c r="P1348" s="3206"/>
    </row>
    <row r="1349" spans="1:16" s="3084" customFormat="1" ht="15">
      <c r="A1349" s="3085"/>
      <c r="K1349" s="3168"/>
      <c r="L1349" s="3085"/>
      <c r="M1349" s="3085"/>
      <c r="N1349" s="3085"/>
      <c r="P1349" s="3206"/>
    </row>
    <row r="1350" spans="1:16" s="3084" customFormat="1" ht="15">
      <c r="A1350" s="3085"/>
      <c r="K1350" s="3168"/>
      <c r="L1350" s="3085"/>
      <c r="M1350" s="3085"/>
      <c r="N1350" s="3085"/>
      <c r="P1350" s="3206"/>
    </row>
    <row r="1351" spans="1:16" s="3084" customFormat="1" ht="15">
      <c r="A1351" s="3085"/>
      <c r="K1351" s="3168"/>
      <c r="L1351" s="3085"/>
      <c r="M1351" s="3085"/>
      <c r="N1351" s="3085"/>
      <c r="P1351" s="3206"/>
    </row>
    <row r="1352" spans="1:16" s="3084" customFormat="1" ht="15">
      <c r="A1352" s="3085"/>
      <c r="K1352" s="3168"/>
      <c r="L1352" s="3085"/>
      <c r="M1352" s="3085"/>
      <c r="N1352" s="3085"/>
      <c r="P1352" s="3206"/>
    </row>
    <row r="1353" spans="1:16" s="3084" customFormat="1" ht="15">
      <c r="A1353" s="3085"/>
      <c r="K1353" s="3168"/>
      <c r="L1353" s="3085"/>
      <c r="M1353" s="3085"/>
      <c r="N1353" s="3085"/>
      <c r="P1353" s="3206"/>
    </row>
    <row r="1354" spans="1:16" s="3084" customFormat="1" ht="15">
      <c r="A1354" s="3085"/>
      <c r="K1354" s="3168"/>
      <c r="L1354" s="3085"/>
      <c r="M1354" s="3085"/>
      <c r="N1354" s="3085"/>
      <c r="P1354" s="3206"/>
    </row>
    <row r="1355" spans="1:16" s="3084" customFormat="1" ht="15">
      <c r="A1355" s="3085"/>
      <c r="K1355" s="3168"/>
      <c r="L1355" s="3085"/>
      <c r="M1355" s="3085"/>
      <c r="N1355" s="3085"/>
      <c r="P1355" s="3206"/>
    </row>
    <row r="1356" spans="1:16" s="3084" customFormat="1" ht="15">
      <c r="A1356" s="3085"/>
      <c r="K1356" s="3168"/>
      <c r="L1356" s="3085"/>
      <c r="M1356" s="3085"/>
      <c r="N1356" s="3085"/>
      <c r="P1356" s="3206"/>
    </row>
    <row r="1357" spans="1:16" s="3084" customFormat="1" ht="15">
      <c r="A1357" s="3085"/>
      <c r="K1357" s="3168"/>
      <c r="L1357" s="3085"/>
      <c r="M1357" s="3085"/>
      <c r="N1357" s="3085"/>
      <c r="P1357" s="3206"/>
    </row>
    <row r="1358" spans="1:16" s="3084" customFormat="1" ht="15">
      <c r="A1358" s="3085"/>
      <c r="K1358" s="3168"/>
      <c r="L1358" s="3085"/>
      <c r="M1358" s="3085"/>
      <c r="N1358" s="3085"/>
      <c r="P1358" s="3206"/>
    </row>
    <row r="1359" spans="1:16" s="3084" customFormat="1" ht="15">
      <c r="A1359" s="3085"/>
      <c r="K1359" s="3168"/>
      <c r="L1359" s="3085"/>
      <c r="M1359" s="3085"/>
      <c r="N1359" s="3085"/>
      <c r="P1359" s="3206"/>
    </row>
    <row r="1360" spans="1:16" s="3084" customFormat="1" ht="15">
      <c r="A1360" s="3085"/>
      <c r="K1360" s="3168"/>
      <c r="L1360" s="3085"/>
      <c r="M1360" s="3085"/>
      <c r="N1360" s="3085"/>
      <c r="P1360" s="3206"/>
    </row>
    <row r="1361" spans="1:16" s="3084" customFormat="1" ht="15">
      <c r="A1361" s="3085"/>
      <c r="K1361" s="3168"/>
      <c r="L1361" s="3085"/>
      <c r="M1361" s="3085"/>
      <c r="N1361" s="3085"/>
      <c r="P1361" s="3206"/>
    </row>
    <row r="1362" spans="1:16" s="3084" customFormat="1" ht="15">
      <c r="A1362" s="3085"/>
      <c r="K1362" s="3168"/>
      <c r="L1362" s="3085"/>
      <c r="M1362" s="3085"/>
      <c r="N1362" s="3085"/>
      <c r="P1362" s="3206"/>
    </row>
    <row r="1363" spans="1:16" s="3084" customFormat="1" ht="15">
      <c r="A1363" s="3085"/>
      <c r="K1363" s="3168"/>
      <c r="L1363" s="3085"/>
      <c r="M1363" s="3085"/>
      <c r="N1363" s="3085"/>
      <c r="P1363" s="3206"/>
    </row>
    <row r="1364" spans="1:16" s="3084" customFormat="1" ht="15">
      <c r="A1364" s="3085"/>
      <c r="K1364" s="3168"/>
      <c r="L1364" s="3085"/>
      <c r="M1364" s="3085"/>
      <c r="N1364" s="3085"/>
      <c r="P1364" s="3206"/>
    </row>
    <row r="1365" spans="1:16" s="3084" customFormat="1" ht="15">
      <c r="A1365" s="3085"/>
      <c r="K1365" s="3168"/>
      <c r="L1365" s="3085"/>
      <c r="M1365" s="3085"/>
      <c r="N1365" s="3085"/>
      <c r="P1365" s="3206"/>
    </row>
    <row r="1366" spans="1:16" s="3084" customFormat="1" ht="15">
      <c r="A1366" s="3085"/>
      <c r="K1366" s="3168"/>
      <c r="L1366" s="3085"/>
      <c r="M1366" s="3085"/>
      <c r="N1366" s="3085"/>
      <c r="P1366" s="3206"/>
    </row>
    <row r="1367" spans="1:16" s="3084" customFormat="1" ht="15">
      <c r="A1367" s="3085"/>
      <c r="K1367" s="3168"/>
      <c r="L1367" s="3085"/>
      <c r="M1367" s="3085"/>
      <c r="N1367" s="3085"/>
      <c r="P1367" s="3206"/>
    </row>
    <row r="1368" spans="1:16" s="3084" customFormat="1" ht="15">
      <c r="A1368" s="3085"/>
      <c r="K1368" s="3168"/>
      <c r="L1368" s="3085"/>
      <c r="M1368" s="3085"/>
      <c r="N1368" s="3085"/>
      <c r="P1368" s="3206"/>
    </row>
    <row r="1369" spans="1:16" s="3084" customFormat="1" ht="15">
      <c r="A1369" s="3085"/>
      <c r="K1369" s="3168"/>
      <c r="L1369" s="3085"/>
      <c r="M1369" s="3085"/>
      <c r="N1369" s="3085"/>
      <c r="P1369" s="3206"/>
    </row>
    <row r="1370" spans="1:16" s="3084" customFormat="1" ht="15">
      <c r="A1370" s="3085"/>
      <c r="K1370" s="3168"/>
      <c r="L1370" s="3085"/>
      <c r="M1370" s="3085"/>
      <c r="N1370" s="3085"/>
      <c r="P1370" s="3206"/>
    </row>
    <row r="1371" spans="1:16" s="3084" customFormat="1" ht="15">
      <c r="A1371" s="3085"/>
      <c r="K1371" s="3168"/>
      <c r="L1371" s="3085"/>
      <c r="M1371" s="3085"/>
      <c r="N1371" s="3085"/>
      <c r="P1371" s="3206"/>
    </row>
    <row r="1372" spans="1:16" s="3084" customFormat="1" ht="15">
      <c r="A1372" s="3085"/>
      <c r="K1372" s="3168"/>
      <c r="L1372" s="3085"/>
      <c r="M1372" s="3085"/>
      <c r="N1372" s="3085"/>
      <c r="P1372" s="3206"/>
    </row>
    <row r="1373" spans="1:16" s="3084" customFormat="1" ht="15">
      <c r="A1373" s="3085"/>
      <c r="K1373" s="3168"/>
      <c r="L1373" s="3085"/>
      <c r="M1373" s="3085"/>
      <c r="N1373" s="3085"/>
      <c r="P1373" s="3206"/>
    </row>
    <row r="1374" spans="1:16" s="3084" customFormat="1" ht="15">
      <c r="A1374" s="3085"/>
      <c r="K1374" s="3168"/>
      <c r="L1374" s="3085"/>
      <c r="M1374" s="3085"/>
      <c r="N1374" s="3085"/>
      <c r="P1374" s="3206"/>
    </row>
    <row r="1375" spans="1:16" s="3084" customFormat="1" ht="15">
      <c r="A1375" s="3085"/>
      <c r="K1375" s="3168"/>
      <c r="L1375" s="3085"/>
      <c r="M1375" s="3085"/>
      <c r="N1375" s="3085"/>
      <c r="P1375" s="3206"/>
    </row>
    <row r="1376" spans="1:16" s="3084" customFormat="1" ht="15">
      <c r="A1376" s="3085"/>
      <c r="K1376" s="3168"/>
      <c r="L1376" s="3085"/>
      <c r="M1376" s="3085"/>
      <c r="N1376" s="3085"/>
      <c r="P1376" s="3206"/>
    </row>
    <row r="1377" spans="1:16" s="3084" customFormat="1" ht="15">
      <c r="A1377" s="3085"/>
      <c r="K1377" s="3168"/>
      <c r="L1377" s="3085"/>
      <c r="M1377" s="3085"/>
      <c r="N1377" s="3085"/>
      <c r="P1377" s="3206"/>
    </row>
    <row r="1378" spans="1:16" s="3084" customFormat="1" ht="15">
      <c r="A1378" s="3085"/>
      <c r="K1378" s="3168"/>
      <c r="L1378" s="3085"/>
      <c r="M1378" s="3085"/>
      <c r="N1378" s="3085"/>
      <c r="P1378" s="3206"/>
    </row>
    <row r="1379" spans="1:16" s="3084" customFormat="1" ht="15">
      <c r="A1379" s="3085"/>
      <c r="K1379" s="3168"/>
      <c r="L1379" s="3085"/>
      <c r="M1379" s="3085"/>
      <c r="N1379" s="3085"/>
      <c r="P1379" s="3206"/>
    </row>
    <row r="1380" spans="1:16" s="3084" customFormat="1" ht="15">
      <c r="A1380" s="3085"/>
      <c r="K1380" s="3168"/>
      <c r="L1380" s="3085"/>
      <c r="M1380" s="3085"/>
      <c r="N1380" s="3085"/>
      <c r="P1380" s="3206"/>
    </row>
    <row r="1381" spans="1:16" s="3084" customFormat="1" ht="15">
      <c r="A1381" s="3085"/>
      <c r="K1381" s="3168"/>
      <c r="L1381" s="3085"/>
      <c r="M1381" s="3085"/>
      <c r="N1381" s="3085"/>
      <c r="P1381" s="3206"/>
    </row>
    <row r="1382" spans="1:16" s="3084" customFormat="1" ht="15">
      <c r="A1382" s="3085"/>
      <c r="K1382" s="3168"/>
      <c r="L1382" s="3085"/>
      <c r="M1382" s="3085"/>
      <c r="N1382" s="3085"/>
      <c r="P1382" s="3206"/>
    </row>
    <row r="1383" spans="1:16" s="3084" customFormat="1" ht="15">
      <c r="A1383" s="3085"/>
      <c r="K1383" s="3168"/>
      <c r="L1383" s="3085"/>
      <c r="M1383" s="3085"/>
      <c r="N1383" s="3085"/>
      <c r="P1383" s="3206"/>
    </row>
    <row r="1384" spans="1:16" s="3084" customFormat="1" ht="15">
      <c r="A1384" s="3085"/>
      <c r="K1384" s="3168"/>
      <c r="L1384" s="3085"/>
      <c r="M1384" s="3085"/>
      <c r="N1384" s="3085"/>
      <c r="P1384" s="3206"/>
    </row>
    <row r="1385" spans="1:16" s="3084" customFormat="1" ht="15">
      <c r="A1385" s="3085"/>
      <c r="K1385" s="3168"/>
      <c r="L1385" s="3085"/>
      <c r="M1385" s="3085"/>
      <c r="N1385" s="3085"/>
      <c r="P1385" s="3206"/>
    </row>
    <row r="1386" spans="1:16" s="3084" customFormat="1" ht="15">
      <c r="A1386" s="3085"/>
      <c r="K1386" s="3168"/>
      <c r="L1386" s="3085"/>
      <c r="M1386" s="3085"/>
      <c r="N1386" s="3085"/>
      <c r="P1386" s="3206"/>
    </row>
    <row r="1387" spans="1:16" s="3084" customFormat="1" ht="15">
      <c r="A1387" s="3085"/>
      <c r="K1387" s="3168"/>
      <c r="L1387" s="3085"/>
      <c r="M1387" s="3085"/>
      <c r="N1387" s="3085"/>
      <c r="P1387" s="3206"/>
    </row>
    <row r="1388" spans="1:16" s="3084" customFormat="1" ht="15">
      <c r="A1388" s="3085"/>
      <c r="K1388" s="3168"/>
      <c r="L1388" s="3085"/>
      <c r="M1388" s="3085"/>
      <c r="N1388" s="3085"/>
      <c r="P1388" s="3206"/>
    </row>
    <row r="1389" spans="1:16" s="3084" customFormat="1" ht="15">
      <c r="A1389" s="3085"/>
      <c r="K1389" s="3168"/>
      <c r="L1389" s="3085"/>
      <c r="M1389" s="3085"/>
      <c r="N1389" s="3085"/>
      <c r="P1389" s="3206"/>
    </row>
    <row r="1390" spans="1:16" s="3084" customFormat="1" ht="15">
      <c r="A1390" s="3085"/>
      <c r="K1390" s="3168"/>
      <c r="L1390" s="3085"/>
      <c r="M1390" s="3085"/>
      <c r="N1390" s="3085"/>
      <c r="P1390" s="3206"/>
    </row>
    <row r="1391" spans="1:16" s="3084" customFormat="1" ht="15">
      <c r="A1391" s="3085"/>
      <c r="K1391" s="3168"/>
      <c r="L1391" s="3085"/>
      <c r="M1391" s="3085"/>
      <c r="N1391" s="3085"/>
      <c r="P1391" s="3206"/>
    </row>
    <row r="1392" spans="1:16" s="3084" customFormat="1" ht="15">
      <c r="A1392" s="3085"/>
      <c r="K1392" s="3168"/>
      <c r="L1392" s="3085"/>
      <c r="M1392" s="3085"/>
      <c r="N1392" s="3085"/>
      <c r="P1392" s="3206"/>
    </row>
    <row r="1393" spans="1:16" s="3084" customFormat="1" ht="15">
      <c r="A1393" s="3085"/>
      <c r="K1393" s="3168"/>
      <c r="L1393" s="3085"/>
      <c r="M1393" s="3085"/>
      <c r="N1393" s="3085"/>
      <c r="P1393" s="3206"/>
    </row>
    <row r="1394" spans="1:16" s="3084" customFormat="1" ht="15">
      <c r="A1394" s="3085"/>
      <c r="K1394" s="3168"/>
      <c r="L1394" s="3085"/>
      <c r="M1394" s="3085"/>
      <c r="N1394" s="3085"/>
      <c r="P1394" s="3206"/>
    </row>
    <row r="1395" spans="1:16" s="3084" customFormat="1" ht="15">
      <c r="A1395" s="3085"/>
      <c r="K1395" s="3168"/>
      <c r="L1395" s="3085"/>
      <c r="M1395" s="3085"/>
      <c r="N1395" s="3085"/>
      <c r="P1395" s="3206"/>
    </row>
    <row r="1396" spans="1:16" s="3084" customFormat="1" ht="15">
      <c r="A1396" s="3085"/>
      <c r="K1396" s="3168"/>
      <c r="L1396" s="3085"/>
      <c r="M1396" s="3085"/>
      <c r="N1396" s="3085"/>
      <c r="P1396" s="3206"/>
    </row>
    <row r="1397" spans="1:16" s="3084" customFormat="1" ht="15">
      <c r="A1397" s="3085"/>
      <c r="K1397" s="3168"/>
      <c r="L1397" s="3085"/>
      <c r="M1397" s="3085"/>
      <c r="N1397" s="3085"/>
      <c r="P1397" s="3206"/>
    </row>
    <row r="1398" spans="1:16" s="3084" customFormat="1" ht="15">
      <c r="A1398" s="3085"/>
      <c r="K1398" s="3168"/>
      <c r="L1398" s="3085"/>
      <c r="M1398" s="3085"/>
      <c r="N1398" s="3085"/>
      <c r="P1398" s="3206"/>
    </row>
    <row r="1399" spans="1:16" s="3084" customFormat="1" ht="15">
      <c r="A1399" s="3085"/>
      <c r="K1399" s="3168"/>
      <c r="L1399" s="3085"/>
      <c r="M1399" s="3085"/>
      <c r="N1399" s="3085"/>
      <c r="P1399" s="3206"/>
    </row>
    <row r="1400" spans="1:16" s="3084" customFormat="1" ht="15">
      <c r="A1400" s="3085"/>
      <c r="K1400" s="3168"/>
      <c r="L1400" s="3085"/>
      <c r="M1400" s="3085"/>
      <c r="N1400" s="3085"/>
      <c r="P1400" s="3206"/>
    </row>
    <row r="1401" spans="1:16" s="3084" customFormat="1" ht="15">
      <c r="A1401" s="3085"/>
      <c r="K1401" s="3168"/>
      <c r="L1401" s="3085"/>
      <c r="M1401" s="3085"/>
      <c r="N1401" s="3085"/>
      <c r="P1401" s="3206"/>
    </row>
    <row r="1402" spans="1:16" s="3084" customFormat="1" ht="15">
      <c r="A1402" s="3085"/>
      <c r="K1402" s="3168"/>
      <c r="L1402" s="3085"/>
      <c r="M1402" s="3085"/>
      <c r="N1402" s="3085"/>
      <c r="P1402" s="3206"/>
    </row>
    <row r="1403" spans="1:16" s="3084" customFormat="1" ht="15">
      <c r="A1403" s="3085"/>
      <c r="K1403" s="3168"/>
      <c r="L1403" s="3085"/>
      <c r="M1403" s="3085"/>
      <c r="N1403" s="3085"/>
      <c r="P1403" s="3206"/>
    </row>
    <row r="1404" spans="1:16" s="3084" customFormat="1" ht="15">
      <c r="A1404" s="3085"/>
      <c r="K1404" s="3168"/>
      <c r="L1404" s="3085"/>
      <c r="M1404" s="3085"/>
      <c r="N1404" s="3085"/>
      <c r="P1404" s="3206"/>
    </row>
    <row r="1405" spans="1:16" s="3084" customFormat="1" ht="15">
      <c r="A1405" s="3085"/>
      <c r="K1405" s="3168"/>
      <c r="L1405" s="3085"/>
      <c r="M1405" s="3085"/>
      <c r="N1405" s="3085"/>
      <c r="P1405" s="3206"/>
    </row>
    <row r="1406" spans="1:16" s="3084" customFormat="1" ht="15">
      <c r="A1406" s="3085"/>
      <c r="K1406" s="3168"/>
      <c r="L1406" s="3085"/>
      <c r="M1406" s="3085"/>
      <c r="N1406" s="3085"/>
      <c r="P1406" s="3206"/>
    </row>
    <row r="1407" spans="1:16" s="3084" customFormat="1" ht="15">
      <c r="A1407" s="3085"/>
      <c r="K1407" s="3168"/>
      <c r="L1407" s="3085"/>
      <c r="M1407" s="3085"/>
      <c r="N1407" s="3085"/>
      <c r="P1407" s="3206"/>
    </row>
    <row r="1408" spans="1:16" s="3084" customFormat="1" ht="15">
      <c r="A1408" s="3085"/>
      <c r="K1408" s="3168"/>
      <c r="L1408" s="3085"/>
      <c r="M1408" s="3085"/>
      <c r="N1408" s="3085"/>
      <c r="P1408" s="3206"/>
    </row>
    <row r="1409" spans="1:16" s="3084" customFormat="1" ht="15">
      <c r="A1409" s="3085"/>
      <c r="K1409" s="3168"/>
      <c r="L1409" s="3085"/>
      <c r="M1409" s="3085"/>
      <c r="N1409" s="3085"/>
      <c r="P1409" s="3206"/>
    </row>
    <row r="1410" spans="1:16" s="3084" customFormat="1" ht="15">
      <c r="A1410" s="3085"/>
      <c r="K1410" s="3168"/>
      <c r="L1410" s="3085"/>
      <c r="M1410" s="3085"/>
      <c r="N1410" s="3085"/>
      <c r="P1410" s="3206"/>
    </row>
    <row r="1411" spans="1:16" s="3084" customFormat="1" ht="15">
      <c r="A1411" s="3085"/>
      <c r="K1411" s="3168"/>
      <c r="L1411" s="3085"/>
      <c r="M1411" s="3085"/>
      <c r="N1411" s="3085"/>
      <c r="P1411" s="3206"/>
    </row>
    <row r="1412" spans="1:16" s="3084" customFormat="1" ht="15">
      <c r="A1412" s="3085"/>
      <c r="K1412" s="3168"/>
      <c r="L1412" s="3085"/>
      <c r="M1412" s="3085"/>
      <c r="N1412" s="3085"/>
      <c r="P1412" s="3206"/>
    </row>
    <row r="1413" spans="1:16" s="3084" customFormat="1" ht="15">
      <c r="A1413" s="3085"/>
      <c r="K1413" s="3168"/>
      <c r="L1413" s="3085"/>
      <c r="M1413" s="3085"/>
      <c r="N1413" s="3085"/>
      <c r="P1413" s="3206"/>
    </row>
    <row r="1414" spans="1:16" s="3084" customFormat="1" ht="15">
      <c r="A1414" s="3085"/>
      <c r="K1414" s="3168"/>
      <c r="L1414" s="3085"/>
      <c r="M1414" s="3085"/>
      <c r="N1414" s="3085"/>
      <c r="P1414" s="3206"/>
    </row>
    <row r="1415" spans="1:16" s="3084" customFormat="1" ht="15">
      <c r="A1415" s="3085"/>
      <c r="K1415" s="3168"/>
      <c r="L1415" s="3085"/>
      <c r="M1415" s="3085"/>
      <c r="N1415" s="3085"/>
      <c r="P1415" s="3206"/>
    </row>
    <row r="1416" spans="1:16" s="3084" customFormat="1" ht="15">
      <c r="A1416" s="3085"/>
      <c r="K1416" s="3168"/>
      <c r="L1416" s="3085"/>
      <c r="M1416" s="3085"/>
      <c r="N1416" s="3085"/>
      <c r="P1416" s="3206"/>
    </row>
    <row r="1417" spans="1:16" s="3084" customFormat="1" ht="15">
      <c r="A1417" s="3085"/>
      <c r="K1417" s="3168"/>
      <c r="L1417" s="3085"/>
      <c r="M1417" s="3085"/>
      <c r="N1417" s="3085"/>
      <c r="P1417" s="3206"/>
    </row>
    <row r="1418" spans="1:16" s="3084" customFormat="1" ht="15">
      <c r="A1418" s="3085"/>
      <c r="K1418" s="3168"/>
      <c r="L1418" s="3085"/>
      <c r="M1418" s="3085"/>
      <c r="N1418" s="3085"/>
      <c r="P1418" s="3206"/>
    </row>
    <row r="1419" spans="1:16" s="3084" customFormat="1" ht="15">
      <c r="A1419" s="3085"/>
      <c r="K1419" s="3168"/>
      <c r="L1419" s="3085"/>
      <c r="M1419" s="3085"/>
      <c r="N1419" s="3085"/>
      <c r="P1419" s="3206"/>
    </row>
    <row r="1420" spans="1:16" s="3084" customFormat="1" ht="15">
      <c r="A1420" s="3085"/>
      <c r="K1420" s="3168"/>
      <c r="L1420" s="3085"/>
      <c r="M1420" s="3085"/>
      <c r="N1420" s="3085"/>
      <c r="P1420" s="3206"/>
    </row>
    <row r="1421" spans="1:16" s="3084" customFormat="1" ht="15">
      <c r="A1421" s="3085"/>
      <c r="K1421" s="3168"/>
      <c r="L1421" s="3085"/>
      <c r="M1421" s="3085"/>
      <c r="N1421" s="3085"/>
      <c r="P1421" s="3206"/>
    </row>
    <row r="1422" spans="1:16" s="3084" customFormat="1" ht="15">
      <c r="A1422" s="3085"/>
      <c r="K1422" s="3168"/>
      <c r="L1422" s="3085"/>
      <c r="M1422" s="3085"/>
      <c r="N1422" s="3085"/>
      <c r="P1422" s="3206"/>
    </row>
    <row r="1423" spans="1:16" s="3084" customFormat="1" ht="15">
      <c r="A1423" s="3085"/>
      <c r="K1423" s="3168"/>
      <c r="L1423" s="3085"/>
      <c r="M1423" s="3085"/>
      <c r="N1423" s="3085"/>
      <c r="P1423" s="3206"/>
    </row>
    <row r="1424" spans="1:16" s="3084" customFormat="1" ht="15">
      <c r="A1424" s="3085"/>
      <c r="K1424" s="3168"/>
      <c r="L1424" s="3085"/>
      <c r="M1424" s="3085"/>
      <c r="N1424" s="3085"/>
      <c r="P1424" s="3206"/>
    </row>
    <row r="1425" spans="1:16" s="3084" customFormat="1" ht="15">
      <c r="A1425" s="3085"/>
      <c r="K1425" s="3168"/>
      <c r="L1425" s="3085"/>
      <c r="M1425" s="3085"/>
      <c r="N1425" s="3085"/>
      <c r="P1425" s="3206"/>
    </row>
    <row r="1426" spans="1:16" s="3084" customFormat="1" ht="15">
      <c r="A1426" s="3085"/>
      <c r="K1426" s="3168"/>
      <c r="L1426" s="3085"/>
      <c r="M1426" s="3085"/>
      <c r="N1426" s="3085"/>
      <c r="P1426" s="3206"/>
    </row>
    <row r="1427" spans="1:16" s="3084" customFormat="1" ht="15">
      <c r="A1427" s="3085"/>
      <c r="K1427" s="3168"/>
      <c r="L1427" s="3085"/>
      <c r="M1427" s="3085"/>
      <c r="N1427" s="3085"/>
      <c r="P1427" s="3206"/>
    </row>
    <row r="1428" spans="1:16" s="3084" customFormat="1" ht="15">
      <c r="A1428" s="3085"/>
      <c r="K1428" s="3168"/>
      <c r="L1428" s="3085"/>
      <c r="M1428" s="3085"/>
      <c r="N1428" s="3085"/>
      <c r="P1428" s="3206"/>
    </row>
    <row r="1429" spans="1:16" s="3084" customFormat="1" ht="15">
      <c r="A1429" s="3085"/>
      <c r="K1429" s="3168"/>
      <c r="L1429" s="3085"/>
      <c r="M1429" s="3085"/>
      <c r="N1429" s="3085"/>
      <c r="P1429" s="3206"/>
    </row>
    <row r="1430" spans="1:16" s="3084" customFormat="1" ht="15">
      <c r="A1430" s="3085"/>
      <c r="K1430" s="3168"/>
      <c r="L1430" s="3085"/>
      <c r="M1430" s="3085"/>
      <c r="N1430" s="3085"/>
      <c r="P1430" s="3206"/>
    </row>
    <row r="1431" spans="1:16" s="3084" customFormat="1" ht="15">
      <c r="A1431" s="3085"/>
      <c r="K1431" s="3168"/>
      <c r="L1431" s="3085"/>
      <c r="M1431" s="3085"/>
      <c r="N1431" s="3085"/>
      <c r="P1431" s="3206"/>
    </row>
    <row r="1432" spans="1:16" s="3084" customFormat="1" ht="15">
      <c r="A1432" s="3085"/>
      <c r="K1432" s="3168"/>
      <c r="L1432" s="3085"/>
      <c r="M1432" s="3085"/>
      <c r="N1432" s="3085"/>
      <c r="P1432" s="3206"/>
    </row>
    <row r="1433" spans="1:16" s="3084" customFormat="1" ht="15">
      <c r="A1433" s="3085"/>
      <c r="K1433" s="3168"/>
      <c r="L1433" s="3085"/>
      <c r="M1433" s="3085"/>
      <c r="N1433" s="3085"/>
      <c r="P1433" s="3206"/>
    </row>
    <row r="1434" spans="1:16" s="3084" customFormat="1" ht="15">
      <c r="A1434" s="3085"/>
      <c r="K1434" s="3168"/>
      <c r="L1434" s="3085"/>
      <c r="M1434" s="3085"/>
      <c r="N1434" s="3085"/>
      <c r="P1434" s="3206"/>
    </row>
    <row r="1435" spans="1:16" s="3084" customFormat="1" ht="15">
      <c r="A1435" s="3085"/>
      <c r="K1435" s="3168"/>
      <c r="L1435" s="3085"/>
      <c r="M1435" s="3085"/>
      <c r="N1435" s="3085"/>
      <c r="P1435" s="3206"/>
    </row>
    <row r="1436" spans="1:16" s="3084" customFormat="1" ht="15">
      <c r="A1436" s="3085"/>
      <c r="K1436" s="3168"/>
      <c r="L1436" s="3085"/>
      <c r="M1436" s="3085"/>
      <c r="N1436" s="3085"/>
      <c r="P1436" s="3206"/>
    </row>
    <row r="1437" spans="1:16" s="3084" customFormat="1" ht="15">
      <c r="A1437" s="3085"/>
      <c r="K1437" s="3168"/>
      <c r="L1437" s="3085"/>
      <c r="M1437" s="3085"/>
      <c r="N1437" s="3085"/>
      <c r="P1437" s="3206"/>
    </row>
    <row r="1438" spans="1:16" s="3084" customFormat="1" ht="15">
      <c r="A1438" s="3085"/>
      <c r="K1438" s="3168"/>
      <c r="L1438" s="3085"/>
      <c r="M1438" s="3085"/>
      <c r="N1438" s="3085"/>
      <c r="P1438" s="3206"/>
    </row>
    <row r="1439" spans="1:16" s="3084" customFormat="1" ht="15">
      <c r="A1439" s="3085"/>
      <c r="K1439" s="3168"/>
      <c r="L1439" s="3085"/>
      <c r="M1439" s="3085"/>
      <c r="N1439" s="3085"/>
      <c r="P1439" s="3206"/>
    </row>
    <row r="1440" spans="1:16" s="3084" customFormat="1" ht="15">
      <c r="A1440" s="3085"/>
      <c r="K1440" s="3168"/>
      <c r="L1440" s="3085"/>
      <c r="M1440" s="3085"/>
      <c r="N1440" s="3085"/>
      <c r="P1440" s="3206"/>
    </row>
    <row r="1441" spans="1:16" s="3084" customFormat="1" ht="15">
      <c r="A1441" s="3085"/>
      <c r="K1441" s="3168"/>
      <c r="L1441" s="3085"/>
      <c r="M1441" s="3085"/>
      <c r="N1441" s="3085"/>
      <c r="P1441" s="3206"/>
    </row>
    <row r="1442" spans="1:16" s="3084" customFormat="1" ht="15">
      <c r="A1442" s="3085"/>
      <c r="K1442" s="3168"/>
      <c r="L1442" s="3085"/>
      <c r="M1442" s="3085"/>
      <c r="N1442" s="3085"/>
      <c r="P1442" s="3206"/>
    </row>
    <row r="1443" spans="1:16" s="3084" customFormat="1" ht="15">
      <c r="A1443" s="3085"/>
      <c r="K1443" s="3168"/>
      <c r="L1443" s="3085"/>
      <c r="M1443" s="3085"/>
      <c r="N1443" s="3085"/>
      <c r="P1443" s="3206"/>
    </row>
    <row r="1444" spans="1:16" s="3084" customFormat="1" ht="15">
      <c r="A1444" s="3085"/>
      <c r="K1444" s="3168"/>
      <c r="L1444" s="3085"/>
      <c r="M1444" s="3085"/>
      <c r="N1444" s="3085"/>
      <c r="P1444" s="3206"/>
    </row>
    <row r="1445" spans="1:16" s="3084" customFormat="1" ht="15">
      <c r="A1445" s="3085"/>
      <c r="K1445" s="3168"/>
      <c r="L1445" s="3085"/>
      <c r="M1445" s="3085"/>
      <c r="N1445" s="3085"/>
      <c r="P1445" s="3206"/>
    </row>
    <row r="1446" spans="1:16" s="3084" customFormat="1" ht="15">
      <c r="A1446" s="3085"/>
      <c r="K1446" s="3168"/>
      <c r="L1446" s="3085"/>
      <c r="M1446" s="3085"/>
      <c r="N1446" s="3085"/>
      <c r="P1446" s="3206"/>
    </row>
    <row r="1447" spans="1:16" s="3084" customFormat="1" ht="15">
      <c r="A1447" s="3085"/>
      <c r="K1447" s="3168"/>
      <c r="L1447" s="3085"/>
      <c r="M1447" s="3085"/>
      <c r="N1447" s="3085"/>
      <c r="P1447" s="3206"/>
    </row>
    <row r="1448" spans="1:16" s="3084" customFormat="1" ht="15">
      <c r="A1448" s="3085"/>
      <c r="K1448" s="3168"/>
      <c r="L1448" s="3085"/>
      <c r="M1448" s="3085"/>
      <c r="N1448" s="3085"/>
      <c r="P1448" s="3206"/>
    </row>
    <row r="1449" spans="1:16" s="3084" customFormat="1" ht="15">
      <c r="A1449" s="3085"/>
      <c r="K1449" s="3168"/>
      <c r="L1449" s="3085"/>
      <c r="M1449" s="3085"/>
      <c r="N1449" s="3085"/>
      <c r="P1449" s="3206"/>
    </row>
    <row r="1450" spans="1:16" s="3084" customFormat="1" ht="15">
      <c r="A1450" s="3085"/>
      <c r="K1450" s="3168"/>
      <c r="L1450" s="3085"/>
      <c r="M1450" s="3085"/>
      <c r="N1450" s="3085"/>
      <c r="P1450" s="3206"/>
    </row>
    <row r="1451" spans="1:16" s="3084" customFormat="1" ht="15">
      <c r="A1451" s="3085"/>
      <c r="K1451" s="3168"/>
      <c r="L1451" s="3085"/>
      <c r="M1451" s="3085"/>
      <c r="N1451" s="3085"/>
      <c r="P1451" s="3206"/>
    </row>
    <row r="1452" spans="1:16" s="3084" customFormat="1" ht="15">
      <c r="A1452" s="3085"/>
      <c r="K1452" s="3168"/>
      <c r="L1452" s="3085"/>
      <c r="M1452" s="3085"/>
      <c r="N1452" s="3085"/>
      <c r="P1452" s="3206"/>
    </row>
    <row r="1453" spans="1:16" s="3084" customFormat="1" ht="15">
      <c r="A1453" s="3085"/>
      <c r="K1453" s="3168"/>
      <c r="L1453" s="3085"/>
      <c r="M1453" s="3085"/>
      <c r="N1453" s="3085"/>
      <c r="P1453" s="3206"/>
    </row>
    <row r="1454" spans="1:16" s="3084" customFormat="1" ht="15">
      <c r="A1454" s="3085"/>
      <c r="K1454" s="3168"/>
      <c r="L1454" s="3085"/>
      <c r="M1454" s="3085"/>
      <c r="N1454" s="3085"/>
      <c r="P1454" s="3206"/>
    </row>
    <row r="1455" spans="1:16" s="3084" customFormat="1" ht="15">
      <c r="A1455" s="3085"/>
      <c r="K1455" s="3168"/>
      <c r="L1455" s="3085"/>
      <c r="M1455" s="3085"/>
      <c r="N1455" s="3085"/>
      <c r="P1455" s="3206"/>
    </row>
    <row r="1456" spans="1:16" s="3084" customFormat="1" ht="15">
      <c r="A1456" s="3085"/>
      <c r="K1456" s="3168"/>
      <c r="L1456" s="3085"/>
      <c r="M1456" s="3085"/>
      <c r="N1456" s="3085"/>
      <c r="P1456" s="3206"/>
    </row>
    <row r="1457" spans="1:16" s="3084" customFormat="1" ht="15">
      <c r="A1457" s="3085"/>
      <c r="K1457" s="3168"/>
      <c r="L1457" s="3085"/>
      <c r="M1457" s="3085"/>
      <c r="N1457" s="3085"/>
      <c r="P1457" s="3206"/>
    </row>
    <row r="1458" spans="1:16" s="3084" customFormat="1" ht="15">
      <c r="A1458" s="3085"/>
      <c r="K1458" s="3168"/>
      <c r="L1458" s="3085"/>
      <c r="M1458" s="3085"/>
      <c r="N1458" s="3085"/>
      <c r="P1458" s="3206"/>
    </row>
    <row r="1459" spans="1:16" s="3084" customFormat="1" ht="15">
      <c r="A1459" s="3085"/>
      <c r="K1459" s="3168"/>
      <c r="L1459" s="3085"/>
      <c r="M1459" s="3085"/>
      <c r="N1459" s="3085"/>
      <c r="P1459" s="3206"/>
    </row>
    <row r="1460" spans="1:16" s="3084" customFormat="1" ht="15">
      <c r="A1460" s="3085"/>
      <c r="K1460" s="3168"/>
      <c r="L1460" s="3085"/>
      <c r="M1460" s="3085"/>
      <c r="N1460" s="3085"/>
      <c r="P1460" s="3206"/>
    </row>
    <row r="1461" spans="1:16" s="3084" customFormat="1" ht="15">
      <c r="A1461" s="3085"/>
      <c r="K1461" s="3168"/>
      <c r="L1461" s="3085"/>
      <c r="M1461" s="3085"/>
      <c r="N1461" s="3085"/>
      <c r="P1461" s="3206"/>
    </row>
    <row r="1462" spans="1:16" s="3084" customFormat="1" ht="15">
      <c r="A1462" s="3085"/>
      <c r="K1462" s="3168"/>
      <c r="L1462" s="3085"/>
      <c r="M1462" s="3085"/>
      <c r="N1462" s="3085"/>
      <c r="P1462" s="3206"/>
    </row>
    <row r="1463" spans="1:16" s="3084" customFormat="1" ht="15">
      <c r="A1463" s="3085"/>
      <c r="K1463" s="3168"/>
      <c r="L1463" s="3085"/>
      <c r="M1463" s="3085"/>
      <c r="N1463" s="3085"/>
      <c r="P1463" s="3206"/>
    </row>
    <row r="1464" spans="1:16" s="3084" customFormat="1" ht="15">
      <c r="A1464" s="3085"/>
      <c r="K1464" s="3168"/>
      <c r="L1464" s="3085"/>
      <c r="M1464" s="3085"/>
      <c r="N1464" s="3085"/>
      <c r="P1464" s="3206"/>
    </row>
    <row r="1465" spans="1:16" s="3084" customFormat="1" ht="15">
      <c r="A1465" s="3085"/>
      <c r="K1465" s="3168"/>
      <c r="L1465" s="3085"/>
      <c r="M1465" s="3085"/>
      <c r="N1465" s="3085"/>
      <c r="P1465" s="3206"/>
    </row>
    <row r="1466" spans="1:16" s="3084" customFormat="1" ht="15">
      <c r="A1466" s="3085"/>
      <c r="K1466" s="3168"/>
      <c r="L1466" s="3085"/>
      <c r="M1466" s="3085"/>
      <c r="N1466" s="3085"/>
      <c r="P1466" s="3206"/>
    </row>
    <row r="1467" spans="1:16" s="3084" customFormat="1" ht="15">
      <c r="A1467" s="3085"/>
      <c r="K1467" s="3168"/>
      <c r="L1467" s="3085"/>
      <c r="M1467" s="3085"/>
      <c r="N1467" s="3085"/>
      <c r="P1467" s="3206"/>
    </row>
    <row r="1468" spans="1:16" s="3084" customFormat="1" ht="15">
      <c r="A1468" s="3085"/>
      <c r="K1468" s="3168"/>
      <c r="L1468" s="3085"/>
      <c r="M1468" s="3085"/>
      <c r="N1468" s="3085"/>
      <c r="P1468" s="3206"/>
    </row>
    <row r="1469" spans="1:16" s="3084" customFormat="1" ht="15">
      <c r="A1469" s="3085"/>
      <c r="K1469" s="3168"/>
      <c r="L1469" s="3085"/>
      <c r="M1469" s="3085"/>
      <c r="N1469" s="3085"/>
      <c r="P1469" s="3206"/>
    </row>
    <row r="1470" spans="1:16" s="3084" customFormat="1" ht="15">
      <c r="A1470" s="3085"/>
      <c r="K1470" s="3168"/>
      <c r="L1470" s="3085"/>
      <c r="M1470" s="3085"/>
      <c r="N1470" s="3085"/>
      <c r="P1470" s="3206"/>
    </row>
    <row r="1471" spans="1:16" s="3084" customFormat="1" ht="15">
      <c r="A1471" s="3085"/>
      <c r="K1471" s="3168"/>
      <c r="L1471" s="3085"/>
      <c r="M1471" s="3085"/>
      <c r="N1471" s="3085"/>
      <c r="P1471" s="3206"/>
    </row>
    <row r="1472" spans="1:16" s="3084" customFormat="1" ht="15">
      <c r="A1472" s="3085"/>
      <c r="K1472" s="3168"/>
      <c r="L1472" s="3085"/>
      <c r="M1472" s="3085"/>
      <c r="N1472" s="3085"/>
      <c r="P1472" s="3206"/>
    </row>
    <row r="1473" spans="1:16" s="3084" customFormat="1" ht="15">
      <c r="A1473" s="3085"/>
      <c r="K1473" s="3168"/>
      <c r="L1473" s="3085"/>
      <c r="M1473" s="3085"/>
      <c r="N1473" s="3085"/>
      <c r="P1473" s="3206"/>
    </row>
    <row r="1474" spans="1:16" s="3084" customFormat="1" ht="15">
      <c r="A1474" s="3085"/>
      <c r="K1474" s="3168"/>
      <c r="L1474" s="3085"/>
      <c r="M1474" s="3085"/>
      <c r="N1474" s="3085"/>
      <c r="P1474" s="3206"/>
    </row>
    <row r="1475" spans="1:16" s="3084" customFormat="1" ht="15">
      <c r="A1475" s="3085"/>
      <c r="K1475" s="3168"/>
      <c r="L1475" s="3085"/>
      <c r="M1475" s="3085"/>
      <c r="N1475" s="3085"/>
      <c r="P1475" s="3206"/>
    </row>
    <row r="1476" spans="1:16" s="3084" customFormat="1" ht="15">
      <c r="A1476" s="3085"/>
      <c r="K1476" s="3168"/>
      <c r="L1476" s="3085"/>
      <c r="M1476" s="3085"/>
      <c r="N1476" s="3085"/>
      <c r="P1476" s="3206"/>
    </row>
    <row r="1477" spans="1:16" s="3084" customFormat="1" ht="15">
      <c r="A1477" s="3085"/>
      <c r="K1477" s="3168"/>
      <c r="L1477" s="3085"/>
      <c r="M1477" s="3085"/>
      <c r="N1477" s="3085"/>
      <c r="P1477" s="3206"/>
    </row>
    <row r="1478" spans="1:16" s="3084" customFormat="1" ht="15">
      <c r="A1478" s="3085"/>
      <c r="K1478" s="3168"/>
      <c r="L1478" s="3085"/>
      <c r="M1478" s="3085"/>
      <c r="N1478" s="3085"/>
      <c r="P1478" s="3206"/>
    </row>
    <row r="1479" spans="1:16" s="3084" customFormat="1" ht="15">
      <c r="A1479" s="3085"/>
      <c r="K1479" s="3168"/>
      <c r="L1479" s="3085"/>
      <c r="M1479" s="3085"/>
      <c r="N1479" s="3085"/>
      <c r="P1479" s="3206"/>
    </row>
    <row r="1480" spans="1:16" s="3084" customFormat="1" ht="15">
      <c r="A1480" s="3085"/>
      <c r="K1480" s="3168"/>
      <c r="L1480" s="3085"/>
      <c r="M1480" s="3085"/>
      <c r="N1480" s="3085"/>
      <c r="P1480" s="3206"/>
    </row>
    <row r="1481" spans="1:16" s="3084" customFormat="1" ht="15">
      <c r="A1481" s="3085"/>
      <c r="K1481" s="3168"/>
      <c r="L1481" s="3085"/>
      <c r="M1481" s="3085"/>
      <c r="N1481" s="3085"/>
      <c r="P1481" s="3206"/>
    </row>
    <row r="1482" spans="1:16" s="3084" customFormat="1" ht="15">
      <c r="A1482" s="3085"/>
      <c r="K1482" s="3168"/>
      <c r="L1482" s="3085"/>
      <c r="M1482" s="3085"/>
      <c r="N1482" s="3085"/>
      <c r="P1482" s="3206"/>
    </row>
    <row r="1483" spans="1:16" s="3084" customFormat="1" ht="15">
      <c r="A1483" s="3085"/>
      <c r="K1483" s="3168"/>
      <c r="L1483" s="3085"/>
      <c r="M1483" s="3085"/>
      <c r="N1483" s="3085"/>
      <c r="P1483" s="3206"/>
    </row>
    <row r="1484" spans="1:16" s="3084" customFormat="1" ht="15">
      <c r="A1484" s="3085"/>
      <c r="K1484" s="3168"/>
      <c r="L1484" s="3085"/>
      <c r="M1484" s="3085"/>
      <c r="N1484" s="3085"/>
      <c r="P1484" s="3206"/>
    </row>
    <row r="1485" spans="1:16" s="3084" customFormat="1" ht="15">
      <c r="A1485" s="3085"/>
      <c r="K1485" s="3168"/>
      <c r="L1485" s="3085"/>
      <c r="M1485" s="3085"/>
      <c r="N1485" s="3085"/>
      <c r="P1485" s="3206"/>
    </row>
    <row r="1486" spans="1:16" s="3084" customFormat="1" ht="15">
      <c r="A1486" s="3085"/>
      <c r="K1486" s="3168"/>
      <c r="L1486" s="3085"/>
      <c r="M1486" s="3085"/>
      <c r="N1486" s="3085"/>
      <c r="P1486" s="3206"/>
    </row>
    <row r="1487" spans="1:16" s="3084" customFormat="1" ht="15">
      <c r="A1487" s="3085"/>
      <c r="K1487" s="3168"/>
      <c r="L1487" s="3085"/>
      <c r="M1487" s="3085"/>
      <c r="N1487" s="3085"/>
      <c r="P1487" s="3206"/>
    </row>
    <row r="1488" spans="1:16" s="3084" customFormat="1" ht="15">
      <c r="A1488" s="3085"/>
      <c r="K1488" s="3168"/>
      <c r="L1488" s="3085"/>
      <c r="M1488" s="3085"/>
      <c r="N1488" s="3085"/>
      <c r="P1488" s="3206"/>
    </row>
    <row r="1489" spans="1:16" s="3084" customFormat="1" ht="15">
      <c r="A1489" s="3085"/>
      <c r="K1489" s="3168"/>
      <c r="L1489" s="3085"/>
      <c r="M1489" s="3085"/>
      <c r="N1489" s="3085"/>
      <c r="P1489" s="3206"/>
    </row>
    <row r="1490" spans="1:16" s="3084" customFormat="1" ht="15">
      <c r="A1490" s="3085"/>
      <c r="K1490" s="3168"/>
      <c r="L1490" s="3085"/>
      <c r="M1490" s="3085"/>
      <c r="N1490" s="3085"/>
      <c r="P1490" s="3206"/>
    </row>
    <row r="1491" spans="1:16" s="3084" customFormat="1" ht="15">
      <c r="A1491" s="3085"/>
      <c r="K1491" s="3168"/>
      <c r="L1491" s="3085"/>
      <c r="M1491" s="3085"/>
      <c r="N1491" s="3085"/>
      <c r="P1491" s="3206"/>
    </row>
    <row r="1492" spans="1:16" s="3084" customFormat="1" ht="15">
      <c r="A1492" s="3085"/>
      <c r="K1492" s="3168"/>
      <c r="L1492" s="3085"/>
      <c r="M1492" s="3085"/>
      <c r="N1492" s="3085"/>
      <c r="P1492" s="3206"/>
    </row>
    <row r="1493" spans="1:16" s="3084" customFormat="1" ht="15">
      <c r="A1493" s="3085"/>
      <c r="K1493" s="3168"/>
      <c r="L1493" s="3085"/>
      <c r="M1493" s="3085"/>
      <c r="N1493" s="3085"/>
      <c r="P1493" s="3206"/>
    </row>
    <row r="1494" spans="1:16" s="3084" customFormat="1" ht="15">
      <c r="A1494" s="3085"/>
      <c r="K1494" s="3168"/>
      <c r="L1494" s="3085"/>
      <c r="M1494" s="3085"/>
      <c r="N1494" s="3085"/>
      <c r="P1494" s="3206"/>
    </row>
    <row r="1495" spans="1:16" s="3084" customFormat="1" ht="15">
      <c r="A1495" s="3085"/>
      <c r="K1495" s="3168"/>
      <c r="L1495" s="3085"/>
      <c r="M1495" s="3085"/>
      <c r="N1495" s="3085"/>
      <c r="P1495" s="3206"/>
    </row>
    <row r="1496" spans="1:16" s="3084" customFormat="1" ht="15">
      <c r="A1496" s="3085"/>
      <c r="K1496" s="3168"/>
      <c r="L1496" s="3085"/>
      <c r="M1496" s="3085"/>
      <c r="N1496" s="3085"/>
      <c r="P1496" s="3206"/>
    </row>
    <row r="1497" spans="1:16" s="3084" customFormat="1" ht="15">
      <c r="A1497" s="3085"/>
      <c r="K1497" s="3168"/>
      <c r="L1497" s="3085"/>
      <c r="M1497" s="3085"/>
      <c r="N1497" s="3085"/>
      <c r="P1497" s="3206"/>
    </row>
    <row r="1498" spans="1:16" s="3084" customFormat="1" ht="15">
      <c r="A1498" s="3085"/>
      <c r="K1498" s="3168"/>
      <c r="L1498" s="3085"/>
      <c r="M1498" s="3085"/>
      <c r="N1498" s="3085"/>
      <c r="P1498" s="3206"/>
    </row>
    <row r="1499" spans="1:16" s="3084" customFormat="1" ht="15">
      <c r="A1499" s="3085"/>
      <c r="K1499" s="3168"/>
      <c r="L1499" s="3085"/>
      <c r="M1499" s="3085"/>
      <c r="N1499" s="3085"/>
      <c r="P1499" s="3206"/>
    </row>
    <row r="1500" spans="1:16" s="3084" customFormat="1" ht="15">
      <c r="A1500" s="3085"/>
      <c r="K1500" s="3168"/>
      <c r="L1500" s="3085"/>
      <c r="M1500" s="3085"/>
      <c r="N1500" s="3085"/>
      <c r="P1500" s="3206"/>
    </row>
    <row r="1501" spans="1:16" s="3084" customFormat="1" ht="15">
      <c r="A1501" s="3085"/>
      <c r="K1501" s="3168"/>
      <c r="L1501" s="3085"/>
      <c r="M1501" s="3085"/>
      <c r="N1501" s="3085"/>
      <c r="P1501" s="3206"/>
    </row>
    <row r="1502" spans="1:16" s="3084" customFormat="1" ht="15">
      <c r="A1502" s="3085"/>
      <c r="K1502" s="3168"/>
      <c r="L1502" s="3085"/>
      <c r="M1502" s="3085"/>
      <c r="N1502" s="3085"/>
      <c r="P1502" s="3206"/>
    </row>
    <row r="1503" spans="1:16" s="3084" customFormat="1" ht="15">
      <c r="A1503" s="3085"/>
      <c r="K1503" s="3168"/>
      <c r="L1503" s="3085"/>
      <c r="M1503" s="3085"/>
      <c r="N1503" s="3085"/>
      <c r="P1503" s="3206"/>
    </row>
    <row r="1504" spans="1:16" s="3084" customFormat="1" ht="15">
      <c r="A1504" s="3085"/>
      <c r="K1504" s="3168"/>
      <c r="L1504" s="3085"/>
      <c r="M1504" s="3085"/>
      <c r="N1504" s="3085"/>
      <c r="P1504" s="3206"/>
    </row>
    <row r="1505" spans="1:16" s="3084" customFormat="1" ht="15">
      <c r="A1505" s="3085"/>
      <c r="K1505" s="3168"/>
      <c r="L1505" s="3085"/>
      <c r="M1505" s="3085"/>
      <c r="N1505" s="3085"/>
      <c r="P1505" s="3206"/>
    </row>
    <row r="1506" spans="1:16" s="3084" customFormat="1" ht="15">
      <c r="A1506" s="3085"/>
      <c r="K1506" s="3168"/>
      <c r="L1506" s="3085"/>
      <c r="M1506" s="3085"/>
      <c r="N1506" s="3085"/>
      <c r="P1506" s="3206"/>
    </row>
    <row r="1507" spans="1:16" s="3084" customFormat="1" ht="15">
      <c r="A1507" s="3085"/>
      <c r="K1507" s="3168"/>
      <c r="L1507" s="3085"/>
      <c r="M1507" s="3085"/>
      <c r="N1507" s="3085"/>
      <c r="P1507" s="3206"/>
    </row>
    <row r="1508" spans="1:16" s="3084" customFormat="1" ht="15">
      <c r="A1508" s="3085"/>
      <c r="K1508" s="3168"/>
      <c r="L1508" s="3085"/>
      <c r="M1508" s="3085"/>
      <c r="N1508" s="3085"/>
      <c r="P1508" s="3206"/>
    </row>
    <row r="1509" spans="1:16" s="3084" customFormat="1" ht="15">
      <c r="A1509" s="3085"/>
      <c r="K1509" s="3168"/>
      <c r="L1509" s="3085"/>
      <c r="M1509" s="3085"/>
      <c r="N1509" s="3085"/>
      <c r="P1509" s="3206"/>
    </row>
    <row r="1510" spans="1:16" s="3084" customFormat="1" ht="15">
      <c r="A1510" s="3085"/>
      <c r="K1510" s="3168"/>
      <c r="L1510" s="3085"/>
      <c r="M1510" s="3085"/>
      <c r="N1510" s="3085"/>
      <c r="P1510" s="3206"/>
    </row>
    <row r="1511" spans="1:16" s="3084" customFormat="1" ht="15">
      <c r="A1511" s="3085"/>
      <c r="K1511" s="3168"/>
      <c r="L1511" s="3085"/>
      <c r="M1511" s="3085"/>
      <c r="N1511" s="3085"/>
      <c r="P1511" s="3206"/>
    </row>
    <row r="1512" spans="1:16" s="3084" customFormat="1" ht="15">
      <c r="A1512" s="3085"/>
      <c r="K1512" s="3168"/>
      <c r="L1512" s="3085"/>
      <c r="M1512" s="3085"/>
      <c r="N1512" s="3085"/>
      <c r="P1512" s="3206"/>
    </row>
    <row r="1513" spans="1:16" s="3084" customFormat="1" ht="15">
      <c r="A1513" s="3085"/>
      <c r="K1513" s="3168"/>
      <c r="L1513" s="3085"/>
      <c r="M1513" s="3085"/>
      <c r="N1513" s="3085"/>
      <c r="P1513" s="3206"/>
    </row>
    <row r="1514" spans="1:16" s="3084" customFormat="1" ht="15">
      <c r="A1514" s="3085"/>
      <c r="K1514" s="3168"/>
      <c r="L1514" s="3085"/>
      <c r="M1514" s="3085"/>
      <c r="N1514" s="3085"/>
      <c r="P1514" s="3206"/>
    </row>
    <row r="1515" spans="1:16" s="3084" customFormat="1" ht="15">
      <c r="A1515" s="3085"/>
      <c r="K1515" s="3168"/>
      <c r="L1515" s="3085"/>
      <c r="M1515" s="3085"/>
      <c r="N1515" s="3085"/>
      <c r="P1515" s="3206"/>
    </row>
    <row r="1516" spans="1:16" s="3084" customFormat="1" ht="15">
      <c r="A1516" s="3085"/>
      <c r="K1516" s="3168"/>
      <c r="L1516" s="3085"/>
      <c r="M1516" s="3085"/>
      <c r="N1516" s="3085"/>
      <c r="P1516" s="3206"/>
    </row>
    <row r="1517" spans="1:16" s="3084" customFormat="1" ht="15">
      <c r="A1517" s="3085"/>
      <c r="K1517" s="3168"/>
      <c r="L1517" s="3085"/>
      <c r="M1517" s="3085"/>
      <c r="N1517" s="3085"/>
      <c r="P1517" s="3206"/>
    </row>
    <row r="1518" spans="1:16" s="3084" customFormat="1" ht="15">
      <c r="A1518" s="3085"/>
      <c r="K1518" s="3168"/>
      <c r="L1518" s="3085"/>
      <c r="M1518" s="3085"/>
      <c r="N1518" s="3085"/>
      <c r="P1518" s="3206"/>
    </row>
    <row r="1519" spans="1:16" s="3084" customFormat="1" ht="15">
      <c r="A1519" s="3085"/>
      <c r="K1519" s="3168"/>
      <c r="L1519" s="3085"/>
      <c r="M1519" s="3085"/>
      <c r="N1519" s="3085"/>
      <c r="P1519" s="3206"/>
    </row>
    <row r="1520" spans="1:16" s="3084" customFormat="1" ht="15">
      <c r="A1520" s="3085"/>
      <c r="K1520" s="3168"/>
      <c r="L1520" s="3085"/>
      <c r="M1520" s="3085"/>
      <c r="N1520" s="3085"/>
      <c r="P1520" s="3206"/>
    </row>
    <row r="1521" spans="1:16" s="3084" customFormat="1" ht="15">
      <c r="A1521" s="3085"/>
      <c r="K1521" s="3168"/>
      <c r="L1521" s="3085"/>
      <c r="M1521" s="3085"/>
      <c r="N1521" s="3085"/>
      <c r="P1521" s="3206"/>
    </row>
    <row r="1522" spans="1:16" s="3084" customFormat="1" ht="15">
      <c r="A1522" s="3085"/>
      <c r="K1522" s="3168"/>
      <c r="L1522" s="3085"/>
      <c r="M1522" s="3085"/>
      <c r="N1522" s="3085"/>
      <c r="P1522" s="3206"/>
    </row>
    <row r="1523" spans="1:16" s="3084" customFormat="1" ht="15">
      <c r="A1523" s="3085"/>
      <c r="K1523" s="3168"/>
      <c r="L1523" s="3085"/>
      <c r="M1523" s="3085"/>
      <c r="N1523" s="3085"/>
      <c r="P1523" s="3206"/>
    </row>
    <row r="1524" spans="1:16" s="3084" customFormat="1" ht="15">
      <c r="A1524" s="3085"/>
      <c r="K1524" s="3168"/>
      <c r="L1524" s="3085"/>
      <c r="M1524" s="3085"/>
      <c r="N1524" s="3085"/>
      <c r="P1524" s="3206"/>
    </row>
    <row r="1525" spans="1:16" s="3084" customFormat="1" ht="15">
      <c r="A1525" s="3085"/>
      <c r="K1525" s="3168"/>
      <c r="L1525" s="3085"/>
      <c r="M1525" s="3085"/>
      <c r="N1525" s="3085"/>
      <c r="P1525" s="3206"/>
    </row>
    <row r="1526" spans="1:16" s="3084" customFormat="1" ht="15">
      <c r="A1526" s="3085"/>
      <c r="K1526" s="3168"/>
      <c r="L1526" s="3085"/>
      <c r="M1526" s="3085"/>
      <c r="N1526" s="3085"/>
      <c r="P1526" s="3206"/>
    </row>
    <row r="1527" spans="1:16" s="3084" customFormat="1" ht="15">
      <c r="A1527" s="3085"/>
      <c r="K1527" s="3168"/>
      <c r="L1527" s="3085"/>
      <c r="M1527" s="3085"/>
      <c r="N1527" s="3085"/>
      <c r="P1527" s="3206"/>
    </row>
    <row r="1528" spans="1:16" s="3084" customFormat="1" ht="15">
      <c r="A1528" s="3085"/>
      <c r="K1528" s="3168"/>
      <c r="L1528" s="3085"/>
      <c r="M1528" s="3085"/>
      <c r="N1528" s="3085"/>
      <c r="P1528" s="3206"/>
    </row>
    <row r="1529" spans="1:16" s="3084" customFormat="1" ht="15">
      <c r="A1529" s="3085"/>
      <c r="K1529" s="3168"/>
      <c r="L1529" s="3085"/>
      <c r="M1529" s="3085"/>
      <c r="N1529" s="3085"/>
      <c r="P1529" s="3206"/>
    </row>
    <row r="1530" spans="1:16" s="3084" customFormat="1" ht="15">
      <c r="A1530" s="3085"/>
      <c r="K1530" s="3168"/>
      <c r="L1530" s="3085"/>
      <c r="M1530" s="3085"/>
      <c r="N1530" s="3085"/>
      <c r="P1530" s="3206"/>
    </row>
    <row r="1531" spans="1:16" s="3084" customFormat="1" ht="15">
      <c r="A1531" s="3085"/>
      <c r="K1531" s="3168"/>
      <c r="L1531" s="3085"/>
      <c r="M1531" s="3085"/>
      <c r="N1531" s="3085"/>
      <c r="P1531" s="3206"/>
    </row>
    <row r="1532" spans="1:16" s="3084" customFormat="1" ht="15">
      <c r="A1532" s="3085"/>
      <c r="K1532" s="3168"/>
      <c r="L1532" s="3085"/>
      <c r="M1532" s="3085"/>
      <c r="N1532" s="3085"/>
      <c r="P1532" s="3206"/>
    </row>
    <row r="1533" spans="1:16" s="3084" customFormat="1" ht="15">
      <c r="A1533" s="3085"/>
      <c r="K1533" s="3168"/>
      <c r="L1533" s="3085"/>
      <c r="M1533" s="3085"/>
      <c r="N1533" s="3085"/>
      <c r="P1533" s="3206"/>
    </row>
    <row r="1534" spans="1:16" s="3084" customFormat="1" ht="15">
      <c r="A1534" s="3085"/>
      <c r="K1534" s="3168"/>
      <c r="L1534" s="3085"/>
      <c r="M1534" s="3085"/>
      <c r="N1534" s="3085"/>
      <c r="P1534" s="3206"/>
    </row>
    <row r="1535" spans="1:16" s="3084" customFormat="1" ht="15">
      <c r="A1535" s="3085"/>
      <c r="K1535" s="3168"/>
      <c r="L1535" s="3085"/>
      <c r="M1535" s="3085"/>
      <c r="N1535" s="3085"/>
      <c r="P1535" s="3206"/>
    </row>
    <row r="1536" spans="1:16" s="3084" customFormat="1" ht="15">
      <c r="A1536" s="3085"/>
      <c r="K1536" s="3168"/>
      <c r="L1536" s="3085"/>
      <c r="M1536" s="3085"/>
      <c r="N1536" s="3085"/>
      <c r="P1536" s="3206"/>
    </row>
    <row r="1537" spans="1:16" s="3084" customFormat="1" ht="15">
      <c r="A1537" s="3085"/>
      <c r="K1537" s="3168"/>
      <c r="L1537" s="3085"/>
      <c r="M1537" s="3085"/>
      <c r="N1537" s="3085"/>
      <c r="P1537" s="3206"/>
    </row>
    <row r="1538" spans="1:16" s="3084" customFormat="1" ht="15">
      <c r="A1538" s="3085"/>
      <c r="K1538" s="3168"/>
      <c r="L1538" s="3085"/>
      <c r="M1538" s="3085"/>
      <c r="N1538" s="3085"/>
      <c r="P1538" s="3206"/>
    </row>
    <row r="1539" spans="1:16" s="3084" customFormat="1" ht="15">
      <c r="A1539" s="3085"/>
      <c r="K1539" s="3168"/>
      <c r="L1539" s="3085"/>
      <c r="M1539" s="3085"/>
      <c r="N1539" s="3085"/>
      <c r="P1539" s="3206"/>
    </row>
    <row r="1540" spans="1:16" s="3084" customFormat="1" ht="15">
      <c r="A1540" s="3085"/>
      <c r="K1540" s="3168"/>
      <c r="L1540" s="3085"/>
      <c r="M1540" s="3085"/>
      <c r="N1540" s="3085"/>
      <c r="P1540" s="3206"/>
    </row>
    <row r="1541" spans="1:16" s="3084" customFormat="1" ht="15">
      <c r="A1541" s="3085"/>
      <c r="K1541" s="3168"/>
      <c r="L1541" s="3085"/>
      <c r="M1541" s="3085"/>
      <c r="N1541" s="3085"/>
      <c r="P1541" s="3206"/>
    </row>
    <row r="1542" spans="1:16" s="3084" customFormat="1" ht="15">
      <c r="A1542" s="3085"/>
      <c r="K1542" s="3168"/>
      <c r="L1542" s="3085"/>
      <c r="M1542" s="3085"/>
      <c r="N1542" s="3085"/>
      <c r="P1542" s="3206"/>
    </row>
    <row r="1543" spans="1:16" s="3084" customFormat="1" ht="15">
      <c r="A1543" s="3085"/>
      <c r="K1543" s="3168"/>
      <c r="L1543" s="3085"/>
      <c r="M1543" s="3085"/>
      <c r="N1543" s="3085"/>
      <c r="P1543" s="3206"/>
    </row>
    <row r="1544" spans="1:16" s="3084" customFormat="1" ht="15">
      <c r="A1544" s="3085"/>
      <c r="K1544" s="3168"/>
      <c r="L1544" s="3085"/>
      <c r="M1544" s="3085"/>
      <c r="N1544" s="3085"/>
      <c r="P1544" s="3206"/>
    </row>
    <row r="1545" spans="1:16" s="3084" customFormat="1" ht="15">
      <c r="A1545" s="3085"/>
      <c r="K1545" s="3168"/>
      <c r="L1545" s="3085"/>
      <c r="M1545" s="3085"/>
      <c r="N1545" s="3085"/>
      <c r="P1545" s="3206"/>
    </row>
    <row r="1546" spans="1:16" s="3084" customFormat="1" ht="15">
      <c r="A1546" s="3085"/>
      <c r="K1546" s="3168"/>
      <c r="L1546" s="3085"/>
      <c r="M1546" s="3085"/>
      <c r="N1546" s="3085"/>
      <c r="P1546" s="3206"/>
    </row>
    <row r="1547" spans="1:16" s="3084" customFormat="1" ht="15">
      <c r="A1547" s="3085"/>
      <c r="K1547" s="3168"/>
      <c r="L1547" s="3085"/>
      <c r="M1547" s="3085"/>
      <c r="N1547" s="3085"/>
      <c r="P1547" s="3206"/>
    </row>
    <row r="1548" spans="1:16" s="3084" customFormat="1" ht="15">
      <c r="A1548" s="3085"/>
      <c r="K1548" s="3168"/>
      <c r="L1548" s="3085"/>
      <c r="M1548" s="3085"/>
      <c r="N1548" s="3085"/>
      <c r="P1548" s="3206"/>
    </row>
    <row r="1549" spans="1:16" s="3084" customFormat="1" ht="15">
      <c r="A1549" s="3085"/>
      <c r="K1549" s="3168"/>
      <c r="L1549" s="3085"/>
      <c r="M1549" s="3085"/>
      <c r="N1549" s="3085"/>
      <c r="P1549" s="3206"/>
    </row>
    <row r="1550" spans="1:16" s="3084" customFormat="1" ht="15">
      <c r="A1550" s="3085"/>
      <c r="K1550" s="3168"/>
      <c r="L1550" s="3085"/>
      <c r="M1550" s="3085"/>
      <c r="N1550" s="3085"/>
      <c r="P1550" s="3206"/>
    </row>
    <row r="1551" spans="1:16" s="3084" customFormat="1" ht="15">
      <c r="A1551" s="3085"/>
      <c r="K1551" s="3168"/>
      <c r="L1551" s="3085"/>
      <c r="M1551" s="3085"/>
      <c r="N1551" s="3085"/>
      <c r="P1551" s="3206"/>
    </row>
    <row r="1552" spans="1:16" s="3084" customFormat="1" ht="15">
      <c r="A1552" s="3085"/>
      <c r="K1552" s="3168"/>
      <c r="L1552" s="3085"/>
      <c r="M1552" s="3085"/>
      <c r="N1552" s="3085"/>
      <c r="P1552" s="3206"/>
    </row>
    <row r="1553" spans="1:16" s="3084" customFormat="1" ht="15">
      <c r="A1553" s="3085"/>
      <c r="K1553" s="3168"/>
      <c r="L1553" s="3085"/>
      <c r="M1553" s="3085"/>
      <c r="N1553" s="3085"/>
      <c r="P1553" s="3206"/>
    </row>
    <row r="1554" spans="1:16" s="3084" customFormat="1" ht="15">
      <c r="A1554" s="3085"/>
      <c r="K1554" s="3168"/>
      <c r="L1554" s="3085"/>
      <c r="M1554" s="3085"/>
      <c r="N1554" s="3085"/>
      <c r="P1554" s="3206"/>
    </row>
    <row r="1555" spans="1:16" s="3084" customFormat="1" ht="15">
      <c r="A1555" s="3085"/>
      <c r="K1555" s="3168"/>
      <c r="L1555" s="3085"/>
      <c r="M1555" s="3085"/>
      <c r="N1555" s="3085"/>
      <c r="P1555" s="3206"/>
    </row>
    <row r="1556" spans="1:16" s="3084" customFormat="1" ht="15">
      <c r="A1556" s="3085"/>
      <c r="K1556" s="3168"/>
      <c r="L1556" s="3085"/>
      <c r="M1556" s="3085"/>
      <c r="N1556" s="3085"/>
      <c r="P1556" s="3206"/>
    </row>
    <row r="1557" spans="1:16" s="3084" customFormat="1" ht="15">
      <c r="A1557" s="3085"/>
      <c r="K1557" s="3168"/>
      <c r="L1557" s="3085"/>
      <c r="M1557" s="3085"/>
      <c r="N1557" s="3085"/>
      <c r="P1557" s="3206"/>
    </row>
    <row r="1558" spans="1:16" s="3084" customFormat="1" ht="15">
      <c r="A1558" s="3085"/>
      <c r="K1558" s="3168"/>
      <c r="L1558" s="3085"/>
      <c r="M1558" s="3085"/>
      <c r="N1558" s="3085"/>
      <c r="P1558" s="3206"/>
    </row>
    <row r="1559" spans="1:16" s="3084" customFormat="1" ht="15">
      <c r="A1559" s="3085"/>
      <c r="K1559" s="3168"/>
      <c r="L1559" s="3085"/>
      <c r="M1559" s="3085"/>
      <c r="N1559" s="3085"/>
      <c r="P1559" s="3206"/>
    </row>
    <row r="1560" spans="1:16" s="3084" customFormat="1" ht="15">
      <c r="A1560" s="3085"/>
      <c r="K1560" s="3168"/>
      <c r="L1560" s="3085"/>
      <c r="M1560" s="3085"/>
      <c r="N1560" s="3085"/>
      <c r="P1560" s="3206"/>
    </row>
    <row r="1561" spans="1:16" s="3084" customFormat="1" ht="15">
      <c r="A1561" s="3085"/>
      <c r="K1561" s="3168"/>
      <c r="L1561" s="3085"/>
      <c r="M1561" s="3085"/>
      <c r="N1561" s="3085"/>
      <c r="P1561" s="3206"/>
    </row>
    <row r="1562" spans="1:16" s="3084" customFormat="1" ht="15">
      <c r="A1562" s="3085"/>
      <c r="K1562" s="3168"/>
      <c r="L1562" s="3085"/>
      <c r="M1562" s="3085"/>
      <c r="N1562" s="3085"/>
      <c r="P1562" s="3206"/>
    </row>
    <row r="1563" spans="1:16" s="3084" customFormat="1" ht="15">
      <c r="A1563" s="3085"/>
      <c r="K1563" s="3168"/>
      <c r="L1563" s="3085"/>
      <c r="M1563" s="3085"/>
      <c r="N1563" s="3085"/>
      <c r="P1563" s="3206"/>
    </row>
    <row r="1564" spans="1:16" s="3084" customFormat="1" ht="15">
      <c r="A1564" s="3085"/>
      <c r="K1564" s="3168"/>
      <c r="L1564" s="3085"/>
      <c r="M1564" s="3085"/>
      <c r="N1564" s="3085"/>
      <c r="P1564" s="3206"/>
    </row>
    <row r="1565" spans="1:16" s="3084" customFormat="1" ht="15">
      <c r="A1565" s="3085"/>
      <c r="K1565" s="3168"/>
      <c r="L1565" s="3085"/>
      <c r="M1565" s="3085"/>
      <c r="N1565" s="3085"/>
      <c r="P1565" s="3206"/>
    </row>
    <row r="1566" spans="1:16" s="3084" customFormat="1" ht="15">
      <c r="A1566" s="3085"/>
      <c r="K1566" s="3168"/>
      <c r="L1566" s="3085"/>
      <c r="M1566" s="3085"/>
      <c r="N1566" s="3085"/>
      <c r="P1566" s="3206"/>
    </row>
    <row r="1567" spans="1:16" s="3084" customFormat="1" ht="15">
      <c r="A1567" s="3085"/>
      <c r="K1567" s="3168"/>
      <c r="L1567" s="3085"/>
      <c r="M1567" s="3085"/>
      <c r="N1567" s="3085"/>
      <c r="P1567" s="3206"/>
    </row>
    <row r="1568" spans="1:16" s="3084" customFormat="1" ht="15">
      <c r="A1568" s="3085"/>
      <c r="K1568" s="3168"/>
      <c r="L1568" s="3085"/>
      <c r="M1568" s="3085"/>
      <c r="N1568" s="3085"/>
      <c r="P1568" s="3206"/>
    </row>
    <row r="1569" spans="1:16" s="3084" customFormat="1" ht="15">
      <c r="A1569" s="3085"/>
      <c r="K1569" s="3168"/>
      <c r="L1569" s="3085"/>
      <c r="M1569" s="3085"/>
      <c r="N1569" s="3085"/>
      <c r="P1569" s="3206"/>
    </row>
    <row r="1570" spans="1:16" s="3084" customFormat="1" ht="15">
      <c r="A1570" s="3085"/>
      <c r="K1570" s="3168"/>
      <c r="L1570" s="3085"/>
      <c r="M1570" s="3085"/>
      <c r="N1570" s="3085"/>
      <c r="P1570" s="3206"/>
    </row>
    <row r="1571" spans="1:16" s="3084" customFormat="1" ht="15">
      <c r="A1571" s="3085"/>
      <c r="K1571" s="3168"/>
      <c r="L1571" s="3085"/>
      <c r="M1571" s="3085"/>
      <c r="N1571" s="3085"/>
      <c r="P1571" s="3206"/>
    </row>
    <row r="1572" spans="1:16" s="3084" customFormat="1" ht="15">
      <c r="A1572" s="3085"/>
      <c r="K1572" s="3168"/>
      <c r="L1572" s="3085"/>
      <c r="M1572" s="3085"/>
      <c r="N1572" s="3085"/>
      <c r="P1572" s="3206"/>
    </row>
    <row r="1573" spans="1:16" s="3084" customFormat="1" ht="15">
      <c r="A1573" s="3085"/>
      <c r="K1573" s="3168"/>
      <c r="L1573" s="3085"/>
      <c r="M1573" s="3085"/>
      <c r="N1573" s="3085"/>
      <c r="P1573" s="3206"/>
    </row>
    <row r="1574" spans="1:16" s="3084" customFormat="1" ht="15">
      <c r="A1574" s="3085"/>
      <c r="K1574" s="3168"/>
      <c r="L1574" s="3085"/>
      <c r="M1574" s="3085"/>
      <c r="N1574" s="3085"/>
      <c r="P1574" s="3206"/>
    </row>
    <row r="1575" spans="1:16" s="3084" customFormat="1" ht="15">
      <c r="A1575" s="3085"/>
      <c r="K1575" s="3168"/>
      <c r="L1575" s="3085"/>
      <c r="M1575" s="3085"/>
      <c r="N1575" s="3085"/>
      <c r="P1575" s="3206"/>
    </row>
    <row r="1576" spans="1:16" s="3084" customFormat="1" ht="15">
      <c r="A1576" s="3085"/>
      <c r="K1576" s="3168"/>
      <c r="L1576" s="3085"/>
      <c r="M1576" s="3085"/>
      <c r="N1576" s="3085"/>
      <c r="P1576" s="3206"/>
    </row>
    <row r="1577" spans="1:16" s="3084" customFormat="1" ht="15">
      <c r="A1577" s="3085"/>
      <c r="K1577" s="3168"/>
      <c r="L1577" s="3085"/>
      <c r="M1577" s="3085"/>
      <c r="N1577" s="3085"/>
      <c r="P1577" s="3206"/>
    </row>
    <row r="1578" spans="1:16" s="3084" customFormat="1" ht="15">
      <c r="A1578" s="3085"/>
      <c r="K1578" s="3168"/>
      <c r="L1578" s="3085"/>
      <c r="M1578" s="3085"/>
      <c r="N1578" s="3085"/>
      <c r="P1578" s="3206"/>
    </row>
    <row r="1579" spans="1:16" s="3084" customFormat="1" ht="15">
      <c r="A1579" s="3085"/>
      <c r="K1579" s="3168"/>
      <c r="L1579" s="3085"/>
      <c r="M1579" s="3085"/>
      <c r="N1579" s="3085"/>
      <c r="P1579" s="3206"/>
    </row>
    <row r="1580" spans="1:16" s="3084" customFormat="1" ht="15">
      <c r="A1580" s="3085"/>
      <c r="K1580" s="3168"/>
      <c r="L1580" s="3085"/>
      <c r="M1580" s="3085"/>
      <c r="N1580" s="3085"/>
      <c r="P1580" s="3206"/>
    </row>
    <row r="1581" spans="1:16" s="3084" customFormat="1" ht="15">
      <c r="A1581" s="3085"/>
      <c r="K1581" s="3168"/>
      <c r="L1581" s="3085"/>
      <c r="M1581" s="3085"/>
      <c r="N1581" s="3085"/>
      <c r="P1581" s="3206"/>
    </row>
    <row r="1582" spans="1:16" s="3084" customFormat="1" ht="15">
      <c r="A1582" s="3085"/>
      <c r="K1582" s="3168"/>
      <c r="L1582" s="3085"/>
      <c r="M1582" s="3085"/>
      <c r="N1582" s="3085"/>
      <c r="P1582" s="3206"/>
    </row>
    <row r="1583" spans="1:16" s="3084" customFormat="1" ht="15">
      <c r="A1583" s="3085"/>
      <c r="K1583" s="3168"/>
      <c r="L1583" s="3085"/>
      <c r="M1583" s="3085"/>
      <c r="N1583" s="3085"/>
      <c r="P1583" s="3206"/>
    </row>
    <row r="1584" spans="1:16" s="3084" customFormat="1" ht="15">
      <c r="A1584" s="3085"/>
      <c r="K1584" s="3168"/>
      <c r="L1584" s="3085"/>
      <c r="M1584" s="3085"/>
      <c r="N1584" s="3085"/>
      <c r="P1584" s="3206"/>
    </row>
    <row r="1585" spans="1:16" s="3084" customFormat="1" ht="15">
      <c r="A1585" s="3085"/>
      <c r="K1585" s="3168"/>
      <c r="L1585" s="3085"/>
      <c r="M1585" s="3085"/>
      <c r="N1585" s="3085"/>
      <c r="P1585" s="3206"/>
    </row>
    <row r="1586" spans="1:16" s="3084" customFormat="1" ht="15">
      <c r="A1586" s="3085"/>
      <c r="K1586" s="3168"/>
      <c r="L1586" s="3085"/>
      <c r="M1586" s="3085"/>
      <c r="N1586" s="3085"/>
      <c r="P1586" s="3206"/>
    </row>
    <row r="1587" spans="1:16" s="3084" customFormat="1" ht="15">
      <c r="A1587" s="3085"/>
      <c r="K1587" s="3168"/>
      <c r="L1587" s="3085"/>
      <c r="M1587" s="3085"/>
      <c r="N1587" s="3085"/>
      <c r="P1587" s="3206"/>
    </row>
    <row r="1588" spans="1:16" s="3084" customFormat="1" ht="15">
      <c r="A1588" s="3085"/>
      <c r="K1588" s="3168"/>
      <c r="L1588" s="3085"/>
      <c r="M1588" s="3085"/>
      <c r="N1588" s="3085"/>
      <c r="P1588" s="3206"/>
    </row>
    <row r="1589" spans="1:16" s="3084" customFormat="1" ht="15">
      <c r="A1589" s="3085"/>
      <c r="K1589" s="3168"/>
      <c r="L1589" s="3085"/>
      <c r="M1589" s="3085"/>
      <c r="N1589" s="3085"/>
      <c r="P1589" s="3206"/>
    </row>
    <row r="1590" spans="1:16" s="3084" customFormat="1" ht="15">
      <c r="A1590" s="3085"/>
      <c r="K1590" s="3168"/>
      <c r="L1590" s="3085"/>
      <c r="M1590" s="3085"/>
      <c r="N1590" s="3085"/>
      <c r="P1590" s="3206"/>
    </row>
    <row r="1591" spans="1:16" s="3084" customFormat="1" ht="15">
      <c r="A1591" s="3085"/>
      <c r="K1591" s="3168"/>
      <c r="L1591" s="3085"/>
      <c r="M1591" s="3085"/>
      <c r="N1591" s="3085"/>
      <c r="P1591" s="3206"/>
    </row>
    <row r="1592" spans="1:16" s="3084" customFormat="1" ht="15">
      <c r="A1592" s="3085"/>
      <c r="K1592" s="3168"/>
      <c r="L1592" s="3085"/>
      <c r="M1592" s="3085"/>
      <c r="N1592" s="3085"/>
      <c r="P1592" s="3206"/>
    </row>
    <row r="1593" spans="1:16" s="3084" customFormat="1" ht="15">
      <c r="A1593" s="3085"/>
      <c r="K1593" s="3168"/>
      <c r="L1593" s="3085"/>
      <c r="M1593" s="3085"/>
      <c r="N1593" s="3085"/>
      <c r="P1593" s="3206"/>
    </row>
    <row r="1594" spans="1:16" s="3084" customFormat="1" ht="15">
      <c r="A1594" s="3085"/>
      <c r="K1594" s="3168"/>
      <c r="L1594" s="3085"/>
      <c r="M1594" s="3085"/>
      <c r="N1594" s="3085"/>
      <c r="P1594" s="3206"/>
    </row>
    <row r="1595" spans="1:16" s="3084" customFormat="1" ht="15">
      <c r="A1595" s="3085"/>
      <c r="K1595" s="3168"/>
      <c r="L1595" s="3085"/>
      <c r="M1595" s="3085"/>
      <c r="N1595" s="3085"/>
      <c r="P1595" s="3206"/>
    </row>
    <row r="1596" spans="1:16" s="3084" customFormat="1" ht="15">
      <c r="A1596" s="3085"/>
      <c r="K1596" s="3168"/>
      <c r="L1596" s="3085"/>
      <c r="M1596" s="3085"/>
      <c r="N1596" s="3085"/>
      <c r="P1596" s="3206"/>
    </row>
    <row r="1597" spans="1:16" s="3084" customFormat="1" ht="15">
      <c r="A1597" s="3085"/>
      <c r="K1597" s="3168"/>
      <c r="L1597" s="3085"/>
      <c r="M1597" s="3085"/>
      <c r="N1597" s="3085"/>
      <c r="P1597" s="3206"/>
    </row>
    <row r="1598" spans="1:16" s="3084" customFormat="1" ht="15">
      <c r="A1598" s="3085"/>
      <c r="K1598" s="3168"/>
      <c r="L1598" s="3085"/>
      <c r="M1598" s="3085"/>
      <c r="N1598" s="3085"/>
      <c r="P1598" s="3206"/>
    </row>
    <row r="1599" spans="1:16" s="3084" customFormat="1" ht="15">
      <c r="A1599" s="3085"/>
      <c r="K1599" s="3168"/>
      <c r="L1599" s="3085"/>
      <c r="M1599" s="3085"/>
      <c r="N1599" s="3085"/>
      <c r="P1599" s="3206"/>
    </row>
    <row r="1600" spans="1:16" s="3084" customFormat="1" ht="15">
      <c r="A1600" s="3085"/>
      <c r="K1600" s="3168"/>
      <c r="L1600" s="3085"/>
      <c r="M1600" s="3085"/>
      <c r="N1600" s="3085"/>
      <c r="P1600" s="3206"/>
    </row>
    <row r="1601" spans="1:16" s="3084" customFormat="1" ht="15">
      <c r="A1601" s="3085"/>
      <c r="K1601" s="3168"/>
      <c r="L1601" s="3085"/>
      <c r="M1601" s="3085"/>
      <c r="N1601" s="3085"/>
      <c r="P1601" s="3206"/>
    </row>
    <row r="1602" spans="1:16" s="3084" customFormat="1" ht="15">
      <c r="A1602" s="3085"/>
      <c r="K1602" s="3168"/>
      <c r="L1602" s="3085"/>
      <c r="M1602" s="3085"/>
      <c r="N1602" s="3085"/>
      <c r="P1602" s="3206"/>
    </row>
    <row r="1603" spans="1:16" s="3084" customFormat="1" ht="15">
      <c r="A1603" s="3085"/>
      <c r="K1603" s="3168"/>
      <c r="L1603" s="3085"/>
      <c r="M1603" s="3085"/>
      <c r="N1603" s="3085"/>
      <c r="P1603" s="3206"/>
    </row>
    <row r="1604" spans="1:16" s="3084" customFormat="1" ht="15">
      <c r="A1604" s="3085"/>
      <c r="K1604" s="3168"/>
      <c r="L1604" s="3085"/>
      <c r="M1604" s="3085"/>
      <c r="N1604" s="3085"/>
      <c r="P1604" s="3206"/>
    </row>
    <row r="1605" spans="1:16" s="3084" customFormat="1" ht="15">
      <c r="A1605" s="3085"/>
      <c r="K1605" s="3168"/>
      <c r="L1605" s="3085"/>
      <c r="M1605" s="3085"/>
      <c r="N1605" s="3085"/>
      <c r="P1605" s="3206"/>
    </row>
    <row r="1606" spans="1:16" s="3084" customFormat="1" ht="15">
      <c r="A1606" s="3085"/>
      <c r="K1606" s="3168"/>
      <c r="L1606" s="3085"/>
      <c r="M1606" s="3085"/>
      <c r="N1606" s="3085"/>
      <c r="P1606" s="3206"/>
    </row>
    <row r="1607" spans="1:16" s="3084" customFormat="1" ht="15">
      <c r="A1607" s="3085"/>
      <c r="K1607" s="3168"/>
      <c r="L1607" s="3085"/>
      <c r="M1607" s="3085"/>
      <c r="N1607" s="3085"/>
      <c r="P1607" s="3206"/>
    </row>
    <row r="1608" spans="1:16" s="3084" customFormat="1" ht="15">
      <c r="A1608" s="3085"/>
      <c r="K1608" s="3168"/>
      <c r="L1608" s="3085"/>
      <c r="M1608" s="3085"/>
      <c r="N1608" s="3085"/>
      <c r="P1608" s="3206"/>
    </row>
    <row r="1609" spans="1:16" s="3084" customFormat="1" ht="15">
      <c r="A1609" s="3085"/>
      <c r="K1609" s="3168"/>
      <c r="L1609" s="3085"/>
      <c r="M1609" s="3085"/>
      <c r="N1609" s="3085"/>
      <c r="P1609" s="3206"/>
    </row>
    <row r="1610" spans="1:16" s="3084" customFormat="1" ht="15">
      <c r="A1610" s="3085"/>
      <c r="K1610" s="3168"/>
      <c r="L1610" s="3085"/>
      <c r="M1610" s="3085"/>
      <c r="N1610" s="3085"/>
      <c r="P1610" s="3206"/>
    </row>
    <row r="1611" spans="1:16" s="3084" customFormat="1" ht="15">
      <c r="A1611" s="3085"/>
      <c r="K1611" s="3168"/>
      <c r="L1611" s="3085"/>
      <c r="M1611" s="3085"/>
      <c r="N1611" s="3085"/>
      <c r="P1611" s="3206"/>
    </row>
    <row r="1612" spans="1:16" s="3084" customFormat="1" ht="15">
      <c r="A1612" s="3085"/>
      <c r="K1612" s="3168"/>
      <c r="L1612" s="3085"/>
      <c r="M1612" s="3085"/>
      <c r="N1612" s="3085"/>
      <c r="P1612" s="3206"/>
    </row>
    <row r="1613" spans="1:16" s="3084" customFormat="1" ht="15">
      <c r="A1613" s="3085"/>
      <c r="K1613" s="3168"/>
      <c r="L1613" s="3085"/>
      <c r="M1613" s="3085"/>
      <c r="N1613" s="3085"/>
      <c r="P1613" s="3206"/>
    </row>
    <row r="1614" spans="1:16" s="3084" customFormat="1" ht="15">
      <c r="A1614" s="3085"/>
      <c r="K1614" s="3168"/>
      <c r="L1614" s="3085"/>
      <c r="M1614" s="3085"/>
      <c r="N1614" s="3085"/>
      <c r="P1614" s="3206"/>
    </row>
    <row r="1615" spans="1:16" s="3084" customFormat="1" ht="15">
      <c r="A1615" s="3085"/>
      <c r="K1615" s="3168"/>
      <c r="L1615" s="3085"/>
      <c r="M1615" s="3085"/>
      <c r="N1615" s="3085"/>
      <c r="P1615" s="3206"/>
    </row>
    <row r="1616" spans="1:16" s="3084" customFormat="1" ht="15">
      <c r="A1616" s="3085"/>
      <c r="K1616" s="3168"/>
      <c r="L1616" s="3085"/>
      <c r="M1616" s="3085"/>
      <c r="N1616" s="3085"/>
      <c r="P1616" s="3206"/>
    </row>
    <row r="1617" spans="1:16" s="3084" customFormat="1" ht="15">
      <c r="A1617" s="3085"/>
      <c r="K1617" s="3168"/>
      <c r="L1617" s="3085"/>
      <c r="M1617" s="3085"/>
      <c r="N1617" s="3085"/>
      <c r="P1617" s="3206"/>
    </row>
    <row r="1618" spans="1:16" s="3084" customFormat="1" ht="15">
      <c r="A1618" s="3085"/>
      <c r="K1618" s="3168"/>
      <c r="L1618" s="3085"/>
      <c r="M1618" s="3085"/>
      <c r="N1618" s="3085"/>
      <c r="P1618" s="3206"/>
    </row>
    <row r="1619" spans="1:16" s="3084" customFormat="1" ht="15">
      <c r="A1619" s="3085"/>
      <c r="K1619" s="3168"/>
      <c r="L1619" s="3085"/>
      <c r="M1619" s="3085"/>
      <c r="N1619" s="3085"/>
      <c r="P1619" s="3206"/>
    </row>
    <row r="1620" spans="1:16" s="3084" customFormat="1" ht="15">
      <c r="A1620" s="3085"/>
      <c r="K1620" s="3168"/>
      <c r="L1620" s="3085"/>
      <c r="M1620" s="3085"/>
      <c r="N1620" s="3085"/>
      <c r="P1620" s="3206"/>
    </row>
    <row r="1621" spans="1:16" s="3084" customFormat="1" ht="15">
      <c r="A1621" s="3085"/>
      <c r="K1621" s="3168"/>
      <c r="L1621" s="3085"/>
      <c r="M1621" s="3085"/>
      <c r="N1621" s="3085"/>
      <c r="P1621" s="3206"/>
    </row>
    <row r="1622" spans="1:16" s="3084" customFormat="1" ht="15">
      <c r="A1622" s="3085"/>
      <c r="K1622" s="3168"/>
      <c r="L1622" s="3085"/>
      <c r="M1622" s="3085"/>
      <c r="N1622" s="3085"/>
      <c r="P1622" s="3206"/>
    </row>
    <row r="1623" spans="1:16" s="3084" customFormat="1" ht="15">
      <c r="A1623" s="3085"/>
      <c r="K1623" s="3168"/>
      <c r="L1623" s="3085"/>
      <c r="M1623" s="3085"/>
      <c r="N1623" s="3085"/>
      <c r="P1623" s="3206"/>
    </row>
    <row r="1624" spans="1:16" s="3084" customFormat="1" ht="15">
      <c r="A1624" s="3085"/>
      <c r="K1624" s="3168"/>
      <c r="L1624" s="3085"/>
      <c r="M1624" s="3085"/>
      <c r="N1624" s="3085"/>
      <c r="P1624" s="3206"/>
    </row>
    <row r="1625" spans="1:16" s="3084" customFormat="1" ht="15">
      <c r="A1625" s="3085"/>
      <c r="K1625" s="3168"/>
      <c r="L1625" s="3085"/>
      <c r="M1625" s="3085"/>
      <c r="N1625" s="3085"/>
      <c r="P1625" s="3206"/>
    </row>
    <row r="1626" spans="1:16" s="3084" customFormat="1" ht="15">
      <c r="A1626" s="3085"/>
      <c r="K1626" s="3168"/>
      <c r="L1626" s="3085"/>
      <c r="M1626" s="3085"/>
      <c r="N1626" s="3085"/>
      <c r="P1626" s="3206"/>
    </row>
    <row r="1627" spans="1:16" s="3084" customFormat="1" ht="15">
      <c r="A1627" s="3085"/>
      <c r="K1627" s="3168"/>
      <c r="L1627" s="3085"/>
      <c r="M1627" s="3085"/>
      <c r="N1627" s="3085"/>
      <c r="P1627" s="3206"/>
    </row>
    <row r="1628" spans="1:16" s="3084" customFormat="1" ht="15">
      <c r="A1628" s="3085"/>
      <c r="K1628" s="3168"/>
      <c r="L1628" s="3085"/>
      <c r="M1628" s="3085"/>
      <c r="N1628" s="3085"/>
      <c r="P1628" s="3206"/>
    </row>
    <row r="1629" spans="1:16" s="3084" customFormat="1" ht="15">
      <c r="A1629" s="3085"/>
      <c r="K1629" s="3168"/>
      <c r="L1629" s="3085"/>
      <c r="M1629" s="3085"/>
      <c r="N1629" s="3085"/>
      <c r="P1629" s="3206"/>
    </row>
    <row r="1630" spans="1:16" s="3084" customFormat="1" ht="15">
      <c r="A1630" s="3085"/>
      <c r="K1630" s="3168"/>
      <c r="L1630" s="3085"/>
      <c r="M1630" s="3085"/>
      <c r="N1630" s="3085"/>
      <c r="P1630" s="3206"/>
    </row>
    <row r="1631" spans="1:16" s="3084" customFormat="1" ht="15">
      <c r="A1631" s="3085"/>
      <c r="K1631" s="3168"/>
      <c r="L1631" s="3085"/>
      <c r="M1631" s="3085"/>
      <c r="N1631" s="3085"/>
      <c r="P1631" s="3206"/>
    </row>
    <row r="1632" spans="1:16" s="3084" customFormat="1" ht="15">
      <c r="A1632" s="3085"/>
      <c r="K1632" s="3168"/>
      <c r="L1632" s="3085"/>
      <c r="M1632" s="3085"/>
      <c r="N1632" s="3085"/>
      <c r="P1632" s="3206"/>
    </row>
    <row r="1633" spans="1:16" s="3084" customFormat="1" ht="15">
      <c r="A1633" s="3085"/>
      <c r="K1633" s="3168"/>
      <c r="L1633" s="3085"/>
      <c r="M1633" s="3085"/>
      <c r="N1633" s="3085"/>
      <c r="P1633" s="3206"/>
    </row>
    <row r="1634" spans="1:16" s="3084" customFormat="1" ht="15">
      <c r="A1634" s="3085"/>
      <c r="K1634" s="3168"/>
      <c r="L1634" s="3085"/>
      <c r="M1634" s="3085"/>
      <c r="N1634" s="3085"/>
      <c r="P1634" s="3206"/>
    </row>
    <row r="1635" spans="1:16" s="3084" customFormat="1" ht="15">
      <c r="A1635" s="3085"/>
      <c r="K1635" s="3168"/>
      <c r="L1635" s="3085"/>
      <c r="M1635" s="3085"/>
      <c r="N1635" s="3085"/>
      <c r="P1635" s="3206"/>
    </row>
    <row r="1636" spans="1:16" s="3084" customFormat="1" ht="15">
      <c r="A1636" s="3085"/>
      <c r="K1636" s="3168"/>
      <c r="L1636" s="3085"/>
      <c r="M1636" s="3085"/>
      <c r="N1636" s="3085"/>
      <c r="P1636" s="3206"/>
    </row>
    <row r="1637" spans="1:16" s="3084" customFormat="1" ht="15">
      <c r="A1637" s="3085"/>
      <c r="K1637" s="3168"/>
      <c r="L1637" s="3085"/>
      <c r="M1637" s="3085"/>
      <c r="N1637" s="3085"/>
      <c r="P1637" s="3206"/>
    </row>
    <row r="1638" spans="1:16" s="3084" customFormat="1" ht="15">
      <c r="A1638" s="3085"/>
      <c r="K1638" s="3168"/>
      <c r="L1638" s="3085"/>
      <c r="M1638" s="3085"/>
      <c r="N1638" s="3085"/>
      <c r="P1638" s="3206"/>
    </row>
    <row r="1639" spans="1:16" s="3084" customFormat="1" ht="15">
      <c r="A1639" s="3085"/>
      <c r="K1639" s="3168"/>
      <c r="L1639" s="3085"/>
      <c r="M1639" s="3085"/>
      <c r="N1639" s="3085"/>
      <c r="P1639" s="3206"/>
    </row>
    <row r="1640" spans="1:16" s="3084" customFormat="1" ht="15">
      <c r="A1640" s="3085"/>
      <c r="K1640" s="3168"/>
      <c r="L1640" s="3085"/>
      <c r="M1640" s="3085"/>
      <c r="N1640" s="3085"/>
      <c r="P1640" s="3206"/>
    </row>
    <row r="1641" spans="1:16" s="3084" customFormat="1" ht="15">
      <c r="A1641" s="3085"/>
      <c r="K1641" s="3168"/>
      <c r="L1641" s="3085"/>
      <c r="M1641" s="3085"/>
      <c r="N1641" s="3085"/>
      <c r="P1641" s="3206"/>
    </row>
    <row r="1642" spans="1:16" s="3084" customFormat="1" ht="15">
      <c r="A1642" s="3085"/>
      <c r="K1642" s="3168"/>
      <c r="L1642" s="3085"/>
      <c r="M1642" s="3085"/>
      <c r="N1642" s="3085"/>
      <c r="P1642" s="3206"/>
    </row>
    <row r="1643" spans="1:16" s="3084" customFormat="1" ht="15">
      <c r="A1643" s="3085"/>
      <c r="K1643" s="3168"/>
      <c r="L1643" s="3085"/>
      <c r="M1643" s="3085"/>
      <c r="N1643" s="3085"/>
      <c r="P1643" s="3206"/>
    </row>
    <row r="1644" spans="1:16" s="3084" customFormat="1" ht="15">
      <c r="A1644" s="3085"/>
      <c r="K1644" s="3168"/>
      <c r="L1644" s="3085"/>
      <c r="M1644" s="3085"/>
      <c r="N1644" s="3085"/>
      <c r="P1644" s="3206"/>
    </row>
    <row r="1645" spans="1:16" s="3084" customFormat="1" ht="15">
      <c r="A1645" s="3085"/>
      <c r="K1645" s="3168"/>
      <c r="L1645" s="3085"/>
      <c r="M1645" s="3085"/>
      <c r="N1645" s="3085"/>
      <c r="P1645" s="3206"/>
    </row>
    <row r="1646" spans="1:16" s="3084" customFormat="1" ht="15">
      <c r="A1646" s="3085"/>
      <c r="K1646" s="3168"/>
      <c r="L1646" s="3085"/>
      <c r="M1646" s="3085"/>
      <c r="N1646" s="3085"/>
      <c r="P1646" s="3206"/>
    </row>
    <row r="1647" spans="1:16" s="3084" customFormat="1" ht="15">
      <c r="A1647" s="3085"/>
      <c r="K1647" s="3168"/>
      <c r="L1647" s="3085"/>
      <c r="M1647" s="3085"/>
      <c r="N1647" s="3085"/>
      <c r="P1647" s="3206"/>
    </row>
    <row r="1648" spans="1:16" s="3084" customFormat="1" ht="15">
      <c r="A1648" s="3085"/>
      <c r="K1648" s="3168"/>
      <c r="L1648" s="3085"/>
      <c r="M1648" s="3085"/>
      <c r="N1648" s="3085"/>
      <c r="P1648" s="3206"/>
    </row>
    <row r="1649" spans="1:16" s="3084" customFormat="1" ht="15">
      <c r="A1649" s="3085"/>
      <c r="K1649" s="3168"/>
      <c r="L1649" s="3085"/>
      <c r="M1649" s="3085"/>
      <c r="N1649" s="3085"/>
      <c r="P1649" s="3206"/>
    </row>
    <row r="1650" spans="1:16" s="3084" customFormat="1" ht="15">
      <c r="A1650" s="3085"/>
      <c r="K1650" s="3168"/>
      <c r="L1650" s="3085"/>
      <c r="M1650" s="3085"/>
      <c r="N1650" s="3085"/>
      <c r="P1650" s="3206"/>
    </row>
    <row r="1651" spans="1:16" s="3084" customFormat="1" ht="15">
      <c r="A1651" s="3085"/>
      <c r="K1651" s="3168"/>
      <c r="L1651" s="3085"/>
      <c r="M1651" s="3085"/>
      <c r="N1651" s="3085"/>
      <c r="P1651" s="3206"/>
    </row>
    <row r="1652" spans="1:16" s="3084" customFormat="1" ht="15">
      <c r="A1652" s="3085"/>
      <c r="K1652" s="3168"/>
      <c r="L1652" s="3085"/>
      <c r="M1652" s="3085"/>
      <c r="N1652" s="3085"/>
      <c r="P1652" s="3206"/>
    </row>
    <row r="1653" spans="1:16" s="3084" customFormat="1" ht="15">
      <c r="A1653" s="3085"/>
      <c r="K1653" s="3168"/>
      <c r="L1653" s="3085"/>
      <c r="M1653" s="3085"/>
      <c r="N1653" s="3085"/>
      <c r="P1653" s="3206"/>
    </row>
    <row r="1654" spans="1:16" s="3084" customFormat="1" ht="15">
      <c r="A1654" s="3085"/>
      <c r="K1654" s="3168"/>
      <c r="L1654" s="3085"/>
      <c r="M1654" s="3085"/>
      <c r="N1654" s="3085"/>
      <c r="P1654" s="3206"/>
    </row>
    <row r="1655" spans="1:16" s="3084" customFormat="1" ht="15">
      <c r="A1655" s="3085"/>
      <c r="K1655" s="3168"/>
      <c r="L1655" s="3085"/>
      <c r="M1655" s="3085"/>
      <c r="N1655" s="3085"/>
      <c r="P1655" s="3206"/>
    </row>
    <row r="1656" spans="1:16" s="3084" customFormat="1" ht="15">
      <c r="A1656" s="3085"/>
      <c r="K1656" s="3168"/>
      <c r="L1656" s="3085"/>
      <c r="M1656" s="3085"/>
      <c r="N1656" s="3085"/>
      <c r="P1656" s="3206"/>
    </row>
    <row r="1657" spans="1:16" s="3084" customFormat="1" ht="15">
      <c r="A1657" s="3085"/>
      <c r="K1657" s="3168"/>
      <c r="L1657" s="3085"/>
      <c r="M1657" s="3085"/>
      <c r="N1657" s="3085"/>
      <c r="P1657" s="3206"/>
    </row>
    <row r="1658" spans="1:16" s="3084" customFormat="1" ht="15">
      <c r="A1658" s="3085"/>
      <c r="K1658" s="3168"/>
      <c r="L1658" s="3085"/>
      <c r="M1658" s="3085"/>
      <c r="N1658" s="3085"/>
      <c r="P1658" s="3206"/>
    </row>
    <row r="1659" spans="1:16" s="3084" customFormat="1" ht="15">
      <c r="A1659" s="3085"/>
      <c r="K1659" s="3168"/>
      <c r="L1659" s="3085"/>
      <c r="M1659" s="3085"/>
      <c r="N1659" s="3085"/>
      <c r="P1659" s="3206"/>
    </row>
    <row r="1660" spans="1:16" s="3084" customFormat="1" ht="15">
      <c r="A1660" s="3085"/>
      <c r="K1660" s="3168"/>
      <c r="L1660" s="3085"/>
      <c r="M1660" s="3085"/>
      <c r="N1660" s="3085"/>
      <c r="P1660" s="3206"/>
    </row>
    <row r="1661" spans="1:16" s="3084" customFormat="1" ht="15">
      <c r="A1661" s="3085"/>
      <c r="K1661" s="3168"/>
      <c r="L1661" s="3085"/>
      <c r="M1661" s="3085"/>
      <c r="N1661" s="3085"/>
      <c r="P1661" s="3206"/>
    </row>
    <row r="1662" spans="1:16" s="3084" customFormat="1" ht="15">
      <c r="A1662" s="3085"/>
      <c r="K1662" s="3168"/>
      <c r="L1662" s="3085"/>
      <c r="M1662" s="3085"/>
      <c r="N1662" s="3085"/>
      <c r="P1662" s="3206"/>
    </row>
    <row r="1663" spans="1:16" s="3084" customFormat="1" ht="15">
      <c r="A1663" s="3085"/>
      <c r="K1663" s="3168"/>
      <c r="L1663" s="3085"/>
      <c r="M1663" s="3085"/>
      <c r="N1663" s="3085"/>
      <c r="P1663" s="3206"/>
    </row>
    <row r="1664" spans="1:16" s="3084" customFormat="1" ht="15">
      <c r="A1664" s="3085"/>
      <c r="K1664" s="3168"/>
      <c r="L1664" s="3085"/>
      <c r="M1664" s="3085"/>
      <c r="N1664" s="3085"/>
      <c r="P1664" s="3206"/>
    </row>
    <row r="1665" spans="1:16" s="3084" customFormat="1" ht="15">
      <c r="A1665" s="3085"/>
      <c r="K1665" s="3168"/>
      <c r="L1665" s="3085"/>
      <c r="M1665" s="3085"/>
      <c r="N1665" s="3085"/>
      <c r="P1665" s="3206"/>
    </row>
    <row r="1666" spans="1:16" s="3084" customFormat="1" ht="15">
      <c r="A1666" s="3085"/>
      <c r="K1666" s="3168"/>
      <c r="L1666" s="3085"/>
      <c r="M1666" s="3085"/>
      <c r="N1666" s="3085"/>
      <c r="P1666" s="3206"/>
    </row>
    <row r="1667" spans="1:16" s="3084" customFormat="1" ht="15">
      <c r="A1667" s="3085"/>
      <c r="K1667" s="3168"/>
      <c r="L1667" s="3085"/>
      <c r="M1667" s="3085"/>
      <c r="N1667" s="3085"/>
      <c r="P1667" s="3206"/>
    </row>
    <row r="1668" spans="1:16" s="3084" customFormat="1" ht="15">
      <c r="A1668" s="3085"/>
      <c r="K1668" s="3168"/>
      <c r="L1668" s="3085"/>
      <c r="M1668" s="3085"/>
      <c r="N1668" s="3085"/>
      <c r="P1668" s="3206"/>
    </row>
    <row r="1669" spans="1:16" s="3084" customFormat="1" ht="15">
      <c r="A1669" s="3085"/>
      <c r="K1669" s="3168"/>
      <c r="L1669" s="3085"/>
      <c r="M1669" s="3085"/>
      <c r="N1669" s="3085"/>
      <c r="P1669" s="3206"/>
    </row>
    <row r="1670" spans="1:16" s="3084" customFormat="1" ht="15">
      <c r="A1670" s="3085"/>
      <c r="K1670" s="3168"/>
      <c r="L1670" s="3085"/>
      <c r="M1670" s="3085"/>
      <c r="N1670" s="3085"/>
      <c r="P1670" s="3206"/>
    </row>
    <row r="1671" spans="1:16" s="3084" customFormat="1" ht="15">
      <c r="A1671" s="3085"/>
      <c r="K1671" s="3168"/>
      <c r="L1671" s="3085"/>
      <c r="M1671" s="3085"/>
      <c r="N1671" s="3085"/>
      <c r="P1671" s="3206"/>
    </row>
    <row r="1672" spans="1:16" s="3084" customFormat="1" ht="15">
      <c r="A1672" s="3085"/>
      <c r="K1672" s="3168"/>
      <c r="L1672" s="3085"/>
      <c r="M1672" s="3085"/>
      <c r="N1672" s="3085"/>
      <c r="P1672" s="3206"/>
    </row>
    <row r="1673" spans="1:16" s="3084" customFormat="1" ht="15">
      <c r="A1673" s="3085"/>
      <c r="K1673" s="3168"/>
      <c r="L1673" s="3085"/>
      <c r="M1673" s="3085"/>
      <c r="N1673" s="3085"/>
      <c r="P1673" s="3206"/>
    </row>
    <row r="1674" spans="1:16" s="3084" customFormat="1" ht="15">
      <c r="A1674" s="3085"/>
      <c r="K1674" s="3168"/>
      <c r="L1674" s="3085"/>
      <c r="M1674" s="3085"/>
      <c r="N1674" s="3085"/>
      <c r="P1674" s="3206"/>
    </row>
    <row r="1675" spans="1:16" s="3084" customFormat="1" ht="15">
      <c r="A1675" s="3085"/>
      <c r="K1675" s="3168"/>
      <c r="L1675" s="3085"/>
      <c r="M1675" s="3085"/>
      <c r="N1675" s="3085"/>
      <c r="P1675" s="3206"/>
    </row>
    <row r="1676" spans="1:16" s="3084" customFormat="1" ht="15">
      <c r="A1676" s="3085"/>
      <c r="K1676" s="3168"/>
      <c r="L1676" s="3085"/>
      <c r="M1676" s="3085"/>
      <c r="N1676" s="3085"/>
      <c r="P1676" s="3206"/>
    </row>
    <row r="1677" spans="1:16" s="3084" customFormat="1" ht="15">
      <c r="A1677" s="3085"/>
      <c r="K1677" s="3168"/>
      <c r="L1677" s="3085"/>
      <c r="M1677" s="3085"/>
      <c r="N1677" s="3085"/>
      <c r="P1677" s="3206"/>
    </row>
    <row r="1678" spans="1:16" s="3084" customFormat="1" ht="15">
      <c r="A1678" s="3085"/>
      <c r="K1678" s="3168"/>
      <c r="L1678" s="3085"/>
      <c r="M1678" s="3085"/>
      <c r="N1678" s="3085"/>
      <c r="P1678" s="3206"/>
    </row>
    <row r="1679" spans="1:16" s="3084" customFormat="1" ht="15">
      <c r="A1679" s="3085"/>
      <c r="K1679" s="3168"/>
      <c r="L1679" s="3085"/>
      <c r="M1679" s="3085"/>
      <c r="N1679" s="3085"/>
      <c r="P1679" s="3206"/>
    </row>
    <row r="1680" spans="1:16" s="3084" customFormat="1" ht="15">
      <c r="A1680" s="3085"/>
      <c r="K1680" s="3168"/>
      <c r="L1680" s="3085"/>
      <c r="M1680" s="3085"/>
      <c r="N1680" s="3085"/>
      <c r="P1680" s="3206"/>
    </row>
    <row r="1681" spans="1:16" s="3084" customFormat="1" ht="15">
      <c r="A1681" s="3085"/>
      <c r="K1681" s="3168"/>
      <c r="L1681" s="3085"/>
      <c r="M1681" s="3085"/>
      <c r="N1681" s="3085"/>
      <c r="P1681" s="3206"/>
    </row>
    <row r="1682" spans="1:16" s="3084" customFormat="1" ht="15">
      <c r="A1682" s="3085"/>
      <c r="K1682" s="3168"/>
      <c r="L1682" s="3085"/>
      <c r="M1682" s="3085"/>
      <c r="N1682" s="3085"/>
      <c r="P1682" s="3206"/>
    </row>
    <row r="1683" spans="1:16" s="3084" customFormat="1" ht="15">
      <c r="A1683" s="3085"/>
      <c r="K1683" s="3168"/>
      <c r="L1683" s="3085"/>
      <c r="M1683" s="3085"/>
      <c r="N1683" s="3085"/>
      <c r="P1683" s="3206"/>
    </row>
    <row r="1684" spans="1:16" s="3084" customFormat="1" ht="15">
      <c r="A1684" s="3085"/>
      <c r="K1684" s="3168"/>
      <c r="L1684" s="3085"/>
      <c r="M1684" s="3085"/>
      <c r="N1684" s="3085"/>
      <c r="P1684" s="3206"/>
    </row>
    <row r="1685" spans="1:16" s="3084" customFormat="1" ht="15">
      <c r="A1685" s="3085"/>
      <c r="K1685" s="3168"/>
      <c r="L1685" s="3085"/>
      <c r="M1685" s="3085"/>
      <c r="N1685" s="3085"/>
      <c r="P1685" s="3206"/>
    </row>
    <row r="1686" spans="1:16" s="3084" customFormat="1" ht="15">
      <c r="A1686" s="3085"/>
      <c r="K1686" s="3168"/>
      <c r="L1686" s="3085"/>
      <c r="M1686" s="3085"/>
      <c r="N1686" s="3085"/>
      <c r="P1686" s="3206"/>
    </row>
    <row r="1687" spans="1:16" s="3084" customFormat="1" ht="15">
      <c r="A1687" s="3085"/>
      <c r="K1687" s="3168"/>
      <c r="L1687" s="3085"/>
      <c r="M1687" s="3085"/>
      <c r="N1687" s="3085"/>
      <c r="P1687" s="3206"/>
    </row>
    <row r="1688" spans="1:16" s="3084" customFormat="1" ht="15">
      <c r="A1688" s="3085"/>
      <c r="K1688" s="3168"/>
      <c r="L1688" s="3085"/>
      <c r="M1688" s="3085"/>
      <c r="N1688" s="3085"/>
      <c r="P1688" s="3206"/>
    </row>
    <row r="1689" spans="1:16" s="3084" customFormat="1" ht="15">
      <c r="A1689" s="3085"/>
      <c r="K1689" s="3168"/>
      <c r="L1689" s="3085"/>
      <c r="M1689" s="3085"/>
      <c r="N1689" s="3085"/>
      <c r="P1689" s="3206"/>
    </row>
    <row r="1690" spans="1:16" s="3084" customFormat="1" ht="15">
      <c r="A1690" s="3085"/>
      <c r="K1690" s="3168"/>
      <c r="L1690" s="3085"/>
      <c r="M1690" s="3085"/>
      <c r="N1690" s="3085"/>
      <c r="P1690" s="3206"/>
    </row>
    <row r="1691" spans="1:16" s="3084" customFormat="1" ht="15">
      <c r="A1691" s="3085"/>
      <c r="K1691" s="3168"/>
      <c r="L1691" s="3085"/>
      <c r="M1691" s="3085"/>
      <c r="N1691" s="3085"/>
      <c r="P1691" s="3206"/>
    </row>
    <row r="1692" spans="1:16" s="3084" customFormat="1" ht="15">
      <c r="A1692" s="3085"/>
      <c r="K1692" s="3168"/>
      <c r="L1692" s="3085"/>
      <c r="M1692" s="3085"/>
      <c r="N1692" s="3085"/>
      <c r="P1692" s="3206"/>
    </row>
    <row r="1693" spans="1:16" s="3084" customFormat="1" ht="15">
      <c r="A1693" s="3085"/>
      <c r="K1693" s="3168"/>
      <c r="L1693" s="3085"/>
      <c r="M1693" s="3085"/>
      <c r="N1693" s="3085"/>
      <c r="P1693" s="3206"/>
    </row>
    <row r="1694" spans="1:16" s="3084" customFormat="1" ht="15">
      <c r="A1694" s="3085"/>
      <c r="K1694" s="3168"/>
      <c r="L1694" s="3085"/>
      <c r="M1694" s="3085"/>
      <c r="N1694" s="3085"/>
      <c r="P1694" s="3206"/>
    </row>
    <row r="1695" spans="1:16" s="3084" customFormat="1" ht="15">
      <c r="A1695" s="3085"/>
      <c r="K1695" s="3168"/>
      <c r="L1695" s="3085"/>
      <c r="M1695" s="3085"/>
      <c r="N1695" s="3085"/>
      <c r="P1695" s="3206"/>
    </row>
    <row r="1696" spans="1:16" s="3084" customFormat="1" ht="15">
      <c r="A1696" s="3085"/>
      <c r="K1696" s="3168"/>
      <c r="L1696" s="3085"/>
      <c r="M1696" s="3085"/>
      <c r="N1696" s="3085"/>
      <c r="P1696" s="3206"/>
    </row>
    <row r="1697" spans="1:16" s="3084" customFormat="1" ht="15">
      <c r="A1697" s="3085"/>
      <c r="K1697" s="3168"/>
      <c r="L1697" s="3085"/>
      <c r="M1697" s="3085"/>
      <c r="N1697" s="3085"/>
      <c r="P1697" s="3206"/>
    </row>
    <row r="1698" spans="1:16" s="3084" customFormat="1" ht="15">
      <c r="A1698" s="3085"/>
      <c r="K1698" s="3168"/>
      <c r="L1698" s="3085"/>
      <c r="M1698" s="3085"/>
      <c r="N1698" s="3085"/>
      <c r="P1698" s="3206"/>
    </row>
    <row r="1699" spans="1:16" s="3084" customFormat="1" ht="15">
      <c r="A1699" s="3085"/>
      <c r="K1699" s="3168"/>
      <c r="L1699" s="3085"/>
      <c r="M1699" s="3085"/>
      <c r="N1699" s="3085"/>
      <c r="P1699" s="3206"/>
    </row>
    <row r="1700" spans="1:16" s="3084" customFormat="1" ht="15">
      <c r="A1700" s="3085"/>
      <c r="K1700" s="3168"/>
      <c r="L1700" s="3085"/>
      <c r="M1700" s="3085"/>
      <c r="N1700" s="3085"/>
      <c r="P1700" s="3206"/>
    </row>
    <row r="1701" spans="1:16" s="3084" customFormat="1" ht="15">
      <c r="A1701" s="3085"/>
      <c r="K1701" s="3168"/>
      <c r="L1701" s="3085"/>
      <c r="M1701" s="3085"/>
      <c r="N1701" s="3085"/>
      <c r="P1701" s="3206"/>
    </row>
    <row r="1702" spans="1:16" s="3084" customFormat="1" ht="15">
      <c r="A1702" s="3085"/>
      <c r="K1702" s="3168"/>
      <c r="L1702" s="3085"/>
      <c r="M1702" s="3085"/>
      <c r="N1702" s="3085"/>
      <c r="P1702" s="3206"/>
    </row>
    <row r="1703" spans="1:16" s="3084" customFormat="1" ht="15">
      <c r="A1703" s="3085"/>
      <c r="K1703" s="3168"/>
      <c r="L1703" s="3085"/>
      <c r="M1703" s="3085"/>
      <c r="N1703" s="3085"/>
      <c r="P1703" s="3206"/>
    </row>
    <row r="1704" spans="1:16" s="3084" customFormat="1" ht="15">
      <c r="A1704" s="3085"/>
      <c r="K1704" s="3168"/>
      <c r="L1704" s="3085"/>
      <c r="M1704" s="3085"/>
      <c r="N1704" s="3085"/>
      <c r="P1704" s="3206"/>
    </row>
    <row r="1705" spans="1:16" s="3084" customFormat="1" ht="15">
      <c r="A1705" s="3085"/>
      <c r="K1705" s="3168"/>
      <c r="L1705" s="3085"/>
      <c r="M1705" s="3085"/>
      <c r="N1705" s="3085"/>
      <c r="P1705" s="3206"/>
    </row>
    <row r="1706" spans="1:16" s="3084" customFormat="1" ht="15">
      <c r="A1706" s="3085"/>
      <c r="K1706" s="3168"/>
      <c r="L1706" s="3085"/>
      <c r="M1706" s="3085"/>
      <c r="N1706" s="3085"/>
      <c r="P1706" s="3206"/>
    </row>
    <row r="1707" spans="1:16" s="3084" customFormat="1" ht="15">
      <c r="A1707" s="3085"/>
      <c r="K1707" s="3168"/>
      <c r="L1707" s="3085"/>
      <c r="M1707" s="3085"/>
      <c r="N1707" s="3085"/>
      <c r="P1707" s="3206"/>
    </row>
    <row r="1708" spans="1:16" s="3084" customFormat="1" ht="15">
      <c r="A1708" s="3085"/>
      <c r="K1708" s="3168"/>
      <c r="L1708" s="3085"/>
      <c r="M1708" s="3085"/>
      <c r="N1708" s="3085"/>
      <c r="P1708" s="3206"/>
    </row>
    <row r="1709" spans="1:16" s="3084" customFormat="1" ht="15">
      <c r="A1709" s="3085"/>
      <c r="K1709" s="3168"/>
      <c r="L1709" s="3085"/>
      <c r="M1709" s="3085"/>
      <c r="N1709" s="3085"/>
      <c r="P1709" s="3206"/>
    </row>
    <row r="1710" spans="1:16" s="3084" customFormat="1" ht="15">
      <c r="A1710" s="3085"/>
      <c r="K1710" s="3168"/>
      <c r="L1710" s="3085"/>
      <c r="M1710" s="3085"/>
      <c r="N1710" s="3085"/>
      <c r="P1710" s="3206"/>
    </row>
    <row r="1711" spans="1:16" s="3084" customFormat="1" ht="15">
      <c r="A1711" s="3085"/>
      <c r="K1711" s="3168"/>
      <c r="L1711" s="3085"/>
      <c r="M1711" s="3085"/>
      <c r="N1711" s="3085"/>
      <c r="P1711" s="3206"/>
    </row>
    <row r="1712" spans="1:16" s="3084" customFormat="1" ht="15">
      <c r="A1712" s="3085"/>
      <c r="K1712" s="3168"/>
      <c r="L1712" s="3085"/>
      <c r="M1712" s="3085"/>
      <c r="N1712" s="3085"/>
      <c r="P1712" s="3206"/>
    </row>
    <row r="1713" spans="1:16" s="3084" customFormat="1" ht="15">
      <c r="A1713" s="3085"/>
      <c r="K1713" s="3168"/>
      <c r="L1713" s="3085"/>
      <c r="M1713" s="3085"/>
      <c r="N1713" s="3085"/>
      <c r="P1713" s="3206"/>
    </row>
    <row r="1714" spans="1:16" s="3084" customFormat="1" ht="15">
      <c r="A1714" s="3085"/>
      <c r="K1714" s="3168"/>
      <c r="L1714" s="3085"/>
      <c r="M1714" s="3085"/>
      <c r="N1714" s="3085"/>
      <c r="P1714" s="3206"/>
    </row>
    <row r="1715" spans="1:16" s="3084" customFormat="1" ht="15">
      <c r="A1715" s="3085"/>
      <c r="K1715" s="3168"/>
      <c r="L1715" s="3085"/>
      <c r="M1715" s="3085"/>
      <c r="N1715" s="3085"/>
      <c r="P1715" s="3206"/>
    </row>
    <row r="1716" spans="1:16" s="3084" customFormat="1" ht="15">
      <c r="A1716" s="3085"/>
      <c r="K1716" s="3168"/>
      <c r="L1716" s="3085"/>
      <c r="M1716" s="3085"/>
      <c r="N1716" s="3085"/>
      <c r="P1716" s="3206"/>
    </row>
    <row r="1717" spans="1:16" s="3084" customFormat="1" ht="15">
      <c r="A1717" s="3085"/>
      <c r="K1717" s="3168"/>
      <c r="L1717" s="3085"/>
      <c r="M1717" s="3085"/>
      <c r="N1717" s="3085"/>
      <c r="P1717" s="3206"/>
    </row>
    <row r="1718" spans="1:16" s="3084" customFormat="1" ht="15">
      <c r="A1718" s="3085"/>
      <c r="K1718" s="3168"/>
      <c r="L1718" s="3085"/>
      <c r="M1718" s="3085"/>
      <c r="N1718" s="3085"/>
      <c r="P1718" s="3206"/>
    </row>
    <row r="1719" spans="1:16" s="3084" customFormat="1" ht="15">
      <c r="A1719" s="3085"/>
      <c r="K1719" s="3168"/>
      <c r="L1719" s="3085"/>
      <c r="M1719" s="3085"/>
      <c r="N1719" s="3085"/>
      <c r="P1719" s="3206"/>
    </row>
    <row r="1720" spans="1:16" s="3084" customFormat="1" ht="15">
      <c r="A1720" s="3085"/>
      <c r="K1720" s="3168"/>
      <c r="L1720" s="3085"/>
      <c r="M1720" s="3085"/>
      <c r="N1720" s="3085"/>
      <c r="P1720" s="3206"/>
    </row>
    <row r="1721" spans="1:16" s="3084" customFormat="1" ht="15">
      <c r="A1721" s="3085"/>
      <c r="K1721" s="3168"/>
      <c r="L1721" s="3085"/>
      <c r="M1721" s="3085"/>
      <c r="N1721" s="3085"/>
      <c r="P1721" s="3206"/>
    </row>
    <row r="1722" spans="1:16" s="3084" customFormat="1" ht="15">
      <c r="A1722" s="3085"/>
      <c r="K1722" s="3168"/>
      <c r="L1722" s="3085"/>
      <c r="M1722" s="3085"/>
      <c r="N1722" s="3085"/>
      <c r="P1722" s="3206"/>
    </row>
    <row r="1723" spans="1:16" s="3084" customFormat="1" ht="15">
      <c r="A1723" s="3085"/>
      <c r="K1723" s="3168"/>
      <c r="L1723" s="3085"/>
      <c r="M1723" s="3085"/>
      <c r="N1723" s="3085"/>
      <c r="P1723" s="3206"/>
    </row>
    <row r="1724" spans="1:16" s="3084" customFormat="1" ht="15">
      <c r="A1724" s="3085"/>
      <c r="K1724" s="3168"/>
      <c r="L1724" s="3085"/>
      <c r="M1724" s="3085"/>
      <c r="N1724" s="3085"/>
      <c r="P1724" s="3206"/>
    </row>
    <row r="1725" spans="1:16" s="3084" customFormat="1" ht="15">
      <c r="A1725" s="3085"/>
      <c r="K1725" s="3168"/>
      <c r="L1725" s="3085"/>
      <c r="M1725" s="3085"/>
      <c r="N1725" s="3085"/>
      <c r="P1725" s="3206"/>
    </row>
    <row r="1726" spans="1:16" s="3084" customFormat="1" ht="15">
      <c r="A1726" s="3085"/>
      <c r="K1726" s="3168"/>
      <c r="L1726" s="3085"/>
      <c r="M1726" s="3085"/>
      <c r="N1726" s="3085"/>
      <c r="P1726" s="3206"/>
    </row>
    <row r="1727" spans="1:16" s="3084" customFormat="1" ht="15">
      <c r="A1727" s="3085"/>
      <c r="K1727" s="3168"/>
      <c r="L1727" s="3085"/>
      <c r="M1727" s="3085"/>
      <c r="N1727" s="3085"/>
      <c r="P1727" s="3206"/>
    </row>
    <row r="1728" spans="1:16" s="3084" customFormat="1" ht="15">
      <c r="A1728" s="3085"/>
      <c r="K1728" s="3168"/>
      <c r="L1728" s="3085"/>
      <c r="M1728" s="3085"/>
      <c r="N1728" s="3085"/>
      <c r="P1728" s="3206"/>
    </row>
    <row r="1729" spans="1:16" s="3084" customFormat="1" ht="15">
      <c r="A1729" s="3085"/>
      <c r="K1729" s="3168"/>
      <c r="L1729" s="3085"/>
      <c r="M1729" s="3085"/>
      <c r="N1729" s="3085"/>
      <c r="P1729" s="3206"/>
    </row>
    <row r="1730" spans="1:16" s="3084" customFormat="1" ht="15">
      <c r="A1730" s="3085"/>
      <c r="K1730" s="3168"/>
      <c r="L1730" s="3085"/>
      <c r="M1730" s="3085"/>
      <c r="N1730" s="3085"/>
      <c r="P1730" s="3206"/>
    </row>
    <row r="1731" spans="1:16" s="3084" customFormat="1" ht="15">
      <c r="A1731" s="3085"/>
      <c r="K1731" s="3168"/>
      <c r="L1731" s="3085"/>
      <c r="M1731" s="3085"/>
      <c r="N1731" s="3085"/>
      <c r="P1731" s="3206"/>
    </row>
    <row r="1732" spans="1:16" s="3084" customFormat="1" ht="15">
      <c r="A1732" s="3085"/>
      <c r="K1732" s="3168"/>
      <c r="L1732" s="3085"/>
      <c r="M1732" s="3085"/>
      <c r="N1732" s="3085"/>
      <c r="P1732" s="3206"/>
    </row>
    <row r="1733" spans="1:16" s="3084" customFormat="1" ht="15">
      <c r="A1733" s="3085"/>
      <c r="K1733" s="3168"/>
      <c r="L1733" s="3085"/>
      <c r="M1733" s="3085"/>
      <c r="N1733" s="3085"/>
      <c r="P1733" s="3206"/>
    </row>
    <row r="1734" spans="1:16" s="3084" customFormat="1" ht="15">
      <c r="A1734" s="3085"/>
      <c r="K1734" s="3168"/>
      <c r="L1734" s="3085"/>
      <c r="M1734" s="3085"/>
      <c r="N1734" s="3085"/>
      <c r="P1734" s="3206"/>
    </row>
    <row r="1735" spans="1:16" s="3084" customFormat="1" ht="15">
      <c r="A1735" s="3085"/>
      <c r="K1735" s="3168"/>
      <c r="L1735" s="3085"/>
      <c r="M1735" s="3085"/>
      <c r="N1735" s="3085"/>
      <c r="P1735" s="3206"/>
    </row>
    <row r="1736" spans="1:16" s="3084" customFormat="1" ht="15">
      <c r="A1736" s="3085"/>
      <c r="K1736" s="3168"/>
      <c r="L1736" s="3085"/>
      <c r="M1736" s="3085"/>
      <c r="N1736" s="3085"/>
      <c r="P1736" s="3206"/>
    </row>
    <row r="1737" spans="1:16" s="3084" customFormat="1" ht="15">
      <c r="A1737" s="3085"/>
      <c r="K1737" s="3168"/>
      <c r="L1737" s="3085"/>
      <c r="M1737" s="3085"/>
      <c r="N1737" s="3085"/>
      <c r="P1737" s="3206"/>
    </row>
    <row r="1738" spans="1:16" s="3084" customFormat="1" ht="15">
      <c r="A1738" s="3085"/>
      <c r="K1738" s="3168"/>
      <c r="L1738" s="3085"/>
      <c r="M1738" s="3085"/>
      <c r="N1738" s="3085"/>
      <c r="P1738" s="3206"/>
    </row>
    <row r="1739" spans="1:16" s="3084" customFormat="1" ht="15">
      <c r="A1739" s="3085"/>
      <c r="K1739" s="3168"/>
      <c r="L1739" s="3085"/>
      <c r="M1739" s="3085"/>
      <c r="N1739" s="3085"/>
      <c r="P1739" s="3206"/>
    </row>
    <row r="1740" spans="1:16" s="3084" customFormat="1" ht="15">
      <c r="A1740" s="3085"/>
      <c r="K1740" s="3168"/>
      <c r="L1740" s="3085"/>
      <c r="M1740" s="3085"/>
      <c r="N1740" s="3085"/>
      <c r="P1740" s="3206"/>
    </row>
    <row r="1741" spans="1:16" s="3084" customFormat="1" ht="15">
      <c r="A1741" s="3085"/>
      <c r="K1741" s="3168"/>
      <c r="L1741" s="3085"/>
      <c r="M1741" s="3085"/>
      <c r="N1741" s="3085"/>
      <c r="P1741" s="3206"/>
    </row>
    <row r="1742" spans="1:16" s="3084" customFormat="1" ht="15">
      <c r="A1742" s="3085"/>
      <c r="K1742" s="3168"/>
      <c r="L1742" s="3085"/>
      <c r="M1742" s="3085"/>
      <c r="N1742" s="3085"/>
      <c r="P1742" s="3206"/>
    </row>
    <row r="1743" spans="1:16" s="3084" customFormat="1" ht="15">
      <c r="A1743" s="3085"/>
      <c r="K1743" s="3168"/>
      <c r="L1743" s="3085"/>
      <c r="M1743" s="3085"/>
      <c r="N1743" s="3085"/>
      <c r="P1743" s="3206"/>
    </row>
    <row r="1744" spans="1:16" s="3084" customFormat="1" ht="15">
      <c r="A1744" s="3085"/>
      <c r="K1744" s="3168"/>
      <c r="L1744" s="3085"/>
      <c r="M1744" s="3085"/>
      <c r="N1744" s="3085"/>
      <c r="P1744" s="3206"/>
    </row>
    <row r="1745" spans="1:16" s="3084" customFormat="1" ht="15">
      <c r="A1745" s="3085"/>
      <c r="K1745" s="3168"/>
      <c r="L1745" s="3085"/>
      <c r="M1745" s="3085"/>
      <c r="N1745" s="3085"/>
      <c r="P1745" s="3206"/>
    </row>
    <row r="1746" spans="1:16" s="3084" customFormat="1" ht="15">
      <c r="A1746" s="3085"/>
      <c r="K1746" s="3168"/>
      <c r="L1746" s="3085"/>
      <c r="M1746" s="3085"/>
      <c r="N1746" s="3085"/>
      <c r="P1746" s="3206"/>
    </row>
    <row r="1747" spans="1:16" s="3084" customFormat="1" ht="15">
      <c r="A1747" s="3085"/>
      <c r="K1747" s="3168"/>
      <c r="L1747" s="3085"/>
      <c r="M1747" s="3085"/>
      <c r="N1747" s="3085"/>
      <c r="P1747" s="3206"/>
    </row>
    <row r="1748" spans="1:16" s="3084" customFormat="1" ht="15">
      <c r="A1748" s="3085"/>
      <c r="K1748" s="3168"/>
      <c r="L1748" s="3085"/>
      <c r="M1748" s="3085"/>
      <c r="N1748" s="3085"/>
      <c r="P1748" s="3206"/>
    </row>
    <row r="1749" spans="1:16" s="3084" customFormat="1" ht="15">
      <c r="A1749" s="3085"/>
      <c r="K1749" s="3168"/>
      <c r="L1749" s="3085"/>
      <c r="M1749" s="3085"/>
      <c r="N1749" s="3085"/>
      <c r="P1749" s="3206"/>
    </row>
    <row r="1750" spans="1:16" s="3084" customFormat="1" ht="15">
      <c r="A1750" s="3085"/>
      <c r="K1750" s="3168"/>
      <c r="L1750" s="3085"/>
      <c r="M1750" s="3085"/>
      <c r="N1750" s="3085"/>
      <c r="P1750" s="3206"/>
    </row>
    <row r="1751" spans="1:16" s="3084" customFormat="1" ht="15">
      <c r="A1751" s="3085"/>
      <c r="K1751" s="3168"/>
      <c r="L1751" s="3085"/>
      <c r="M1751" s="3085"/>
      <c r="N1751" s="3085"/>
      <c r="P1751" s="3206"/>
    </row>
    <row r="1752" spans="1:16" s="3084" customFormat="1" ht="15">
      <c r="A1752" s="3085"/>
      <c r="K1752" s="3168"/>
      <c r="L1752" s="3085"/>
      <c r="M1752" s="3085"/>
      <c r="N1752" s="3085"/>
      <c r="P1752" s="3206"/>
    </row>
    <row r="1753" spans="1:16" s="3084" customFormat="1" ht="15">
      <c r="A1753" s="3085"/>
      <c r="K1753" s="3168"/>
      <c r="L1753" s="3085"/>
      <c r="M1753" s="3085"/>
      <c r="N1753" s="3085"/>
      <c r="P1753" s="3206"/>
    </row>
    <row r="1754" spans="1:16" s="3084" customFormat="1" ht="15">
      <c r="A1754" s="3085"/>
      <c r="K1754" s="3168"/>
      <c r="L1754" s="3085"/>
      <c r="M1754" s="3085"/>
      <c r="N1754" s="3085"/>
      <c r="P1754" s="3206"/>
    </row>
    <row r="1755" spans="1:16" s="3084" customFormat="1" ht="15">
      <c r="A1755" s="3085"/>
      <c r="K1755" s="3168"/>
      <c r="L1755" s="3085"/>
      <c r="M1755" s="3085"/>
      <c r="N1755" s="3085"/>
      <c r="P1755" s="3206"/>
    </row>
    <row r="1756" spans="1:16" s="3084" customFormat="1" ht="15">
      <c r="A1756" s="3085"/>
      <c r="K1756" s="3168"/>
      <c r="L1756" s="3085"/>
      <c r="M1756" s="3085"/>
      <c r="N1756" s="3085"/>
      <c r="P1756" s="3206"/>
    </row>
    <row r="1757" spans="1:16" s="3084" customFormat="1" ht="15">
      <c r="A1757" s="3085"/>
      <c r="K1757" s="3168"/>
      <c r="L1757" s="3085"/>
      <c r="M1757" s="3085"/>
      <c r="N1757" s="3085"/>
      <c r="P1757" s="3206"/>
    </row>
    <row r="1758" spans="1:16" s="3084" customFormat="1" ht="15">
      <c r="A1758" s="3085"/>
      <c r="K1758" s="3168"/>
      <c r="L1758" s="3085"/>
      <c r="M1758" s="3085"/>
      <c r="N1758" s="3085"/>
      <c r="P1758" s="3206"/>
    </row>
    <row r="1759" spans="1:16" s="3084" customFormat="1" ht="15">
      <c r="A1759" s="3085"/>
      <c r="K1759" s="3168"/>
      <c r="L1759" s="3085"/>
      <c r="M1759" s="3085"/>
      <c r="N1759" s="3085"/>
      <c r="P1759" s="3206"/>
    </row>
    <row r="1760" spans="1:16" s="3084" customFormat="1" ht="15">
      <c r="A1760" s="3085"/>
      <c r="K1760" s="3168"/>
      <c r="L1760" s="3085"/>
      <c r="M1760" s="3085"/>
      <c r="N1760" s="3085"/>
      <c r="P1760" s="3206"/>
    </row>
    <row r="1761" spans="1:16" s="3084" customFormat="1" ht="15">
      <c r="A1761" s="3085"/>
      <c r="K1761" s="3168"/>
      <c r="L1761" s="3085"/>
      <c r="M1761" s="3085"/>
      <c r="N1761" s="3085"/>
      <c r="P1761" s="3206"/>
    </row>
    <row r="1762" spans="1:16" s="3084" customFormat="1" ht="15">
      <c r="A1762" s="3085"/>
      <c r="K1762" s="3168"/>
      <c r="L1762" s="3085"/>
      <c r="M1762" s="3085"/>
      <c r="N1762" s="3085"/>
      <c r="P1762" s="3206"/>
    </row>
    <row r="1763" spans="1:16" s="3084" customFormat="1" ht="15">
      <c r="A1763" s="3085"/>
      <c r="K1763" s="3168"/>
      <c r="L1763" s="3085"/>
      <c r="M1763" s="3085"/>
      <c r="N1763" s="3085"/>
      <c r="P1763" s="3206"/>
    </row>
    <row r="1764" spans="1:16" s="3084" customFormat="1" ht="15">
      <c r="A1764" s="3085"/>
      <c r="K1764" s="3168"/>
      <c r="L1764" s="3085"/>
      <c r="M1764" s="3085"/>
      <c r="N1764" s="3085"/>
      <c r="P1764" s="3206"/>
    </row>
    <row r="1765" spans="1:16" s="3084" customFormat="1" ht="15">
      <c r="A1765" s="3085"/>
      <c r="K1765" s="3168"/>
      <c r="L1765" s="3085"/>
      <c r="M1765" s="3085"/>
      <c r="N1765" s="3085"/>
      <c r="P1765" s="3206"/>
    </row>
    <row r="1766" spans="1:16" s="3084" customFormat="1" ht="15">
      <c r="A1766" s="3085"/>
      <c r="K1766" s="3168"/>
      <c r="L1766" s="3085"/>
      <c r="M1766" s="3085"/>
      <c r="N1766" s="3085"/>
      <c r="P1766" s="3206"/>
    </row>
    <row r="1767" spans="1:16" s="3084" customFormat="1" ht="15">
      <c r="A1767" s="3085"/>
      <c r="K1767" s="3168"/>
      <c r="L1767" s="3085"/>
      <c r="M1767" s="3085"/>
      <c r="N1767" s="3085"/>
      <c r="P1767" s="3206"/>
    </row>
    <row r="1768" spans="1:16" s="3084" customFormat="1" ht="15">
      <c r="A1768" s="3085"/>
      <c r="K1768" s="3168"/>
      <c r="L1768" s="3085"/>
      <c r="M1768" s="3085"/>
      <c r="N1768" s="3085"/>
      <c r="P1768" s="3206"/>
    </row>
    <row r="1769" spans="1:16" s="3084" customFormat="1" ht="15">
      <c r="A1769" s="3085"/>
      <c r="K1769" s="3168"/>
      <c r="L1769" s="3085"/>
      <c r="M1769" s="3085"/>
      <c r="N1769" s="3085"/>
      <c r="P1769" s="3206"/>
    </row>
    <row r="1770" spans="1:16" s="3084" customFormat="1" ht="15">
      <c r="A1770" s="3085"/>
      <c r="K1770" s="3168"/>
      <c r="L1770" s="3085"/>
      <c r="M1770" s="3085"/>
      <c r="N1770" s="3085"/>
      <c r="P1770" s="3206"/>
    </row>
    <row r="1771" spans="1:16" s="3084" customFormat="1" ht="15">
      <c r="A1771" s="3085"/>
      <c r="K1771" s="3168"/>
      <c r="L1771" s="3085"/>
      <c r="M1771" s="3085"/>
      <c r="N1771" s="3085"/>
      <c r="P1771" s="3206"/>
    </row>
    <row r="1772" spans="1:16" s="3084" customFormat="1" ht="15">
      <c r="A1772" s="3085"/>
      <c r="K1772" s="3168"/>
      <c r="L1772" s="3085"/>
      <c r="M1772" s="3085"/>
      <c r="N1772" s="3085"/>
      <c r="P1772" s="3206"/>
    </row>
    <row r="1773" spans="1:16" s="3084" customFormat="1" ht="15">
      <c r="A1773" s="3085"/>
      <c r="K1773" s="3168"/>
      <c r="L1773" s="3085"/>
      <c r="M1773" s="3085"/>
      <c r="N1773" s="3085"/>
      <c r="P1773" s="3206"/>
    </row>
    <row r="1774" spans="1:16" s="3084" customFormat="1" ht="15">
      <c r="A1774" s="3085"/>
      <c r="K1774" s="3168"/>
      <c r="L1774" s="3085"/>
      <c r="M1774" s="3085"/>
      <c r="N1774" s="3085"/>
      <c r="P1774" s="3206"/>
    </row>
    <row r="1775" spans="1:16" s="3084" customFormat="1" ht="15">
      <c r="A1775" s="3085"/>
      <c r="K1775" s="3168"/>
      <c r="L1775" s="3085"/>
      <c r="M1775" s="3085"/>
      <c r="N1775" s="3085"/>
      <c r="P1775" s="3206"/>
    </row>
    <row r="1776" spans="1:16" s="3084" customFormat="1" ht="15">
      <c r="A1776" s="3085"/>
      <c r="K1776" s="3168"/>
      <c r="L1776" s="3085"/>
      <c r="M1776" s="3085"/>
      <c r="N1776" s="3085"/>
      <c r="P1776" s="3206"/>
    </row>
    <row r="1777" spans="1:16" s="3084" customFormat="1" ht="15">
      <c r="A1777" s="3085"/>
      <c r="K1777" s="3168"/>
      <c r="L1777" s="3085"/>
      <c r="M1777" s="3085"/>
      <c r="N1777" s="3085"/>
      <c r="P1777" s="3206"/>
    </row>
    <row r="1778" spans="1:16" s="3084" customFormat="1" ht="15">
      <c r="A1778" s="3085"/>
      <c r="K1778" s="3168"/>
      <c r="L1778" s="3085"/>
      <c r="M1778" s="3085"/>
      <c r="N1778" s="3085"/>
      <c r="P1778" s="3206"/>
    </row>
    <row r="1779" spans="1:16" s="3084" customFormat="1" ht="15">
      <c r="A1779" s="3085"/>
      <c r="K1779" s="3168"/>
      <c r="L1779" s="3085"/>
      <c r="M1779" s="3085"/>
      <c r="N1779" s="3085"/>
      <c r="P1779" s="3206"/>
    </row>
    <row r="1780" spans="1:16" s="3084" customFormat="1" ht="15">
      <c r="A1780" s="3085"/>
      <c r="K1780" s="3168"/>
      <c r="L1780" s="3085"/>
      <c r="M1780" s="3085"/>
      <c r="N1780" s="3085"/>
      <c r="P1780" s="3206"/>
    </row>
    <row r="1781" spans="1:16" s="3084" customFormat="1" ht="15">
      <c r="A1781" s="3085"/>
      <c r="K1781" s="3168"/>
      <c r="L1781" s="3085"/>
      <c r="M1781" s="3085"/>
      <c r="N1781" s="3085"/>
      <c r="P1781" s="3206"/>
    </row>
    <row r="1782" spans="1:16" s="3084" customFormat="1" ht="15">
      <c r="A1782" s="3085"/>
      <c r="K1782" s="3168"/>
      <c r="L1782" s="3085"/>
      <c r="M1782" s="3085"/>
      <c r="N1782" s="3085"/>
      <c r="P1782" s="3206"/>
    </row>
    <row r="1783" spans="1:16" s="3084" customFormat="1" ht="15">
      <c r="A1783" s="3085"/>
      <c r="K1783" s="3168"/>
      <c r="L1783" s="3085"/>
      <c r="M1783" s="3085"/>
      <c r="N1783" s="3085"/>
      <c r="P1783" s="3206"/>
    </row>
    <row r="1784" spans="1:16" s="3084" customFormat="1" ht="15">
      <c r="A1784" s="3085"/>
      <c r="K1784" s="3168"/>
      <c r="L1784" s="3085"/>
      <c r="M1784" s="3085"/>
      <c r="N1784" s="3085"/>
      <c r="P1784" s="3206"/>
    </row>
    <row r="1785" spans="1:16" s="3084" customFormat="1" ht="15">
      <c r="A1785" s="3085"/>
      <c r="K1785" s="3168"/>
      <c r="L1785" s="3085"/>
      <c r="M1785" s="3085"/>
      <c r="N1785" s="3085"/>
      <c r="P1785" s="3206"/>
    </row>
    <row r="1786" spans="1:16" s="3084" customFormat="1" ht="15">
      <c r="A1786" s="3085"/>
      <c r="K1786" s="3168"/>
      <c r="L1786" s="3085"/>
      <c r="M1786" s="3085"/>
      <c r="N1786" s="3085"/>
      <c r="P1786" s="3206"/>
    </row>
    <row r="1787" spans="1:16" s="3084" customFormat="1" ht="15">
      <c r="A1787" s="3085"/>
      <c r="K1787" s="3168"/>
      <c r="L1787" s="3085"/>
      <c r="M1787" s="3085"/>
      <c r="N1787" s="3085"/>
      <c r="P1787" s="3206"/>
    </row>
    <row r="1788" spans="1:16" s="3084" customFormat="1" ht="15">
      <c r="A1788" s="3085"/>
      <c r="K1788" s="3168"/>
      <c r="L1788" s="3085"/>
      <c r="M1788" s="3085"/>
      <c r="N1788" s="3085"/>
      <c r="P1788" s="3206"/>
    </row>
    <row r="1789" spans="1:16" s="3084" customFormat="1" ht="15">
      <c r="A1789" s="3085"/>
      <c r="K1789" s="3168"/>
      <c r="L1789" s="3085"/>
      <c r="M1789" s="3085"/>
      <c r="N1789" s="3085"/>
      <c r="P1789" s="3206"/>
    </row>
    <row r="1790" spans="1:16" s="3084" customFormat="1" ht="15">
      <c r="A1790" s="3085"/>
      <c r="K1790" s="3168"/>
      <c r="L1790" s="3085"/>
      <c r="M1790" s="3085"/>
      <c r="N1790" s="3085"/>
      <c r="P1790" s="3206"/>
    </row>
    <row r="1791" spans="1:16" s="3084" customFormat="1" ht="15">
      <c r="A1791" s="3085"/>
      <c r="K1791" s="3168"/>
      <c r="L1791" s="3085"/>
      <c r="M1791" s="3085"/>
      <c r="N1791" s="3085"/>
      <c r="P1791" s="3206"/>
    </row>
    <row r="1792" spans="1:16" s="3084" customFormat="1" ht="15">
      <c r="A1792" s="3085"/>
      <c r="K1792" s="3168"/>
      <c r="L1792" s="3085"/>
      <c r="M1792" s="3085"/>
      <c r="N1792" s="3085"/>
      <c r="P1792" s="3206"/>
    </row>
    <row r="1793" spans="1:16" s="3084" customFormat="1" ht="15">
      <c r="A1793" s="3085"/>
      <c r="K1793" s="3168"/>
      <c r="L1793" s="3085"/>
      <c r="M1793" s="3085"/>
      <c r="N1793" s="3085"/>
      <c r="P1793" s="3206"/>
    </row>
    <row r="1794" spans="1:16" s="3084" customFormat="1" ht="15">
      <c r="A1794" s="3085"/>
      <c r="K1794" s="3168"/>
      <c r="L1794" s="3085"/>
      <c r="M1794" s="3085"/>
      <c r="N1794" s="3085"/>
      <c r="P1794" s="3206"/>
    </row>
    <row r="1795" spans="1:16" s="3084" customFormat="1" ht="15">
      <c r="A1795" s="3085"/>
      <c r="K1795" s="3168"/>
      <c r="L1795" s="3085"/>
      <c r="M1795" s="3085"/>
      <c r="N1795" s="3085"/>
      <c r="P1795" s="3206"/>
    </row>
    <row r="1796" spans="1:16" s="3084" customFormat="1" ht="15">
      <c r="A1796" s="3085"/>
      <c r="K1796" s="3168"/>
      <c r="L1796" s="3085"/>
      <c r="M1796" s="3085"/>
      <c r="N1796" s="3085"/>
      <c r="P1796" s="3206"/>
    </row>
    <row r="1797" spans="1:16" s="3084" customFormat="1" ht="15">
      <c r="A1797" s="3085"/>
      <c r="K1797" s="3168"/>
      <c r="L1797" s="3085"/>
      <c r="M1797" s="3085"/>
      <c r="N1797" s="3085"/>
      <c r="P1797" s="3206"/>
    </row>
    <row r="1798" spans="1:16" s="3084" customFormat="1" ht="15">
      <c r="A1798" s="3085"/>
      <c r="K1798" s="3168"/>
      <c r="L1798" s="3085"/>
      <c r="M1798" s="3085"/>
      <c r="N1798" s="3085"/>
      <c r="P1798" s="3206"/>
    </row>
    <row r="1799" spans="1:16" s="3084" customFormat="1" ht="15">
      <c r="A1799" s="3085"/>
      <c r="K1799" s="3168"/>
      <c r="L1799" s="3085"/>
      <c r="M1799" s="3085"/>
      <c r="N1799" s="3085"/>
      <c r="P1799" s="3206"/>
    </row>
    <row r="1800" spans="1:16" s="3084" customFormat="1" ht="15">
      <c r="A1800" s="3085"/>
      <c r="K1800" s="3168"/>
      <c r="L1800" s="3085"/>
      <c r="M1800" s="3085"/>
      <c r="N1800" s="3085"/>
      <c r="P1800" s="3206"/>
    </row>
    <row r="1801" spans="1:16" s="3084" customFormat="1" ht="15">
      <c r="A1801" s="3085"/>
      <c r="K1801" s="3168"/>
      <c r="L1801" s="3085"/>
      <c r="M1801" s="3085"/>
      <c r="N1801" s="3085"/>
      <c r="P1801" s="3206"/>
    </row>
    <row r="1802" spans="1:16" s="3084" customFormat="1" ht="15">
      <c r="A1802" s="3085"/>
      <c r="K1802" s="3168"/>
      <c r="L1802" s="3085"/>
      <c r="M1802" s="3085"/>
      <c r="N1802" s="3085"/>
      <c r="P1802" s="3206"/>
    </row>
    <row r="1803" spans="1:16" s="3084" customFormat="1" ht="15">
      <c r="A1803" s="3085"/>
      <c r="K1803" s="3168"/>
      <c r="L1803" s="3085"/>
      <c r="M1803" s="3085"/>
      <c r="N1803" s="3085"/>
      <c r="P1803" s="3206"/>
    </row>
    <row r="1804" spans="1:16" s="3084" customFormat="1" ht="15">
      <c r="A1804" s="3085"/>
      <c r="K1804" s="3168"/>
      <c r="L1804" s="3085"/>
      <c r="M1804" s="3085"/>
      <c r="N1804" s="3085"/>
      <c r="P1804" s="3206"/>
    </row>
    <row r="1805" spans="1:16" s="3084" customFormat="1" ht="15">
      <c r="A1805" s="3085"/>
      <c r="K1805" s="3168"/>
      <c r="L1805" s="3085"/>
      <c r="M1805" s="3085"/>
      <c r="N1805" s="3085"/>
      <c r="P1805" s="3206"/>
    </row>
    <row r="1806" spans="1:16" s="3084" customFormat="1" ht="15">
      <c r="A1806" s="3085"/>
      <c r="K1806" s="3168"/>
      <c r="L1806" s="3085"/>
      <c r="M1806" s="3085"/>
      <c r="N1806" s="3085"/>
      <c r="P1806" s="3206"/>
    </row>
    <row r="1807" spans="1:16" s="3084" customFormat="1" ht="15">
      <c r="A1807" s="3085"/>
      <c r="K1807" s="3168"/>
      <c r="L1807" s="3085"/>
      <c r="M1807" s="3085"/>
      <c r="N1807" s="3085"/>
      <c r="P1807" s="3206"/>
    </row>
    <row r="1808" spans="1:16" s="3084" customFormat="1" ht="15">
      <c r="A1808" s="3085"/>
      <c r="K1808" s="3168"/>
      <c r="L1808" s="3085"/>
      <c r="M1808" s="3085"/>
      <c r="N1808" s="3085"/>
      <c r="P1808" s="3206"/>
    </row>
    <row r="1809" spans="1:16" s="3084" customFormat="1" ht="15">
      <c r="A1809" s="3085"/>
      <c r="K1809" s="3168"/>
      <c r="L1809" s="3085"/>
      <c r="M1809" s="3085"/>
      <c r="N1809" s="3085"/>
      <c r="P1809" s="3206"/>
    </row>
    <row r="1810" spans="1:16" s="3084" customFormat="1" ht="15">
      <c r="A1810" s="3085"/>
      <c r="K1810" s="3168"/>
      <c r="L1810" s="3085"/>
      <c r="M1810" s="3085"/>
      <c r="N1810" s="3085"/>
      <c r="P1810" s="3206"/>
    </row>
    <row r="1811" spans="1:16" s="3084" customFormat="1" ht="15">
      <c r="A1811" s="3085"/>
      <c r="K1811" s="3168"/>
      <c r="L1811" s="3085"/>
      <c r="M1811" s="3085"/>
      <c r="N1811" s="3085"/>
      <c r="P1811" s="3206"/>
    </row>
    <row r="1812" spans="1:16" s="3084" customFormat="1" ht="15">
      <c r="A1812" s="3085"/>
      <c r="K1812" s="3168"/>
      <c r="L1812" s="3085"/>
      <c r="M1812" s="3085"/>
      <c r="N1812" s="3085"/>
      <c r="P1812" s="3206"/>
    </row>
    <row r="1813" spans="1:16" s="3084" customFormat="1" ht="15">
      <c r="A1813" s="3085"/>
      <c r="K1813" s="3168"/>
      <c r="L1813" s="3085"/>
      <c r="M1813" s="3085"/>
      <c r="N1813" s="3085"/>
      <c r="P1813" s="3206"/>
    </row>
    <row r="1814" spans="1:16" s="3084" customFormat="1" ht="15">
      <c r="A1814" s="3085"/>
      <c r="K1814" s="3168"/>
      <c r="L1814" s="3085"/>
      <c r="M1814" s="3085"/>
      <c r="N1814" s="3085"/>
      <c r="P1814" s="3206"/>
    </row>
    <row r="1815" spans="1:16" s="3084" customFormat="1" ht="15">
      <c r="A1815" s="3085"/>
      <c r="K1815" s="3168"/>
      <c r="L1815" s="3085"/>
      <c r="M1815" s="3085"/>
      <c r="N1815" s="3085"/>
      <c r="P1815" s="3206"/>
    </row>
    <row r="1816" spans="1:16" s="3084" customFormat="1" ht="15">
      <c r="A1816" s="3085"/>
      <c r="K1816" s="3168"/>
      <c r="L1816" s="3085"/>
      <c r="M1816" s="3085"/>
      <c r="N1816" s="3085"/>
      <c r="P1816" s="3206"/>
    </row>
    <row r="1817" spans="1:16" s="3084" customFormat="1" ht="15">
      <c r="A1817" s="3085"/>
      <c r="K1817" s="3168"/>
      <c r="L1817" s="3085"/>
      <c r="M1817" s="3085"/>
      <c r="N1817" s="3085"/>
      <c r="P1817" s="3206"/>
    </row>
    <row r="1818" spans="1:16" s="3084" customFormat="1" ht="15">
      <c r="A1818" s="3085"/>
      <c r="K1818" s="3168"/>
      <c r="L1818" s="3085"/>
      <c r="M1818" s="3085"/>
      <c r="N1818" s="3085"/>
      <c r="P1818" s="3206"/>
    </row>
    <row r="1819" spans="1:16" s="3084" customFormat="1" ht="15">
      <c r="A1819" s="3085"/>
      <c r="K1819" s="3168"/>
      <c r="L1819" s="3085"/>
      <c r="M1819" s="3085"/>
      <c r="N1819" s="3085"/>
      <c r="P1819" s="3206"/>
    </row>
    <row r="1820" spans="1:16" s="3084" customFormat="1" ht="15">
      <c r="A1820" s="3085"/>
      <c r="K1820" s="3168"/>
      <c r="L1820" s="3085"/>
      <c r="M1820" s="3085"/>
      <c r="N1820" s="3085"/>
      <c r="P1820" s="3206"/>
    </row>
    <row r="1821" spans="1:16" s="3084" customFormat="1" ht="15">
      <c r="A1821" s="3085"/>
      <c r="K1821" s="3168"/>
      <c r="L1821" s="3085"/>
      <c r="M1821" s="3085"/>
      <c r="N1821" s="3085"/>
      <c r="P1821" s="3206"/>
    </row>
    <row r="1822" spans="1:16" s="3084" customFormat="1" ht="15">
      <c r="A1822" s="3085"/>
      <c r="K1822" s="3168"/>
      <c r="L1822" s="3085"/>
      <c r="M1822" s="3085"/>
      <c r="N1822" s="3085"/>
      <c r="P1822" s="3206"/>
    </row>
    <row r="1823" spans="1:16" s="3084" customFormat="1" ht="15">
      <c r="A1823" s="3085"/>
      <c r="K1823" s="3168"/>
      <c r="L1823" s="3085"/>
      <c r="M1823" s="3085"/>
      <c r="N1823" s="3085"/>
      <c r="P1823" s="3206"/>
    </row>
    <row r="1824" spans="1:16" s="3084" customFormat="1" ht="15">
      <c r="A1824" s="3085"/>
      <c r="K1824" s="3168"/>
      <c r="L1824" s="3085"/>
      <c r="M1824" s="3085"/>
      <c r="N1824" s="3085"/>
      <c r="P1824" s="3206"/>
    </row>
    <row r="1825" spans="1:16" s="3084" customFormat="1" ht="15">
      <c r="A1825" s="3085"/>
      <c r="K1825" s="3168"/>
      <c r="L1825" s="3085"/>
      <c r="M1825" s="3085"/>
      <c r="N1825" s="3085"/>
      <c r="P1825" s="3206"/>
    </row>
    <row r="1826" spans="1:16" s="3084" customFormat="1" ht="15">
      <c r="A1826" s="3085"/>
      <c r="K1826" s="3168"/>
      <c r="L1826" s="3085"/>
      <c r="M1826" s="3085"/>
      <c r="N1826" s="3085"/>
      <c r="P1826" s="3206"/>
    </row>
    <row r="1827" spans="1:16" s="3084" customFormat="1" ht="15">
      <c r="A1827" s="3085"/>
      <c r="K1827" s="3168"/>
      <c r="L1827" s="3085"/>
      <c r="M1827" s="3085"/>
      <c r="N1827" s="3085"/>
      <c r="P1827" s="3206"/>
    </row>
    <row r="1828" spans="1:16" s="3084" customFormat="1" ht="15">
      <c r="A1828" s="3085"/>
      <c r="K1828" s="3168"/>
      <c r="L1828" s="3085"/>
      <c r="M1828" s="3085"/>
      <c r="N1828" s="3085"/>
      <c r="P1828" s="3206"/>
    </row>
    <row r="1829" spans="1:16" s="3084" customFormat="1" ht="15">
      <c r="A1829" s="3085"/>
      <c r="K1829" s="3168"/>
      <c r="L1829" s="3085"/>
      <c r="M1829" s="3085"/>
      <c r="N1829" s="3085"/>
      <c r="P1829" s="3206"/>
    </row>
    <row r="1830" spans="1:16" s="3084" customFormat="1" ht="15">
      <c r="A1830" s="3085"/>
      <c r="K1830" s="3168"/>
      <c r="L1830" s="3085"/>
      <c r="M1830" s="3085"/>
      <c r="N1830" s="3085"/>
      <c r="P1830" s="3206"/>
    </row>
    <row r="1831" spans="1:16" s="3084" customFormat="1" ht="15">
      <c r="A1831" s="3085"/>
      <c r="K1831" s="3168"/>
      <c r="L1831" s="3085"/>
      <c r="M1831" s="3085"/>
      <c r="N1831" s="3085"/>
      <c r="P1831" s="3206"/>
    </row>
    <row r="1832" spans="1:16" s="3084" customFormat="1" ht="15">
      <c r="A1832" s="3085"/>
      <c r="K1832" s="3168"/>
      <c r="L1832" s="3085"/>
      <c r="M1832" s="3085"/>
      <c r="N1832" s="3085"/>
      <c r="P1832" s="3206"/>
    </row>
    <row r="1833" spans="1:16" s="3084" customFormat="1" ht="15">
      <c r="A1833" s="3085"/>
      <c r="K1833" s="3168"/>
      <c r="L1833" s="3085"/>
      <c r="M1833" s="3085"/>
      <c r="N1833" s="3085"/>
      <c r="P1833" s="3206"/>
    </row>
    <row r="1834" spans="1:16" s="3084" customFormat="1" ht="15">
      <c r="A1834" s="3085"/>
      <c r="K1834" s="3168"/>
      <c r="L1834" s="3085"/>
      <c r="M1834" s="3085"/>
      <c r="N1834" s="3085"/>
      <c r="P1834" s="3206"/>
    </row>
    <row r="1835" spans="1:16" s="3084" customFormat="1" ht="15">
      <c r="A1835" s="3085"/>
      <c r="K1835" s="3168"/>
      <c r="L1835" s="3085"/>
      <c r="M1835" s="3085"/>
      <c r="N1835" s="3085"/>
      <c r="P1835" s="3206"/>
    </row>
    <row r="1836" spans="1:16" s="3084" customFormat="1" ht="15">
      <c r="A1836" s="3085"/>
      <c r="K1836" s="3168"/>
      <c r="L1836" s="3085"/>
      <c r="M1836" s="3085"/>
      <c r="N1836" s="3085"/>
      <c r="P1836" s="3206"/>
    </row>
    <row r="1837" spans="1:16" s="3084" customFormat="1" ht="15">
      <c r="A1837" s="3085"/>
      <c r="K1837" s="3168"/>
      <c r="L1837" s="3085"/>
      <c r="M1837" s="3085"/>
      <c r="N1837" s="3085"/>
      <c r="P1837" s="3206"/>
    </row>
    <row r="1838" spans="1:16" s="3084" customFormat="1" ht="15">
      <c r="A1838" s="3085"/>
      <c r="K1838" s="3168"/>
      <c r="L1838" s="3085"/>
      <c r="M1838" s="3085"/>
      <c r="N1838" s="3085"/>
      <c r="P1838" s="3206"/>
    </row>
    <row r="1839" spans="1:16" s="3084" customFormat="1" ht="15">
      <c r="A1839" s="3085"/>
      <c r="K1839" s="3168"/>
      <c r="L1839" s="3085"/>
      <c r="M1839" s="3085"/>
      <c r="N1839" s="3085"/>
      <c r="P1839" s="3206"/>
    </row>
    <row r="1840" spans="1:16" s="3084" customFormat="1" ht="15">
      <c r="A1840" s="3085"/>
      <c r="K1840" s="3168"/>
      <c r="L1840" s="3085"/>
      <c r="M1840" s="3085"/>
      <c r="N1840" s="3085"/>
      <c r="P1840" s="3206"/>
    </row>
    <row r="1841" spans="1:16" s="3084" customFormat="1" ht="15">
      <c r="A1841" s="3085"/>
      <c r="K1841" s="3168"/>
      <c r="L1841" s="3085"/>
      <c r="M1841" s="3085"/>
      <c r="N1841" s="3085"/>
      <c r="P1841" s="3206"/>
    </row>
    <row r="1842" spans="1:16" s="3084" customFormat="1" ht="15">
      <c r="A1842" s="3085"/>
      <c r="K1842" s="3168"/>
      <c r="L1842" s="3085"/>
      <c r="M1842" s="3085"/>
      <c r="N1842" s="3085"/>
      <c r="P1842" s="3206"/>
    </row>
    <row r="1843" spans="1:16" s="3084" customFormat="1" ht="15">
      <c r="A1843" s="3085"/>
      <c r="K1843" s="3168"/>
      <c r="L1843" s="3085"/>
      <c r="M1843" s="3085"/>
      <c r="N1843" s="3085"/>
      <c r="P1843" s="3206"/>
    </row>
    <row r="1844" spans="1:16" s="3084" customFormat="1" ht="15">
      <c r="A1844" s="3085"/>
      <c r="K1844" s="3168"/>
      <c r="L1844" s="3085"/>
      <c r="M1844" s="3085"/>
      <c r="N1844" s="3085"/>
      <c r="P1844" s="3206"/>
    </row>
    <row r="1845" spans="1:16" s="3084" customFormat="1" ht="15">
      <c r="A1845" s="3085"/>
      <c r="K1845" s="3168"/>
      <c r="L1845" s="3085"/>
      <c r="M1845" s="3085"/>
      <c r="N1845" s="3085"/>
      <c r="P1845" s="3206"/>
    </row>
    <row r="1846" spans="1:16" s="3084" customFormat="1" ht="15">
      <c r="A1846" s="3085"/>
      <c r="K1846" s="3168"/>
      <c r="L1846" s="3085"/>
      <c r="M1846" s="3085"/>
      <c r="N1846" s="3085"/>
      <c r="P1846" s="3206"/>
    </row>
    <row r="1847" spans="1:16" s="3084" customFormat="1" ht="15">
      <c r="A1847" s="3085"/>
      <c r="K1847" s="3168"/>
      <c r="L1847" s="3085"/>
      <c r="M1847" s="3085"/>
      <c r="N1847" s="3085"/>
      <c r="P1847" s="3206"/>
    </row>
    <row r="1848" spans="1:16" s="3084" customFormat="1" ht="15">
      <c r="A1848" s="3085"/>
      <c r="K1848" s="3168"/>
      <c r="L1848" s="3085"/>
      <c r="M1848" s="3085"/>
      <c r="N1848" s="3085"/>
      <c r="P1848" s="3206"/>
    </row>
    <row r="1849" spans="1:16" s="3084" customFormat="1" ht="15">
      <c r="A1849" s="3085"/>
      <c r="K1849" s="3168"/>
      <c r="L1849" s="3085"/>
      <c r="M1849" s="3085"/>
      <c r="N1849" s="3085"/>
      <c r="P1849" s="3206"/>
    </row>
    <row r="1850" spans="1:16" s="3084" customFormat="1" ht="15">
      <c r="A1850" s="3085"/>
      <c r="K1850" s="3168"/>
      <c r="L1850" s="3085"/>
      <c r="M1850" s="3085"/>
      <c r="N1850" s="3085"/>
      <c r="P1850" s="3206"/>
    </row>
    <row r="1851" spans="1:16" s="3084" customFormat="1" ht="15">
      <c r="A1851" s="3085"/>
      <c r="K1851" s="3168"/>
      <c r="L1851" s="3085"/>
      <c r="M1851" s="3085"/>
      <c r="N1851" s="3085"/>
      <c r="P1851" s="3206"/>
    </row>
    <row r="1852" spans="1:16" s="3084" customFormat="1" ht="15">
      <c r="A1852" s="3085"/>
      <c r="K1852" s="3168"/>
      <c r="L1852" s="3085"/>
      <c r="M1852" s="3085"/>
      <c r="N1852" s="3085"/>
      <c r="P1852" s="3206"/>
    </row>
    <row r="1853" spans="1:16" s="3084" customFormat="1" ht="15">
      <c r="A1853" s="3085"/>
      <c r="K1853" s="3168"/>
      <c r="L1853" s="3085"/>
      <c r="M1853" s="3085"/>
      <c r="N1853" s="3085"/>
      <c r="P1853" s="3206"/>
    </row>
    <row r="1854" spans="1:16" s="3084" customFormat="1" ht="15">
      <c r="A1854" s="3085"/>
      <c r="K1854" s="3168"/>
      <c r="L1854" s="3085"/>
      <c r="M1854" s="3085"/>
      <c r="N1854" s="3085"/>
      <c r="P1854" s="3206"/>
    </row>
    <row r="1855" spans="1:16" s="3084" customFormat="1" ht="15">
      <c r="A1855" s="3085"/>
      <c r="K1855" s="3168"/>
      <c r="L1855" s="3085"/>
      <c r="M1855" s="3085"/>
      <c r="N1855" s="3085"/>
      <c r="P1855" s="3206"/>
    </row>
    <row r="1856" spans="1:16" s="3084" customFormat="1" ht="15">
      <c r="A1856" s="3085"/>
      <c r="K1856" s="3168"/>
      <c r="L1856" s="3085"/>
      <c r="M1856" s="3085"/>
      <c r="N1856" s="3085"/>
      <c r="P1856" s="3206"/>
    </row>
    <row r="1857" spans="1:16" s="3084" customFormat="1" ht="15">
      <c r="A1857" s="3085"/>
      <c r="K1857" s="3168"/>
      <c r="L1857" s="3085"/>
      <c r="M1857" s="3085"/>
      <c r="N1857" s="3085"/>
      <c r="P1857" s="3206"/>
    </row>
    <row r="1858" spans="1:16" s="3084" customFormat="1" ht="15">
      <c r="A1858" s="3085"/>
      <c r="K1858" s="3168"/>
      <c r="L1858" s="3085"/>
      <c r="M1858" s="3085"/>
      <c r="N1858" s="3085"/>
      <c r="P1858" s="3206"/>
    </row>
    <row r="1859" spans="1:16" s="3084" customFormat="1" ht="15">
      <c r="A1859" s="3085"/>
      <c r="K1859" s="3168"/>
      <c r="L1859" s="3085"/>
      <c r="M1859" s="3085"/>
      <c r="N1859" s="3085"/>
      <c r="P1859" s="3206"/>
    </row>
    <row r="1860" spans="1:16" s="3084" customFormat="1" ht="15">
      <c r="A1860" s="3085"/>
      <c r="K1860" s="3168"/>
      <c r="L1860" s="3085"/>
      <c r="M1860" s="3085"/>
      <c r="N1860" s="3085"/>
      <c r="P1860" s="3206"/>
    </row>
    <row r="1861" spans="1:16" s="3084" customFormat="1" ht="15">
      <c r="A1861" s="3085"/>
      <c r="K1861" s="3168"/>
      <c r="L1861" s="3085"/>
      <c r="M1861" s="3085"/>
      <c r="N1861" s="3085"/>
      <c r="P1861" s="3206"/>
    </row>
    <row r="1862" spans="1:16" s="3084" customFormat="1" ht="15">
      <c r="A1862" s="3085"/>
      <c r="K1862" s="3168"/>
      <c r="L1862" s="3085"/>
      <c r="M1862" s="3085"/>
      <c r="N1862" s="3085"/>
      <c r="P1862" s="3206"/>
    </row>
    <row r="1863" spans="1:16" s="3084" customFormat="1" ht="15">
      <c r="A1863" s="3085"/>
      <c r="K1863" s="3168"/>
      <c r="L1863" s="3085"/>
      <c r="M1863" s="3085"/>
      <c r="N1863" s="3085"/>
      <c r="P1863" s="3206"/>
    </row>
    <row r="1864" spans="1:16" s="3084" customFormat="1" ht="15">
      <c r="A1864" s="3085"/>
      <c r="K1864" s="3168"/>
      <c r="L1864" s="3085"/>
      <c r="M1864" s="3085"/>
      <c r="N1864" s="3085"/>
      <c r="P1864" s="3206"/>
    </row>
    <row r="1865" spans="1:16" s="3084" customFormat="1" ht="15">
      <c r="A1865" s="3085"/>
      <c r="K1865" s="3168"/>
      <c r="L1865" s="3085"/>
      <c r="M1865" s="3085"/>
      <c r="N1865" s="3085"/>
      <c r="P1865" s="3206"/>
    </row>
    <row r="1866" spans="1:16" s="3084" customFormat="1" ht="15">
      <c r="A1866" s="3085"/>
      <c r="K1866" s="3168"/>
      <c r="L1866" s="3085"/>
      <c r="M1866" s="3085"/>
      <c r="N1866" s="3085"/>
      <c r="P1866" s="3206"/>
    </row>
    <row r="1867" spans="1:16" s="3084" customFormat="1" ht="15">
      <c r="A1867" s="3085"/>
      <c r="K1867" s="3168"/>
      <c r="L1867" s="3085"/>
      <c r="M1867" s="3085"/>
      <c r="N1867" s="3085"/>
      <c r="P1867" s="3206"/>
    </row>
    <row r="1868" spans="1:16" s="3084" customFormat="1" ht="15">
      <c r="A1868" s="3085"/>
      <c r="K1868" s="3168"/>
      <c r="L1868" s="3085"/>
      <c r="M1868" s="3085"/>
      <c r="N1868" s="3085"/>
      <c r="P1868" s="3206"/>
    </row>
    <row r="1869" spans="1:16" s="3084" customFormat="1" ht="15">
      <c r="A1869" s="3085"/>
      <c r="K1869" s="3168"/>
      <c r="L1869" s="3085"/>
      <c r="M1869" s="3085"/>
      <c r="N1869" s="3085"/>
      <c r="P1869" s="3206"/>
    </row>
    <row r="1870" spans="1:16" s="3084" customFormat="1" ht="15">
      <c r="A1870" s="3085"/>
      <c r="K1870" s="3168"/>
      <c r="L1870" s="3085"/>
      <c r="M1870" s="3085"/>
      <c r="N1870" s="3085"/>
      <c r="P1870" s="3206"/>
    </row>
    <row r="1871" spans="1:16" s="3084" customFormat="1" ht="15">
      <c r="A1871" s="3085"/>
      <c r="K1871" s="3168"/>
      <c r="L1871" s="3085"/>
      <c r="M1871" s="3085"/>
      <c r="N1871" s="3085"/>
      <c r="P1871" s="3206"/>
    </row>
    <row r="1872" spans="1:16" s="3084" customFormat="1" ht="15">
      <c r="A1872" s="3085"/>
      <c r="K1872" s="3168"/>
      <c r="L1872" s="3085"/>
      <c r="M1872" s="3085"/>
      <c r="N1872" s="3085"/>
      <c r="P1872" s="3206"/>
    </row>
    <row r="1873" spans="1:16" s="3084" customFormat="1" ht="15">
      <c r="A1873" s="3085"/>
      <c r="K1873" s="3168"/>
      <c r="L1873" s="3085"/>
      <c r="M1873" s="3085"/>
      <c r="N1873" s="3085"/>
      <c r="P1873" s="3206"/>
    </row>
    <row r="1874" spans="1:16" s="3084" customFormat="1" ht="15">
      <c r="A1874" s="3085"/>
      <c r="K1874" s="3168"/>
      <c r="L1874" s="3085"/>
      <c r="M1874" s="3085"/>
      <c r="N1874" s="3085"/>
      <c r="P1874" s="3206"/>
    </row>
    <row r="1875" spans="1:16" s="3084" customFormat="1" ht="15">
      <c r="A1875" s="3085"/>
      <c r="K1875" s="3168"/>
      <c r="L1875" s="3085"/>
      <c r="M1875" s="3085"/>
      <c r="N1875" s="3085"/>
      <c r="P1875" s="3206"/>
    </row>
    <row r="1876" spans="1:16" s="3084" customFormat="1" ht="15">
      <c r="A1876" s="3085"/>
      <c r="K1876" s="3168"/>
      <c r="L1876" s="3085"/>
      <c r="M1876" s="3085"/>
      <c r="N1876" s="3085"/>
      <c r="P1876" s="3206"/>
    </row>
    <row r="1877" spans="1:16" s="3084" customFormat="1" ht="15">
      <c r="A1877" s="3085"/>
      <c r="K1877" s="3168"/>
      <c r="L1877" s="3085"/>
      <c r="M1877" s="3085"/>
      <c r="N1877" s="3085"/>
      <c r="P1877" s="3206"/>
    </row>
    <row r="1878" spans="1:16" s="3084" customFormat="1" ht="15">
      <c r="A1878" s="3085"/>
      <c r="K1878" s="3168"/>
      <c r="L1878" s="3085"/>
      <c r="M1878" s="3085"/>
      <c r="N1878" s="3085"/>
      <c r="P1878" s="3206"/>
    </row>
    <row r="1879" spans="1:16" s="3084" customFormat="1" ht="15">
      <c r="A1879" s="3085"/>
      <c r="K1879" s="3168"/>
      <c r="L1879" s="3085"/>
      <c r="M1879" s="3085"/>
      <c r="N1879" s="3085"/>
      <c r="P1879" s="3206"/>
    </row>
    <row r="1880" spans="1:16" s="3084" customFormat="1" ht="15">
      <c r="A1880" s="3085"/>
      <c r="K1880" s="3168"/>
      <c r="L1880" s="3085"/>
      <c r="M1880" s="3085"/>
      <c r="N1880" s="3085"/>
      <c r="P1880" s="3206"/>
    </row>
    <row r="1881" spans="1:16" s="3084" customFormat="1" ht="15">
      <c r="A1881" s="3085"/>
      <c r="K1881" s="3168"/>
      <c r="L1881" s="3085"/>
      <c r="M1881" s="3085"/>
      <c r="N1881" s="3085"/>
      <c r="P1881" s="3206"/>
    </row>
    <row r="1882" spans="1:16" s="3084" customFormat="1" ht="15">
      <c r="A1882" s="3085"/>
      <c r="K1882" s="3168"/>
      <c r="L1882" s="3085"/>
      <c r="M1882" s="3085"/>
      <c r="N1882" s="3085"/>
      <c r="P1882" s="3206"/>
    </row>
    <row r="1883" spans="1:16" s="3084" customFormat="1" ht="15">
      <c r="A1883" s="3085"/>
      <c r="K1883" s="3168"/>
      <c r="L1883" s="3085"/>
      <c r="M1883" s="3085"/>
      <c r="N1883" s="3085"/>
      <c r="P1883" s="3206"/>
    </row>
    <row r="1884" spans="1:16" s="3084" customFormat="1" ht="15">
      <c r="A1884" s="3085"/>
      <c r="K1884" s="3168"/>
      <c r="L1884" s="3085"/>
      <c r="M1884" s="3085"/>
      <c r="N1884" s="3085"/>
      <c r="P1884" s="3206"/>
    </row>
    <row r="1885" spans="1:16" s="3084" customFormat="1" ht="15">
      <c r="A1885" s="3085"/>
      <c r="K1885" s="3168"/>
      <c r="L1885" s="3085"/>
      <c r="M1885" s="3085"/>
      <c r="N1885" s="3085"/>
      <c r="P1885" s="3206"/>
    </row>
    <row r="1886" spans="1:16" s="3084" customFormat="1" ht="15">
      <c r="A1886" s="3085"/>
      <c r="K1886" s="3168"/>
      <c r="L1886" s="3085"/>
      <c r="M1886" s="3085"/>
      <c r="N1886" s="3085"/>
      <c r="P1886" s="3206"/>
    </row>
    <row r="1887" spans="1:16" s="3084" customFormat="1" ht="15">
      <c r="A1887" s="3085"/>
      <c r="K1887" s="3168"/>
      <c r="L1887" s="3085"/>
      <c r="M1887" s="3085"/>
      <c r="N1887" s="3085"/>
      <c r="P1887" s="3206"/>
    </row>
    <row r="1888" spans="1:16" s="3084" customFormat="1" ht="15">
      <c r="A1888" s="3085"/>
      <c r="K1888" s="3168"/>
      <c r="L1888" s="3085"/>
      <c r="M1888" s="3085"/>
      <c r="N1888" s="3085"/>
      <c r="P1888" s="3206"/>
    </row>
    <row r="1889" spans="1:16" s="3084" customFormat="1" ht="15">
      <c r="A1889" s="3085"/>
      <c r="K1889" s="3168"/>
      <c r="L1889" s="3085"/>
      <c r="M1889" s="3085"/>
      <c r="N1889" s="3085"/>
      <c r="P1889" s="3206"/>
    </row>
    <row r="1890" spans="1:16" s="3084" customFormat="1" ht="15">
      <c r="A1890" s="3085"/>
      <c r="K1890" s="3168"/>
      <c r="L1890" s="3085"/>
      <c r="M1890" s="3085"/>
      <c r="N1890" s="3085"/>
      <c r="P1890" s="3206"/>
    </row>
    <row r="1891" spans="1:16" s="3084" customFormat="1" ht="15">
      <c r="A1891" s="3085"/>
      <c r="K1891" s="3168"/>
      <c r="L1891" s="3085"/>
      <c r="M1891" s="3085"/>
      <c r="N1891" s="3085"/>
      <c r="P1891" s="3206"/>
    </row>
    <row r="1892" spans="1:16" s="3084" customFormat="1" ht="15">
      <c r="A1892" s="3085"/>
      <c r="K1892" s="3168"/>
      <c r="L1892" s="3085"/>
      <c r="M1892" s="3085"/>
      <c r="N1892" s="3085"/>
      <c r="P1892" s="3206"/>
    </row>
    <row r="1893" spans="1:16" s="3084" customFormat="1" ht="15">
      <c r="A1893" s="3085"/>
      <c r="K1893" s="3168"/>
      <c r="L1893" s="3085"/>
      <c r="M1893" s="3085"/>
      <c r="N1893" s="3085"/>
      <c r="P1893" s="3206"/>
    </row>
    <row r="1894" spans="1:16" s="3084" customFormat="1" ht="15">
      <c r="A1894" s="3085"/>
      <c r="K1894" s="3168"/>
      <c r="L1894" s="3085"/>
      <c r="M1894" s="3085"/>
      <c r="N1894" s="3085"/>
      <c r="P1894" s="3206"/>
    </row>
    <row r="1895" spans="1:16" s="3084" customFormat="1" ht="15">
      <c r="A1895" s="3085"/>
      <c r="K1895" s="3168"/>
      <c r="L1895" s="3085"/>
      <c r="M1895" s="3085"/>
      <c r="N1895" s="3085"/>
      <c r="P1895" s="3206"/>
    </row>
    <row r="1896" spans="1:16" s="3084" customFormat="1" ht="15">
      <c r="A1896" s="3085"/>
      <c r="K1896" s="3168"/>
      <c r="L1896" s="3085"/>
      <c r="M1896" s="3085"/>
      <c r="N1896" s="3085"/>
      <c r="P1896" s="3206"/>
    </row>
    <row r="1897" spans="1:16" s="3084" customFormat="1" ht="15">
      <c r="A1897" s="3085"/>
      <c r="K1897" s="3168"/>
      <c r="L1897" s="3085"/>
      <c r="M1897" s="3085"/>
      <c r="N1897" s="3085"/>
      <c r="P1897" s="3206"/>
    </row>
    <row r="1898" spans="1:16" s="3084" customFormat="1" ht="15">
      <c r="A1898" s="3085"/>
      <c r="K1898" s="3168"/>
      <c r="L1898" s="3085"/>
      <c r="M1898" s="3085"/>
      <c r="N1898" s="3085"/>
      <c r="P1898" s="3206"/>
    </row>
    <row r="1899" spans="1:16" s="3084" customFormat="1" ht="15">
      <c r="A1899" s="3085"/>
      <c r="K1899" s="3168"/>
      <c r="L1899" s="3085"/>
      <c r="M1899" s="3085"/>
      <c r="N1899" s="3085"/>
      <c r="P1899" s="3206"/>
    </row>
    <row r="1900" spans="1:16" s="3084" customFormat="1" ht="15">
      <c r="A1900" s="3085"/>
      <c r="K1900" s="3168"/>
      <c r="L1900" s="3085"/>
      <c r="M1900" s="3085"/>
      <c r="N1900" s="3085"/>
      <c r="P1900" s="3206"/>
    </row>
    <row r="1901" spans="1:16" s="3084" customFormat="1" ht="15">
      <c r="A1901" s="3085"/>
      <c r="K1901" s="3168"/>
      <c r="L1901" s="3085"/>
      <c r="M1901" s="3085"/>
      <c r="N1901" s="3085"/>
      <c r="P1901" s="3206"/>
    </row>
    <row r="1902" spans="1:16" s="3084" customFormat="1" ht="15">
      <c r="A1902" s="3085"/>
      <c r="K1902" s="3168"/>
      <c r="L1902" s="3085"/>
      <c r="M1902" s="3085"/>
      <c r="N1902" s="3085"/>
      <c r="P1902" s="3206"/>
    </row>
    <row r="1903" spans="1:16" s="3084" customFormat="1" ht="15">
      <c r="A1903" s="3085"/>
      <c r="K1903" s="3168"/>
      <c r="L1903" s="3085"/>
      <c r="M1903" s="3085"/>
      <c r="N1903" s="3085"/>
      <c r="P1903" s="3206"/>
    </row>
    <row r="1904" spans="1:16" s="3084" customFormat="1" ht="15">
      <c r="A1904" s="3085"/>
      <c r="K1904" s="3168"/>
      <c r="L1904" s="3085"/>
      <c r="M1904" s="3085"/>
      <c r="N1904" s="3085"/>
      <c r="P1904" s="3206"/>
    </row>
    <row r="1905" spans="1:16" s="3084" customFormat="1" ht="15">
      <c r="A1905" s="3085"/>
      <c r="K1905" s="3168"/>
      <c r="L1905" s="3085"/>
      <c r="M1905" s="3085"/>
      <c r="N1905" s="3085"/>
      <c r="P1905" s="3206"/>
    </row>
    <row r="1906" spans="1:16" s="3084" customFormat="1" ht="15">
      <c r="A1906" s="3085"/>
      <c r="K1906" s="3168"/>
      <c r="L1906" s="3085"/>
      <c r="M1906" s="3085"/>
      <c r="N1906" s="3085"/>
      <c r="P1906" s="3206"/>
    </row>
    <row r="1907" spans="1:16" s="3084" customFormat="1" ht="15">
      <c r="A1907" s="3085"/>
      <c r="K1907" s="3168"/>
      <c r="L1907" s="3085"/>
      <c r="M1907" s="3085"/>
      <c r="N1907" s="3085"/>
      <c r="P1907" s="3206"/>
    </row>
    <row r="1908" spans="1:16" s="3084" customFormat="1" ht="15">
      <c r="A1908" s="3085"/>
      <c r="K1908" s="3168"/>
      <c r="L1908" s="3085"/>
      <c r="M1908" s="3085"/>
      <c r="N1908" s="3085"/>
      <c r="P1908" s="3206"/>
    </row>
    <row r="1909" spans="1:16" s="3084" customFormat="1" ht="15">
      <c r="A1909" s="3085"/>
      <c r="K1909" s="3168"/>
      <c r="L1909" s="3085"/>
      <c r="M1909" s="3085"/>
      <c r="N1909" s="3085"/>
      <c r="P1909" s="3206"/>
    </row>
    <row r="1910" spans="1:16" s="3084" customFormat="1" ht="15">
      <c r="A1910" s="3085"/>
      <c r="K1910" s="3168"/>
      <c r="L1910" s="3085"/>
      <c r="M1910" s="3085"/>
      <c r="N1910" s="3085"/>
      <c r="P1910" s="3206"/>
    </row>
    <row r="1911" spans="1:16" s="3084" customFormat="1" ht="15">
      <c r="A1911" s="3085"/>
      <c r="K1911" s="3168"/>
      <c r="L1911" s="3085"/>
      <c r="M1911" s="3085"/>
      <c r="N1911" s="3085"/>
      <c r="P1911" s="3206"/>
    </row>
    <row r="1912" spans="1:16" s="3084" customFormat="1" ht="15">
      <c r="A1912" s="3085"/>
      <c r="K1912" s="3168"/>
      <c r="L1912" s="3085"/>
      <c r="M1912" s="3085"/>
      <c r="N1912" s="3085"/>
      <c r="P1912" s="3206"/>
    </row>
    <row r="1913" spans="1:16" s="3084" customFormat="1" ht="15">
      <c r="A1913" s="3085"/>
      <c r="K1913" s="3168"/>
      <c r="L1913" s="3085"/>
      <c r="M1913" s="3085"/>
      <c r="N1913" s="3085"/>
      <c r="P1913" s="3206"/>
    </row>
    <row r="1914" spans="1:16" s="3084" customFormat="1" ht="15">
      <c r="A1914" s="3085"/>
      <c r="K1914" s="3168"/>
      <c r="L1914" s="3085"/>
      <c r="M1914" s="3085"/>
      <c r="N1914" s="3085"/>
      <c r="P1914" s="3206"/>
    </row>
    <row r="1915" spans="1:16" s="3084" customFormat="1" ht="15">
      <c r="A1915" s="3085"/>
      <c r="K1915" s="3168"/>
      <c r="L1915" s="3085"/>
      <c r="M1915" s="3085"/>
      <c r="N1915" s="3085"/>
      <c r="P1915" s="3206"/>
    </row>
    <row r="1916" spans="1:16" s="3084" customFormat="1" ht="15">
      <c r="A1916" s="3085"/>
      <c r="K1916" s="3168"/>
      <c r="L1916" s="3085"/>
      <c r="M1916" s="3085"/>
      <c r="N1916" s="3085"/>
      <c r="P1916" s="3206"/>
    </row>
    <row r="1917" spans="1:16" s="3084" customFormat="1" ht="15">
      <c r="A1917" s="3085"/>
      <c r="K1917" s="3168"/>
      <c r="L1917" s="3085"/>
      <c r="M1917" s="3085"/>
      <c r="N1917" s="3085"/>
      <c r="P1917" s="3206"/>
    </row>
    <row r="1918" spans="1:16" s="3084" customFormat="1" ht="15">
      <c r="A1918" s="3085"/>
      <c r="K1918" s="3168"/>
      <c r="L1918" s="3085"/>
      <c r="M1918" s="3085"/>
      <c r="N1918" s="3085"/>
      <c r="P1918" s="3206"/>
    </row>
    <row r="1919" spans="1:16" s="3084" customFormat="1" ht="15">
      <c r="A1919" s="3085"/>
      <c r="K1919" s="3168"/>
      <c r="L1919" s="3085"/>
      <c r="M1919" s="3085"/>
      <c r="N1919" s="3085"/>
      <c r="P1919" s="3206"/>
    </row>
    <row r="1920" spans="1:16" s="3084" customFormat="1" ht="15">
      <c r="A1920" s="3085"/>
      <c r="K1920" s="3168"/>
      <c r="L1920" s="3085"/>
      <c r="M1920" s="3085"/>
      <c r="N1920" s="3085"/>
      <c r="P1920" s="3206"/>
    </row>
    <row r="1921" spans="1:16" s="3084" customFormat="1" ht="15">
      <c r="A1921" s="3085"/>
      <c r="K1921" s="3168"/>
      <c r="L1921" s="3085"/>
      <c r="M1921" s="3085"/>
      <c r="N1921" s="3085"/>
      <c r="P1921" s="3206"/>
    </row>
    <row r="1922" spans="1:16" s="3084" customFormat="1" ht="15">
      <c r="A1922" s="3085"/>
      <c r="K1922" s="3168"/>
      <c r="L1922" s="3085"/>
      <c r="M1922" s="3085"/>
      <c r="N1922" s="3085"/>
      <c r="P1922" s="3206"/>
    </row>
    <row r="1923" spans="1:16" s="3084" customFormat="1" ht="15">
      <c r="A1923" s="3085"/>
      <c r="K1923" s="3168"/>
      <c r="L1923" s="3085"/>
      <c r="M1923" s="3085"/>
      <c r="N1923" s="3085"/>
      <c r="P1923" s="3206"/>
    </row>
    <row r="1924" spans="1:16" s="3084" customFormat="1" ht="15">
      <c r="A1924" s="3085"/>
      <c r="K1924" s="3168"/>
      <c r="L1924" s="3085"/>
      <c r="M1924" s="3085"/>
      <c r="N1924" s="3085"/>
      <c r="P1924" s="3206"/>
    </row>
    <row r="1925" spans="1:16" s="3084" customFormat="1" ht="15">
      <c r="A1925" s="3085"/>
      <c r="K1925" s="3168"/>
      <c r="L1925" s="3085"/>
      <c r="M1925" s="3085"/>
      <c r="N1925" s="3085"/>
      <c r="P1925" s="3206"/>
    </row>
    <row r="1926" spans="1:16" s="3084" customFormat="1" ht="15">
      <c r="A1926" s="3085"/>
      <c r="K1926" s="3168"/>
      <c r="L1926" s="3085"/>
      <c r="M1926" s="3085"/>
      <c r="N1926" s="3085"/>
      <c r="P1926" s="3206"/>
    </row>
    <row r="1927" spans="1:16" s="3084" customFormat="1" ht="15">
      <c r="A1927" s="3085"/>
      <c r="K1927" s="3168"/>
      <c r="L1927" s="3085"/>
      <c r="M1927" s="3085"/>
      <c r="N1927" s="3085"/>
      <c r="P1927" s="3206"/>
    </row>
    <row r="1928" spans="1:16" s="3084" customFormat="1" ht="15">
      <c r="A1928" s="3085"/>
      <c r="K1928" s="3168"/>
      <c r="L1928" s="3085"/>
      <c r="M1928" s="3085"/>
      <c r="N1928" s="3085"/>
      <c r="P1928" s="3206"/>
    </row>
    <row r="1929" spans="1:16" s="3084" customFormat="1" ht="15">
      <c r="A1929" s="3085"/>
      <c r="K1929" s="3168"/>
      <c r="L1929" s="3085"/>
      <c r="M1929" s="3085"/>
      <c r="N1929" s="3085"/>
      <c r="P1929" s="3206"/>
    </row>
    <row r="1930" spans="1:16" s="3084" customFormat="1" ht="15">
      <c r="A1930" s="3085"/>
      <c r="K1930" s="3168"/>
      <c r="L1930" s="3085"/>
      <c r="M1930" s="3085"/>
      <c r="N1930" s="3085"/>
      <c r="P1930" s="3206"/>
    </row>
    <row r="1931" spans="1:16" s="3084" customFormat="1" ht="15">
      <c r="A1931" s="3085"/>
      <c r="K1931" s="3168"/>
      <c r="L1931" s="3085"/>
      <c r="M1931" s="3085"/>
      <c r="N1931" s="3085"/>
      <c r="P1931" s="3206"/>
    </row>
    <row r="1932" spans="1:16" s="3084" customFormat="1" ht="15">
      <c r="A1932" s="3085"/>
      <c r="K1932" s="3168"/>
      <c r="L1932" s="3085"/>
      <c r="M1932" s="3085"/>
      <c r="N1932" s="3085"/>
      <c r="P1932" s="3206"/>
    </row>
    <row r="1933" spans="1:16" s="3084" customFormat="1" ht="15">
      <c r="A1933" s="3085"/>
      <c r="K1933" s="3168"/>
      <c r="L1933" s="3085"/>
      <c r="M1933" s="3085"/>
      <c r="N1933" s="3085"/>
      <c r="P1933" s="3206"/>
    </row>
    <row r="1934" spans="1:16" s="3084" customFormat="1" ht="15">
      <c r="A1934" s="3085"/>
      <c r="K1934" s="3168"/>
      <c r="L1934" s="3085"/>
      <c r="M1934" s="3085"/>
      <c r="N1934" s="3085"/>
      <c r="P1934" s="3206"/>
    </row>
    <row r="1935" spans="1:16" s="3084" customFormat="1" ht="15">
      <c r="A1935" s="3085"/>
      <c r="K1935" s="3168"/>
      <c r="L1935" s="3085"/>
      <c r="M1935" s="3085"/>
      <c r="N1935" s="3085"/>
      <c r="P1935" s="3206"/>
    </row>
    <row r="1936" spans="1:16" s="3084" customFormat="1" ht="15">
      <c r="A1936" s="3085"/>
      <c r="K1936" s="3168"/>
      <c r="L1936" s="3085"/>
      <c r="M1936" s="3085"/>
      <c r="N1936" s="3085"/>
      <c r="P1936" s="3206"/>
    </row>
    <row r="1937" spans="1:16" s="3084" customFormat="1" ht="15">
      <c r="A1937" s="3085"/>
      <c r="K1937" s="3168"/>
      <c r="L1937" s="3085"/>
      <c r="M1937" s="3085"/>
      <c r="N1937" s="3085"/>
      <c r="P1937" s="3206"/>
    </row>
    <row r="1938" spans="1:16" s="3084" customFormat="1" ht="15">
      <c r="A1938" s="3085"/>
      <c r="K1938" s="3168"/>
      <c r="L1938" s="3085"/>
      <c r="M1938" s="3085"/>
      <c r="N1938" s="3085"/>
      <c r="P1938" s="3206"/>
    </row>
    <row r="1939" spans="1:16" s="3084" customFormat="1" ht="15">
      <c r="A1939" s="3085"/>
      <c r="K1939" s="3168"/>
      <c r="L1939" s="3085"/>
      <c r="M1939" s="3085"/>
      <c r="N1939" s="3085"/>
      <c r="P1939" s="3206"/>
    </row>
    <row r="1940" spans="1:16" s="3084" customFormat="1" ht="15">
      <c r="A1940" s="3085"/>
      <c r="K1940" s="3168"/>
      <c r="L1940" s="3085"/>
      <c r="M1940" s="3085"/>
      <c r="N1940" s="3085"/>
      <c r="P1940" s="3206"/>
    </row>
    <row r="1941" spans="1:16" s="3084" customFormat="1" ht="15">
      <c r="A1941" s="3085"/>
      <c r="K1941" s="3168"/>
      <c r="L1941" s="3085"/>
      <c r="M1941" s="3085"/>
      <c r="N1941" s="3085"/>
      <c r="P1941" s="3206"/>
    </row>
    <row r="1942" spans="1:16" s="3084" customFormat="1" ht="15">
      <c r="A1942" s="3085"/>
      <c r="K1942" s="3168"/>
      <c r="L1942" s="3085"/>
      <c r="M1942" s="3085"/>
      <c r="N1942" s="3085"/>
      <c r="P1942" s="3206"/>
    </row>
    <row r="1943" spans="1:16" s="3084" customFormat="1" ht="15">
      <c r="A1943" s="3085"/>
      <c r="K1943" s="3168"/>
      <c r="L1943" s="3085"/>
      <c r="M1943" s="3085"/>
      <c r="N1943" s="3085"/>
      <c r="P1943" s="3206"/>
    </row>
    <row r="1944" spans="1:16" s="3084" customFormat="1" ht="15">
      <c r="A1944" s="3085"/>
      <c r="K1944" s="3168"/>
      <c r="L1944" s="3085"/>
      <c r="M1944" s="3085"/>
      <c r="N1944" s="3085"/>
      <c r="P1944" s="3206"/>
    </row>
    <row r="1945" spans="1:16" s="3084" customFormat="1" ht="15">
      <c r="A1945" s="3085"/>
      <c r="K1945" s="3168"/>
      <c r="L1945" s="3085"/>
      <c r="M1945" s="3085"/>
      <c r="N1945" s="3085"/>
      <c r="P1945" s="3206"/>
    </row>
    <row r="1946" spans="1:16" s="3084" customFormat="1" ht="15">
      <c r="A1946" s="3085"/>
      <c r="K1946" s="3168"/>
      <c r="L1946" s="3085"/>
      <c r="M1946" s="3085"/>
      <c r="N1946" s="3085"/>
      <c r="P1946" s="3206"/>
    </row>
    <row r="1947" spans="1:16" s="3084" customFormat="1" ht="15">
      <c r="A1947" s="3085"/>
      <c r="K1947" s="3168"/>
      <c r="L1947" s="3085"/>
      <c r="M1947" s="3085"/>
      <c r="N1947" s="3085"/>
      <c r="P1947" s="3206"/>
    </row>
    <row r="1948" spans="1:16" s="3084" customFormat="1" ht="15">
      <c r="A1948" s="3085"/>
      <c r="K1948" s="3168"/>
      <c r="L1948" s="3085"/>
      <c r="M1948" s="3085"/>
      <c r="N1948" s="3085"/>
      <c r="P1948" s="3206"/>
    </row>
    <row r="1949" spans="1:16" s="3084" customFormat="1" ht="15">
      <c r="A1949" s="3085"/>
      <c r="K1949" s="3168"/>
      <c r="L1949" s="3085"/>
      <c r="M1949" s="3085"/>
      <c r="N1949" s="3085"/>
      <c r="P1949" s="3206"/>
    </row>
    <row r="1950" spans="1:16" s="3084" customFormat="1" ht="15">
      <c r="A1950" s="3085"/>
      <c r="K1950" s="3168"/>
      <c r="L1950" s="3085"/>
      <c r="M1950" s="3085"/>
      <c r="N1950" s="3085"/>
      <c r="P1950" s="3206"/>
    </row>
    <row r="1951" spans="1:16" s="3084" customFormat="1" ht="15">
      <c r="A1951" s="3085"/>
      <c r="K1951" s="3168"/>
      <c r="L1951" s="3085"/>
      <c r="M1951" s="3085"/>
      <c r="N1951" s="3085"/>
      <c r="P1951" s="3206"/>
    </row>
    <row r="1952" spans="1:16" s="3084" customFormat="1" ht="15">
      <c r="A1952" s="3085"/>
      <c r="K1952" s="3168"/>
      <c r="L1952" s="3085"/>
      <c r="M1952" s="3085"/>
      <c r="N1952" s="3085"/>
      <c r="P1952" s="3206"/>
    </row>
    <row r="1953" spans="1:16" s="3084" customFormat="1" ht="15">
      <c r="A1953" s="3085"/>
      <c r="K1953" s="3168"/>
      <c r="L1953" s="3085"/>
      <c r="M1953" s="3085"/>
      <c r="N1953" s="3085"/>
      <c r="P1953" s="3206"/>
    </row>
    <row r="1954" spans="1:16" s="3084" customFormat="1" ht="15">
      <c r="A1954" s="3085"/>
      <c r="K1954" s="3168"/>
      <c r="L1954" s="3085"/>
      <c r="M1954" s="3085"/>
      <c r="N1954" s="3085"/>
      <c r="P1954" s="3206"/>
    </row>
    <row r="1955" spans="1:16" s="3084" customFormat="1" ht="15">
      <c r="A1955" s="3085"/>
      <c r="K1955" s="3168"/>
      <c r="L1955" s="3085"/>
      <c r="M1955" s="3085"/>
      <c r="N1955" s="3085"/>
      <c r="P1955" s="3206"/>
    </row>
    <row r="1956" spans="1:16" s="3084" customFormat="1" ht="15">
      <c r="A1956" s="3085"/>
      <c r="K1956" s="3168"/>
      <c r="L1956" s="3085"/>
      <c r="M1956" s="3085"/>
      <c r="N1956" s="3085"/>
      <c r="P1956" s="3206"/>
    </row>
    <row r="1957" spans="1:16" s="3084" customFormat="1" ht="15">
      <c r="A1957" s="3085"/>
      <c r="K1957" s="3168"/>
      <c r="L1957" s="3085"/>
      <c r="M1957" s="3085"/>
      <c r="N1957" s="3085"/>
      <c r="P1957" s="3206"/>
    </row>
    <row r="1958" spans="1:16" s="3084" customFormat="1" ht="15">
      <c r="A1958" s="3085"/>
      <c r="K1958" s="3168"/>
      <c r="L1958" s="3085"/>
      <c r="M1958" s="3085"/>
      <c r="N1958" s="3085"/>
      <c r="P1958" s="3206"/>
    </row>
    <row r="1959" spans="1:16" s="3084" customFormat="1" ht="15">
      <c r="A1959" s="3085"/>
      <c r="K1959" s="3168"/>
      <c r="L1959" s="3085"/>
      <c r="M1959" s="3085"/>
      <c r="N1959" s="3085"/>
      <c r="P1959" s="3206"/>
    </row>
    <row r="1960" spans="1:16" s="3084" customFormat="1" ht="15">
      <c r="A1960" s="3085"/>
      <c r="K1960" s="3168"/>
      <c r="L1960" s="3085"/>
      <c r="M1960" s="3085"/>
      <c r="N1960" s="3085"/>
      <c r="P1960" s="3206"/>
    </row>
    <row r="1961" spans="1:16" s="3084" customFormat="1" ht="15">
      <c r="A1961" s="3085"/>
      <c r="K1961" s="3168"/>
      <c r="L1961" s="3085"/>
      <c r="M1961" s="3085"/>
      <c r="N1961" s="3085"/>
      <c r="P1961" s="3206"/>
    </row>
    <row r="1962" spans="1:16" s="3084" customFormat="1" ht="15">
      <c r="A1962" s="3085"/>
      <c r="K1962" s="3168"/>
      <c r="L1962" s="3085"/>
      <c r="M1962" s="3085"/>
      <c r="N1962" s="3085"/>
      <c r="P1962" s="3206"/>
    </row>
    <row r="1963" spans="1:16" s="3084" customFormat="1" ht="15">
      <c r="A1963" s="3085"/>
      <c r="K1963" s="3168"/>
      <c r="L1963" s="3085"/>
      <c r="M1963" s="3085"/>
      <c r="N1963" s="3085"/>
      <c r="P1963" s="3206"/>
    </row>
    <row r="1964" spans="1:16" s="3084" customFormat="1" ht="15">
      <c r="A1964" s="3085"/>
      <c r="K1964" s="3168"/>
      <c r="L1964" s="3085"/>
      <c r="M1964" s="3085"/>
      <c r="N1964" s="3085"/>
      <c r="P1964" s="3206"/>
    </row>
    <row r="1965" spans="1:16" s="3084" customFormat="1" ht="15">
      <c r="A1965" s="3085"/>
      <c r="K1965" s="3168"/>
      <c r="L1965" s="3085"/>
      <c r="M1965" s="3085"/>
      <c r="N1965" s="3085"/>
      <c r="P1965" s="3206"/>
    </row>
    <row r="1966" spans="1:16" s="3084" customFormat="1" ht="15">
      <c r="A1966" s="3085"/>
      <c r="K1966" s="3168"/>
      <c r="L1966" s="3085"/>
      <c r="M1966" s="3085"/>
      <c r="N1966" s="3085"/>
      <c r="P1966" s="3206"/>
    </row>
    <row r="1967" spans="1:16" s="3084" customFormat="1" ht="15">
      <c r="A1967" s="3085"/>
      <c r="K1967" s="3168"/>
      <c r="L1967" s="3085"/>
      <c r="M1967" s="3085"/>
      <c r="N1967" s="3085"/>
      <c r="P1967" s="3206"/>
    </row>
    <row r="1968" spans="1:16" s="3084" customFormat="1" ht="15">
      <c r="A1968" s="3085"/>
      <c r="K1968" s="3168"/>
      <c r="L1968" s="3085"/>
      <c r="M1968" s="3085"/>
      <c r="N1968" s="3085"/>
      <c r="P1968" s="3206"/>
    </row>
    <row r="1969" spans="1:16" s="3084" customFormat="1" ht="15">
      <c r="A1969" s="3085"/>
      <c r="K1969" s="3168"/>
      <c r="L1969" s="3085"/>
      <c r="M1969" s="3085"/>
      <c r="N1969" s="3085"/>
      <c r="P1969" s="3206"/>
    </row>
    <row r="1970" spans="1:16" s="3084" customFormat="1" ht="15">
      <c r="A1970" s="3085"/>
      <c r="K1970" s="3168"/>
      <c r="L1970" s="3085"/>
      <c r="M1970" s="3085"/>
      <c r="N1970" s="3085"/>
      <c r="P1970" s="3206"/>
    </row>
    <row r="1971" spans="1:16" s="3084" customFormat="1" ht="15">
      <c r="A1971" s="3085"/>
      <c r="K1971" s="3168"/>
      <c r="L1971" s="3085"/>
      <c r="M1971" s="3085"/>
      <c r="N1971" s="3085"/>
      <c r="P1971" s="3206"/>
    </row>
    <row r="1972" spans="1:16" s="3084" customFormat="1" ht="15">
      <c r="A1972" s="3085"/>
      <c r="K1972" s="3168"/>
      <c r="L1972" s="3085"/>
      <c r="M1972" s="3085"/>
      <c r="N1972" s="3085"/>
      <c r="P1972" s="3206"/>
    </row>
    <row r="1973" spans="1:16" s="3084" customFormat="1" ht="15">
      <c r="A1973" s="3085"/>
      <c r="K1973" s="3168"/>
      <c r="L1973" s="3085"/>
      <c r="M1973" s="3085"/>
      <c r="N1973" s="3085"/>
      <c r="P1973" s="3206"/>
    </row>
    <row r="1974" spans="1:16" s="3084" customFormat="1" ht="15">
      <c r="A1974" s="3085"/>
      <c r="K1974" s="3168"/>
      <c r="L1974" s="3085"/>
      <c r="M1974" s="3085"/>
      <c r="N1974" s="3085"/>
      <c r="P1974" s="3206"/>
    </row>
    <row r="1975" spans="1:16" s="3084" customFormat="1" ht="15">
      <c r="A1975" s="3085"/>
      <c r="K1975" s="3168"/>
      <c r="L1975" s="3085"/>
      <c r="M1975" s="3085"/>
      <c r="N1975" s="3085"/>
      <c r="P1975" s="3206"/>
    </row>
    <row r="1976" spans="1:16" s="3084" customFormat="1" ht="15">
      <c r="A1976" s="3085"/>
      <c r="K1976" s="3168"/>
      <c r="L1976" s="3085"/>
      <c r="M1976" s="3085"/>
      <c r="N1976" s="3085"/>
      <c r="P1976" s="3206"/>
    </row>
    <row r="1977" spans="1:16" s="3084" customFormat="1" ht="15">
      <c r="A1977" s="3085"/>
      <c r="K1977" s="3168"/>
      <c r="L1977" s="3085"/>
      <c r="M1977" s="3085"/>
      <c r="N1977" s="3085"/>
      <c r="P1977" s="3206"/>
    </row>
    <row r="1978" spans="1:16" s="3084" customFormat="1" ht="15">
      <c r="A1978" s="3085"/>
      <c r="K1978" s="3168"/>
      <c r="L1978" s="3085"/>
      <c r="M1978" s="3085"/>
      <c r="N1978" s="3085"/>
      <c r="P1978" s="3206"/>
    </row>
    <row r="1979" spans="1:16" s="3084" customFormat="1" ht="15">
      <c r="A1979" s="3085"/>
      <c r="K1979" s="3168"/>
      <c r="L1979" s="3085"/>
      <c r="M1979" s="3085"/>
      <c r="N1979" s="3085"/>
      <c r="P1979" s="3206"/>
    </row>
    <row r="1980" spans="1:16" s="3084" customFormat="1" ht="15">
      <c r="A1980" s="3085"/>
      <c r="K1980" s="3168"/>
      <c r="L1980" s="3085"/>
      <c r="M1980" s="3085"/>
      <c r="N1980" s="3085"/>
      <c r="P1980" s="3206"/>
    </row>
    <row r="1981" spans="1:16" s="3084" customFormat="1" ht="15">
      <c r="A1981" s="3085"/>
      <c r="K1981" s="3168"/>
      <c r="L1981" s="3085"/>
      <c r="M1981" s="3085"/>
      <c r="N1981" s="3085"/>
      <c r="P1981" s="3206"/>
    </row>
    <row r="1982" spans="1:16" s="3084" customFormat="1" ht="15">
      <c r="A1982" s="3085"/>
      <c r="K1982" s="3168"/>
      <c r="L1982" s="3085"/>
      <c r="M1982" s="3085"/>
      <c r="N1982" s="3085"/>
      <c r="P1982" s="3206"/>
    </row>
    <row r="1983" spans="1:16" s="3084" customFormat="1" ht="15">
      <c r="A1983" s="3085"/>
      <c r="K1983" s="3168"/>
      <c r="L1983" s="3085"/>
      <c r="M1983" s="3085"/>
      <c r="N1983" s="3085"/>
      <c r="P1983" s="3206"/>
    </row>
    <row r="1984" spans="1:16" s="3084" customFormat="1" ht="15">
      <c r="A1984" s="3085"/>
      <c r="K1984" s="3168"/>
      <c r="L1984" s="3085"/>
      <c r="M1984" s="3085"/>
      <c r="N1984" s="3085"/>
      <c r="P1984" s="3206"/>
    </row>
    <row r="1985" spans="1:16" s="3084" customFormat="1" ht="15">
      <c r="A1985" s="3085"/>
      <c r="K1985" s="3168"/>
      <c r="L1985" s="3085"/>
      <c r="M1985" s="3085"/>
      <c r="N1985" s="3085"/>
      <c r="P1985" s="3206"/>
    </row>
    <row r="1986" spans="1:16" s="3084" customFormat="1" ht="15">
      <c r="A1986" s="3085"/>
      <c r="K1986" s="3168"/>
      <c r="L1986" s="3085"/>
      <c r="M1986" s="3085"/>
      <c r="N1986" s="3085"/>
      <c r="P1986" s="3206"/>
    </row>
    <row r="1987" spans="1:16" s="3084" customFormat="1" ht="15">
      <c r="A1987" s="3085"/>
      <c r="K1987" s="3168"/>
      <c r="L1987" s="3085"/>
      <c r="M1987" s="3085"/>
      <c r="N1987" s="3085"/>
      <c r="P1987" s="3206"/>
    </row>
    <row r="1988" spans="1:16" s="3084" customFormat="1" ht="15">
      <c r="A1988" s="3085"/>
      <c r="K1988" s="3168"/>
      <c r="L1988" s="3085"/>
      <c r="M1988" s="3085"/>
      <c r="N1988" s="3085"/>
      <c r="P1988" s="3206"/>
    </row>
    <row r="1989" spans="1:16" s="3084" customFormat="1" ht="15">
      <c r="A1989" s="3085"/>
      <c r="K1989" s="3168"/>
      <c r="L1989" s="3085"/>
      <c r="M1989" s="3085"/>
      <c r="N1989" s="3085"/>
      <c r="P1989" s="3206"/>
    </row>
    <row r="1990" spans="1:16" s="3084" customFormat="1" ht="15">
      <c r="A1990" s="3085"/>
      <c r="K1990" s="3168"/>
      <c r="L1990" s="3085"/>
      <c r="M1990" s="3085"/>
      <c r="N1990" s="3085"/>
      <c r="P1990" s="3206"/>
    </row>
    <row r="1991" spans="1:16" s="3084" customFormat="1" ht="15">
      <c r="A1991" s="3085"/>
      <c r="K1991" s="3168"/>
      <c r="L1991" s="3085"/>
      <c r="M1991" s="3085"/>
      <c r="N1991" s="3085"/>
      <c r="P1991" s="3206"/>
    </row>
    <row r="1992" spans="1:16" s="3084" customFormat="1" ht="15">
      <c r="A1992" s="3085"/>
      <c r="K1992" s="3168"/>
      <c r="L1992" s="3085"/>
      <c r="M1992" s="3085"/>
      <c r="N1992" s="3085"/>
      <c r="P1992" s="3206"/>
    </row>
    <row r="1993" spans="1:16" s="3084" customFormat="1" ht="15">
      <c r="A1993" s="3085"/>
      <c r="K1993" s="3168"/>
      <c r="L1993" s="3085"/>
      <c r="M1993" s="3085"/>
      <c r="N1993" s="3085"/>
      <c r="P1993" s="3206"/>
    </row>
    <row r="1994" spans="1:16" s="3084" customFormat="1" ht="15">
      <c r="A1994" s="3085"/>
      <c r="K1994" s="3168"/>
      <c r="L1994" s="3085"/>
      <c r="M1994" s="3085"/>
      <c r="N1994" s="3085"/>
      <c r="P1994" s="3206"/>
    </row>
    <row r="1995" spans="1:16" s="3084" customFormat="1" ht="15">
      <c r="A1995" s="3085"/>
      <c r="K1995" s="3168"/>
      <c r="L1995" s="3085"/>
      <c r="M1995" s="3085"/>
      <c r="N1995" s="3085"/>
      <c r="P1995" s="3206"/>
    </row>
    <row r="1996" spans="1:16" s="3084" customFormat="1" ht="15">
      <c r="A1996" s="3085"/>
      <c r="K1996" s="3168"/>
      <c r="L1996" s="3085"/>
      <c r="M1996" s="3085"/>
      <c r="N1996" s="3085"/>
      <c r="P1996" s="3206"/>
    </row>
    <row r="1997" spans="1:16" s="3084" customFormat="1" ht="15">
      <c r="A1997" s="3085"/>
      <c r="K1997" s="3168"/>
      <c r="L1997" s="3085"/>
      <c r="M1997" s="3085"/>
      <c r="N1997" s="3085"/>
      <c r="P1997" s="3206"/>
    </row>
    <row r="1998" spans="1:16" s="3084" customFormat="1" ht="15">
      <c r="A1998" s="3085"/>
      <c r="K1998" s="3168"/>
      <c r="L1998" s="3085"/>
      <c r="M1998" s="3085"/>
      <c r="N1998" s="3085"/>
      <c r="P1998" s="3206"/>
    </row>
    <row r="1999" spans="1:16" s="3084" customFormat="1" ht="15">
      <c r="A1999" s="3085"/>
      <c r="K1999" s="3168"/>
      <c r="L1999" s="3085"/>
      <c r="M1999" s="3085"/>
      <c r="N1999" s="3085"/>
      <c r="P1999" s="3206"/>
    </row>
    <row r="2000" spans="1:16" s="3084" customFormat="1" ht="15">
      <c r="A2000" s="3085"/>
      <c r="K2000" s="3168"/>
      <c r="L2000" s="3085"/>
      <c r="M2000" s="3085"/>
      <c r="N2000" s="3085"/>
      <c r="P2000" s="3206"/>
    </row>
    <row r="2001" spans="1:16" s="3084" customFormat="1" ht="15">
      <c r="A2001" s="3085"/>
      <c r="K2001" s="3168"/>
      <c r="L2001" s="3085"/>
      <c r="M2001" s="3085"/>
      <c r="N2001" s="3085"/>
      <c r="P2001" s="3206"/>
    </row>
    <row r="2002" spans="1:16" s="3084" customFormat="1" ht="15">
      <c r="A2002" s="3085"/>
      <c r="K2002" s="3168"/>
      <c r="L2002" s="3085"/>
      <c r="M2002" s="3085"/>
      <c r="N2002" s="3085"/>
      <c r="P2002" s="3206"/>
    </row>
    <row r="2003" spans="1:16" s="3084" customFormat="1" ht="15">
      <c r="A2003" s="3085"/>
      <c r="K2003" s="3168"/>
      <c r="L2003" s="3085"/>
      <c r="M2003" s="3085"/>
      <c r="N2003" s="3085"/>
      <c r="P2003" s="3206"/>
    </row>
    <row r="2004" spans="1:16" s="3084" customFormat="1" ht="15">
      <c r="A2004" s="3085"/>
      <c r="K2004" s="3168"/>
      <c r="L2004" s="3085"/>
      <c r="M2004" s="3085"/>
      <c r="N2004" s="3085"/>
      <c r="P2004" s="3206"/>
    </row>
    <row r="2005" spans="1:16" s="3084" customFormat="1" ht="15">
      <c r="A2005" s="3085"/>
      <c r="K2005" s="3168"/>
      <c r="L2005" s="3085"/>
      <c r="M2005" s="3085"/>
      <c r="N2005" s="3085"/>
      <c r="P2005" s="3206"/>
    </row>
    <row r="2006" spans="1:16" s="3084" customFormat="1" ht="15">
      <c r="A2006" s="3085"/>
      <c r="K2006" s="3168"/>
      <c r="L2006" s="3085"/>
      <c r="M2006" s="3085"/>
      <c r="N2006" s="3085"/>
      <c r="P2006" s="3206"/>
    </row>
    <row r="2007" spans="1:16" s="3084" customFormat="1" ht="15">
      <c r="A2007" s="3085"/>
      <c r="K2007" s="3168"/>
      <c r="L2007" s="3085"/>
      <c r="M2007" s="3085"/>
      <c r="N2007" s="3085"/>
      <c r="P2007" s="3206"/>
    </row>
    <row r="2008" spans="1:16" s="3084" customFormat="1" ht="15">
      <c r="A2008" s="3085"/>
      <c r="K2008" s="3168"/>
      <c r="L2008" s="3085"/>
      <c r="M2008" s="3085"/>
      <c r="N2008" s="3085"/>
      <c r="P2008" s="3206"/>
    </row>
    <row r="2009" spans="1:16" s="3084" customFormat="1" ht="15">
      <c r="A2009" s="3085"/>
      <c r="K2009" s="3168"/>
      <c r="L2009" s="3085"/>
      <c r="M2009" s="3085"/>
      <c r="N2009" s="3085"/>
      <c r="P2009" s="3206"/>
    </row>
    <row r="2010" spans="1:16" s="3084" customFormat="1" ht="15">
      <c r="A2010" s="3085"/>
      <c r="K2010" s="3168"/>
      <c r="L2010" s="3085"/>
      <c r="M2010" s="3085"/>
      <c r="N2010" s="3085"/>
      <c r="P2010" s="3206"/>
    </row>
    <row r="2011" spans="1:16" s="3084" customFormat="1" ht="15">
      <c r="A2011" s="3085"/>
      <c r="K2011" s="3168"/>
      <c r="L2011" s="3085"/>
      <c r="M2011" s="3085"/>
      <c r="N2011" s="3085"/>
      <c r="P2011" s="3206"/>
    </row>
    <row r="2012" spans="1:16" s="3084" customFormat="1" ht="15">
      <c r="A2012" s="3085"/>
      <c r="K2012" s="3168"/>
      <c r="L2012" s="3085"/>
      <c r="M2012" s="3085"/>
      <c r="N2012" s="3085"/>
      <c r="P2012" s="3206"/>
    </row>
    <row r="2013" spans="1:16" s="3084" customFormat="1" ht="15">
      <c r="A2013" s="3085"/>
      <c r="K2013" s="3168"/>
      <c r="L2013" s="3085"/>
      <c r="M2013" s="3085"/>
      <c r="N2013" s="3085"/>
      <c r="P2013" s="3206"/>
    </row>
    <row r="2014" spans="1:16" s="3084" customFormat="1" ht="15">
      <c r="A2014" s="3085"/>
      <c r="K2014" s="3168"/>
      <c r="L2014" s="3085"/>
      <c r="M2014" s="3085"/>
      <c r="N2014" s="3085"/>
      <c r="P2014" s="3206"/>
    </row>
    <row r="2015" spans="1:16" s="3084" customFormat="1" ht="15">
      <c r="A2015" s="3085"/>
      <c r="K2015" s="3168"/>
      <c r="L2015" s="3085"/>
      <c r="M2015" s="3085"/>
      <c r="N2015" s="3085"/>
      <c r="P2015" s="3206"/>
    </row>
    <row r="2016" spans="1:16" s="3084" customFormat="1" ht="15">
      <c r="A2016" s="3085"/>
      <c r="K2016" s="3168"/>
      <c r="L2016" s="3085"/>
      <c r="M2016" s="3085"/>
      <c r="N2016" s="3085"/>
      <c r="P2016" s="3206"/>
    </row>
    <row r="2017" spans="1:16" s="3084" customFormat="1" ht="15">
      <c r="A2017" s="3085"/>
      <c r="K2017" s="3168"/>
      <c r="L2017" s="3085"/>
      <c r="M2017" s="3085"/>
      <c r="N2017" s="3085"/>
      <c r="P2017" s="3206"/>
    </row>
    <row r="2018" spans="1:16" s="3084" customFormat="1" ht="15">
      <c r="A2018" s="3085"/>
      <c r="K2018" s="3168"/>
      <c r="L2018" s="3085"/>
      <c r="M2018" s="3085"/>
      <c r="N2018" s="3085"/>
      <c r="P2018" s="3206"/>
    </row>
    <row r="2019" spans="1:16" s="3084" customFormat="1" ht="15">
      <c r="A2019" s="3085"/>
      <c r="K2019" s="3168"/>
      <c r="L2019" s="3085"/>
      <c r="M2019" s="3085"/>
      <c r="N2019" s="3085"/>
      <c r="P2019" s="3206"/>
    </row>
    <row r="2020" spans="1:16" s="3084" customFormat="1" ht="15">
      <c r="A2020" s="3085"/>
      <c r="K2020" s="3168"/>
      <c r="L2020" s="3085"/>
      <c r="M2020" s="3085"/>
      <c r="N2020" s="3085"/>
      <c r="P2020" s="3206"/>
    </row>
    <row r="2021" spans="1:16" s="3084" customFormat="1" ht="15">
      <c r="A2021" s="3085"/>
      <c r="K2021" s="3168"/>
      <c r="L2021" s="3085"/>
      <c r="M2021" s="3085"/>
      <c r="N2021" s="3085"/>
      <c r="P2021" s="3206"/>
    </row>
    <row r="2022" spans="1:16" s="3084" customFormat="1" ht="15">
      <c r="A2022" s="3085"/>
      <c r="K2022" s="3168"/>
      <c r="L2022" s="3085"/>
      <c r="M2022" s="3085"/>
      <c r="N2022" s="3085"/>
      <c r="P2022" s="3206"/>
    </row>
    <row r="2023" spans="1:16" s="3084" customFormat="1" ht="15">
      <c r="A2023" s="3085"/>
      <c r="K2023" s="3168"/>
      <c r="L2023" s="3085"/>
      <c r="M2023" s="3085"/>
      <c r="N2023" s="3085"/>
      <c r="P2023" s="3206"/>
    </row>
    <row r="2024" spans="1:16" s="3084" customFormat="1" ht="15">
      <c r="A2024" s="3085"/>
      <c r="K2024" s="3168"/>
      <c r="L2024" s="3085"/>
      <c r="M2024" s="3085"/>
      <c r="N2024" s="3085"/>
      <c r="P2024" s="3206"/>
    </row>
    <row r="2025" spans="1:16" s="3084" customFormat="1" ht="15">
      <c r="A2025" s="3085"/>
      <c r="K2025" s="3168"/>
      <c r="L2025" s="3085"/>
      <c r="M2025" s="3085"/>
      <c r="N2025" s="3085"/>
      <c r="P2025" s="3206"/>
    </row>
    <row r="2026" spans="1:16" s="3084" customFormat="1" ht="15">
      <c r="A2026" s="3085"/>
      <c r="K2026" s="3168"/>
      <c r="L2026" s="3085"/>
      <c r="M2026" s="3085"/>
      <c r="N2026" s="3085"/>
      <c r="P2026" s="3206"/>
    </row>
    <row r="2027" spans="1:16" s="3084" customFormat="1" ht="15">
      <c r="A2027" s="3085"/>
      <c r="K2027" s="3168"/>
      <c r="L2027" s="3085"/>
      <c r="M2027" s="3085"/>
      <c r="N2027" s="3085"/>
      <c r="P2027" s="3206"/>
    </row>
    <row r="2028" spans="1:16" s="3084" customFormat="1" ht="15">
      <c r="A2028" s="3085"/>
      <c r="K2028" s="3168"/>
      <c r="L2028" s="3085"/>
      <c r="M2028" s="3085"/>
      <c r="N2028" s="3085"/>
      <c r="P2028" s="3206"/>
    </row>
    <row r="2029" spans="1:16" s="3084" customFormat="1" ht="15">
      <c r="A2029" s="3085"/>
      <c r="K2029" s="3168"/>
      <c r="L2029" s="3085"/>
      <c r="M2029" s="3085"/>
      <c r="N2029" s="3085"/>
      <c r="P2029" s="3206"/>
    </row>
    <row r="2030" spans="1:16" s="3084" customFormat="1" ht="15">
      <c r="A2030" s="3085"/>
      <c r="K2030" s="3168"/>
      <c r="L2030" s="3085"/>
      <c r="M2030" s="3085"/>
      <c r="N2030" s="3085"/>
      <c r="P2030" s="3206"/>
    </row>
    <row r="2031" spans="1:16" s="3084" customFormat="1" ht="15">
      <c r="A2031" s="3085"/>
      <c r="K2031" s="3168"/>
      <c r="L2031" s="3085"/>
      <c r="M2031" s="3085"/>
      <c r="N2031" s="3085"/>
      <c r="P2031" s="3206"/>
    </row>
    <row r="2032" spans="1:16" s="3084" customFormat="1" ht="15">
      <c r="A2032" s="3085"/>
      <c r="K2032" s="3168"/>
      <c r="L2032" s="3085"/>
      <c r="M2032" s="3085"/>
      <c r="N2032" s="3085"/>
      <c r="P2032" s="3206"/>
    </row>
    <row r="2033" spans="1:16" s="3084" customFormat="1" ht="15">
      <c r="A2033" s="3085"/>
      <c r="K2033" s="3168"/>
      <c r="L2033" s="3085"/>
      <c r="M2033" s="3085"/>
      <c r="N2033" s="3085"/>
      <c r="P2033" s="3206"/>
    </row>
    <row r="2034" spans="1:16" s="3084" customFormat="1" ht="15">
      <c r="A2034" s="3085"/>
      <c r="K2034" s="3168"/>
      <c r="L2034" s="3085"/>
      <c r="M2034" s="3085"/>
      <c r="N2034" s="3085"/>
      <c r="P2034" s="3206"/>
    </row>
    <row r="2035" spans="1:16" s="3084" customFormat="1" ht="15">
      <c r="A2035" s="3085"/>
      <c r="K2035" s="3168"/>
      <c r="L2035" s="3085"/>
      <c r="M2035" s="3085"/>
      <c r="N2035" s="3085"/>
      <c r="P2035" s="3206"/>
    </row>
    <row r="2036" spans="1:16" s="3084" customFormat="1" ht="15">
      <c r="A2036" s="3085"/>
      <c r="K2036" s="3168"/>
      <c r="L2036" s="3085"/>
      <c r="M2036" s="3085"/>
      <c r="N2036" s="3085"/>
      <c r="P2036" s="3206"/>
    </row>
    <row r="2037" spans="1:16" s="3084" customFormat="1" ht="15">
      <c r="A2037" s="3085"/>
      <c r="K2037" s="3168"/>
      <c r="L2037" s="3085"/>
      <c r="M2037" s="3085"/>
      <c r="N2037" s="3085"/>
      <c r="P2037" s="3206"/>
    </row>
    <row r="2038" spans="1:16" s="3084" customFormat="1" ht="15">
      <c r="A2038" s="3085"/>
      <c r="K2038" s="3168"/>
      <c r="L2038" s="3085"/>
      <c r="M2038" s="3085"/>
      <c r="N2038" s="3085"/>
      <c r="P2038" s="3206"/>
    </row>
    <row r="2039" spans="1:16" s="3084" customFormat="1" ht="15">
      <c r="A2039" s="3085"/>
      <c r="K2039" s="3168"/>
      <c r="L2039" s="3085"/>
      <c r="M2039" s="3085"/>
      <c r="N2039" s="3085"/>
      <c r="P2039" s="3206"/>
    </row>
    <row r="2040" spans="1:16" s="3084" customFormat="1" ht="15">
      <c r="A2040" s="3085"/>
      <c r="K2040" s="3168"/>
      <c r="L2040" s="3085"/>
      <c r="M2040" s="3085"/>
      <c r="N2040" s="3085"/>
      <c r="P2040" s="3206"/>
    </row>
    <row r="2041" spans="1:16" s="3084" customFormat="1" ht="15">
      <c r="A2041" s="3085"/>
      <c r="K2041" s="3168"/>
      <c r="L2041" s="3085"/>
      <c r="M2041" s="3085"/>
      <c r="N2041" s="3085"/>
      <c r="P2041" s="3206"/>
    </row>
    <row r="2042" spans="1:16" s="3084" customFormat="1" ht="15">
      <c r="A2042" s="3085"/>
      <c r="K2042" s="3168"/>
      <c r="L2042" s="3085"/>
      <c r="M2042" s="3085"/>
      <c r="N2042" s="3085"/>
      <c r="P2042" s="3206"/>
    </row>
    <row r="2043" spans="1:16" s="3084" customFormat="1" ht="15">
      <c r="A2043" s="3085"/>
      <c r="K2043" s="3168"/>
      <c r="L2043" s="3085"/>
      <c r="M2043" s="3085"/>
      <c r="N2043" s="3085"/>
      <c r="P2043" s="3206"/>
    </row>
    <row r="2044" spans="1:16" s="3084" customFormat="1" ht="15">
      <c r="A2044" s="3085"/>
      <c r="K2044" s="3168"/>
      <c r="L2044" s="3085"/>
      <c r="M2044" s="3085"/>
      <c r="N2044" s="3085"/>
      <c r="P2044" s="3206"/>
    </row>
    <row r="2045" spans="1:16" s="3084" customFormat="1" ht="15">
      <c r="A2045" s="3085"/>
      <c r="K2045" s="3168"/>
      <c r="L2045" s="3085"/>
      <c r="M2045" s="3085"/>
      <c r="N2045" s="3085"/>
      <c r="P2045" s="3206"/>
    </row>
    <row r="2046" spans="1:16" s="3084" customFormat="1" ht="15">
      <c r="A2046" s="3085"/>
      <c r="K2046" s="3168"/>
      <c r="L2046" s="3085"/>
      <c r="M2046" s="3085"/>
      <c r="N2046" s="3085"/>
      <c r="P2046" s="3206"/>
    </row>
    <row r="2047" spans="1:16" s="3084" customFormat="1" ht="15">
      <c r="A2047" s="3085"/>
      <c r="K2047" s="3168"/>
      <c r="L2047" s="3085"/>
      <c r="M2047" s="3085"/>
      <c r="N2047" s="3085"/>
      <c r="P2047" s="3206"/>
    </row>
    <row r="2048" spans="1:16" s="3084" customFormat="1" ht="15">
      <c r="A2048" s="3085"/>
      <c r="K2048" s="3168"/>
      <c r="L2048" s="3085"/>
      <c r="M2048" s="3085"/>
      <c r="N2048" s="3085"/>
      <c r="P2048" s="3206"/>
    </row>
    <row r="2049" spans="1:16" s="3084" customFormat="1" ht="15">
      <c r="A2049" s="3085"/>
      <c r="K2049" s="3168"/>
      <c r="L2049" s="3085"/>
      <c r="M2049" s="3085"/>
      <c r="N2049" s="3085"/>
      <c r="P2049" s="3206"/>
    </row>
    <row r="2050" spans="1:16" s="3084" customFormat="1" ht="15">
      <c r="A2050" s="3085"/>
      <c r="K2050" s="3168"/>
      <c r="L2050" s="3085"/>
      <c r="M2050" s="3085"/>
      <c r="N2050" s="3085"/>
      <c r="P2050" s="3206"/>
    </row>
    <row r="2051" spans="1:16" s="3084" customFormat="1" ht="15">
      <c r="A2051" s="3085"/>
      <c r="K2051" s="3168"/>
      <c r="L2051" s="3085"/>
      <c r="M2051" s="3085"/>
      <c r="N2051" s="3085"/>
      <c r="P2051" s="3206"/>
    </row>
    <row r="2052" spans="1:16" s="3084" customFormat="1" ht="15">
      <c r="A2052" s="3085"/>
      <c r="K2052" s="3168"/>
      <c r="L2052" s="3085"/>
      <c r="M2052" s="3085"/>
      <c r="N2052" s="3085"/>
      <c r="P2052" s="3206"/>
    </row>
    <row r="2053" spans="1:16" s="3084" customFormat="1" ht="15">
      <c r="A2053" s="3085"/>
      <c r="K2053" s="3168"/>
      <c r="L2053" s="3085"/>
      <c r="M2053" s="3085"/>
      <c r="N2053" s="3085"/>
      <c r="P2053" s="3206"/>
    </row>
    <row r="2054" spans="1:16" s="3084" customFormat="1" ht="15">
      <c r="A2054" s="3085"/>
      <c r="K2054" s="3168"/>
      <c r="L2054" s="3085"/>
      <c r="M2054" s="3085"/>
      <c r="N2054" s="3085"/>
      <c r="P2054" s="3206"/>
    </row>
    <row r="2055" spans="1:16" s="3084" customFormat="1" ht="15">
      <c r="A2055" s="3085"/>
      <c r="K2055" s="3168"/>
      <c r="L2055" s="3085"/>
      <c r="M2055" s="3085"/>
      <c r="N2055" s="3085"/>
      <c r="P2055" s="3206"/>
    </row>
    <row r="2056" spans="1:16" s="3084" customFormat="1" ht="15">
      <c r="A2056" s="3085"/>
      <c r="K2056" s="3168"/>
      <c r="L2056" s="3085"/>
      <c r="M2056" s="3085"/>
      <c r="N2056" s="3085"/>
      <c r="P2056" s="3206"/>
    </row>
    <row r="2057" spans="1:16" s="3084" customFormat="1" ht="15">
      <c r="A2057" s="3085"/>
      <c r="K2057" s="3168"/>
      <c r="L2057" s="3085"/>
      <c r="M2057" s="3085"/>
      <c r="N2057" s="3085"/>
      <c r="P2057" s="3206"/>
    </row>
    <row r="2058" spans="1:16" s="3084" customFormat="1" ht="15">
      <c r="A2058" s="3085"/>
      <c r="K2058" s="3168"/>
      <c r="L2058" s="3085"/>
      <c r="M2058" s="3085"/>
      <c r="N2058" s="3085"/>
      <c r="P2058" s="3206"/>
    </row>
    <row r="2059" spans="1:16" s="3084" customFormat="1" ht="15">
      <c r="A2059" s="3085"/>
      <c r="K2059" s="3168"/>
      <c r="L2059" s="3085"/>
      <c r="M2059" s="3085"/>
      <c r="N2059" s="3085"/>
      <c r="P2059" s="3206"/>
    </row>
    <row r="2060" spans="1:16" s="3084" customFormat="1" ht="15">
      <c r="A2060" s="3085"/>
      <c r="K2060" s="3168"/>
      <c r="L2060" s="3085"/>
      <c r="M2060" s="3085"/>
      <c r="N2060" s="3085"/>
      <c r="P2060" s="3206"/>
    </row>
    <row r="2061" spans="1:16" s="3084" customFormat="1" ht="15">
      <c r="A2061" s="3085"/>
      <c r="K2061" s="3168"/>
      <c r="L2061" s="3085"/>
      <c r="M2061" s="3085"/>
      <c r="N2061" s="3085"/>
      <c r="P2061" s="3206"/>
    </row>
    <row r="2062" spans="1:16" s="3084" customFormat="1" ht="15">
      <c r="A2062" s="3085"/>
      <c r="K2062" s="3168"/>
      <c r="L2062" s="3085"/>
      <c r="M2062" s="3085"/>
      <c r="N2062" s="3085"/>
      <c r="P2062" s="3206"/>
    </row>
    <row r="2063" spans="1:16" s="3084" customFormat="1" ht="15">
      <c r="A2063" s="3085"/>
      <c r="K2063" s="3168"/>
      <c r="L2063" s="3085"/>
      <c r="M2063" s="3085"/>
      <c r="N2063" s="3085"/>
      <c r="P2063" s="3206"/>
    </row>
    <row r="2064" spans="1:16" s="3084" customFormat="1" ht="15">
      <c r="A2064" s="3085"/>
      <c r="K2064" s="3168"/>
      <c r="L2064" s="3085"/>
      <c r="M2064" s="3085"/>
      <c r="N2064" s="3085"/>
      <c r="P2064" s="3206"/>
    </row>
    <row r="2065" spans="1:16" s="3084" customFormat="1" ht="15">
      <c r="A2065" s="3085"/>
      <c r="K2065" s="3168"/>
      <c r="L2065" s="3085"/>
      <c r="M2065" s="3085"/>
      <c r="N2065" s="3085"/>
      <c r="P2065" s="3206"/>
    </row>
    <row r="2066" spans="1:16" s="3084" customFormat="1" ht="15">
      <c r="A2066" s="3085"/>
      <c r="K2066" s="3168"/>
      <c r="L2066" s="3085"/>
      <c r="M2066" s="3085"/>
      <c r="N2066" s="3085"/>
      <c r="P2066" s="3206"/>
    </row>
    <row r="2067" spans="1:16" s="3084" customFormat="1" ht="15">
      <c r="A2067" s="3085"/>
      <c r="K2067" s="3168"/>
      <c r="L2067" s="3085"/>
      <c r="M2067" s="3085"/>
      <c r="N2067" s="3085"/>
      <c r="P2067" s="3206"/>
    </row>
    <row r="2068" spans="1:16" s="3084" customFormat="1" ht="15">
      <c r="A2068" s="3085"/>
      <c r="K2068" s="3168"/>
      <c r="L2068" s="3085"/>
      <c r="M2068" s="3085"/>
      <c r="N2068" s="3085"/>
      <c r="P2068" s="3206"/>
    </row>
    <row r="2069" spans="1:16" s="3084" customFormat="1" ht="15">
      <c r="A2069" s="3085"/>
      <c r="K2069" s="3168"/>
      <c r="L2069" s="3085"/>
      <c r="M2069" s="3085"/>
      <c r="N2069" s="3085"/>
      <c r="P2069" s="3206"/>
    </row>
    <row r="2070" spans="1:16" s="3084" customFormat="1" ht="15">
      <c r="A2070" s="3085"/>
      <c r="K2070" s="3168"/>
      <c r="L2070" s="3085"/>
      <c r="M2070" s="3085"/>
      <c r="N2070" s="3085"/>
      <c r="P2070" s="3206"/>
    </row>
    <row r="2071" spans="1:16" s="3084" customFormat="1" ht="15">
      <c r="A2071" s="3085"/>
      <c r="K2071" s="3168"/>
      <c r="L2071" s="3085"/>
      <c r="M2071" s="3085"/>
      <c r="N2071" s="3085"/>
      <c r="P2071" s="3206"/>
    </row>
    <row r="2072" spans="1:16" s="3084" customFormat="1" ht="15">
      <c r="A2072" s="3085"/>
      <c r="K2072" s="3168"/>
      <c r="L2072" s="3085"/>
      <c r="M2072" s="3085"/>
      <c r="N2072" s="3085"/>
      <c r="P2072" s="3206"/>
    </row>
    <row r="2073" spans="1:16" s="3084" customFormat="1" ht="15">
      <c r="A2073" s="3085"/>
      <c r="K2073" s="3168"/>
      <c r="L2073" s="3085"/>
      <c r="M2073" s="3085"/>
      <c r="N2073" s="3085"/>
      <c r="P2073" s="3206"/>
    </row>
    <row r="2074" spans="1:16" s="3084" customFormat="1" ht="15">
      <c r="A2074" s="3085"/>
      <c r="K2074" s="3168"/>
      <c r="L2074" s="3085"/>
      <c r="M2074" s="3085"/>
      <c r="N2074" s="3085"/>
      <c r="P2074" s="3206"/>
    </row>
    <row r="2075" spans="1:16" s="3084" customFormat="1" ht="15">
      <c r="A2075" s="3085"/>
      <c r="K2075" s="3168"/>
      <c r="L2075" s="3085"/>
      <c r="M2075" s="3085"/>
      <c r="N2075" s="3085"/>
      <c r="P2075" s="3206"/>
    </row>
    <row r="2076" spans="1:16" s="3084" customFormat="1" ht="15">
      <c r="A2076" s="3085"/>
      <c r="K2076" s="3168"/>
      <c r="L2076" s="3085"/>
      <c r="M2076" s="3085"/>
      <c r="N2076" s="3085"/>
      <c r="P2076" s="3206"/>
    </row>
    <row r="2077" spans="1:16" s="3084" customFormat="1" ht="15">
      <c r="A2077" s="3085"/>
      <c r="K2077" s="3168"/>
      <c r="L2077" s="3085"/>
      <c r="M2077" s="3085"/>
      <c r="N2077" s="3085"/>
      <c r="P2077" s="3206"/>
    </row>
    <row r="2078" spans="1:16" s="3084" customFormat="1" ht="15">
      <c r="A2078" s="3085"/>
      <c r="K2078" s="3168"/>
      <c r="L2078" s="3085"/>
      <c r="M2078" s="3085"/>
      <c r="N2078" s="3085"/>
      <c r="P2078" s="3206"/>
    </row>
    <row r="2079" spans="1:16" s="3084" customFormat="1" ht="15">
      <c r="A2079" s="3085"/>
      <c r="K2079" s="3168"/>
      <c r="L2079" s="3085"/>
      <c r="M2079" s="3085"/>
      <c r="N2079" s="3085"/>
      <c r="P2079" s="3206"/>
    </row>
    <row r="2080" spans="1:16" s="3084" customFormat="1" ht="15">
      <c r="A2080" s="3085"/>
      <c r="K2080" s="3168"/>
      <c r="L2080" s="3085"/>
      <c r="M2080" s="3085"/>
      <c r="N2080" s="3085"/>
      <c r="P2080" s="3206"/>
    </row>
    <row r="2081" spans="1:16" s="3084" customFormat="1" ht="15">
      <c r="A2081" s="3085"/>
      <c r="K2081" s="3168"/>
      <c r="L2081" s="3085"/>
      <c r="M2081" s="3085"/>
      <c r="N2081" s="3085"/>
      <c r="P2081" s="3206"/>
    </row>
    <row r="2082" spans="1:16" s="3084" customFormat="1" ht="15">
      <c r="A2082" s="3085"/>
      <c r="K2082" s="3168"/>
      <c r="L2082" s="3085"/>
      <c r="M2082" s="3085"/>
      <c r="N2082" s="3085"/>
      <c r="P2082" s="3206"/>
    </row>
    <row r="2083" spans="1:16" s="3084" customFormat="1" ht="15">
      <c r="A2083" s="3085"/>
      <c r="K2083" s="3168"/>
      <c r="L2083" s="3085"/>
      <c r="M2083" s="3085"/>
      <c r="N2083" s="3085"/>
      <c r="P2083" s="3206"/>
    </row>
    <row r="2084" spans="1:16" s="3084" customFormat="1" ht="15">
      <c r="A2084" s="3085"/>
      <c r="K2084" s="3168"/>
      <c r="L2084" s="3085"/>
      <c r="M2084" s="3085"/>
      <c r="N2084" s="3085"/>
      <c r="P2084" s="3206"/>
    </row>
    <row r="2085" spans="1:16" s="3084" customFormat="1" ht="15">
      <c r="A2085" s="3085"/>
      <c r="K2085" s="3168"/>
      <c r="L2085" s="3085"/>
      <c r="M2085" s="3085"/>
      <c r="N2085" s="3085"/>
      <c r="P2085" s="3206"/>
    </row>
    <row r="2086" spans="1:16" s="3084" customFormat="1" ht="15">
      <c r="A2086" s="3085"/>
      <c r="K2086" s="3168"/>
      <c r="L2086" s="3085"/>
      <c r="M2086" s="3085"/>
      <c r="N2086" s="3085"/>
      <c r="P2086" s="3206"/>
    </row>
    <row r="2087" spans="1:16" s="3084" customFormat="1" ht="15">
      <c r="A2087" s="3085"/>
      <c r="K2087" s="3168"/>
      <c r="L2087" s="3085"/>
      <c r="M2087" s="3085"/>
      <c r="N2087" s="3085"/>
      <c r="P2087" s="3206"/>
    </row>
    <row r="2088" spans="1:16" s="3084" customFormat="1" ht="15">
      <c r="A2088" s="3085"/>
      <c r="K2088" s="3168"/>
      <c r="L2088" s="3085"/>
      <c r="M2088" s="3085"/>
      <c r="N2088" s="3085"/>
      <c r="P2088" s="3206"/>
    </row>
    <row r="2089" spans="1:16" s="3084" customFormat="1" ht="15">
      <c r="A2089" s="3085"/>
      <c r="K2089" s="3168"/>
      <c r="L2089" s="3085"/>
      <c r="M2089" s="3085"/>
      <c r="N2089" s="3085"/>
      <c r="P2089" s="3206"/>
    </row>
    <row r="2090" spans="1:16" s="3084" customFormat="1" ht="15">
      <c r="A2090" s="3085"/>
      <c r="K2090" s="3168"/>
      <c r="L2090" s="3085"/>
      <c r="M2090" s="3085"/>
      <c r="N2090" s="3085"/>
      <c r="P2090" s="3206"/>
    </row>
    <row r="2091" spans="1:16" s="3084" customFormat="1" ht="15">
      <c r="A2091" s="3085"/>
      <c r="K2091" s="3168"/>
      <c r="L2091" s="3085"/>
      <c r="M2091" s="3085"/>
      <c r="N2091" s="3085"/>
      <c r="P2091" s="3206"/>
    </row>
    <row r="2092" spans="1:16" s="3084" customFormat="1" ht="15">
      <c r="A2092" s="3085"/>
      <c r="K2092" s="3168"/>
      <c r="L2092" s="3085"/>
      <c r="M2092" s="3085"/>
      <c r="N2092" s="3085"/>
      <c r="P2092" s="3206"/>
    </row>
    <row r="2093" spans="1:16" s="3084" customFormat="1" ht="15">
      <c r="A2093" s="3085"/>
      <c r="K2093" s="3168"/>
      <c r="L2093" s="3085"/>
      <c r="M2093" s="3085"/>
      <c r="N2093" s="3085"/>
      <c r="P2093" s="3206"/>
    </row>
    <row r="2094" spans="1:16" s="3084" customFormat="1" ht="15">
      <c r="A2094" s="3085"/>
      <c r="K2094" s="3168"/>
      <c r="L2094" s="3085"/>
      <c r="M2094" s="3085"/>
      <c r="N2094" s="3085"/>
      <c r="P2094" s="3206"/>
    </row>
    <row r="2095" spans="1:16" s="3084" customFormat="1" ht="15">
      <c r="A2095" s="3085"/>
      <c r="K2095" s="3168"/>
      <c r="L2095" s="3085"/>
      <c r="M2095" s="3085"/>
      <c r="N2095" s="3085"/>
      <c r="P2095" s="3206"/>
    </row>
    <row r="2096" spans="1:16" s="3084" customFormat="1" ht="15">
      <c r="A2096" s="3085"/>
      <c r="K2096" s="3168"/>
      <c r="L2096" s="3085"/>
      <c r="M2096" s="3085"/>
      <c r="N2096" s="3085"/>
      <c r="P2096" s="3206"/>
    </row>
    <row r="2097" spans="1:16" s="3084" customFormat="1" ht="15">
      <c r="A2097" s="3085"/>
      <c r="K2097" s="3168"/>
      <c r="L2097" s="3085"/>
      <c r="M2097" s="3085"/>
      <c r="N2097" s="3085"/>
      <c r="P2097" s="3206"/>
    </row>
    <row r="2098" spans="1:16" s="3084" customFormat="1" ht="15">
      <c r="A2098" s="3085"/>
      <c r="K2098" s="3168"/>
      <c r="L2098" s="3085"/>
      <c r="M2098" s="3085"/>
      <c r="N2098" s="3085"/>
      <c r="P2098" s="3206"/>
    </row>
    <row r="2099" spans="1:16" s="3084" customFormat="1" ht="15">
      <c r="A2099" s="3085"/>
      <c r="K2099" s="3168"/>
      <c r="L2099" s="3085"/>
      <c r="M2099" s="3085"/>
      <c r="N2099" s="3085"/>
      <c r="P2099" s="3206"/>
    </row>
    <row r="2100" spans="1:16" s="3084" customFormat="1" ht="15">
      <c r="A2100" s="3085"/>
      <c r="K2100" s="3168"/>
      <c r="L2100" s="3085"/>
      <c r="M2100" s="3085"/>
      <c r="N2100" s="3085"/>
      <c r="P2100" s="3206"/>
    </row>
    <row r="2101" spans="1:16" s="3084" customFormat="1" ht="15">
      <c r="A2101" s="3085"/>
      <c r="K2101" s="3168"/>
      <c r="L2101" s="3085"/>
      <c r="M2101" s="3085"/>
      <c r="N2101" s="3085"/>
      <c r="P2101" s="3206"/>
    </row>
    <row r="2102" spans="1:16" s="3084" customFormat="1" ht="15">
      <c r="A2102" s="3085"/>
      <c r="K2102" s="3168"/>
      <c r="L2102" s="3085"/>
      <c r="M2102" s="3085"/>
      <c r="N2102" s="3085"/>
      <c r="P2102" s="3206"/>
    </row>
    <row r="2103" spans="1:16" s="3084" customFormat="1" ht="15">
      <c r="A2103" s="3085"/>
      <c r="K2103" s="3168"/>
      <c r="L2103" s="3085"/>
      <c r="M2103" s="3085"/>
      <c r="N2103" s="3085"/>
      <c r="P2103" s="3206"/>
    </row>
    <row r="2104" spans="1:16" s="3084" customFormat="1" ht="15">
      <c r="A2104" s="3085"/>
      <c r="K2104" s="3168"/>
      <c r="L2104" s="3085"/>
      <c r="M2104" s="3085"/>
      <c r="N2104" s="3085"/>
      <c r="P2104" s="3206"/>
    </row>
    <row r="2105" spans="1:16" s="3084" customFormat="1" ht="15">
      <c r="A2105" s="3085"/>
      <c r="K2105" s="3168"/>
      <c r="L2105" s="3085"/>
      <c r="M2105" s="3085"/>
      <c r="N2105" s="3085"/>
      <c r="P2105" s="3206"/>
    </row>
    <row r="2106" spans="1:16" s="3084" customFormat="1" ht="15">
      <c r="A2106" s="3085"/>
      <c r="K2106" s="3168"/>
      <c r="L2106" s="3085"/>
      <c r="M2106" s="3085"/>
      <c r="N2106" s="3085"/>
      <c r="P2106" s="3206"/>
    </row>
    <row r="2107" spans="1:16" s="3084" customFormat="1" ht="15">
      <c r="A2107" s="3085"/>
      <c r="K2107" s="3168"/>
      <c r="L2107" s="3085"/>
      <c r="M2107" s="3085"/>
      <c r="N2107" s="3085"/>
      <c r="P2107" s="3206"/>
    </row>
    <row r="2108" spans="1:16" s="3084" customFormat="1" ht="15">
      <c r="A2108" s="3085"/>
      <c r="K2108" s="3168"/>
      <c r="L2108" s="3085"/>
      <c r="M2108" s="3085"/>
      <c r="N2108" s="3085"/>
      <c r="P2108" s="3206"/>
    </row>
    <row r="2109" spans="1:16" s="3084" customFormat="1" ht="15">
      <c r="A2109" s="3085"/>
      <c r="K2109" s="3168"/>
      <c r="L2109" s="3085"/>
      <c r="M2109" s="3085"/>
      <c r="N2109" s="3085"/>
      <c r="P2109" s="3206"/>
    </row>
    <row r="2110" spans="1:16" s="3084" customFormat="1" ht="15">
      <c r="A2110" s="3085"/>
      <c r="K2110" s="3168"/>
      <c r="L2110" s="3085"/>
      <c r="M2110" s="3085"/>
      <c r="N2110" s="3085"/>
      <c r="P2110" s="3206"/>
    </row>
    <row r="2111" spans="1:16" s="3084" customFormat="1" ht="15">
      <c r="A2111" s="3085"/>
      <c r="K2111" s="3168"/>
      <c r="L2111" s="3085"/>
      <c r="M2111" s="3085"/>
      <c r="N2111" s="3085"/>
      <c r="P2111" s="3206"/>
    </row>
    <row r="2112" spans="1:16" s="3084" customFormat="1" ht="15">
      <c r="A2112" s="3085"/>
      <c r="K2112" s="3168"/>
      <c r="L2112" s="3085"/>
      <c r="M2112" s="3085"/>
      <c r="N2112" s="3085"/>
      <c r="P2112" s="3206"/>
    </row>
    <row r="2113" spans="1:16" s="3084" customFormat="1" ht="15">
      <c r="A2113" s="3085"/>
      <c r="K2113" s="3168"/>
      <c r="L2113" s="3085"/>
      <c r="M2113" s="3085"/>
      <c r="N2113" s="3085"/>
      <c r="P2113" s="3206"/>
    </row>
    <row r="2114" spans="1:16" s="3084" customFormat="1" ht="15">
      <c r="A2114" s="3085"/>
      <c r="K2114" s="3168"/>
      <c r="L2114" s="3085"/>
      <c r="M2114" s="3085"/>
      <c r="N2114" s="3085"/>
      <c r="P2114" s="3206"/>
    </row>
    <row r="2115" spans="1:16" s="3084" customFormat="1" ht="15">
      <c r="A2115" s="3085"/>
      <c r="K2115" s="3168"/>
      <c r="L2115" s="3085"/>
      <c r="M2115" s="3085"/>
      <c r="N2115" s="3085"/>
      <c r="P2115" s="3206"/>
    </row>
    <row r="2116" spans="1:16" s="3084" customFormat="1" ht="15">
      <c r="A2116" s="3085"/>
      <c r="K2116" s="3168"/>
      <c r="L2116" s="3085"/>
      <c r="M2116" s="3085"/>
      <c r="N2116" s="3085"/>
      <c r="P2116" s="3206"/>
    </row>
    <row r="2117" spans="1:16" s="3084" customFormat="1" ht="15">
      <c r="A2117" s="3085"/>
      <c r="K2117" s="3168"/>
      <c r="L2117" s="3085"/>
      <c r="M2117" s="3085"/>
      <c r="N2117" s="3085"/>
      <c r="P2117" s="3206"/>
    </row>
    <row r="2118" spans="1:16" s="3084" customFormat="1" ht="15">
      <c r="A2118" s="3085"/>
      <c r="K2118" s="3168"/>
      <c r="L2118" s="3085"/>
      <c r="M2118" s="3085"/>
      <c r="N2118" s="3085"/>
      <c r="P2118" s="3206"/>
    </row>
    <row r="2119" spans="1:16" s="3084" customFormat="1" ht="15">
      <c r="A2119" s="3085"/>
      <c r="K2119" s="3168"/>
      <c r="L2119" s="3085"/>
      <c r="M2119" s="3085"/>
      <c r="N2119" s="3085"/>
      <c r="P2119" s="3206"/>
    </row>
    <row r="2120" spans="1:16" s="3084" customFormat="1" ht="15">
      <c r="A2120" s="3085"/>
      <c r="K2120" s="3168"/>
      <c r="L2120" s="3085"/>
      <c r="M2120" s="3085"/>
      <c r="N2120" s="3085"/>
      <c r="P2120" s="3206"/>
    </row>
    <row r="2121" spans="1:16" s="3084" customFormat="1" ht="15">
      <c r="A2121" s="3085"/>
      <c r="K2121" s="3168"/>
      <c r="L2121" s="3085"/>
      <c r="M2121" s="3085"/>
      <c r="N2121" s="3085"/>
      <c r="P2121" s="3206"/>
    </row>
    <row r="2122" spans="1:16" s="3084" customFormat="1" ht="15">
      <c r="A2122" s="3085"/>
      <c r="K2122" s="3168"/>
      <c r="L2122" s="3085"/>
      <c r="M2122" s="3085"/>
      <c r="N2122" s="3085"/>
      <c r="P2122" s="3206"/>
    </row>
    <row r="2123" spans="1:16" s="3084" customFormat="1" ht="15">
      <c r="A2123" s="3085"/>
      <c r="K2123" s="3168"/>
      <c r="L2123" s="3085"/>
      <c r="M2123" s="3085"/>
      <c r="N2123" s="3085"/>
      <c r="P2123" s="3206"/>
    </row>
    <row r="2124" spans="1:16" s="3084" customFormat="1" ht="15">
      <c r="A2124" s="3085"/>
      <c r="K2124" s="3168"/>
      <c r="L2124" s="3085"/>
      <c r="M2124" s="3085"/>
      <c r="N2124" s="3085"/>
      <c r="P2124" s="3206"/>
    </row>
    <row r="2125" spans="1:16" s="3084" customFormat="1" ht="15">
      <c r="A2125" s="3085"/>
      <c r="K2125" s="3168"/>
      <c r="L2125" s="3085"/>
      <c r="M2125" s="3085"/>
      <c r="N2125" s="3085"/>
      <c r="P2125" s="3206"/>
    </row>
    <row r="2126" spans="1:16" s="3084" customFormat="1" ht="15">
      <c r="A2126" s="3085"/>
      <c r="K2126" s="3168"/>
      <c r="L2126" s="3085"/>
      <c r="M2126" s="3085"/>
      <c r="N2126" s="3085"/>
      <c r="P2126" s="3206"/>
    </row>
    <row r="2127" spans="1:16" s="3084" customFormat="1" ht="15">
      <c r="A2127" s="3085"/>
      <c r="K2127" s="3168"/>
      <c r="L2127" s="3085"/>
      <c r="M2127" s="3085"/>
      <c r="N2127" s="3085"/>
      <c r="P2127" s="3206"/>
    </row>
    <row r="2128" spans="1:16" s="3084" customFormat="1" ht="15">
      <c r="A2128" s="3085"/>
      <c r="K2128" s="3168"/>
      <c r="L2128" s="3085"/>
      <c r="M2128" s="3085"/>
      <c r="N2128" s="3085"/>
      <c r="P2128" s="3206"/>
    </row>
    <row r="2129" spans="1:16" s="3084" customFormat="1" ht="15">
      <c r="A2129" s="3085"/>
      <c r="K2129" s="3168"/>
      <c r="L2129" s="3085"/>
      <c r="M2129" s="3085"/>
      <c r="N2129" s="3085"/>
      <c r="P2129" s="3206"/>
    </row>
    <row r="2130" spans="1:16" s="3084" customFormat="1" ht="15">
      <c r="A2130" s="3085"/>
      <c r="K2130" s="3168"/>
      <c r="L2130" s="3085"/>
      <c r="M2130" s="3085"/>
      <c r="N2130" s="3085"/>
      <c r="P2130" s="3206"/>
    </row>
    <row r="2131" spans="1:16" s="3084" customFormat="1" ht="15">
      <c r="A2131" s="3085"/>
      <c r="K2131" s="3168"/>
      <c r="L2131" s="3085"/>
      <c r="M2131" s="3085"/>
      <c r="N2131" s="3085"/>
      <c r="P2131" s="3206"/>
    </row>
    <row r="2132" spans="1:16" s="3084" customFormat="1" ht="15">
      <c r="A2132" s="3085"/>
      <c r="K2132" s="3168"/>
      <c r="L2132" s="3085"/>
      <c r="M2132" s="3085"/>
      <c r="N2132" s="3085"/>
      <c r="P2132" s="3206"/>
    </row>
    <row r="2133" spans="1:16" s="3084" customFormat="1" ht="15">
      <c r="A2133" s="3085"/>
      <c r="K2133" s="3168"/>
      <c r="L2133" s="3085"/>
      <c r="M2133" s="3085"/>
      <c r="N2133" s="3085"/>
      <c r="P2133" s="3206"/>
    </row>
    <row r="2134" spans="1:16" s="3084" customFormat="1" ht="15">
      <c r="A2134" s="3085"/>
      <c r="K2134" s="3168"/>
      <c r="L2134" s="3085"/>
      <c r="M2134" s="3085"/>
      <c r="N2134" s="3085"/>
      <c r="P2134" s="3206"/>
    </row>
    <row r="2135" spans="1:16" s="3084" customFormat="1" ht="15">
      <c r="A2135" s="3085"/>
      <c r="K2135" s="3168"/>
      <c r="L2135" s="3085"/>
      <c r="M2135" s="3085"/>
      <c r="N2135" s="3085"/>
      <c r="P2135" s="3206"/>
    </row>
    <row r="2136" spans="1:16" s="3084" customFormat="1" ht="15">
      <c r="A2136" s="3085"/>
      <c r="K2136" s="3168"/>
      <c r="L2136" s="3085"/>
      <c r="M2136" s="3085"/>
      <c r="N2136" s="3085"/>
      <c r="P2136" s="3206"/>
    </row>
    <row r="2137" spans="1:16" s="3084" customFormat="1" ht="15">
      <c r="A2137" s="3085"/>
      <c r="K2137" s="3168"/>
      <c r="L2137" s="3085"/>
      <c r="M2137" s="3085"/>
      <c r="N2137" s="3085"/>
      <c r="P2137" s="3206"/>
    </row>
    <row r="2138" spans="1:16" s="3084" customFormat="1" ht="15">
      <c r="A2138" s="3085"/>
      <c r="K2138" s="3168"/>
      <c r="L2138" s="3085"/>
      <c r="M2138" s="3085"/>
      <c r="N2138" s="3085"/>
      <c r="P2138" s="3206"/>
    </row>
    <row r="2139" spans="1:16" s="3084" customFormat="1" ht="15">
      <c r="A2139" s="3085"/>
      <c r="K2139" s="3168"/>
      <c r="L2139" s="3085"/>
      <c r="M2139" s="3085"/>
      <c r="N2139" s="3085"/>
      <c r="P2139" s="3206"/>
    </row>
    <row r="2140" spans="1:16" s="3084" customFormat="1" ht="15">
      <c r="A2140" s="3085"/>
      <c r="K2140" s="3168"/>
      <c r="L2140" s="3085"/>
      <c r="M2140" s="3085"/>
      <c r="N2140" s="3085"/>
      <c r="P2140" s="3206"/>
    </row>
    <row r="2141" spans="1:16" s="3084" customFormat="1" ht="15">
      <c r="A2141" s="3085"/>
      <c r="K2141" s="3168"/>
      <c r="L2141" s="3085"/>
      <c r="M2141" s="3085"/>
      <c r="N2141" s="3085"/>
      <c r="P2141" s="3206"/>
    </row>
    <row r="2142" spans="1:16" s="3084" customFormat="1" ht="15">
      <c r="A2142" s="3085"/>
      <c r="K2142" s="3168"/>
      <c r="L2142" s="3085"/>
      <c r="M2142" s="3085"/>
      <c r="N2142" s="3085"/>
      <c r="P2142" s="3206"/>
    </row>
    <row r="2143" spans="1:16" s="3084" customFormat="1" ht="15">
      <c r="A2143" s="3085"/>
      <c r="K2143" s="3168"/>
      <c r="L2143" s="3085"/>
      <c r="M2143" s="3085"/>
      <c r="N2143" s="3085"/>
      <c r="P2143" s="3206"/>
    </row>
    <row r="2144" spans="1:16" s="3084" customFormat="1" ht="15">
      <c r="A2144" s="3085"/>
      <c r="K2144" s="3168"/>
      <c r="L2144" s="3085"/>
      <c r="M2144" s="3085"/>
      <c r="N2144" s="3085"/>
      <c r="P2144" s="3206"/>
    </row>
    <row r="2145" spans="1:16" s="3084" customFormat="1" ht="15">
      <c r="A2145" s="3085"/>
      <c r="K2145" s="3168"/>
      <c r="L2145" s="3085"/>
      <c r="M2145" s="3085"/>
      <c r="N2145" s="3085"/>
      <c r="P2145" s="3206"/>
    </row>
    <row r="2146" spans="1:16" s="3084" customFormat="1" ht="15">
      <c r="A2146" s="3085"/>
      <c r="K2146" s="3168"/>
      <c r="L2146" s="3085"/>
      <c r="M2146" s="3085"/>
      <c r="N2146" s="3085"/>
      <c r="P2146" s="3206"/>
    </row>
    <row r="2147" spans="1:16" s="3084" customFormat="1" ht="15">
      <c r="A2147" s="3085"/>
      <c r="K2147" s="3168"/>
      <c r="L2147" s="3085"/>
      <c r="M2147" s="3085"/>
      <c r="N2147" s="3085"/>
      <c r="P2147" s="3206"/>
    </row>
    <row r="2148" spans="1:16" s="3084" customFormat="1" ht="15">
      <c r="A2148" s="3085"/>
      <c r="K2148" s="3168"/>
      <c r="L2148" s="3085"/>
      <c r="M2148" s="3085"/>
      <c r="N2148" s="3085"/>
      <c r="P2148" s="3206"/>
    </row>
    <row r="2149" spans="1:16" s="3084" customFormat="1" ht="15">
      <c r="A2149" s="3085"/>
      <c r="K2149" s="3168"/>
      <c r="L2149" s="3085"/>
      <c r="M2149" s="3085"/>
      <c r="N2149" s="3085"/>
      <c r="P2149" s="3206"/>
    </row>
    <row r="2150" spans="1:16" s="3084" customFormat="1" ht="15">
      <c r="A2150" s="3085"/>
      <c r="K2150" s="3168"/>
      <c r="L2150" s="3085"/>
      <c r="M2150" s="3085"/>
      <c r="N2150" s="3085"/>
      <c r="P2150" s="3206"/>
    </row>
    <row r="2151" spans="1:16" s="3084" customFormat="1" ht="15">
      <c r="A2151" s="3085"/>
      <c r="K2151" s="3168"/>
      <c r="L2151" s="3085"/>
      <c r="M2151" s="3085"/>
      <c r="N2151" s="3085"/>
      <c r="P2151" s="3206"/>
    </row>
    <row r="2152" spans="1:16" s="3084" customFormat="1" ht="15">
      <c r="A2152" s="3085"/>
      <c r="K2152" s="3168"/>
      <c r="L2152" s="3085"/>
      <c r="M2152" s="3085"/>
      <c r="N2152" s="3085"/>
      <c r="P2152" s="3206"/>
    </row>
    <row r="2153" spans="1:16" s="3084" customFormat="1" ht="15">
      <c r="A2153" s="3085"/>
      <c r="K2153" s="3168"/>
      <c r="L2153" s="3085"/>
      <c r="M2153" s="3085"/>
      <c r="N2153" s="3085"/>
      <c r="P2153" s="3206"/>
    </row>
    <row r="2154" spans="1:16" s="3084" customFormat="1" ht="15">
      <c r="A2154" s="3085"/>
      <c r="K2154" s="3168"/>
      <c r="L2154" s="3085"/>
      <c r="M2154" s="3085"/>
      <c r="N2154" s="3085"/>
      <c r="P2154" s="3206"/>
    </row>
    <row r="2155" spans="1:16" s="3084" customFormat="1" ht="15">
      <c r="A2155" s="3085"/>
      <c r="K2155" s="3168"/>
      <c r="L2155" s="3085"/>
      <c r="M2155" s="3085"/>
      <c r="N2155" s="3085"/>
      <c r="P2155" s="3206"/>
    </row>
    <row r="2156" spans="1:16" s="3084" customFormat="1" ht="15">
      <c r="A2156" s="3085"/>
      <c r="K2156" s="3168"/>
      <c r="L2156" s="3085"/>
      <c r="M2156" s="3085"/>
      <c r="N2156" s="3085"/>
      <c r="P2156" s="3206"/>
    </row>
    <row r="2157" spans="1:16" s="3084" customFormat="1" ht="15">
      <c r="A2157" s="3085"/>
      <c r="K2157" s="3168"/>
      <c r="L2157" s="3085"/>
      <c r="M2157" s="3085"/>
      <c r="N2157" s="3085"/>
      <c r="P2157" s="3206"/>
    </row>
    <row r="2158" spans="1:16" s="3084" customFormat="1" ht="15">
      <c r="A2158" s="3085"/>
      <c r="K2158" s="3168"/>
      <c r="L2158" s="3085"/>
      <c r="M2158" s="3085"/>
      <c r="N2158" s="3085"/>
      <c r="P2158" s="3206"/>
    </row>
    <row r="2159" spans="1:16" s="3084" customFormat="1" ht="15">
      <c r="A2159" s="3085"/>
      <c r="K2159" s="3168"/>
      <c r="L2159" s="3085"/>
      <c r="M2159" s="3085"/>
      <c r="N2159" s="3085"/>
      <c r="P2159" s="3206"/>
    </row>
    <row r="2160" spans="1:16" s="3084" customFormat="1" ht="15">
      <c r="A2160" s="3085"/>
      <c r="K2160" s="3168"/>
      <c r="L2160" s="3085"/>
      <c r="M2160" s="3085"/>
      <c r="N2160" s="3085"/>
      <c r="P2160" s="3206"/>
    </row>
    <row r="2161" spans="1:16" s="3084" customFormat="1" ht="15">
      <c r="A2161" s="3085"/>
      <c r="K2161" s="3168"/>
      <c r="L2161" s="3085"/>
      <c r="M2161" s="3085"/>
      <c r="N2161" s="3085"/>
      <c r="P2161" s="3206"/>
    </row>
    <row r="2162" spans="1:16" s="3084" customFormat="1" ht="15">
      <c r="A2162" s="3085"/>
      <c r="K2162" s="3168"/>
      <c r="L2162" s="3085"/>
      <c r="M2162" s="3085"/>
      <c r="N2162" s="3085"/>
      <c r="P2162" s="3206"/>
    </row>
    <row r="2163" spans="1:16" s="3084" customFormat="1" ht="15">
      <c r="A2163" s="3085"/>
      <c r="K2163" s="3168"/>
      <c r="L2163" s="3085"/>
      <c r="M2163" s="3085"/>
      <c r="N2163" s="3085"/>
      <c r="P2163" s="3206"/>
    </row>
    <row r="2164" spans="1:16" s="3084" customFormat="1" ht="15">
      <c r="A2164" s="3085"/>
      <c r="K2164" s="3168"/>
      <c r="L2164" s="3085"/>
      <c r="M2164" s="3085"/>
      <c r="N2164" s="3085"/>
      <c r="P2164" s="3206"/>
    </row>
    <row r="2165" spans="1:16" s="3084" customFormat="1" ht="15">
      <c r="A2165" s="3085"/>
      <c r="K2165" s="3168"/>
      <c r="L2165" s="3085"/>
      <c r="M2165" s="3085"/>
      <c r="N2165" s="3085"/>
      <c r="P2165" s="3206"/>
    </row>
    <row r="2166" spans="1:16" s="3084" customFormat="1" ht="15">
      <c r="A2166" s="3085"/>
      <c r="K2166" s="3168"/>
      <c r="L2166" s="3085"/>
      <c r="M2166" s="3085"/>
      <c r="N2166" s="3085"/>
      <c r="P2166" s="3206"/>
    </row>
    <row r="2167" spans="1:16" s="3084" customFormat="1" ht="15">
      <c r="A2167" s="3085"/>
      <c r="K2167" s="3168"/>
      <c r="L2167" s="3085"/>
      <c r="M2167" s="3085"/>
      <c r="N2167" s="3085"/>
      <c r="P2167" s="3206"/>
    </row>
    <row r="2168" spans="1:16" s="3084" customFormat="1" ht="15">
      <c r="A2168" s="3085"/>
      <c r="K2168" s="3168"/>
      <c r="L2168" s="3085"/>
      <c r="M2168" s="3085"/>
      <c r="N2168" s="3085"/>
      <c r="P2168" s="3206"/>
    </row>
    <row r="2169" spans="1:16" s="3084" customFormat="1" ht="15">
      <c r="A2169" s="3085"/>
      <c r="K2169" s="3168"/>
      <c r="L2169" s="3085"/>
      <c r="M2169" s="3085"/>
      <c r="N2169" s="3085"/>
      <c r="P2169" s="3206"/>
    </row>
    <row r="2170" spans="1:16" s="3084" customFormat="1" ht="15">
      <c r="A2170" s="3085"/>
      <c r="K2170" s="3168"/>
      <c r="L2170" s="3085"/>
      <c r="M2170" s="3085"/>
      <c r="N2170" s="3085"/>
      <c r="P2170" s="3206"/>
    </row>
    <row r="2171" spans="1:16" s="3084" customFormat="1" ht="15">
      <c r="A2171" s="3085"/>
      <c r="K2171" s="3168"/>
      <c r="L2171" s="3085"/>
      <c r="M2171" s="3085"/>
      <c r="N2171" s="3085"/>
      <c r="P2171" s="3206"/>
    </row>
    <row r="2172" spans="1:16" s="3084" customFormat="1" ht="15">
      <c r="A2172" s="3085"/>
      <c r="K2172" s="3168"/>
      <c r="L2172" s="3085"/>
      <c r="M2172" s="3085"/>
      <c r="N2172" s="3085"/>
      <c r="P2172" s="3206"/>
    </row>
    <row r="2173" spans="1:16" s="3084" customFormat="1" ht="15">
      <c r="A2173" s="3085"/>
      <c r="K2173" s="3168"/>
      <c r="L2173" s="3085"/>
      <c r="M2173" s="3085"/>
      <c r="N2173" s="3085"/>
      <c r="P2173" s="3206"/>
    </row>
    <row r="2174" spans="1:16" s="3084" customFormat="1" ht="15">
      <c r="A2174" s="3085"/>
      <c r="K2174" s="3168"/>
      <c r="L2174" s="3085"/>
      <c r="M2174" s="3085"/>
      <c r="N2174" s="3085"/>
      <c r="P2174" s="3206"/>
    </row>
    <row r="2175" spans="1:16" s="3084" customFormat="1" ht="15">
      <c r="A2175" s="3085"/>
      <c r="K2175" s="3168"/>
      <c r="L2175" s="3085"/>
      <c r="M2175" s="3085"/>
      <c r="N2175" s="3085"/>
      <c r="P2175" s="3206"/>
    </row>
    <row r="2176" spans="1:16" s="3084" customFormat="1" ht="15">
      <c r="A2176" s="3085"/>
      <c r="K2176" s="3168"/>
      <c r="L2176" s="3085"/>
      <c r="M2176" s="3085"/>
      <c r="N2176" s="3085"/>
      <c r="P2176" s="3206"/>
    </row>
    <row r="2177" spans="1:16" s="3084" customFormat="1" ht="15">
      <c r="A2177" s="3085"/>
      <c r="K2177" s="3168"/>
      <c r="L2177" s="3085"/>
      <c r="M2177" s="3085"/>
      <c r="N2177" s="3085"/>
      <c r="P2177" s="3206"/>
    </row>
    <row r="2178" spans="1:16" s="3084" customFormat="1" ht="15">
      <c r="A2178" s="3085"/>
      <c r="K2178" s="3168"/>
      <c r="L2178" s="3085"/>
      <c r="M2178" s="3085"/>
      <c r="N2178" s="3085"/>
      <c r="P2178" s="3206"/>
    </row>
    <row r="2179" spans="1:16" s="3084" customFormat="1" ht="15">
      <c r="A2179" s="3085"/>
      <c r="K2179" s="3168"/>
      <c r="L2179" s="3085"/>
      <c r="M2179" s="3085"/>
      <c r="N2179" s="3085"/>
      <c r="P2179" s="3206"/>
    </row>
    <row r="2180" spans="1:16" s="3084" customFormat="1" ht="15">
      <c r="A2180" s="3085"/>
      <c r="K2180" s="3168"/>
      <c r="L2180" s="3085"/>
      <c r="M2180" s="3085"/>
      <c r="N2180" s="3085"/>
      <c r="P2180" s="3206"/>
    </row>
    <row r="2181" spans="1:16" s="3084" customFormat="1" ht="15">
      <c r="A2181" s="3085"/>
      <c r="K2181" s="3168"/>
      <c r="L2181" s="3085"/>
      <c r="M2181" s="3085"/>
      <c r="N2181" s="3085"/>
      <c r="P2181" s="3206"/>
    </row>
    <row r="2182" spans="1:16" s="3084" customFormat="1" ht="15">
      <c r="A2182" s="3085"/>
      <c r="K2182" s="3168"/>
      <c r="L2182" s="3085"/>
      <c r="M2182" s="3085"/>
      <c r="N2182" s="3085"/>
      <c r="P2182" s="3206"/>
    </row>
    <row r="2183" spans="1:16" s="3084" customFormat="1" ht="15">
      <c r="A2183" s="3085"/>
      <c r="K2183" s="3168"/>
      <c r="L2183" s="3085"/>
      <c r="M2183" s="3085"/>
      <c r="N2183" s="3085"/>
      <c r="P2183" s="3206"/>
    </row>
    <row r="2184" spans="1:16" s="3084" customFormat="1" ht="15">
      <c r="A2184" s="3085"/>
      <c r="K2184" s="3168"/>
      <c r="L2184" s="3085"/>
      <c r="M2184" s="3085"/>
      <c r="N2184" s="3085"/>
      <c r="P2184" s="3206"/>
    </row>
    <row r="2185" spans="1:16" s="3084" customFormat="1" ht="15">
      <c r="A2185" s="3085"/>
      <c r="K2185" s="3168"/>
      <c r="L2185" s="3085"/>
      <c r="M2185" s="3085"/>
      <c r="N2185" s="3085"/>
      <c r="P2185" s="3206"/>
    </row>
    <row r="2186" spans="1:16" s="3084" customFormat="1" ht="15">
      <c r="A2186" s="3085"/>
      <c r="K2186" s="3168"/>
      <c r="L2186" s="3085"/>
      <c r="M2186" s="3085"/>
      <c r="N2186" s="3085"/>
      <c r="P2186" s="3206"/>
    </row>
    <row r="2187" spans="1:16" s="3084" customFormat="1" ht="15">
      <c r="A2187" s="3085"/>
      <c r="K2187" s="3168"/>
      <c r="L2187" s="3085"/>
      <c r="M2187" s="3085"/>
      <c r="N2187" s="3085"/>
      <c r="P2187" s="3206"/>
    </row>
    <row r="2188" spans="1:16" s="3084" customFormat="1" ht="15">
      <c r="A2188" s="3085"/>
      <c r="K2188" s="3168"/>
      <c r="L2188" s="3085"/>
      <c r="M2188" s="3085"/>
      <c r="N2188" s="3085"/>
      <c r="P2188" s="3206"/>
    </row>
    <row r="2189" spans="1:16" s="3084" customFormat="1" ht="15">
      <c r="A2189" s="3085"/>
      <c r="K2189" s="3168"/>
      <c r="L2189" s="3085"/>
      <c r="M2189" s="3085"/>
      <c r="N2189" s="3085"/>
      <c r="P2189" s="3206"/>
    </row>
    <row r="2190" spans="1:16" s="3084" customFormat="1" ht="15">
      <c r="A2190" s="3085"/>
      <c r="K2190" s="3168"/>
      <c r="L2190" s="3085"/>
      <c r="M2190" s="3085"/>
      <c r="N2190" s="3085"/>
      <c r="P2190" s="3206"/>
    </row>
    <row r="2191" spans="1:16" s="3084" customFormat="1" ht="15">
      <c r="A2191" s="3085"/>
      <c r="K2191" s="3168"/>
      <c r="L2191" s="3085"/>
      <c r="M2191" s="3085"/>
      <c r="N2191" s="3085"/>
      <c r="P2191" s="3206"/>
    </row>
    <row r="2192" spans="1:16" s="3084" customFormat="1" ht="15">
      <c r="A2192" s="3085"/>
      <c r="K2192" s="3168"/>
      <c r="L2192" s="3085"/>
      <c r="M2192" s="3085"/>
      <c r="N2192" s="3085"/>
      <c r="P2192" s="3206"/>
    </row>
    <row r="2193" spans="1:16" s="3084" customFormat="1" ht="15">
      <c r="A2193" s="3085"/>
      <c r="K2193" s="3168"/>
      <c r="L2193" s="3085"/>
      <c r="M2193" s="3085"/>
      <c r="N2193" s="3085"/>
      <c r="P2193" s="3206"/>
    </row>
    <row r="2194" spans="1:16" s="3084" customFormat="1" ht="15">
      <c r="A2194" s="3085"/>
      <c r="K2194" s="3168"/>
      <c r="L2194" s="3085"/>
      <c r="M2194" s="3085"/>
      <c r="N2194" s="3085"/>
      <c r="P2194" s="3206"/>
    </row>
    <row r="2195" spans="1:16" s="3084" customFormat="1" ht="15">
      <c r="A2195" s="3085"/>
      <c r="K2195" s="3168"/>
      <c r="L2195" s="3085"/>
      <c r="M2195" s="3085"/>
      <c r="N2195" s="3085"/>
      <c r="P2195" s="3206"/>
    </row>
    <row r="2196" spans="1:16" s="3084" customFormat="1" ht="15">
      <c r="A2196" s="3085"/>
      <c r="K2196" s="3168"/>
      <c r="L2196" s="3085"/>
      <c r="M2196" s="3085"/>
      <c r="N2196" s="3085"/>
      <c r="P2196" s="3206"/>
    </row>
    <row r="2197" spans="1:16" s="3084" customFormat="1" ht="15">
      <c r="A2197" s="3085"/>
      <c r="K2197" s="3168"/>
      <c r="L2197" s="3085"/>
      <c r="M2197" s="3085"/>
      <c r="N2197" s="3085"/>
      <c r="P2197" s="3206"/>
    </row>
    <row r="2198" spans="1:16" s="3084" customFormat="1" ht="15">
      <c r="A2198" s="3085"/>
      <c r="K2198" s="3168"/>
      <c r="L2198" s="3085"/>
      <c r="M2198" s="3085"/>
      <c r="N2198" s="3085"/>
      <c r="P2198" s="3206"/>
    </row>
    <row r="2199" spans="1:16" s="3084" customFormat="1" ht="15">
      <c r="A2199" s="3085"/>
      <c r="K2199" s="3168"/>
      <c r="L2199" s="3085"/>
      <c r="M2199" s="3085"/>
      <c r="N2199" s="3085"/>
      <c r="P2199" s="3206"/>
    </row>
    <row r="2200" spans="1:16" s="3084" customFormat="1" ht="15">
      <c r="A2200" s="3085"/>
      <c r="K2200" s="3168"/>
      <c r="L2200" s="3085"/>
      <c r="M2200" s="3085"/>
      <c r="N2200" s="3085"/>
      <c r="P2200" s="3206"/>
    </row>
    <row r="2201" spans="1:16" s="3084" customFormat="1" ht="15">
      <c r="A2201" s="3085"/>
      <c r="K2201" s="3168"/>
      <c r="L2201" s="3085"/>
      <c r="M2201" s="3085"/>
      <c r="N2201" s="3085"/>
      <c r="P2201" s="3206"/>
    </row>
    <row r="2202" spans="1:16" s="3084" customFormat="1" ht="15">
      <c r="A2202" s="3085"/>
      <c r="K2202" s="3168"/>
      <c r="L2202" s="3085"/>
      <c r="M2202" s="3085"/>
      <c r="N2202" s="3085"/>
      <c r="P2202" s="3206"/>
    </row>
    <row r="2203" spans="1:16" s="3084" customFormat="1" ht="15">
      <c r="A2203" s="3085"/>
      <c r="K2203" s="3168"/>
      <c r="L2203" s="3085"/>
      <c r="M2203" s="3085"/>
      <c r="N2203" s="3085"/>
      <c r="P2203" s="3206"/>
    </row>
    <row r="2204" spans="1:16" s="3084" customFormat="1" ht="15">
      <c r="A2204" s="3085"/>
      <c r="K2204" s="3168"/>
      <c r="L2204" s="3085"/>
      <c r="M2204" s="3085"/>
      <c r="N2204" s="3085"/>
      <c r="P2204" s="3206"/>
    </row>
    <row r="2205" spans="1:16" s="3084" customFormat="1" ht="15">
      <c r="A2205" s="3085"/>
      <c r="K2205" s="3168"/>
      <c r="L2205" s="3085"/>
      <c r="M2205" s="3085"/>
      <c r="N2205" s="3085"/>
      <c r="P2205" s="3206"/>
    </row>
    <row r="2206" spans="1:16" s="3084" customFormat="1" ht="15">
      <c r="A2206" s="3085"/>
      <c r="K2206" s="3168"/>
      <c r="L2206" s="3085"/>
      <c r="M2206" s="3085"/>
      <c r="N2206" s="3085"/>
      <c r="P2206" s="3206"/>
    </row>
    <row r="2207" spans="1:16" s="3084" customFormat="1" ht="15">
      <c r="A2207" s="3085"/>
      <c r="K2207" s="3168"/>
      <c r="L2207" s="3085"/>
      <c r="M2207" s="3085"/>
      <c r="N2207" s="3085"/>
      <c r="P2207" s="3206"/>
    </row>
    <row r="2208" spans="1:16" s="3084" customFormat="1" ht="15">
      <c r="A2208" s="3085"/>
      <c r="K2208" s="3168"/>
      <c r="L2208" s="3085"/>
      <c r="M2208" s="3085"/>
      <c r="N2208" s="3085"/>
      <c r="P2208" s="3206"/>
    </row>
    <row r="2209" spans="1:16" s="3084" customFormat="1" ht="15">
      <c r="A2209" s="3085"/>
      <c r="K2209" s="3168"/>
      <c r="L2209" s="3085"/>
      <c r="M2209" s="3085"/>
      <c r="N2209" s="3085"/>
      <c r="P2209" s="3206"/>
    </row>
    <row r="2210" spans="1:16" s="3084" customFormat="1" ht="15">
      <c r="A2210" s="3085"/>
      <c r="K2210" s="3168"/>
      <c r="L2210" s="3085"/>
      <c r="M2210" s="3085"/>
      <c r="N2210" s="3085"/>
      <c r="P2210" s="3206"/>
    </row>
    <row r="2211" spans="1:16" s="3084" customFormat="1" ht="15">
      <c r="A2211" s="3085"/>
      <c r="K2211" s="3168"/>
      <c r="L2211" s="3085"/>
      <c r="M2211" s="3085"/>
      <c r="N2211" s="3085"/>
      <c r="P2211" s="3206"/>
    </row>
    <row r="2212" spans="1:16" s="3084" customFormat="1" ht="15">
      <c r="A2212" s="3085"/>
      <c r="K2212" s="3168"/>
      <c r="L2212" s="3085"/>
      <c r="M2212" s="3085"/>
      <c r="N2212" s="3085"/>
      <c r="P2212" s="3206"/>
    </row>
    <row r="2213" spans="1:16" s="3084" customFormat="1" ht="15">
      <c r="A2213" s="3085"/>
      <c r="K2213" s="3168"/>
      <c r="L2213" s="3085"/>
      <c r="M2213" s="3085"/>
      <c r="N2213" s="3085"/>
      <c r="P2213" s="3206"/>
    </row>
    <row r="2214" spans="1:16" s="3084" customFormat="1" ht="15">
      <c r="A2214" s="3085"/>
      <c r="K2214" s="3168"/>
      <c r="L2214" s="3085"/>
      <c r="M2214" s="3085"/>
      <c r="N2214" s="3085"/>
      <c r="P2214" s="3206"/>
    </row>
    <row r="2215" spans="1:16" s="3084" customFormat="1" ht="15">
      <c r="A2215" s="3085"/>
      <c r="K2215" s="3168"/>
      <c r="L2215" s="3085"/>
      <c r="M2215" s="3085"/>
      <c r="N2215" s="3085"/>
      <c r="P2215" s="3206"/>
    </row>
    <row r="2216" spans="1:16" s="3084" customFormat="1" ht="15">
      <c r="A2216" s="3085"/>
      <c r="K2216" s="3168"/>
      <c r="L2216" s="3085"/>
      <c r="M2216" s="3085"/>
      <c r="N2216" s="3085"/>
      <c r="P2216" s="3206"/>
    </row>
    <row r="2217" spans="1:16" s="3084" customFormat="1" ht="15">
      <c r="A2217" s="3085"/>
      <c r="K2217" s="3168"/>
      <c r="L2217" s="3085"/>
      <c r="M2217" s="3085"/>
      <c r="N2217" s="3085"/>
      <c r="P2217" s="3206"/>
    </row>
    <row r="2218" spans="1:16" s="3084" customFormat="1" ht="15">
      <c r="A2218" s="3085"/>
      <c r="K2218" s="3168"/>
      <c r="L2218" s="3085"/>
      <c r="M2218" s="3085"/>
      <c r="N2218" s="3085"/>
      <c r="P2218" s="3206"/>
    </row>
    <row r="2219" spans="1:16" s="3084" customFormat="1" ht="15">
      <c r="A2219" s="3085"/>
      <c r="K2219" s="3168"/>
      <c r="L2219" s="3085"/>
      <c r="M2219" s="3085"/>
      <c r="N2219" s="3085"/>
      <c r="P2219" s="3206"/>
    </row>
    <row r="2220" spans="1:16" s="3084" customFormat="1" ht="15">
      <c r="A2220" s="3085"/>
      <c r="K2220" s="3168"/>
      <c r="L2220" s="3085"/>
      <c r="M2220" s="3085"/>
      <c r="N2220" s="3085"/>
      <c r="P2220" s="3206"/>
    </row>
    <row r="2221" spans="1:16" s="3084" customFormat="1" ht="15">
      <c r="A2221" s="3085"/>
      <c r="K2221" s="3168"/>
      <c r="L2221" s="3085"/>
      <c r="M2221" s="3085"/>
      <c r="N2221" s="3085"/>
      <c r="P2221" s="3206"/>
    </row>
    <row r="2222" spans="1:16" s="3084" customFormat="1" ht="15">
      <c r="A2222" s="3085"/>
      <c r="K2222" s="3168"/>
      <c r="L2222" s="3085"/>
      <c r="M2222" s="3085"/>
      <c r="N2222" s="3085"/>
      <c r="P2222" s="3206"/>
    </row>
    <row r="2223" spans="1:16" s="3084" customFormat="1" ht="15">
      <c r="A2223" s="3085"/>
      <c r="K2223" s="3168"/>
      <c r="L2223" s="3085"/>
      <c r="M2223" s="3085"/>
      <c r="N2223" s="3085"/>
      <c r="P2223" s="3206"/>
    </row>
    <row r="2224" spans="1:16" s="3084" customFormat="1" ht="15">
      <c r="A2224" s="3085"/>
      <c r="K2224" s="3168"/>
      <c r="L2224" s="3085"/>
      <c r="M2224" s="3085"/>
      <c r="N2224" s="3085"/>
      <c r="P2224" s="3206"/>
    </row>
    <row r="2225" spans="1:16" s="3084" customFormat="1" ht="15">
      <c r="A2225" s="3085"/>
      <c r="K2225" s="3168"/>
      <c r="L2225" s="3085"/>
      <c r="M2225" s="3085"/>
      <c r="N2225" s="3085"/>
      <c r="P2225" s="3206"/>
    </row>
    <row r="2226" spans="1:16" s="3084" customFormat="1" ht="15">
      <c r="A2226" s="3085"/>
      <c r="K2226" s="3168"/>
      <c r="L2226" s="3085"/>
      <c r="M2226" s="3085"/>
      <c r="N2226" s="3085"/>
      <c r="P2226" s="3206"/>
    </row>
    <row r="2227" spans="1:16" s="3084" customFormat="1" ht="15">
      <c r="A2227" s="3085"/>
      <c r="K2227" s="3168"/>
      <c r="L2227" s="3085"/>
      <c r="M2227" s="3085"/>
      <c r="N2227" s="3085"/>
      <c r="P2227" s="3206"/>
    </row>
    <row r="2228" spans="1:16" s="3084" customFormat="1" ht="15">
      <c r="A2228" s="3085"/>
      <c r="K2228" s="3168"/>
      <c r="L2228" s="3085"/>
      <c r="M2228" s="3085"/>
      <c r="N2228" s="3085"/>
      <c r="P2228" s="3206"/>
    </row>
    <row r="2229" spans="1:16" s="3084" customFormat="1" ht="15">
      <c r="A2229" s="3085"/>
      <c r="K2229" s="3168"/>
      <c r="L2229" s="3085"/>
      <c r="M2229" s="3085"/>
      <c r="N2229" s="3085"/>
      <c r="P2229" s="3206"/>
    </row>
    <row r="2230" spans="1:16" s="3084" customFormat="1" ht="15">
      <c r="A2230" s="3085"/>
      <c r="K2230" s="3168"/>
      <c r="L2230" s="3085"/>
      <c r="M2230" s="3085"/>
      <c r="N2230" s="3085"/>
      <c r="P2230" s="3206"/>
    </row>
    <row r="2231" spans="1:16" s="3084" customFormat="1" ht="15">
      <c r="A2231" s="3085"/>
      <c r="K2231" s="3168"/>
      <c r="L2231" s="3085"/>
      <c r="M2231" s="3085"/>
      <c r="N2231" s="3085"/>
      <c r="P2231" s="3206"/>
    </row>
    <row r="2232" spans="1:16" s="3084" customFormat="1" ht="15">
      <c r="A2232" s="3085"/>
      <c r="K2232" s="3168"/>
      <c r="L2232" s="3085"/>
      <c r="M2232" s="3085"/>
      <c r="N2232" s="3085"/>
      <c r="P2232" s="3206"/>
    </row>
    <row r="2233" spans="1:16" s="3084" customFormat="1" ht="15">
      <c r="A2233" s="3085"/>
      <c r="K2233" s="3168"/>
      <c r="L2233" s="3085"/>
      <c r="M2233" s="3085"/>
      <c r="N2233" s="3085"/>
      <c r="P2233" s="3206"/>
    </row>
    <row r="2234" spans="1:16" s="3084" customFormat="1" ht="15">
      <c r="A2234" s="3085"/>
      <c r="K2234" s="3168"/>
      <c r="L2234" s="3085"/>
      <c r="M2234" s="3085"/>
      <c r="N2234" s="3085"/>
      <c r="P2234" s="3206"/>
    </row>
    <row r="2235" spans="1:16" s="3084" customFormat="1" ht="15">
      <c r="A2235" s="3085"/>
      <c r="K2235" s="3168"/>
      <c r="L2235" s="3085"/>
      <c r="M2235" s="3085"/>
      <c r="N2235" s="3085"/>
      <c r="P2235" s="3206"/>
    </row>
    <row r="2236" spans="1:16" s="3084" customFormat="1" ht="15">
      <c r="A2236" s="3085"/>
      <c r="K2236" s="3168"/>
      <c r="L2236" s="3085"/>
      <c r="M2236" s="3085"/>
      <c r="N2236" s="3085"/>
      <c r="P2236" s="3206"/>
    </row>
    <row r="2237" spans="1:16" s="3084" customFormat="1" ht="15">
      <c r="A2237" s="3085"/>
      <c r="K2237" s="3168"/>
      <c r="L2237" s="3085"/>
      <c r="M2237" s="3085"/>
      <c r="N2237" s="3085"/>
      <c r="P2237" s="3206"/>
    </row>
    <row r="2238" spans="1:16" s="3084" customFormat="1" ht="15">
      <c r="A2238" s="3085"/>
      <c r="K2238" s="3168"/>
      <c r="L2238" s="3085"/>
      <c r="M2238" s="3085"/>
      <c r="N2238" s="3085"/>
      <c r="P2238" s="3206"/>
    </row>
    <row r="2239" spans="1:16" s="3084" customFormat="1" ht="15">
      <c r="A2239" s="3085"/>
      <c r="K2239" s="3168"/>
      <c r="L2239" s="3085"/>
      <c r="M2239" s="3085"/>
      <c r="N2239" s="3085"/>
      <c r="P2239" s="3206"/>
    </row>
    <row r="2240" spans="1:16" s="3084" customFormat="1" ht="15">
      <c r="A2240" s="3085"/>
      <c r="K2240" s="3168"/>
      <c r="L2240" s="3085"/>
      <c r="M2240" s="3085"/>
      <c r="N2240" s="3085"/>
      <c r="P2240" s="3206"/>
    </row>
    <row r="2241" spans="1:16" s="3084" customFormat="1" ht="15">
      <c r="A2241" s="3085"/>
      <c r="K2241" s="3168"/>
      <c r="L2241" s="3085"/>
      <c r="M2241" s="3085"/>
      <c r="N2241" s="3085"/>
      <c r="P2241" s="3206"/>
    </row>
    <row r="2242" spans="1:16" s="3084" customFormat="1" ht="15">
      <c r="A2242" s="3085"/>
      <c r="K2242" s="3168"/>
      <c r="L2242" s="3085"/>
      <c r="M2242" s="3085"/>
      <c r="N2242" s="3085"/>
      <c r="P2242" s="3206"/>
    </row>
    <row r="2243" spans="1:16" s="3084" customFormat="1" ht="15">
      <c r="A2243" s="3085"/>
      <c r="K2243" s="3168"/>
      <c r="L2243" s="3085"/>
      <c r="M2243" s="3085"/>
      <c r="N2243" s="3085"/>
      <c r="P2243" s="3206"/>
    </row>
    <row r="2244" spans="1:16" s="3084" customFormat="1" ht="15">
      <c r="A2244" s="3085"/>
      <c r="K2244" s="3168"/>
      <c r="L2244" s="3085"/>
      <c r="M2244" s="3085"/>
      <c r="N2244" s="3085"/>
      <c r="P2244" s="3206"/>
    </row>
    <row r="2245" spans="1:16" s="3084" customFormat="1" ht="15">
      <c r="A2245" s="3085"/>
      <c r="K2245" s="3168"/>
      <c r="L2245" s="3085"/>
      <c r="M2245" s="3085"/>
      <c r="N2245" s="3085"/>
      <c r="P2245" s="3206"/>
    </row>
    <row r="2246" spans="1:16" s="3084" customFormat="1" ht="15">
      <c r="A2246" s="3085"/>
      <c r="K2246" s="3168"/>
      <c r="L2246" s="3085"/>
      <c r="M2246" s="3085"/>
      <c r="N2246" s="3085"/>
      <c r="P2246" s="3206"/>
    </row>
    <row r="2247" spans="1:16" s="3084" customFormat="1" ht="15">
      <c r="A2247" s="3085"/>
      <c r="K2247" s="3168"/>
      <c r="L2247" s="3085"/>
      <c r="M2247" s="3085"/>
      <c r="N2247" s="3085"/>
      <c r="P2247" s="3206"/>
    </row>
    <row r="2248" spans="1:16" s="3084" customFormat="1" ht="15">
      <c r="A2248" s="3085"/>
      <c r="K2248" s="3168"/>
      <c r="L2248" s="3085"/>
      <c r="M2248" s="3085"/>
      <c r="N2248" s="3085"/>
      <c r="P2248" s="3206"/>
    </row>
    <row r="2249" spans="1:16" s="3084" customFormat="1" ht="15">
      <c r="A2249" s="3085"/>
      <c r="K2249" s="3168"/>
      <c r="L2249" s="3085"/>
      <c r="M2249" s="3085"/>
      <c r="N2249" s="3085"/>
      <c r="P2249" s="3206"/>
    </row>
    <row r="2250" spans="1:16" s="3084" customFormat="1" ht="15">
      <c r="A2250" s="3085"/>
      <c r="K2250" s="3168"/>
      <c r="L2250" s="3085"/>
      <c r="M2250" s="3085"/>
      <c r="N2250" s="3085"/>
      <c r="P2250" s="3206"/>
    </row>
    <row r="2251" spans="1:16" s="3084" customFormat="1" ht="15">
      <c r="A2251" s="3085"/>
      <c r="K2251" s="3168"/>
      <c r="L2251" s="3085"/>
      <c r="M2251" s="3085"/>
      <c r="N2251" s="3085"/>
      <c r="P2251" s="3206"/>
    </row>
    <row r="2252" spans="1:16" s="3084" customFormat="1" ht="15">
      <c r="A2252" s="3085"/>
      <c r="K2252" s="3168"/>
      <c r="L2252" s="3085"/>
      <c r="M2252" s="3085"/>
      <c r="N2252" s="3085"/>
      <c r="P2252" s="3206"/>
    </row>
    <row r="2253" spans="1:16" s="3084" customFormat="1" ht="15">
      <c r="A2253" s="3085"/>
      <c r="K2253" s="3168"/>
      <c r="L2253" s="3085"/>
      <c r="M2253" s="3085"/>
      <c r="N2253" s="3085"/>
      <c r="P2253" s="3206"/>
    </row>
    <row r="2254" spans="1:16" s="3084" customFormat="1" ht="15">
      <c r="A2254" s="3085"/>
      <c r="K2254" s="3168"/>
      <c r="L2254" s="3085"/>
      <c r="M2254" s="3085"/>
      <c r="N2254" s="3085"/>
      <c r="P2254" s="3206"/>
    </row>
    <row r="2255" spans="1:16" s="3084" customFormat="1" ht="15">
      <c r="A2255" s="3085"/>
      <c r="K2255" s="3168"/>
      <c r="L2255" s="3085"/>
      <c r="M2255" s="3085"/>
      <c r="N2255" s="3085"/>
      <c r="P2255" s="3206"/>
    </row>
    <row r="2256" spans="1:16" s="3084" customFormat="1" ht="15">
      <c r="A2256" s="3085"/>
      <c r="K2256" s="3168"/>
      <c r="L2256" s="3085"/>
      <c r="M2256" s="3085"/>
      <c r="N2256" s="3085"/>
      <c r="P2256" s="3206"/>
    </row>
    <row r="2257" spans="1:16" s="3084" customFormat="1" ht="15">
      <c r="A2257" s="3085"/>
      <c r="K2257" s="3168"/>
      <c r="L2257" s="3085"/>
      <c r="M2257" s="3085"/>
      <c r="N2257" s="3085"/>
      <c r="P2257" s="3206"/>
    </row>
    <row r="2258" spans="1:16" s="3084" customFormat="1" ht="15">
      <c r="A2258" s="3085"/>
      <c r="K2258" s="3168"/>
      <c r="L2258" s="3085"/>
      <c r="M2258" s="3085"/>
      <c r="N2258" s="3085"/>
      <c r="P2258" s="3206"/>
    </row>
    <row r="2259" spans="1:16" s="3084" customFormat="1" ht="15">
      <c r="A2259" s="3085"/>
      <c r="K2259" s="3168"/>
      <c r="L2259" s="3085"/>
      <c r="M2259" s="3085"/>
      <c r="N2259" s="3085"/>
      <c r="P2259" s="3206"/>
    </row>
    <row r="2260" spans="1:16" s="3084" customFormat="1" ht="15">
      <c r="A2260" s="3085"/>
      <c r="K2260" s="3168"/>
      <c r="L2260" s="3085"/>
      <c r="M2260" s="3085"/>
      <c r="N2260" s="3085"/>
      <c r="P2260" s="3206"/>
    </row>
    <row r="2261" spans="1:16" s="3084" customFormat="1" ht="15">
      <c r="A2261" s="3085"/>
      <c r="K2261" s="3168"/>
      <c r="L2261" s="3085"/>
      <c r="M2261" s="3085"/>
      <c r="N2261" s="3085"/>
      <c r="P2261" s="3206"/>
    </row>
    <row r="2262" spans="1:16" s="3084" customFormat="1" ht="15">
      <c r="A2262" s="3085"/>
      <c r="K2262" s="3168"/>
      <c r="L2262" s="3085"/>
      <c r="M2262" s="3085"/>
      <c r="N2262" s="3085"/>
      <c r="P2262" s="3206"/>
    </row>
    <row r="2263" spans="1:16" s="3084" customFormat="1" ht="15">
      <c r="A2263" s="3085"/>
      <c r="K2263" s="3168"/>
      <c r="L2263" s="3085"/>
      <c r="M2263" s="3085"/>
      <c r="N2263" s="3085"/>
      <c r="P2263" s="3206"/>
    </row>
    <row r="2264" spans="1:16" s="3084" customFormat="1" ht="15">
      <c r="A2264" s="3085"/>
      <c r="K2264" s="3168"/>
      <c r="L2264" s="3085"/>
      <c r="M2264" s="3085"/>
      <c r="N2264" s="3085"/>
      <c r="P2264" s="3206"/>
    </row>
    <row r="2265" spans="1:16" s="3084" customFormat="1" ht="15">
      <c r="A2265" s="3085"/>
      <c r="K2265" s="3168"/>
      <c r="L2265" s="3085"/>
      <c r="M2265" s="3085"/>
      <c r="N2265" s="3085"/>
      <c r="P2265" s="3206"/>
    </row>
    <row r="2266" spans="1:16" s="3084" customFormat="1" ht="15">
      <c r="A2266" s="3085"/>
      <c r="K2266" s="3168"/>
      <c r="L2266" s="3085"/>
      <c r="M2266" s="3085"/>
      <c r="N2266" s="3085"/>
      <c r="P2266" s="3206"/>
    </row>
    <row r="2267" spans="1:16" s="3084" customFormat="1" ht="15">
      <c r="A2267" s="3085"/>
      <c r="K2267" s="3168"/>
      <c r="L2267" s="3085"/>
      <c r="M2267" s="3085"/>
      <c r="N2267" s="3085"/>
      <c r="P2267" s="3206"/>
    </row>
    <row r="2268" spans="1:16" s="3084" customFormat="1" ht="15">
      <c r="A2268" s="3085"/>
      <c r="K2268" s="3168"/>
      <c r="L2268" s="3085"/>
      <c r="M2268" s="3085"/>
      <c r="N2268" s="3085"/>
      <c r="P2268" s="3206"/>
    </row>
    <row r="2269" spans="1:16" s="3084" customFormat="1" ht="15">
      <c r="A2269" s="3085"/>
      <c r="K2269" s="3168"/>
      <c r="L2269" s="3085"/>
      <c r="M2269" s="3085"/>
      <c r="N2269" s="3085"/>
      <c r="P2269" s="3206"/>
    </row>
    <row r="2270" spans="1:16" s="3084" customFormat="1" ht="15">
      <c r="A2270" s="3085"/>
      <c r="K2270" s="3168"/>
      <c r="L2270" s="3085"/>
      <c r="M2270" s="3085"/>
      <c r="N2270" s="3085"/>
      <c r="P2270" s="3206"/>
    </row>
    <row r="2271" spans="1:16" s="3084" customFormat="1" ht="15">
      <c r="A2271" s="3085"/>
      <c r="K2271" s="3168"/>
      <c r="L2271" s="3085"/>
      <c r="M2271" s="3085"/>
      <c r="N2271" s="3085"/>
      <c r="P2271" s="3206"/>
    </row>
    <row r="2272" spans="1:16" s="3084" customFormat="1" ht="15">
      <c r="A2272" s="3085"/>
      <c r="K2272" s="3168"/>
      <c r="L2272" s="3085"/>
      <c r="M2272" s="3085"/>
      <c r="N2272" s="3085"/>
      <c r="P2272" s="3206"/>
    </row>
    <row r="2273" spans="1:16" s="3084" customFormat="1" ht="15">
      <c r="A2273" s="3085"/>
      <c r="K2273" s="3168"/>
      <c r="L2273" s="3085"/>
      <c r="M2273" s="3085"/>
      <c r="N2273" s="3085"/>
      <c r="P2273" s="3206"/>
    </row>
    <row r="2274" spans="1:16" s="3084" customFormat="1" ht="15">
      <c r="A2274" s="3085"/>
      <c r="K2274" s="3168"/>
      <c r="L2274" s="3085"/>
      <c r="M2274" s="3085"/>
      <c r="N2274" s="3085"/>
      <c r="P2274" s="3206"/>
    </row>
    <row r="2275" spans="1:16" s="3084" customFormat="1" ht="15">
      <c r="A2275" s="3085"/>
      <c r="K2275" s="3168"/>
      <c r="L2275" s="3085"/>
      <c r="M2275" s="3085"/>
      <c r="N2275" s="3085"/>
      <c r="P2275" s="3206"/>
    </row>
    <row r="2276" spans="1:16" s="3084" customFormat="1" ht="15">
      <c r="A2276" s="3085"/>
      <c r="K2276" s="3168"/>
      <c r="L2276" s="3085"/>
      <c r="M2276" s="3085"/>
      <c r="N2276" s="3085"/>
      <c r="P2276" s="3206"/>
    </row>
    <row r="2277" spans="1:16" s="3084" customFormat="1" ht="15">
      <c r="A2277" s="3085"/>
      <c r="K2277" s="3168"/>
      <c r="L2277" s="3085"/>
      <c r="M2277" s="3085"/>
      <c r="N2277" s="3085"/>
      <c r="P2277" s="3206"/>
    </row>
    <row r="2278" spans="1:16" s="3084" customFormat="1" ht="15">
      <c r="A2278" s="3085"/>
      <c r="K2278" s="3168"/>
      <c r="L2278" s="3085"/>
      <c r="M2278" s="3085"/>
      <c r="N2278" s="3085"/>
      <c r="P2278" s="3206"/>
    </row>
    <row r="2279" spans="1:16" s="3084" customFormat="1" ht="15">
      <c r="A2279" s="3085"/>
      <c r="K2279" s="3168"/>
      <c r="L2279" s="3085"/>
      <c r="M2279" s="3085"/>
      <c r="N2279" s="3085"/>
      <c r="P2279" s="3206"/>
    </row>
    <row r="2280" spans="1:16" s="3084" customFormat="1" ht="15">
      <c r="A2280" s="3085"/>
      <c r="K2280" s="3168"/>
      <c r="L2280" s="3085"/>
      <c r="M2280" s="3085"/>
      <c r="N2280" s="3085"/>
      <c r="P2280" s="3206"/>
    </row>
    <row r="2281" spans="1:16" s="3084" customFormat="1" ht="15">
      <c r="A2281" s="3085"/>
      <c r="K2281" s="3168"/>
      <c r="L2281" s="3085"/>
      <c r="M2281" s="3085"/>
      <c r="N2281" s="3085"/>
      <c r="P2281" s="3206"/>
    </row>
    <row r="2282" spans="1:16" s="3084" customFormat="1" ht="15">
      <c r="A2282" s="3085"/>
      <c r="K2282" s="3168"/>
      <c r="L2282" s="3085"/>
      <c r="M2282" s="3085"/>
      <c r="N2282" s="3085"/>
      <c r="P2282" s="3206"/>
    </row>
    <row r="2283" spans="1:16" s="3084" customFormat="1" ht="15">
      <c r="A2283" s="3085"/>
      <c r="K2283" s="3168"/>
      <c r="L2283" s="3085"/>
      <c r="M2283" s="3085"/>
      <c r="N2283" s="3085"/>
      <c r="P2283" s="3206"/>
    </row>
    <row r="2284" spans="1:16" s="3084" customFormat="1" ht="15">
      <c r="A2284" s="3085"/>
      <c r="K2284" s="3168"/>
      <c r="L2284" s="3085"/>
      <c r="M2284" s="3085"/>
      <c r="N2284" s="3085"/>
      <c r="P2284" s="3206"/>
    </row>
    <row r="2285" spans="1:16" s="3084" customFormat="1" ht="15">
      <c r="A2285" s="3085"/>
      <c r="K2285" s="3168"/>
      <c r="L2285" s="3085"/>
      <c r="M2285" s="3085"/>
      <c r="N2285" s="3085"/>
      <c r="P2285" s="3206"/>
    </row>
    <row r="2286" spans="1:16" s="3084" customFormat="1" ht="15">
      <c r="A2286" s="3085"/>
      <c r="K2286" s="3168"/>
      <c r="L2286" s="3085"/>
      <c r="M2286" s="3085"/>
      <c r="N2286" s="3085"/>
      <c r="P2286" s="3206"/>
    </row>
    <row r="2287" spans="1:16" s="3084" customFormat="1" ht="15">
      <c r="A2287" s="3085"/>
      <c r="K2287" s="3168"/>
      <c r="L2287" s="3085"/>
      <c r="M2287" s="3085"/>
      <c r="N2287" s="3085"/>
      <c r="P2287" s="3206"/>
    </row>
    <row r="2288" spans="1:16" s="3084" customFormat="1" ht="15">
      <c r="A2288" s="3085"/>
      <c r="K2288" s="3168"/>
      <c r="L2288" s="3085"/>
      <c r="M2288" s="3085"/>
      <c r="N2288" s="3085"/>
      <c r="P2288" s="3206"/>
    </row>
    <row r="2289" spans="1:16" s="3084" customFormat="1" ht="15">
      <c r="A2289" s="3085"/>
      <c r="K2289" s="3168"/>
      <c r="L2289" s="3085"/>
      <c r="M2289" s="3085"/>
      <c r="N2289" s="3085"/>
      <c r="P2289" s="3206"/>
    </row>
    <row r="2290" spans="1:16" s="3084" customFormat="1" ht="15">
      <c r="A2290" s="3085"/>
      <c r="K2290" s="3168"/>
      <c r="L2290" s="3085"/>
      <c r="M2290" s="3085"/>
      <c r="N2290" s="3085"/>
      <c r="P2290" s="3206"/>
    </row>
    <row r="2291" spans="1:16" s="3084" customFormat="1" ht="15">
      <c r="A2291" s="3085"/>
      <c r="K2291" s="3168"/>
      <c r="L2291" s="3085"/>
      <c r="M2291" s="3085"/>
      <c r="N2291" s="3085"/>
      <c r="P2291" s="3206"/>
    </row>
    <row r="2292" spans="1:16" s="3084" customFormat="1" ht="15">
      <c r="A2292" s="3085"/>
      <c r="K2292" s="3168"/>
      <c r="L2292" s="3085"/>
      <c r="M2292" s="3085"/>
      <c r="N2292" s="3085"/>
      <c r="P2292" s="3206"/>
    </row>
    <row r="2293" spans="1:16" s="3084" customFormat="1" ht="15">
      <c r="A2293" s="3085"/>
      <c r="K2293" s="3168"/>
      <c r="L2293" s="3085"/>
      <c r="M2293" s="3085"/>
      <c r="N2293" s="3085"/>
      <c r="P2293" s="3206"/>
    </row>
    <row r="2294" spans="1:16" s="3084" customFormat="1" ht="15">
      <c r="A2294" s="3085"/>
      <c r="K2294" s="3168"/>
      <c r="L2294" s="3085"/>
      <c r="M2294" s="3085"/>
      <c r="N2294" s="3085"/>
      <c r="P2294" s="3206"/>
    </row>
    <row r="2295" spans="1:16" s="3084" customFormat="1" ht="15">
      <c r="A2295" s="3085"/>
      <c r="K2295" s="3168"/>
      <c r="L2295" s="3085"/>
      <c r="M2295" s="3085"/>
      <c r="N2295" s="3085"/>
      <c r="P2295" s="3206"/>
    </row>
    <row r="2296" spans="1:16" s="3084" customFormat="1" ht="15">
      <c r="A2296" s="3085"/>
      <c r="K2296" s="3168"/>
      <c r="L2296" s="3085"/>
      <c r="M2296" s="3085"/>
      <c r="N2296" s="3085"/>
      <c r="P2296" s="3206"/>
    </row>
    <row r="2297" spans="1:16" s="3084" customFormat="1" ht="15">
      <c r="A2297" s="3085"/>
      <c r="K2297" s="3168"/>
      <c r="L2297" s="3085"/>
      <c r="M2297" s="3085"/>
      <c r="N2297" s="3085"/>
      <c r="P2297" s="3206"/>
    </row>
    <row r="2298" spans="1:16" s="3084" customFormat="1" ht="15">
      <c r="A2298" s="3085"/>
      <c r="K2298" s="3168"/>
      <c r="L2298" s="3085"/>
      <c r="M2298" s="3085"/>
      <c r="N2298" s="3085"/>
      <c r="P2298" s="3206"/>
    </row>
    <row r="2299" spans="1:16" s="3084" customFormat="1" ht="15">
      <c r="A2299" s="3085"/>
      <c r="K2299" s="3168"/>
      <c r="L2299" s="3085"/>
      <c r="M2299" s="3085"/>
      <c r="N2299" s="3085"/>
      <c r="P2299" s="3206"/>
    </row>
    <row r="2300" spans="1:16" s="3084" customFormat="1" ht="15">
      <c r="A2300" s="3085"/>
      <c r="K2300" s="3168"/>
      <c r="L2300" s="3085"/>
      <c r="M2300" s="3085"/>
      <c r="N2300" s="3085"/>
      <c r="P2300" s="3206"/>
    </row>
    <row r="2301" spans="1:16" s="3084" customFormat="1" ht="15">
      <c r="A2301" s="3085"/>
      <c r="K2301" s="3168"/>
      <c r="L2301" s="3085"/>
      <c r="M2301" s="3085"/>
      <c r="N2301" s="3085"/>
      <c r="P2301" s="3206"/>
    </row>
    <row r="2302" spans="1:16" s="3084" customFormat="1" ht="15">
      <c r="A2302" s="3085"/>
      <c r="K2302" s="3168"/>
      <c r="L2302" s="3085"/>
      <c r="M2302" s="3085"/>
      <c r="N2302" s="3085"/>
      <c r="P2302" s="3206"/>
    </row>
    <row r="2303" spans="1:16" s="3084" customFormat="1" ht="15">
      <c r="A2303" s="3085"/>
      <c r="K2303" s="3168"/>
      <c r="L2303" s="3085"/>
      <c r="M2303" s="3085"/>
      <c r="N2303" s="3085"/>
      <c r="P2303" s="3206"/>
    </row>
    <row r="2304" spans="1:16" s="3084" customFormat="1" ht="15">
      <c r="A2304" s="3085"/>
      <c r="K2304" s="3168"/>
      <c r="L2304" s="3085"/>
      <c r="M2304" s="3085"/>
      <c r="N2304" s="3085"/>
      <c r="P2304" s="3206"/>
    </row>
    <row r="2305" spans="1:16" s="3084" customFormat="1" ht="15">
      <c r="A2305" s="3085"/>
      <c r="K2305" s="3168"/>
      <c r="L2305" s="3085"/>
      <c r="M2305" s="3085"/>
      <c r="N2305" s="3085"/>
      <c r="P2305" s="3206"/>
    </row>
    <row r="2306" spans="1:16" s="3084" customFormat="1" ht="15">
      <c r="A2306" s="3085"/>
      <c r="K2306" s="3168"/>
      <c r="L2306" s="3085"/>
      <c r="M2306" s="3085"/>
      <c r="N2306" s="3085"/>
      <c r="P2306" s="3206"/>
    </row>
    <row r="2307" spans="1:16" s="3084" customFormat="1" ht="15">
      <c r="A2307" s="3085"/>
      <c r="K2307" s="3168"/>
      <c r="L2307" s="3085"/>
      <c r="M2307" s="3085"/>
      <c r="N2307" s="3085"/>
      <c r="P2307" s="3206"/>
    </row>
    <row r="2308" spans="1:16" s="3084" customFormat="1" ht="15">
      <c r="A2308" s="3085"/>
      <c r="K2308" s="3168"/>
      <c r="L2308" s="3085"/>
      <c r="M2308" s="3085"/>
      <c r="N2308" s="3085"/>
      <c r="P2308" s="3206"/>
    </row>
    <row r="2309" spans="1:16" s="3084" customFormat="1" ht="15">
      <c r="A2309" s="3085"/>
      <c r="K2309" s="3168"/>
      <c r="L2309" s="3085"/>
      <c r="M2309" s="3085"/>
      <c r="N2309" s="3085"/>
      <c r="P2309" s="3206"/>
    </row>
    <row r="2310" spans="1:16" s="3084" customFormat="1" ht="15">
      <c r="A2310" s="3085"/>
      <c r="K2310" s="3168"/>
      <c r="L2310" s="3085"/>
      <c r="M2310" s="3085"/>
      <c r="N2310" s="3085"/>
      <c r="P2310" s="3206"/>
    </row>
    <row r="2311" spans="1:16" s="3084" customFormat="1" ht="15">
      <c r="A2311" s="3085"/>
      <c r="K2311" s="3168"/>
      <c r="L2311" s="3085"/>
      <c r="M2311" s="3085"/>
      <c r="N2311" s="3085"/>
      <c r="P2311" s="3206"/>
    </row>
    <row r="2312" spans="1:16" s="3084" customFormat="1" ht="15">
      <c r="A2312" s="3085"/>
      <c r="K2312" s="3168"/>
      <c r="L2312" s="3085"/>
      <c r="M2312" s="3085"/>
      <c r="N2312" s="3085"/>
      <c r="P2312" s="3206"/>
    </row>
    <row r="2313" spans="1:16" s="3084" customFormat="1" ht="15">
      <c r="A2313" s="3085"/>
      <c r="K2313" s="3168"/>
      <c r="L2313" s="3085"/>
      <c r="M2313" s="3085"/>
      <c r="N2313" s="3085"/>
      <c r="P2313" s="3206"/>
    </row>
    <row r="2314" spans="1:16" s="3084" customFormat="1" ht="15">
      <c r="A2314" s="3085"/>
      <c r="K2314" s="3168"/>
      <c r="L2314" s="3085"/>
      <c r="M2314" s="3085"/>
      <c r="N2314" s="3085"/>
      <c r="P2314" s="3206"/>
    </row>
    <row r="2315" spans="1:16" s="3084" customFormat="1" ht="15">
      <c r="A2315" s="3085"/>
      <c r="K2315" s="3168"/>
      <c r="L2315" s="3085"/>
      <c r="M2315" s="3085"/>
      <c r="N2315" s="3085"/>
      <c r="P2315" s="3206"/>
    </row>
    <row r="2316" spans="1:16" s="3084" customFormat="1" ht="15">
      <c r="A2316" s="3085"/>
      <c r="K2316" s="3168"/>
      <c r="L2316" s="3085"/>
      <c r="M2316" s="3085"/>
      <c r="N2316" s="3085"/>
      <c r="P2316" s="3206"/>
    </row>
    <row r="2317" spans="1:16" s="3084" customFormat="1" ht="15">
      <c r="A2317" s="3085"/>
      <c r="K2317" s="3168"/>
      <c r="L2317" s="3085"/>
      <c r="M2317" s="3085"/>
      <c r="N2317" s="3085"/>
      <c r="P2317" s="3206"/>
    </row>
    <row r="2318" spans="1:16" s="3084" customFormat="1" ht="15">
      <c r="A2318" s="3085"/>
      <c r="K2318" s="3168"/>
      <c r="L2318" s="3085"/>
      <c r="M2318" s="3085"/>
      <c r="N2318" s="3085"/>
      <c r="P2318" s="3206"/>
    </row>
    <row r="2319" spans="1:16" s="3084" customFormat="1" ht="15">
      <c r="A2319" s="3085"/>
      <c r="K2319" s="3168"/>
      <c r="L2319" s="3085"/>
      <c r="M2319" s="3085"/>
      <c r="N2319" s="3085"/>
      <c r="P2319" s="3206"/>
    </row>
    <row r="2320" spans="1:16" s="3084" customFormat="1" ht="15">
      <c r="A2320" s="3085"/>
      <c r="K2320" s="3168"/>
      <c r="L2320" s="3085"/>
      <c r="M2320" s="3085"/>
      <c r="N2320" s="3085"/>
      <c r="P2320" s="3206"/>
    </row>
    <row r="2321" spans="1:16" s="3084" customFormat="1" ht="15">
      <c r="A2321" s="3085"/>
      <c r="K2321" s="3168"/>
      <c r="L2321" s="3085"/>
      <c r="M2321" s="3085"/>
      <c r="N2321" s="3085"/>
      <c r="P2321" s="3206"/>
    </row>
    <row r="2322" spans="1:16" s="3084" customFormat="1" ht="15">
      <c r="A2322" s="3085"/>
      <c r="K2322" s="3168"/>
      <c r="L2322" s="3085"/>
      <c r="M2322" s="3085"/>
      <c r="N2322" s="3085"/>
      <c r="P2322" s="3206"/>
    </row>
    <row r="2323" spans="1:16" s="3084" customFormat="1" ht="15">
      <c r="A2323" s="3085"/>
      <c r="K2323" s="3168"/>
      <c r="L2323" s="3085"/>
      <c r="M2323" s="3085"/>
      <c r="N2323" s="3085"/>
      <c r="P2323" s="3206"/>
    </row>
    <row r="2324" spans="1:16" s="3084" customFormat="1" ht="15">
      <c r="A2324" s="3085"/>
      <c r="K2324" s="3168"/>
      <c r="L2324" s="3085"/>
      <c r="M2324" s="3085"/>
      <c r="N2324" s="3085"/>
      <c r="P2324" s="3206"/>
    </row>
    <row r="2325" spans="1:16" s="3084" customFormat="1" ht="15">
      <c r="A2325" s="3085"/>
      <c r="K2325" s="3168"/>
      <c r="L2325" s="3085"/>
      <c r="M2325" s="3085"/>
      <c r="N2325" s="3085"/>
      <c r="P2325" s="3206"/>
    </row>
    <row r="2326" spans="1:16" s="3084" customFormat="1" ht="15">
      <c r="A2326" s="3085"/>
      <c r="K2326" s="3168"/>
      <c r="L2326" s="3085"/>
      <c r="M2326" s="3085"/>
      <c r="N2326" s="3085"/>
      <c r="P2326" s="3206"/>
    </row>
    <row r="2327" spans="1:16" s="3084" customFormat="1" ht="15">
      <c r="A2327" s="3085"/>
      <c r="K2327" s="3168"/>
      <c r="L2327" s="3085"/>
      <c r="M2327" s="3085"/>
      <c r="N2327" s="3085"/>
      <c r="P2327" s="3206"/>
    </row>
    <row r="2328" spans="1:16" s="3084" customFormat="1" ht="15">
      <c r="A2328" s="3085"/>
      <c r="K2328" s="3168"/>
      <c r="L2328" s="3085"/>
      <c r="M2328" s="3085"/>
      <c r="N2328" s="3085"/>
      <c r="P2328" s="3206"/>
    </row>
    <row r="2329" spans="1:16" s="3084" customFormat="1" ht="15">
      <c r="A2329" s="3085"/>
      <c r="K2329" s="3168"/>
      <c r="L2329" s="3085"/>
      <c r="M2329" s="3085"/>
      <c r="N2329" s="3085"/>
      <c r="P2329" s="3206"/>
    </row>
    <row r="2330" spans="1:16" s="3084" customFormat="1" ht="15">
      <c r="A2330" s="3085"/>
      <c r="K2330" s="3168"/>
      <c r="L2330" s="3085"/>
      <c r="M2330" s="3085"/>
      <c r="N2330" s="3085"/>
      <c r="P2330" s="3206"/>
    </row>
    <row r="2331" spans="1:16" s="3084" customFormat="1" ht="15">
      <c r="A2331" s="3085"/>
      <c r="K2331" s="3168"/>
      <c r="L2331" s="3085"/>
      <c r="M2331" s="3085"/>
      <c r="N2331" s="3085"/>
      <c r="P2331" s="3206"/>
    </row>
    <row r="2332" spans="1:16" s="3084" customFormat="1" ht="15">
      <c r="A2332" s="3085"/>
      <c r="K2332" s="3168"/>
      <c r="L2332" s="3085"/>
      <c r="M2332" s="3085"/>
      <c r="N2332" s="3085"/>
      <c r="P2332" s="3206"/>
    </row>
    <row r="2333" spans="1:16" s="3084" customFormat="1" ht="15">
      <c r="A2333" s="3085"/>
      <c r="K2333" s="3168"/>
      <c r="L2333" s="3085"/>
      <c r="M2333" s="3085"/>
      <c r="N2333" s="3085"/>
      <c r="P2333" s="3206"/>
    </row>
    <row r="2334" spans="1:16" s="3084" customFormat="1" ht="15">
      <c r="A2334" s="3085"/>
      <c r="K2334" s="3168"/>
      <c r="L2334" s="3085"/>
      <c r="M2334" s="3085"/>
      <c r="N2334" s="3085"/>
      <c r="P2334" s="3206"/>
    </row>
    <row r="2335" spans="1:16" s="3084" customFormat="1" ht="15">
      <c r="A2335" s="3085"/>
      <c r="K2335" s="3168"/>
      <c r="L2335" s="3085"/>
      <c r="M2335" s="3085"/>
      <c r="N2335" s="3085"/>
      <c r="P2335" s="3206"/>
    </row>
    <row r="2336" spans="1:16" s="3084" customFormat="1" ht="15">
      <c r="A2336" s="3085"/>
      <c r="K2336" s="3168"/>
      <c r="L2336" s="3085"/>
      <c r="M2336" s="3085"/>
      <c r="N2336" s="3085"/>
      <c r="P2336" s="3206"/>
    </row>
    <row r="2337" spans="1:16" s="3084" customFormat="1" ht="15">
      <c r="A2337" s="3085"/>
      <c r="K2337" s="3168"/>
      <c r="L2337" s="3085"/>
      <c r="M2337" s="3085"/>
      <c r="N2337" s="3085"/>
      <c r="P2337" s="3206"/>
    </row>
    <row r="2338" spans="1:16" s="3084" customFormat="1" ht="15">
      <c r="A2338" s="3085"/>
      <c r="K2338" s="3168"/>
      <c r="L2338" s="3085"/>
      <c r="M2338" s="3085"/>
      <c r="N2338" s="3085"/>
      <c r="P2338" s="3206"/>
    </row>
    <row r="2339" spans="1:16" s="3084" customFormat="1" ht="15">
      <c r="A2339" s="3085"/>
      <c r="K2339" s="3168"/>
      <c r="L2339" s="3085"/>
      <c r="M2339" s="3085"/>
      <c r="N2339" s="3085"/>
      <c r="P2339" s="3206"/>
    </row>
    <row r="2340" spans="1:16" s="3084" customFormat="1" ht="15">
      <c r="A2340" s="3085"/>
      <c r="K2340" s="3168"/>
      <c r="L2340" s="3085"/>
      <c r="M2340" s="3085"/>
      <c r="N2340" s="3085"/>
      <c r="P2340" s="3206"/>
    </row>
    <row r="2341" spans="1:16" s="3084" customFormat="1" ht="15">
      <c r="A2341" s="3085"/>
      <c r="K2341" s="3168"/>
      <c r="L2341" s="3085"/>
      <c r="M2341" s="3085"/>
      <c r="N2341" s="3085"/>
      <c r="P2341" s="3206"/>
    </row>
    <row r="2342" spans="1:16" s="3084" customFormat="1" ht="15">
      <c r="A2342" s="3085"/>
      <c r="K2342" s="3168"/>
      <c r="L2342" s="3085"/>
      <c r="M2342" s="3085"/>
      <c r="N2342" s="3085"/>
      <c r="P2342" s="3206"/>
    </row>
    <row r="2343" spans="1:16" s="3084" customFormat="1" ht="15">
      <c r="A2343" s="3085"/>
      <c r="K2343" s="3168"/>
      <c r="L2343" s="3085"/>
      <c r="M2343" s="3085"/>
      <c r="N2343" s="3085"/>
      <c r="P2343" s="3206"/>
    </row>
    <row r="2344" spans="1:16" s="3084" customFormat="1" ht="15">
      <c r="A2344" s="3085"/>
      <c r="K2344" s="3168"/>
      <c r="L2344" s="3085"/>
      <c r="M2344" s="3085"/>
      <c r="N2344" s="3085"/>
      <c r="P2344" s="3206"/>
    </row>
    <row r="2345" spans="1:16" s="3084" customFormat="1" ht="15">
      <c r="A2345" s="3085"/>
      <c r="K2345" s="3168"/>
      <c r="L2345" s="3085"/>
      <c r="M2345" s="3085"/>
      <c r="N2345" s="3085"/>
      <c r="P2345" s="3206"/>
    </row>
    <row r="2346" spans="1:16" s="3084" customFormat="1" ht="15">
      <c r="A2346" s="3085"/>
      <c r="K2346" s="3168"/>
      <c r="L2346" s="3085"/>
      <c r="M2346" s="3085"/>
      <c r="N2346" s="3085"/>
      <c r="P2346" s="3206"/>
    </row>
    <row r="2347" spans="1:16" s="3084" customFormat="1" ht="15">
      <c r="A2347" s="3085"/>
      <c r="K2347" s="3168"/>
      <c r="L2347" s="3085"/>
      <c r="M2347" s="3085"/>
      <c r="N2347" s="3085"/>
      <c r="P2347" s="3206"/>
    </row>
    <row r="2348" spans="1:16" s="3084" customFormat="1" ht="15">
      <c r="A2348" s="3085"/>
      <c r="K2348" s="3168"/>
      <c r="L2348" s="3085"/>
      <c r="M2348" s="3085"/>
      <c r="N2348" s="3085"/>
      <c r="P2348" s="3206"/>
    </row>
    <row r="2349" spans="1:16" s="3084" customFormat="1" ht="15">
      <c r="A2349" s="3085"/>
      <c r="K2349" s="3168"/>
      <c r="L2349" s="3085"/>
      <c r="M2349" s="3085"/>
      <c r="N2349" s="3085"/>
      <c r="P2349" s="3206"/>
    </row>
    <row r="2350" spans="1:16" s="3084" customFormat="1" ht="15">
      <c r="A2350" s="3085"/>
      <c r="K2350" s="3168"/>
      <c r="L2350" s="3085"/>
      <c r="M2350" s="3085"/>
      <c r="N2350" s="3085"/>
      <c r="P2350" s="3206"/>
    </row>
    <row r="2351" spans="1:16" s="3084" customFormat="1" ht="15">
      <c r="A2351" s="3085"/>
      <c r="K2351" s="3168"/>
      <c r="L2351" s="3085"/>
      <c r="M2351" s="3085"/>
      <c r="N2351" s="3085"/>
      <c r="P2351" s="3206"/>
    </row>
    <row r="2352" spans="1:16" s="3084" customFormat="1" ht="15">
      <c r="A2352" s="3085"/>
      <c r="K2352" s="3168"/>
      <c r="L2352" s="3085"/>
      <c r="M2352" s="3085"/>
      <c r="N2352" s="3085"/>
      <c r="P2352" s="3206"/>
    </row>
    <row r="2353" spans="1:16" s="3084" customFormat="1" ht="15">
      <c r="A2353" s="3085"/>
      <c r="K2353" s="3168"/>
      <c r="L2353" s="3085"/>
      <c r="M2353" s="3085"/>
      <c r="N2353" s="3085"/>
      <c r="P2353" s="3206"/>
    </row>
    <row r="2354" spans="1:16" s="3084" customFormat="1" ht="15">
      <c r="A2354" s="3085"/>
      <c r="K2354" s="3168"/>
      <c r="L2354" s="3085"/>
      <c r="M2354" s="3085"/>
      <c r="N2354" s="3085"/>
      <c r="P2354" s="3206"/>
    </row>
    <row r="2355" spans="1:16" s="3084" customFormat="1" ht="15">
      <c r="A2355" s="3085"/>
      <c r="K2355" s="3168"/>
      <c r="L2355" s="3085"/>
      <c r="M2355" s="3085"/>
      <c r="N2355" s="3085"/>
      <c r="P2355" s="3206"/>
    </row>
    <row r="2356" spans="1:16" s="3084" customFormat="1" ht="15">
      <c r="A2356" s="3085"/>
      <c r="K2356" s="3168"/>
      <c r="L2356" s="3085"/>
      <c r="M2356" s="3085"/>
      <c r="N2356" s="3085"/>
      <c r="P2356" s="3206"/>
    </row>
    <row r="2357" spans="1:16" s="3084" customFormat="1" ht="15">
      <c r="A2357" s="3085"/>
      <c r="K2357" s="3168"/>
      <c r="L2357" s="3085"/>
      <c r="M2357" s="3085"/>
      <c r="N2357" s="3085"/>
      <c r="P2357" s="3206"/>
    </row>
    <row r="2358" spans="1:16" s="3084" customFormat="1" ht="15">
      <c r="A2358" s="3085"/>
      <c r="K2358" s="3168"/>
      <c r="L2358" s="3085"/>
      <c r="M2358" s="3085"/>
      <c r="N2358" s="3085"/>
      <c r="P2358" s="3206"/>
    </row>
    <row r="2359" spans="1:16" s="3084" customFormat="1" ht="15">
      <c r="A2359" s="3085"/>
      <c r="K2359" s="3168"/>
      <c r="L2359" s="3085"/>
      <c r="M2359" s="3085"/>
      <c r="N2359" s="3085"/>
      <c r="P2359" s="3206"/>
    </row>
    <row r="2360" spans="1:16" s="3084" customFormat="1" ht="15">
      <c r="A2360" s="3085"/>
      <c r="K2360" s="3168"/>
      <c r="L2360" s="3085"/>
      <c r="M2360" s="3085"/>
      <c r="N2360" s="3085"/>
      <c r="P2360" s="3206"/>
    </row>
    <row r="2361" spans="1:16" s="3084" customFormat="1" ht="15">
      <c r="A2361" s="3085"/>
      <c r="K2361" s="3168"/>
      <c r="L2361" s="3085"/>
      <c r="M2361" s="3085"/>
      <c r="N2361" s="3085"/>
      <c r="P2361" s="3206"/>
    </row>
    <row r="2362" spans="1:16" s="3084" customFormat="1" ht="15">
      <c r="A2362" s="3085"/>
      <c r="K2362" s="3168"/>
      <c r="L2362" s="3085"/>
      <c r="M2362" s="3085"/>
      <c r="N2362" s="3085"/>
      <c r="P2362" s="3206"/>
    </row>
    <row r="2363" spans="1:16" s="3084" customFormat="1" ht="15">
      <c r="A2363" s="3085"/>
      <c r="K2363" s="3168"/>
      <c r="L2363" s="3085"/>
      <c r="M2363" s="3085"/>
      <c r="N2363" s="3085"/>
      <c r="P2363" s="3206"/>
    </row>
    <row r="2364" spans="1:16" s="3084" customFormat="1" ht="15">
      <c r="A2364" s="3085"/>
      <c r="K2364" s="3168"/>
      <c r="L2364" s="3085"/>
      <c r="M2364" s="3085"/>
      <c r="N2364" s="3085"/>
      <c r="P2364" s="3206"/>
    </row>
    <row r="2365" spans="1:16" s="3084" customFormat="1" ht="15">
      <c r="A2365" s="3085"/>
      <c r="K2365" s="3168"/>
      <c r="L2365" s="3085"/>
      <c r="M2365" s="3085"/>
      <c r="N2365" s="3085"/>
      <c r="P2365" s="3206"/>
    </row>
    <row r="2366" spans="1:16" s="3084" customFormat="1" ht="15">
      <c r="A2366" s="3085"/>
      <c r="K2366" s="3168"/>
      <c r="L2366" s="3085"/>
      <c r="M2366" s="3085"/>
      <c r="N2366" s="3085"/>
      <c r="P2366" s="3206"/>
    </row>
    <row r="2367" spans="1:16" s="3084" customFormat="1" ht="15">
      <c r="A2367" s="3085"/>
      <c r="K2367" s="3168"/>
      <c r="L2367" s="3085"/>
      <c r="M2367" s="3085"/>
      <c r="N2367" s="3085"/>
      <c r="P2367" s="3206"/>
    </row>
    <row r="2368" spans="1:16" s="3084" customFormat="1" ht="15">
      <c r="A2368" s="3085"/>
      <c r="K2368" s="3168"/>
      <c r="L2368" s="3085"/>
      <c r="M2368" s="3085"/>
      <c r="N2368" s="3085"/>
      <c r="P2368" s="3206"/>
    </row>
    <row r="2369" spans="1:16" s="3084" customFormat="1" ht="15">
      <c r="A2369" s="3085"/>
      <c r="K2369" s="3168"/>
      <c r="L2369" s="3085"/>
      <c r="M2369" s="3085"/>
      <c r="N2369" s="3085"/>
      <c r="P2369" s="3206"/>
    </row>
    <row r="2370" spans="1:16" s="3084" customFormat="1" ht="15">
      <c r="A2370" s="3085"/>
      <c r="K2370" s="3168"/>
      <c r="L2370" s="3085"/>
      <c r="M2370" s="3085"/>
      <c r="N2370" s="3085"/>
      <c r="P2370" s="3206"/>
    </row>
    <row r="2371" spans="1:16" s="3084" customFormat="1" ht="15">
      <c r="A2371" s="3085"/>
      <c r="K2371" s="3168"/>
      <c r="L2371" s="3085"/>
      <c r="M2371" s="3085"/>
      <c r="N2371" s="3085"/>
      <c r="P2371" s="3206"/>
    </row>
    <row r="2372" spans="1:16" s="3084" customFormat="1" ht="15">
      <c r="A2372" s="3085"/>
      <c r="K2372" s="3168"/>
      <c r="L2372" s="3085"/>
      <c r="M2372" s="3085"/>
      <c r="N2372" s="3085"/>
      <c r="P2372" s="3206"/>
    </row>
    <row r="2373" spans="1:16" s="3084" customFormat="1" ht="15">
      <c r="A2373" s="3085"/>
      <c r="K2373" s="3168"/>
      <c r="L2373" s="3085"/>
      <c r="M2373" s="3085"/>
      <c r="N2373" s="3085"/>
      <c r="P2373" s="3206"/>
    </row>
    <row r="2374" spans="1:16" s="3084" customFormat="1" ht="15">
      <c r="A2374" s="3085"/>
      <c r="K2374" s="3168"/>
      <c r="L2374" s="3085"/>
      <c r="M2374" s="3085"/>
      <c r="N2374" s="3085"/>
      <c r="P2374" s="3206"/>
    </row>
    <row r="2375" spans="1:16" s="3084" customFormat="1" ht="15">
      <c r="A2375" s="3085"/>
      <c r="K2375" s="3168"/>
      <c r="L2375" s="3085"/>
      <c r="M2375" s="3085"/>
      <c r="N2375" s="3085"/>
      <c r="P2375" s="3206"/>
    </row>
    <row r="2376" spans="1:16" s="3084" customFormat="1" ht="15">
      <c r="A2376" s="3085"/>
      <c r="K2376" s="3168"/>
      <c r="L2376" s="3085"/>
      <c r="M2376" s="3085"/>
      <c r="N2376" s="3085"/>
      <c r="P2376" s="3206"/>
    </row>
    <row r="2377" spans="1:16" s="3084" customFormat="1" ht="15">
      <c r="A2377" s="3085"/>
      <c r="K2377" s="3168"/>
      <c r="L2377" s="3085"/>
      <c r="M2377" s="3085"/>
      <c r="N2377" s="3085"/>
      <c r="P2377" s="3206"/>
    </row>
    <row r="2378" spans="1:16" s="3084" customFormat="1" ht="15">
      <c r="A2378" s="3085"/>
      <c r="K2378" s="3168"/>
      <c r="L2378" s="3085"/>
      <c r="M2378" s="3085"/>
      <c r="N2378" s="3085"/>
      <c r="P2378" s="3206"/>
    </row>
    <row r="2379" spans="1:16" s="3084" customFormat="1" ht="15">
      <c r="A2379" s="3085"/>
      <c r="K2379" s="3168"/>
      <c r="L2379" s="3085"/>
      <c r="M2379" s="3085"/>
      <c r="N2379" s="3085"/>
      <c r="P2379" s="3206"/>
    </row>
    <row r="2380" spans="1:16" s="3084" customFormat="1" ht="15">
      <c r="A2380" s="3085"/>
      <c r="K2380" s="3168"/>
      <c r="L2380" s="3085"/>
      <c r="M2380" s="3085"/>
      <c r="N2380" s="3085"/>
      <c r="P2380" s="3206"/>
    </row>
    <row r="2381" spans="1:16" s="3084" customFormat="1" ht="15">
      <c r="A2381" s="3085"/>
      <c r="K2381" s="3168"/>
      <c r="L2381" s="3085"/>
      <c r="M2381" s="3085"/>
      <c r="N2381" s="3085"/>
      <c r="P2381" s="3206"/>
    </row>
    <row r="2382" spans="1:16" s="3084" customFormat="1" ht="15">
      <c r="A2382" s="3085"/>
      <c r="K2382" s="3168"/>
      <c r="L2382" s="3085"/>
      <c r="M2382" s="3085"/>
      <c r="N2382" s="3085"/>
      <c r="P2382" s="3206"/>
    </row>
    <row r="2383" spans="1:16" s="3084" customFormat="1" ht="15">
      <c r="A2383" s="3085"/>
      <c r="K2383" s="3168"/>
      <c r="L2383" s="3085"/>
      <c r="M2383" s="3085"/>
      <c r="N2383" s="3085"/>
      <c r="P2383" s="3206"/>
    </row>
    <row r="2384" spans="1:16" s="3084" customFormat="1" ht="15">
      <c r="A2384" s="3085"/>
      <c r="K2384" s="3168"/>
      <c r="L2384" s="3085"/>
      <c r="M2384" s="3085"/>
      <c r="N2384" s="3085"/>
      <c r="P2384" s="3206"/>
    </row>
    <row r="2385" spans="1:16" s="3084" customFormat="1" ht="15">
      <c r="A2385" s="3085"/>
      <c r="K2385" s="3168"/>
      <c r="L2385" s="3085"/>
      <c r="M2385" s="3085"/>
      <c r="N2385" s="3085"/>
      <c r="P2385" s="3206"/>
    </row>
    <row r="2386" spans="1:16" s="3084" customFormat="1" ht="15">
      <c r="A2386" s="3085"/>
      <c r="K2386" s="3168"/>
      <c r="L2386" s="3085"/>
      <c r="M2386" s="3085"/>
      <c r="N2386" s="3085"/>
      <c r="P2386" s="3206"/>
    </row>
    <row r="2387" spans="1:16" s="3084" customFormat="1" ht="15">
      <c r="A2387" s="3085"/>
      <c r="K2387" s="3168"/>
      <c r="L2387" s="3085"/>
      <c r="M2387" s="3085"/>
      <c r="N2387" s="3085"/>
      <c r="P2387" s="3206"/>
    </row>
    <row r="2388" spans="1:16" s="3084" customFormat="1" ht="15">
      <c r="A2388" s="3085"/>
      <c r="K2388" s="3168"/>
      <c r="L2388" s="3085"/>
      <c r="M2388" s="3085"/>
      <c r="N2388" s="3085"/>
      <c r="P2388" s="3206"/>
    </row>
    <row r="2389" spans="1:16" s="3084" customFormat="1" ht="15">
      <c r="A2389" s="3085"/>
      <c r="K2389" s="3168"/>
      <c r="L2389" s="3085"/>
      <c r="M2389" s="3085"/>
      <c r="N2389" s="3085"/>
      <c r="P2389" s="3206"/>
    </row>
    <row r="2390" spans="1:16" s="3084" customFormat="1" ht="15">
      <c r="A2390" s="3085"/>
      <c r="K2390" s="3168"/>
      <c r="L2390" s="3085"/>
      <c r="M2390" s="3085"/>
      <c r="N2390" s="3085"/>
      <c r="P2390" s="3206"/>
    </row>
    <row r="2391" spans="1:16" s="3084" customFormat="1" ht="15">
      <c r="A2391" s="3085"/>
      <c r="K2391" s="3168"/>
      <c r="L2391" s="3085"/>
      <c r="M2391" s="3085"/>
      <c r="N2391" s="3085"/>
      <c r="P2391" s="3206"/>
    </row>
    <row r="2392" spans="1:16" s="3084" customFormat="1" ht="15">
      <c r="A2392" s="3085"/>
      <c r="K2392" s="3168"/>
      <c r="L2392" s="3085"/>
      <c r="M2392" s="3085"/>
      <c r="N2392" s="3085"/>
      <c r="P2392" s="3206"/>
    </row>
    <row r="2393" spans="1:16" s="3084" customFormat="1" ht="15">
      <c r="A2393" s="3085"/>
      <c r="K2393" s="3168"/>
      <c r="L2393" s="3085"/>
      <c r="M2393" s="3085"/>
      <c r="N2393" s="3085"/>
      <c r="P2393" s="3206"/>
    </row>
    <row r="2394" spans="1:16" s="3084" customFormat="1" ht="15">
      <c r="A2394" s="3085"/>
      <c r="K2394" s="3168"/>
      <c r="L2394" s="3085"/>
      <c r="M2394" s="3085"/>
      <c r="N2394" s="3085"/>
      <c r="P2394" s="3206"/>
    </row>
    <row r="2395" spans="1:16" s="3084" customFormat="1" ht="15">
      <c r="A2395" s="3085"/>
      <c r="K2395" s="3168"/>
      <c r="L2395" s="3085"/>
      <c r="M2395" s="3085"/>
      <c r="N2395" s="3085"/>
      <c r="P2395" s="3206"/>
    </row>
    <row r="2396" spans="1:16" s="3084" customFormat="1" ht="15">
      <c r="A2396" s="3085"/>
      <c r="K2396" s="3168"/>
      <c r="L2396" s="3085"/>
      <c r="M2396" s="3085"/>
      <c r="N2396" s="3085"/>
      <c r="P2396" s="3206"/>
    </row>
    <row r="2397" spans="1:16" s="3084" customFormat="1" ht="15">
      <c r="A2397" s="3085"/>
      <c r="K2397" s="3168"/>
      <c r="L2397" s="3085"/>
      <c r="M2397" s="3085"/>
      <c r="N2397" s="3085"/>
      <c r="P2397" s="3206"/>
    </row>
    <row r="2398" spans="1:16" s="3084" customFormat="1" ht="15">
      <c r="A2398" s="3085"/>
      <c r="K2398" s="3168"/>
      <c r="L2398" s="3085"/>
      <c r="M2398" s="3085"/>
      <c r="N2398" s="3085"/>
      <c r="P2398" s="3206"/>
    </row>
    <row r="2399" spans="1:16" s="3084" customFormat="1" ht="15">
      <c r="A2399" s="3085"/>
      <c r="K2399" s="3168"/>
      <c r="L2399" s="3085"/>
      <c r="M2399" s="3085"/>
      <c r="N2399" s="3085"/>
      <c r="P2399" s="3206"/>
    </row>
    <row r="2400" spans="1:16" s="3084" customFormat="1" ht="15">
      <c r="A2400" s="3085"/>
      <c r="K2400" s="3168"/>
      <c r="L2400" s="3085"/>
      <c r="M2400" s="3085"/>
      <c r="N2400" s="3085"/>
      <c r="P2400" s="3206"/>
    </row>
    <row r="2401" spans="1:16" s="3084" customFormat="1" ht="15">
      <c r="A2401" s="3085"/>
      <c r="K2401" s="3168"/>
      <c r="L2401" s="3085"/>
      <c r="M2401" s="3085"/>
      <c r="N2401" s="3085"/>
      <c r="P2401" s="3206"/>
    </row>
    <row r="2402" spans="1:16" s="3084" customFormat="1" ht="15">
      <c r="A2402" s="3085"/>
      <c r="K2402" s="3168"/>
      <c r="L2402" s="3085"/>
      <c r="M2402" s="3085"/>
      <c r="N2402" s="3085"/>
      <c r="P2402" s="3206"/>
    </row>
    <row r="2403" spans="1:16" s="3084" customFormat="1" ht="15">
      <c r="A2403" s="3085"/>
      <c r="K2403" s="3168"/>
      <c r="L2403" s="3085"/>
      <c r="M2403" s="3085"/>
      <c r="N2403" s="3085"/>
      <c r="P2403" s="3206"/>
    </row>
    <row r="2404" spans="1:16" s="3084" customFormat="1" ht="15">
      <c r="A2404" s="3085"/>
      <c r="K2404" s="3168"/>
      <c r="L2404" s="3085"/>
      <c r="M2404" s="3085"/>
      <c r="N2404" s="3085"/>
      <c r="P2404" s="3206"/>
    </row>
    <row r="2405" spans="1:16" s="3084" customFormat="1" ht="15">
      <c r="A2405" s="3085"/>
      <c r="K2405" s="3168"/>
      <c r="L2405" s="3085"/>
      <c r="M2405" s="3085"/>
      <c r="N2405" s="3085"/>
      <c r="P2405" s="3206"/>
    </row>
    <row r="2406" spans="1:16" s="3084" customFormat="1" ht="15">
      <c r="A2406" s="3085"/>
      <c r="K2406" s="3168"/>
      <c r="L2406" s="3085"/>
      <c r="M2406" s="3085"/>
      <c r="N2406" s="3085"/>
      <c r="P2406" s="3206"/>
    </row>
    <row r="2407" spans="1:16" s="3084" customFormat="1" ht="15">
      <c r="A2407" s="3085"/>
      <c r="K2407" s="3168"/>
      <c r="L2407" s="3085"/>
      <c r="M2407" s="3085"/>
      <c r="N2407" s="3085"/>
      <c r="P2407" s="3206"/>
    </row>
    <row r="2408" spans="1:16" s="3084" customFormat="1" ht="15">
      <c r="A2408" s="3085"/>
      <c r="K2408" s="3168"/>
      <c r="L2408" s="3085"/>
      <c r="M2408" s="3085"/>
      <c r="N2408" s="3085"/>
      <c r="P2408" s="3206"/>
    </row>
    <row r="2409" spans="1:16" s="3084" customFormat="1" ht="15">
      <c r="A2409" s="3085"/>
      <c r="K2409" s="3168"/>
      <c r="L2409" s="3085"/>
      <c r="M2409" s="3085"/>
      <c r="N2409" s="3085"/>
      <c r="P2409" s="3206"/>
    </row>
    <row r="2410" spans="1:16" s="3084" customFormat="1" ht="15">
      <c r="A2410" s="3085"/>
      <c r="K2410" s="3168"/>
      <c r="L2410" s="3085"/>
      <c r="M2410" s="3085"/>
      <c r="N2410" s="3085"/>
      <c r="P2410" s="3206"/>
    </row>
    <row r="2411" spans="1:16" s="3084" customFormat="1" ht="15">
      <c r="A2411" s="3085"/>
      <c r="K2411" s="3168"/>
      <c r="L2411" s="3085"/>
      <c r="M2411" s="3085"/>
      <c r="N2411" s="3085"/>
      <c r="P2411" s="3206"/>
    </row>
    <row r="2412" spans="1:16" s="3084" customFormat="1" ht="15">
      <c r="A2412" s="3085"/>
      <c r="K2412" s="3168"/>
      <c r="L2412" s="3085"/>
      <c r="M2412" s="3085"/>
      <c r="N2412" s="3085"/>
      <c r="P2412" s="3206"/>
    </row>
    <row r="2413" spans="1:16" s="3084" customFormat="1" ht="15">
      <c r="A2413" s="3085"/>
      <c r="K2413" s="3168"/>
      <c r="L2413" s="3085"/>
      <c r="M2413" s="3085"/>
      <c r="N2413" s="3085"/>
      <c r="P2413" s="3206"/>
    </row>
    <row r="2414" spans="1:16" s="3084" customFormat="1" ht="15">
      <c r="A2414" s="3085"/>
      <c r="K2414" s="3168"/>
      <c r="L2414" s="3085"/>
      <c r="M2414" s="3085"/>
      <c r="N2414" s="3085"/>
      <c r="P2414" s="3206"/>
    </row>
    <row r="2415" spans="1:16" s="3084" customFormat="1" ht="15">
      <c r="A2415" s="3085"/>
      <c r="K2415" s="3168"/>
      <c r="L2415" s="3085"/>
      <c r="M2415" s="3085"/>
      <c r="N2415" s="3085"/>
      <c r="P2415" s="3206"/>
    </row>
    <row r="2416" spans="1:16" s="3084" customFormat="1" ht="15">
      <c r="A2416" s="3085"/>
      <c r="K2416" s="3168"/>
      <c r="L2416" s="3085"/>
      <c r="M2416" s="3085"/>
      <c r="N2416" s="3085"/>
      <c r="P2416" s="3206"/>
    </row>
    <row r="2417" spans="1:16" s="3084" customFormat="1" ht="15">
      <c r="A2417" s="3085"/>
      <c r="K2417" s="3168"/>
      <c r="L2417" s="3085"/>
      <c r="M2417" s="3085"/>
      <c r="N2417" s="3085"/>
      <c r="P2417" s="3206"/>
    </row>
    <row r="2418" spans="1:16" s="3084" customFormat="1" ht="15">
      <c r="A2418" s="3085"/>
      <c r="K2418" s="3168"/>
      <c r="L2418" s="3085"/>
      <c r="M2418" s="3085"/>
      <c r="N2418" s="3085"/>
      <c r="P2418" s="3206"/>
    </row>
    <row r="2419" spans="1:16" s="3084" customFormat="1" ht="15">
      <c r="A2419" s="3085"/>
      <c r="K2419" s="3168"/>
      <c r="L2419" s="3085"/>
      <c r="M2419" s="3085"/>
      <c r="N2419" s="3085"/>
      <c r="P2419" s="3206"/>
    </row>
    <row r="2420" spans="1:16" s="3084" customFormat="1" ht="15">
      <c r="A2420" s="3085"/>
      <c r="K2420" s="3168"/>
      <c r="L2420" s="3085"/>
      <c r="M2420" s="3085"/>
      <c r="N2420" s="3085"/>
      <c r="P2420" s="3206"/>
    </row>
    <row r="2421" spans="1:16" s="3084" customFormat="1" ht="15">
      <c r="A2421" s="3085"/>
      <c r="K2421" s="3168"/>
      <c r="L2421" s="3085"/>
      <c r="M2421" s="3085"/>
      <c r="N2421" s="3085"/>
      <c r="P2421" s="3206"/>
    </row>
    <row r="2422" spans="1:16" s="3084" customFormat="1" ht="15">
      <c r="A2422" s="3085"/>
      <c r="K2422" s="3168"/>
      <c r="L2422" s="3085"/>
      <c r="M2422" s="3085"/>
      <c r="N2422" s="3085"/>
      <c r="P2422" s="3206"/>
    </row>
    <row r="2423" spans="1:16" s="3084" customFormat="1" ht="15">
      <c r="A2423" s="3085"/>
      <c r="K2423" s="3168"/>
      <c r="L2423" s="3085"/>
      <c r="M2423" s="3085"/>
      <c r="N2423" s="3085"/>
      <c r="P2423" s="3206"/>
    </row>
    <row r="2424" spans="1:16" s="3084" customFormat="1" ht="15">
      <c r="A2424" s="3085"/>
      <c r="K2424" s="3168"/>
      <c r="L2424" s="3085"/>
      <c r="M2424" s="3085"/>
      <c r="N2424" s="3085"/>
      <c r="P2424" s="3206"/>
    </row>
    <row r="2425" spans="1:16" s="3084" customFormat="1" ht="15">
      <c r="A2425" s="3085"/>
      <c r="K2425" s="3168"/>
      <c r="L2425" s="3085"/>
      <c r="M2425" s="3085"/>
      <c r="N2425" s="3085"/>
      <c r="P2425" s="3206"/>
    </row>
    <row r="2426" spans="1:16" s="3084" customFormat="1" ht="15">
      <c r="A2426" s="3085"/>
      <c r="K2426" s="3168"/>
      <c r="L2426" s="3085"/>
      <c r="M2426" s="3085"/>
      <c r="N2426" s="3085"/>
      <c r="P2426" s="3206"/>
    </row>
    <row r="2427" spans="1:16" s="3084" customFormat="1" ht="15">
      <c r="A2427" s="3085"/>
      <c r="K2427" s="3168"/>
      <c r="L2427" s="3085"/>
      <c r="M2427" s="3085"/>
      <c r="N2427" s="3085"/>
      <c r="P2427" s="3206"/>
    </row>
    <row r="2428" spans="1:16" s="3084" customFormat="1" ht="15">
      <c r="A2428" s="3085"/>
      <c r="K2428" s="3168"/>
      <c r="L2428" s="3085"/>
      <c r="M2428" s="3085"/>
      <c r="N2428" s="3085"/>
      <c r="P2428" s="3206"/>
    </row>
    <row r="2429" spans="1:16" s="3084" customFormat="1" ht="15">
      <c r="A2429" s="3085"/>
      <c r="K2429" s="3168"/>
      <c r="L2429" s="3085"/>
      <c r="M2429" s="3085"/>
      <c r="N2429" s="3085"/>
      <c r="P2429" s="3206"/>
    </row>
    <row r="2430" spans="1:16" s="3084" customFormat="1" ht="15">
      <c r="A2430" s="3085"/>
      <c r="K2430" s="3168"/>
      <c r="L2430" s="3085"/>
      <c r="M2430" s="3085"/>
      <c r="N2430" s="3085"/>
      <c r="P2430" s="3206"/>
    </row>
    <row r="2431" spans="1:16" s="3084" customFormat="1" ht="15">
      <c r="A2431" s="3085"/>
      <c r="K2431" s="3168"/>
      <c r="L2431" s="3085"/>
      <c r="M2431" s="3085"/>
      <c r="N2431" s="3085"/>
      <c r="P2431" s="3206"/>
    </row>
    <row r="2432" spans="1:16" s="3084" customFormat="1" ht="15">
      <c r="A2432" s="3085"/>
      <c r="K2432" s="3168"/>
      <c r="L2432" s="3085"/>
      <c r="M2432" s="3085"/>
      <c r="N2432" s="3085"/>
      <c r="P2432" s="3206"/>
    </row>
    <row r="2433" spans="1:16" s="3084" customFormat="1" ht="15">
      <c r="A2433" s="3085"/>
      <c r="K2433" s="3168"/>
      <c r="L2433" s="3085"/>
      <c r="M2433" s="3085"/>
      <c r="N2433" s="3085"/>
      <c r="P2433" s="3206"/>
    </row>
    <row r="2434" spans="1:16" s="3084" customFormat="1" ht="15">
      <c r="A2434" s="3085"/>
      <c r="K2434" s="3168"/>
      <c r="L2434" s="3085"/>
      <c r="M2434" s="3085"/>
      <c r="N2434" s="3085"/>
      <c r="P2434" s="3206"/>
    </row>
    <row r="2435" spans="1:16" s="3084" customFormat="1" ht="15">
      <c r="A2435" s="3085"/>
      <c r="K2435" s="3168"/>
      <c r="L2435" s="3085"/>
      <c r="M2435" s="3085"/>
      <c r="N2435" s="3085"/>
      <c r="P2435" s="3206"/>
    </row>
    <row r="2436" spans="1:16" s="3084" customFormat="1" ht="15">
      <c r="A2436" s="3085"/>
      <c r="K2436" s="3168"/>
      <c r="L2436" s="3085"/>
      <c r="M2436" s="3085"/>
      <c r="N2436" s="3085"/>
      <c r="P2436" s="3206"/>
    </row>
    <row r="2437" spans="1:16" s="3084" customFormat="1" ht="15">
      <c r="A2437" s="3085"/>
      <c r="K2437" s="3168"/>
      <c r="L2437" s="3085"/>
      <c r="M2437" s="3085"/>
      <c r="N2437" s="3085"/>
      <c r="P2437" s="3206"/>
    </row>
    <row r="2438" spans="1:16" s="3084" customFormat="1" ht="15">
      <c r="A2438" s="3085"/>
      <c r="K2438" s="3168"/>
      <c r="L2438" s="3085"/>
      <c r="M2438" s="3085"/>
      <c r="N2438" s="3085"/>
      <c r="P2438" s="3206"/>
    </row>
    <row r="2439" spans="1:16" s="3084" customFormat="1" ht="15">
      <c r="A2439" s="3085"/>
      <c r="K2439" s="3168"/>
      <c r="L2439" s="3085"/>
      <c r="M2439" s="3085"/>
      <c r="N2439" s="3085"/>
      <c r="P2439" s="3206"/>
    </row>
    <row r="2440" spans="1:16" s="3084" customFormat="1" ht="15">
      <c r="A2440" s="3085"/>
      <c r="K2440" s="3168"/>
      <c r="L2440" s="3085"/>
      <c r="M2440" s="3085"/>
      <c r="N2440" s="3085"/>
      <c r="P2440" s="3206"/>
    </row>
    <row r="2441" spans="1:16" s="3084" customFormat="1" ht="15">
      <c r="A2441" s="3085"/>
      <c r="K2441" s="3168"/>
      <c r="L2441" s="3085"/>
      <c r="M2441" s="3085"/>
      <c r="N2441" s="3085"/>
      <c r="P2441" s="3206"/>
    </row>
    <row r="2442" spans="1:16" s="3084" customFormat="1" ht="15">
      <c r="A2442" s="3085"/>
      <c r="K2442" s="3168"/>
      <c r="L2442" s="3085"/>
      <c r="M2442" s="3085"/>
      <c r="N2442" s="3085"/>
      <c r="P2442" s="3206"/>
    </row>
    <row r="2443" spans="1:16" s="3084" customFormat="1" ht="15">
      <c r="A2443" s="3085"/>
      <c r="K2443" s="3168"/>
      <c r="L2443" s="3085"/>
      <c r="M2443" s="3085"/>
      <c r="N2443" s="3085"/>
      <c r="P2443" s="3206"/>
    </row>
    <row r="2444" spans="1:16" s="3084" customFormat="1" ht="15">
      <c r="A2444" s="3085"/>
      <c r="K2444" s="3168"/>
      <c r="L2444" s="3085"/>
      <c r="M2444" s="3085"/>
      <c r="N2444" s="3085"/>
      <c r="P2444" s="3206"/>
    </row>
    <row r="2445" spans="1:16" s="3084" customFormat="1" ht="15">
      <c r="A2445" s="3085"/>
      <c r="K2445" s="3168"/>
      <c r="L2445" s="3085"/>
      <c r="M2445" s="3085"/>
      <c r="N2445" s="3085"/>
      <c r="P2445" s="3206"/>
    </row>
    <row r="2446" spans="1:16" s="3084" customFormat="1" ht="15">
      <c r="A2446" s="3085"/>
      <c r="K2446" s="3168"/>
      <c r="L2446" s="3085"/>
      <c r="M2446" s="3085"/>
      <c r="N2446" s="3085"/>
      <c r="P2446" s="3206"/>
    </row>
    <row r="2447" spans="1:16" s="3084" customFormat="1" ht="15">
      <c r="A2447" s="3085"/>
      <c r="K2447" s="3168"/>
      <c r="L2447" s="3085"/>
      <c r="M2447" s="3085"/>
      <c r="N2447" s="3085"/>
      <c r="P2447" s="3206"/>
    </row>
    <row r="2448" spans="1:16" s="3084" customFormat="1" ht="15">
      <c r="A2448" s="3085"/>
      <c r="K2448" s="3168"/>
      <c r="L2448" s="3085"/>
      <c r="M2448" s="3085"/>
      <c r="N2448" s="3085"/>
      <c r="P2448" s="3206"/>
    </row>
    <row r="2449" spans="1:16" s="3084" customFormat="1" ht="15">
      <c r="A2449" s="3085"/>
      <c r="K2449" s="3168"/>
      <c r="L2449" s="3085"/>
      <c r="M2449" s="3085"/>
      <c r="N2449" s="3085"/>
      <c r="P2449" s="3206"/>
    </row>
    <row r="2450" spans="1:16" s="3084" customFormat="1" ht="15">
      <c r="A2450" s="3085"/>
      <c r="K2450" s="3168"/>
      <c r="L2450" s="3085"/>
      <c r="M2450" s="3085"/>
      <c r="N2450" s="3085"/>
      <c r="P2450" s="3206"/>
    </row>
    <row r="2451" spans="1:16" s="3084" customFormat="1" ht="15">
      <c r="A2451" s="3085"/>
      <c r="K2451" s="3168"/>
      <c r="L2451" s="3085"/>
      <c r="M2451" s="3085"/>
      <c r="N2451" s="3085"/>
      <c r="P2451" s="3206"/>
    </row>
    <row r="2452" spans="1:16" s="3084" customFormat="1" ht="15">
      <c r="A2452" s="3085"/>
      <c r="K2452" s="3168"/>
      <c r="L2452" s="3085"/>
      <c r="M2452" s="3085"/>
      <c r="N2452" s="3085"/>
      <c r="P2452" s="3206"/>
    </row>
    <row r="2453" spans="1:16" s="3084" customFormat="1" ht="15">
      <c r="A2453" s="3085"/>
      <c r="K2453" s="3168"/>
      <c r="L2453" s="3085"/>
      <c r="M2453" s="3085"/>
      <c r="N2453" s="3085"/>
      <c r="P2453" s="3206"/>
    </row>
    <row r="2454" spans="1:16" s="3084" customFormat="1" ht="15">
      <c r="A2454" s="3085"/>
      <c r="K2454" s="3168"/>
      <c r="L2454" s="3085"/>
      <c r="M2454" s="3085"/>
      <c r="N2454" s="3085"/>
      <c r="P2454" s="3206"/>
    </row>
    <row r="2455" spans="1:16" s="3084" customFormat="1" ht="15">
      <c r="A2455" s="3085"/>
      <c r="K2455" s="3168"/>
      <c r="L2455" s="3085"/>
      <c r="M2455" s="3085"/>
      <c r="N2455" s="3085"/>
      <c r="P2455" s="3206"/>
    </row>
    <row r="2456" spans="1:16" s="3084" customFormat="1" ht="15">
      <c r="A2456" s="3085"/>
      <c r="K2456" s="3168"/>
      <c r="L2456" s="3085"/>
      <c r="M2456" s="3085"/>
      <c r="N2456" s="3085"/>
      <c r="P2456" s="3206"/>
    </row>
    <row r="2457" spans="1:16" s="3084" customFormat="1" ht="15">
      <c r="A2457" s="3085"/>
      <c r="K2457" s="3168"/>
      <c r="L2457" s="3085"/>
      <c r="M2457" s="3085"/>
      <c r="N2457" s="3085"/>
      <c r="P2457" s="3206"/>
    </row>
    <row r="2458" spans="1:16" s="3084" customFormat="1" ht="15">
      <c r="A2458" s="3085"/>
      <c r="K2458" s="3168"/>
      <c r="L2458" s="3085"/>
      <c r="M2458" s="3085"/>
      <c r="N2458" s="3085"/>
      <c r="P2458" s="3206"/>
    </row>
    <row r="2459" spans="1:16" s="3084" customFormat="1" ht="15">
      <c r="A2459" s="3085"/>
      <c r="K2459" s="3168"/>
      <c r="L2459" s="3085"/>
      <c r="M2459" s="3085"/>
      <c r="N2459" s="3085"/>
      <c r="P2459" s="3206"/>
    </row>
    <row r="2460" spans="1:16" s="3084" customFormat="1" ht="15">
      <c r="A2460" s="3085"/>
      <c r="K2460" s="3168"/>
      <c r="L2460" s="3085"/>
      <c r="M2460" s="3085"/>
      <c r="N2460" s="3085"/>
      <c r="P2460" s="3206"/>
    </row>
    <row r="2461" spans="1:16" s="3084" customFormat="1" ht="15">
      <c r="A2461" s="3085"/>
      <c r="K2461" s="3168"/>
      <c r="L2461" s="3085"/>
      <c r="M2461" s="3085"/>
      <c r="N2461" s="3085"/>
      <c r="P2461" s="3206"/>
    </row>
    <row r="2462" spans="1:16" s="3084" customFormat="1" ht="15">
      <c r="A2462" s="3085"/>
      <c r="K2462" s="3168"/>
      <c r="L2462" s="3085"/>
      <c r="M2462" s="3085"/>
      <c r="N2462" s="3085"/>
      <c r="P2462" s="3206"/>
    </row>
    <row r="2463" spans="1:16" s="3084" customFormat="1" ht="15">
      <c r="A2463" s="3085"/>
      <c r="K2463" s="3168"/>
      <c r="L2463" s="3085"/>
      <c r="M2463" s="3085"/>
      <c r="N2463" s="3085"/>
      <c r="P2463" s="3206"/>
    </row>
    <row r="2464" spans="1:16" s="3084" customFormat="1" ht="15">
      <c r="A2464" s="3085"/>
      <c r="K2464" s="3168"/>
      <c r="L2464" s="3085"/>
      <c r="M2464" s="3085"/>
      <c r="N2464" s="3085"/>
      <c r="P2464" s="3206"/>
    </row>
    <row r="2465" spans="1:16" s="3084" customFormat="1" ht="15">
      <c r="A2465" s="3085"/>
      <c r="K2465" s="3168"/>
      <c r="L2465" s="3085"/>
      <c r="M2465" s="3085"/>
      <c r="N2465" s="3085"/>
      <c r="P2465" s="3206"/>
    </row>
    <row r="2466" spans="1:16" s="3084" customFormat="1" ht="15">
      <c r="A2466" s="3085"/>
      <c r="K2466" s="3168"/>
      <c r="L2466" s="3085"/>
      <c r="M2466" s="3085"/>
      <c r="N2466" s="3085"/>
      <c r="P2466" s="3206"/>
    </row>
    <row r="2467" spans="1:16" s="3084" customFormat="1" ht="15">
      <c r="A2467" s="3085"/>
      <c r="K2467" s="3168"/>
      <c r="L2467" s="3085"/>
      <c r="M2467" s="3085"/>
      <c r="N2467" s="3085"/>
      <c r="P2467" s="3206"/>
    </row>
    <row r="2468" spans="1:16" s="3084" customFormat="1" ht="15">
      <c r="A2468" s="3085"/>
      <c r="K2468" s="3168"/>
      <c r="L2468" s="3085"/>
      <c r="M2468" s="3085"/>
      <c r="N2468" s="3085"/>
      <c r="P2468" s="3206"/>
    </row>
    <row r="2469" spans="1:16" s="3084" customFormat="1" ht="15">
      <c r="A2469" s="3085"/>
      <c r="K2469" s="3168"/>
      <c r="L2469" s="3085"/>
      <c r="M2469" s="3085"/>
      <c r="N2469" s="3085"/>
      <c r="P2469" s="3206"/>
    </row>
    <row r="2470" spans="1:16" s="3084" customFormat="1" ht="15">
      <c r="A2470" s="3085"/>
      <c r="K2470" s="3168"/>
      <c r="L2470" s="3085"/>
      <c r="M2470" s="3085"/>
      <c r="N2470" s="3085"/>
      <c r="P2470" s="3206"/>
    </row>
    <row r="2471" spans="1:16" s="3084" customFormat="1" ht="15">
      <c r="A2471" s="3085"/>
      <c r="K2471" s="3168"/>
      <c r="L2471" s="3085"/>
      <c r="M2471" s="3085"/>
      <c r="N2471" s="3085"/>
      <c r="P2471" s="3206"/>
    </row>
    <row r="2472" spans="1:16" s="3084" customFormat="1" ht="15">
      <c r="A2472" s="3085"/>
      <c r="K2472" s="3168"/>
      <c r="L2472" s="3085"/>
      <c r="M2472" s="3085"/>
      <c r="N2472" s="3085"/>
      <c r="P2472" s="3206"/>
    </row>
    <row r="2473" spans="1:16" s="3084" customFormat="1" ht="15">
      <c r="A2473" s="3085"/>
      <c r="K2473" s="3168"/>
      <c r="L2473" s="3085"/>
      <c r="M2473" s="3085"/>
      <c r="N2473" s="3085"/>
      <c r="P2473" s="3206"/>
    </row>
    <row r="2474" spans="1:16" s="3084" customFormat="1" ht="15">
      <c r="A2474" s="3085"/>
      <c r="K2474" s="3168"/>
      <c r="L2474" s="3085"/>
      <c r="M2474" s="3085"/>
      <c r="N2474" s="3085"/>
      <c r="P2474" s="3206"/>
    </row>
    <row r="2475" spans="1:16" s="3084" customFormat="1" ht="15">
      <c r="A2475" s="3085"/>
      <c r="K2475" s="3168"/>
      <c r="L2475" s="3085"/>
      <c r="M2475" s="3085"/>
      <c r="N2475" s="3085"/>
      <c r="P2475" s="3206"/>
    </row>
    <row r="2476" spans="1:16" s="3084" customFormat="1" ht="15">
      <c r="A2476" s="3085"/>
      <c r="K2476" s="3168"/>
      <c r="L2476" s="3085"/>
      <c r="M2476" s="3085"/>
      <c r="N2476" s="3085"/>
      <c r="P2476" s="3206"/>
    </row>
    <row r="2477" spans="1:16" s="3084" customFormat="1" ht="15">
      <c r="A2477" s="3085"/>
      <c r="K2477" s="3168"/>
      <c r="L2477" s="3085"/>
      <c r="M2477" s="3085"/>
      <c r="N2477" s="3085"/>
      <c r="P2477" s="3206"/>
    </row>
    <row r="2478" spans="1:16" s="3084" customFormat="1" ht="15">
      <c r="A2478" s="3085"/>
      <c r="K2478" s="3168"/>
      <c r="L2478" s="3085"/>
      <c r="M2478" s="3085"/>
      <c r="N2478" s="3085"/>
      <c r="P2478" s="3206"/>
    </row>
    <row r="2479" spans="1:16" s="3084" customFormat="1" ht="15">
      <c r="A2479" s="3085"/>
      <c r="K2479" s="3168"/>
      <c r="L2479" s="3085"/>
      <c r="M2479" s="3085"/>
      <c r="N2479" s="3085"/>
      <c r="P2479" s="3206"/>
    </row>
    <row r="2480" spans="1:16" s="3084" customFormat="1" ht="15">
      <c r="A2480" s="3085"/>
      <c r="K2480" s="3168"/>
      <c r="L2480" s="3085"/>
      <c r="M2480" s="3085"/>
      <c r="N2480" s="3085"/>
      <c r="P2480" s="3206"/>
    </row>
    <row r="2481" spans="1:16" s="3084" customFormat="1" ht="15">
      <c r="A2481" s="3085"/>
      <c r="K2481" s="3168"/>
      <c r="L2481" s="3085"/>
      <c r="M2481" s="3085"/>
      <c r="N2481" s="3085"/>
      <c r="P2481" s="3206"/>
    </row>
    <row r="2482" spans="1:16" s="3084" customFormat="1" ht="15">
      <c r="A2482" s="3085"/>
      <c r="K2482" s="3168"/>
      <c r="L2482" s="3085"/>
      <c r="M2482" s="3085"/>
      <c r="N2482" s="3085"/>
      <c r="P2482" s="3206"/>
    </row>
    <row r="2483" spans="1:16" s="3084" customFormat="1" ht="15">
      <c r="A2483" s="3085"/>
      <c r="K2483" s="3168"/>
      <c r="L2483" s="3085"/>
      <c r="M2483" s="3085"/>
      <c r="N2483" s="3085"/>
      <c r="P2483" s="3206"/>
    </row>
    <row r="2484" spans="1:16" s="3084" customFormat="1" ht="15">
      <c r="A2484" s="3085"/>
      <c r="K2484" s="3168"/>
      <c r="L2484" s="3085"/>
      <c r="M2484" s="3085"/>
      <c r="N2484" s="3085"/>
      <c r="P2484" s="3206"/>
    </row>
    <row r="2485" spans="1:16" s="3084" customFormat="1" ht="15">
      <c r="A2485" s="3085"/>
      <c r="K2485" s="3168"/>
      <c r="L2485" s="3085"/>
      <c r="M2485" s="3085"/>
      <c r="N2485" s="3085"/>
      <c r="P2485" s="3206"/>
    </row>
    <row r="2486" spans="1:16" s="3084" customFormat="1" ht="15">
      <c r="A2486" s="3085"/>
      <c r="K2486" s="3168"/>
      <c r="L2486" s="3085"/>
      <c r="M2486" s="3085"/>
      <c r="N2486" s="3085"/>
      <c r="P2486" s="3206"/>
    </row>
    <row r="2487" spans="1:16" s="3084" customFormat="1" ht="15">
      <c r="A2487" s="3085"/>
      <c r="K2487" s="3168"/>
      <c r="L2487" s="3085"/>
      <c r="M2487" s="3085"/>
      <c r="N2487" s="3085"/>
      <c r="P2487" s="3206"/>
    </row>
    <row r="2488" spans="1:16" s="3084" customFormat="1" ht="15">
      <c r="A2488" s="3085"/>
      <c r="K2488" s="3168"/>
      <c r="L2488" s="3085"/>
      <c r="M2488" s="3085"/>
      <c r="N2488" s="3085"/>
      <c r="P2488" s="3206"/>
    </row>
    <row r="2489" spans="1:16" s="3084" customFormat="1" ht="15">
      <c r="A2489" s="3085"/>
      <c r="K2489" s="3168"/>
      <c r="L2489" s="3085"/>
      <c r="M2489" s="3085"/>
      <c r="N2489" s="3085"/>
      <c r="P2489" s="3206"/>
    </row>
    <row r="2490" spans="1:16" s="3084" customFormat="1" ht="15">
      <c r="A2490" s="3085"/>
      <c r="K2490" s="3168"/>
      <c r="L2490" s="3085"/>
      <c r="M2490" s="3085"/>
      <c r="N2490" s="3085"/>
      <c r="P2490" s="3206"/>
    </row>
    <row r="2491" spans="1:16" s="3084" customFormat="1" ht="15">
      <c r="A2491" s="3085"/>
      <c r="K2491" s="3168"/>
      <c r="L2491" s="3085"/>
      <c r="M2491" s="3085"/>
      <c r="N2491" s="3085"/>
      <c r="P2491" s="3206"/>
    </row>
    <row r="2492" spans="1:16" s="3084" customFormat="1" ht="15">
      <c r="A2492" s="3085"/>
      <c r="K2492" s="3168"/>
      <c r="L2492" s="3085"/>
      <c r="M2492" s="3085"/>
      <c r="N2492" s="3085"/>
      <c r="P2492" s="3206"/>
    </row>
    <row r="2493" spans="1:16" s="3084" customFormat="1" ht="15">
      <c r="A2493" s="3085"/>
      <c r="K2493" s="3168"/>
      <c r="L2493" s="3085"/>
      <c r="M2493" s="3085"/>
      <c r="N2493" s="3085"/>
      <c r="P2493" s="3206"/>
    </row>
    <row r="2494" spans="1:16" s="3084" customFormat="1" ht="15">
      <c r="A2494" s="3085"/>
      <c r="K2494" s="3168"/>
      <c r="L2494" s="3085"/>
      <c r="M2494" s="3085"/>
      <c r="N2494" s="3085"/>
      <c r="P2494" s="3206"/>
    </row>
    <row r="2495" spans="1:16" s="3084" customFormat="1" ht="15">
      <c r="A2495" s="3085"/>
      <c r="K2495" s="3168"/>
      <c r="L2495" s="3085"/>
      <c r="M2495" s="3085"/>
      <c r="N2495" s="3085"/>
      <c r="P2495" s="3206"/>
    </row>
    <row r="2496" spans="1:16" s="3084" customFormat="1" ht="15">
      <c r="A2496" s="3085"/>
      <c r="K2496" s="3168"/>
      <c r="L2496" s="3085"/>
      <c r="M2496" s="3085"/>
      <c r="N2496" s="3085"/>
      <c r="P2496" s="3206"/>
    </row>
    <row r="2497" spans="1:16" s="3084" customFormat="1" ht="15">
      <c r="A2497" s="3085"/>
      <c r="K2497" s="3168"/>
      <c r="L2497" s="3085"/>
      <c r="M2497" s="3085"/>
      <c r="N2497" s="3085"/>
      <c r="P2497" s="3206"/>
    </row>
    <row r="2498" spans="1:16" s="3084" customFormat="1" ht="15">
      <c r="A2498" s="3085"/>
      <c r="K2498" s="3168"/>
      <c r="L2498" s="3085"/>
      <c r="M2498" s="3085"/>
      <c r="N2498" s="3085"/>
      <c r="P2498" s="3206"/>
    </row>
    <row r="2499" spans="1:16" s="3084" customFormat="1" ht="15">
      <c r="A2499" s="3085"/>
      <c r="K2499" s="3168"/>
      <c r="L2499" s="3085"/>
      <c r="M2499" s="3085"/>
      <c r="N2499" s="3085"/>
      <c r="P2499" s="3206"/>
    </row>
    <row r="2500" spans="1:16" s="3084" customFormat="1" ht="15">
      <c r="A2500" s="3085"/>
      <c r="K2500" s="3168"/>
      <c r="L2500" s="3085"/>
      <c r="M2500" s="3085"/>
      <c r="N2500" s="3085"/>
      <c r="P2500" s="3206"/>
    </row>
    <row r="2501" spans="1:16" s="3084" customFormat="1" ht="15">
      <c r="A2501" s="3085"/>
      <c r="K2501" s="3168"/>
      <c r="L2501" s="3085"/>
      <c r="M2501" s="3085"/>
      <c r="N2501" s="3085"/>
      <c r="P2501" s="3206"/>
    </row>
    <row r="2502" spans="1:16" s="3084" customFormat="1" ht="15">
      <c r="A2502" s="3085"/>
      <c r="K2502" s="3168"/>
      <c r="L2502" s="3085"/>
      <c r="M2502" s="3085"/>
      <c r="N2502" s="3085"/>
      <c r="P2502" s="3206"/>
    </row>
    <row r="2503" spans="1:16" s="3084" customFormat="1" ht="15">
      <c r="A2503" s="3085"/>
      <c r="K2503" s="3168"/>
      <c r="L2503" s="3085"/>
      <c r="M2503" s="3085"/>
      <c r="N2503" s="3085"/>
      <c r="P2503" s="3206"/>
    </row>
    <row r="2504" spans="1:16" s="3084" customFormat="1" ht="15">
      <c r="A2504" s="3085"/>
      <c r="K2504" s="3168"/>
      <c r="L2504" s="3085"/>
      <c r="M2504" s="3085"/>
      <c r="N2504" s="3085"/>
      <c r="P2504" s="3206"/>
    </row>
    <row r="2505" spans="1:16" s="3084" customFormat="1" ht="15">
      <c r="A2505" s="3085"/>
      <c r="K2505" s="3168"/>
      <c r="L2505" s="3085"/>
      <c r="M2505" s="3085"/>
      <c r="N2505" s="3085"/>
      <c r="P2505" s="3206"/>
    </row>
    <row r="2506" spans="1:16" s="3084" customFormat="1" ht="15">
      <c r="A2506" s="3085"/>
      <c r="K2506" s="3168"/>
      <c r="L2506" s="3085"/>
      <c r="M2506" s="3085"/>
      <c r="N2506" s="3085"/>
      <c r="P2506" s="3206"/>
    </row>
    <row r="2507" spans="1:16" s="3084" customFormat="1" ht="15">
      <c r="A2507" s="3085"/>
      <c r="K2507" s="3168"/>
      <c r="L2507" s="3085"/>
      <c r="M2507" s="3085"/>
      <c r="N2507" s="3085"/>
      <c r="P2507" s="3206"/>
    </row>
    <row r="2508" spans="1:16" s="3084" customFormat="1" ht="15">
      <c r="A2508" s="3085"/>
      <c r="K2508" s="3168"/>
      <c r="L2508" s="3085"/>
      <c r="M2508" s="3085"/>
      <c r="N2508" s="3085"/>
      <c r="P2508" s="3206"/>
    </row>
    <row r="2509" spans="1:16" s="3084" customFormat="1" ht="15">
      <c r="A2509" s="3085"/>
      <c r="K2509" s="3168"/>
      <c r="L2509" s="3085"/>
      <c r="M2509" s="3085"/>
      <c r="N2509" s="3085"/>
      <c r="P2509" s="3206"/>
    </row>
    <row r="2510" spans="1:16" s="3084" customFormat="1" ht="15">
      <c r="A2510" s="3085"/>
      <c r="K2510" s="3168"/>
      <c r="L2510" s="3085"/>
      <c r="M2510" s="3085"/>
      <c r="N2510" s="3085"/>
      <c r="P2510" s="3206"/>
    </row>
    <row r="2511" spans="1:16" s="3084" customFormat="1" ht="15">
      <c r="A2511" s="3085"/>
      <c r="K2511" s="3168"/>
      <c r="L2511" s="3085"/>
      <c r="M2511" s="3085"/>
      <c r="N2511" s="3085"/>
      <c r="P2511" s="3206"/>
    </row>
    <row r="2512" spans="1:16" s="3084" customFormat="1" ht="15">
      <c r="A2512" s="3085"/>
      <c r="K2512" s="3168"/>
      <c r="L2512" s="3085"/>
      <c r="M2512" s="3085"/>
      <c r="N2512" s="3085"/>
      <c r="P2512" s="3206"/>
    </row>
    <row r="2513" spans="1:16" s="3084" customFormat="1" ht="15">
      <c r="A2513" s="3085"/>
      <c r="K2513" s="3168"/>
      <c r="L2513" s="3085"/>
      <c r="M2513" s="3085"/>
      <c r="N2513" s="3085"/>
      <c r="P2513" s="3206"/>
    </row>
    <row r="2514" spans="1:16" s="3084" customFormat="1" ht="15">
      <c r="A2514" s="3085"/>
      <c r="K2514" s="3168"/>
      <c r="L2514" s="3085"/>
      <c r="M2514" s="3085"/>
      <c r="N2514" s="3085"/>
      <c r="P2514" s="3206"/>
    </row>
    <row r="2515" spans="1:16" s="3084" customFormat="1" ht="15">
      <c r="A2515" s="3085"/>
      <c r="K2515" s="3168"/>
      <c r="L2515" s="3085"/>
      <c r="M2515" s="3085"/>
      <c r="N2515" s="3085"/>
      <c r="P2515" s="3206"/>
    </row>
    <row r="2516" spans="1:16" s="3084" customFormat="1" ht="15">
      <c r="A2516" s="3085"/>
      <c r="K2516" s="3168"/>
      <c r="L2516" s="3085"/>
      <c r="M2516" s="3085"/>
      <c r="N2516" s="3085"/>
      <c r="P2516" s="3206"/>
    </row>
    <row r="2517" spans="1:16" s="3084" customFormat="1" ht="15">
      <c r="A2517" s="3085"/>
      <c r="K2517" s="3168"/>
      <c r="L2517" s="3085"/>
      <c r="M2517" s="3085"/>
      <c r="N2517" s="3085"/>
      <c r="P2517" s="3206"/>
    </row>
    <row r="2518" spans="1:16" s="3084" customFormat="1" ht="15">
      <c r="A2518" s="3085"/>
      <c r="K2518" s="3168"/>
      <c r="L2518" s="3085"/>
      <c r="M2518" s="3085"/>
      <c r="N2518" s="3085"/>
      <c r="P2518" s="3206"/>
    </row>
    <row r="2519" spans="1:16" s="3084" customFormat="1" ht="15">
      <c r="A2519" s="3085"/>
      <c r="K2519" s="3168"/>
      <c r="L2519" s="3085"/>
      <c r="M2519" s="3085"/>
      <c r="N2519" s="3085"/>
      <c r="P2519" s="3206"/>
    </row>
    <row r="2520" spans="1:16" s="3084" customFormat="1" ht="15">
      <c r="A2520" s="3085"/>
      <c r="K2520" s="3168"/>
      <c r="L2520" s="3085"/>
      <c r="M2520" s="3085"/>
      <c r="N2520" s="3085"/>
      <c r="P2520" s="3206"/>
    </row>
    <row r="2521" spans="1:16" s="3084" customFormat="1" ht="15">
      <c r="A2521" s="3085"/>
      <c r="K2521" s="3168"/>
      <c r="L2521" s="3085"/>
      <c r="M2521" s="3085"/>
      <c r="N2521" s="3085"/>
      <c r="P2521" s="3206"/>
    </row>
    <row r="2522" spans="1:16" s="3084" customFormat="1" ht="15">
      <c r="A2522" s="3085"/>
      <c r="K2522" s="3168"/>
      <c r="L2522" s="3085"/>
      <c r="M2522" s="3085"/>
      <c r="N2522" s="3085"/>
      <c r="P2522" s="3206"/>
    </row>
    <row r="2523" spans="1:16" s="3084" customFormat="1" ht="15">
      <c r="A2523" s="3085"/>
      <c r="K2523" s="3168"/>
      <c r="L2523" s="3085"/>
      <c r="M2523" s="3085"/>
      <c r="N2523" s="3085"/>
      <c r="P2523" s="3206"/>
    </row>
    <row r="2524" spans="1:16" s="3084" customFormat="1" ht="15">
      <c r="A2524" s="3085"/>
      <c r="K2524" s="3168"/>
      <c r="L2524" s="3085"/>
      <c r="M2524" s="3085"/>
      <c r="N2524" s="3085"/>
      <c r="P2524" s="3206"/>
    </row>
    <row r="2525" spans="1:16" s="3084" customFormat="1" ht="15">
      <c r="A2525" s="3085"/>
      <c r="K2525" s="3168"/>
      <c r="L2525" s="3085"/>
      <c r="M2525" s="3085"/>
      <c r="N2525" s="3085"/>
      <c r="P2525" s="3206"/>
    </row>
    <row r="2526" spans="1:16" s="3084" customFormat="1" ht="15">
      <c r="A2526" s="3085"/>
      <c r="K2526" s="3168"/>
      <c r="L2526" s="3085"/>
      <c r="M2526" s="3085"/>
      <c r="N2526" s="3085"/>
      <c r="P2526" s="3206"/>
    </row>
    <row r="2527" spans="1:16" s="3084" customFormat="1" ht="15">
      <c r="A2527" s="3085"/>
      <c r="K2527" s="3168"/>
      <c r="L2527" s="3085"/>
      <c r="M2527" s="3085"/>
      <c r="N2527" s="3085"/>
      <c r="P2527" s="3206"/>
    </row>
    <row r="2528" spans="1:16" s="3084" customFormat="1" ht="15">
      <c r="A2528" s="3085"/>
      <c r="K2528" s="3168"/>
      <c r="L2528" s="3085"/>
      <c r="M2528" s="3085"/>
      <c r="N2528" s="3085"/>
      <c r="P2528" s="3206"/>
    </row>
    <row r="2529" spans="1:16" s="3084" customFormat="1" ht="15">
      <c r="A2529" s="3085"/>
      <c r="K2529" s="3168"/>
      <c r="L2529" s="3085"/>
      <c r="M2529" s="3085"/>
      <c r="N2529" s="3085"/>
      <c r="P2529" s="3206"/>
    </row>
    <row r="2530" spans="1:16" s="3084" customFormat="1" ht="15">
      <c r="A2530" s="3085"/>
      <c r="K2530" s="3168"/>
      <c r="L2530" s="3085"/>
      <c r="M2530" s="3085"/>
      <c r="N2530" s="3085"/>
      <c r="P2530" s="3206"/>
    </row>
    <row r="2531" spans="1:16" s="3084" customFormat="1" ht="15">
      <c r="A2531" s="3085"/>
      <c r="K2531" s="3168"/>
      <c r="L2531" s="3085"/>
      <c r="M2531" s="3085"/>
      <c r="N2531" s="3085"/>
      <c r="P2531" s="3206"/>
    </row>
    <row r="2532" spans="1:16" s="3084" customFormat="1" ht="15">
      <c r="A2532" s="3085"/>
      <c r="K2532" s="3168"/>
      <c r="L2532" s="3085"/>
      <c r="M2532" s="3085"/>
      <c r="N2532" s="3085"/>
      <c r="P2532" s="3206"/>
    </row>
    <row r="2533" spans="1:16" s="3084" customFormat="1" ht="15">
      <c r="A2533" s="3085"/>
      <c r="K2533" s="3168"/>
      <c r="L2533" s="3085"/>
      <c r="M2533" s="3085"/>
      <c r="N2533" s="3085"/>
      <c r="P2533" s="3206"/>
    </row>
    <row r="2534" spans="1:16" s="3084" customFormat="1" ht="15">
      <c r="A2534" s="3085"/>
      <c r="K2534" s="3168"/>
      <c r="L2534" s="3085"/>
      <c r="M2534" s="3085"/>
      <c r="N2534" s="3085"/>
      <c r="P2534" s="3206"/>
    </row>
    <row r="2535" spans="1:16" s="3084" customFormat="1" ht="15">
      <c r="A2535" s="3085"/>
      <c r="K2535" s="3168"/>
      <c r="L2535" s="3085"/>
      <c r="M2535" s="3085"/>
      <c r="N2535" s="3085"/>
      <c r="P2535" s="3206"/>
    </row>
    <row r="2536" spans="1:16" s="3084" customFormat="1" ht="15">
      <c r="A2536" s="3085"/>
      <c r="K2536" s="3168"/>
      <c r="L2536" s="3085"/>
      <c r="M2536" s="3085"/>
      <c r="N2536" s="3085"/>
      <c r="P2536" s="3206"/>
    </row>
    <row r="2537" spans="1:16" s="3084" customFormat="1" ht="15">
      <c r="A2537" s="3085"/>
      <c r="K2537" s="3168"/>
      <c r="L2537" s="3085"/>
      <c r="M2537" s="3085"/>
      <c r="N2537" s="3085"/>
      <c r="P2537" s="3206"/>
    </row>
    <row r="2538" spans="1:16" s="3084" customFormat="1" ht="15">
      <c r="A2538" s="3085"/>
      <c r="K2538" s="3168"/>
      <c r="L2538" s="3085"/>
      <c r="M2538" s="3085"/>
      <c r="N2538" s="3085"/>
      <c r="P2538" s="3206"/>
    </row>
    <row r="2539" spans="1:16" s="3084" customFormat="1" ht="15">
      <c r="A2539" s="3085"/>
      <c r="K2539" s="3168"/>
      <c r="L2539" s="3085"/>
      <c r="M2539" s="3085"/>
      <c r="N2539" s="3085"/>
      <c r="P2539" s="3206"/>
    </row>
    <row r="2540" spans="1:16" s="3084" customFormat="1" ht="15">
      <c r="A2540" s="3085"/>
      <c r="K2540" s="3168"/>
      <c r="L2540" s="3085"/>
      <c r="M2540" s="3085"/>
      <c r="N2540" s="3085"/>
      <c r="P2540" s="3206"/>
    </row>
    <row r="2541" spans="1:16" s="3084" customFormat="1" ht="15">
      <c r="A2541" s="3085"/>
      <c r="K2541" s="3168"/>
      <c r="L2541" s="3085"/>
      <c r="M2541" s="3085"/>
      <c r="N2541" s="3085"/>
      <c r="P2541" s="3206"/>
    </row>
    <row r="2542" spans="1:16" s="3084" customFormat="1" ht="15">
      <c r="A2542" s="3085"/>
      <c r="K2542" s="3168"/>
      <c r="L2542" s="3085"/>
      <c r="M2542" s="3085"/>
      <c r="N2542" s="3085"/>
      <c r="P2542" s="3206"/>
    </row>
    <row r="2543" spans="1:16" s="3084" customFormat="1" ht="15">
      <c r="A2543" s="3085"/>
      <c r="K2543" s="3168"/>
      <c r="L2543" s="3085"/>
      <c r="M2543" s="3085"/>
      <c r="N2543" s="3085"/>
      <c r="P2543" s="3206"/>
    </row>
    <row r="2544" spans="1:16" s="3084" customFormat="1" ht="15">
      <c r="A2544" s="3085"/>
      <c r="K2544" s="3168"/>
      <c r="L2544" s="3085"/>
      <c r="M2544" s="3085"/>
      <c r="N2544" s="3085"/>
      <c r="P2544" s="3206"/>
    </row>
    <row r="2545" spans="1:16" s="3084" customFormat="1" ht="15">
      <c r="A2545" s="3085"/>
      <c r="K2545" s="3168"/>
      <c r="L2545" s="3085"/>
      <c r="M2545" s="3085"/>
      <c r="N2545" s="3085"/>
      <c r="P2545" s="3206"/>
    </row>
    <row r="2546" spans="1:16" s="3084" customFormat="1" ht="15">
      <c r="A2546" s="3085"/>
      <c r="K2546" s="3168"/>
      <c r="L2546" s="3085"/>
      <c r="M2546" s="3085"/>
      <c r="N2546" s="3085"/>
      <c r="P2546" s="3206"/>
    </row>
    <row r="2547" spans="1:16" s="3084" customFormat="1" ht="15">
      <c r="A2547" s="3085"/>
      <c r="K2547" s="3168"/>
      <c r="L2547" s="3085"/>
      <c r="M2547" s="3085"/>
      <c r="N2547" s="3085"/>
      <c r="P2547" s="3206"/>
    </row>
    <row r="2548" spans="1:16" s="3084" customFormat="1" ht="15">
      <c r="A2548" s="3085"/>
      <c r="K2548" s="3168"/>
      <c r="L2548" s="3085"/>
      <c r="M2548" s="3085"/>
      <c r="N2548" s="3085"/>
      <c r="P2548" s="3206"/>
    </row>
    <row r="2549" spans="1:16" s="3084" customFormat="1" ht="15">
      <c r="A2549" s="3085"/>
      <c r="K2549" s="3168"/>
      <c r="L2549" s="3085"/>
      <c r="M2549" s="3085"/>
      <c r="N2549" s="3085"/>
      <c r="P2549" s="3206"/>
    </row>
    <row r="2550" spans="1:16" s="3084" customFormat="1" ht="15">
      <c r="A2550" s="3085"/>
      <c r="K2550" s="3168"/>
      <c r="L2550" s="3085"/>
      <c r="M2550" s="3085"/>
      <c r="N2550" s="3085"/>
      <c r="P2550" s="3206"/>
    </row>
    <row r="2551" spans="1:16" s="3084" customFormat="1" ht="15">
      <c r="A2551" s="3085"/>
      <c r="K2551" s="3168"/>
      <c r="L2551" s="3085"/>
      <c r="M2551" s="3085"/>
      <c r="N2551" s="3085"/>
      <c r="P2551" s="3206"/>
    </row>
    <row r="2552" spans="1:16" s="3084" customFormat="1" ht="15">
      <c r="A2552" s="3085"/>
      <c r="K2552" s="3168"/>
      <c r="L2552" s="3085"/>
      <c r="M2552" s="3085"/>
      <c r="N2552" s="3085"/>
      <c r="P2552" s="3206"/>
    </row>
    <row r="2553" spans="1:16" s="3084" customFormat="1" ht="15">
      <c r="A2553" s="3085"/>
      <c r="K2553" s="3168"/>
      <c r="L2553" s="3085"/>
      <c r="M2553" s="3085"/>
      <c r="N2553" s="3085"/>
      <c r="P2553" s="3206"/>
    </row>
    <row r="2554" spans="1:16" s="3084" customFormat="1" ht="15">
      <c r="A2554" s="3085"/>
      <c r="K2554" s="3168"/>
      <c r="L2554" s="3085"/>
      <c r="M2554" s="3085"/>
      <c r="N2554" s="3085"/>
      <c r="P2554" s="3206"/>
    </row>
    <row r="2555" spans="1:16" s="3084" customFormat="1" ht="15">
      <c r="A2555" s="3085"/>
      <c r="K2555" s="3168"/>
      <c r="L2555" s="3085"/>
      <c r="M2555" s="3085"/>
      <c r="N2555" s="3085"/>
      <c r="P2555" s="3206"/>
    </row>
    <row r="2556" spans="1:16" s="3084" customFormat="1" ht="15">
      <c r="A2556" s="3085"/>
      <c r="K2556" s="3168"/>
      <c r="L2556" s="3085"/>
      <c r="M2556" s="3085"/>
      <c r="N2556" s="3085"/>
      <c r="P2556" s="3206"/>
    </row>
    <row r="2557" spans="1:16" s="3084" customFormat="1" ht="15">
      <c r="A2557" s="3085"/>
      <c r="K2557" s="3168"/>
      <c r="L2557" s="3085"/>
      <c r="M2557" s="3085"/>
      <c r="N2557" s="3085"/>
      <c r="P2557" s="3206"/>
    </row>
    <row r="2558" spans="1:16" s="3084" customFormat="1" ht="15">
      <c r="A2558" s="3085"/>
      <c r="K2558" s="3168"/>
      <c r="L2558" s="3085"/>
      <c r="M2558" s="3085"/>
      <c r="N2558" s="3085"/>
      <c r="P2558" s="3206"/>
    </row>
    <row r="2559" spans="1:16" s="3084" customFormat="1" ht="15">
      <c r="A2559" s="3085"/>
      <c r="K2559" s="3168"/>
      <c r="L2559" s="3085"/>
      <c r="M2559" s="3085"/>
      <c r="N2559" s="3085"/>
      <c r="P2559" s="3206"/>
    </row>
    <row r="2560" spans="1:16" s="3084" customFormat="1" ht="15">
      <c r="A2560" s="3085"/>
      <c r="K2560" s="3168"/>
      <c r="L2560" s="3085"/>
      <c r="M2560" s="3085"/>
      <c r="N2560" s="3085"/>
      <c r="P2560" s="3206"/>
    </row>
    <row r="2561" spans="1:16" s="3084" customFormat="1" ht="15">
      <c r="A2561" s="3085"/>
      <c r="K2561" s="3168"/>
      <c r="L2561" s="3085"/>
      <c r="M2561" s="3085"/>
      <c r="N2561" s="3085"/>
      <c r="P2561" s="3206"/>
    </row>
    <row r="2562" spans="1:16" s="3084" customFormat="1" ht="15">
      <c r="A2562" s="3085"/>
      <c r="K2562" s="3168"/>
      <c r="L2562" s="3085"/>
      <c r="M2562" s="3085"/>
      <c r="N2562" s="3085"/>
      <c r="P2562" s="3206"/>
    </row>
    <row r="2563" spans="1:16" s="3084" customFormat="1" ht="15">
      <c r="A2563" s="3085"/>
      <c r="K2563" s="3168"/>
      <c r="L2563" s="3085"/>
      <c r="M2563" s="3085"/>
      <c r="N2563" s="3085"/>
      <c r="P2563" s="3206"/>
    </row>
    <row r="2564" spans="1:16" s="3084" customFormat="1" ht="15">
      <c r="A2564" s="3085"/>
      <c r="K2564" s="3168"/>
      <c r="L2564" s="3085"/>
      <c r="M2564" s="3085"/>
      <c r="N2564" s="3085"/>
      <c r="P2564" s="3206"/>
    </row>
    <row r="2565" spans="1:16" s="3084" customFormat="1" ht="15">
      <c r="A2565" s="3085"/>
      <c r="K2565" s="3168"/>
      <c r="L2565" s="3085"/>
      <c r="M2565" s="3085"/>
      <c r="N2565" s="3085"/>
      <c r="P2565" s="3206"/>
    </row>
    <row r="2566" spans="1:16" s="3084" customFormat="1" ht="15">
      <c r="A2566" s="3085"/>
      <c r="K2566" s="3168"/>
      <c r="L2566" s="3085"/>
      <c r="M2566" s="3085"/>
      <c r="N2566" s="3085"/>
      <c r="P2566" s="3206"/>
    </row>
    <row r="2567" spans="1:16" s="3084" customFormat="1" ht="15">
      <c r="A2567" s="3085"/>
      <c r="K2567" s="3168"/>
      <c r="L2567" s="3085"/>
      <c r="M2567" s="3085"/>
      <c r="N2567" s="3085"/>
      <c r="P2567" s="3206"/>
    </row>
    <row r="2568" spans="1:16" s="3084" customFormat="1" ht="15">
      <c r="A2568" s="3085"/>
      <c r="K2568" s="3168"/>
      <c r="L2568" s="3085"/>
      <c r="M2568" s="3085"/>
      <c r="N2568" s="3085"/>
      <c r="P2568" s="3206"/>
    </row>
    <row r="2569" spans="1:16" s="3084" customFormat="1" ht="15">
      <c r="A2569" s="3085"/>
      <c r="K2569" s="3168"/>
      <c r="L2569" s="3085"/>
      <c r="M2569" s="3085"/>
      <c r="N2569" s="3085"/>
      <c r="P2569" s="3206"/>
    </row>
    <row r="2570" spans="1:16" s="3084" customFormat="1" ht="15">
      <c r="A2570" s="3085"/>
      <c r="K2570" s="3168"/>
      <c r="L2570" s="3085"/>
      <c r="M2570" s="3085"/>
      <c r="N2570" s="3085"/>
      <c r="P2570" s="3206"/>
    </row>
    <row r="2571" spans="1:16" s="3084" customFormat="1" ht="15">
      <c r="A2571" s="3085"/>
      <c r="K2571" s="3168"/>
      <c r="L2571" s="3085"/>
      <c r="M2571" s="3085"/>
      <c r="N2571" s="3085"/>
      <c r="P2571" s="3206"/>
    </row>
    <row r="2572" spans="1:16" s="3084" customFormat="1" ht="15">
      <c r="A2572" s="3085"/>
      <c r="K2572" s="3168"/>
      <c r="L2572" s="3085"/>
      <c r="M2572" s="3085"/>
      <c r="N2572" s="3085"/>
      <c r="P2572" s="3206"/>
    </row>
    <row r="2573" spans="1:16" s="3084" customFormat="1" ht="15">
      <c r="A2573" s="3085"/>
      <c r="K2573" s="3168"/>
      <c r="L2573" s="3085"/>
      <c r="M2573" s="3085"/>
      <c r="N2573" s="3085"/>
      <c r="P2573" s="3206"/>
    </row>
    <row r="2574" spans="1:16" s="3084" customFormat="1" ht="15">
      <c r="A2574" s="3085"/>
      <c r="K2574" s="3168"/>
      <c r="L2574" s="3085"/>
      <c r="M2574" s="3085"/>
      <c r="N2574" s="3085"/>
      <c r="P2574" s="3206"/>
    </row>
    <row r="2575" spans="1:16" s="3084" customFormat="1" ht="15">
      <c r="A2575" s="3085"/>
      <c r="K2575" s="3168"/>
      <c r="L2575" s="3085"/>
      <c r="M2575" s="3085"/>
      <c r="N2575" s="3085"/>
      <c r="P2575" s="3206"/>
    </row>
    <row r="2576" spans="1:16" s="3084" customFormat="1" ht="15">
      <c r="A2576" s="3085"/>
      <c r="K2576" s="3168"/>
      <c r="L2576" s="3085"/>
      <c r="M2576" s="3085"/>
      <c r="N2576" s="3085"/>
      <c r="P2576" s="3206"/>
    </row>
    <row r="2577" spans="1:16" s="3084" customFormat="1" ht="15">
      <c r="A2577" s="3085"/>
      <c r="K2577" s="3168"/>
      <c r="L2577" s="3085"/>
      <c r="M2577" s="3085"/>
      <c r="N2577" s="3085"/>
      <c r="P2577" s="3206"/>
    </row>
    <row r="2578" spans="1:16" s="3084" customFormat="1" ht="15">
      <c r="A2578" s="3085"/>
      <c r="K2578" s="3168"/>
      <c r="L2578" s="3085"/>
      <c r="M2578" s="3085"/>
      <c r="N2578" s="3085"/>
      <c r="P2578" s="3206"/>
    </row>
    <row r="2579" spans="1:16" s="3084" customFormat="1" ht="15">
      <c r="A2579" s="3085"/>
      <c r="K2579" s="3168"/>
      <c r="L2579" s="3085"/>
      <c r="M2579" s="3085"/>
      <c r="N2579" s="3085"/>
      <c r="P2579" s="3206"/>
    </row>
    <row r="2580" spans="1:16" s="3084" customFormat="1" ht="15">
      <c r="A2580" s="3085"/>
      <c r="K2580" s="3168"/>
      <c r="L2580" s="3085"/>
      <c r="M2580" s="3085"/>
      <c r="N2580" s="3085"/>
      <c r="P2580" s="3206"/>
    </row>
    <row r="2581" spans="1:16" s="3084" customFormat="1" ht="15">
      <c r="A2581" s="3085"/>
      <c r="K2581" s="3168"/>
      <c r="L2581" s="3085"/>
      <c r="M2581" s="3085"/>
      <c r="N2581" s="3085"/>
      <c r="P2581" s="3206"/>
    </row>
    <row r="2582" spans="1:16" s="3084" customFormat="1" ht="15">
      <c r="A2582" s="3085"/>
      <c r="K2582" s="3168"/>
      <c r="L2582" s="3085"/>
      <c r="M2582" s="3085"/>
      <c r="N2582" s="3085"/>
      <c r="P2582" s="3206"/>
    </row>
    <row r="2583" spans="1:16" s="3084" customFormat="1" ht="15">
      <c r="A2583" s="3085"/>
      <c r="K2583" s="3168"/>
      <c r="L2583" s="3085"/>
      <c r="M2583" s="3085"/>
      <c r="N2583" s="3085"/>
      <c r="P2583" s="3206"/>
    </row>
    <row r="2584" spans="1:16" s="3084" customFormat="1" ht="15">
      <c r="A2584" s="3085"/>
      <c r="K2584" s="3168"/>
      <c r="L2584" s="3085"/>
      <c r="M2584" s="3085"/>
      <c r="N2584" s="3085"/>
      <c r="P2584" s="3206"/>
    </row>
    <row r="2585" spans="1:16" s="3084" customFormat="1" ht="15">
      <c r="A2585" s="3085"/>
      <c r="K2585" s="3168"/>
      <c r="L2585" s="3085"/>
      <c r="M2585" s="3085"/>
      <c r="N2585" s="3085"/>
      <c r="P2585" s="3206"/>
    </row>
    <row r="2586" spans="1:16" s="3084" customFormat="1" ht="15">
      <c r="A2586" s="3085"/>
      <c r="K2586" s="3168"/>
      <c r="L2586" s="3085"/>
      <c r="M2586" s="3085"/>
      <c r="N2586" s="3085"/>
      <c r="P2586" s="3206"/>
    </row>
    <row r="2587" spans="1:16" s="3084" customFormat="1" ht="15">
      <c r="A2587" s="3085"/>
      <c r="K2587" s="3168"/>
      <c r="L2587" s="3085"/>
      <c r="M2587" s="3085"/>
      <c r="N2587" s="3085"/>
      <c r="P2587" s="3206"/>
    </row>
    <row r="2588" spans="1:16" s="3084" customFormat="1" ht="15">
      <c r="A2588" s="3085"/>
      <c r="K2588" s="3168"/>
      <c r="L2588" s="3085"/>
      <c r="M2588" s="3085"/>
      <c r="N2588" s="3085"/>
      <c r="P2588" s="3206"/>
    </row>
    <row r="2589" spans="1:16" s="3084" customFormat="1" ht="15">
      <c r="A2589" s="3085"/>
      <c r="K2589" s="3168"/>
      <c r="L2589" s="3085"/>
      <c r="M2589" s="3085"/>
      <c r="N2589" s="3085"/>
      <c r="P2589" s="3206"/>
    </row>
    <row r="2590" spans="1:16" s="3084" customFormat="1" ht="15">
      <c r="A2590" s="3085"/>
      <c r="K2590" s="3168"/>
      <c r="L2590" s="3085"/>
      <c r="M2590" s="3085"/>
      <c r="N2590" s="3085"/>
      <c r="P2590" s="3206"/>
    </row>
    <row r="2591" spans="1:16" s="3084" customFormat="1" ht="15">
      <c r="A2591" s="3085"/>
      <c r="K2591" s="3168"/>
      <c r="L2591" s="3085"/>
      <c r="M2591" s="3085"/>
      <c r="N2591" s="3085"/>
      <c r="P2591" s="3206"/>
    </row>
    <row r="2592" spans="1:16" s="3084" customFormat="1" ht="15">
      <c r="A2592" s="3085"/>
      <c r="K2592" s="3168"/>
      <c r="L2592" s="3085"/>
      <c r="M2592" s="3085"/>
      <c r="N2592" s="3085"/>
      <c r="P2592" s="3206"/>
    </row>
    <row r="2593" spans="1:16" s="3084" customFormat="1" ht="15">
      <c r="A2593" s="3085"/>
      <c r="K2593" s="3168"/>
      <c r="L2593" s="3085"/>
      <c r="M2593" s="3085"/>
      <c r="N2593" s="3085"/>
      <c r="P2593" s="3206"/>
    </row>
    <row r="2594" spans="1:16" s="3084" customFormat="1" ht="15">
      <c r="A2594" s="3085"/>
      <c r="K2594" s="3168"/>
      <c r="L2594" s="3085"/>
      <c r="M2594" s="3085"/>
      <c r="N2594" s="3085"/>
      <c r="P2594" s="3206"/>
    </row>
    <row r="2595" spans="1:16" s="3084" customFormat="1" ht="15">
      <c r="A2595" s="3085"/>
      <c r="K2595" s="3168"/>
      <c r="L2595" s="3085"/>
      <c r="M2595" s="3085"/>
      <c r="N2595" s="3085"/>
      <c r="P2595" s="3206"/>
    </row>
    <row r="2596" spans="1:16" s="3084" customFormat="1" ht="15">
      <c r="A2596" s="3085"/>
      <c r="K2596" s="3168"/>
      <c r="L2596" s="3085"/>
      <c r="M2596" s="3085"/>
      <c r="N2596" s="3085"/>
      <c r="P2596" s="3206"/>
    </row>
    <row r="2597" spans="1:16" s="3084" customFormat="1" ht="15">
      <c r="A2597" s="3085"/>
      <c r="K2597" s="3168"/>
      <c r="L2597" s="3085"/>
      <c r="M2597" s="3085"/>
      <c r="N2597" s="3085"/>
      <c r="P2597" s="3206"/>
    </row>
    <row r="2598" spans="1:16" s="3084" customFormat="1" ht="15">
      <c r="A2598" s="3085"/>
      <c r="K2598" s="3168"/>
      <c r="L2598" s="3085"/>
      <c r="M2598" s="3085"/>
      <c r="N2598" s="3085"/>
      <c r="P2598" s="3206"/>
    </row>
    <row r="2599" spans="1:16" s="3084" customFormat="1" ht="15">
      <c r="A2599" s="3085"/>
      <c r="K2599" s="3168"/>
      <c r="L2599" s="3085"/>
      <c r="M2599" s="3085"/>
      <c r="N2599" s="3085"/>
      <c r="P2599" s="3206"/>
    </row>
    <row r="2600" spans="1:16" s="3084" customFormat="1" ht="15">
      <c r="A2600" s="3085"/>
      <c r="K2600" s="3168"/>
      <c r="L2600" s="3085"/>
      <c r="M2600" s="3085"/>
      <c r="N2600" s="3085"/>
      <c r="P2600" s="3206"/>
    </row>
    <row r="2601" spans="1:16" s="3084" customFormat="1" ht="15">
      <c r="A2601" s="3085"/>
      <c r="K2601" s="3168"/>
      <c r="L2601" s="3085"/>
      <c r="M2601" s="3085"/>
      <c r="N2601" s="3085"/>
      <c r="P2601" s="3206"/>
    </row>
    <row r="2602" spans="1:16" s="3084" customFormat="1" ht="15">
      <c r="A2602" s="3085"/>
      <c r="K2602" s="3168"/>
      <c r="L2602" s="3085"/>
      <c r="M2602" s="3085"/>
      <c r="N2602" s="3085"/>
      <c r="P2602" s="3206"/>
    </row>
    <row r="2603" spans="1:16" s="3084" customFormat="1" ht="15">
      <c r="A2603" s="3085"/>
      <c r="K2603" s="3168"/>
      <c r="L2603" s="3085"/>
      <c r="M2603" s="3085"/>
      <c r="N2603" s="3085"/>
      <c r="P2603" s="3206"/>
    </row>
    <row r="2604" spans="1:16" s="3084" customFormat="1" ht="15">
      <c r="A2604" s="3085"/>
      <c r="K2604" s="3168"/>
      <c r="L2604" s="3085"/>
      <c r="M2604" s="3085"/>
      <c r="N2604" s="3085"/>
      <c r="P2604" s="3206"/>
    </row>
    <row r="2605" spans="1:16" s="3084" customFormat="1" ht="15">
      <c r="A2605" s="3085"/>
      <c r="K2605" s="3168"/>
      <c r="L2605" s="3085"/>
      <c r="M2605" s="3085"/>
      <c r="N2605" s="3085"/>
      <c r="P2605" s="3206"/>
    </row>
    <row r="2606" spans="1:16" s="3084" customFormat="1" ht="15">
      <c r="A2606" s="3085"/>
      <c r="K2606" s="3168"/>
      <c r="L2606" s="3085"/>
      <c r="M2606" s="3085"/>
      <c r="N2606" s="3085"/>
      <c r="P2606" s="3206"/>
    </row>
    <row r="2607" spans="1:16" s="3084" customFormat="1" ht="15">
      <c r="A2607" s="3085"/>
      <c r="K2607" s="3168"/>
      <c r="L2607" s="3085"/>
      <c r="M2607" s="3085"/>
      <c r="N2607" s="3085"/>
      <c r="P2607" s="3206"/>
    </row>
    <row r="2608" spans="1:16" s="3084" customFormat="1" ht="15">
      <c r="A2608" s="3085"/>
      <c r="K2608" s="3168"/>
      <c r="L2608" s="3085"/>
      <c r="M2608" s="3085"/>
      <c r="N2608" s="3085"/>
      <c r="P2608" s="3206"/>
    </row>
    <row r="2609" spans="1:16" s="3084" customFormat="1" ht="15">
      <c r="A2609" s="3085"/>
      <c r="K2609" s="3168"/>
      <c r="L2609" s="3085"/>
      <c r="M2609" s="3085"/>
      <c r="N2609" s="3085"/>
      <c r="P2609" s="3206"/>
    </row>
    <row r="2610" spans="1:16" s="3084" customFormat="1" ht="15">
      <c r="A2610" s="3085"/>
      <c r="K2610" s="3168"/>
      <c r="L2610" s="3085"/>
      <c r="M2610" s="3085"/>
      <c r="N2610" s="3085"/>
      <c r="P2610" s="3206"/>
    </row>
    <row r="2611" spans="1:16" s="3084" customFormat="1" ht="15">
      <c r="A2611" s="3085"/>
      <c r="K2611" s="3168"/>
      <c r="L2611" s="3085"/>
      <c r="M2611" s="3085"/>
      <c r="N2611" s="3085"/>
      <c r="P2611" s="3206"/>
    </row>
    <row r="2612" spans="1:16" s="3084" customFormat="1" ht="15">
      <c r="A2612" s="3085"/>
      <c r="K2612" s="3168"/>
      <c r="L2612" s="3085"/>
      <c r="M2612" s="3085"/>
      <c r="N2612" s="3085"/>
      <c r="P2612" s="3206"/>
    </row>
    <row r="2613" spans="1:16" s="3084" customFormat="1" ht="15">
      <c r="A2613" s="3085"/>
      <c r="K2613" s="3168"/>
      <c r="L2613" s="3085"/>
      <c r="M2613" s="3085"/>
      <c r="N2613" s="3085"/>
      <c r="P2613" s="3206"/>
    </row>
    <row r="2614" spans="1:16" s="3084" customFormat="1" ht="15">
      <c r="A2614" s="3085"/>
      <c r="K2614" s="3168"/>
      <c r="L2614" s="3085"/>
      <c r="M2614" s="3085"/>
      <c r="N2614" s="3085"/>
      <c r="P2614" s="3206"/>
    </row>
    <row r="2615" spans="1:16" s="3084" customFormat="1" ht="15">
      <c r="A2615" s="3085"/>
      <c r="K2615" s="3168"/>
      <c r="L2615" s="3085"/>
      <c r="M2615" s="3085"/>
      <c r="N2615" s="3085"/>
      <c r="P2615" s="3206"/>
    </row>
    <row r="2616" spans="1:16" s="3084" customFormat="1" ht="15">
      <c r="A2616" s="3085"/>
      <c r="K2616" s="3168"/>
      <c r="L2616" s="3085"/>
      <c r="M2616" s="3085"/>
      <c r="N2616" s="3085"/>
      <c r="P2616" s="3206"/>
    </row>
    <row r="2617" spans="1:16" s="3084" customFormat="1" ht="15">
      <c r="A2617" s="3085"/>
      <c r="K2617" s="3168"/>
      <c r="L2617" s="3085"/>
      <c r="M2617" s="3085"/>
      <c r="N2617" s="3085"/>
      <c r="P2617" s="3206"/>
    </row>
    <row r="2618" spans="1:16" s="3084" customFormat="1" ht="15">
      <c r="A2618" s="3085"/>
      <c r="K2618" s="3168"/>
      <c r="L2618" s="3085"/>
      <c r="M2618" s="3085"/>
      <c r="N2618" s="3085"/>
      <c r="P2618" s="3206"/>
    </row>
    <row r="2619" spans="1:16" s="3084" customFormat="1" ht="15">
      <c r="A2619" s="3085"/>
      <c r="K2619" s="3168"/>
      <c r="L2619" s="3085"/>
      <c r="M2619" s="3085"/>
      <c r="N2619" s="3085"/>
      <c r="P2619" s="3206"/>
    </row>
    <row r="2620" spans="1:16" s="3084" customFormat="1" ht="15">
      <c r="A2620" s="3085"/>
      <c r="K2620" s="3168"/>
      <c r="L2620" s="3085"/>
      <c r="M2620" s="3085"/>
      <c r="N2620" s="3085"/>
      <c r="P2620" s="3206"/>
    </row>
    <row r="2621" spans="1:16" s="3084" customFormat="1" ht="15">
      <c r="A2621" s="3085"/>
      <c r="K2621" s="3168"/>
      <c r="L2621" s="3085"/>
      <c r="M2621" s="3085"/>
      <c r="N2621" s="3085"/>
      <c r="P2621" s="3206"/>
    </row>
    <row r="2622" spans="1:16" s="3084" customFormat="1" ht="15">
      <c r="A2622" s="3085"/>
      <c r="K2622" s="3168"/>
      <c r="L2622" s="3085"/>
      <c r="M2622" s="3085"/>
      <c r="N2622" s="3085"/>
      <c r="P2622" s="3206"/>
    </row>
    <row r="2623" spans="1:16" s="3084" customFormat="1" ht="15">
      <c r="A2623" s="3085"/>
      <c r="K2623" s="3168"/>
      <c r="L2623" s="3085"/>
      <c r="M2623" s="3085"/>
      <c r="N2623" s="3085"/>
      <c r="P2623" s="3206"/>
    </row>
    <row r="2624" spans="1:16" s="3084" customFormat="1" ht="15">
      <c r="A2624" s="3085"/>
      <c r="K2624" s="3168"/>
      <c r="L2624" s="3085"/>
      <c r="M2624" s="3085"/>
      <c r="N2624" s="3085"/>
      <c r="P2624" s="3206"/>
    </row>
    <row r="2625" spans="1:16" s="3084" customFormat="1" ht="15">
      <c r="A2625" s="3085"/>
      <c r="K2625" s="3168"/>
      <c r="L2625" s="3085"/>
      <c r="M2625" s="3085"/>
      <c r="N2625" s="3085"/>
      <c r="P2625" s="3206"/>
    </row>
    <row r="2626" spans="1:16" s="3084" customFormat="1" ht="15">
      <c r="A2626" s="3085"/>
      <c r="K2626" s="3168"/>
      <c r="L2626" s="3085"/>
      <c r="M2626" s="3085"/>
      <c r="N2626" s="3085"/>
      <c r="P2626" s="3206"/>
    </row>
    <row r="2627" spans="1:16" s="3084" customFormat="1" ht="15">
      <c r="A2627" s="3085"/>
      <c r="K2627" s="3168"/>
      <c r="L2627" s="3085"/>
      <c r="M2627" s="3085"/>
      <c r="N2627" s="3085"/>
      <c r="P2627" s="3206"/>
    </row>
    <row r="2628" spans="1:16" s="3084" customFormat="1" ht="15">
      <c r="A2628" s="3085"/>
      <c r="K2628" s="3168"/>
      <c r="L2628" s="3085"/>
      <c r="M2628" s="3085"/>
      <c r="N2628" s="3085"/>
      <c r="P2628" s="3206"/>
    </row>
    <row r="2629" spans="1:16" s="3084" customFormat="1" ht="15">
      <c r="A2629" s="3085"/>
      <c r="K2629" s="3168"/>
      <c r="L2629" s="3085"/>
      <c r="M2629" s="3085"/>
      <c r="N2629" s="3085"/>
      <c r="P2629" s="3206"/>
    </row>
    <row r="2630" spans="1:16" s="3084" customFormat="1" ht="15">
      <c r="A2630" s="3085"/>
      <c r="K2630" s="3168"/>
      <c r="L2630" s="3085"/>
      <c r="M2630" s="3085"/>
      <c r="N2630" s="3085"/>
      <c r="P2630" s="3206"/>
    </row>
    <row r="2631" spans="1:16" s="3084" customFormat="1" ht="15">
      <c r="A2631" s="3085"/>
      <c r="K2631" s="3168"/>
      <c r="L2631" s="3085"/>
      <c r="M2631" s="3085"/>
      <c r="N2631" s="3085"/>
      <c r="P2631" s="3206"/>
    </row>
    <row r="2632" spans="1:16" s="3084" customFormat="1" ht="15">
      <c r="A2632" s="3085"/>
      <c r="K2632" s="3168"/>
      <c r="L2632" s="3085"/>
      <c r="M2632" s="3085"/>
      <c r="N2632" s="3085"/>
      <c r="P2632" s="3206"/>
    </row>
    <row r="2633" spans="1:16" s="3084" customFormat="1" ht="15">
      <c r="A2633" s="3085"/>
      <c r="K2633" s="3168"/>
      <c r="L2633" s="3085"/>
      <c r="M2633" s="3085"/>
      <c r="N2633" s="3085"/>
      <c r="P2633" s="3206"/>
    </row>
    <row r="2634" spans="1:16" s="3084" customFormat="1" ht="15">
      <c r="A2634" s="3085"/>
      <c r="K2634" s="3168"/>
      <c r="L2634" s="3085"/>
      <c r="M2634" s="3085"/>
      <c r="N2634" s="3085"/>
      <c r="P2634" s="3206"/>
    </row>
    <row r="2635" spans="1:16" s="3084" customFormat="1" ht="15">
      <c r="A2635" s="3085"/>
      <c r="K2635" s="3168"/>
      <c r="L2635" s="3085"/>
      <c r="M2635" s="3085"/>
      <c r="N2635" s="3085"/>
      <c r="P2635" s="3206"/>
    </row>
    <row r="2636" spans="1:16" s="3084" customFormat="1" ht="15">
      <c r="A2636" s="3085"/>
      <c r="K2636" s="3168"/>
      <c r="L2636" s="3085"/>
      <c r="M2636" s="3085"/>
      <c r="N2636" s="3085"/>
      <c r="P2636" s="3206"/>
    </row>
    <row r="2637" spans="1:16" s="3084" customFormat="1" ht="15">
      <c r="A2637" s="3085"/>
      <c r="K2637" s="3168"/>
      <c r="L2637" s="3085"/>
      <c r="M2637" s="3085"/>
      <c r="N2637" s="3085"/>
      <c r="P2637" s="3206"/>
    </row>
    <row r="2638" spans="1:16" s="3084" customFormat="1" ht="15">
      <c r="A2638" s="3085"/>
      <c r="K2638" s="3168"/>
      <c r="L2638" s="3085"/>
      <c r="M2638" s="3085"/>
      <c r="N2638" s="3085"/>
      <c r="P2638" s="3206"/>
    </row>
    <row r="2639" spans="1:16" s="3084" customFormat="1" ht="15">
      <c r="A2639" s="3085"/>
      <c r="K2639" s="3168"/>
      <c r="L2639" s="3085"/>
      <c r="M2639" s="3085"/>
      <c r="N2639" s="3085"/>
      <c r="P2639" s="3206"/>
    </row>
    <row r="2640" spans="1:16" s="3084" customFormat="1" ht="15">
      <c r="A2640" s="3085"/>
      <c r="K2640" s="3168"/>
      <c r="L2640" s="3085"/>
      <c r="M2640" s="3085"/>
      <c r="N2640" s="3085"/>
      <c r="P2640" s="3206"/>
    </row>
    <row r="2641" spans="1:16" s="3084" customFormat="1" ht="15">
      <c r="A2641" s="3085"/>
      <c r="K2641" s="3168"/>
      <c r="L2641" s="3085"/>
      <c r="M2641" s="3085"/>
      <c r="N2641" s="3085"/>
      <c r="P2641" s="3206"/>
    </row>
    <row r="2642" spans="1:16" s="3084" customFormat="1" ht="15">
      <c r="A2642" s="3085"/>
      <c r="K2642" s="3168"/>
      <c r="L2642" s="3085"/>
      <c r="M2642" s="3085"/>
      <c r="N2642" s="3085"/>
      <c r="P2642" s="3206"/>
    </row>
    <row r="2643" spans="1:16" s="3084" customFormat="1" ht="15">
      <c r="A2643" s="3085"/>
      <c r="K2643" s="3168"/>
      <c r="L2643" s="3085"/>
      <c r="M2643" s="3085"/>
      <c r="N2643" s="3085"/>
      <c r="P2643" s="3206"/>
    </row>
    <row r="2644" spans="1:16" s="3084" customFormat="1" ht="15">
      <c r="A2644" s="3085"/>
      <c r="K2644" s="3168"/>
      <c r="L2644" s="3085"/>
      <c r="M2644" s="3085"/>
      <c r="N2644" s="3085"/>
      <c r="P2644" s="3206"/>
    </row>
    <row r="2645" spans="1:16" s="3084" customFormat="1" ht="15">
      <c r="A2645" s="3085"/>
      <c r="K2645" s="3168"/>
      <c r="L2645" s="3085"/>
      <c r="M2645" s="3085"/>
      <c r="N2645" s="3085"/>
      <c r="P2645" s="3206"/>
    </row>
    <row r="2646" spans="1:16" s="3084" customFormat="1" ht="15">
      <c r="A2646" s="3085"/>
      <c r="K2646" s="3168"/>
      <c r="L2646" s="3085"/>
      <c r="M2646" s="3085"/>
      <c r="N2646" s="3085"/>
      <c r="P2646" s="3206"/>
    </row>
    <row r="2647" spans="1:16" s="3084" customFormat="1" ht="15">
      <c r="A2647" s="3085"/>
      <c r="K2647" s="3168"/>
      <c r="L2647" s="3085"/>
      <c r="M2647" s="3085"/>
      <c r="N2647" s="3085"/>
      <c r="P2647" s="3206"/>
    </row>
    <row r="2648" spans="1:16" s="3084" customFormat="1" ht="15">
      <c r="A2648" s="3085"/>
      <c r="K2648" s="3168"/>
      <c r="L2648" s="3085"/>
      <c r="M2648" s="3085"/>
      <c r="N2648" s="3085"/>
      <c r="P2648" s="3206"/>
    </row>
    <row r="2649" spans="1:16" s="3084" customFormat="1" ht="15">
      <c r="A2649" s="3085"/>
      <c r="K2649" s="3168"/>
      <c r="L2649" s="3085"/>
      <c r="M2649" s="3085"/>
      <c r="N2649" s="3085"/>
      <c r="P2649" s="3206"/>
    </row>
    <row r="2650" spans="1:16" s="3084" customFormat="1" ht="15">
      <c r="A2650" s="3085"/>
      <c r="K2650" s="3168"/>
      <c r="L2650" s="3085"/>
      <c r="M2650" s="3085"/>
      <c r="N2650" s="3085"/>
      <c r="P2650" s="3206"/>
    </row>
    <row r="2651" spans="1:16" s="3084" customFormat="1" ht="15">
      <c r="A2651" s="3085"/>
      <c r="K2651" s="3168"/>
      <c r="L2651" s="3085"/>
      <c r="M2651" s="3085"/>
      <c r="N2651" s="3085"/>
      <c r="P2651" s="3206"/>
    </row>
    <row r="2652" spans="1:16" s="3084" customFormat="1" ht="15">
      <c r="A2652" s="3085"/>
      <c r="K2652" s="3168"/>
      <c r="L2652" s="3085"/>
      <c r="M2652" s="3085"/>
      <c r="N2652" s="3085"/>
      <c r="P2652" s="3206"/>
    </row>
    <row r="2653" spans="1:16" s="3084" customFormat="1" ht="15">
      <c r="A2653" s="3085"/>
      <c r="K2653" s="3168"/>
      <c r="L2653" s="3085"/>
      <c r="M2653" s="3085"/>
      <c r="N2653" s="3085"/>
      <c r="P2653" s="3206"/>
    </row>
    <row r="2654" spans="1:16" s="3084" customFormat="1" ht="15">
      <c r="A2654" s="3085"/>
      <c r="K2654" s="3168"/>
      <c r="L2654" s="3085"/>
      <c r="M2654" s="3085"/>
      <c r="N2654" s="3085"/>
      <c r="P2654" s="3206"/>
    </row>
    <row r="2655" spans="1:16" s="3084" customFormat="1" ht="15">
      <c r="A2655" s="3085"/>
      <c r="K2655" s="3168"/>
      <c r="L2655" s="3085"/>
      <c r="M2655" s="3085"/>
      <c r="N2655" s="3085"/>
      <c r="P2655" s="3206"/>
    </row>
    <row r="2656" spans="1:16" s="3084" customFormat="1" ht="15">
      <c r="A2656" s="3085"/>
      <c r="K2656" s="3168"/>
      <c r="L2656" s="3085"/>
      <c r="M2656" s="3085"/>
      <c r="N2656" s="3085"/>
      <c r="P2656" s="3206"/>
    </row>
    <row r="2657" spans="1:16" s="3084" customFormat="1" ht="15">
      <c r="A2657" s="3085"/>
      <c r="K2657" s="3168"/>
      <c r="L2657" s="3085"/>
      <c r="M2657" s="3085"/>
      <c r="N2657" s="3085"/>
      <c r="P2657" s="3206"/>
    </row>
    <row r="2658" spans="1:16" s="3084" customFormat="1" ht="15">
      <c r="A2658" s="3085"/>
      <c r="K2658" s="3168"/>
      <c r="L2658" s="3085"/>
      <c r="M2658" s="3085"/>
      <c r="N2658" s="3085"/>
      <c r="P2658" s="3206"/>
    </row>
    <row r="2659" spans="1:16" s="3084" customFormat="1" ht="15">
      <c r="A2659" s="3085"/>
      <c r="K2659" s="3168"/>
      <c r="L2659" s="3085"/>
      <c r="M2659" s="3085"/>
      <c r="N2659" s="3085"/>
      <c r="P2659" s="3206"/>
    </row>
    <row r="2660" spans="1:16" s="3084" customFormat="1" ht="15">
      <c r="A2660" s="3085"/>
      <c r="K2660" s="3168"/>
      <c r="L2660" s="3085"/>
      <c r="M2660" s="3085"/>
      <c r="N2660" s="3085"/>
      <c r="P2660" s="3206"/>
    </row>
    <row r="2661" spans="1:16" s="3084" customFormat="1" ht="15">
      <c r="A2661" s="3085"/>
      <c r="K2661" s="3168"/>
      <c r="L2661" s="3085"/>
      <c r="M2661" s="3085"/>
      <c r="N2661" s="3085"/>
      <c r="P2661" s="3206"/>
    </row>
    <row r="2662" spans="1:16" s="3084" customFormat="1" ht="15">
      <c r="A2662" s="3085"/>
      <c r="K2662" s="3168"/>
      <c r="L2662" s="3085"/>
      <c r="M2662" s="3085"/>
      <c r="N2662" s="3085"/>
      <c r="P2662" s="3206"/>
    </row>
    <row r="2663" spans="1:16" s="3084" customFormat="1" ht="15">
      <c r="A2663" s="3085"/>
      <c r="K2663" s="3168"/>
      <c r="L2663" s="3085"/>
      <c r="M2663" s="3085"/>
      <c r="N2663" s="3085"/>
      <c r="P2663" s="3206"/>
    </row>
    <row r="2664" spans="1:16" s="3084" customFormat="1" ht="15">
      <c r="A2664" s="3085"/>
      <c r="K2664" s="3168"/>
      <c r="L2664" s="3085"/>
      <c r="M2664" s="3085"/>
      <c r="N2664" s="3085"/>
      <c r="P2664" s="3206"/>
    </row>
    <row r="2665" spans="1:16" s="3084" customFormat="1" ht="15">
      <c r="A2665" s="3085"/>
      <c r="K2665" s="3168"/>
      <c r="L2665" s="3085"/>
      <c r="M2665" s="3085"/>
      <c r="N2665" s="3085"/>
      <c r="P2665" s="3206"/>
    </row>
    <row r="2666" spans="1:16" s="3084" customFormat="1" ht="15">
      <c r="A2666" s="3085"/>
      <c r="K2666" s="3168"/>
      <c r="L2666" s="3085"/>
      <c r="M2666" s="3085"/>
      <c r="N2666" s="3085"/>
      <c r="P2666" s="3206"/>
    </row>
    <row r="2667" spans="1:16" s="3084" customFormat="1" ht="15">
      <c r="A2667" s="3085"/>
      <c r="K2667" s="3168"/>
      <c r="L2667" s="3085"/>
      <c r="M2667" s="3085"/>
      <c r="N2667" s="3085"/>
      <c r="P2667" s="3206"/>
    </row>
    <row r="2668" spans="1:16" s="3084" customFormat="1" ht="15">
      <c r="A2668" s="3085"/>
      <c r="K2668" s="3168"/>
      <c r="L2668" s="3085"/>
      <c r="M2668" s="3085"/>
      <c r="N2668" s="3085"/>
      <c r="P2668" s="3206"/>
    </row>
    <row r="2669" spans="1:16" s="3084" customFormat="1" ht="15">
      <c r="A2669" s="3085"/>
      <c r="K2669" s="3168"/>
      <c r="L2669" s="3085"/>
      <c r="M2669" s="3085"/>
      <c r="N2669" s="3085"/>
      <c r="P2669" s="3206"/>
    </row>
    <row r="2670" spans="1:16" s="3084" customFormat="1" ht="15">
      <c r="A2670" s="3085"/>
      <c r="K2670" s="3168"/>
      <c r="L2670" s="3085"/>
      <c r="M2670" s="3085"/>
      <c r="N2670" s="3085"/>
      <c r="P2670" s="3206"/>
    </row>
    <row r="2671" spans="1:16" s="3084" customFormat="1" ht="15">
      <c r="A2671" s="3085"/>
      <c r="K2671" s="3168"/>
      <c r="L2671" s="3085"/>
      <c r="M2671" s="3085"/>
      <c r="N2671" s="3085"/>
      <c r="P2671" s="3206"/>
    </row>
    <row r="2672" spans="1:16" s="3084" customFormat="1" ht="15">
      <c r="A2672" s="3085"/>
      <c r="K2672" s="3168"/>
      <c r="L2672" s="3085"/>
      <c r="M2672" s="3085"/>
      <c r="N2672" s="3085"/>
      <c r="P2672" s="3206"/>
    </row>
    <row r="2673" spans="1:16" s="3084" customFormat="1" ht="15">
      <c r="A2673" s="3085"/>
      <c r="K2673" s="3168"/>
      <c r="L2673" s="3085"/>
      <c r="M2673" s="3085"/>
      <c r="N2673" s="3085"/>
      <c r="P2673" s="3206"/>
    </row>
    <row r="2674" spans="1:16" s="3084" customFormat="1" ht="15">
      <c r="A2674" s="3085"/>
      <c r="K2674" s="3168"/>
      <c r="L2674" s="3085"/>
      <c r="M2674" s="3085"/>
      <c r="N2674" s="3085"/>
      <c r="P2674" s="3206"/>
    </row>
    <row r="2675" spans="1:16" s="3084" customFormat="1" ht="15">
      <c r="A2675" s="3085"/>
      <c r="K2675" s="3168"/>
      <c r="L2675" s="3085"/>
      <c r="M2675" s="3085"/>
      <c r="N2675" s="3085"/>
      <c r="P2675" s="3206"/>
    </row>
    <row r="2676" spans="1:16" s="3084" customFormat="1" ht="15">
      <c r="A2676" s="3085"/>
      <c r="K2676" s="3168"/>
      <c r="L2676" s="3085"/>
      <c r="M2676" s="3085"/>
      <c r="N2676" s="3085"/>
      <c r="P2676" s="3206"/>
    </row>
    <row r="2677" spans="1:16" s="3084" customFormat="1" ht="15">
      <c r="A2677" s="3085"/>
      <c r="K2677" s="3168"/>
      <c r="L2677" s="3085"/>
      <c r="M2677" s="3085"/>
      <c r="N2677" s="3085"/>
      <c r="P2677" s="3206"/>
    </row>
    <row r="2678" spans="1:16" s="3084" customFormat="1" ht="15">
      <c r="A2678" s="3085"/>
      <c r="K2678" s="3168"/>
      <c r="L2678" s="3085"/>
      <c r="M2678" s="3085"/>
      <c r="N2678" s="3085"/>
      <c r="P2678" s="3206"/>
    </row>
    <row r="2679" spans="1:16" s="3084" customFormat="1" ht="15">
      <c r="A2679" s="3085"/>
      <c r="K2679" s="3168"/>
      <c r="L2679" s="3085"/>
      <c r="M2679" s="3085"/>
      <c r="N2679" s="3085"/>
      <c r="P2679" s="3206"/>
    </row>
    <row r="2680" spans="1:16" s="3084" customFormat="1" ht="15">
      <c r="A2680" s="3085"/>
      <c r="K2680" s="3168"/>
      <c r="L2680" s="3085"/>
      <c r="M2680" s="3085"/>
      <c r="N2680" s="3085"/>
      <c r="P2680" s="3206"/>
    </row>
    <row r="2681" spans="1:16" s="3084" customFormat="1" ht="15">
      <c r="A2681" s="3085"/>
      <c r="K2681" s="3168"/>
      <c r="L2681" s="3085"/>
      <c r="M2681" s="3085"/>
      <c r="N2681" s="3085"/>
      <c r="P2681" s="3206"/>
    </row>
    <row r="2682" spans="1:16" s="3084" customFormat="1" ht="15">
      <c r="A2682" s="3085"/>
      <c r="K2682" s="3168"/>
      <c r="L2682" s="3085"/>
      <c r="M2682" s="3085"/>
      <c r="N2682" s="3085"/>
      <c r="P2682" s="3206"/>
    </row>
    <row r="2683" spans="1:16" s="3084" customFormat="1" ht="15">
      <c r="A2683" s="3085"/>
      <c r="K2683" s="3168"/>
      <c r="L2683" s="3085"/>
      <c r="M2683" s="3085"/>
      <c r="N2683" s="3085"/>
      <c r="P2683" s="3206"/>
    </row>
    <row r="2684" spans="1:16" s="3084" customFormat="1" ht="15">
      <c r="A2684" s="3085"/>
      <c r="K2684" s="3168"/>
      <c r="L2684" s="3085"/>
      <c r="M2684" s="3085"/>
      <c r="N2684" s="3085"/>
      <c r="P2684" s="3206"/>
    </row>
    <row r="2685" spans="1:16" s="3084" customFormat="1" ht="15">
      <c r="A2685" s="3085"/>
      <c r="K2685" s="3168"/>
      <c r="L2685" s="3085"/>
      <c r="M2685" s="3085"/>
      <c r="N2685" s="3085"/>
      <c r="P2685" s="3206"/>
    </row>
    <row r="2686" spans="1:16" s="3084" customFormat="1" ht="15">
      <c r="A2686" s="3085"/>
      <c r="K2686" s="3168"/>
      <c r="L2686" s="3085"/>
      <c r="M2686" s="3085"/>
      <c r="N2686" s="3085"/>
      <c r="P2686" s="3206"/>
    </row>
    <row r="2687" spans="1:16" s="3084" customFormat="1" ht="15">
      <c r="A2687" s="3085"/>
      <c r="K2687" s="3168"/>
      <c r="L2687" s="3085"/>
      <c r="M2687" s="3085"/>
      <c r="N2687" s="3085"/>
      <c r="P2687" s="3206"/>
    </row>
    <row r="2688" spans="1:16" s="3084" customFormat="1" ht="15">
      <c r="A2688" s="3085"/>
      <c r="K2688" s="3168"/>
      <c r="L2688" s="3085"/>
      <c r="M2688" s="3085"/>
      <c r="N2688" s="3085"/>
      <c r="P2688" s="3206"/>
    </row>
    <row r="2689" spans="1:16" s="3084" customFormat="1" ht="15">
      <c r="A2689" s="3085"/>
      <c r="K2689" s="3168"/>
      <c r="L2689" s="3085"/>
      <c r="M2689" s="3085"/>
      <c r="N2689" s="3085"/>
      <c r="P2689" s="3206"/>
    </row>
    <row r="2690" spans="1:16" s="3084" customFormat="1" ht="15">
      <c r="A2690" s="3085"/>
      <c r="K2690" s="3168"/>
      <c r="L2690" s="3085"/>
      <c r="M2690" s="3085"/>
      <c r="N2690" s="3085"/>
      <c r="P2690" s="3206"/>
    </row>
    <row r="2691" spans="1:16" s="3084" customFormat="1" ht="15">
      <c r="A2691" s="3085"/>
      <c r="K2691" s="3168"/>
      <c r="L2691" s="3085"/>
      <c r="M2691" s="3085"/>
      <c r="N2691" s="3085"/>
      <c r="P2691" s="3206"/>
    </row>
    <row r="2692" spans="1:16" s="3084" customFormat="1" ht="15">
      <c r="A2692" s="3085"/>
      <c r="K2692" s="3168"/>
      <c r="L2692" s="3085"/>
      <c r="M2692" s="3085"/>
      <c r="N2692" s="3085"/>
      <c r="P2692" s="3206"/>
    </row>
    <row r="2693" spans="1:16" s="3084" customFormat="1" ht="15">
      <c r="A2693" s="3085"/>
      <c r="K2693" s="3168"/>
      <c r="L2693" s="3085"/>
      <c r="M2693" s="3085"/>
      <c r="N2693" s="3085"/>
      <c r="P2693" s="3206"/>
    </row>
    <row r="2694" spans="1:16" s="3084" customFormat="1" ht="15">
      <c r="A2694" s="3085"/>
      <c r="K2694" s="3168"/>
      <c r="L2694" s="3085"/>
      <c r="M2694" s="3085"/>
      <c r="N2694" s="3085"/>
      <c r="P2694" s="3206"/>
    </row>
    <row r="2695" spans="1:16" s="3084" customFormat="1" ht="15">
      <c r="A2695" s="3085"/>
      <c r="K2695" s="3168"/>
      <c r="L2695" s="3085"/>
      <c r="M2695" s="3085"/>
      <c r="N2695" s="3085"/>
      <c r="P2695" s="3206"/>
    </row>
    <row r="2696" spans="1:16" s="3084" customFormat="1" ht="15">
      <c r="A2696" s="3085"/>
      <c r="K2696" s="3168"/>
      <c r="L2696" s="3085"/>
      <c r="M2696" s="3085"/>
      <c r="N2696" s="3085"/>
      <c r="P2696" s="3206"/>
    </row>
    <row r="2697" spans="1:16" s="3084" customFormat="1" ht="15">
      <c r="A2697" s="3085"/>
      <c r="K2697" s="3168"/>
      <c r="L2697" s="3085"/>
      <c r="M2697" s="3085"/>
      <c r="N2697" s="3085"/>
      <c r="P2697" s="3206"/>
    </row>
    <row r="2698" spans="1:16" s="3084" customFormat="1" ht="15">
      <c r="A2698" s="3085"/>
      <c r="K2698" s="3168"/>
      <c r="L2698" s="3085"/>
      <c r="M2698" s="3085"/>
      <c r="N2698" s="3085"/>
      <c r="P2698" s="3206"/>
    </row>
    <row r="2699" spans="1:16" s="3084" customFormat="1" ht="15">
      <c r="A2699" s="3085"/>
      <c r="K2699" s="3168"/>
      <c r="L2699" s="3085"/>
      <c r="M2699" s="3085"/>
      <c r="N2699" s="3085"/>
      <c r="P2699" s="3206"/>
    </row>
    <row r="2700" spans="1:16" s="3084" customFormat="1" ht="15">
      <c r="A2700" s="3085"/>
      <c r="K2700" s="3168"/>
      <c r="L2700" s="3085"/>
      <c r="M2700" s="3085"/>
      <c r="N2700" s="3085"/>
      <c r="P2700" s="3206"/>
    </row>
    <row r="2701" spans="1:16" s="3084" customFormat="1" ht="15">
      <c r="A2701" s="3085"/>
      <c r="K2701" s="3168"/>
      <c r="L2701" s="3085"/>
      <c r="M2701" s="3085"/>
      <c r="N2701" s="3085"/>
      <c r="P2701" s="3206"/>
    </row>
    <row r="2702" spans="1:16" s="3084" customFormat="1" ht="15">
      <c r="A2702" s="3085"/>
      <c r="K2702" s="3168"/>
      <c r="L2702" s="3085"/>
      <c r="M2702" s="3085"/>
      <c r="N2702" s="3085"/>
      <c r="P2702" s="3206"/>
    </row>
    <row r="2703" spans="1:16" s="3084" customFormat="1" ht="15">
      <c r="A2703" s="3085"/>
      <c r="K2703" s="3168"/>
      <c r="L2703" s="3085"/>
      <c r="M2703" s="3085"/>
      <c r="N2703" s="3085"/>
      <c r="P2703" s="3206"/>
    </row>
    <row r="2704" spans="1:16" s="3084" customFormat="1" ht="15">
      <c r="A2704" s="3085"/>
      <c r="K2704" s="3168"/>
      <c r="L2704" s="3085"/>
      <c r="M2704" s="3085"/>
      <c r="N2704" s="3085"/>
      <c r="P2704" s="3206"/>
    </row>
    <row r="2705" spans="1:16" s="3084" customFormat="1" ht="15">
      <c r="A2705" s="3085"/>
      <c r="K2705" s="3168"/>
      <c r="L2705" s="3085"/>
      <c r="M2705" s="3085"/>
      <c r="N2705" s="3085"/>
      <c r="P2705" s="3206"/>
    </row>
    <row r="2706" spans="1:16" s="3084" customFormat="1" ht="15">
      <c r="A2706" s="3085"/>
      <c r="K2706" s="3168"/>
      <c r="L2706" s="3085"/>
      <c r="M2706" s="3085"/>
      <c r="N2706" s="3085"/>
      <c r="P2706" s="3206"/>
    </row>
    <row r="2707" spans="1:16" s="3084" customFormat="1" ht="15">
      <c r="A2707" s="3085"/>
      <c r="K2707" s="3168"/>
      <c r="L2707" s="3085"/>
      <c r="M2707" s="3085"/>
      <c r="N2707" s="3085"/>
      <c r="P2707" s="3206"/>
    </row>
    <row r="2708" spans="1:16" s="3084" customFormat="1" ht="15">
      <c r="A2708" s="3085"/>
      <c r="K2708" s="3168"/>
      <c r="L2708" s="3085"/>
      <c r="M2708" s="3085"/>
      <c r="N2708" s="3085"/>
      <c r="P2708" s="3206"/>
    </row>
    <row r="2709" spans="1:16" s="3084" customFormat="1" ht="15">
      <c r="A2709" s="3085"/>
      <c r="K2709" s="3168"/>
      <c r="L2709" s="3085"/>
      <c r="M2709" s="3085"/>
      <c r="N2709" s="3085"/>
      <c r="P2709" s="3206"/>
    </row>
    <row r="2710" spans="1:16" s="3084" customFormat="1" ht="15">
      <c r="A2710" s="3085"/>
      <c r="K2710" s="3168"/>
      <c r="L2710" s="3085"/>
      <c r="M2710" s="3085"/>
      <c r="N2710" s="3085"/>
      <c r="P2710" s="3206"/>
    </row>
    <row r="2711" spans="1:16" s="3084" customFormat="1" ht="15">
      <c r="A2711" s="3085"/>
      <c r="K2711" s="3168"/>
      <c r="L2711" s="3085"/>
      <c r="M2711" s="3085"/>
      <c r="N2711" s="3085"/>
      <c r="P2711" s="3206"/>
    </row>
    <row r="2712" spans="1:16" s="3084" customFormat="1" ht="15">
      <c r="A2712" s="3085"/>
      <c r="K2712" s="3168"/>
      <c r="L2712" s="3085"/>
      <c r="M2712" s="3085"/>
      <c r="N2712" s="3085"/>
      <c r="P2712" s="3206"/>
    </row>
    <row r="2713" spans="1:16" s="3084" customFormat="1" ht="15">
      <c r="A2713" s="3085"/>
      <c r="K2713" s="3168"/>
      <c r="L2713" s="3085"/>
      <c r="M2713" s="3085"/>
      <c r="N2713" s="3085"/>
      <c r="P2713" s="3206"/>
    </row>
    <row r="2714" spans="1:16" s="3084" customFormat="1" ht="15">
      <c r="A2714" s="3085"/>
      <c r="K2714" s="3168"/>
      <c r="L2714" s="3085"/>
      <c r="M2714" s="3085"/>
      <c r="N2714" s="3085"/>
      <c r="P2714" s="3206"/>
    </row>
    <row r="2715" spans="1:16" s="3084" customFormat="1" ht="15">
      <c r="A2715" s="3085"/>
      <c r="K2715" s="3168"/>
      <c r="L2715" s="3085"/>
      <c r="M2715" s="3085"/>
      <c r="N2715" s="3085"/>
      <c r="P2715" s="3206"/>
    </row>
    <row r="2716" spans="1:16" s="3084" customFormat="1" ht="15">
      <c r="A2716" s="3085"/>
      <c r="K2716" s="3168"/>
      <c r="L2716" s="3085"/>
      <c r="M2716" s="3085"/>
      <c r="N2716" s="3085"/>
      <c r="P2716" s="3206"/>
    </row>
    <row r="2717" spans="1:16" s="3084" customFormat="1" ht="15">
      <c r="A2717" s="3085"/>
      <c r="K2717" s="3168"/>
      <c r="L2717" s="3085"/>
      <c r="M2717" s="3085"/>
      <c r="N2717" s="3085"/>
      <c r="P2717" s="3206"/>
    </row>
    <row r="2718" spans="1:16" s="3084" customFormat="1" ht="15">
      <c r="A2718" s="3085"/>
      <c r="K2718" s="3168"/>
      <c r="L2718" s="3085"/>
      <c r="M2718" s="3085"/>
      <c r="N2718" s="3085"/>
      <c r="P2718" s="3206"/>
    </row>
    <row r="2719" spans="1:16" s="3084" customFormat="1" ht="15">
      <c r="A2719" s="3085"/>
      <c r="K2719" s="3168"/>
      <c r="L2719" s="3085"/>
      <c r="M2719" s="3085"/>
      <c r="N2719" s="3085"/>
      <c r="P2719" s="3206"/>
    </row>
    <row r="2720" spans="1:16" s="3084" customFormat="1" ht="15">
      <c r="A2720" s="3085"/>
      <c r="K2720" s="3168"/>
      <c r="L2720" s="3085"/>
      <c r="M2720" s="3085"/>
      <c r="N2720" s="3085"/>
      <c r="P2720" s="3206"/>
    </row>
    <row r="2721" spans="1:16" s="3084" customFormat="1" ht="15">
      <c r="A2721" s="3085"/>
      <c r="K2721" s="3168"/>
      <c r="L2721" s="3085"/>
      <c r="M2721" s="3085"/>
      <c r="N2721" s="3085"/>
      <c r="P2721" s="3206"/>
    </row>
    <row r="2722" spans="1:16" s="3084" customFormat="1" ht="15">
      <c r="A2722" s="3085"/>
      <c r="K2722" s="3168"/>
      <c r="L2722" s="3085"/>
      <c r="M2722" s="3085"/>
      <c r="N2722" s="3085"/>
      <c r="P2722" s="3206"/>
    </row>
    <row r="2723" spans="1:16" s="3084" customFormat="1" ht="15">
      <c r="A2723" s="3085"/>
      <c r="K2723" s="3168"/>
      <c r="L2723" s="3085"/>
      <c r="M2723" s="3085"/>
      <c r="N2723" s="3085"/>
      <c r="P2723" s="3206"/>
    </row>
    <row r="2724" spans="1:16" s="3084" customFormat="1" ht="15">
      <c r="A2724" s="3085"/>
      <c r="K2724" s="3168"/>
      <c r="L2724" s="3085"/>
      <c r="M2724" s="3085"/>
      <c r="N2724" s="3085"/>
      <c r="P2724" s="3206"/>
    </row>
    <row r="2725" spans="1:16" s="3084" customFormat="1" ht="15">
      <c r="A2725" s="3085"/>
      <c r="K2725" s="3168"/>
      <c r="L2725" s="3085"/>
      <c r="M2725" s="3085"/>
      <c r="N2725" s="3085"/>
      <c r="P2725" s="3206"/>
    </row>
    <row r="2726" spans="1:16" s="3084" customFormat="1" ht="15">
      <c r="A2726" s="3085"/>
      <c r="K2726" s="3168"/>
      <c r="L2726" s="3085"/>
      <c r="M2726" s="3085"/>
      <c r="N2726" s="3085"/>
      <c r="P2726" s="3206"/>
    </row>
    <row r="2727" spans="1:16" s="3084" customFormat="1" ht="15">
      <c r="A2727" s="3085"/>
      <c r="K2727" s="3168"/>
      <c r="L2727" s="3085"/>
      <c r="M2727" s="3085"/>
      <c r="N2727" s="3085"/>
      <c r="P2727" s="3206"/>
    </row>
    <row r="2728" spans="1:16" s="3084" customFormat="1" ht="15">
      <c r="A2728" s="3085"/>
      <c r="K2728" s="3168"/>
      <c r="L2728" s="3085"/>
      <c r="M2728" s="3085"/>
      <c r="N2728" s="3085"/>
      <c r="P2728" s="3206"/>
    </row>
    <row r="2729" spans="1:16" s="3084" customFormat="1" ht="15">
      <c r="A2729" s="3085"/>
      <c r="K2729" s="3168"/>
      <c r="L2729" s="3085"/>
      <c r="M2729" s="3085"/>
      <c r="N2729" s="3085"/>
      <c r="P2729" s="3206"/>
    </row>
    <row r="2730" spans="1:16" s="3084" customFormat="1" ht="15">
      <c r="A2730" s="3085"/>
      <c r="K2730" s="3168"/>
      <c r="L2730" s="3085"/>
      <c r="M2730" s="3085"/>
      <c r="N2730" s="3085"/>
      <c r="P2730" s="3206"/>
    </row>
    <row r="2731" spans="1:16" s="3084" customFormat="1" ht="15">
      <c r="A2731" s="3085"/>
      <c r="K2731" s="3168"/>
      <c r="L2731" s="3085"/>
      <c r="M2731" s="3085"/>
      <c r="N2731" s="3085"/>
      <c r="P2731" s="3206"/>
    </row>
    <row r="2732" spans="1:16" s="3084" customFormat="1" ht="15">
      <c r="A2732" s="3085"/>
      <c r="K2732" s="3168"/>
      <c r="L2732" s="3085"/>
      <c r="M2732" s="3085"/>
      <c r="N2732" s="3085"/>
      <c r="P2732" s="3206"/>
    </row>
    <row r="2733" spans="1:16" s="3084" customFormat="1" ht="15">
      <c r="A2733" s="3085"/>
      <c r="K2733" s="3168"/>
      <c r="L2733" s="3085"/>
      <c r="M2733" s="3085"/>
      <c r="N2733" s="3085"/>
      <c r="P2733" s="3206"/>
    </row>
    <row r="2734" spans="1:16" s="3084" customFormat="1" ht="15">
      <c r="A2734" s="3085"/>
      <c r="K2734" s="3168"/>
      <c r="L2734" s="3085"/>
      <c r="M2734" s="3085"/>
      <c r="N2734" s="3085"/>
      <c r="P2734" s="3206"/>
    </row>
    <row r="2735" spans="1:16" s="3084" customFormat="1" ht="15">
      <c r="A2735" s="3085"/>
      <c r="K2735" s="3168"/>
      <c r="L2735" s="3085"/>
      <c r="M2735" s="3085"/>
      <c r="N2735" s="3085"/>
      <c r="P2735" s="3206"/>
    </row>
    <row r="2736" spans="1:16" s="3084" customFormat="1" ht="15">
      <c r="A2736" s="3085"/>
      <c r="K2736" s="3168"/>
      <c r="L2736" s="3085"/>
      <c r="M2736" s="3085"/>
      <c r="N2736" s="3085"/>
      <c r="P2736" s="3206"/>
    </row>
    <row r="2737" spans="1:16" s="3084" customFormat="1" ht="15">
      <c r="A2737" s="3085"/>
      <c r="K2737" s="3168"/>
      <c r="L2737" s="3085"/>
      <c r="M2737" s="3085"/>
      <c r="N2737" s="3085"/>
      <c r="P2737" s="3206"/>
    </row>
    <row r="2738" spans="1:16" s="3084" customFormat="1" ht="15">
      <c r="A2738" s="3085"/>
      <c r="K2738" s="3168"/>
      <c r="L2738" s="3085"/>
      <c r="M2738" s="3085"/>
      <c r="N2738" s="3085"/>
      <c r="P2738" s="3206"/>
    </row>
    <row r="2739" spans="1:16" s="3084" customFormat="1" ht="15">
      <c r="A2739" s="3085"/>
      <c r="K2739" s="3168"/>
      <c r="L2739" s="3085"/>
      <c r="M2739" s="3085"/>
      <c r="N2739" s="3085"/>
      <c r="P2739" s="3206"/>
    </row>
    <row r="2740" spans="1:16" s="3084" customFormat="1" ht="15">
      <c r="A2740" s="3085"/>
      <c r="K2740" s="3168"/>
      <c r="L2740" s="3085"/>
      <c r="M2740" s="3085"/>
      <c r="N2740" s="3085"/>
      <c r="P2740" s="3206"/>
    </row>
    <row r="2741" spans="1:16" s="3084" customFormat="1" ht="15">
      <c r="A2741" s="3085"/>
      <c r="K2741" s="3168"/>
      <c r="L2741" s="3085"/>
      <c r="M2741" s="3085"/>
      <c r="N2741" s="3085"/>
      <c r="P2741" s="3206"/>
    </row>
    <row r="2742" spans="1:16" s="3084" customFormat="1" ht="15">
      <c r="A2742" s="3085"/>
      <c r="K2742" s="3168"/>
      <c r="L2742" s="3085"/>
      <c r="M2742" s="3085"/>
      <c r="N2742" s="3085"/>
      <c r="P2742" s="3206"/>
    </row>
    <row r="2743" spans="1:16" s="3084" customFormat="1" ht="15">
      <c r="A2743" s="3085"/>
      <c r="K2743" s="3168"/>
      <c r="L2743" s="3085"/>
      <c r="M2743" s="3085"/>
      <c r="N2743" s="3085"/>
      <c r="P2743" s="3206"/>
    </row>
    <row r="2744" spans="1:16" s="3084" customFormat="1" ht="15">
      <c r="A2744" s="3085"/>
      <c r="K2744" s="3168"/>
      <c r="L2744" s="3085"/>
      <c r="M2744" s="3085"/>
      <c r="N2744" s="3085"/>
      <c r="P2744" s="3206"/>
    </row>
    <row r="2745" spans="1:16" s="3084" customFormat="1" ht="15">
      <c r="A2745" s="3085"/>
      <c r="K2745" s="3168"/>
      <c r="L2745" s="3085"/>
      <c r="M2745" s="3085"/>
      <c r="N2745" s="3085"/>
      <c r="P2745" s="3206"/>
    </row>
    <row r="2746" spans="1:16" s="3084" customFormat="1" ht="15">
      <c r="A2746" s="3085"/>
      <c r="K2746" s="3168"/>
      <c r="L2746" s="3085"/>
      <c r="M2746" s="3085"/>
      <c r="N2746" s="3085"/>
      <c r="P2746" s="3206"/>
    </row>
    <row r="2747" spans="1:16" s="3084" customFormat="1" ht="15">
      <c r="A2747" s="3085"/>
      <c r="K2747" s="3168"/>
      <c r="L2747" s="3085"/>
      <c r="M2747" s="3085"/>
      <c r="N2747" s="3085"/>
      <c r="P2747" s="3206"/>
    </row>
    <row r="2748" spans="1:16" s="3084" customFormat="1" ht="15">
      <c r="A2748" s="3085"/>
      <c r="K2748" s="3168"/>
      <c r="L2748" s="3085"/>
      <c r="M2748" s="3085"/>
      <c r="N2748" s="3085"/>
      <c r="P2748" s="3206"/>
    </row>
    <row r="2749" spans="1:16" s="3084" customFormat="1" ht="15">
      <c r="A2749" s="3085"/>
      <c r="K2749" s="3168"/>
      <c r="L2749" s="3085"/>
      <c r="M2749" s="3085"/>
      <c r="N2749" s="3085"/>
      <c r="P2749" s="3206"/>
    </row>
    <row r="2750" spans="1:16" s="3084" customFormat="1" ht="15">
      <c r="A2750" s="3085"/>
      <c r="K2750" s="3168"/>
      <c r="L2750" s="3085"/>
      <c r="M2750" s="3085"/>
      <c r="N2750" s="3085"/>
      <c r="P2750" s="3206"/>
    </row>
    <row r="2751" spans="1:16" s="3084" customFormat="1" ht="15">
      <c r="A2751" s="3085"/>
      <c r="K2751" s="3168"/>
      <c r="L2751" s="3085"/>
      <c r="M2751" s="3085"/>
      <c r="N2751" s="3085"/>
      <c r="P2751" s="3206"/>
    </row>
    <row r="2752" spans="1:16" s="3084" customFormat="1" ht="15">
      <c r="A2752" s="3085"/>
      <c r="K2752" s="3168"/>
      <c r="L2752" s="3085"/>
      <c r="M2752" s="3085"/>
      <c r="N2752" s="3085"/>
      <c r="P2752" s="3206"/>
    </row>
    <row r="2753" spans="1:16" s="3084" customFormat="1" ht="15">
      <c r="A2753" s="3085"/>
      <c r="K2753" s="3168"/>
      <c r="L2753" s="3085"/>
      <c r="M2753" s="3085"/>
      <c r="N2753" s="3085"/>
      <c r="P2753" s="3206"/>
    </row>
    <row r="2754" spans="1:16" s="3084" customFormat="1" ht="15">
      <c r="A2754" s="3085"/>
      <c r="K2754" s="3168"/>
      <c r="L2754" s="3085"/>
      <c r="M2754" s="3085"/>
      <c r="N2754" s="3085"/>
      <c r="P2754" s="3206"/>
    </row>
    <row r="2755" spans="1:16" s="3084" customFormat="1" ht="15">
      <c r="A2755" s="3085"/>
      <c r="K2755" s="3168"/>
      <c r="L2755" s="3085"/>
      <c r="M2755" s="3085"/>
      <c r="N2755" s="3085"/>
      <c r="P2755" s="3206"/>
    </row>
    <row r="2756" spans="1:16" s="3084" customFormat="1" ht="15">
      <c r="A2756" s="3085"/>
      <c r="K2756" s="3168"/>
      <c r="L2756" s="3085"/>
      <c r="M2756" s="3085"/>
      <c r="N2756" s="3085"/>
      <c r="P2756" s="3206"/>
    </row>
    <row r="2757" spans="1:16" s="3084" customFormat="1" ht="15">
      <c r="A2757" s="3085"/>
      <c r="K2757" s="3168"/>
      <c r="L2757" s="3085"/>
      <c r="M2757" s="3085"/>
      <c r="N2757" s="3085"/>
      <c r="P2757" s="3206"/>
    </row>
    <row r="2758" spans="1:16" s="3084" customFormat="1" ht="15">
      <c r="A2758" s="3085"/>
      <c r="K2758" s="3168"/>
      <c r="L2758" s="3085"/>
      <c r="M2758" s="3085"/>
      <c r="N2758" s="3085"/>
      <c r="P2758" s="3206"/>
    </row>
    <row r="2759" spans="1:16" s="3084" customFormat="1" ht="15">
      <c r="A2759" s="3085"/>
      <c r="K2759" s="3168"/>
      <c r="L2759" s="3085"/>
      <c r="M2759" s="3085"/>
      <c r="N2759" s="3085"/>
      <c r="P2759" s="3206"/>
    </row>
    <row r="2760" spans="1:16" s="3084" customFormat="1" ht="15">
      <c r="A2760" s="3085"/>
      <c r="K2760" s="3168"/>
      <c r="L2760" s="3085"/>
      <c r="M2760" s="3085"/>
      <c r="N2760" s="3085"/>
      <c r="P2760" s="3206"/>
    </row>
    <row r="2761" spans="1:16" s="3084" customFormat="1" ht="15">
      <c r="A2761" s="3085"/>
      <c r="K2761" s="3168"/>
      <c r="L2761" s="3085"/>
      <c r="M2761" s="3085"/>
      <c r="N2761" s="3085"/>
      <c r="P2761" s="3206"/>
    </row>
    <row r="2762" spans="1:16" s="3084" customFormat="1" ht="15">
      <c r="A2762" s="3085"/>
      <c r="K2762" s="3168"/>
      <c r="L2762" s="3085"/>
      <c r="M2762" s="3085"/>
      <c r="N2762" s="3085"/>
      <c r="P2762" s="3206"/>
    </row>
    <row r="2763" spans="1:16" s="3084" customFormat="1" ht="15">
      <c r="A2763" s="3085"/>
      <c r="K2763" s="3168"/>
      <c r="L2763" s="3085"/>
      <c r="M2763" s="3085"/>
      <c r="N2763" s="3085"/>
      <c r="P2763" s="3206"/>
    </row>
    <row r="2764" spans="1:16" s="3084" customFormat="1" ht="15">
      <c r="A2764" s="3085"/>
      <c r="K2764" s="3168"/>
      <c r="L2764" s="3085"/>
      <c r="M2764" s="3085"/>
      <c r="N2764" s="3085"/>
      <c r="P2764" s="3206"/>
    </row>
    <row r="2765" spans="1:16" s="3084" customFormat="1" ht="15">
      <c r="A2765" s="3085"/>
      <c r="K2765" s="3168"/>
      <c r="L2765" s="3085"/>
      <c r="M2765" s="3085"/>
      <c r="N2765" s="3085"/>
      <c r="P2765" s="3206"/>
    </row>
    <row r="2766" spans="1:16" s="3084" customFormat="1" ht="15">
      <c r="A2766" s="3085"/>
      <c r="K2766" s="3168"/>
      <c r="L2766" s="3085"/>
      <c r="M2766" s="3085"/>
      <c r="N2766" s="3085"/>
      <c r="P2766" s="3206"/>
    </row>
    <row r="2767" spans="1:16" s="3084" customFormat="1" ht="15">
      <c r="A2767" s="3085"/>
      <c r="K2767" s="3168"/>
      <c r="L2767" s="3085"/>
      <c r="M2767" s="3085"/>
      <c r="N2767" s="3085"/>
      <c r="P2767" s="3206"/>
    </row>
    <row r="2768" spans="1:16" s="3084" customFormat="1" ht="15">
      <c r="A2768" s="3085"/>
      <c r="K2768" s="3168"/>
      <c r="L2768" s="3085"/>
      <c r="M2768" s="3085"/>
      <c r="N2768" s="3085"/>
      <c r="P2768" s="3206"/>
    </row>
    <row r="2769" spans="1:16" s="3084" customFormat="1" ht="15">
      <c r="A2769" s="3085"/>
      <c r="K2769" s="3168"/>
      <c r="L2769" s="3085"/>
      <c r="M2769" s="3085"/>
      <c r="N2769" s="3085"/>
      <c r="P2769" s="3206"/>
    </row>
    <row r="2770" spans="1:16" s="3084" customFormat="1" ht="15">
      <c r="A2770" s="3085"/>
      <c r="K2770" s="3168"/>
      <c r="L2770" s="3085"/>
      <c r="M2770" s="3085"/>
      <c r="N2770" s="3085"/>
      <c r="P2770" s="3206"/>
    </row>
    <row r="2771" spans="1:16" s="3084" customFormat="1" ht="15">
      <c r="A2771" s="3085"/>
      <c r="K2771" s="3168"/>
      <c r="L2771" s="3085"/>
      <c r="M2771" s="3085"/>
      <c r="N2771" s="3085"/>
      <c r="P2771" s="3206"/>
    </row>
    <row r="2772" spans="1:16" s="3084" customFormat="1" ht="15">
      <c r="A2772" s="3085"/>
      <c r="K2772" s="3168"/>
      <c r="L2772" s="3085"/>
      <c r="M2772" s="3085"/>
      <c r="N2772" s="3085"/>
      <c r="P2772" s="3206"/>
    </row>
    <row r="2773" spans="1:16" s="3084" customFormat="1" ht="15">
      <c r="A2773" s="3085"/>
      <c r="K2773" s="3168"/>
      <c r="L2773" s="3085"/>
      <c r="M2773" s="3085"/>
      <c r="N2773" s="3085"/>
      <c r="P2773" s="3206"/>
    </row>
    <row r="2774" spans="1:16" s="3084" customFormat="1" ht="15">
      <c r="A2774" s="3085"/>
      <c r="K2774" s="3168"/>
      <c r="L2774" s="3085"/>
      <c r="M2774" s="3085"/>
      <c r="N2774" s="3085"/>
      <c r="P2774" s="3206"/>
    </row>
    <row r="2775" spans="1:16" s="3084" customFormat="1" ht="15">
      <c r="A2775" s="3085"/>
      <c r="K2775" s="3168"/>
      <c r="L2775" s="3085"/>
      <c r="M2775" s="3085"/>
      <c r="N2775" s="3085"/>
      <c r="P2775" s="3206"/>
    </row>
    <row r="2776" spans="1:16" s="3084" customFormat="1" ht="15">
      <c r="A2776" s="3085"/>
      <c r="K2776" s="3168"/>
      <c r="L2776" s="3085"/>
      <c r="M2776" s="3085"/>
      <c r="N2776" s="3085"/>
      <c r="P2776" s="3206"/>
    </row>
    <row r="2777" spans="1:16" s="3084" customFormat="1" ht="15">
      <c r="A2777" s="3085"/>
      <c r="K2777" s="3168"/>
      <c r="L2777" s="3085"/>
      <c r="M2777" s="3085"/>
      <c r="N2777" s="3085"/>
      <c r="P2777" s="3206"/>
    </row>
    <row r="2778" spans="1:16" s="3084" customFormat="1" ht="15">
      <c r="A2778" s="3085"/>
      <c r="K2778" s="3168"/>
      <c r="L2778" s="3085"/>
      <c r="M2778" s="3085"/>
      <c r="N2778" s="3085"/>
      <c r="P2778" s="3206"/>
    </row>
    <row r="2779" spans="1:16" s="3084" customFormat="1" ht="15">
      <c r="A2779" s="3085"/>
      <c r="K2779" s="3168"/>
      <c r="L2779" s="3085"/>
      <c r="M2779" s="3085"/>
      <c r="N2779" s="3085"/>
      <c r="P2779" s="3206"/>
    </row>
    <row r="2780" spans="1:16" s="3084" customFormat="1" ht="15">
      <c r="A2780" s="3085"/>
      <c r="K2780" s="3168"/>
      <c r="L2780" s="3085"/>
      <c r="M2780" s="3085"/>
      <c r="N2780" s="3085"/>
      <c r="P2780" s="3206"/>
    </row>
    <row r="2781" spans="1:16" s="3084" customFormat="1" ht="15">
      <c r="A2781" s="3085"/>
      <c r="K2781" s="3168"/>
      <c r="L2781" s="3085"/>
      <c r="M2781" s="3085"/>
      <c r="N2781" s="3085"/>
      <c r="P2781" s="3206"/>
    </row>
    <row r="2782" spans="1:16" s="3084" customFormat="1" ht="15">
      <c r="A2782" s="3085"/>
      <c r="K2782" s="3168"/>
      <c r="L2782" s="3085"/>
      <c r="M2782" s="3085"/>
      <c r="N2782" s="3085"/>
      <c r="P2782" s="3206"/>
    </row>
    <row r="2783" spans="1:16" s="3084" customFormat="1" ht="15">
      <c r="A2783" s="3085"/>
      <c r="K2783" s="3168"/>
      <c r="L2783" s="3085"/>
      <c r="M2783" s="3085"/>
      <c r="N2783" s="3085"/>
      <c r="P2783" s="3206"/>
    </row>
    <row r="2784" spans="1:16" s="3084" customFormat="1" ht="15">
      <c r="A2784" s="3085"/>
      <c r="K2784" s="3168"/>
      <c r="L2784" s="3085"/>
      <c r="M2784" s="3085"/>
      <c r="N2784" s="3085"/>
      <c r="P2784" s="3206"/>
    </row>
    <row r="2785" spans="1:16" s="3084" customFormat="1" ht="15">
      <c r="A2785" s="3085"/>
      <c r="K2785" s="3168"/>
      <c r="L2785" s="3085"/>
      <c r="M2785" s="3085"/>
      <c r="N2785" s="3085"/>
      <c r="P2785" s="3206"/>
    </row>
    <row r="2786" spans="1:16" s="3084" customFormat="1" ht="15">
      <c r="A2786" s="3085"/>
      <c r="K2786" s="3168"/>
      <c r="L2786" s="3085"/>
      <c r="M2786" s="3085"/>
      <c r="N2786" s="3085"/>
      <c r="P2786" s="3206"/>
    </row>
    <row r="2787" spans="1:16" s="3084" customFormat="1" ht="15">
      <c r="A2787" s="3085"/>
      <c r="K2787" s="3168"/>
      <c r="L2787" s="3085"/>
      <c r="M2787" s="3085"/>
      <c r="N2787" s="3085"/>
      <c r="P2787" s="3206"/>
    </row>
    <row r="2788" spans="1:16" s="3084" customFormat="1" ht="15">
      <c r="A2788" s="3085"/>
      <c r="K2788" s="3168"/>
      <c r="L2788" s="3085"/>
      <c r="M2788" s="3085"/>
      <c r="N2788" s="3085"/>
      <c r="P2788" s="3206"/>
    </row>
    <row r="2789" spans="1:16" s="3084" customFormat="1" ht="15">
      <c r="A2789" s="3085"/>
      <c r="K2789" s="3168"/>
      <c r="L2789" s="3085"/>
      <c r="M2789" s="3085"/>
      <c r="N2789" s="3085"/>
      <c r="P2789" s="3206"/>
    </row>
    <row r="2790" spans="1:16" s="3084" customFormat="1" ht="15">
      <c r="A2790" s="3085"/>
      <c r="K2790" s="3168"/>
      <c r="L2790" s="3085"/>
      <c r="M2790" s="3085"/>
      <c r="N2790" s="3085"/>
      <c r="P2790" s="3206"/>
    </row>
    <row r="2791" spans="1:16" s="3084" customFormat="1" ht="15">
      <c r="A2791" s="3085"/>
      <c r="K2791" s="3168"/>
      <c r="L2791" s="3085"/>
      <c r="M2791" s="3085"/>
      <c r="N2791" s="3085"/>
      <c r="P2791" s="3206"/>
    </row>
    <row r="2792" spans="1:16" s="3084" customFormat="1" ht="15">
      <c r="A2792" s="3085"/>
      <c r="K2792" s="3168"/>
      <c r="L2792" s="3085"/>
      <c r="M2792" s="3085"/>
      <c r="N2792" s="3085"/>
      <c r="P2792" s="3206"/>
    </row>
    <row r="2793" spans="1:16" s="3084" customFormat="1" ht="15">
      <c r="A2793" s="3085"/>
      <c r="K2793" s="3168"/>
      <c r="L2793" s="3085"/>
      <c r="M2793" s="3085"/>
      <c r="N2793" s="3085"/>
      <c r="P2793" s="3206"/>
    </row>
    <row r="2794" spans="1:16" s="3084" customFormat="1" ht="15">
      <c r="A2794" s="3085"/>
      <c r="K2794" s="3168"/>
      <c r="L2794" s="3085"/>
      <c r="M2794" s="3085"/>
      <c r="N2794" s="3085"/>
      <c r="P2794" s="3206"/>
    </row>
    <row r="2795" spans="1:16" s="3084" customFormat="1" ht="15">
      <c r="A2795" s="3085"/>
      <c r="K2795" s="3168"/>
      <c r="L2795" s="3085"/>
      <c r="M2795" s="3085"/>
      <c r="N2795" s="3085"/>
      <c r="P2795" s="3206"/>
    </row>
    <row r="2796" spans="1:16" s="3084" customFormat="1" ht="15">
      <c r="A2796" s="3085"/>
      <c r="K2796" s="3168"/>
      <c r="L2796" s="3085"/>
      <c r="M2796" s="3085"/>
      <c r="N2796" s="3085"/>
      <c r="P2796" s="3206"/>
    </row>
    <row r="2797" spans="1:16" s="3084" customFormat="1" ht="15">
      <c r="A2797" s="3085"/>
      <c r="K2797" s="3168"/>
      <c r="L2797" s="3085"/>
      <c r="M2797" s="3085"/>
      <c r="N2797" s="3085"/>
      <c r="P2797" s="3206"/>
    </row>
    <row r="2798" spans="1:16" s="3084" customFormat="1" ht="15">
      <c r="A2798" s="3085"/>
      <c r="K2798" s="3168"/>
      <c r="L2798" s="3085"/>
      <c r="M2798" s="3085"/>
      <c r="N2798" s="3085"/>
      <c r="P2798" s="3206"/>
    </row>
    <row r="2799" spans="1:16" s="3084" customFormat="1" ht="15">
      <c r="A2799" s="3085"/>
      <c r="K2799" s="3168"/>
      <c r="L2799" s="3085"/>
      <c r="M2799" s="3085"/>
      <c r="N2799" s="3085"/>
      <c r="P2799" s="3206"/>
    </row>
    <row r="2800" spans="1:16" s="3084" customFormat="1" ht="15">
      <c r="A2800" s="3085"/>
      <c r="K2800" s="3168"/>
      <c r="L2800" s="3085"/>
      <c r="M2800" s="3085"/>
      <c r="N2800" s="3085"/>
      <c r="P2800" s="3206"/>
    </row>
    <row r="2801" spans="1:16" s="3084" customFormat="1" ht="15">
      <c r="A2801" s="3085"/>
      <c r="K2801" s="3168"/>
      <c r="L2801" s="3085"/>
      <c r="M2801" s="3085"/>
      <c r="N2801" s="3085"/>
      <c r="P2801" s="3206"/>
    </row>
    <row r="2802" spans="1:16" s="3084" customFormat="1" ht="15">
      <c r="A2802" s="3085"/>
      <c r="K2802" s="3168"/>
      <c r="L2802" s="3085"/>
      <c r="M2802" s="3085"/>
      <c r="N2802" s="3085"/>
      <c r="P2802" s="3206"/>
    </row>
    <row r="2803" spans="1:16" s="3084" customFormat="1" ht="15">
      <c r="A2803" s="3085"/>
      <c r="K2803" s="3168"/>
      <c r="L2803" s="3085"/>
      <c r="M2803" s="3085"/>
      <c r="N2803" s="3085"/>
      <c r="P2803" s="3206"/>
    </row>
    <row r="2804" spans="1:16" s="3084" customFormat="1" ht="15">
      <c r="A2804" s="3085"/>
      <c r="K2804" s="3168"/>
      <c r="L2804" s="3085"/>
      <c r="M2804" s="3085"/>
      <c r="N2804" s="3085"/>
      <c r="P2804" s="3206"/>
    </row>
    <row r="2805" spans="1:16" s="3084" customFormat="1" ht="15">
      <c r="A2805" s="3085"/>
      <c r="K2805" s="3168"/>
      <c r="L2805" s="3085"/>
      <c r="M2805" s="3085"/>
      <c r="N2805" s="3085"/>
      <c r="P2805" s="3206"/>
    </row>
    <row r="2806" spans="1:16" s="3084" customFormat="1" ht="15">
      <c r="A2806" s="3085"/>
      <c r="K2806" s="3168"/>
      <c r="L2806" s="3085"/>
      <c r="M2806" s="3085"/>
      <c r="N2806" s="3085"/>
      <c r="P2806" s="3206"/>
    </row>
    <row r="2807" spans="1:16" s="3084" customFormat="1" ht="15">
      <c r="A2807" s="3085"/>
      <c r="K2807" s="3168"/>
      <c r="L2807" s="3085"/>
      <c r="M2807" s="3085"/>
      <c r="N2807" s="3085"/>
      <c r="P2807" s="3206"/>
    </row>
    <row r="2808" spans="1:16" s="3084" customFormat="1" ht="15">
      <c r="A2808" s="3085"/>
      <c r="K2808" s="3168"/>
      <c r="L2808" s="3085"/>
      <c r="M2808" s="3085"/>
      <c r="N2808" s="3085"/>
      <c r="P2808" s="3206"/>
    </row>
    <row r="2809" spans="1:16" s="3084" customFormat="1" ht="15">
      <c r="A2809" s="3085"/>
      <c r="K2809" s="3168"/>
      <c r="L2809" s="3085"/>
      <c r="M2809" s="3085"/>
      <c r="N2809" s="3085"/>
      <c r="P2809" s="3206"/>
    </row>
    <row r="2810" spans="1:16" s="3084" customFormat="1" ht="15">
      <c r="A2810" s="3085"/>
      <c r="K2810" s="3168"/>
      <c r="L2810" s="3085"/>
      <c r="M2810" s="3085"/>
      <c r="N2810" s="3085"/>
      <c r="P2810" s="3206"/>
    </row>
    <row r="2811" spans="1:16" s="3084" customFormat="1" ht="15">
      <c r="A2811" s="3085"/>
      <c r="K2811" s="3168"/>
      <c r="L2811" s="3085"/>
      <c r="M2811" s="3085"/>
      <c r="N2811" s="3085"/>
      <c r="P2811" s="3206"/>
    </row>
    <row r="2812" spans="1:16" s="3084" customFormat="1" ht="15">
      <c r="A2812" s="3085"/>
      <c r="K2812" s="3168"/>
      <c r="L2812" s="3085"/>
      <c r="M2812" s="3085"/>
      <c r="N2812" s="3085"/>
      <c r="P2812" s="3206"/>
    </row>
    <row r="2813" spans="1:16" s="3084" customFormat="1" ht="15">
      <c r="A2813" s="3085"/>
      <c r="K2813" s="3168"/>
      <c r="L2813" s="3085"/>
      <c r="M2813" s="3085"/>
      <c r="N2813" s="3085"/>
      <c r="P2813" s="3206"/>
    </row>
    <row r="2814" spans="1:16" s="3084" customFormat="1" ht="15">
      <c r="A2814" s="3085"/>
      <c r="K2814" s="3168"/>
      <c r="L2814" s="3085"/>
      <c r="M2814" s="3085"/>
      <c r="N2814" s="3085"/>
      <c r="P2814" s="3206"/>
    </row>
    <row r="2815" spans="1:16" s="3084" customFormat="1" ht="15">
      <c r="A2815" s="3085"/>
      <c r="K2815" s="3168"/>
      <c r="L2815" s="3085"/>
      <c r="M2815" s="3085"/>
      <c r="N2815" s="3085"/>
      <c r="P2815" s="3206"/>
    </row>
    <row r="2816" spans="1:16" s="3084" customFormat="1" ht="15">
      <c r="A2816" s="3085"/>
      <c r="K2816" s="3168"/>
      <c r="L2816" s="3085"/>
      <c r="M2816" s="3085"/>
      <c r="N2816" s="3085"/>
      <c r="P2816" s="3206"/>
    </row>
    <row r="2817" spans="1:16" s="3084" customFormat="1" ht="15">
      <c r="A2817" s="3085"/>
      <c r="K2817" s="3168"/>
      <c r="L2817" s="3085"/>
      <c r="M2817" s="3085"/>
      <c r="N2817" s="3085"/>
      <c r="P2817" s="3206"/>
    </row>
    <row r="2818" spans="1:16" s="3084" customFormat="1" ht="15">
      <c r="A2818" s="3085"/>
      <c r="K2818" s="3168"/>
      <c r="L2818" s="3085"/>
      <c r="M2818" s="3085"/>
      <c r="N2818" s="3085"/>
      <c r="P2818" s="3206"/>
    </row>
    <row r="2819" spans="1:16" s="3084" customFormat="1" ht="15">
      <c r="A2819" s="3085"/>
      <c r="K2819" s="3168"/>
      <c r="L2819" s="3085"/>
      <c r="M2819" s="3085"/>
      <c r="N2819" s="3085"/>
      <c r="P2819" s="3206"/>
    </row>
    <row r="2820" spans="1:16" s="3084" customFormat="1" ht="15">
      <c r="A2820" s="3085"/>
      <c r="K2820" s="3168"/>
      <c r="L2820" s="3085"/>
      <c r="M2820" s="3085"/>
      <c r="N2820" s="3085"/>
      <c r="P2820" s="3206"/>
    </row>
    <row r="2821" spans="1:16" s="3084" customFormat="1" ht="15">
      <c r="A2821" s="3085"/>
      <c r="K2821" s="3168"/>
      <c r="L2821" s="3085"/>
      <c r="M2821" s="3085"/>
      <c r="N2821" s="3085"/>
      <c r="P2821" s="3206"/>
    </row>
    <row r="2822" spans="1:16" s="3084" customFormat="1" ht="15">
      <c r="A2822" s="3085"/>
      <c r="K2822" s="3168"/>
      <c r="L2822" s="3085"/>
      <c r="M2822" s="3085"/>
      <c r="N2822" s="3085"/>
      <c r="P2822" s="3206"/>
    </row>
    <row r="2823" spans="1:16" s="3084" customFormat="1" ht="15">
      <c r="A2823" s="3085"/>
      <c r="K2823" s="3168"/>
      <c r="L2823" s="3085"/>
      <c r="M2823" s="3085"/>
      <c r="N2823" s="3085"/>
      <c r="P2823" s="3206"/>
    </row>
    <row r="2824" spans="1:16" s="3084" customFormat="1" ht="15">
      <c r="A2824" s="3085"/>
      <c r="K2824" s="3168"/>
      <c r="L2824" s="3085"/>
      <c r="M2824" s="3085"/>
      <c r="N2824" s="3085"/>
      <c r="P2824" s="3206"/>
    </row>
    <row r="2825" spans="1:16" s="3084" customFormat="1" ht="15">
      <c r="A2825" s="3085"/>
      <c r="K2825" s="3168"/>
      <c r="L2825" s="3085"/>
      <c r="M2825" s="3085"/>
      <c r="N2825" s="3085"/>
      <c r="P2825" s="3206"/>
    </row>
    <row r="2826" spans="1:16" s="3084" customFormat="1" ht="15">
      <c r="A2826" s="3085"/>
      <c r="K2826" s="3168"/>
      <c r="L2826" s="3085"/>
      <c r="M2826" s="3085"/>
      <c r="N2826" s="3085"/>
      <c r="P2826" s="3206"/>
    </row>
    <row r="2827" spans="1:16" s="3084" customFormat="1" ht="15">
      <c r="A2827" s="3085"/>
      <c r="K2827" s="3168"/>
      <c r="L2827" s="3085"/>
      <c r="M2827" s="3085"/>
      <c r="N2827" s="3085"/>
      <c r="P2827" s="3206"/>
    </row>
    <row r="2828" spans="1:16" s="3084" customFormat="1" ht="15">
      <c r="A2828" s="3085"/>
      <c r="K2828" s="3168"/>
      <c r="L2828" s="3085"/>
      <c r="M2828" s="3085"/>
      <c r="N2828" s="3085"/>
      <c r="P2828" s="3206"/>
    </row>
    <row r="2829" spans="1:16" s="3084" customFormat="1" ht="15">
      <c r="A2829" s="3085"/>
      <c r="K2829" s="3168"/>
      <c r="L2829" s="3085"/>
      <c r="M2829" s="3085"/>
      <c r="N2829" s="3085"/>
      <c r="P2829" s="3206"/>
    </row>
    <row r="2830" spans="1:16" s="3084" customFormat="1" ht="15">
      <c r="A2830" s="3085"/>
      <c r="K2830" s="3168"/>
      <c r="L2830" s="3085"/>
      <c r="M2830" s="3085"/>
      <c r="N2830" s="3085"/>
      <c r="P2830" s="3206"/>
    </row>
    <row r="2831" spans="1:16" s="3084" customFormat="1" ht="15">
      <c r="A2831" s="3085"/>
      <c r="K2831" s="3168"/>
      <c r="L2831" s="3085"/>
      <c r="M2831" s="3085"/>
      <c r="N2831" s="3085"/>
      <c r="P2831" s="3206"/>
    </row>
    <row r="2832" spans="1:16" s="3084" customFormat="1" ht="15">
      <c r="A2832" s="3085"/>
      <c r="K2832" s="3168"/>
      <c r="L2832" s="3085"/>
      <c r="M2832" s="3085"/>
      <c r="N2832" s="3085"/>
      <c r="P2832" s="3206"/>
    </row>
    <row r="2833" spans="1:16" s="3084" customFormat="1" ht="15">
      <c r="A2833" s="3085"/>
      <c r="K2833" s="3168"/>
      <c r="L2833" s="3085"/>
      <c r="M2833" s="3085"/>
      <c r="N2833" s="3085"/>
      <c r="P2833" s="3206"/>
    </row>
    <row r="2834" spans="1:16" s="3084" customFormat="1" ht="15">
      <c r="A2834" s="3085"/>
      <c r="K2834" s="3168"/>
      <c r="L2834" s="3085"/>
      <c r="M2834" s="3085"/>
      <c r="N2834" s="3085"/>
      <c r="P2834" s="3206"/>
    </row>
    <row r="2835" spans="1:16" s="3084" customFormat="1" ht="15">
      <c r="A2835" s="3085"/>
      <c r="K2835" s="3168"/>
      <c r="L2835" s="3085"/>
      <c r="M2835" s="3085"/>
      <c r="N2835" s="3085"/>
      <c r="P2835" s="3206"/>
    </row>
    <row r="2836" spans="1:16" s="3084" customFormat="1" ht="15">
      <c r="A2836" s="3085"/>
      <c r="K2836" s="3168"/>
      <c r="L2836" s="3085"/>
      <c r="M2836" s="3085"/>
      <c r="N2836" s="3085"/>
      <c r="P2836" s="3206"/>
    </row>
    <row r="2837" spans="1:16" s="3084" customFormat="1" ht="15">
      <c r="A2837" s="3085"/>
      <c r="K2837" s="3168"/>
      <c r="L2837" s="3085"/>
      <c r="M2837" s="3085"/>
      <c r="N2837" s="3085"/>
      <c r="P2837" s="3206"/>
    </row>
    <row r="2838" spans="1:16" s="3084" customFormat="1" ht="15">
      <c r="A2838" s="3085"/>
      <c r="K2838" s="3168"/>
      <c r="L2838" s="3085"/>
      <c r="M2838" s="3085"/>
      <c r="N2838" s="3085"/>
      <c r="P2838" s="3206"/>
    </row>
    <row r="2839" spans="1:16" s="3084" customFormat="1" ht="15">
      <c r="A2839" s="3085"/>
      <c r="K2839" s="3168"/>
      <c r="L2839" s="3085"/>
      <c r="M2839" s="3085"/>
      <c r="N2839" s="3085"/>
      <c r="P2839" s="3206"/>
    </row>
    <row r="2840" spans="1:16" s="3084" customFormat="1" ht="15">
      <c r="A2840" s="3085"/>
      <c r="K2840" s="3168"/>
      <c r="L2840" s="3085"/>
      <c r="M2840" s="3085"/>
      <c r="N2840" s="3085"/>
      <c r="P2840" s="3206"/>
    </row>
    <row r="2841" spans="1:16" s="3084" customFormat="1" ht="15">
      <c r="A2841" s="3085"/>
      <c r="K2841" s="3168"/>
      <c r="L2841" s="3085"/>
      <c r="M2841" s="3085"/>
      <c r="N2841" s="3085"/>
      <c r="P2841" s="3206"/>
    </row>
    <row r="2842" spans="1:16" s="3084" customFormat="1" ht="15">
      <c r="A2842" s="3085"/>
      <c r="K2842" s="3168"/>
      <c r="L2842" s="3085"/>
      <c r="M2842" s="3085"/>
      <c r="N2842" s="3085"/>
      <c r="P2842" s="3206"/>
    </row>
    <row r="2843" spans="1:16" s="3084" customFormat="1" ht="15">
      <c r="A2843" s="3085"/>
      <c r="K2843" s="3168"/>
      <c r="L2843" s="3085"/>
      <c r="M2843" s="3085"/>
      <c r="N2843" s="3085"/>
      <c r="P2843" s="3206"/>
    </row>
    <row r="2844" spans="1:16" s="3084" customFormat="1" ht="15">
      <c r="A2844" s="3085"/>
      <c r="K2844" s="3168"/>
      <c r="L2844" s="3085"/>
      <c r="M2844" s="3085"/>
      <c r="N2844" s="3085"/>
      <c r="P2844" s="3206"/>
    </row>
    <row r="2845" spans="1:16" s="3084" customFormat="1" ht="15">
      <c r="A2845" s="3085"/>
      <c r="K2845" s="3168"/>
      <c r="L2845" s="3085"/>
      <c r="M2845" s="3085"/>
      <c r="N2845" s="3085"/>
      <c r="P2845" s="3206"/>
    </row>
    <row r="2846" spans="1:16" s="3084" customFormat="1" ht="15">
      <c r="A2846" s="3085"/>
      <c r="K2846" s="3168"/>
      <c r="L2846" s="3085"/>
      <c r="M2846" s="3085"/>
      <c r="N2846" s="3085"/>
      <c r="P2846" s="3206"/>
    </row>
    <row r="2847" spans="1:16" s="3084" customFormat="1" ht="15">
      <c r="A2847" s="3085"/>
      <c r="K2847" s="3168"/>
      <c r="L2847" s="3085"/>
      <c r="M2847" s="3085"/>
      <c r="N2847" s="3085"/>
      <c r="P2847" s="3206"/>
    </row>
    <row r="2848" spans="1:16" s="3084" customFormat="1" ht="15">
      <c r="A2848" s="3085"/>
      <c r="K2848" s="3168"/>
      <c r="L2848" s="3085"/>
      <c r="M2848" s="3085"/>
      <c r="N2848" s="3085"/>
      <c r="P2848" s="3206"/>
    </row>
    <row r="2849" spans="1:16" s="3084" customFormat="1" ht="15">
      <c r="A2849" s="3085"/>
      <c r="K2849" s="3168"/>
      <c r="L2849" s="3085"/>
      <c r="M2849" s="3085"/>
      <c r="N2849" s="3085"/>
      <c r="P2849" s="3206"/>
    </row>
    <row r="2850" spans="1:16" s="3084" customFormat="1" ht="15">
      <c r="A2850" s="3085"/>
      <c r="K2850" s="3168"/>
      <c r="L2850" s="3085"/>
      <c r="M2850" s="3085"/>
      <c r="N2850" s="3085"/>
      <c r="P2850" s="3206"/>
    </row>
    <row r="2851" spans="1:16" s="3084" customFormat="1" ht="15">
      <c r="A2851" s="3085"/>
      <c r="K2851" s="3168"/>
      <c r="L2851" s="3085"/>
      <c r="M2851" s="3085"/>
      <c r="N2851" s="3085"/>
      <c r="P2851" s="3206"/>
    </row>
    <row r="2852" spans="1:16" s="3084" customFormat="1" ht="15">
      <c r="A2852" s="3085"/>
      <c r="K2852" s="3168"/>
      <c r="L2852" s="3085"/>
      <c r="M2852" s="3085"/>
      <c r="N2852" s="3085"/>
      <c r="P2852" s="3206"/>
    </row>
    <row r="2853" spans="1:16" s="3084" customFormat="1" ht="15">
      <c r="A2853" s="3085"/>
      <c r="K2853" s="3168"/>
      <c r="L2853" s="3085"/>
      <c r="M2853" s="3085"/>
      <c r="N2853" s="3085"/>
      <c r="P2853" s="3206"/>
    </row>
    <row r="2854" spans="1:16" s="3084" customFormat="1" ht="15">
      <c r="A2854" s="3085"/>
      <c r="K2854" s="3168"/>
      <c r="L2854" s="3085"/>
      <c r="M2854" s="3085"/>
      <c r="N2854" s="3085"/>
      <c r="P2854" s="3206"/>
    </row>
    <row r="2855" spans="1:16" s="3084" customFormat="1" ht="15">
      <c r="A2855" s="3085"/>
      <c r="K2855" s="3168"/>
      <c r="L2855" s="3085"/>
      <c r="M2855" s="3085"/>
      <c r="N2855" s="3085"/>
      <c r="P2855" s="3206"/>
    </row>
    <row r="2856" spans="1:16" s="3084" customFormat="1" ht="15">
      <c r="A2856" s="3085"/>
      <c r="K2856" s="3168"/>
      <c r="L2856" s="3085"/>
      <c r="M2856" s="3085"/>
      <c r="N2856" s="3085"/>
      <c r="P2856" s="3206"/>
    </row>
    <row r="2857" spans="1:16" s="3084" customFormat="1" ht="15">
      <c r="A2857" s="3085"/>
      <c r="K2857" s="3168"/>
      <c r="L2857" s="3085"/>
      <c r="M2857" s="3085"/>
      <c r="N2857" s="3085"/>
      <c r="P2857" s="3206"/>
    </row>
    <row r="2858" spans="1:16" s="3084" customFormat="1" ht="15">
      <c r="A2858" s="3085"/>
      <c r="K2858" s="3168"/>
      <c r="L2858" s="3085"/>
      <c r="M2858" s="3085"/>
      <c r="N2858" s="3085"/>
      <c r="P2858" s="3206"/>
    </row>
    <row r="2859" spans="1:16" s="3084" customFormat="1" ht="15">
      <c r="A2859" s="3085"/>
      <c r="K2859" s="3168"/>
      <c r="L2859" s="3085"/>
      <c r="M2859" s="3085"/>
      <c r="N2859" s="3085"/>
      <c r="P2859" s="3206"/>
    </row>
    <row r="2860" spans="1:16" s="3084" customFormat="1" ht="15">
      <c r="A2860" s="3085"/>
      <c r="K2860" s="3168"/>
      <c r="L2860" s="3085"/>
      <c r="M2860" s="3085"/>
      <c r="N2860" s="3085"/>
      <c r="P2860" s="3206"/>
    </row>
    <row r="2861" spans="1:16" s="3084" customFormat="1" ht="15">
      <c r="A2861" s="3085"/>
      <c r="K2861" s="3168"/>
      <c r="L2861" s="3085"/>
      <c r="M2861" s="3085"/>
      <c r="N2861" s="3085"/>
      <c r="P2861" s="3206"/>
    </row>
    <row r="2862" spans="1:16" s="3084" customFormat="1" ht="15">
      <c r="A2862" s="3085"/>
      <c r="K2862" s="3168"/>
      <c r="L2862" s="3085"/>
      <c r="M2862" s="3085"/>
      <c r="N2862" s="3085"/>
      <c r="P2862" s="3206"/>
    </row>
    <row r="2863" spans="1:16" s="3084" customFormat="1" ht="15">
      <c r="A2863" s="3085"/>
      <c r="K2863" s="3168"/>
      <c r="L2863" s="3085"/>
      <c r="M2863" s="3085"/>
      <c r="N2863" s="3085"/>
      <c r="P2863" s="3206"/>
    </row>
    <row r="2864" spans="1:16" s="3084" customFormat="1" ht="15">
      <c r="A2864" s="3085"/>
      <c r="K2864" s="3168"/>
      <c r="L2864" s="3085"/>
      <c r="M2864" s="3085"/>
      <c r="N2864" s="3085"/>
      <c r="P2864" s="3206"/>
    </row>
    <row r="2865" spans="1:16" s="3084" customFormat="1" ht="15">
      <c r="A2865" s="3085"/>
      <c r="K2865" s="3168"/>
      <c r="L2865" s="3085"/>
      <c r="M2865" s="3085"/>
      <c r="N2865" s="3085"/>
      <c r="P2865" s="3206"/>
    </row>
    <row r="2866" spans="1:16" s="3084" customFormat="1" ht="15">
      <c r="A2866" s="3085"/>
      <c r="K2866" s="3168"/>
      <c r="L2866" s="3085"/>
      <c r="M2866" s="3085"/>
      <c r="N2866" s="3085"/>
      <c r="P2866" s="3206"/>
    </row>
    <row r="2867" spans="1:16" s="3084" customFormat="1" ht="15">
      <c r="A2867" s="3085"/>
      <c r="K2867" s="3168"/>
      <c r="L2867" s="3085"/>
      <c r="M2867" s="3085"/>
      <c r="N2867" s="3085"/>
      <c r="P2867" s="3206"/>
    </row>
    <row r="2868" spans="1:16" s="3084" customFormat="1" ht="15">
      <c r="A2868" s="3085"/>
      <c r="K2868" s="3168"/>
      <c r="L2868" s="3085"/>
      <c r="M2868" s="3085"/>
      <c r="N2868" s="3085"/>
      <c r="P2868" s="3206"/>
    </row>
    <row r="2869" spans="1:16" s="3084" customFormat="1" ht="15">
      <c r="A2869" s="3085"/>
      <c r="K2869" s="3168"/>
      <c r="L2869" s="3085"/>
      <c r="M2869" s="3085"/>
      <c r="N2869" s="3085"/>
      <c r="P2869" s="3206"/>
    </row>
    <row r="2870" spans="1:16" s="3084" customFormat="1" ht="15">
      <c r="A2870" s="3085"/>
      <c r="K2870" s="3168"/>
      <c r="L2870" s="3085"/>
      <c r="M2870" s="3085"/>
      <c r="N2870" s="3085"/>
      <c r="P2870" s="3206"/>
    </row>
    <row r="2871" spans="1:16" s="3084" customFormat="1" ht="15">
      <c r="A2871" s="3085"/>
      <c r="K2871" s="3168"/>
      <c r="L2871" s="3085"/>
      <c r="M2871" s="3085"/>
      <c r="N2871" s="3085"/>
      <c r="P2871" s="3206"/>
    </row>
    <row r="2872" spans="1:16" s="3084" customFormat="1" ht="15">
      <c r="A2872" s="3085"/>
      <c r="K2872" s="3168"/>
      <c r="L2872" s="3085"/>
      <c r="M2872" s="3085"/>
      <c r="N2872" s="3085"/>
      <c r="P2872" s="3206"/>
    </row>
    <row r="2873" spans="1:16" s="3084" customFormat="1" ht="15">
      <c r="A2873" s="3085"/>
      <c r="K2873" s="3168"/>
      <c r="L2873" s="3085"/>
      <c r="M2873" s="3085"/>
      <c r="N2873" s="3085"/>
      <c r="P2873" s="3206"/>
    </row>
    <row r="2874" spans="1:16" s="3084" customFormat="1" ht="15">
      <c r="A2874" s="3085"/>
      <c r="K2874" s="3168"/>
      <c r="L2874" s="3085"/>
      <c r="M2874" s="3085"/>
      <c r="N2874" s="3085"/>
      <c r="P2874" s="3206"/>
    </row>
    <row r="2875" spans="1:16" s="3084" customFormat="1" ht="15">
      <c r="A2875" s="3085"/>
      <c r="K2875" s="3168"/>
      <c r="L2875" s="3085"/>
      <c r="M2875" s="3085"/>
      <c r="N2875" s="3085"/>
      <c r="P2875" s="3206"/>
    </row>
    <row r="2876" spans="1:16" s="3084" customFormat="1" ht="15">
      <c r="A2876" s="3085"/>
      <c r="K2876" s="3168"/>
      <c r="L2876" s="3085"/>
      <c r="M2876" s="3085"/>
      <c r="N2876" s="3085"/>
      <c r="P2876" s="3206"/>
    </row>
    <row r="2877" spans="1:16" s="3084" customFormat="1" ht="15">
      <c r="A2877" s="3085"/>
      <c r="K2877" s="3168"/>
      <c r="L2877" s="3085"/>
      <c r="M2877" s="3085"/>
      <c r="N2877" s="3085"/>
      <c r="P2877" s="3206"/>
    </row>
    <row r="2878" spans="1:16" s="3084" customFormat="1" ht="15">
      <c r="A2878" s="3085"/>
      <c r="K2878" s="3168"/>
      <c r="L2878" s="3085"/>
      <c r="M2878" s="3085"/>
      <c r="N2878" s="3085"/>
      <c r="P2878" s="3206"/>
    </row>
    <row r="2879" spans="1:16" s="3084" customFormat="1" ht="15">
      <c r="A2879" s="3085"/>
      <c r="K2879" s="3168"/>
      <c r="L2879" s="3085"/>
      <c r="M2879" s="3085"/>
      <c r="N2879" s="3085"/>
      <c r="P2879" s="3206"/>
    </row>
    <row r="2880" spans="1:16" s="3084" customFormat="1" ht="15">
      <c r="A2880" s="3085"/>
      <c r="K2880" s="3168"/>
      <c r="L2880" s="3085"/>
      <c r="M2880" s="3085"/>
      <c r="N2880" s="3085"/>
      <c r="P2880" s="3206"/>
    </row>
    <row r="2881" spans="1:16" s="3084" customFormat="1" ht="15">
      <c r="A2881" s="3085"/>
      <c r="K2881" s="3168"/>
      <c r="L2881" s="3085"/>
      <c r="M2881" s="3085"/>
      <c r="N2881" s="3085"/>
      <c r="P2881" s="3206"/>
    </row>
    <row r="2882" spans="1:16" s="3084" customFormat="1" ht="15">
      <c r="A2882" s="3085"/>
      <c r="K2882" s="3168"/>
      <c r="L2882" s="3085"/>
      <c r="M2882" s="3085"/>
      <c r="N2882" s="3085"/>
      <c r="P2882" s="3206"/>
    </row>
    <row r="2883" spans="1:16" s="3084" customFormat="1" ht="15">
      <c r="A2883" s="3085"/>
      <c r="K2883" s="3168"/>
      <c r="L2883" s="3085"/>
      <c r="M2883" s="3085"/>
      <c r="N2883" s="3085"/>
      <c r="P2883" s="3206"/>
    </row>
    <row r="2884" spans="1:16" s="3084" customFormat="1" ht="15">
      <c r="A2884" s="3085"/>
      <c r="K2884" s="3168"/>
      <c r="L2884" s="3085"/>
      <c r="M2884" s="3085"/>
      <c r="N2884" s="3085"/>
      <c r="P2884" s="3206"/>
    </row>
    <row r="2885" spans="1:16" s="3084" customFormat="1" ht="15">
      <c r="A2885" s="3085"/>
      <c r="K2885" s="3168"/>
      <c r="L2885" s="3085"/>
      <c r="M2885" s="3085"/>
      <c r="N2885" s="3085"/>
      <c r="P2885" s="3206"/>
    </row>
    <row r="2886" spans="1:16" s="3084" customFormat="1" ht="15">
      <c r="A2886" s="3085"/>
      <c r="K2886" s="3168"/>
      <c r="L2886" s="3085"/>
      <c r="M2886" s="3085"/>
      <c r="N2886" s="3085"/>
      <c r="P2886" s="3206"/>
    </row>
    <row r="2887" spans="1:16" s="3084" customFormat="1" ht="15">
      <c r="A2887" s="3085"/>
      <c r="K2887" s="3168"/>
      <c r="L2887" s="3085"/>
      <c r="M2887" s="3085"/>
      <c r="N2887" s="3085"/>
      <c r="P2887" s="3206"/>
    </row>
    <row r="2888" spans="1:16" s="3084" customFormat="1" ht="15">
      <c r="A2888" s="3085"/>
      <c r="K2888" s="3168"/>
      <c r="L2888" s="3085"/>
      <c r="M2888" s="3085"/>
      <c r="N2888" s="3085"/>
      <c r="P2888" s="3206"/>
    </row>
    <row r="2889" spans="1:16" s="3084" customFormat="1" ht="15">
      <c r="A2889" s="3085"/>
      <c r="K2889" s="3168"/>
      <c r="L2889" s="3085"/>
      <c r="M2889" s="3085"/>
      <c r="N2889" s="3085"/>
      <c r="P2889" s="3206"/>
    </row>
    <row r="2890" spans="1:16" s="3084" customFormat="1" ht="15">
      <c r="A2890" s="3085"/>
      <c r="K2890" s="3168"/>
      <c r="L2890" s="3085"/>
      <c r="M2890" s="3085"/>
      <c r="N2890" s="3085"/>
      <c r="P2890" s="3206"/>
    </row>
    <row r="2891" spans="1:16" s="3084" customFormat="1" ht="15">
      <c r="A2891" s="3085"/>
      <c r="K2891" s="3168"/>
      <c r="L2891" s="3085"/>
      <c r="M2891" s="3085"/>
      <c r="N2891" s="3085"/>
      <c r="P2891" s="3206"/>
    </row>
    <row r="2892" spans="1:16" s="3084" customFormat="1" ht="15">
      <c r="A2892" s="3085"/>
      <c r="K2892" s="3168"/>
      <c r="L2892" s="3085"/>
      <c r="M2892" s="3085"/>
      <c r="N2892" s="3085"/>
      <c r="P2892" s="3206"/>
    </row>
    <row r="2893" spans="1:16" s="3084" customFormat="1" ht="15">
      <c r="A2893" s="3085"/>
      <c r="K2893" s="3168"/>
      <c r="L2893" s="3085"/>
      <c r="M2893" s="3085"/>
      <c r="N2893" s="3085"/>
      <c r="P2893" s="3206"/>
    </row>
    <row r="2894" spans="1:16" s="3084" customFormat="1" ht="15">
      <c r="A2894" s="3085"/>
      <c r="K2894" s="3168"/>
      <c r="L2894" s="3085"/>
      <c r="M2894" s="3085"/>
      <c r="N2894" s="3085"/>
      <c r="P2894" s="3206"/>
    </row>
    <row r="2895" spans="1:16" s="3084" customFormat="1" ht="15">
      <c r="A2895" s="3085"/>
      <c r="K2895" s="3168"/>
      <c r="L2895" s="3085"/>
      <c r="M2895" s="3085"/>
      <c r="N2895" s="3085"/>
      <c r="P2895" s="3206"/>
    </row>
    <row r="2896" spans="1:16" s="3084" customFormat="1" ht="15">
      <c r="A2896" s="3085"/>
      <c r="K2896" s="3168"/>
      <c r="L2896" s="3085"/>
      <c r="M2896" s="3085"/>
      <c r="N2896" s="3085"/>
      <c r="P2896" s="3206"/>
    </row>
    <row r="2897" spans="1:16" s="3084" customFormat="1" ht="15">
      <c r="A2897" s="3085"/>
      <c r="K2897" s="3168"/>
      <c r="L2897" s="3085"/>
      <c r="M2897" s="3085"/>
      <c r="N2897" s="3085"/>
      <c r="P2897" s="3206"/>
    </row>
    <row r="2898" spans="1:16" s="3084" customFormat="1" ht="15">
      <c r="A2898" s="3085"/>
      <c r="K2898" s="3168"/>
      <c r="L2898" s="3085"/>
      <c r="M2898" s="3085"/>
      <c r="N2898" s="3085"/>
      <c r="P2898" s="3206"/>
    </row>
    <row r="2899" spans="1:16" s="3084" customFormat="1" ht="15">
      <c r="A2899" s="3085"/>
      <c r="K2899" s="3168"/>
      <c r="L2899" s="3085"/>
      <c r="M2899" s="3085"/>
      <c r="N2899" s="3085"/>
      <c r="P2899" s="3206"/>
    </row>
    <row r="2900" spans="1:16" s="3084" customFormat="1" ht="15">
      <c r="A2900" s="3085"/>
      <c r="K2900" s="3168"/>
      <c r="L2900" s="3085"/>
      <c r="M2900" s="3085"/>
      <c r="N2900" s="3085"/>
      <c r="P2900" s="3206"/>
    </row>
    <row r="2901" spans="1:16" s="3084" customFormat="1" ht="15">
      <c r="A2901" s="3085"/>
      <c r="K2901" s="3168"/>
      <c r="L2901" s="3085"/>
      <c r="M2901" s="3085"/>
      <c r="N2901" s="3085"/>
      <c r="P2901" s="3206"/>
    </row>
    <row r="2902" spans="1:16" s="3084" customFormat="1" ht="15">
      <c r="A2902" s="3085"/>
      <c r="K2902" s="3168"/>
      <c r="L2902" s="3085"/>
      <c r="M2902" s="3085"/>
      <c r="N2902" s="3085"/>
      <c r="P2902" s="3206"/>
    </row>
    <row r="2903" spans="1:16" s="3084" customFormat="1" ht="15">
      <c r="A2903" s="3085"/>
      <c r="K2903" s="3168"/>
      <c r="L2903" s="3085"/>
      <c r="M2903" s="3085"/>
      <c r="N2903" s="3085"/>
      <c r="P2903" s="3206"/>
    </row>
    <row r="2904" spans="1:16" s="3084" customFormat="1" ht="15">
      <c r="A2904" s="3085"/>
      <c r="K2904" s="3168"/>
      <c r="L2904" s="3085"/>
      <c r="M2904" s="3085"/>
      <c r="N2904" s="3085"/>
      <c r="P2904" s="3206"/>
    </row>
    <row r="2905" spans="1:16" s="3084" customFormat="1" ht="15">
      <c r="A2905" s="3085"/>
      <c r="K2905" s="3168"/>
      <c r="L2905" s="3085"/>
      <c r="M2905" s="3085"/>
      <c r="N2905" s="3085"/>
      <c r="P2905" s="3206"/>
    </row>
    <row r="2906" spans="1:16" s="3084" customFormat="1" ht="15">
      <c r="A2906" s="3085"/>
      <c r="K2906" s="3168"/>
      <c r="L2906" s="3085"/>
      <c r="M2906" s="3085"/>
      <c r="N2906" s="3085"/>
      <c r="P2906" s="3206"/>
    </row>
    <row r="2907" spans="1:16" s="3084" customFormat="1" ht="15">
      <c r="A2907" s="3085"/>
      <c r="K2907" s="3168"/>
      <c r="L2907" s="3085"/>
      <c r="M2907" s="3085"/>
      <c r="N2907" s="3085"/>
      <c r="P2907" s="3206"/>
    </row>
    <row r="2908" spans="1:16" s="3084" customFormat="1" ht="15">
      <c r="A2908" s="3085"/>
      <c r="K2908" s="3168"/>
      <c r="L2908" s="3085"/>
      <c r="M2908" s="3085"/>
      <c r="N2908" s="3085"/>
      <c r="P2908" s="3206"/>
    </row>
    <row r="2909" spans="1:16" s="3084" customFormat="1" ht="15">
      <c r="A2909" s="3085"/>
      <c r="K2909" s="3168"/>
      <c r="L2909" s="3085"/>
      <c r="M2909" s="3085"/>
      <c r="N2909" s="3085"/>
      <c r="P2909" s="3206"/>
    </row>
    <row r="2910" spans="1:16" s="3084" customFormat="1" ht="15">
      <c r="A2910" s="3085"/>
      <c r="K2910" s="3168"/>
      <c r="L2910" s="3085"/>
      <c r="M2910" s="3085"/>
      <c r="N2910" s="3085"/>
      <c r="P2910" s="3206"/>
    </row>
    <row r="2911" spans="1:16" s="3084" customFormat="1" ht="15">
      <c r="A2911" s="3085"/>
      <c r="K2911" s="3168"/>
      <c r="L2911" s="3085"/>
      <c r="M2911" s="3085"/>
      <c r="N2911" s="3085"/>
      <c r="P2911" s="3206"/>
    </row>
    <row r="2912" spans="1:16" s="3084" customFormat="1" ht="15">
      <c r="A2912" s="3085"/>
      <c r="K2912" s="3168"/>
      <c r="L2912" s="3085"/>
      <c r="M2912" s="3085"/>
      <c r="N2912" s="3085"/>
      <c r="P2912" s="3206"/>
    </row>
    <row r="2913" spans="1:16" s="3084" customFormat="1" ht="15">
      <c r="A2913" s="3085"/>
      <c r="K2913" s="3168"/>
      <c r="L2913" s="3085"/>
      <c r="M2913" s="3085"/>
      <c r="N2913" s="3085"/>
      <c r="P2913" s="3206"/>
    </row>
    <row r="2914" spans="1:16" s="3084" customFormat="1" ht="15">
      <c r="A2914" s="3085"/>
      <c r="K2914" s="3168"/>
      <c r="L2914" s="3085"/>
      <c r="M2914" s="3085"/>
      <c r="N2914" s="3085"/>
      <c r="P2914" s="3206"/>
    </row>
    <row r="2915" spans="1:16" s="3084" customFormat="1" ht="15">
      <c r="A2915" s="3085"/>
      <c r="K2915" s="3168"/>
      <c r="L2915" s="3085"/>
      <c r="M2915" s="3085"/>
      <c r="N2915" s="3085"/>
      <c r="P2915" s="3206"/>
    </row>
    <row r="2916" spans="1:16" s="3084" customFormat="1" ht="15">
      <c r="A2916" s="3085"/>
      <c r="K2916" s="3168"/>
      <c r="L2916" s="3085"/>
      <c r="M2916" s="3085"/>
      <c r="N2916" s="3085"/>
      <c r="P2916" s="3206"/>
    </row>
    <row r="2917" spans="1:16" s="3084" customFormat="1" ht="15">
      <c r="A2917" s="3085"/>
      <c r="K2917" s="3168"/>
      <c r="L2917" s="3085"/>
      <c r="M2917" s="3085"/>
      <c r="N2917" s="3085"/>
      <c r="P2917" s="3206"/>
    </row>
    <row r="2918" spans="1:16" s="3084" customFormat="1" ht="15">
      <c r="A2918" s="3085"/>
      <c r="K2918" s="3168"/>
      <c r="L2918" s="3085"/>
      <c r="M2918" s="3085"/>
      <c r="N2918" s="3085"/>
      <c r="P2918" s="3206"/>
    </row>
    <row r="2919" spans="1:16" s="3084" customFormat="1" ht="15">
      <c r="A2919" s="3085"/>
      <c r="K2919" s="3168"/>
      <c r="L2919" s="3085"/>
      <c r="M2919" s="3085"/>
      <c r="N2919" s="3085"/>
      <c r="P2919" s="3206"/>
    </row>
    <row r="2920" spans="1:16" s="3084" customFormat="1" ht="15">
      <c r="A2920" s="3085"/>
      <c r="K2920" s="3168"/>
      <c r="L2920" s="3085"/>
      <c r="M2920" s="3085"/>
      <c r="N2920" s="3085"/>
      <c r="P2920" s="3206"/>
    </row>
    <row r="2921" spans="1:16" s="3084" customFormat="1" ht="15">
      <c r="A2921" s="3085"/>
      <c r="K2921" s="3168"/>
      <c r="L2921" s="3085"/>
      <c r="M2921" s="3085"/>
      <c r="N2921" s="3085"/>
      <c r="P2921" s="3206"/>
    </row>
    <row r="2922" spans="1:16" s="3084" customFormat="1" ht="15">
      <c r="A2922" s="3085"/>
      <c r="K2922" s="3168"/>
      <c r="L2922" s="3085"/>
      <c r="M2922" s="3085"/>
      <c r="N2922" s="3085"/>
      <c r="P2922" s="3206"/>
    </row>
    <row r="2923" spans="1:16" s="3084" customFormat="1" ht="15">
      <c r="A2923" s="3085"/>
      <c r="K2923" s="3168"/>
      <c r="L2923" s="3085"/>
      <c r="M2923" s="3085"/>
      <c r="N2923" s="3085"/>
      <c r="P2923" s="3206"/>
    </row>
    <row r="2924" spans="1:16" s="3084" customFormat="1" ht="15">
      <c r="A2924" s="3085"/>
      <c r="K2924" s="3168"/>
      <c r="L2924" s="3085"/>
      <c r="M2924" s="3085"/>
      <c r="N2924" s="3085"/>
      <c r="P2924" s="3206"/>
    </row>
    <row r="2925" spans="1:16" s="3084" customFormat="1" ht="15">
      <c r="A2925" s="3085"/>
      <c r="K2925" s="3168"/>
      <c r="L2925" s="3085"/>
      <c r="M2925" s="3085"/>
      <c r="N2925" s="3085"/>
      <c r="P2925" s="3206"/>
    </row>
    <row r="2926" spans="1:16" s="3084" customFormat="1" ht="15">
      <c r="A2926" s="3085"/>
      <c r="K2926" s="3168"/>
      <c r="L2926" s="3085"/>
      <c r="M2926" s="3085"/>
      <c r="N2926" s="3085"/>
      <c r="P2926" s="3206"/>
    </row>
    <row r="2927" spans="1:16" s="3084" customFormat="1" ht="15">
      <c r="A2927" s="3085"/>
      <c r="K2927" s="3168"/>
      <c r="L2927" s="3085"/>
      <c r="M2927" s="3085"/>
      <c r="N2927" s="3085"/>
      <c r="P2927" s="3206"/>
    </row>
    <row r="2928" spans="1:16" s="3084" customFormat="1" ht="15">
      <c r="A2928" s="3085"/>
      <c r="K2928" s="3168"/>
      <c r="L2928" s="3085"/>
      <c r="M2928" s="3085"/>
      <c r="N2928" s="3085"/>
      <c r="P2928" s="3206"/>
    </row>
    <row r="2929" spans="1:16" s="3084" customFormat="1" ht="15">
      <c r="A2929" s="3085"/>
      <c r="K2929" s="3168"/>
      <c r="L2929" s="3085"/>
      <c r="M2929" s="3085"/>
      <c r="N2929" s="3085"/>
      <c r="P2929" s="3206"/>
    </row>
    <row r="2930" spans="1:16" s="3084" customFormat="1" ht="15">
      <c r="A2930" s="3085"/>
      <c r="K2930" s="3168"/>
      <c r="L2930" s="3085"/>
      <c r="M2930" s="3085"/>
      <c r="N2930" s="3085"/>
      <c r="P2930" s="3206"/>
    </row>
    <row r="2931" spans="1:16" s="3084" customFormat="1" ht="15">
      <c r="A2931" s="3085"/>
      <c r="K2931" s="3168"/>
      <c r="L2931" s="3085"/>
      <c r="M2931" s="3085"/>
      <c r="N2931" s="3085"/>
      <c r="P2931" s="3206"/>
    </row>
    <row r="2932" spans="1:16" s="3084" customFormat="1" ht="15">
      <c r="A2932" s="3085"/>
      <c r="K2932" s="3168"/>
      <c r="L2932" s="3085"/>
      <c r="M2932" s="3085"/>
      <c r="N2932" s="3085"/>
      <c r="P2932" s="3206"/>
    </row>
    <row r="2933" spans="1:16" s="3084" customFormat="1" ht="15">
      <c r="A2933" s="3085"/>
      <c r="K2933" s="3168"/>
      <c r="L2933" s="3085"/>
      <c r="M2933" s="3085"/>
      <c r="N2933" s="3085"/>
      <c r="P2933" s="3206"/>
    </row>
    <row r="2934" spans="1:16" s="3084" customFormat="1" ht="15">
      <c r="A2934" s="3085"/>
      <c r="K2934" s="3168"/>
      <c r="L2934" s="3085"/>
      <c r="M2934" s="3085"/>
      <c r="N2934" s="3085"/>
      <c r="P2934" s="3206"/>
    </row>
    <row r="2935" spans="1:16" s="3084" customFormat="1" ht="15">
      <c r="A2935" s="3085"/>
      <c r="K2935" s="3168"/>
      <c r="L2935" s="3085"/>
      <c r="M2935" s="3085"/>
      <c r="N2935" s="3085"/>
      <c r="P2935" s="3206"/>
    </row>
    <row r="2936" spans="1:16" s="3084" customFormat="1" ht="15">
      <c r="A2936" s="3085"/>
      <c r="K2936" s="3168"/>
      <c r="L2936" s="3085"/>
      <c r="M2936" s="3085"/>
      <c r="N2936" s="3085"/>
      <c r="P2936" s="3206"/>
    </row>
    <row r="2937" spans="1:16" s="3084" customFormat="1" ht="15">
      <c r="A2937" s="3085"/>
      <c r="K2937" s="3168"/>
      <c r="L2937" s="3085"/>
      <c r="M2937" s="3085"/>
      <c r="N2937" s="3085"/>
      <c r="P2937" s="3206"/>
    </row>
    <row r="2938" spans="1:16" s="3084" customFormat="1" ht="15">
      <c r="A2938" s="3085"/>
      <c r="K2938" s="3168"/>
      <c r="L2938" s="3085"/>
      <c r="M2938" s="3085"/>
      <c r="N2938" s="3085"/>
      <c r="P2938" s="3206"/>
    </row>
    <row r="2939" spans="1:16" s="3084" customFormat="1" ht="15">
      <c r="A2939" s="3085"/>
      <c r="K2939" s="3168"/>
      <c r="L2939" s="3085"/>
      <c r="M2939" s="3085"/>
      <c r="N2939" s="3085"/>
      <c r="P2939" s="3206"/>
    </row>
    <row r="2940" spans="1:16" s="3084" customFormat="1" ht="15">
      <c r="A2940" s="3085"/>
      <c r="K2940" s="3168"/>
      <c r="L2940" s="3085"/>
      <c r="M2940" s="3085"/>
      <c r="N2940" s="3085"/>
      <c r="P2940" s="3206"/>
    </row>
    <row r="2941" spans="1:16" s="3084" customFormat="1" ht="15">
      <c r="A2941" s="3085"/>
      <c r="K2941" s="3168"/>
      <c r="L2941" s="3085"/>
      <c r="M2941" s="3085"/>
      <c r="N2941" s="3085"/>
      <c r="P2941" s="3206"/>
    </row>
    <row r="2942" spans="1:16" s="3084" customFormat="1" ht="15">
      <c r="A2942" s="3085"/>
      <c r="K2942" s="3168"/>
      <c r="L2942" s="3085"/>
      <c r="M2942" s="3085"/>
      <c r="N2942" s="3085"/>
      <c r="P2942" s="3206"/>
    </row>
    <row r="2943" spans="1:16" s="3084" customFormat="1" ht="15">
      <c r="A2943" s="3085"/>
      <c r="K2943" s="3168"/>
      <c r="L2943" s="3085"/>
      <c r="M2943" s="3085"/>
      <c r="N2943" s="3085"/>
      <c r="P2943" s="3206"/>
    </row>
    <row r="2944" spans="1:16" s="3084" customFormat="1" ht="15">
      <c r="A2944" s="3085"/>
      <c r="K2944" s="3168"/>
      <c r="L2944" s="3085"/>
      <c r="M2944" s="3085"/>
      <c r="N2944" s="3085"/>
      <c r="P2944" s="3206"/>
    </row>
    <row r="2945" spans="1:16" s="3084" customFormat="1" ht="15">
      <c r="A2945" s="3085"/>
      <c r="K2945" s="3168"/>
      <c r="L2945" s="3085"/>
      <c r="M2945" s="3085"/>
      <c r="N2945" s="3085"/>
      <c r="P2945" s="3206"/>
    </row>
    <row r="2946" spans="1:16" s="3084" customFormat="1" ht="15">
      <c r="A2946" s="3085"/>
      <c r="K2946" s="3168"/>
      <c r="L2946" s="3085"/>
      <c r="M2946" s="3085"/>
      <c r="N2946" s="3085"/>
      <c r="P2946" s="3206"/>
    </row>
    <row r="2947" spans="1:16" s="3084" customFormat="1" ht="15">
      <c r="A2947" s="3085"/>
      <c r="K2947" s="3168"/>
      <c r="L2947" s="3085"/>
      <c r="M2947" s="3085"/>
      <c r="N2947" s="3085"/>
      <c r="P2947" s="3206"/>
    </row>
    <row r="2948" spans="1:16" s="3084" customFormat="1" ht="15">
      <c r="A2948" s="3085"/>
      <c r="K2948" s="3168"/>
      <c r="L2948" s="3085"/>
      <c r="M2948" s="3085"/>
      <c r="N2948" s="3085"/>
      <c r="P2948" s="3206"/>
    </row>
    <row r="2949" spans="1:16" s="3084" customFormat="1" ht="15">
      <c r="A2949" s="3085"/>
      <c r="K2949" s="3168"/>
      <c r="L2949" s="3085"/>
      <c r="M2949" s="3085"/>
      <c r="N2949" s="3085"/>
      <c r="P2949" s="3206"/>
    </row>
    <row r="2950" spans="1:16" s="3084" customFormat="1" ht="15">
      <c r="A2950" s="3085"/>
      <c r="K2950" s="3168"/>
      <c r="L2950" s="3085"/>
      <c r="M2950" s="3085"/>
      <c r="N2950" s="3085"/>
      <c r="P2950" s="3206"/>
    </row>
    <row r="2951" spans="1:16" s="3084" customFormat="1" ht="15">
      <c r="A2951" s="3085"/>
      <c r="K2951" s="3168"/>
      <c r="L2951" s="3085"/>
      <c r="M2951" s="3085"/>
      <c r="N2951" s="3085"/>
      <c r="P2951" s="3206"/>
    </row>
    <row r="2952" spans="1:16" s="3084" customFormat="1" ht="15">
      <c r="A2952" s="3085"/>
      <c r="K2952" s="3168"/>
      <c r="L2952" s="3085"/>
      <c r="M2952" s="3085"/>
      <c r="N2952" s="3085"/>
      <c r="P2952" s="3206"/>
    </row>
    <row r="2953" spans="1:16" s="3084" customFormat="1" ht="15">
      <c r="A2953" s="3085"/>
      <c r="K2953" s="3168"/>
      <c r="L2953" s="3085"/>
      <c r="M2953" s="3085"/>
      <c r="N2953" s="3085"/>
      <c r="P2953" s="3206"/>
    </row>
    <row r="2954" spans="1:16" s="3084" customFormat="1" ht="15">
      <c r="A2954" s="3085"/>
      <c r="K2954" s="3168"/>
      <c r="L2954" s="3085"/>
      <c r="M2954" s="3085"/>
      <c r="N2954" s="3085"/>
      <c r="P2954" s="3206"/>
    </row>
    <row r="2955" spans="1:16" s="3084" customFormat="1" ht="15">
      <c r="A2955" s="3085"/>
      <c r="K2955" s="3168"/>
      <c r="L2955" s="3085"/>
      <c r="M2955" s="3085"/>
      <c r="N2955" s="3085"/>
      <c r="P2955" s="3206"/>
    </row>
    <row r="2956" spans="1:16" s="3084" customFormat="1" ht="15">
      <c r="A2956" s="3085"/>
      <c r="K2956" s="3168"/>
      <c r="L2956" s="3085"/>
      <c r="M2956" s="3085"/>
      <c r="N2956" s="3085"/>
      <c r="P2956" s="3206"/>
    </row>
    <row r="2957" spans="1:16" s="3084" customFormat="1" ht="15">
      <c r="A2957" s="3085"/>
      <c r="K2957" s="3168"/>
      <c r="L2957" s="3085"/>
      <c r="M2957" s="3085"/>
      <c r="N2957" s="3085"/>
      <c r="P2957" s="3206"/>
    </row>
    <row r="2958" spans="1:16" s="3084" customFormat="1" ht="15">
      <c r="A2958" s="3085"/>
      <c r="K2958" s="3168"/>
      <c r="L2958" s="3085"/>
      <c r="M2958" s="3085"/>
      <c r="N2958" s="3085"/>
      <c r="P2958" s="3206"/>
    </row>
    <row r="2959" spans="1:16" s="3084" customFormat="1" ht="15">
      <c r="A2959" s="3085"/>
      <c r="K2959" s="3168"/>
      <c r="L2959" s="3085"/>
      <c r="M2959" s="3085"/>
      <c r="N2959" s="3085"/>
      <c r="P2959" s="3206"/>
    </row>
    <row r="2960" spans="1:16" s="3084" customFormat="1" ht="15">
      <c r="A2960" s="3085"/>
      <c r="K2960" s="3168"/>
      <c r="L2960" s="3085"/>
      <c r="M2960" s="3085"/>
      <c r="N2960" s="3085"/>
      <c r="P2960" s="3206"/>
    </row>
    <row r="2961" spans="1:16" s="3084" customFormat="1" ht="15">
      <c r="A2961" s="3085"/>
      <c r="K2961" s="3168"/>
      <c r="L2961" s="3085"/>
      <c r="M2961" s="3085"/>
      <c r="N2961" s="3085"/>
      <c r="P2961" s="3206"/>
    </row>
    <row r="2962" spans="1:16" s="3084" customFormat="1" ht="15">
      <c r="A2962" s="3085"/>
      <c r="K2962" s="3168"/>
      <c r="L2962" s="3085"/>
      <c r="M2962" s="3085"/>
      <c r="N2962" s="3085"/>
      <c r="P2962" s="3206"/>
    </row>
    <row r="2963" spans="1:16" s="3084" customFormat="1" ht="15">
      <c r="A2963" s="3085"/>
      <c r="K2963" s="3168"/>
      <c r="L2963" s="3085"/>
      <c r="M2963" s="3085"/>
      <c r="N2963" s="3085"/>
      <c r="P2963" s="3206"/>
    </row>
    <row r="2964" spans="1:16" s="3084" customFormat="1" ht="15">
      <c r="A2964" s="3085"/>
      <c r="K2964" s="3168"/>
      <c r="L2964" s="3085"/>
      <c r="M2964" s="3085"/>
      <c r="N2964" s="3085"/>
      <c r="P2964" s="3206"/>
    </row>
    <row r="2965" spans="1:16" s="3084" customFormat="1" ht="15">
      <c r="A2965" s="3085"/>
      <c r="K2965" s="3168"/>
      <c r="L2965" s="3085"/>
      <c r="M2965" s="3085"/>
      <c r="N2965" s="3085"/>
      <c r="P2965" s="3206"/>
    </row>
    <row r="2966" spans="1:16" s="3084" customFormat="1" ht="15">
      <c r="A2966" s="3085"/>
      <c r="K2966" s="3168"/>
      <c r="L2966" s="3085"/>
      <c r="M2966" s="3085"/>
      <c r="N2966" s="3085"/>
      <c r="P2966" s="3206"/>
    </row>
    <row r="2967" spans="1:16" s="3084" customFormat="1" ht="15">
      <c r="A2967" s="3085"/>
      <c r="K2967" s="3168"/>
      <c r="L2967" s="3085"/>
      <c r="M2967" s="3085"/>
      <c r="N2967" s="3085"/>
      <c r="P2967" s="3206"/>
    </row>
    <row r="2968" spans="1:16" s="3084" customFormat="1" ht="15">
      <c r="A2968" s="3085"/>
      <c r="K2968" s="3168"/>
      <c r="L2968" s="3085"/>
      <c r="M2968" s="3085"/>
      <c r="N2968" s="3085"/>
      <c r="P2968" s="3206"/>
    </row>
    <row r="2969" spans="1:16" s="3084" customFormat="1" ht="15">
      <c r="A2969" s="3085"/>
      <c r="K2969" s="3168"/>
      <c r="L2969" s="3085"/>
      <c r="M2969" s="3085"/>
      <c r="N2969" s="3085"/>
      <c r="P2969" s="3206"/>
    </row>
    <row r="2970" spans="1:16" s="3084" customFormat="1" ht="15">
      <c r="A2970" s="3085"/>
      <c r="K2970" s="3168"/>
      <c r="L2970" s="3085"/>
      <c r="M2970" s="3085"/>
      <c r="N2970" s="3085"/>
      <c r="P2970" s="3206"/>
    </row>
    <row r="2971" spans="1:16" s="3084" customFormat="1" ht="15">
      <c r="A2971" s="3085"/>
      <c r="K2971" s="3168"/>
      <c r="L2971" s="3085"/>
      <c r="M2971" s="3085"/>
      <c r="N2971" s="3085"/>
      <c r="P2971" s="3206"/>
    </row>
    <row r="2972" spans="1:16" s="3084" customFormat="1" ht="15">
      <c r="A2972" s="3085"/>
      <c r="K2972" s="3168"/>
      <c r="L2972" s="3085"/>
      <c r="M2972" s="3085"/>
      <c r="N2972" s="3085"/>
      <c r="P2972" s="3206"/>
    </row>
    <row r="2973" spans="1:16" s="3084" customFormat="1" ht="15">
      <c r="A2973" s="3085"/>
      <c r="K2973" s="3168"/>
      <c r="L2973" s="3085"/>
      <c r="M2973" s="3085"/>
      <c r="N2973" s="3085"/>
      <c r="P2973" s="3206"/>
    </row>
    <row r="2974" spans="1:16" s="3084" customFormat="1" ht="15">
      <c r="A2974" s="3085"/>
      <c r="K2974" s="3168"/>
      <c r="L2974" s="3085"/>
      <c r="M2974" s="3085"/>
      <c r="N2974" s="3085"/>
      <c r="P2974" s="3206"/>
    </row>
    <row r="2975" spans="1:16" s="3084" customFormat="1" ht="15">
      <c r="A2975" s="3085"/>
      <c r="K2975" s="3168"/>
      <c r="L2975" s="3085"/>
      <c r="M2975" s="3085"/>
      <c r="N2975" s="3085"/>
      <c r="P2975" s="3206"/>
    </row>
    <row r="2976" spans="1:16" s="3084" customFormat="1" ht="15">
      <c r="A2976" s="3085"/>
      <c r="K2976" s="3168"/>
      <c r="L2976" s="3085"/>
      <c r="M2976" s="3085"/>
      <c r="N2976" s="3085"/>
      <c r="P2976" s="3206"/>
    </row>
    <row r="2977" spans="1:16" s="3084" customFormat="1" ht="15">
      <c r="A2977" s="3085"/>
      <c r="K2977" s="3168"/>
      <c r="L2977" s="3085"/>
      <c r="M2977" s="3085"/>
      <c r="N2977" s="3085"/>
      <c r="P2977" s="3206"/>
    </row>
    <row r="2978" spans="1:16" s="3084" customFormat="1" ht="15">
      <c r="A2978" s="3085"/>
      <c r="K2978" s="3168"/>
      <c r="L2978" s="3085"/>
      <c r="M2978" s="3085"/>
      <c r="N2978" s="3085"/>
      <c r="P2978" s="3206"/>
    </row>
    <row r="2979" spans="1:16" s="3084" customFormat="1" ht="15">
      <c r="A2979" s="3085"/>
      <c r="K2979" s="3168"/>
      <c r="L2979" s="3085"/>
      <c r="M2979" s="3085"/>
      <c r="N2979" s="3085"/>
      <c r="P2979" s="3206"/>
    </row>
    <row r="2980" spans="1:16" s="3084" customFormat="1" ht="15">
      <c r="A2980" s="3085"/>
      <c r="K2980" s="3168"/>
      <c r="L2980" s="3085"/>
      <c r="M2980" s="3085"/>
      <c r="N2980" s="3085"/>
      <c r="P2980" s="3206"/>
    </row>
    <row r="2981" spans="1:16" s="3084" customFormat="1" ht="15">
      <c r="A2981" s="3085"/>
      <c r="K2981" s="3168"/>
      <c r="L2981" s="3085"/>
      <c r="M2981" s="3085"/>
      <c r="N2981" s="3085"/>
      <c r="P2981" s="3206"/>
    </row>
    <row r="2982" spans="1:16" s="3084" customFormat="1" ht="15">
      <c r="A2982" s="3085"/>
      <c r="K2982" s="3168"/>
      <c r="L2982" s="3085"/>
      <c r="M2982" s="3085"/>
      <c r="N2982" s="3085"/>
      <c r="P2982" s="3206"/>
    </row>
    <row r="2983" spans="1:16" s="3084" customFormat="1" ht="15">
      <c r="A2983" s="3085"/>
      <c r="K2983" s="3168"/>
      <c r="L2983" s="3085"/>
      <c r="M2983" s="3085"/>
      <c r="N2983" s="3085"/>
      <c r="P2983" s="3206"/>
    </row>
    <row r="2984" spans="1:16" s="3084" customFormat="1" ht="15">
      <c r="A2984" s="3085"/>
      <c r="K2984" s="3168"/>
      <c r="L2984" s="3085"/>
      <c r="M2984" s="3085"/>
      <c r="N2984" s="3085"/>
      <c r="P2984" s="3206"/>
    </row>
    <row r="2985" spans="1:16" s="3084" customFormat="1" ht="15">
      <c r="A2985" s="3085"/>
      <c r="K2985" s="3168"/>
      <c r="L2985" s="3085"/>
      <c r="M2985" s="3085"/>
      <c r="N2985" s="3085"/>
      <c r="P2985" s="3206"/>
    </row>
    <row r="2986" spans="1:16" s="3084" customFormat="1" ht="15">
      <c r="A2986" s="3085"/>
      <c r="K2986" s="3168"/>
      <c r="L2986" s="3085"/>
      <c r="M2986" s="3085"/>
      <c r="N2986" s="3085"/>
      <c r="P2986" s="3206"/>
    </row>
    <row r="2987" spans="1:16" s="3084" customFormat="1" ht="15">
      <c r="A2987" s="3085"/>
      <c r="K2987" s="3168"/>
      <c r="L2987" s="3085"/>
      <c r="M2987" s="3085"/>
      <c r="N2987" s="3085"/>
      <c r="P2987" s="3206"/>
    </row>
    <row r="2988" spans="1:16" s="3084" customFormat="1" ht="15">
      <c r="A2988" s="3085"/>
      <c r="K2988" s="3168"/>
      <c r="L2988" s="3085"/>
      <c r="M2988" s="3085"/>
      <c r="N2988" s="3085"/>
      <c r="P2988" s="3206"/>
    </row>
    <row r="2989" spans="1:16" s="3084" customFormat="1" ht="15">
      <c r="A2989" s="3085"/>
      <c r="K2989" s="3168"/>
      <c r="L2989" s="3085"/>
      <c r="M2989" s="3085"/>
      <c r="N2989" s="3085"/>
      <c r="P2989" s="3206"/>
    </row>
    <row r="2990" spans="1:16" s="3084" customFormat="1" ht="15">
      <c r="A2990" s="3085"/>
      <c r="K2990" s="3168"/>
      <c r="L2990" s="3085"/>
      <c r="M2990" s="3085"/>
      <c r="N2990" s="3085"/>
      <c r="P2990" s="3206"/>
    </row>
    <row r="2991" spans="1:16" s="3084" customFormat="1" ht="15">
      <c r="A2991" s="3085"/>
      <c r="K2991" s="3168"/>
      <c r="L2991" s="3085"/>
      <c r="M2991" s="3085"/>
      <c r="N2991" s="3085"/>
      <c r="P2991" s="3206"/>
    </row>
    <row r="2992" spans="1:16" s="3084" customFormat="1" ht="15">
      <c r="A2992" s="3085"/>
      <c r="K2992" s="3168"/>
      <c r="L2992" s="3085"/>
      <c r="M2992" s="3085"/>
      <c r="N2992" s="3085"/>
      <c r="P2992" s="3206"/>
    </row>
    <row r="2993" spans="1:16" s="3084" customFormat="1" ht="15">
      <c r="A2993" s="3085"/>
      <c r="K2993" s="3168"/>
      <c r="L2993" s="3085"/>
      <c r="M2993" s="3085"/>
      <c r="N2993" s="3085"/>
      <c r="P2993" s="3206"/>
    </row>
    <row r="2994" spans="1:16" s="3084" customFormat="1" ht="15">
      <c r="A2994" s="3085"/>
      <c r="K2994" s="3168"/>
      <c r="L2994" s="3085"/>
      <c r="M2994" s="3085"/>
      <c r="N2994" s="3085"/>
      <c r="P2994" s="3206"/>
    </row>
    <row r="2995" spans="1:16" s="3084" customFormat="1" ht="15">
      <c r="A2995" s="3085"/>
      <c r="K2995" s="3168"/>
      <c r="L2995" s="3085"/>
      <c r="M2995" s="3085"/>
      <c r="N2995" s="3085"/>
      <c r="P2995" s="3206"/>
    </row>
    <row r="2996" spans="1:16" s="3084" customFormat="1" ht="15">
      <c r="A2996" s="3085"/>
      <c r="K2996" s="3168"/>
      <c r="L2996" s="3085"/>
      <c r="M2996" s="3085"/>
      <c r="N2996" s="3085"/>
      <c r="P2996" s="3206"/>
    </row>
    <row r="2997" spans="1:16" s="3084" customFormat="1" ht="15">
      <c r="A2997" s="3085"/>
      <c r="K2997" s="3168"/>
      <c r="L2997" s="3085"/>
      <c r="M2997" s="3085"/>
      <c r="N2997" s="3085"/>
      <c r="P2997" s="3206"/>
    </row>
    <row r="2998" spans="1:16" s="3084" customFormat="1" ht="15">
      <c r="A2998" s="3085"/>
      <c r="K2998" s="3168"/>
      <c r="L2998" s="3085"/>
      <c r="M2998" s="3085"/>
      <c r="N2998" s="3085"/>
      <c r="P2998" s="3206"/>
    </row>
    <row r="2999" spans="1:16" s="3084" customFormat="1" ht="15">
      <c r="A2999" s="3085"/>
      <c r="K2999" s="3168"/>
      <c r="L2999" s="3085"/>
      <c r="M2999" s="3085"/>
      <c r="N2999" s="3085"/>
      <c r="P2999" s="3206"/>
    </row>
    <row r="3000" spans="1:16" s="3084" customFormat="1" ht="15">
      <c r="A3000" s="3085"/>
      <c r="K3000" s="3168"/>
      <c r="L3000" s="3085"/>
      <c r="M3000" s="3085"/>
      <c r="N3000" s="3085"/>
      <c r="P3000" s="3206"/>
    </row>
    <row r="3001" spans="1:16" s="3084" customFormat="1" ht="15">
      <c r="A3001" s="3085"/>
      <c r="K3001" s="3168"/>
      <c r="L3001" s="3085"/>
      <c r="M3001" s="3085"/>
      <c r="N3001" s="3085"/>
      <c r="P3001" s="3206"/>
    </row>
    <row r="3002" spans="1:16" s="3084" customFormat="1" ht="15">
      <c r="A3002" s="3085"/>
      <c r="K3002" s="3168"/>
      <c r="L3002" s="3085"/>
      <c r="M3002" s="3085"/>
      <c r="N3002" s="3085"/>
      <c r="P3002" s="3206"/>
    </row>
    <row r="3003" spans="1:16" s="3084" customFormat="1" ht="15">
      <c r="A3003" s="3085"/>
      <c r="K3003" s="3168"/>
      <c r="L3003" s="3085"/>
      <c r="M3003" s="3085"/>
      <c r="N3003" s="3085"/>
      <c r="P3003" s="3206"/>
    </row>
    <row r="3004" spans="1:16" s="3084" customFormat="1" ht="15">
      <c r="A3004" s="3085"/>
      <c r="K3004" s="3168"/>
      <c r="L3004" s="3085"/>
      <c r="M3004" s="3085"/>
      <c r="N3004" s="3085"/>
      <c r="P3004" s="3206"/>
    </row>
    <row r="3005" spans="1:16" s="3084" customFormat="1" ht="15">
      <c r="A3005" s="3085"/>
      <c r="K3005" s="3168"/>
      <c r="L3005" s="3085"/>
      <c r="M3005" s="3085"/>
      <c r="N3005" s="3085"/>
      <c r="P3005" s="3206"/>
    </row>
    <row r="3006" spans="1:16" s="3084" customFormat="1" ht="15">
      <c r="A3006" s="3085"/>
      <c r="K3006" s="3168"/>
      <c r="L3006" s="3085"/>
      <c r="M3006" s="3085"/>
      <c r="N3006" s="3085"/>
      <c r="P3006" s="3206"/>
    </row>
    <row r="3007" spans="1:16" s="3084" customFormat="1" ht="15">
      <c r="A3007" s="3085"/>
      <c r="K3007" s="3168"/>
      <c r="L3007" s="3085"/>
      <c r="M3007" s="3085"/>
      <c r="N3007" s="3085"/>
      <c r="P3007" s="3206"/>
    </row>
    <row r="3008" spans="1:16" s="3084" customFormat="1" ht="15">
      <c r="A3008" s="3085"/>
      <c r="K3008" s="3168"/>
      <c r="L3008" s="3085"/>
      <c r="M3008" s="3085"/>
      <c r="N3008" s="3085"/>
      <c r="P3008" s="3206"/>
    </row>
    <row r="3009" spans="1:16" s="3084" customFormat="1" ht="15">
      <c r="A3009" s="3085"/>
      <c r="K3009" s="3168"/>
      <c r="L3009" s="3085"/>
      <c r="M3009" s="3085"/>
      <c r="N3009" s="3085"/>
      <c r="P3009" s="3206"/>
    </row>
    <row r="3010" spans="1:16" s="3084" customFormat="1" ht="15">
      <c r="A3010" s="3085"/>
      <c r="K3010" s="3168"/>
      <c r="L3010" s="3085"/>
      <c r="M3010" s="3085"/>
      <c r="N3010" s="3085"/>
      <c r="P3010" s="3206"/>
    </row>
    <row r="3011" spans="1:16" s="3084" customFormat="1" ht="15">
      <c r="A3011" s="3085"/>
      <c r="K3011" s="3168"/>
      <c r="L3011" s="3085"/>
      <c r="M3011" s="3085"/>
      <c r="N3011" s="3085"/>
      <c r="P3011" s="3206"/>
    </row>
    <row r="3012" spans="1:16" s="3084" customFormat="1" ht="15">
      <c r="A3012" s="3085"/>
      <c r="K3012" s="3168"/>
      <c r="L3012" s="3085"/>
      <c r="M3012" s="3085"/>
      <c r="N3012" s="3085"/>
      <c r="P3012" s="3206"/>
    </row>
    <row r="3013" spans="1:16" s="3084" customFormat="1" ht="15">
      <c r="A3013" s="3085"/>
      <c r="K3013" s="3168"/>
      <c r="L3013" s="3085"/>
      <c r="M3013" s="3085"/>
      <c r="N3013" s="3085"/>
      <c r="P3013" s="3206"/>
    </row>
    <row r="3014" spans="1:16" s="3084" customFormat="1" ht="15">
      <c r="A3014" s="3085"/>
      <c r="K3014" s="3168"/>
      <c r="L3014" s="3085"/>
      <c r="M3014" s="3085"/>
      <c r="N3014" s="3085"/>
      <c r="P3014" s="3206"/>
    </row>
    <row r="3015" spans="1:16" s="3084" customFormat="1" ht="15">
      <c r="A3015" s="3085"/>
      <c r="K3015" s="3168"/>
      <c r="L3015" s="3085"/>
      <c r="M3015" s="3085"/>
      <c r="N3015" s="3085"/>
      <c r="P3015" s="3206"/>
    </row>
    <row r="3016" spans="1:16" s="3084" customFormat="1" ht="15">
      <c r="A3016" s="3085"/>
      <c r="K3016" s="3168"/>
      <c r="L3016" s="3085"/>
      <c r="M3016" s="3085"/>
      <c r="N3016" s="3085"/>
      <c r="P3016" s="3206"/>
    </row>
    <row r="3017" spans="1:16" s="3084" customFormat="1" ht="15">
      <c r="A3017" s="3085"/>
      <c r="K3017" s="3168"/>
      <c r="L3017" s="3085"/>
      <c r="M3017" s="3085"/>
      <c r="N3017" s="3085"/>
      <c r="P3017" s="3206"/>
    </row>
    <row r="3018" spans="1:16" s="3084" customFormat="1" ht="15">
      <c r="A3018" s="3085"/>
      <c r="K3018" s="3168"/>
      <c r="L3018" s="3085"/>
      <c r="M3018" s="3085"/>
      <c r="N3018" s="3085"/>
      <c r="P3018" s="3206"/>
    </row>
    <row r="3019" spans="1:16" s="3084" customFormat="1" ht="15">
      <c r="A3019" s="3085"/>
      <c r="K3019" s="3168"/>
      <c r="L3019" s="3085"/>
      <c r="M3019" s="3085"/>
      <c r="N3019" s="3085"/>
      <c r="P3019" s="3206"/>
    </row>
    <row r="3020" spans="1:16" s="3084" customFormat="1" ht="15">
      <c r="A3020" s="3085"/>
      <c r="K3020" s="3168"/>
      <c r="L3020" s="3085"/>
      <c r="M3020" s="3085"/>
      <c r="N3020" s="3085"/>
      <c r="P3020" s="3206"/>
    </row>
    <row r="3021" spans="1:16" s="3084" customFormat="1" ht="15">
      <c r="A3021" s="3085"/>
      <c r="K3021" s="3168"/>
      <c r="L3021" s="3085"/>
      <c r="M3021" s="3085"/>
      <c r="N3021" s="3085"/>
      <c r="P3021" s="3206"/>
    </row>
    <row r="3022" spans="1:16" s="3084" customFormat="1" ht="15">
      <c r="A3022" s="3085"/>
      <c r="K3022" s="3168"/>
      <c r="L3022" s="3085"/>
      <c r="M3022" s="3085"/>
      <c r="N3022" s="3085"/>
      <c r="P3022" s="3206"/>
    </row>
    <row r="3023" spans="1:16" s="3084" customFormat="1" ht="15">
      <c r="A3023" s="3085"/>
      <c r="K3023" s="3168"/>
      <c r="L3023" s="3085"/>
      <c r="M3023" s="3085"/>
      <c r="N3023" s="3085"/>
      <c r="P3023" s="3206"/>
    </row>
    <row r="3024" spans="1:16" s="3084" customFormat="1" ht="15">
      <c r="A3024" s="3085"/>
      <c r="K3024" s="3168"/>
      <c r="L3024" s="3085"/>
      <c r="M3024" s="3085"/>
      <c r="N3024" s="3085"/>
      <c r="P3024" s="3206"/>
    </row>
    <row r="3025" spans="1:16" s="3084" customFormat="1" ht="15">
      <c r="A3025" s="3085"/>
      <c r="K3025" s="3168"/>
      <c r="L3025" s="3085"/>
      <c r="M3025" s="3085"/>
      <c r="N3025" s="3085"/>
      <c r="P3025" s="3206"/>
    </row>
    <row r="3026" spans="1:16" s="3084" customFormat="1" ht="15">
      <c r="A3026" s="3085"/>
      <c r="K3026" s="3168"/>
      <c r="L3026" s="3085"/>
      <c r="M3026" s="3085"/>
      <c r="N3026" s="3085"/>
      <c r="P3026" s="3206"/>
    </row>
    <row r="3027" spans="1:16" s="3084" customFormat="1" ht="15">
      <c r="A3027" s="3085"/>
      <c r="K3027" s="3168"/>
      <c r="L3027" s="3085"/>
      <c r="M3027" s="3085"/>
      <c r="N3027" s="3085"/>
      <c r="P3027" s="3206"/>
    </row>
    <row r="3028" spans="1:16" s="3084" customFormat="1" ht="15">
      <c r="A3028" s="3085"/>
      <c r="K3028" s="3168"/>
      <c r="L3028" s="3085"/>
      <c r="M3028" s="3085"/>
      <c r="N3028" s="3085"/>
      <c r="P3028" s="3206"/>
    </row>
    <row r="3029" spans="1:16" s="3084" customFormat="1" ht="15">
      <c r="A3029" s="3085"/>
      <c r="K3029" s="3168"/>
      <c r="L3029" s="3085"/>
      <c r="M3029" s="3085"/>
      <c r="N3029" s="3085"/>
      <c r="P3029" s="3206"/>
    </row>
    <row r="3030" spans="1:16" s="3084" customFormat="1" ht="15">
      <c r="A3030" s="3085"/>
      <c r="K3030" s="3168"/>
      <c r="L3030" s="3085"/>
      <c r="M3030" s="3085"/>
      <c r="N3030" s="3085"/>
      <c r="P3030" s="3206"/>
    </row>
    <row r="3031" spans="1:16" s="3084" customFormat="1" ht="15">
      <c r="A3031" s="3085"/>
      <c r="K3031" s="3168"/>
      <c r="L3031" s="3085"/>
      <c r="M3031" s="3085"/>
      <c r="N3031" s="3085"/>
      <c r="P3031" s="3206"/>
    </row>
    <row r="3032" spans="1:16" s="3084" customFormat="1" ht="15">
      <c r="A3032" s="3085"/>
      <c r="K3032" s="3168"/>
      <c r="L3032" s="3085"/>
      <c r="M3032" s="3085"/>
      <c r="N3032" s="3085"/>
      <c r="P3032" s="3206"/>
    </row>
    <row r="3033" spans="1:16" s="3084" customFormat="1" ht="15">
      <c r="A3033" s="3085"/>
      <c r="K3033" s="3168"/>
      <c r="L3033" s="3085"/>
      <c r="M3033" s="3085"/>
      <c r="N3033" s="3085"/>
      <c r="P3033" s="3206"/>
    </row>
    <row r="3034" spans="1:16" s="3084" customFormat="1" ht="15">
      <c r="A3034" s="3085"/>
      <c r="K3034" s="3168"/>
      <c r="L3034" s="3085"/>
      <c r="M3034" s="3085"/>
      <c r="N3034" s="3085"/>
      <c r="P3034" s="3206"/>
    </row>
    <row r="3035" spans="1:16" s="3084" customFormat="1" ht="15">
      <c r="A3035" s="3085"/>
      <c r="K3035" s="3168"/>
      <c r="L3035" s="3085"/>
      <c r="M3035" s="3085"/>
      <c r="N3035" s="3085"/>
      <c r="P3035" s="3206"/>
    </row>
    <row r="3036" spans="1:16" s="3084" customFormat="1" ht="15">
      <c r="A3036" s="3085"/>
      <c r="K3036" s="3168"/>
      <c r="L3036" s="3085"/>
      <c r="M3036" s="3085"/>
      <c r="N3036" s="3085"/>
      <c r="P3036" s="3206"/>
    </row>
    <row r="3037" spans="1:16" s="3084" customFormat="1" ht="15">
      <c r="A3037" s="3085"/>
      <c r="K3037" s="3168"/>
      <c r="L3037" s="3085"/>
      <c r="M3037" s="3085"/>
      <c r="N3037" s="3085"/>
      <c r="P3037" s="3206"/>
    </row>
    <row r="3038" spans="1:16" s="3084" customFormat="1" ht="15">
      <c r="A3038" s="3085"/>
      <c r="K3038" s="3168"/>
      <c r="L3038" s="3085"/>
      <c r="M3038" s="3085"/>
      <c r="N3038" s="3085"/>
      <c r="P3038" s="3206"/>
    </row>
    <row r="3039" spans="1:16" s="3084" customFormat="1" ht="15">
      <c r="A3039" s="3085"/>
      <c r="K3039" s="3168"/>
      <c r="L3039" s="3085"/>
      <c r="M3039" s="3085"/>
      <c r="N3039" s="3085"/>
      <c r="P3039" s="3206"/>
    </row>
    <row r="3040" spans="1:16" s="3084" customFormat="1" ht="15">
      <c r="A3040" s="3085"/>
      <c r="K3040" s="3168"/>
      <c r="L3040" s="3085"/>
      <c r="M3040" s="3085"/>
      <c r="N3040" s="3085"/>
      <c r="P3040" s="3206"/>
    </row>
    <row r="3041" spans="1:16" s="3084" customFormat="1" ht="15">
      <c r="A3041" s="3085"/>
      <c r="K3041" s="3168"/>
      <c r="L3041" s="3085"/>
      <c r="M3041" s="3085"/>
      <c r="N3041" s="3085"/>
      <c r="P3041" s="3206"/>
    </row>
    <row r="3042" spans="1:16" s="3084" customFormat="1" ht="15">
      <c r="A3042" s="3085"/>
      <c r="K3042" s="3168"/>
      <c r="L3042" s="3085"/>
      <c r="M3042" s="3085"/>
      <c r="N3042" s="3085"/>
      <c r="P3042" s="3206"/>
    </row>
    <row r="3043" spans="1:16" s="3084" customFormat="1" ht="15">
      <c r="A3043" s="3085"/>
      <c r="K3043" s="3168"/>
      <c r="L3043" s="3085"/>
      <c r="M3043" s="3085"/>
      <c r="N3043" s="3085"/>
      <c r="P3043" s="3206"/>
    </row>
    <row r="3044" spans="1:16" s="3084" customFormat="1" ht="15">
      <c r="A3044" s="3085"/>
      <c r="K3044" s="3168"/>
      <c r="L3044" s="3085"/>
      <c r="M3044" s="3085"/>
      <c r="N3044" s="3085"/>
      <c r="P3044" s="3206"/>
    </row>
    <row r="3045" spans="1:16" s="3084" customFormat="1" ht="15">
      <c r="A3045" s="3085"/>
      <c r="K3045" s="3168"/>
      <c r="L3045" s="3085"/>
      <c r="M3045" s="3085"/>
      <c r="N3045" s="3085"/>
      <c r="P3045" s="3206"/>
    </row>
    <row r="3046" spans="1:16" s="3084" customFormat="1" ht="15">
      <c r="A3046" s="3085"/>
      <c r="K3046" s="3168"/>
      <c r="L3046" s="3085"/>
      <c r="M3046" s="3085"/>
      <c r="N3046" s="3085"/>
      <c r="P3046" s="3206"/>
    </row>
    <row r="3047" spans="1:16" s="3084" customFormat="1" ht="15">
      <c r="A3047" s="3085"/>
      <c r="K3047" s="3168"/>
      <c r="L3047" s="3085"/>
      <c r="M3047" s="3085"/>
      <c r="N3047" s="3085"/>
      <c r="P3047" s="3206"/>
    </row>
    <row r="3048" spans="1:16" s="3084" customFormat="1" ht="15">
      <c r="A3048" s="3085"/>
      <c r="K3048" s="3168"/>
      <c r="L3048" s="3085"/>
      <c r="M3048" s="3085"/>
      <c r="N3048" s="3085"/>
      <c r="P3048" s="3206"/>
    </row>
    <row r="3049" spans="1:16" s="3084" customFormat="1" ht="15">
      <c r="A3049" s="3085"/>
      <c r="K3049" s="3168"/>
      <c r="L3049" s="3085"/>
      <c r="M3049" s="3085"/>
      <c r="N3049" s="3085"/>
      <c r="P3049" s="3206"/>
    </row>
    <row r="3050" spans="1:16" s="3084" customFormat="1" ht="15">
      <c r="A3050" s="3085"/>
      <c r="K3050" s="3168"/>
      <c r="L3050" s="3085"/>
      <c r="M3050" s="3085"/>
      <c r="N3050" s="3085"/>
      <c r="P3050" s="3206"/>
    </row>
    <row r="3051" spans="1:16" s="3084" customFormat="1" ht="15">
      <c r="A3051" s="3085"/>
      <c r="K3051" s="3168"/>
      <c r="L3051" s="3085"/>
      <c r="M3051" s="3085"/>
      <c r="N3051" s="3085"/>
      <c r="P3051" s="3206"/>
    </row>
    <row r="3052" spans="1:16" s="3084" customFormat="1" ht="15">
      <c r="A3052" s="3085"/>
      <c r="K3052" s="3168"/>
      <c r="L3052" s="3085"/>
      <c r="M3052" s="3085"/>
      <c r="N3052" s="3085"/>
      <c r="P3052" s="3206"/>
    </row>
    <row r="3053" spans="1:16" s="3084" customFormat="1" ht="15">
      <c r="A3053" s="3085"/>
      <c r="K3053" s="3168"/>
      <c r="L3053" s="3085"/>
      <c r="M3053" s="3085"/>
      <c r="N3053" s="3085"/>
      <c r="P3053" s="3206"/>
    </row>
    <row r="3054" spans="1:16" s="3084" customFormat="1" ht="15">
      <c r="A3054" s="3085"/>
      <c r="K3054" s="3168"/>
      <c r="L3054" s="3085"/>
      <c r="M3054" s="3085"/>
      <c r="N3054" s="3085"/>
      <c r="P3054" s="3206"/>
    </row>
    <row r="3055" spans="1:16" s="3084" customFormat="1" ht="15">
      <c r="A3055" s="3085"/>
      <c r="K3055" s="3168"/>
      <c r="L3055" s="3085"/>
      <c r="M3055" s="3085"/>
      <c r="N3055" s="3085"/>
      <c r="P3055" s="3206"/>
    </row>
    <row r="3056" spans="1:16" s="3084" customFormat="1" ht="15">
      <c r="A3056" s="3085"/>
      <c r="K3056" s="3168"/>
      <c r="L3056" s="3085"/>
      <c r="M3056" s="3085"/>
      <c r="N3056" s="3085"/>
      <c r="P3056" s="3206"/>
    </row>
    <row r="3057" spans="1:16" s="3084" customFormat="1" ht="15">
      <c r="A3057" s="3085"/>
      <c r="K3057" s="3168"/>
      <c r="L3057" s="3085"/>
      <c r="M3057" s="3085"/>
      <c r="N3057" s="3085"/>
      <c r="P3057" s="3206"/>
    </row>
    <row r="3058" spans="1:16" s="3084" customFormat="1" ht="15">
      <c r="A3058" s="3085"/>
      <c r="K3058" s="3168"/>
      <c r="L3058" s="3085"/>
      <c r="M3058" s="3085"/>
      <c r="N3058" s="3085"/>
      <c r="P3058" s="3206"/>
    </row>
    <row r="3059" spans="1:16" s="3084" customFormat="1" ht="15">
      <c r="A3059" s="3085"/>
      <c r="K3059" s="3168"/>
      <c r="L3059" s="3085"/>
      <c r="M3059" s="3085"/>
      <c r="N3059" s="3085"/>
      <c r="P3059" s="3206"/>
    </row>
    <row r="3060" spans="1:16" s="3084" customFormat="1" ht="15">
      <c r="A3060" s="3085"/>
      <c r="K3060" s="3168"/>
      <c r="L3060" s="3085"/>
      <c r="M3060" s="3085"/>
      <c r="N3060" s="3085"/>
      <c r="P3060" s="3206"/>
    </row>
    <row r="3061" spans="1:16" s="3084" customFormat="1" ht="15">
      <c r="A3061" s="3085"/>
      <c r="K3061" s="3168"/>
      <c r="L3061" s="3085"/>
      <c r="M3061" s="3085"/>
      <c r="N3061" s="3085"/>
      <c r="P3061" s="3206"/>
    </row>
    <row r="3062" spans="1:16" s="3084" customFormat="1" ht="15">
      <c r="A3062" s="3085"/>
      <c r="K3062" s="3168"/>
      <c r="L3062" s="3085"/>
      <c r="M3062" s="3085"/>
      <c r="N3062" s="3085"/>
      <c r="P3062" s="3206"/>
    </row>
    <row r="3063" spans="1:16" s="3084" customFormat="1" ht="15">
      <c r="A3063" s="3085"/>
      <c r="K3063" s="3168"/>
      <c r="L3063" s="3085"/>
      <c r="M3063" s="3085"/>
      <c r="N3063" s="3085"/>
      <c r="P3063" s="3206"/>
    </row>
    <row r="3064" spans="1:16" s="3084" customFormat="1" ht="15">
      <c r="A3064" s="3085"/>
      <c r="K3064" s="3168"/>
      <c r="L3064" s="3085"/>
      <c r="M3064" s="3085"/>
      <c r="N3064" s="3085"/>
      <c r="P3064" s="3206"/>
    </row>
    <row r="3065" spans="1:16" s="3084" customFormat="1" ht="15">
      <c r="A3065" s="3085"/>
      <c r="K3065" s="3168"/>
      <c r="L3065" s="3085"/>
      <c r="M3065" s="3085"/>
      <c r="N3065" s="3085"/>
      <c r="P3065" s="3206"/>
    </row>
    <row r="3066" spans="1:16" s="3084" customFormat="1" ht="15">
      <c r="A3066" s="3085"/>
      <c r="K3066" s="3168"/>
      <c r="L3066" s="3085"/>
      <c r="M3066" s="3085"/>
      <c r="N3066" s="3085"/>
      <c r="P3066" s="3206"/>
    </row>
    <row r="3067" spans="1:16" s="3084" customFormat="1" ht="15">
      <c r="A3067" s="3085"/>
      <c r="K3067" s="3168"/>
      <c r="L3067" s="3085"/>
      <c r="M3067" s="3085"/>
      <c r="N3067" s="3085"/>
      <c r="P3067" s="3206"/>
    </row>
    <row r="3068" spans="1:16" s="3084" customFormat="1" ht="15">
      <c r="A3068" s="3085"/>
      <c r="K3068" s="3168"/>
      <c r="L3068" s="3085"/>
      <c r="M3068" s="3085"/>
      <c r="N3068" s="3085"/>
      <c r="P3068" s="3206"/>
    </row>
    <row r="3069" spans="1:16" s="3084" customFormat="1" ht="15">
      <c r="A3069" s="3085"/>
      <c r="K3069" s="3168"/>
      <c r="L3069" s="3085"/>
      <c r="M3069" s="3085"/>
      <c r="N3069" s="3085"/>
      <c r="P3069" s="3206"/>
    </row>
    <row r="3070" spans="1:16" s="3084" customFormat="1" ht="15">
      <c r="A3070" s="3085"/>
      <c r="K3070" s="3168"/>
      <c r="L3070" s="3085"/>
      <c r="M3070" s="3085"/>
      <c r="N3070" s="3085"/>
      <c r="P3070" s="3206"/>
    </row>
    <row r="3071" spans="1:16" s="3084" customFormat="1" ht="15">
      <c r="A3071" s="3085"/>
      <c r="K3071" s="3168"/>
      <c r="L3071" s="3085"/>
      <c r="M3071" s="3085"/>
      <c r="N3071" s="3085"/>
      <c r="P3071" s="3206"/>
    </row>
    <row r="3072" spans="1:16" s="3084" customFormat="1" ht="15">
      <c r="A3072" s="3085"/>
      <c r="K3072" s="3168"/>
      <c r="L3072" s="3085"/>
      <c r="M3072" s="3085"/>
      <c r="N3072" s="3085"/>
      <c r="P3072" s="3206"/>
    </row>
    <row r="3073" spans="1:16" s="3084" customFormat="1" ht="15">
      <c r="A3073" s="3085"/>
      <c r="K3073" s="3168"/>
      <c r="L3073" s="3085"/>
      <c r="M3073" s="3085"/>
      <c r="N3073" s="3085"/>
      <c r="P3073" s="3206"/>
    </row>
    <row r="3074" spans="1:16" s="3084" customFormat="1" ht="15">
      <c r="A3074" s="3085"/>
      <c r="K3074" s="3168"/>
      <c r="L3074" s="3085"/>
      <c r="M3074" s="3085"/>
      <c r="N3074" s="3085"/>
      <c r="P3074" s="3206"/>
    </row>
    <row r="3075" spans="1:16" s="3084" customFormat="1" ht="15">
      <c r="A3075" s="3085"/>
      <c r="K3075" s="3168"/>
      <c r="L3075" s="3085"/>
      <c r="M3075" s="3085"/>
      <c r="N3075" s="3085"/>
      <c r="P3075" s="3206"/>
    </row>
    <row r="3076" spans="1:16" s="3084" customFormat="1" ht="15">
      <c r="A3076" s="3085"/>
      <c r="K3076" s="3168"/>
      <c r="L3076" s="3085"/>
      <c r="M3076" s="3085"/>
      <c r="N3076" s="3085"/>
      <c r="P3076" s="3206"/>
    </row>
    <row r="3077" spans="1:16" s="3084" customFormat="1" ht="15">
      <c r="A3077" s="3085"/>
      <c r="K3077" s="3168"/>
      <c r="L3077" s="3085"/>
      <c r="M3077" s="3085"/>
      <c r="N3077" s="3085"/>
      <c r="P3077" s="3206"/>
    </row>
    <row r="3078" spans="1:16" s="3084" customFormat="1" ht="15">
      <c r="A3078" s="3085"/>
      <c r="K3078" s="3168"/>
      <c r="L3078" s="3085"/>
      <c r="M3078" s="3085"/>
      <c r="N3078" s="3085"/>
      <c r="P3078" s="3206"/>
    </row>
    <row r="3079" spans="1:16" s="3084" customFormat="1" ht="15">
      <c r="A3079" s="3085"/>
      <c r="K3079" s="3168"/>
      <c r="L3079" s="3085"/>
      <c r="M3079" s="3085"/>
      <c r="N3079" s="3085"/>
      <c r="P3079" s="3206"/>
    </row>
    <row r="3080" spans="1:16" s="3084" customFormat="1" ht="15">
      <c r="A3080" s="3085"/>
      <c r="K3080" s="3168"/>
      <c r="L3080" s="3085"/>
      <c r="M3080" s="3085"/>
      <c r="N3080" s="3085"/>
      <c r="P3080" s="3206"/>
    </row>
    <row r="3081" spans="1:16" s="3084" customFormat="1" ht="15">
      <c r="A3081" s="3085"/>
      <c r="K3081" s="3168"/>
      <c r="L3081" s="3085"/>
      <c r="M3081" s="3085"/>
      <c r="N3081" s="3085"/>
      <c r="P3081" s="3206"/>
    </row>
    <row r="3082" spans="1:16" s="3084" customFormat="1" ht="15">
      <c r="A3082" s="3085"/>
      <c r="K3082" s="3168"/>
      <c r="L3082" s="3085"/>
      <c r="M3082" s="3085"/>
      <c r="N3082" s="3085"/>
      <c r="P3082" s="3206"/>
    </row>
    <row r="3083" spans="1:16" s="3084" customFormat="1" ht="15">
      <c r="A3083" s="3085"/>
      <c r="K3083" s="3168"/>
      <c r="L3083" s="3085"/>
      <c r="M3083" s="3085"/>
      <c r="N3083" s="3085"/>
      <c r="P3083" s="3206"/>
    </row>
    <row r="3084" spans="1:16" s="3084" customFormat="1" ht="15">
      <c r="A3084" s="3085"/>
      <c r="K3084" s="3168"/>
      <c r="L3084" s="3085"/>
      <c r="M3084" s="3085"/>
      <c r="N3084" s="3085"/>
      <c r="P3084" s="3206"/>
    </row>
    <row r="3085" spans="1:16" s="3084" customFormat="1" ht="15">
      <c r="A3085" s="3085"/>
      <c r="K3085" s="3168"/>
      <c r="L3085" s="3085"/>
      <c r="M3085" s="3085"/>
      <c r="N3085" s="3085"/>
      <c r="P3085" s="3206"/>
    </row>
    <row r="3086" spans="1:16" s="3084" customFormat="1" ht="15">
      <c r="A3086" s="3085"/>
      <c r="K3086" s="3168"/>
      <c r="L3086" s="3085"/>
      <c r="M3086" s="3085"/>
      <c r="N3086" s="3085"/>
      <c r="P3086" s="3206"/>
    </row>
    <row r="3087" spans="1:16" s="3084" customFormat="1" ht="15">
      <c r="A3087" s="3085"/>
      <c r="K3087" s="3168"/>
      <c r="L3087" s="3085"/>
      <c r="M3087" s="3085"/>
      <c r="N3087" s="3085"/>
      <c r="P3087" s="3206"/>
    </row>
    <row r="3088" spans="1:16" s="3084" customFormat="1" ht="15">
      <c r="A3088" s="3085"/>
      <c r="K3088" s="3168"/>
      <c r="L3088" s="3085"/>
      <c r="M3088" s="3085"/>
      <c r="N3088" s="3085"/>
      <c r="P3088" s="3206"/>
    </row>
    <row r="3089" spans="1:16" s="3084" customFormat="1" ht="15">
      <c r="A3089" s="3085"/>
      <c r="K3089" s="3168"/>
      <c r="L3089" s="3085"/>
      <c r="M3089" s="3085"/>
      <c r="N3089" s="3085"/>
      <c r="P3089" s="3206"/>
    </row>
    <row r="3090" spans="1:16" s="3084" customFormat="1" ht="15">
      <c r="A3090" s="3085"/>
      <c r="K3090" s="3168"/>
      <c r="L3090" s="3085"/>
      <c r="M3090" s="3085"/>
      <c r="N3090" s="3085"/>
      <c r="P3090" s="3206"/>
    </row>
    <row r="3091" spans="1:16" s="3084" customFormat="1" ht="15">
      <c r="A3091" s="3085"/>
      <c r="K3091" s="3168"/>
      <c r="L3091" s="3085"/>
      <c r="M3091" s="3085"/>
      <c r="N3091" s="3085"/>
      <c r="P3091" s="3206"/>
    </row>
    <row r="3092" spans="1:16" s="3084" customFormat="1" ht="15">
      <c r="A3092" s="3085"/>
      <c r="K3092" s="3168"/>
      <c r="L3092" s="3085"/>
      <c r="M3092" s="3085"/>
      <c r="N3092" s="3085"/>
      <c r="P3092" s="3206"/>
    </row>
    <row r="3093" spans="1:16" s="3084" customFormat="1" ht="15">
      <c r="A3093" s="3085"/>
      <c r="K3093" s="3168"/>
      <c r="L3093" s="3085"/>
      <c r="M3093" s="3085"/>
      <c r="N3093" s="3085"/>
      <c r="P3093" s="3206"/>
    </row>
    <row r="3094" spans="1:16" s="3084" customFormat="1" ht="15">
      <c r="A3094" s="3085"/>
      <c r="K3094" s="3168"/>
      <c r="L3094" s="3085"/>
      <c r="M3094" s="3085"/>
      <c r="N3094" s="3085"/>
      <c r="P3094" s="3206"/>
    </row>
    <row r="3095" spans="1:16" s="3084" customFormat="1" ht="15">
      <c r="A3095" s="3085"/>
      <c r="K3095" s="3168"/>
      <c r="L3095" s="3085"/>
      <c r="M3095" s="3085"/>
      <c r="N3095" s="3085"/>
      <c r="P3095" s="3206"/>
    </row>
    <row r="3096" spans="1:16" s="3084" customFormat="1" ht="15">
      <c r="A3096" s="3085"/>
      <c r="K3096" s="3168"/>
      <c r="L3096" s="3085"/>
      <c r="M3096" s="3085"/>
      <c r="N3096" s="3085"/>
      <c r="P3096" s="3206"/>
    </row>
    <row r="3097" spans="1:16" s="3084" customFormat="1" ht="15">
      <c r="A3097" s="3085"/>
      <c r="K3097" s="3168"/>
      <c r="L3097" s="3085"/>
      <c r="M3097" s="3085"/>
      <c r="N3097" s="3085"/>
      <c r="P3097" s="3206"/>
    </row>
    <row r="3098" spans="1:16" s="3084" customFormat="1" ht="15">
      <c r="A3098" s="3085"/>
      <c r="K3098" s="3168"/>
      <c r="L3098" s="3085"/>
      <c r="M3098" s="3085"/>
      <c r="N3098" s="3085"/>
      <c r="P3098" s="3206"/>
    </row>
    <row r="3099" spans="1:16" s="3084" customFormat="1" ht="15">
      <c r="A3099" s="3085"/>
      <c r="K3099" s="3168"/>
      <c r="L3099" s="3085"/>
      <c r="M3099" s="3085"/>
      <c r="N3099" s="3085"/>
      <c r="P3099" s="3206"/>
    </row>
    <row r="3100" spans="1:16" s="3084" customFormat="1" ht="15">
      <c r="A3100" s="3085"/>
      <c r="K3100" s="3168"/>
      <c r="L3100" s="3085"/>
      <c r="M3100" s="3085"/>
      <c r="N3100" s="3085"/>
      <c r="P3100" s="3206"/>
    </row>
    <row r="3101" spans="1:16" s="3084" customFormat="1" ht="15">
      <c r="A3101" s="3085"/>
      <c r="K3101" s="3168"/>
      <c r="L3101" s="3085"/>
      <c r="M3101" s="3085"/>
      <c r="N3101" s="3085"/>
      <c r="P3101" s="3206"/>
    </row>
    <row r="3102" spans="1:16" s="3084" customFormat="1" ht="15">
      <c r="A3102" s="3085"/>
      <c r="K3102" s="3168"/>
      <c r="L3102" s="3085"/>
      <c r="M3102" s="3085"/>
      <c r="N3102" s="3085"/>
      <c r="P3102" s="3206"/>
    </row>
    <row r="3103" spans="1:16" s="3084" customFormat="1" ht="15">
      <c r="A3103" s="3085"/>
      <c r="K3103" s="3168"/>
      <c r="L3103" s="3085"/>
      <c r="M3103" s="3085"/>
      <c r="N3103" s="3085"/>
      <c r="P3103" s="3206"/>
    </row>
    <row r="3104" spans="1:16" s="3084" customFormat="1" ht="15">
      <c r="A3104" s="3085"/>
      <c r="K3104" s="3168"/>
      <c r="L3104" s="3085"/>
      <c r="M3104" s="3085"/>
      <c r="N3104" s="3085"/>
      <c r="P3104" s="3206"/>
    </row>
    <row r="3105" spans="1:16" s="3084" customFormat="1" ht="15">
      <c r="A3105" s="3085"/>
      <c r="K3105" s="3168"/>
      <c r="L3105" s="3085"/>
      <c r="M3105" s="3085"/>
      <c r="N3105" s="3085"/>
      <c r="P3105" s="3206"/>
    </row>
    <row r="3106" spans="1:16" s="3084" customFormat="1" ht="15">
      <c r="A3106" s="3085"/>
      <c r="K3106" s="3168"/>
      <c r="L3106" s="3085"/>
      <c r="M3106" s="3085"/>
      <c r="N3106" s="3085"/>
      <c r="P3106" s="3206"/>
    </row>
    <row r="3107" spans="1:16" s="3084" customFormat="1" ht="15">
      <c r="A3107" s="3085"/>
      <c r="K3107" s="3168"/>
      <c r="L3107" s="3085"/>
      <c r="M3107" s="3085"/>
      <c r="N3107" s="3085"/>
      <c r="P3107" s="3206"/>
    </row>
    <row r="3108" spans="1:16" s="3084" customFormat="1" ht="15">
      <c r="A3108" s="3085"/>
      <c r="K3108" s="3168"/>
      <c r="L3108" s="3085"/>
      <c r="M3108" s="3085"/>
      <c r="N3108" s="3085"/>
      <c r="P3108" s="3206"/>
    </row>
    <row r="3109" spans="1:16" s="3084" customFormat="1" ht="15">
      <c r="A3109" s="3085"/>
      <c r="K3109" s="3168"/>
      <c r="L3109" s="3085"/>
      <c r="M3109" s="3085"/>
      <c r="N3109" s="3085"/>
      <c r="P3109" s="3206"/>
    </row>
    <row r="3110" spans="1:16" s="3084" customFormat="1" ht="15">
      <c r="A3110" s="3085"/>
      <c r="K3110" s="3168"/>
      <c r="L3110" s="3085"/>
      <c r="M3110" s="3085"/>
      <c r="N3110" s="3085"/>
      <c r="P3110" s="3206"/>
    </row>
    <row r="3111" spans="1:16" s="3084" customFormat="1" ht="15">
      <c r="A3111" s="3085"/>
      <c r="K3111" s="3168"/>
      <c r="L3111" s="3085"/>
      <c r="M3111" s="3085"/>
      <c r="N3111" s="3085"/>
      <c r="P3111" s="3206"/>
    </row>
    <row r="3112" spans="1:16" s="3084" customFormat="1" ht="15">
      <c r="A3112" s="3085"/>
      <c r="K3112" s="3168"/>
      <c r="L3112" s="3085"/>
      <c r="M3112" s="3085"/>
      <c r="N3112" s="3085"/>
      <c r="P3112" s="3206"/>
    </row>
    <row r="3113" spans="1:16" s="3084" customFormat="1" ht="15">
      <c r="A3113" s="3085"/>
      <c r="K3113" s="3168"/>
      <c r="L3113" s="3085"/>
      <c r="M3113" s="3085"/>
      <c r="N3113" s="3085"/>
      <c r="P3113" s="3206"/>
    </row>
    <row r="3114" spans="1:16" s="3084" customFormat="1" ht="15">
      <c r="A3114" s="3085"/>
      <c r="K3114" s="3168"/>
      <c r="L3114" s="3085"/>
      <c r="M3114" s="3085"/>
      <c r="N3114" s="3085"/>
      <c r="P3114" s="3206"/>
    </row>
    <row r="3115" spans="1:16" s="3084" customFormat="1" ht="15">
      <c r="A3115" s="3085"/>
      <c r="K3115" s="3168"/>
      <c r="L3115" s="3085"/>
      <c r="M3115" s="3085"/>
      <c r="N3115" s="3085"/>
      <c r="P3115" s="3206"/>
    </row>
    <row r="3116" spans="1:16" s="3084" customFormat="1" ht="15">
      <c r="A3116" s="3085"/>
      <c r="K3116" s="3168"/>
      <c r="L3116" s="3085"/>
      <c r="M3116" s="3085"/>
      <c r="N3116" s="3085"/>
      <c r="P3116" s="3206"/>
    </row>
    <row r="3117" spans="1:16" s="3084" customFormat="1" ht="15">
      <c r="A3117" s="3085"/>
      <c r="K3117" s="3168"/>
      <c r="L3117" s="3085"/>
      <c r="M3117" s="3085"/>
      <c r="N3117" s="3085"/>
      <c r="P3117" s="3206"/>
    </row>
    <row r="3118" spans="1:16" s="3084" customFormat="1" ht="15">
      <c r="A3118" s="3085"/>
      <c r="K3118" s="3168"/>
      <c r="L3118" s="3085"/>
      <c r="M3118" s="3085"/>
      <c r="N3118" s="3085"/>
      <c r="P3118" s="3206"/>
    </row>
    <row r="3119" spans="1:16" s="3084" customFormat="1" ht="15">
      <c r="A3119" s="3085"/>
      <c r="K3119" s="3168"/>
      <c r="L3119" s="3085"/>
      <c r="M3119" s="3085"/>
      <c r="N3119" s="3085"/>
      <c r="P3119" s="3206"/>
    </row>
    <row r="3120" spans="1:16" s="3084" customFormat="1" ht="15">
      <c r="A3120" s="3085"/>
      <c r="K3120" s="3168"/>
      <c r="L3120" s="3085"/>
      <c r="M3120" s="3085"/>
      <c r="N3120" s="3085"/>
      <c r="P3120" s="3206"/>
    </row>
    <row r="3121" spans="1:16" s="3084" customFormat="1" ht="15">
      <c r="A3121" s="3085"/>
      <c r="K3121" s="3168"/>
      <c r="L3121" s="3085"/>
      <c r="M3121" s="3085"/>
      <c r="N3121" s="3085"/>
      <c r="P3121" s="3206"/>
    </row>
    <row r="3122" spans="1:16" s="3084" customFormat="1" ht="15">
      <c r="A3122" s="3085"/>
      <c r="K3122" s="3168"/>
      <c r="L3122" s="3085"/>
      <c r="M3122" s="3085"/>
      <c r="N3122" s="3085"/>
      <c r="P3122" s="3206"/>
    </row>
    <row r="3123" spans="1:16" s="3084" customFormat="1" ht="15">
      <c r="A3123" s="3085"/>
      <c r="K3123" s="3168"/>
      <c r="L3123" s="3085"/>
      <c r="M3123" s="3085"/>
      <c r="N3123" s="3085"/>
      <c r="P3123" s="3206"/>
    </row>
    <row r="3124" spans="1:16" s="3084" customFormat="1" ht="15">
      <c r="A3124" s="3085"/>
      <c r="K3124" s="3168"/>
      <c r="L3124" s="3085"/>
      <c r="M3124" s="3085"/>
      <c r="N3124" s="3085"/>
      <c r="P3124" s="3206"/>
    </row>
    <row r="3125" spans="1:16" s="3084" customFormat="1" ht="15">
      <c r="A3125" s="3085"/>
      <c r="K3125" s="3168"/>
      <c r="L3125" s="3085"/>
      <c r="M3125" s="3085"/>
      <c r="N3125" s="3085"/>
      <c r="P3125" s="3206"/>
    </row>
    <row r="3126" spans="1:16" s="3084" customFormat="1" ht="15">
      <c r="A3126" s="3085"/>
      <c r="K3126" s="3168"/>
      <c r="L3126" s="3085"/>
      <c r="M3126" s="3085"/>
      <c r="N3126" s="3085"/>
      <c r="P3126" s="3206"/>
    </row>
    <row r="3127" spans="1:16" s="3084" customFormat="1" ht="15">
      <c r="A3127" s="3085"/>
      <c r="K3127" s="3168"/>
      <c r="L3127" s="3085"/>
      <c r="M3127" s="3085"/>
      <c r="N3127" s="3085"/>
      <c r="P3127" s="3206"/>
    </row>
    <row r="3128" spans="1:16" s="3084" customFormat="1" ht="15">
      <c r="A3128" s="3085"/>
      <c r="K3128" s="3168"/>
      <c r="L3128" s="3085"/>
      <c r="M3128" s="3085"/>
      <c r="N3128" s="3085"/>
      <c r="P3128" s="3206"/>
    </row>
    <row r="3129" spans="1:16" s="3084" customFormat="1" ht="15">
      <c r="A3129" s="3085"/>
      <c r="K3129" s="3168"/>
      <c r="L3129" s="3085"/>
      <c r="M3129" s="3085"/>
      <c r="N3129" s="3085"/>
      <c r="P3129" s="3206"/>
    </row>
    <row r="3130" spans="1:16" s="3084" customFormat="1" ht="15">
      <c r="A3130" s="3085"/>
      <c r="K3130" s="3168"/>
      <c r="L3130" s="3085"/>
      <c r="M3130" s="3085"/>
      <c r="N3130" s="3085"/>
      <c r="P3130" s="3206"/>
    </row>
    <row r="3131" spans="1:16" s="3084" customFormat="1" ht="15">
      <c r="A3131" s="3085"/>
      <c r="K3131" s="3168"/>
      <c r="L3131" s="3085"/>
      <c r="M3131" s="3085"/>
      <c r="N3131" s="3085"/>
      <c r="P3131" s="3206"/>
    </row>
    <row r="3132" spans="1:16" s="3084" customFormat="1" ht="15">
      <c r="A3132" s="3085"/>
      <c r="K3132" s="3168"/>
      <c r="L3132" s="3085"/>
      <c r="M3132" s="3085"/>
      <c r="N3132" s="3085"/>
      <c r="P3132" s="3206"/>
    </row>
    <row r="3133" spans="1:16" s="3084" customFormat="1" ht="15">
      <c r="A3133" s="3085"/>
      <c r="K3133" s="3168"/>
      <c r="L3133" s="3085"/>
      <c r="M3133" s="3085"/>
      <c r="N3133" s="3085"/>
      <c r="P3133" s="3206"/>
    </row>
    <row r="3134" spans="1:16" s="3084" customFormat="1" ht="15">
      <c r="A3134" s="3085"/>
      <c r="K3134" s="3168"/>
      <c r="L3134" s="3085"/>
      <c r="M3134" s="3085"/>
      <c r="N3134" s="3085"/>
      <c r="P3134" s="3206"/>
    </row>
    <row r="3135" spans="1:16" s="3084" customFormat="1" ht="15">
      <c r="A3135" s="3085"/>
      <c r="K3135" s="3168"/>
      <c r="L3135" s="3085"/>
      <c r="M3135" s="3085"/>
      <c r="N3135" s="3085"/>
      <c r="P3135" s="3206"/>
    </row>
    <row r="3136" spans="1:16" s="3084" customFormat="1" ht="15">
      <c r="A3136" s="3085"/>
      <c r="K3136" s="3168"/>
      <c r="L3136" s="3085"/>
      <c r="M3136" s="3085"/>
      <c r="N3136" s="3085"/>
      <c r="P3136" s="3206"/>
    </row>
    <row r="3137" spans="1:16" s="3084" customFormat="1" ht="15">
      <c r="A3137" s="3085"/>
      <c r="K3137" s="3168"/>
      <c r="L3137" s="3085"/>
      <c r="M3137" s="3085"/>
      <c r="N3137" s="3085"/>
      <c r="P3137" s="3206"/>
    </row>
    <row r="3138" spans="1:16" s="3084" customFormat="1" ht="15">
      <c r="A3138" s="3085"/>
      <c r="K3138" s="3168"/>
      <c r="L3138" s="3085"/>
      <c r="M3138" s="3085"/>
      <c r="N3138" s="3085"/>
      <c r="P3138" s="3206"/>
    </row>
    <row r="3139" spans="1:16" s="3084" customFormat="1" ht="15">
      <c r="A3139" s="3085"/>
      <c r="K3139" s="3168"/>
      <c r="L3139" s="3085"/>
      <c r="M3139" s="3085"/>
      <c r="N3139" s="3085"/>
      <c r="P3139" s="3206"/>
    </row>
    <row r="3140" spans="1:16" s="3084" customFormat="1" ht="15">
      <c r="A3140" s="3085"/>
      <c r="K3140" s="3168"/>
      <c r="L3140" s="3085"/>
      <c r="M3140" s="3085"/>
      <c r="N3140" s="3085"/>
      <c r="P3140" s="3206"/>
    </row>
    <row r="3141" spans="1:16" s="3084" customFormat="1" ht="15">
      <c r="A3141" s="3085"/>
      <c r="K3141" s="3168"/>
      <c r="L3141" s="3085"/>
      <c r="M3141" s="3085"/>
      <c r="N3141" s="3085"/>
      <c r="P3141" s="3206"/>
    </row>
    <row r="3142" spans="1:16" s="3084" customFormat="1" ht="15">
      <c r="A3142" s="3085"/>
      <c r="K3142" s="3168"/>
      <c r="L3142" s="3085"/>
      <c r="M3142" s="3085"/>
      <c r="N3142" s="3085"/>
      <c r="P3142" s="3206"/>
    </row>
    <row r="3143" spans="1:16" s="3084" customFormat="1" ht="15">
      <c r="A3143" s="3085"/>
      <c r="K3143" s="3168"/>
      <c r="L3143" s="3085"/>
      <c r="M3143" s="3085"/>
      <c r="N3143" s="3085"/>
      <c r="P3143" s="3206"/>
    </row>
    <row r="3144" spans="1:16" s="3084" customFormat="1" ht="15">
      <c r="A3144" s="3085"/>
      <c r="K3144" s="3168"/>
      <c r="L3144" s="3085"/>
      <c r="M3144" s="3085"/>
      <c r="N3144" s="3085"/>
      <c r="P3144" s="3206"/>
    </row>
    <row r="3145" spans="1:16" s="3084" customFormat="1" ht="15">
      <c r="A3145" s="3085"/>
      <c r="K3145" s="3168"/>
      <c r="L3145" s="3085"/>
      <c r="M3145" s="3085"/>
      <c r="N3145" s="3085"/>
      <c r="P3145" s="3206"/>
    </row>
    <row r="3146" spans="1:16" s="3084" customFormat="1" ht="15">
      <c r="A3146" s="3085"/>
      <c r="K3146" s="3168"/>
      <c r="L3146" s="3085"/>
      <c r="M3146" s="3085"/>
      <c r="N3146" s="3085"/>
      <c r="P3146" s="3206"/>
    </row>
    <row r="3147" spans="1:16" s="3084" customFormat="1" ht="15">
      <c r="A3147" s="3085"/>
      <c r="K3147" s="3168"/>
      <c r="L3147" s="3085"/>
      <c r="M3147" s="3085"/>
      <c r="N3147" s="3085"/>
      <c r="P3147" s="3206"/>
    </row>
    <row r="3148" spans="1:16" s="3084" customFormat="1" ht="15">
      <c r="A3148" s="3085"/>
      <c r="K3148" s="3168"/>
      <c r="L3148" s="3085"/>
      <c r="M3148" s="3085"/>
      <c r="N3148" s="3085"/>
      <c r="P3148" s="3206"/>
    </row>
    <row r="3149" spans="1:16" s="3084" customFormat="1" ht="15">
      <c r="A3149" s="3085"/>
      <c r="K3149" s="3168"/>
      <c r="L3149" s="3085"/>
      <c r="M3149" s="3085"/>
      <c r="N3149" s="3085"/>
      <c r="P3149" s="3206"/>
    </row>
    <row r="3150" spans="1:16" s="3084" customFormat="1" ht="15">
      <c r="A3150" s="3085"/>
      <c r="K3150" s="3168"/>
      <c r="L3150" s="3085"/>
      <c r="M3150" s="3085"/>
      <c r="N3150" s="3085"/>
      <c r="P3150" s="3206"/>
    </row>
    <row r="3151" spans="1:16" s="3084" customFormat="1" ht="15">
      <c r="A3151" s="3085"/>
      <c r="K3151" s="3168"/>
      <c r="L3151" s="3085"/>
      <c r="M3151" s="3085"/>
      <c r="N3151" s="3085"/>
      <c r="P3151" s="3206"/>
    </row>
    <row r="3152" spans="1:16" s="3084" customFormat="1" ht="15">
      <c r="A3152" s="3085"/>
      <c r="K3152" s="3168"/>
      <c r="L3152" s="3085"/>
      <c r="M3152" s="3085"/>
      <c r="N3152" s="3085"/>
      <c r="P3152" s="3206"/>
    </row>
    <row r="3153" spans="1:16" s="3084" customFormat="1" ht="15">
      <c r="A3153" s="3085"/>
      <c r="K3153" s="3168"/>
      <c r="L3153" s="3085"/>
      <c r="M3153" s="3085"/>
      <c r="N3153" s="3085"/>
      <c r="P3153" s="3206"/>
    </row>
    <row r="3154" spans="1:16" s="3084" customFormat="1" ht="15">
      <c r="A3154" s="3085"/>
      <c r="K3154" s="3168"/>
      <c r="L3154" s="3085"/>
      <c r="M3154" s="3085"/>
      <c r="N3154" s="3085"/>
      <c r="P3154" s="3206"/>
    </row>
    <row r="3155" spans="1:16" s="3084" customFormat="1" ht="15">
      <c r="A3155" s="3085"/>
      <c r="K3155" s="3168"/>
      <c r="L3155" s="3085"/>
      <c r="M3155" s="3085"/>
      <c r="N3155" s="3085"/>
      <c r="P3155" s="3206"/>
    </row>
    <row r="3156" spans="1:16" s="3084" customFormat="1" ht="15">
      <c r="A3156" s="3085"/>
      <c r="K3156" s="3168"/>
      <c r="L3156" s="3085"/>
      <c r="M3156" s="3085"/>
      <c r="N3156" s="3085"/>
      <c r="P3156" s="3206"/>
    </row>
    <row r="3157" spans="1:16" s="3084" customFormat="1" ht="15">
      <c r="A3157" s="3085"/>
      <c r="K3157" s="3168"/>
      <c r="L3157" s="3085"/>
      <c r="M3157" s="3085"/>
      <c r="N3157" s="3085"/>
      <c r="P3157" s="3206"/>
    </row>
    <row r="3158" spans="1:16" s="3084" customFormat="1" ht="15">
      <c r="A3158" s="3085"/>
      <c r="K3158" s="3168"/>
      <c r="L3158" s="3085"/>
      <c r="M3158" s="3085"/>
      <c r="N3158" s="3085"/>
      <c r="P3158" s="3206"/>
    </row>
    <row r="3159" spans="1:16" s="3084" customFormat="1" ht="15">
      <c r="A3159" s="3085"/>
      <c r="K3159" s="3168"/>
      <c r="L3159" s="3085"/>
      <c r="M3159" s="3085"/>
      <c r="N3159" s="3085"/>
      <c r="P3159" s="3206"/>
    </row>
    <row r="3160" spans="1:16" s="3084" customFormat="1" ht="15">
      <c r="A3160" s="3085"/>
      <c r="K3160" s="3168"/>
      <c r="L3160" s="3085"/>
      <c r="M3160" s="3085"/>
      <c r="N3160" s="3085"/>
      <c r="P3160" s="3206"/>
    </row>
    <row r="3161" spans="1:16" s="3084" customFormat="1" ht="15">
      <c r="A3161" s="3085"/>
      <c r="K3161" s="3168"/>
      <c r="L3161" s="3085"/>
      <c r="M3161" s="3085"/>
      <c r="N3161" s="3085"/>
      <c r="P3161" s="3206"/>
    </row>
    <row r="3162" spans="1:16" s="3084" customFormat="1" ht="15">
      <c r="A3162" s="3085"/>
      <c r="K3162" s="3168"/>
      <c r="L3162" s="3085"/>
      <c r="M3162" s="3085"/>
      <c r="N3162" s="3085"/>
      <c r="P3162" s="3206"/>
    </row>
    <row r="3163" spans="1:16" s="3084" customFormat="1" ht="15">
      <c r="A3163" s="3085"/>
      <c r="K3163" s="3168"/>
      <c r="L3163" s="3085"/>
      <c r="M3163" s="3085"/>
      <c r="N3163" s="3085"/>
      <c r="P3163" s="3206"/>
    </row>
    <row r="3164" spans="1:16" s="3084" customFormat="1" ht="15">
      <c r="A3164" s="3085"/>
      <c r="K3164" s="3168"/>
      <c r="L3164" s="3085"/>
      <c r="M3164" s="3085"/>
      <c r="N3164" s="3085"/>
      <c r="P3164" s="3206"/>
    </row>
    <row r="3165" spans="1:16" s="3084" customFormat="1" ht="15">
      <c r="A3165" s="3085"/>
      <c r="K3165" s="3168"/>
      <c r="L3165" s="3085"/>
      <c r="M3165" s="3085"/>
      <c r="N3165" s="3085"/>
      <c r="P3165" s="3206"/>
    </row>
    <row r="3166" spans="1:16" s="3084" customFormat="1" ht="15">
      <c r="A3166" s="3085"/>
      <c r="K3166" s="3168"/>
      <c r="L3166" s="3085"/>
      <c r="M3166" s="3085"/>
      <c r="N3166" s="3085"/>
      <c r="P3166" s="3206"/>
    </row>
    <row r="3167" spans="1:16" s="3084" customFormat="1" ht="15">
      <c r="A3167" s="3085"/>
      <c r="K3167" s="3168"/>
      <c r="L3167" s="3085"/>
      <c r="M3167" s="3085"/>
      <c r="N3167" s="3085"/>
      <c r="P3167" s="3206"/>
    </row>
    <row r="3168" spans="1:16" s="3084" customFormat="1" ht="15">
      <c r="A3168" s="3085"/>
      <c r="K3168" s="3168"/>
      <c r="L3168" s="3085"/>
      <c r="M3168" s="3085"/>
      <c r="N3168" s="3085"/>
      <c r="P3168" s="3206"/>
    </row>
    <row r="3169" spans="1:16" s="3084" customFormat="1" ht="15">
      <c r="A3169" s="3085"/>
      <c r="K3169" s="3168"/>
      <c r="L3169" s="3085"/>
      <c r="M3169" s="3085"/>
      <c r="N3169" s="3085"/>
      <c r="P3169" s="3206"/>
    </row>
    <row r="3170" spans="1:16" s="3084" customFormat="1" ht="15">
      <c r="A3170" s="3085"/>
      <c r="K3170" s="3168"/>
      <c r="L3170" s="3085"/>
      <c r="M3170" s="3085"/>
      <c r="N3170" s="3085"/>
      <c r="P3170" s="3206"/>
    </row>
    <row r="3171" spans="1:16" s="3084" customFormat="1" ht="15">
      <c r="A3171" s="3085"/>
      <c r="K3171" s="3168"/>
      <c r="L3171" s="3085"/>
      <c r="M3171" s="3085"/>
      <c r="N3171" s="3085"/>
      <c r="P3171" s="3206"/>
    </row>
    <row r="3172" spans="1:16" s="3084" customFormat="1" ht="15">
      <c r="A3172" s="3085"/>
      <c r="K3172" s="3168"/>
      <c r="L3172" s="3085"/>
      <c r="M3172" s="3085"/>
      <c r="N3172" s="3085"/>
      <c r="P3172" s="3206"/>
    </row>
    <row r="3173" spans="1:16" s="3084" customFormat="1" ht="15">
      <c r="A3173" s="3085"/>
      <c r="K3173" s="3168"/>
      <c r="L3173" s="3085"/>
      <c r="M3173" s="3085"/>
      <c r="N3173" s="3085"/>
      <c r="P3173" s="3206"/>
    </row>
    <row r="3174" spans="1:16" s="3084" customFormat="1" ht="15">
      <c r="A3174" s="3085"/>
      <c r="K3174" s="3168"/>
      <c r="L3174" s="3085"/>
      <c r="M3174" s="3085"/>
      <c r="N3174" s="3085"/>
      <c r="P3174" s="3206"/>
    </row>
    <row r="3175" spans="1:16" s="3084" customFormat="1" ht="15">
      <c r="A3175" s="3085"/>
      <c r="K3175" s="3168"/>
      <c r="L3175" s="3085"/>
      <c r="M3175" s="3085"/>
      <c r="N3175" s="3085"/>
      <c r="P3175" s="3206"/>
    </row>
    <row r="3176" spans="1:16" s="3084" customFormat="1" ht="15">
      <c r="A3176" s="3085"/>
      <c r="K3176" s="3168"/>
      <c r="L3176" s="3085"/>
      <c r="M3176" s="3085"/>
      <c r="N3176" s="3085"/>
      <c r="P3176" s="3206"/>
    </row>
    <row r="3177" spans="1:16" s="3084" customFormat="1" ht="15">
      <c r="A3177" s="3085"/>
      <c r="K3177" s="3168"/>
      <c r="L3177" s="3085"/>
      <c r="M3177" s="3085"/>
      <c r="N3177" s="3085"/>
      <c r="P3177" s="3206"/>
    </row>
    <row r="3178" spans="1:16" s="3084" customFormat="1" ht="15">
      <c r="A3178" s="3085"/>
      <c r="K3178" s="3168"/>
      <c r="L3178" s="3085"/>
      <c r="M3178" s="3085"/>
      <c r="N3178" s="3085"/>
      <c r="P3178" s="3206"/>
    </row>
    <row r="3179" spans="1:16" s="3084" customFormat="1" ht="15">
      <c r="A3179" s="3085"/>
      <c r="K3179" s="3168"/>
      <c r="L3179" s="3085"/>
      <c r="M3179" s="3085"/>
      <c r="N3179" s="3085"/>
      <c r="P3179" s="3206"/>
    </row>
    <row r="3180" spans="1:16" s="3084" customFormat="1" ht="15">
      <c r="A3180" s="3085"/>
      <c r="K3180" s="3168"/>
      <c r="L3180" s="3085"/>
      <c r="M3180" s="3085"/>
      <c r="N3180" s="3085"/>
      <c r="P3180" s="3206"/>
    </row>
    <row r="3181" spans="1:16" s="3084" customFormat="1" ht="15">
      <c r="A3181" s="3085"/>
      <c r="K3181" s="3168"/>
      <c r="L3181" s="3085"/>
      <c r="M3181" s="3085"/>
      <c r="N3181" s="3085"/>
      <c r="P3181" s="3206"/>
    </row>
    <row r="3182" spans="1:16" s="3084" customFormat="1" ht="15">
      <c r="A3182" s="3085"/>
      <c r="K3182" s="3168"/>
      <c r="L3182" s="3085"/>
      <c r="M3182" s="3085"/>
      <c r="N3182" s="3085"/>
      <c r="P3182" s="3206"/>
    </row>
    <row r="3183" spans="1:16" s="3084" customFormat="1" ht="15">
      <c r="A3183" s="3085"/>
      <c r="K3183" s="3168"/>
      <c r="L3183" s="3085"/>
      <c r="M3183" s="3085"/>
      <c r="N3183" s="3085"/>
      <c r="P3183" s="3206"/>
    </row>
    <row r="3184" spans="1:16" s="3084" customFormat="1" ht="15">
      <c r="A3184" s="3085"/>
      <c r="K3184" s="3168"/>
      <c r="L3184" s="3085"/>
      <c r="M3184" s="3085"/>
      <c r="N3184" s="3085"/>
      <c r="P3184" s="3206"/>
    </row>
    <row r="3185" spans="1:16" s="3084" customFormat="1" ht="15">
      <c r="A3185" s="3085"/>
      <c r="K3185" s="3168"/>
      <c r="L3185" s="3085"/>
      <c r="M3185" s="3085"/>
      <c r="N3185" s="3085"/>
      <c r="P3185" s="3206"/>
    </row>
    <row r="3186" spans="1:16" s="3084" customFormat="1" ht="15">
      <c r="A3186" s="3085"/>
      <c r="K3186" s="3168"/>
      <c r="L3186" s="3085"/>
      <c r="M3186" s="3085"/>
      <c r="N3186" s="3085"/>
      <c r="P3186" s="3206"/>
    </row>
    <row r="3187" spans="1:16" s="3084" customFormat="1" ht="15">
      <c r="A3187" s="3085"/>
      <c r="K3187" s="3168"/>
      <c r="L3187" s="3085"/>
      <c r="M3187" s="3085"/>
      <c r="N3187" s="3085"/>
      <c r="P3187" s="3206"/>
    </row>
    <row r="3188" spans="1:16" s="3084" customFormat="1" ht="15">
      <c r="A3188" s="3085"/>
      <c r="K3188" s="3168"/>
      <c r="L3188" s="3085"/>
      <c r="M3188" s="3085"/>
      <c r="N3188" s="3085"/>
      <c r="P3188" s="3206"/>
    </row>
    <row r="3189" spans="1:16" s="3084" customFormat="1" ht="15">
      <c r="A3189" s="3085"/>
      <c r="K3189" s="3168"/>
      <c r="L3189" s="3085"/>
      <c r="M3189" s="3085"/>
      <c r="N3189" s="3085"/>
      <c r="P3189" s="3206"/>
    </row>
    <row r="3190" spans="1:16" s="3084" customFormat="1" ht="15">
      <c r="A3190" s="3085"/>
      <c r="K3190" s="3168"/>
      <c r="L3190" s="3085"/>
      <c r="M3190" s="3085"/>
      <c r="N3190" s="3085"/>
      <c r="P3190" s="3206"/>
    </row>
    <row r="3191" spans="1:16" s="3084" customFormat="1" ht="15">
      <c r="A3191" s="3085"/>
      <c r="K3191" s="3168"/>
      <c r="L3191" s="3085"/>
      <c r="M3191" s="3085"/>
      <c r="N3191" s="3085"/>
      <c r="P3191" s="3206"/>
    </row>
    <row r="3192" spans="1:16" s="3084" customFormat="1" ht="15">
      <c r="A3192" s="3085"/>
      <c r="K3192" s="3168"/>
      <c r="L3192" s="3085"/>
      <c r="M3192" s="3085"/>
      <c r="N3192" s="3085"/>
      <c r="P3192" s="3206"/>
    </row>
    <row r="3193" spans="1:16" s="3084" customFormat="1" ht="15">
      <c r="A3193" s="3085"/>
      <c r="K3193" s="3168"/>
      <c r="L3193" s="3085"/>
      <c r="M3193" s="3085"/>
      <c r="N3193" s="3085"/>
      <c r="P3193" s="3206"/>
    </row>
    <row r="3194" spans="1:16" s="3084" customFormat="1" ht="15">
      <c r="A3194" s="3085"/>
      <c r="K3194" s="3168"/>
      <c r="L3194" s="3085"/>
      <c r="M3194" s="3085"/>
      <c r="N3194" s="3085"/>
      <c r="P3194" s="3206"/>
    </row>
    <row r="3195" spans="1:16" s="3084" customFormat="1" ht="15">
      <c r="A3195" s="3085"/>
      <c r="K3195" s="3168"/>
      <c r="L3195" s="3085"/>
      <c r="M3195" s="3085"/>
      <c r="N3195" s="3085"/>
      <c r="P3195" s="3206"/>
    </row>
    <row r="3196" spans="1:16" s="3084" customFormat="1" ht="15">
      <c r="A3196" s="3085"/>
      <c r="K3196" s="3168"/>
      <c r="L3196" s="3085"/>
      <c r="M3196" s="3085"/>
      <c r="N3196" s="3085"/>
      <c r="P3196" s="3206"/>
    </row>
    <row r="3197" spans="1:16" s="3084" customFormat="1" ht="15">
      <c r="A3197" s="3085"/>
      <c r="K3197" s="3168"/>
      <c r="L3197" s="3085"/>
      <c r="M3197" s="3085"/>
      <c r="N3197" s="3085"/>
      <c r="P3197" s="3206"/>
    </row>
    <row r="3198" spans="1:16" s="3084" customFormat="1" ht="15">
      <c r="A3198" s="3085"/>
      <c r="K3198" s="3168"/>
      <c r="L3198" s="3085"/>
      <c r="M3198" s="3085"/>
      <c r="N3198" s="3085"/>
      <c r="P3198" s="3206"/>
    </row>
    <row r="3199" spans="1:16" s="3084" customFormat="1" ht="15">
      <c r="A3199" s="3085"/>
      <c r="K3199" s="3168"/>
      <c r="L3199" s="3085"/>
      <c r="M3199" s="3085"/>
      <c r="N3199" s="3085"/>
      <c r="P3199" s="3206"/>
    </row>
    <row r="3200" spans="1:16" s="3084" customFormat="1" ht="15">
      <c r="A3200" s="3085"/>
      <c r="K3200" s="3168"/>
      <c r="L3200" s="3085"/>
      <c r="M3200" s="3085"/>
      <c r="N3200" s="3085"/>
      <c r="P3200" s="3206"/>
    </row>
    <row r="3201" spans="1:16" s="3084" customFormat="1" ht="15">
      <c r="A3201" s="3085"/>
      <c r="K3201" s="3168"/>
      <c r="L3201" s="3085"/>
      <c r="M3201" s="3085"/>
      <c r="N3201" s="3085"/>
      <c r="P3201" s="3206"/>
    </row>
    <row r="3202" spans="1:16" s="3084" customFormat="1" ht="15">
      <c r="A3202" s="3085"/>
      <c r="K3202" s="3168"/>
      <c r="L3202" s="3085"/>
      <c r="M3202" s="3085"/>
      <c r="N3202" s="3085"/>
      <c r="P3202" s="3206"/>
    </row>
    <row r="3203" spans="1:16" s="3084" customFormat="1" ht="15">
      <c r="A3203" s="3085"/>
      <c r="K3203" s="3168"/>
      <c r="L3203" s="3085"/>
      <c r="M3203" s="3085"/>
      <c r="N3203" s="3085"/>
      <c r="P3203" s="3206"/>
    </row>
    <row r="3204" spans="1:16" s="3084" customFormat="1" ht="15">
      <c r="A3204" s="3085"/>
      <c r="K3204" s="3168"/>
      <c r="L3204" s="3085"/>
      <c r="M3204" s="3085"/>
      <c r="N3204" s="3085"/>
      <c r="P3204" s="3206"/>
    </row>
    <row r="3205" spans="1:16" s="3084" customFormat="1" ht="15">
      <c r="A3205" s="3085"/>
      <c r="K3205" s="3168"/>
      <c r="L3205" s="3085"/>
      <c r="M3205" s="3085"/>
      <c r="N3205" s="3085"/>
      <c r="P3205" s="3206"/>
    </row>
    <row r="3206" spans="1:16" s="3084" customFormat="1" ht="15">
      <c r="A3206" s="3085"/>
      <c r="K3206" s="3168"/>
      <c r="L3206" s="3085"/>
      <c r="M3206" s="3085"/>
      <c r="N3206" s="3085"/>
      <c r="P3206" s="3206"/>
    </row>
    <row r="3207" spans="1:16" s="3084" customFormat="1" ht="15">
      <c r="A3207" s="3085"/>
      <c r="K3207" s="3168"/>
      <c r="L3207" s="3085"/>
      <c r="M3207" s="3085"/>
      <c r="N3207" s="3085"/>
      <c r="P3207" s="3206"/>
    </row>
    <row r="3208" spans="1:16" s="3084" customFormat="1" ht="15">
      <c r="A3208" s="3085"/>
      <c r="K3208" s="3168"/>
      <c r="L3208" s="3085"/>
      <c r="M3208" s="3085"/>
      <c r="N3208" s="3085"/>
      <c r="P3208" s="3206"/>
    </row>
    <row r="3209" spans="1:16" s="3084" customFormat="1" ht="15">
      <c r="A3209" s="3085"/>
      <c r="K3209" s="3168"/>
      <c r="L3209" s="3085"/>
      <c r="M3209" s="3085"/>
      <c r="N3209" s="3085"/>
      <c r="P3209" s="3206"/>
    </row>
    <row r="3210" spans="1:16" s="3084" customFormat="1" ht="15">
      <c r="A3210" s="3085"/>
      <c r="K3210" s="3168"/>
      <c r="L3210" s="3085"/>
      <c r="M3210" s="3085"/>
      <c r="N3210" s="3085"/>
      <c r="P3210" s="3206"/>
    </row>
    <row r="3211" spans="1:16" s="3084" customFormat="1" ht="15">
      <c r="A3211" s="3085"/>
      <c r="K3211" s="3168"/>
      <c r="L3211" s="3085"/>
      <c r="M3211" s="3085"/>
      <c r="N3211" s="3085"/>
      <c r="P3211" s="3206"/>
    </row>
    <row r="3212" spans="1:16" s="3084" customFormat="1" ht="15">
      <c r="A3212" s="3085"/>
      <c r="K3212" s="3168"/>
      <c r="L3212" s="3085"/>
      <c r="M3212" s="3085"/>
      <c r="N3212" s="3085"/>
      <c r="P3212" s="3206"/>
    </row>
    <row r="3213" spans="1:16" s="3084" customFormat="1" ht="15">
      <c r="A3213" s="3085"/>
      <c r="K3213" s="3168"/>
      <c r="L3213" s="3085"/>
      <c r="M3213" s="3085"/>
      <c r="N3213" s="3085"/>
      <c r="P3213" s="3206"/>
    </row>
    <row r="3214" spans="1:16" s="3084" customFormat="1" ht="15">
      <c r="A3214" s="3085"/>
      <c r="K3214" s="3168"/>
      <c r="L3214" s="3085"/>
      <c r="M3214" s="3085"/>
      <c r="N3214" s="3085"/>
      <c r="P3214" s="3206"/>
    </row>
    <row r="3215" spans="1:16" s="3084" customFormat="1" ht="15">
      <c r="A3215" s="3085"/>
      <c r="K3215" s="3168"/>
      <c r="L3215" s="3085"/>
      <c r="M3215" s="3085"/>
      <c r="N3215" s="3085"/>
      <c r="P3215" s="3206"/>
    </row>
    <row r="3216" spans="1:16" s="3084" customFormat="1" ht="15">
      <c r="A3216" s="3085"/>
      <c r="K3216" s="3168"/>
      <c r="L3216" s="3085"/>
      <c r="M3216" s="3085"/>
      <c r="N3216" s="3085"/>
      <c r="P3216" s="3206"/>
    </row>
    <row r="3217" spans="1:16" s="3084" customFormat="1" ht="15">
      <c r="A3217" s="3085"/>
      <c r="K3217" s="3168"/>
      <c r="L3217" s="3085"/>
      <c r="M3217" s="3085"/>
      <c r="N3217" s="3085"/>
      <c r="P3217" s="3206"/>
    </row>
    <row r="3218" spans="1:16" s="3084" customFormat="1" ht="15">
      <c r="A3218" s="3085"/>
      <c r="K3218" s="3168"/>
      <c r="L3218" s="3085"/>
      <c r="M3218" s="3085"/>
      <c r="N3218" s="3085"/>
      <c r="P3218" s="3206"/>
    </row>
    <row r="3219" spans="1:16" s="3084" customFormat="1" ht="15">
      <c r="A3219" s="3085"/>
      <c r="K3219" s="3168"/>
      <c r="L3219" s="3085"/>
      <c r="M3219" s="3085"/>
      <c r="N3219" s="3085"/>
      <c r="P3219" s="3206"/>
    </row>
    <row r="3220" spans="1:16" s="3084" customFormat="1" ht="15">
      <c r="A3220" s="3085"/>
      <c r="K3220" s="3168"/>
      <c r="L3220" s="3085"/>
      <c r="M3220" s="3085"/>
      <c r="N3220" s="3085"/>
      <c r="P3220" s="3206"/>
    </row>
    <row r="3221" spans="1:16" s="3084" customFormat="1" ht="15">
      <c r="A3221" s="3085"/>
      <c r="K3221" s="3168"/>
      <c r="L3221" s="3085"/>
      <c r="M3221" s="3085"/>
      <c r="N3221" s="3085"/>
      <c r="P3221" s="3206"/>
    </row>
    <row r="3222" spans="1:16" s="3084" customFormat="1" ht="15">
      <c r="A3222" s="3085"/>
      <c r="K3222" s="3168"/>
      <c r="L3222" s="3085"/>
      <c r="M3222" s="3085"/>
      <c r="N3222" s="3085"/>
      <c r="P3222" s="3206"/>
    </row>
    <row r="3223" spans="1:16" s="3084" customFormat="1" ht="15">
      <c r="A3223" s="3085"/>
      <c r="K3223" s="3168"/>
      <c r="L3223" s="3085"/>
      <c r="M3223" s="3085"/>
      <c r="N3223" s="3085"/>
      <c r="P3223" s="3206"/>
    </row>
    <row r="3224" spans="1:16" s="3084" customFormat="1" ht="15">
      <c r="A3224" s="3085"/>
      <c r="K3224" s="3168"/>
      <c r="L3224" s="3085"/>
      <c r="M3224" s="3085"/>
      <c r="N3224" s="3085"/>
      <c r="P3224" s="3206"/>
    </row>
    <row r="3225" spans="1:16" s="3084" customFormat="1" ht="15">
      <c r="A3225" s="3085"/>
      <c r="K3225" s="3168"/>
      <c r="L3225" s="3085"/>
      <c r="M3225" s="3085"/>
      <c r="N3225" s="3085"/>
      <c r="P3225" s="3206"/>
    </row>
    <row r="3226" spans="1:16" s="3084" customFormat="1" ht="15">
      <c r="A3226" s="3085"/>
      <c r="K3226" s="3168"/>
      <c r="L3226" s="3085"/>
      <c r="M3226" s="3085"/>
      <c r="N3226" s="3085"/>
      <c r="P3226" s="3206"/>
    </row>
    <row r="3227" spans="1:16" s="3084" customFormat="1" ht="15">
      <c r="A3227" s="3085"/>
      <c r="K3227" s="3168"/>
      <c r="L3227" s="3085"/>
      <c r="M3227" s="3085"/>
      <c r="N3227" s="3085"/>
      <c r="P3227" s="3206"/>
    </row>
    <row r="3228" spans="1:16" s="3084" customFormat="1" ht="15">
      <c r="A3228" s="3085"/>
      <c r="K3228" s="3168"/>
      <c r="L3228" s="3085"/>
      <c r="M3228" s="3085"/>
      <c r="N3228" s="3085"/>
      <c r="P3228" s="3206"/>
    </row>
    <row r="3229" spans="1:16" s="3084" customFormat="1" ht="15">
      <c r="A3229" s="3085"/>
      <c r="K3229" s="3168"/>
      <c r="L3229" s="3085"/>
      <c r="M3229" s="3085"/>
      <c r="N3229" s="3085"/>
      <c r="P3229" s="3206"/>
    </row>
    <row r="3230" spans="1:16" s="3084" customFormat="1" ht="15">
      <c r="A3230" s="3085"/>
      <c r="K3230" s="3168"/>
      <c r="L3230" s="3085"/>
      <c r="M3230" s="3085"/>
      <c r="N3230" s="3085"/>
      <c r="P3230" s="3206"/>
    </row>
    <row r="3231" spans="1:16" s="3084" customFormat="1" ht="15">
      <c r="A3231" s="3085"/>
      <c r="K3231" s="3168"/>
      <c r="L3231" s="3085"/>
      <c r="M3231" s="3085"/>
      <c r="N3231" s="3085"/>
      <c r="P3231" s="3206"/>
    </row>
    <row r="3232" spans="1:16" s="3084" customFormat="1" ht="15">
      <c r="A3232" s="3085"/>
      <c r="K3232" s="3168"/>
      <c r="L3232" s="3085"/>
      <c r="M3232" s="3085"/>
      <c r="N3232" s="3085"/>
      <c r="P3232" s="3206"/>
    </row>
    <row r="3233" spans="1:16" s="3084" customFormat="1" ht="15">
      <c r="A3233" s="3085"/>
      <c r="K3233" s="3168"/>
      <c r="L3233" s="3085"/>
      <c r="M3233" s="3085"/>
      <c r="N3233" s="3085"/>
      <c r="P3233" s="3206"/>
    </row>
    <row r="3234" spans="1:16" s="3084" customFormat="1" ht="15">
      <c r="A3234" s="3085"/>
      <c r="K3234" s="3168"/>
      <c r="L3234" s="3085"/>
      <c r="M3234" s="3085"/>
      <c r="N3234" s="3085"/>
      <c r="P3234" s="3206"/>
    </row>
    <row r="3235" spans="1:16" s="3084" customFormat="1" ht="15">
      <c r="A3235" s="3085"/>
      <c r="K3235" s="3168"/>
      <c r="L3235" s="3085"/>
      <c r="M3235" s="3085"/>
      <c r="N3235" s="3085"/>
      <c r="P3235" s="3206"/>
    </row>
    <row r="3236" spans="1:16" s="3084" customFormat="1" ht="15">
      <c r="A3236" s="3085"/>
      <c r="K3236" s="3168"/>
      <c r="L3236" s="3085"/>
      <c r="M3236" s="3085"/>
      <c r="N3236" s="3085"/>
      <c r="P3236" s="3206"/>
    </row>
    <row r="3237" spans="1:16" s="3084" customFormat="1" ht="15">
      <c r="A3237" s="3085"/>
      <c r="K3237" s="3168"/>
      <c r="L3237" s="3085"/>
      <c r="M3237" s="3085"/>
      <c r="N3237" s="3085"/>
      <c r="P3237" s="3206"/>
    </row>
    <row r="3238" spans="1:16" s="3084" customFormat="1" ht="15">
      <c r="A3238" s="3085"/>
      <c r="K3238" s="3168"/>
      <c r="L3238" s="3085"/>
      <c r="M3238" s="3085"/>
      <c r="N3238" s="3085"/>
      <c r="P3238" s="3206"/>
    </row>
    <row r="3239" spans="1:16" s="3084" customFormat="1" ht="15">
      <c r="A3239" s="3085"/>
      <c r="K3239" s="3168"/>
      <c r="L3239" s="3085"/>
      <c r="M3239" s="3085"/>
      <c r="N3239" s="3085"/>
      <c r="P3239" s="3206"/>
    </row>
    <row r="3240" spans="1:16" s="3084" customFormat="1" ht="15">
      <c r="A3240" s="3085"/>
      <c r="K3240" s="3168"/>
      <c r="L3240" s="3085"/>
      <c r="M3240" s="3085"/>
      <c r="N3240" s="3085"/>
      <c r="P3240" s="3206"/>
    </row>
    <row r="3241" spans="1:16" s="3084" customFormat="1" ht="15">
      <c r="A3241" s="3085"/>
      <c r="K3241" s="3168"/>
      <c r="L3241" s="3085"/>
      <c r="M3241" s="3085"/>
      <c r="N3241" s="3085"/>
      <c r="P3241" s="3206"/>
    </row>
    <row r="3242" spans="1:16" s="3084" customFormat="1" ht="15">
      <c r="A3242" s="3085"/>
      <c r="K3242" s="3168"/>
      <c r="L3242" s="3085"/>
      <c r="M3242" s="3085"/>
      <c r="N3242" s="3085"/>
      <c r="P3242" s="3206"/>
    </row>
    <row r="3243" spans="1:16" s="3084" customFormat="1" ht="15">
      <c r="A3243" s="3085"/>
      <c r="K3243" s="3168"/>
      <c r="L3243" s="3085"/>
      <c r="M3243" s="3085"/>
      <c r="N3243" s="3085"/>
      <c r="P3243" s="3206"/>
    </row>
    <row r="3244" spans="1:16" s="3084" customFormat="1" ht="15">
      <c r="A3244" s="3085"/>
      <c r="K3244" s="3168"/>
      <c r="L3244" s="3085"/>
      <c r="M3244" s="3085"/>
      <c r="N3244" s="3085"/>
      <c r="P3244" s="3206"/>
    </row>
    <row r="3245" spans="1:16" s="3084" customFormat="1" ht="15">
      <c r="A3245" s="3085"/>
      <c r="K3245" s="3168"/>
      <c r="L3245" s="3085"/>
      <c r="M3245" s="3085"/>
      <c r="N3245" s="3085"/>
      <c r="P3245" s="3206"/>
    </row>
    <row r="3246" spans="1:16" s="3084" customFormat="1" ht="15">
      <c r="A3246" s="3085"/>
      <c r="K3246" s="3168"/>
      <c r="L3246" s="3085"/>
      <c r="M3246" s="3085"/>
      <c r="N3246" s="3085"/>
      <c r="P3246" s="3206"/>
    </row>
    <row r="3247" spans="1:16" s="3084" customFormat="1" ht="15">
      <c r="A3247" s="3085"/>
      <c r="K3247" s="3168"/>
      <c r="L3247" s="3085"/>
      <c r="M3247" s="3085"/>
      <c r="N3247" s="3085"/>
      <c r="P3247" s="3206"/>
    </row>
    <row r="3248" spans="1:16" s="3084" customFormat="1" ht="15">
      <c r="A3248" s="3085"/>
      <c r="K3248" s="3168"/>
      <c r="L3248" s="3085"/>
      <c r="M3248" s="3085"/>
      <c r="N3248" s="3085"/>
      <c r="P3248" s="3206"/>
    </row>
    <row r="3249" spans="1:16" s="3084" customFormat="1" ht="15">
      <c r="A3249" s="3085"/>
      <c r="K3249" s="3168"/>
      <c r="L3249" s="3085"/>
      <c r="M3249" s="3085"/>
      <c r="N3249" s="3085"/>
      <c r="P3249" s="3206"/>
    </row>
    <row r="3250" spans="1:16" s="3084" customFormat="1" ht="15">
      <c r="A3250" s="3085"/>
      <c r="K3250" s="3168"/>
      <c r="L3250" s="3085"/>
      <c r="M3250" s="3085"/>
      <c r="N3250" s="3085"/>
      <c r="P3250" s="3206"/>
    </row>
    <row r="3251" spans="1:16" s="3084" customFormat="1" ht="15">
      <c r="A3251" s="3085"/>
      <c r="K3251" s="3168"/>
      <c r="L3251" s="3085"/>
      <c r="M3251" s="3085"/>
      <c r="N3251" s="3085"/>
      <c r="P3251" s="3206"/>
    </row>
    <row r="3252" spans="1:16" s="3084" customFormat="1" ht="15">
      <c r="A3252" s="3085"/>
      <c r="K3252" s="3168"/>
      <c r="L3252" s="3085"/>
      <c r="M3252" s="3085"/>
      <c r="N3252" s="3085"/>
      <c r="P3252" s="3206"/>
    </row>
    <row r="3253" spans="1:16" s="3084" customFormat="1" ht="15">
      <c r="A3253" s="3085"/>
      <c r="K3253" s="3168"/>
      <c r="L3253" s="3085"/>
      <c r="M3253" s="3085"/>
      <c r="N3253" s="3085"/>
      <c r="P3253" s="3206"/>
    </row>
    <row r="3254" spans="1:16" s="3084" customFormat="1" ht="15">
      <c r="A3254" s="3085"/>
      <c r="K3254" s="3168"/>
      <c r="L3254" s="3085"/>
      <c r="M3254" s="3085"/>
      <c r="N3254" s="3085"/>
      <c r="P3254" s="3206"/>
    </row>
    <row r="3255" spans="1:16" s="3084" customFormat="1" ht="15">
      <c r="A3255" s="3085"/>
      <c r="K3255" s="3168"/>
      <c r="L3255" s="3085"/>
      <c r="M3255" s="3085"/>
      <c r="N3255" s="3085"/>
      <c r="P3255" s="3206"/>
    </row>
    <row r="3256" spans="1:16" s="3084" customFormat="1" ht="15">
      <c r="A3256" s="3085"/>
      <c r="K3256" s="3168"/>
      <c r="L3256" s="3085"/>
      <c r="M3256" s="3085"/>
      <c r="N3256" s="3085"/>
      <c r="P3256" s="3206"/>
    </row>
    <row r="3257" spans="1:16" s="3084" customFormat="1" ht="15">
      <c r="A3257" s="3085"/>
      <c r="K3257" s="3168"/>
      <c r="L3257" s="3085"/>
      <c r="M3257" s="3085"/>
      <c r="N3257" s="3085"/>
      <c r="P3257" s="3206"/>
    </row>
    <row r="3258" spans="1:16" s="3084" customFormat="1" ht="15">
      <c r="A3258" s="3085"/>
      <c r="K3258" s="3168"/>
      <c r="L3258" s="3085"/>
      <c r="M3258" s="3085"/>
      <c r="N3258" s="3085"/>
      <c r="P3258" s="3206"/>
    </row>
    <row r="3259" spans="1:16" s="3084" customFormat="1" ht="15">
      <c r="A3259" s="3085"/>
      <c r="K3259" s="3168"/>
      <c r="L3259" s="3085"/>
      <c r="M3259" s="3085"/>
      <c r="N3259" s="3085"/>
      <c r="P3259" s="3206"/>
    </row>
    <row r="3260" spans="1:16" s="3084" customFormat="1" ht="15">
      <c r="A3260" s="3085"/>
      <c r="K3260" s="3168"/>
      <c r="L3260" s="3085"/>
      <c r="M3260" s="3085"/>
      <c r="N3260" s="3085"/>
      <c r="P3260" s="3206"/>
    </row>
    <row r="3261" spans="1:16" s="3084" customFormat="1" ht="15">
      <c r="A3261" s="3085"/>
      <c r="K3261" s="3168"/>
      <c r="L3261" s="3085"/>
      <c r="M3261" s="3085"/>
      <c r="N3261" s="3085"/>
      <c r="P3261" s="3206"/>
    </row>
    <row r="3262" spans="1:16" s="3084" customFormat="1" ht="15">
      <c r="A3262" s="3085"/>
      <c r="K3262" s="3168"/>
      <c r="L3262" s="3085"/>
      <c r="M3262" s="3085"/>
      <c r="N3262" s="3085"/>
      <c r="P3262" s="3206"/>
    </row>
    <row r="3263" spans="1:16" s="3084" customFormat="1" ht="15">
      <c r="A3263" s="3085"/>
      <c r="K3263" s="3168"/>
      <c r="L3263" s="3085"/>
      <c r="M3263" s="3085"/>
      <c r="N3263" s="3085"/>
      <c r="P3263" s="3206"/>
    </row>
    <row r="3264" spans="1:16" s="3084" customFormat="1" ht="15">
      <c r="A3264" s="3085"/>
      <c r="K3264" s="3168"/>
      <c r="L3264" s="3085"/>
      <c r="M3264" s="3085"/>
      <c r="N3264" s="3085"/>
      <c r="P3264" s="3206"/>
    </row>
    <row r="3265" spans="1:16" s="3084" customFormat="1" ht="15">
      <c r="A3265" s="3085"/>
      <c r="K3265" s="3168"/>
      <c r="L3265" s="3085"/>
      <c r="M3265" s="3085"/>
      <c r="N3265" s="3085"/>
      <c r="P3265" s="3206"/>
    </row>
    <row r="3266" spans="1:16" s="3084" customFormat="1" ht="15">
      <c r="A3266" s="3085"/>
      <c r="K3266" s="3168"/>
      <c r="L3266" s="3085"/>
      <c r="M3266" s="3085"/>
      <c r="N3266" s="3085"/>
      <c r="P3266" s="3206"/>
    </row>
    <row r="3267" spans="1:16" s="3084" customFormat="1" ht="15">
      <c r="A3267" s="3085"/>
      <c r="K3267" s="3168"/>
      <c r="L3267" s="3085"/>
      <c r="M3267" s="3085"/>
      <c r="N3267" s="3085"/>
      <c r="P3267" s="3206"/>
    </row>
    <row r="3268" spans="1:16" s="3084" customFormat="1" ht="15">
      <c r="A3268" s="3085"/>
      <c r="K3268" s="3168"/>
      <c r="L3268" s="3085"/>
      <c r="M3268" s="3085"/>
      <c r="N3268" s="3085"/>
      <c r="P3268" s="3206"/>
    </row>
    <row r="3269" spans="1:16" s="3084" customFormat="1" ht="15">
      <c r="A3269" s="3085"/>
      <c r="K3269" s="3168"/>
      <c r="L3269" s="3085"/>
      <c r="M3269" s="3085"/>
      <c r="N3269" s="3085"/>
      <c r="P3269" s="3206"/>
    </row>
    <row r="3270" spans="1:16" s="3084" customFormat="1" ht="15">
      <c r="A3270" s="3085"/>
      <c r="K3270" s="3168"/>
      <c r="L3270" s="3085"/>
      <c r="M3270" s="3085"/>
      <c r="N3270" s="3085"/>
      <c r="P3270" s="3206"/>
    </row>
    <row r="3271" spans="1:16" s="3084" customFormat="1" ht="15">
      <c r="A3271" s="3085"/>
      <c r="K3271" s="3168"/>
      <c r="L3271" s="3085"/>
      <c r="M3271" s="3085"/>
      <c r="N3271" s="3085"/>
      <c r="P3271" s="3206"/>
    </row>
    <row r="3272" spans="1:16" s="3084" customFormat="1" ht="15">
      <c r="A3272" s="3085"/>
      <c r="K3272" s="3168"/>
      <c r="L3272" s="3085"/>
      <c r="M3272" s="3085"/>
      <c r="N3272" s="3085"/>
      <c r="P3272" s="3206"/>
    </row>
    <row r="3273" spans="1:16" s="3084" customFormat="1" ht="15">
      <c r="A3273" s="3085"/>
      <c r="K3273" s="3168"/>
      <c r="L3273" s="3085"/>
      <c r="M3273" s="3085"/>
      <c r="N3273" s="3085"/>
      <c r="P3273" s="3206"/>
    </row>
    <row r="3274" spans="1:16" s="3084" customFormat="1" ht="15">
      <c r="A3274" s="3085"/>
      <c r="K3274" s="3168"/>
      <c r="L3274" s="3085"/>
      <c r="M3274" s="3085"/>
      <c r="N3274" s="3085"/>
      <c r="P3274" s="3206"/>
    </row>
    <row r="3275" spans="1:16" s="3084" customFormat="1" ht="15">
      <c r="A3275" s="3085"/>
      <c r="K3275" s="3168"/>
      <c r="L3275" s="3085"/>
      <c r="M3275" s="3085"/>
      <c r="N3275" s="3085"/>
      <c r="P3275" s="3206"/>
    </row>
    <row r="3276" spans="1:16" s="3084" customFormat="1" ht="15">
      <c r="A3276" s="3085"/>
      <c r="K3276" s="3168"/>
      <c r="L3276" s="3085"/>
      <c r="M3276" s="3085"/>
      <c r="N3276" s="3085"/>
      <c r="P3276" s="3206"/>
    </row>
    <row r="3277" spans="1:16" s="3084" customFormat="1" ht="15">
      <c r="A3277" s="3085"/>
      <c r="K3277" s="3168"/>
      <c r="L3277" s="3085"/>
      <c r="M3277" s="3085"/>
      <c r="N3277" s="3085"/>
      <c r="P3277" s="3206"/>
    </row>
    <row r="3278" spans="1:16" s="3084" customFormat="1" ht="15">
      <c r="A3278" s="3085"/>
      <c r="K3278" s="3168"/>
      <c r="L3278" s="3085"/>
      <c r="M3278" s="3085"/>
      <c r="N3278" s="3085"/>
      <c r="P3278" s="3206"/>
    </row>
    <row r="3279" spans="1:16" s="3084" customFormat="1" ht="15">
      <c r="A3279" s="3085"/>
      <c r="K3279" s="3168"/>
      <c r="L3279" s="3085"/>
      <c r="M3279" s="3085"/>
      <c r="N3279" s="3085"/>
      <c r="P3279" s="3206"/>
    </row>
    <row r="3280" spans="1:16" s="3084" customFormat="1" ht="15">
      <c r="A3280" s="3085"/>
      <c r="K3280" s="3168"/>
      <c r="L3280" s="3085"/>
      <c r="M3280" s="3085"/>
      <c r="N3280" s="3085"/>
      <c r="P3280" s="3206"/>
    </row>
    <row r="3281" spans="1:16" s="3084" customFormat="1" ht="15">
      <c r="A3281" s="3085"/>
      <c r="K3281" s="3168"/>
      <c r="L3281" s="3085"/>
      <c r="M3281" s="3085"/>
      <c r="N3281" s="3085"/>
      <c r="P3281" s="3206"/>
    </row>
    <row r="3282" spans="1:16" s="3084" customFormat="1" ht="15">
      <c r="A3282" s="3085"/>
      <c r="K3282" s="3168"/>
      <c r="L3282" s="3085"/>
      <c r="M3282" s="3085"/>
      <c r="N3282" s="3085"/>
      <c r="P3282" s="3206"/>
    </row>
    <row r="3283" spans="1:16" s="3084" customFormat="1" ht="15">
      <c r="A3283" s="3085"/>
      <c r="K3283" s="3168"/>
      <c r="L3283" s="3085"/>
      <c r="M3283" s="3085"/>
      <c r="N3283" s="3085"/>
      <c r="P3283" s="3206"/>
    </row>
    <row r="3284" spans="1:16" s="3084" customFormat="1" ht="15">
      <c r="A3284" s="3085"/>
      <c r="K3284" s="3168"/>
      <c r="L3284" s="3085"/>
      <c r="M3284" s="3085"/>
      <c r="N3284" s="3085"/>
      <c r="P3284" s="3206"/>
    </row>
    <row r="3285" spans="1:16" s="3084" customFormat="1" ht="15">
      <c r="A3285" s="3085"/>
      <c r="K3285" s="3168"/>
      <c r="L3285" s="3085"/>
      <c r="M3285" s="3085"/>
      <c r="N3285" s="3085"/>
      <c r="P3285" s="3206"/>
    </row>
    <row r="3286" spans="1:16" s="3084" customFormat="1" ht="15">
      <c r="A3286" s="3085"/>
      <c r="K3286" s="3168"/>
      <c r="L3286" s="3085"/>
      <c r="M3286" s="3085"/>
      <c r="N3286" s="3085"/>
      <c r="P3286" s="3206"/>
    </row>
    <row r="3287" spans="1:16" s="3084" customFormat="1" ht="15">
      <c r="A3287" s="3085"/>
      <c r="K3287" s="3168"/>
      <c r="L3287" s="3085"/>
      <c r="M3287" s="3085"/>
      <c r="N3287" s="3085"/>
      <c r="P3287" s="3206"/>
    </row>
    <row r="3288" spans="1:16" s="3084" customFormat="1" ht="15">
      <c r="A3288" s="3085"/>
      <c r="K3288" s="3168"/>
      <c r="L3288" s="3085"/>
      <c r="M3288" s="3085"/>
      <c r="N3288" s="3085"/>
      <c r="P3288" s="3206"/>
    </row>
    <row r="3289" spans="1:16" s="3084" customFormat="1" ht="15">
      <c r="A3289" s="3085"/>
      <c r="K3289" s="3168"/>
      <c r="L3289" s="3085"/>
      <c r="M3289" s="3085"/>
      <c r="N3289" s="3085"/>
      <c r="P3289" s="3206"/>
    </row>
    <row r="3290" spans="1:16" s="3084" customFormat="1" ht="15">
      <c r="A3290" s="3085"/>
      <c r="K3290" s="3168"/>
      <c r="L3290" s="3085"/>
      <c r="M3290" s="3085"/>
      <c r="N3290" s="3085"/>
      <c r="P3290" s="3206"/>
    </row>
    <row r="3291" spans="1:16" s="3084" customFormat="1" ht="15">
      <c r="A3291" s="3085"/>
      <c r="K3291" s="3168"/>
      <c r="L3291" s="3085"/>
      <c r="M3291" s="3085"/>
      <c r="N3291" s="3085"/>
      <c r="P3291" s="3206"/>
    </row>
    <row r="3292" spans="1:16" s="3084" customFormat="1" ht="15">
      <c r="A3292" s="3085"/>
      <c r="K3292" s="3168"/>
      <c r="L3292" s="3085"/>
      <c r="M3292" s="3085"/>
      <c r="N3292" s="3085"/>
      <c r="P3292" s="3206"/>
    </row>
    <row r="3293" spans="1:16" s="3084" customFormat="1" ht="15">
      <c r="A3293" s="3085"/>
      <c r="K3293" s="3168"/>
      <c r="L3293" s="3085"/>
      <c r="M3293" s="3085"/>
      <c r="N3293" s="3085"/>
      <c r="P3293" s="3206"/>
    </row>
    <row r="3294" spans="1:16" s="3084" customFormat="1" ht="15">
      <c r="A3294" s="3085"/>
      <c r="K3294" s="3168"/>
      <c r="L3294" s="3085"/>
      <c r="M3294" s="3085"/>
      <c r="N3294" s="3085"/>
      <c r="P3294" s="3206"/>
    </row>
    <row r="3295" spans="1:16" s="3084" customFormat="1" ht="15">
      <c r="A3295" s="3085"/>
      <c r="K3295" s="3168"/>
      <c r="L3295" s="3085"/>
      <c r="M3295" s="3085"/>
      <c r="N3295" s="3085"/>
      <c r="P3295" s="3206"/>
    </row>
    <row r="3296" spans="1:16" s="3084" customFormat="1" ht="15">
      <c r="A3296" s="3085"/>
      <c r="K3296" s="3168"/>
      <c r="L3296" s="3085"/>
      <c r="M3296" s="3085"/>
      <c r="N3296" s="3085"/>
      <c r="P3296" s="3206"/>
    </row>
    <row r="3297" spans="1:16" s="3084" customFormat="1" ht="15">
      <c r="A3297" s="3085"/>
      <c r="K3297" s="3168"/>
      <c r="L3297" s="3085"/>
      <c r="M3297" s="3085"/>
      <c r="N3297" s="3085"/>
      <c r="P3297" s="3206"/>
    </row>
    <row r="3298" spans="1:16" s="3084" customFormat="1" ht="15">
      <c r="A3298" s="3085"/>
      <c r="K3298" s="3168"/>
      <c r="L3298" s="3085"/>
      <c r="M3298" s="3085"/>
      <c r="N3298" s="3085"/>
      <c r="P3298" s="3206"/>
    </row>
    <row r="3299" spans="1:16" s="3084" customFormat="1" ht="15">
      <c r="A3299" s="3085"/>
      <c r="K3299" s="3168"/>
      <c r="L3299" s="3085"/>
      <c r="M3299" s="3085"/>
      <c r="N3299" s="3085"/>
      <c r="P3299" s="3206"/>
    </row>
    <row r="3300" spans="1:16" s="3084" customFormat="1" ht="15">
      <c r="A3300" s="3085"/>
      <c r="K3300" s="3168"/>
      <c r="L3300" s="3085"/>
      <c r="M3300" s="3085"/>
      <c r="N3300" s="3085"/>
      <c r="P3300" s="3206"/>
    </row>
    <row r="3301" spans="1:16" s="3084" customFormat="1" ht="15">
      <c r="A3301" s="3085"/>
      <c r="K3301" s="3168"/>
      <c r="L3301" s="3085"/>
      <c r="M3301" s="3085"/>
      <c r="N3301" s="3085"/>
      <c r="P3301" s="3206"/>
    </row>
    <row r="3302" spans="1:16" s="3084" customFormat="1" ht="15">
      <c r="A3302" s="3085"/>
      <c r="K3302" s="3168"/>
      <c r="L3302" s="3085"/>
      <c r="M3302" s="3085"/>
      <c r="N3302" s="3085"/>
      <c r="P3302" s="3206"/>
    </row>
    <row r="3303" spans="1:16" s="3084" customFormat="1" ht="15">
      <c r="A3303" s="3085"/>
      <c r="K3303" s="3168"/>
      <c r="L3303" s="3085"/>
      <c r="M3303" s="3085"/>
      <c r="N3303" s="3085"/>
      <c r="P3303" s="3206"/>
    </row>
    <row r="3304" spans="1:16" s="3084" customFormat="1" ht="15">
      <c r="A3304" s="3085"/>
      <c r="K3304" s="3168"/>
      <c r="L3304" s="3085"/>
      <c r="M3304" s="3085"/>
      <c r="N3304" s="3085"/>
      <c r="P3304" s="3206"/>
    </row>
    <row r="3305" spans="1:16" s="3084" customFormat="1" ht="15">
      <c r="A3305" s="3085"/>
      <c r="K3305" s="3168"/>
      <c r="L3305" s="3085"/>
      <c r="M3305" s="3085"/>
      <c r="N3305" s="3085"/>
      <c r="P3305" s="3206"/>
    </row>
    <row r="3306" spans="1:16" s="3084" customFormat="1" ht="15">
      <c r="A3306" s="3085"/>
      <c r="K3306" s="3168"/>
      <c r="L3306" s="3085"/>
      <c r="M3306" s="3085"/>
      <c r="N3306" s="3085"/>
      <c r="P3306" s="3206"/>
    </row>
    <row r="3307" spans="1:16" s="3084" customFormat="1" ht="15">
      <c r="A3307" s="3085"/>
      <c r="K3307" s="3168"/>
      <c r="L3307" s="3085"/>
      <c r="M3307" s="3085"/>
      <c r="N3307" s="3085"/>
      <c r="P3307" s="3206"/>
    </row>
    <row r="3308" spans="1:16" s="3084" customFormat="1" ht="15">
      <c r="A3308" s="3085"/>
      <c r="K3308" s="3168"/>
      <c r="L3308" s="3085"/>
      <c r="M3308" s="3085"/>
      <c r="N3308" s="3085"/>
      <c r="P3308" s="3206"/>
    </row>
    <row r="3309" spans="1:16" s="3084" customFormat="1" ht="15">
      <c r="A3309" s="3085"/>
      <c r="K3309" s="3168"/>
      <c r="L3309" s="3085"/>
      <c r="M3309" s="3085"/>
      <c r="N3309" s="3085"/>
      <c r="P3309" s="3206"/>
    </row>
    <row r="3310" spans="1:16" s="3084" customFormat="1" ht="15">
      <c r="A3310" s="3085"/>
      <c r="K3310" s="3168"/>
      <c r="L3310" s="3085"/>
      <c r="M3310" s="3085"/>
      <c r="N3310" s="3085"/>
      <c r="P3310" s="3206"/>
    </row>
    <row r="3311" spans="1:16" s="3084" customFormat="1" ht="15">
      <c r="A3311" s="3085"/>
      <c r="K3311" s="3168"/>
      <c r="L3311" s="3085"/>
      <c r="M3311" s="3085"/>
      <c r="N3311" s="3085"/>
      <c r="P3311" s="3206"/>
    </row>
    <row r="3312" spans="1:16" s="3084" customFormat="1" ht="15">
      <c r="A3312" s="3085"/>
      <c r="K3312" s="3168"/>
      <c r="L3312" s="3085"/>
      <c r="M3312" s="3085"/>
      <c r="N3312" s="3085"/>
      <c r="P3312" s="3206"/>
    </row>
    <row r="3313" spans="1:16" s="3084" customFormat="1" ht="15">
      <c r="A3313" s="3085"/>
      <c r="K3313" s="3168"/>
      <c r="L3313" s="3085"/>
      <c r="M3313" s="3085"/>
      <c r="N3313" s="3085"/>
      <c r="P3313" s="3206"/>
    </row>
    <row r="3314" spans="1:16" s="3084" customFormat="1" ht="15">
      <c r="A3314" s="3085"/>
      <c r="K3314" s="3168"/>
      <c r="L3314" s="3085"/>
      <c r="M3314" s="3085"/>
      <c r="N3314" s="3085"/>
      <c r="P3314" s="3206"/>
    </row>
    <row r="3315" spans="1:16" s="3084" customFormat="1" ht="15">
      <c r="A3315" s="3085"/>
      <c r="K3315" s="3168"/>
      <c r="L3315" s="3085"/>
      <c r="M3315" s="3085"/>
      <c r="N3315" s="3085"/>
      <c r="P3315" s="3206"/>
    </row>
    <row r="3316" spans="1:16" s="3084" customFormat="1" ht="15">
      <c r="A3316" s="3085"/>
      <c r="K3316" s="3168"/>
      <c r="L3316" s="3085"/>
      <c r="M3316" s="3085"/>
      <c r="N3316" s="3085"/>
      <c r="P3316" s="3206"/>
    </row>
    <row r="3317" spans="1:16" s="3084" customFormat="1" ht="15">
      <c r="A3317" s="3085"/>
      <c r="K3317" s="3168"/>
      <c r="L3317" s="3085"/>
      <c r="M3317" s="3085"/>
      <c r="N3317" s="3085"/>
      <c r="P3317" s="3206"/>
    </row>
    <row r="3318" spans="1:16" s="3084" customFormat="1" ht="15">
      <c r="A3318" s="3085"/>
      <c r="K3318" s="3168"/>
      <c r="L3318" s="3085"/>
      <c r="M3318" s="3085"/>
      <c r="N3318" s="3085"/>
      <c r="P3318" s="3206"/>
    </row>
    <row r="3319" spans="1:16" s="3084" customFormat="1" ht="15">
      <c r="A3319" s="3085"/>
      <c r="K3319" s="3168"/>
      <c r="L3319" s="3085"/>
      <c r="M3319" s="3085"/>
      <c r="N3319" s="3085"/>
      <c r="P3319" s="3206"/>
    </row>
    <row r="3320" spans="1:16" s="3084" customFormat="1" ht="15">
      <c r="A3320" s="3085"/>
      <c r="K3320" s="3168"/>
      <c r="L3320" s="3085"/>
      <c r="M3320" s="3085"/>
      <c r="N3320" s="3085"/>
      <c r="P3320" s="3206"/>
    </row>
    <row r="3321" spans="1:16" s="3084" customFormat="1" ht="15">
      <c r="A3321" s="3085"/>
      <c r="K3321" s="3168"/>
      <c r="L3321" s="3085"/>
      <c r="M3321" s="3085"/>
      <c r="N3321" s="3085"/>
      <c r="P3321" s="3206"/>
    </row>
    <row r="3322" spans="1:16" s="3084" customFormat="1" ht="15">
      <c r="A3322" s="3085"/>
      <c r="K3322" s="3168"/>
      <c r="L3322" s="3085"/>
      <c r="M3322" s="3085"/>
      <c r="N3322" s="3085"/>
      <c r="P3322" s="3206"/>
    </row>
    <row r="3323" spans="1:16" s="3084" customFormat="1" ht="15">
      <c r="A3323" s="3085"/>
      <c r="K3323" s="3168"/>
      <c r="L3323" s="3085"/>
      <c r="M3323" s="3085"/>
      <c r="N3323" s="3085"/>
      <c r="P3323" s="3206"/>
    </row>
    <row r="3324" spans="1:16" s="3084" customFormat="1" ht="15">
      <c r="A3324" s="3085"/>
      <c r="K3324" s="3168"/>
      <c r="L3324" s="3085"/>
      <c r="M3324" s="3085"/>
      <c r="N3324" s="3085"/>
      <c r="P3324" s="3206"/>
    </row>
    <row r="3325" spans="1:16" s="3084" customFormat="1" ht="15">
      <c r="A3325" s="3085"/>
      <c r="K3325" s="3168"/>
      <c r="L3325" s="3085"/>
      <c r="M3325" s="3085"/>
      <c r="N3325" s="3085"/>
      <c r="P3325" s="3206"/>
    </row>
    <row r="3326" spans="1:16" s="3084" customFormat="1" ht="15">
      <c r="A3326" s="3085"/>
      <c r="K3326" s="3168"/>
      <c r="L3326" s="3085"/>
      <c r="M3326" s="3085"/>
      <c r="N3326" s="3085"/>
      <c r="P3326" s="3206"/>
    </row>
    <row r="3327" spans="1:16" s="3084" customFormat="1" ht="15">
      <c r="A3327" s="3085"/>
      <c r="K3327" s="3168"/>
      <c r="L3327" s="3085"/>
      <c r="M3327" s="3085"/>
      <c r="N3327" s="3085"/>
      <c r="P3327" s="3206"/>
    </row>
    <row r="3328" spans="1:16" s="3084" customFormat="1" ht="15">
      <c r="A3328" s="3085"/>
      <c r="K3328" s="3168"/>
      <c r="L3328" s="3085"/>
      <c r="M3328" s="3085"/>
      <c r="N3328" s="3085"/>
      <c r="P3328" s="3206"/>
    </row>
    <row r="3329" spans="1:16" s="3084" customFormat="1" ht="15">
      <c r="A3329" s="3085"/>
      <c r="K3329" s="3168"/>
      <c r="L3329" s="3085"/>
      <c r="M3329" s="3085"/>
      <c r="N3329" s="3085"/>
      <c r="P3329" s="3206"/>
    </row>
    <row r="3330" spans="1:16" s="3084" customFormat="1" ht="15">
      <c r="A3330" s="3085"/>
      <c r="K3330" s="3168"/>
      <c r="L3330" s="3085"/>
      <c r="M3330" s="3085"/>
      <c r="N3330" s="3085"/>
      <c r="P3330" s="3206"/>
    </row>
    <row r="3331" spans="1:16" s="3084" customFormat="1" ht="15">
      <c r="A3331" s="3085"/>
      <c r="K3331" s="3168"/>
      <c r="L3331" s="3085"/>
      <c r="M3331" s="3085"/>
      <c r="N3331" s="3085"/>
      <c r="P3331" s="3206"/>
    </row>
    <row r="3332" spans="1:16" s="3084" customFormat="1" ht="15">
      <c r="A3332" s="3085"/>
      <c r="K3332" s="3168"/>
      <c r="L3332" s="3085"/>
      <c r="M3332" s="3085"/>
      <c r="N3332" s="3085"/>
      <c r="P3332" s="3206"/>
    </row>
    <row r="3333" spans="1:16" s="3084" customFormat="1" ht="15">
      <c r="A3333" s="3085"/>
      <c r="K3333" s="3168"/>
      <c r="L3333" s="3085"/>
      <c r="M3333" s="3085"/>
      <c r="N3333" s="3085"/>
      <c r="P3333" s="3206"/>
    </row>
    <row r="3334" spans="1:16" s="3084" customFormat="1" ht="15">
      <c r="A3334" s="3085"/>
      <c r="K3334" s="3168"/>
      <c r="L3334" s="3085"/>
      <c r="M3334" s="3085"/>
      <c r="N3334" s="3085"/>
      <c r="P3334" s="3206"/>
    </row>
    <row r="3335" spans="1:16" s="3084" customFormat="1" ht="15">
      <c r="A3335" s="3085"/>
      <c r="K3335" s="3168"/>
      <c r="L3335" s="3085"/>
      <c r="M3335" s="3085"/>
      <c r="N3335" s="3085"/>
      <c r="P3335" s="3206"/>
    </row>
    <row r="3336" spans="1:16" s="3084" customFormat="1" ht="15">
      <c r="A3336" s="3085"/>
      <c r="K3336" s="3168"/>
      <c r="L3336" s="3085"/>
      <c r="M3336" s="3085"/>
      <c r="N3336" s="3085"/>
      <c r="P3336" s="3206"/>
    </row>
    <row r="3337" spans="1:16" s="3084" customFormat="1" ht="15">
      <c r="A3337" s="3085"/>
      <c r="K3337" s="3168"/>
      <c r="L3337" s="3085"/>
      <c r="M3337" s="3085"/>
      <c r="N3337" s="3085"/>
      <c r="P3337" s="3206"/>
    </row>
    <row r="3338" spans="1:16" s="3084" customFormat="1" ht="15">
      <c r="A3338" s="3085"/>
      <c r="K3338" s="3168"/>
      <c r="L3338" s="3085"/>
      <c r="M3338" s="3085"/>
      <c r="N3338" s="3085"/>
      <c r="P3338" s="3206"/>
    </row>
    <row r="3339" spans="1:16" s="3084" customFormat="1" ht="15">
      <c r="A3339" s="3085"/>
      <c r="K3339" s="3168"/>
      <c r="L3339" s="3085"/>
      <c r="M3339" s="3085"/>
      <c r="N3339" s="3085"/>
      <c r="P3339" s="3206"/>
    </row>
    <row r="3340" spans="1:16" s="3084" customFormat="1" ht="15">
      <c r="A3340" s="3085"/>
      <c r="K3340" s="3168"/>
      <c r="L3340" s="3085"/>
      <c r="M3340" s="3085"/>
      <c r="N3340" s="3085"/>
      <c r="P3340" s="3206"/>
    </row>
    <row r="3341" spans="1:16" s="3084" customFormat="1" ht="15">
      <c r="A3341" s="3085"/>
      <c r="K3341" s="3168"/>
      <c r="L3341" s="3085"/>
      <c r="M3341" s="3085"/>
      <c r="N3341" s="3085"/>
      <c r="P3341" s="3206"/>
    </row>
    <row r="3342" spans="1:16" s="3084" customFormat="1" ht="15">
      <c r="A3342" s="3085"/>
      <c r="K3342" s="3168"/>
      <c r="L3342" s="3085"/>
      <c r="M3342" s="3085"/>
      <c r="N3342" s="3085"/>
      <c r="P3342" s="3206"/>
    </row>
    <row r="3343" spans="1:16" s="3084" customFormat="1" ht="15">
      <c r="A3343" s="3085"/>
      <c r="K3343" s="3168"/>
      <c r="L3343" s="3085"/>
      <c r="M3343" s="3085"/>
      <c r="N3343" s="3085"/>
      <c r="P3343" s="3206"/>
    </row>
    <row r="3344" spans="1:16" s="3084" customFormat="1" ht="15">
      <c r="A3344" s="3085"/>
      <c r="K3344" s="3168"/>
      <c r="L3344" s="3085"/>
      <c r="M3344" s="3085"/>
      <c r="N3344" s="3085"/>
      <c r="P3344" s="3206"/>
    </row>
    <row r="3345" spans="1:16" s="3084" customFormat="1" ht="15">
      <c r="A3345" s="3085"/>
      <c r="K3345" s="3168"/>
      <c r="L3345" s="3085"/>
      <c r="M3345" s="3085"/>
      <c r="N3345" s="3085"/>
      <c r="P3345" s="3206"/>
    </row>
    <row r="3346" spans="1:16" s="3084" customFormat="1" ht="15">
      <c r="A3346" s="3085"/>
      <c r="K3346" s="3168"/>
      <c r="L3346" s="3085"/>
      <c r="M3346" s="3085"/>
      <c r="N3346" s="3085"/>
      <c r="P3346" s="3206"/>
    </row>
    <row r="3347" spans="1:16" s="3084" customFormat="1" ht="15">
      <c r="A3347" s="3085"/>
      <c r="K3347" s="3168"/>
      <c r="L3347" s="3085"/>
      <c r="M3347" s="3085"/>
      <c r="N3347" s="3085"/>
      <c r="P3347" s="3206"/>
    </row>
    <row r="3348" spans="1:16" s="3084" customFormat="1" ht="15">
      <c r="A3348" s="3085"/>
      <c r="K3348" s="3168"/>
      <c r="L3348" s="3085"/>
      <c r="M3348" s="3085"/>
      <c r="N3348" s="3085"/>
      <c r="P3348" s="3206"/>
    </row>
    <row r="3349" spans="1:16" s="3084" customFormat="1" ht="15">
      <c r="A3349" s="3085"/>
      <c r="K3349" s="3168"/>
      <c r="L3349" s="3085"/>
      <c r="M3349" s="3085"/>
      <c r="N3349" s="3085"/>
      <c r="P3349" s="3206"/>
    </row>
    <row r="3350" spans="1:16" s="3084" customFormat="1" ht="15">
      <c r="A3350" s="3085"/>
      <c r="K3350" s="3168"/>
      <c r="L3350" s="3085"/>
      <c r="M3350" s="3085"/>
      <c r="N3350" s="3085"/>
      <c r="P3350" s="3206"/>
    </row>
    <row r="3351" spans="1:16" s="3084" customFormat="1" ht="15">
      <c r="A3351" s="3085"/>
      <c r="K3351" s="3168"/>
      <c r="L3351" s="3085"/>
      <c r="M3351" s="3085"/>
      <c r="N3351" s="3085"/>
      <c r="P3351" s="3206"/>
    </row>
    <row r="3352" spans="1:16" s="3084" customFormat="1" ht="15">
      <c r="A3352" s="3085"/>
      <c r="K3352" s="3168"/>
      <c r="L3352" s="3085"/>
      <c r="M3352" s="3085"/>
      <c r="N3352" s="3085"/>
      <c r="P3352" s="3206"/>
    </row>
    <row r="3353" spans="1:16" s="3084" customFormat="1" ht="15">
      <c r="A3353" s="3085"/>
      <c r="K3353" s="3168"/>
      <c r="L3353" s="3085"/>
      <c r="M3353" s="3085"/>
      <c r="N3353" s="3085"/>
      <c r="P3353" s="3206"/>
    </row>
    <row r="3354" spans="1:16" s="3084" customFormat="1" ht="15">
      <c r="A3354" s="3085"/>
      <c r="K3354" s="3168"/>
      <c r="L3354" s="3085"/>
      <c r="M3354" s="3085"/>
      <c r="N3354" s="3085"/>
      <c r="P3354" s="3206"/>
    </row>
    <row r="3355" spans="1:16" s="3084" customFormat="1" ht="15">
      <c r="A3355" s="3085"/>
      <c r="K3355" s="3168"/>
      <c r="L3355" s="3085"/>
      <c r="M3355" s="3085"/>
      <c r="N3355" s="3085"/>
      <c r="P3355" s="3206"/>
    </row>
    <row r="3356" spans="1:16" s="3084" customFormat="1" ht="15">
      <c r="A3356" s="3085"/>
      <c r="K3356" s="3168"/>
      <c r="L3356" s="3085"/>
      <c r="M3356" s="3085"/>
      <c r="N3356" s="3085"/>
      <c r="P3356" s="3206"/>
    </row>
    <row r="3357" spans="1:16" s="3084" customFormat="1" ht="15">
      <c r="A3357" s="3085"/>
      <c r="K3357" s="3168"/>
      <c r="L3357" s="3085"/>
      <c r="M3357" s="3085"/>
      <c r="N3357" s="3085"/>
      <c r="P3357" s="3206"/>
    </row>
    <row r="3358" spans="1:16" s="3084" customFormat="1" ht="15">
      <c r="A3358" s="3085"/>
      <c r="K3358" s="3168"/>
      <c r="L3358" s="3085"/>
      <c r="M3358" s="3085"/>
      <c r="N3358" s="3085"/>
      <c r="P3358" s="3206"/>
    </row>
    <row r="3359" spans="1:16" s="3084" customFormat="1" ht="15">
      <c r="A3359" s="3085"/>
      <c r="K3359" s="3168"/>
      <c r="L3359" s="3085"/>
      <c r="M3359" s="3085"/>
      <c r="N3359" s="3085"/>
      <c r="P3359" s="3206"/>
    </row>
    <row r="3360" spans="1:16" s="3084" customFormat="1" ht="15">
      <c r="A3360" s="3085"/>
      <c r="K3360" s="3168"/>
      <c r="L3360" s="3085"/>
      <c r="M3360" s="3085"/>
      <c r="N3360" s="3085"/>
      <c r="P3360" s="3206"/>
    </row>
    <row r="3361" spans="1:16" s="3084" customFormat="1" ht="15">
      <c r="A3361" s="3085"/>
      <c r="K3361" s="3168"/>
      <c r="L3361" s="3085"/>
      <c r="M3361" s="3085"/>
      <c r="N3361" s="3085"/>
      <c r="P3361" s="3206"/>
    </row>
    <row r="3362" spans="1:16" s="3084" customFormat="1" ht="15">
      <c r="A3362" s="3085"/>
      <c r="K3362" s="3168"/>
      <c r="L3362" s="3085"/>
      <c r="M3362" s="3085"/>
      <c r="N3362" s="3085"/>
      <c r="P3362" s="3206"/>
    </row>
    <row r="3363" spans="1:16" s="3084" customFormat="1" ht="15">
      <c r="A3363" s="3085"/>
      <c r="K3363" s="3168"/>
      <c r="L3363" s="3085"/>
      <c r="M3363" s="3085"/>
      <c r="N3363" s="3085"/>
      <c r="P3363" s="3206"/>
    </row>
    <row r="3364" spans="1:16" s="3084" customFormat="1" ht="15">
      <c r="A3364" s="3085"/>
      <c r="K3364" s="3168"/>
      <c r="L3364" s="3085"/>
      <c r="M3364" s="3085"/>
      <c r="N3364" s="3085"/>
      <c r="P3364" s="3206"/>
    </row>
    <row r="3365" spans="1:16" s="3084" customFormat="1" ht="15">
      <c r="A3365" s="3085"/>
      <c r="K3365" s="3168"/>
      <c r="L3365" s="3085"/>
      <c r="M3365" s="3085"/>
      <c r="N3365" s="3085"/>
      <c r="P3365" s="3206"/>
    </row>
    <row r="3366" spans="1:16" s="3084" customFormat="1" ht="15">
      <c r="A3366" s="3085"/>
      <c r="K3366" s="3168"/>
      <c r="L3366" s="3085"/>
      <c r="M3366" s="3085"/>
      <c r="N3366" s="3085"/>
      <c r="P3366" s="3206"/>
    </row>
    <row r="3367" spans="1:16" s="3084" customFormat="1" ht="15">
      <c r="A3367" s="3085"/>
      <c r="K3367" s="3168"/>
      <c r="L3367" s="3085"/>
      <c r="M3367" s="3085"/>
      <c r="N3367" s="3085"/>
      <c r="P3367" s="3206"/>
    </row>
    <row r="3368" spans="1:16" s="3084" customFormat="1" ht="15">
      <c r="A3368" s="3085"/>
      <c r="K3368" s="3168"/>
      <c r="L3368" s="3085"/>
      <c r="M3368" s="3085"/>
      <c r="N3368" s="3085"/>
      <c r="P3368" s="3206"/>
    </row>
    <row r="3369" spans="1:16" s="3084" customFormat="1" ht="15">
      <c r="A3369" s="3085"/>
      <c r="K3369" s="3168"/>
      <c r="L3369" s="3085"/>
      <c r="M3369" s="3085"/>
      <c r="N3369" s="3085"/>
      <c r="P3369" s="3206"/>
    </row>
    <row r="3370" spans="1:16" s="3084" customFormat="1" ht="15">
      <c r="A3370" s="3085"/>
      <c r="K3370" s="3168"/>
      <c r="L3370" s="3085"/>
      <c r="M3370" s="3085"/>
      <c r="N3370" s="3085"/>
      <c r="P3370" s="3206"/>
    </row>
    <row r="3371" spans="1:16" s="3084" customFormat="1" ht="15">
      <c r="A3371" s="3085"/>
      <c r="K3371" s="3168"/>
      <c r="L3371" s="3085"/>
      <c r="M3371" s="3085"/>
      <c r="N3371" s="3085"/>
      <c r="P3371" s="3206"/>
    </row>
    <row r="3372" spans="1:16" s="3084" customFormat="1" ht="15">
      <c r="A3372" s="3085"/>
      <c r="K3372" s="3168"/>
      <c r="L3372" s="3085"/>
      <c r="M3372" s="3085"/>
      <c r="N3372" s="3085"/>
      <c r="P3372" s="3206"/>
    </row>
    <row r="3373" spans="1:16" s="3084" customFormat="1" ht="15">
      <c r="A3373" s="3085"/>
      <c r="K3373" s="3168"/>
      <c r="L3373" s="3085"/>
      <c r="M3373" s="3085"/>
      <c r="N3373" s="3085"/>
      <c r="P3373" s="3206"/>
    </row>
    <row r="3374" spans="1:16" s="3084" customFormat="1" ht="15">
      <c r="A3374" s="3085"/>
      <c r="K3374" s="3168"/>
      <c r="L3374" s="3085"/>
      <c r="M3374" s="3085"/>
      <c r="N3374" s="3085"/>
      <c r="P3374" s="3206"/>
    </row>
    <row r="3375" spans="1:16" s="3084" customFormat="1" ht="15">
      <c r="A3375" s="3085"/>
      <c r="K3375" s="3168"/>
      <c r="L3375" s="3085"/>
      <c r="M3375" s="3085"/>
      <c r="N3375" s="3085"/>
      <c r="P3375" s="3206"/>
    </row>
    <row r="3376" spans="1:16" s="3084" customFormat="1" ht="15">
      <c r="A3376" s="3085"/>
      <c r="K3376" s="3168"/>
      <c r="L3376" s="3085"/>
      <c r="M3376" s="3085"/>
      <c r="N3376" s="3085"/>
      <c r="P3376" s="3206"/>
    </row>
    <row r="3377" spans="1:16" s="3084" customFormat="1" ht="15">
      <c r="A3377" s="3085"/>
      <c r="K3377" s="3168"/>
      <c r="L3377" s="3085"/>
      <c r="M3377" s="3085"/>
      <c r="N3377" s="3085"/>
      <c r="P3377" s="3206"/>
    </row>
    <row r="3378" spans="1:16" s="3084" customFormat="1" ht="15">
      <c r="A3378" s="3085"/>
      <c r="K3378" s="3168"/>
      <c r="L3378" s="3085"/>
      <c r="M3378" s="3085"/>
      <c r="N3378" s="3085"/>
      <c r="P3378" s="3206"/>
    </row>
    <row r="3379" spans="1:16" s="3084" customFormat="1" ht="15">
      <c r="A3379" s="3085"/>
      <c r="K3379" s="3168"/>
      <c r="L3379" s="3085"/>
      <c r="M3379" s="3085"/>
      <c r="N3379" s="3085"/>
      <c r="P3379" s="3206"/>
    </row>
    <row r="3380" spans="1:16" s="3084" customFormat="1" ht="15">
      <c r="A3380" s="3085"/>
      <c r="K3380" s="3168"/>
      <c r="L3380" s="3085"/>
      <c r="M3380" s="3085"/>
      <c r="N3380" s="3085"/>
      <c r="P3380" s="3206"/>
    </row>
    <row r="3381" spans="1:16" s="3084" customFormat="1" ht="15">
      <c r="A3381" s="3085"/>
      <c r="K3381" s="3168"/>
      <c r="L3381" s="3085"/>
      <c r="M3381" s="3085"/>
      <c r="N3381" s="3085"/>
      <c r="P3381" s="3206"/>
    </row>
    <row r="3382" spans="1:16" s="3084" customFormat="1" ht="15">
      <c r="A3382" s="3085"/>
      <c r="K3382" s="3168"/>
      <c r="L3382" s="3085"/>
      <c r="M3382" s="3085"/>
      <c r="N3382" s="3085"/>
      <c r="P3382" s="3206"/>
    </row>
    <row r="3383" spans="1:16" s="3084" customFormat="1" ht="15">
      <c r="A3383" s="3085"/>
      <c r="K3383" s="3168"/>
      <c r="L3383" s="3085"/>
      <c r="M3383" s="3085"/>
      <c r="N3383" s="3085"/>
      <c r="P3383" s="3206"/>
    </row>
    <row r="3384" spans="1:16" s="3084" customFormat="1" ht="15">
      <c r="A3384" s="3085"/>
      <c r="K3384" s="3168"/>
      <c r="L3384" s="3085"/>
      <c r="M3384" s="3085"/>
      <c r="N3384" s="3085"/>
      <c r="P3384" s="3206"/>
    </row>
    <row r="3385" spans="1:16" s="3084" customFormat="1" ht="15">
      <c r="A3385" s="3085"/>
      <c r="K3385" s="3168"/>
      <c r="L3385" s="3085"/>
      <c r="M3385" s="3085"/>
      <c r="N3385" s="3085"/>
      <c r="P3385" s="3206"/>
    </row>
    <row r="3386" spans="1:16" s="3084" customFormat="1" ht="15">
      <c r="A3386" s="3085"/>
      <c r="K3386" s="3168"/>
      <c r="L3386" s="3085"/>
      <c r="M3386" s="3085"/>
      <c r="N3386" s="3085"/>
      <c r="P3386" s="3206"/>
    </row>
    <row r="3387" spans="1:16" s="3084" customFormat="1" ht="15">
      <c r="A3387" s="3085"/>
      <c r="K3387" s="3168"/>
      <c r="L3387" s="3085"/>
      <c r="M3387" s="3085"/>
      <c r="N3387" s="3085"/>
      <c r="P3387" s="3206"/>
    </row>
    <row r="3388" spans="1:16" s="3084" customFormat="1" ht="15">
      <c r="A3388" s="3085"/>
      <c r="K3388" s="3168"/>
      <c r="L3388" s="3085"/>
      <c r="M3388" s="3085"/>
      <c r="N3388" s="3085"/>
      <c r="P3388" s="3206"/>
    </row>
    <row r="3389" spans="1:16" s="3084" customFormat="1" ht="15">
      <c r="A3389" s="3085"/>
      <c r="K3389" s="3168"/>
      <c r="L3389" s="3085"/>
      <c r="M3389" s="3085"/>
      <c r="N3389" s="3085"/>
      <c r="P3389" s="3206"/>
    </row>
    <row r="3390" spans="1:16" s="3084" customFormat="1" ht="15">
      <c r="A3390" s="3085"/>
      <c r="K3390" s="3168"/>
      <c r="L3390" s="3085"/>
      <c r="M3390" s="3085"/>
      <c r="N3390" s="3085"/>
      <c r="P3390" s="3206"/>
    </row>
    <row r="3391" spans="1:16" s="3084" customFormat="1" ht="15">
      <c r="A3391" s="3085"/>
      <c r="K3391" s="3168"/>
      <c r="L3391" s="3085"/>
      <c r="M3391" s="3085"/>
      <c r="N3391" s="3085"/>
      <c r="P3391" s="3206"/>
    </row>
    <row r="3392" spans="1:16" s="3084" customFormat="1" ht="15">
      <c r="A3392" s="3085"/>
      <c r="K3392" s="3168"/>
      <c r="L3392" s="3085"/>
      <c r="M3392" s="3085"/>
      <c r="N3392" s="3085"/>
      <c r="P3392" s="3206"/>
    </row>
    <row r="3393" spans="1:16" s="3084" customFormat="1" ht="15">
      <c r="A3393" s="3085"/>
      <c r="K3393" s="3168"/>
      <c r="L3393" s="3085"/>
      <c r="M3393" s="3085"/>
      <c r="N3393" s="3085"/>
      <c r="P3393" s="3206"/>
    </row>
    <row r="3394" spans="1:16" s="3084" customFormat="1" ht="15">
      <c r="A3394" s="3085"/>
      <c r="K3394" s="3168"/>
      <c r="L3394" s="3085"/>
      <c r="M3394" s="3085"/>
      <c r="N3394" s="3085"/>
      <c r="P3394" s="3206"/>
    </row>
    <row r="3395" spans="1:16" s="3084" customFormat="1" ht="15">
      <c r="A3395" s="3085"/>
      <c r="K3395" s="3168"/>
      <c r="L3395" s="3085"/>
      <c r="M3395" s="3085"/>
      <c r="N3395" s="3085"/>
      <c r="P3395" s="3206"/>
    </row>
    <row r="3396" spans="1:16" s="3084" customFormat="1" ht="15">
      <c r="A3396" s="3085"/>
      <c r="K3396" s="3168"/>
      <c r="L3396" s="3085"/>
      <c r="M3396" s="3085"/>
      <c r="N3396" s="3085"/>
      <c r="P3396" s="3206"/>
    </row>
    <row r="3397" spans="1:16" s="3084" customFormat="1" ht="15">
      <c r="A3397" s="3085"/>
      <c r="K3397" s="3168"/>
      <c r="L3397" s="3085"/>
      <c r="M3397" s="3085"/>
      <c r="N3397" s="3085"/>
      <c r="P3397" s="3206"/>
    </row>
    <row r="3398" spans="1:16" s="3084" customFormat="1" ht="15">
      <c r="A3398" s="3085"/>
      <c r="K3398" s="3168"/>
      <c r="L3398" s="3085"/>
      <c r="M3398" s="3085"/>
      <c r="N3398" s="3085"/>
      <c r="P3398" s="3206"/>
    </row>
    <row r="3399" spans="1:16" s="3084" customFormat="1" ht="15">
      <c r="A3399" s="3085"/>
      <c r="K3399" s="3168"/>
      <c r="L3399" s="3085"/>
      <c r="M3399" s="3085"/>
      <c r="N3399" s="3085"/>
      <c r="P3399" s="3206"/>
    </row>
    <row r="3400" spans="1:16" s="3084" customFormat="1" ht="15">
      <c r="A3400" s="3085"/>
      <c r="K3400" s="3168"/>
      <c r="L3400" s="3085"/>
      <c r="M3400" s="3085"/>
      <c r="N3400" s="3085"/>
      <c r="P3400" s="3206"/>
    </row>
    <row r="3401" spans="1:16" s="3084" customFormat="1" ht="15">
      <c r="A3401" s="3085"/>
      <c r="K3401" s="3168"/>
      <c r="L3401" s="3085"/>
      <c r="M3401" s="3085"/>
      <c r="N3401" s="3085"/>
      <c r="P3401" s="3206"/>
    </row>
    <row r="3402" spans="1:16" s="3084" customFormat="1" ht="15">
      <c r="A3402" s="3085"/>
      <c r="K3402" s="3168"/>
      <c r="L3402" s="3085"/>
      <c r="M3402" s="3085"/>
      <c r="N3402" s="3085"/>
      <c r="P3402" s="3206"/>
    </row>
    <row r="3403" spans="1:16" s="3084" customFormat="1" ht="15">
      <c r="A3403" s="3085"/>
      <c r="K3403" s="3168"/>
      <c r="L3403" s="3085"/>
      <c r="M3403" s="3085"/>
      <c r="N3403" s="3085"/>
      <c r="P3403" s="3206"/>
    </row>
    <row r="3404" spans="1:16" s="3084" customFormat="1" ht="15">
      <c r="A3404" s="3085"/>
      <c r="K3404" s="3168"/>
      <c r="L3404" s="3085"/>
      <c r="M3404" s="3085"/>
      <c r="N3404" s="3085"/>
      <c r="P3404" s="3206"/>
    </row>
    <row r="3405" spans="1:16" s="3084" customFormat="1" ht="15">
      <c r="A3405" s="3085"/>
      <c r="K3405" s="3168"/>
      <c r="L3405" s="3085"/>
      <c r="M3405" s="3085"/>
      <c r="N3405" s="3085"/>
      <c r="P3405" s="3206"/>
    </row>
    <row r="3406" spans="1:16" s="3084" customFormat="1" ht="15">
      <c r="A3406" s="3085"/>
      <c r="K3406" s="3168"/>
      <c r="L3406" s="3085"/>
      <c r="M3406" s="3085"/>
      <c r="N3406" s="3085"/>
      <c r="P3406" s="3206"/>
    </row>
    <row r="3407" spans="1:16" s="3084" customFormat="1" ht="15">
      <c r="A3407" s="3085"/>
      <c r="K3407" s="3168"/>
      <c r="L3407" s="3085"/>
      <c r="M3407" s="3085"/>
      <c r="N3407" s="3085"/>
      <c r="P3407" s="3206"/>
    </row>
    <row r="3408" spans="1:16" s="3084" customFormat="1" ht="15">
      <c r="A3408" s="3085"/>
      <c r="K3408" s="3168"/>
      <c r="L3408" s="3085"/>
      <c r="M3408" s="3085"/>
      <c r="N3408" s="3085"/>
      <c r="P3408" s="3206"/>
    </row>
    <row r="3409" spans="1:16" s="3084" customFormat="1" ht="15">
      <c r="A3409" s="3085"/>
      <c r="K3409" s="3168"/>
      <c r="L3409" s="3085"/>
      <c r="M3409" s="3085"/>
      <c r="N3409" s="3085"/>
      <c r="P3409" s="3206"/>
    </row>
    <row r="3410" spans="1:16" s="3084" customFormat="1" ht="15">
      <c r="A3410" s="3085"/>
      <c r="K3410" s="3168"/>
      <c r="L3410" s="3085"/>
      <c r="M3410" s="3085"/>
      <c r="N3410" s="3085"/>
      <c r="P3410" s="3206"/>
    </row>
    <row r="3411" spans="1:16" s="3084" customFormat="1" ht="15">
      <c r="A3411" s="3085"/>
      <c r="K3411" s="3168"/>
      <c r="L3411" s="3085"/>
      <c r="M3411" s="3085"/>
      <c r="N3411" s="3085"/>
      <c r="P3411" s="3206"/>
    </row>
    <row r="3412" spans="1:16" s="3084" customFormat="1" ht="15">
      <c r="A3412" s="3085"/>
      <c r="K3412" s="3168"/>
      <c r="L3412" s="3085"/>
      <c r="M3412" s="3085"/>
      <c r="N3412" s="3085"/>
      <c r="P3412" s="3206"/>
    </row>
    <row r="3413" spans="1:16" s="3084" customFormat="1" ht="15">
      <c r="A3413" s="3085"/>
      <c r="K3413" s="3168"/>
      <c r="L3413" s="3085"/>
      <c r="M3413" s="3085"/>
      <c r="N3413" s="3085"/>
      <c r="P3413" s="3206"/>
    </row>
    <row r="3414" spans="1:16" s="3084" customFormat="1" ht="15">
      <c r="A3414" s="3085"/>
      <c r="K3414" s="3168"/>
      <c r="L3414" s="3085"/>
      <c r="M3414" s="3085"/>
      <c r="N3414" s="3085"/>
      <c r="P3414" s="3206"/>
    </row>
    <row r="3415" spans="1:16" s="3084" customFormat="1" ht="15">
      <c r="A3415" s="3085"/>
      <c r="K3415" s="3168"/>
      <c r="L3415" s="3085"/>
      <c r="M3415" s="3085"/>
      <c r="N3415" s="3085"/>
      <c r="P3415" s="3206"/>
    </row>
    <row r="3416" spans="1:16" s="3084" customFormat="1" ht="15">
      <c r="A3416" s="3085"/>
      <c r="K3416" s="3168"/>
      <c r="L3416" s="3085"/>
      <c r="M3416" s="3085"/>
      <c r="N3416" s="3085"/>
      <c r="P3416" s="3206"/>
    </row>
    <row r="3417" spans="1:16" s="3084" customFormat="1" ht="15">
      <c r="A3417" s="3085"/>
      <c r="K3417" s="3168"/>
      <c r="L3417" s="3085"/>
      <c r="M3417" s="3085"/>
      <c r="N3417" s="3085"/>
      <c r="P3417" s="3206"/>
    </row>
    <row r="3418" spans="1:16" s="3084" customFormat="1" ht="15">
      <c r="A3418" s="3085"/>
      <c r="K3418" s="3168"/>
      <c r="L3418" s="3085"/>
      <c r="M3418" s="3085"/>
      <c r="N3418" s="3085"/>
      <c r="P3418" s="3206"/>
    </row>
    <row r="3419" spans="1:16" s="3084" customFormat="1" ht="15">
      <c r="A3419" s="3085"/>
      <c r="K3419" s="3168"/>
      <c r="L3419" s="3085"/>
      <c r="M3419" s="3085"/>
      <c r="N3419" s="3085"/>
      <c r="P3419" s="3206"/>
    </row>
    <row r="3420" spans="1:16" s="3084" customFormat="1" ht="15">
      <c r="A3420" s="3085"/>
      <c r="K3420" s="3168"/>
      <c r="L3420" s="3085"/>
      <c r="M3420" s="3085"/>
      <c r="N3420" s="3085"/>
      <c r="P3420" s="3206"/>
    </row>
    <row r="3421" spans="1:16" s="3084" customFormat="1" ht="15">
      <c r="A3421" s="3085"/>
      <c r="K3421" s="3168"/>
      <c r="L3421" s="3085"/>
      <c r="M3421" s="3085"/>
      <c r="N3421" s="3085"/>
      <c r="P3421" s="3206"/>
    </row>
    <row r="3422" spans="1:16" s="3084" customFormat="1" ht="15">
      <c r="A3422" s="3085"/>
      <c r="K3422" s="3168"/>
      <c r="L3422" s="3085"/>
      <c r="M3422" s="3085"/>
      <c r="N3422" s="3085"/>
      <c r="P3422" s="3206"/>
    </row>
    <row r="3423" spans="1:16" s="3084" customFormat="1" ht="15">
      <c r="A3423" s="3085"/>
      <c r="K3423" s="3168"/>
      <c r="L3423" s="3085"/>
      <c r="M3423" s="3085"/>
      <c r="N3423" s="3085"/>
      <c r="P3423" s="3206"/>
    </row>
    <row r="3424" spans="1:16" s="3084" customFormat="1" ht="15">
      <c r="A3424" s="3085"/>
      <c r="K3424" s="3168"/>
      <c r="L3424" s="3085"/>
      <c r="M3424" s="3085"/>
      <c r="N3424" s="3085"/>
      <c r="P3424" s="3206"/>
    </row>
    <row r="3425" spans="1:16" s="3084" customFormat="1" ht="15">
      <c r="A3425" s="3085"/>
      <c r="K3425" s="3168"/>
      <c r="L3425" s="3085"/>
      <c r="M3425" s="3085"/>
      <c r="N3425" s="3085"/>
      <c r="P3425" s="3206"/>
    </row>
    <row r="3426" spans="1:16" s="3084" customFormat="1" ht="15">
      <c r="A3426" s="3085"/>
      <c r="K3426" s="3168"/>
      <c r="L3426" s="3085"/>
      <c r="M3426" s="3085"/>
      <c r="N3426" s="3085"/>
      <c r="P3426" s="3206"/>
    </row>
    <row r="3427" spans="1:16" s="3084" customFormat="1" ht="15">
      <c r="A3427" s="3085"/>
      <c r="K3427" s="3168"/>
      <c r="L3427" s="3085"/>
      <c r="M3427" s="3085"/>
      <c r="N3427" s="3085"/>
      <c r="P3427" s="3206"/>
    </row>
    <row r="3428" spans="1:16" s="3084" customFormat="1" ht="15">
      <c r="A3428" s="3085"/>
      <c r="K3428" s="3168"/>
      <c r="L3428" s="3085"/>
      <c r="M3428" s="3085"/>
      <c r="N3428" s="3085"/>
      <c r="P3428" s="3206"/>
    </row>
    <row r="3429" spans="1:16" s="3084" customFormat="1" ht="15">
      <c r="A3429" s="3085"/>
      <c r="K3429" s="3168"/>
      <c r="L3429" s="3085"/>
      <c r="M3429" s="3085"/>
      <c r="N3429" s="3085"/>
      <c r="P3429" s="3206"/>
    </row>
    <row r="3430" spans="1:16" s="3084" customFormat="1" ht="15">
      <c r="A3430" s="3085"/>
      <c r="K3430" s="3168"/>
      <c r="L3430" s="3085"/>
      <c r="M3430" s="3085"/>
      <c r="N3430" s="3085"/>
      <c r="P3430" s="3206"/>
    </row>
    <row r="3431" spans="1:16" s="3084" customFormat="1" ht="15">
      <c r="A3431" s="3085"/>
      <c r="K3431" s="3168"/>
      <c r="L3431" s="3085"/>
      <c r="M3431" s="3085"/>
      <c r="N3431" s="3085"/>
      <c r="P3431" s="3206"/>
    </row>
    <row r="3432" spans="1:16" s="3084" customFormat="1" ht="15">
      <c r="A3432" s="3085"/>
      <c r="K3432" s="3168"/>
      <c r="L3432" s="3085"/>
      <c r="M3432" s="3085"/>
      <c r="N3432" s="3085"/>
      <c r="P3432" s="3206"/>
    </row>
    <row r="3433" spans="1:16" s="3084" customFormat="1" ht="15">
      <c r="A3433" s="3085"/>
      <c r="K3433" s="3168"/>
      <c r="L3433" s="3085"/>
      <c r="M3433" s="3085"/>
      <c r="N3433" s="3085"/>
      <c r="P3433" s="3206"/>
    </row>
    <row r="3434" spans="1:16" s="3084" customFormat="1" ht="15">
      <c r="A3434" s="3085"/>
      <c r="K3434" s="3168"/>
      <c r="L3434" s="3085"/>
      <c r="M3434" s="3085"/>
      <c r="N3434" s="3085"/>
      <c r="P3434" s="3206"/>
    </row>
    <row r="3435" spans="1:16" s="3084" customFormat="1" ht="15">
      <c r="A3435" s="3085"/>
      <c r="K3435" s="3168"/>
      <c r="L3435" s="3085"/>
      <c r="M3435" s="3085"/>
      <c r="N3435" s="3085"/>
      <c r="P3435" s="3206"/>
    </row>
    <row r="3436" spans="1:16" s="3084" customFormat="1" ht="15">
      <c r="A3436" s="3085"/>
      <c r="K3436" s="3168"/>
      <c r="L3436" s="3085"/>
      <c r="M3436" s="3085"/>
      <c r="N3436" s="3085"/>
      <c r="P3436" s="3206"/>
    </row>
    <row r="3437" spans="1:16" s="3084" customFormat="1" ht="15">
      <c r="A3437" s="3085"/>
      <c r="K3437" s="3168"/>
      <c r="L3437" s="3085"/>
      <c r="M3437" s="3085"/>
      <c r="N3437" s="3085"/>
      <c r="P3437" s="3206"/>
    </row>
    <row r="3438" spans="1:16" s="3084" customFormat="1" ht="15">
      <c r="A3438" s="3085"/>
      <c r="K3438" s="3168"/>
      <c r="L3438" s="3085"/>
      <c r="M3438" s="3085"/>
      <c r="N3438" s="3085"/>
      <c r="P3438" s="3206"/>
    </row>
    <row r="3439" spans="1:16" s="3084" customFormat="1" ht="15">
      <c r="A3439" s="3085"/>
      <c r="K3439" s="3168"/>
      <c r="L3439" s="3085"/>
      <c r="M3439" s="3085"/>
      <c r="N3439" s="3085"/>
      <c r="P3439" s="3206"/>
    </row>
    <row r="3440" spans="1:16" s="3084" customFormat="1" ht="15">
      <c r="A3440" s="3085"/>
      <c r="K3440" s="3168"/>
      <c r="L3440" s="3085"/>
      <c r="M3440" s="3085"/>
      <c r="N3440" s="3085"/>
      <c r="P3440" s="3206"/>
    </row>
    <row r="3441" spans="1:16" s="3084" customFormat="1" ht="15">
      <c r="A3441" s="3085"/>
      <c r="K3441" s="3168"/>
      <c r="L3441" s="3085"/>
      <c r="M3441" s="3085"/>
      <c r="N3441" s="3085"/>
      <c r="P3441" s="3206"/>
    </row>
    <row r="3442" spans="1:16" s="3084" customFormat="1" ht="15">
      <c r="A3442" s="3085"/>
      <c r="K3442" s="3168"/>
      <c r="L3442" s="3085"/>
      <c r="M3442" s="3085"/>
      <c r="N3442" s="3085"/>
      <c r="P3442" s="3206"/>
    </row>
    <row r="3443" spans="1:16" s="3084" customFormat="1" ht="15">
      <c r="A3443" s="3085"/>
      <c r="K3443" s="3168"/>
      <c r="L3443" s="3085"/>
      <c r="M3443" s="3085"/>
      <c r="N3443" s="3085"/>
      <c r="P3443" s="3206"/>
    </row>
    <row r="3444" spans="1:16" s="3084" customFormat="1" ht="15">
      <c r="A3444" s="3085"/>
      <c r="K3444" s="3168"/>
      <c r="L3444" s="3085"/>
      <c r="M3444" s="3085"/>
      <c r="N3444" s="3085"/>
      <c r="P3444" s="3206"/>
    </row>
    <row r="3445" spans="1:16" s="3084" customFormat="1" ht="15">
      <c r="A3445" s="3085"/>
      <c r="K3445" s="3168"/>
      <c r="L3445" s="3085"/>
      <c r="M3445" s="3085"/>
      <c r="N3445" s="3085"/>
      <c r="P3445" s="3206"/>
    </row>
    <row r="3446" spans="1:16" s="3084" customFormat="1" ht="15">
      <c r="A3446" s="3085"/>
      <c r="K3446" s="3168"/>
      <c r="L3446" s="3085"/>
      <c r="M3446" s="3085"/>
      <c r="N3446" s="3085"/>
      <c r="P3446" s="3206"/>
    </row>
    <row r="3447" spans="1:16" s="3084" customFormat="1" ht="15">
      <c r="A3447" s="3085"/>
      <c r="K3447" s="3168"/>
      <c r="L3447" s="3085"/>
      <c r="M3447" s="3085"/>
      <c r="N3447" s="3085"/>
      <c r="P3447" s="3206"/>
    </row>
    <row r="3448" spans="1:16" s="3084" customFormat="1" ht="15">
      <c r="A3448" s="3085"/>
      <c r="K3448" s="3168"/>
      <c r="L3448" s="3085"/>
      <c r="M3448" s="3085"/>
      <c r="N3448" s="3085"/>
      <c r="P3448" s="3206"/>
    </row>
    <row r="3449" spans="1:16" s="3084" customFormat="1" ht="15">
      <c r="A3449" s="3085"/>
      <c r="K3449" s="3168"/>
      <c r="L3449" s="3085"/>
      <c r="M3449" s="3085"/>
      <c r="N3449" s="3085"/>
      <c r="P3449" s="3206"/>
    </row>
    <row r="3450" spans="1:16" s="3084" customFormat="1" ht="15">
      <c r="A3450" s="3085"/>
      <c r="K3450" s="3168"/>
      <c r="L3450" s="3085"/>
      <c r="M3450" s="3085"/>
      <c r="N3450" s="3085"/>
      <c r="P3450" s="3206"/>
    </row>
    <row r="3451" spans="1:16" s="3084" customFormat="1" ht="15">
      <c r="A3451" s="3085"/>
      <c r="K3451" s="3168"/>
      <c r="L3451" s="3085"/>
      <c r="M3451" s="3085"/>
      <c r="N3451" s="3085"/>
      <c r="P3451" s="3206"/>
    </row>
    <row r="3452" spans="1:16" s="3084" customFormat="1" ht="15">
      <c r="A3452" s="3085"/>
      <c r="K3452" s="3168"/>
      <c r="L3452" s="3085"/>
      <c r="M3452" s="3085"/>
      <c r="N3452" s="3085"/>
      <c r="P3452" s="3206"/>
    </row>
    <row r="3453" spans="1:16" s="3084" customFormat="1" ht="15">
      <c r="A3453" s="3085"/>
      <c r="K3453" s="3168"/>
      <c r="L3453" s="3085"/>
      <c r="M3453" s="3085"/>
      <c r="N3453" s="3085"/>
      <c r="P3453" s="3206"/>
    </row>
    <row r="3454" spans="1:16" s="3084" customFormat="1" ht="15">
      <c r="A3454" s="3085"/>
      <c r="K3454" s="3168"/>
      <c r="L3454" s="3085"/>
      <c r="M3454" s="3085"/>
      <c r="N3454" s="3085"/>
      <c r="P3454" s="3206"/>
    </row>
    <row r="3455" spans="1:16" s="3084" customFormat="1" ht="15">
      <c r="A3455" s="3085"/>
      <c r="K3455" s="3168"/>
      <c r="L3455" s="3085"/>
      <c r="M3455" s="3085"/>
      <c r="N3455" s="3085"/>
      <c r="P3455" s="3206"/>
    </row>
    <row r="3456" spans="1:16" s="3084" customFormat="1" ht="15">
      <c r="A3456" s="3085"/>
      <c r="K3456" s="3168"/>
      <c r="L3456" s="3085"/>
      <c r="M3456" s="3085"/>
      <c r="N3456" s="3085"/>
      <c r="P3456" s="3206"/>
    </row>
    <row r="3457" spans="1:16" s="3084" customFormat="1" ht="15">
      <c r="A3457" s="3085"/>
      <c r="K3457" s="3168"/>
      <c r="L3457" s="3085"/>
      <c r="M3457" s="3085"/>
      <c r="N3457" s="3085"/>
      <c r="P3457" s="3206"/>
    </row>
    <row r="3458" spans="1:16" s="3084" customFormat="1" ht="15">
      <c r="A3458" s="3085"/>
      <c r="K3458" s="3168"/>
      <c r="L3458" s="3085"/>
      <c r="M3458" s="3085"/>
      <c r="N3458" s="3085"/>
      <c r="P3458" s="3206"/>
    </row>
    <row r="3459" spans="1:16" s="3084" customFormat="1" ht="15">
      <c r="A3459" s="3085"/>
      <c r="K3459" s="3168"/>
      <c r="L3459" s="3085"/>
      <c r="M3459" s="3085"/>
      <c r="N3459" s="3085"/>
      <c r="P3459" s="3206"/>
    </row>
    <row r="3460" spans="1:16" s="3084" customFormat="1" ht="15">
      <c r="A3460" s="3085"/>
      <c r="K3460" s="3168"/>
      <c r="L3460" s="3085"/>
      <c r="M3460" s="3085"/>
      <c r="N3460" s="3085"/>
      <c r="P3460" s="3206"/>
    </row>
    <row r="3461" spans="1:16" s="3084" customFormat="1" ht="15">
      <c r="A3461" s="3085"/>
      <c r="K3461" s="3168"/>
      <c r="L3461" s="3085"/>
      <c r="M3461" s="3085"/>
      <c r="N3461" s="3085"/>
      <c r="P3461" s="3206"/>
    </row>
    <row r="3462" spans="1:16" s="3084" customFormat="1" ht="15">
      <c r="A3462" s="3085"/>
      <c r="K3462" s="3168"/>
      <c r="L3462" s="3085"/>
      <c r="M3462" s="3085"/>
      <c r="N3462" s="3085"/>
      <c r="P3462" s="3206"/>
    </row>
    <row r="3463" spans="1:16" s="3084" customFormat="1" ht="15">
      <c r="A3463" s="3085"/>
      <c r="K3463" s="3168"/>
      <c r="L3463" s="3085"/>
      <c r="M3463" s="3085"/>
      <c r="N3463" s="3085"/>
      <c r="P3463" s="3206"/>
    </row>
    <row r="3464" spans="1:16" s="3084" customFormat="1" ht="15">
      <c r="A3464" s="3085"/>
      <c r="K3464" s="3168"/>
      <c r="L3464" s="3085"/>
      <c r="M3464" s="3085"/>
      <c r="N3464" s="3085"/>
      <c r="P3464" s="3206"/>
    </row>
    <row r="3465" spans="1:16" s="3084" customFormat="1" ht="15">
      <c r="A3465" s="3085"/>
      <c r="K3465" s="3168"/>
      <c r="L3465" s="3085"/>
      <c r="M3465" s="3085"/>
      <c r="N3465" s="3085"/>
      <c r="P3465" s="3206"/>
    </row>
    <row r="3466" spans="1:16" s="3084" customFormat="1" ht="15">
      <c r="A3466" s="3085"/>
      <c r="K3466" s="3168"/>
      <c r="L3466" s="3085"/>
      <c r="M3466" s="3085"/>
      <c r="N3466" s="3085"/>
      <c r="P3466" s="3206"/>
    </row>
    <row r="3467" spans="1:16" s="3084" customFormat="1" ht="15">
      <c r="A3467" s="3085"/>
      <c r="K3467" s="3168"/>
      <c r="L3467" s="3085"/>
      <c r="M3467" s="3085"/>
      <c r="N3467" s="3085"/>
      <c r="P3467" s="3206"/>
    </row>
    <row r="3468" spans="1:16" s="3084" customFormat="1" ht="15">
      <c r="A3468" s="3085"/>
      <c r="K3468" s="3168"/>
      <c r="L3468" s="3085"/>
      <c r="M3468" s="3085"/>
      <c r="N3468" s="3085"/>
      <c r="P3468" s="3206"/>
    </row>
    <row r="3469" spans="1:16" s="3084" customFormat="1" ht="15">
      <c r="A3469" s="3085"/>
      <c r="K3469" s="3168"/>
      <c r="L3469" s="3085"/>
      <c r="M3469" s="3085"/>
      <c r="N3469" s="3085"/>
      <c r="P3469" s="3206"/>
    </row>
    <row r="3470" spans="1:16" s="3084" customFormat="1" ht="15">
      <c r="A3470" s="3085"/>
      <c r="K3470" s="3168"/>
      <c r="L3470" s="3085"/>
      <c r="M3470" s="3085"/>
      <c r="N3470" s="3085"/>
      <c r="P3470" s="3206"/>
    </row>
    <row r="3471" spans="1:16" s="3084" customFormat="1" ht="15">
      <c r="A3471" s="3085"/>
      <c r="K3471" s="3168"/>
      <c r="L3471" s="3085"/>
      <c r="M3471" s="3085"/>
      <c r="N3471" s="3085"/>
      <c r="P3471" s="3206"/>
    </row>
    <row r="3472" spans="1:16" s="3084" customFormat="1" ht="15">
      <c r="A3472" s="3085"/>
      <c r="K3472" s="3168"/>
      <c r="L3472" s="3085"/>
      <c r="M3472" s="3085"/>
      <c r="N3472" s="3085"/>
      <c r="P3472" s="3206"/>
    </row>
    <row r="3473" spans="1:16" s="3084" customFormat="1" ht="15">
      <c r="A3473" s="3085"/>
      <c r="K3473" s="3168"/>
      <c r="L3473" s="3085"/>
      <c r="M3473" s="3085"/>
      <c r="N3473" s="3085"/>
      <c r="P3473" s="3206"/>
    </row>
    <row r="3474" spans="1:16" s="3084" customFormat="1" ht="15">
      <c r="A3474" s="3085"/>
      <c r="K3474" s="3168"/>
      <c r="L3474" s="3085"/>
      <c r="M3474" s="3085"/>
      <c r="N3474" s="3085"/>
      <c r="P3474" s="3206"/>
    </row>
    <row r="3475" spans="1:16" s="3084" customFormat="1" ht="15">
      <c r="A3475" s="3085"/>
      <c r="K3475" s="3168"/>
      <c r="L3475" s="3085"/>
      <c r="M3475" s="3085"/>
      <c r="N3475" s="3085"/>
      <c r="P3475" s="3206"/>
    </row>
    <row r="3476" spans="1:16" s="3084" customFormat="1" ht="15">
      <c r="A3476" s="3085"/>
      <c r="K3476" s="3168"/>
      <c r="L3476" s="3085"/>
      <c r="M3476" s="3085"/>
      <c r="N3476" s="3085"/>
      <c r="P3476" s="3206"/>
    </row>
    <row r="3477" spans="1:16" s="3084" customFormat="1" ht="15">
      <c r="A3477" s="3085"/>
      <c r="K3477" s="3168"/>
      <c r="L3477" s="3085"/>
      <c r="M3477" s="3085"/>
      <c r="N3477" s="3085"/>
      <c r="P3477" s="3206"/>
    </row>
    <row r="3478" spans="1:16" s="3084" customFormat="1" ht="15">
      <c r="A3478" s="3085"/>
      <c r="K3478" s="3168"/>
      <c r="L3478" s="3085"/>
      <c r="M3478" s="3085"/>
      <c r="N3478" s="3085"/>
      <c r="P3478" s="3206"/>
    </row>
    <row r="3479" spans="1:16" s="3084" customFormat="1" ht="15">
      <c r="A3479" s="3085"/>
      <c r="K3479" s="3168"/>
      <c r="L3479" s="3085"/>
      <c r="M3479" s="3085"/>
      <c r="N3479" s="3085"/>
      <c r="P3479" s="3206"/>
    </row>
    <row r="3480" spans="1:16" s="3084" customFormat="1" ht="15">
      <c r="A3480" s="3085"/>
      <c r="K3480" s="3168"/>
      <c r="L3480" s="3085"/>
      <c r="M3480" s="3085"/>
      <c r="N3480" s="3085"/>
      <c r="P3480" s="3206"/>
    </row>
    <row r="3481" spans="1:16" s="3084" customFormat="1" ht="15">
      <c r="A3481" s="3085"/>
      <c r="K3481" s="3168"/>
      <c r="L3481" s="3085"/>
      <c r="M3481" s="3085"/>
      <c r="N3481" s="3085"/>
      <c r="P3481" s="3206"/>
    </row>
    <row r="3482" spans="1:16" s="3084" customFormat="1" ht="15">
      <c r="A3482" s="3085"/>
      <c r="K3482" s="3168"/>
      <c r="L3482" s="3085"/>
      <c r="M3482" s="3085"/>
      <c r="N3482" s="3085"/>
      <c r="P3482" s="3206"/>
    </row>
    <row r="3483" spans="1:16" s="3084" customFormat="1" ht="15">
      <c r="A3483" s="3085"/>
      <c r="K3483" s="3168"/>
      <c r="L3483" s="3085"/>
      <c r="M3483" s="3085"/>
      <c r="N3483" s="3085"/>
      <c r="P3483" s="3206"/>
    </row>
    <row r="3484" spans="1:16" s="3084" customFormat="1" ht="15">
      <c r="A3484" s="3085"/>
      <c r="K3484" s="3168"/>
      <c r="L3484" s="3085"/>
      <c r="M3484" s="3085"/>
      <c r="N3484" s="3085"/>
      <c r="P3484" s="3206"/>
    </row>
    <row r="3485" spans="1:16" s="3084" customFormat="1" ht="15">
      <c r="A3485" s="3085"/>
      <c r="K3485" s="3168"/>
      <c r="L3485" s="3085"/>
      <c r="M3485" s="3085"/>
      <c r="N3485" s="3085"/>
      <c r="P3485" s="3206"/>
    </row>
    <row r="3486" spans="1:16" s="3084" customFormat="1" ht="15">
      <c r="A3486" s="3085"/>
      <c r="K3486" s="3168"/>
      <c r="L3486" s="3085"/>
      <c r="M3486" s="3085"/>
      <c r="N3486" s="3085"/>
      <c r="P3486" s="3206"/>
    </row>
    <row r="3487" spans="1:16" s="3084" customFormat="1" ht="15">
      <c r="A3487" s="3085"/>
      <c r="K3487" s="3168"/>
      <c r="L3487" s="3085"/>
      <c r="M3487" s="3085"/>
      <c r="N3487" s="3085"/>
      <c r="P3487" s="3206"/>
    </row>
    <row r="3488" spans="1:16" s="3084" customFormat="1" ht="15">
      <c r="A3488" s="3085"/>
      <c r="K3488" s="3168"/>
      <c r="L3488" s="3085"/>
      <c r="M3488" s="3085"/>
      <c r="N3488" s="3085"/>
      <c r="P3488" s="3206"/>
    </row>
    <row r="3489" spans="1:16" s="3084" customFormat="1" ht="15">
      <c r="A3489" s="3085"/>
      <c r="K3489" s="3168"/>
      <c r="L3489" s="3085"/>
      <c r="M3489" s="3085"/>
      <c r="N3489" s="3085"/>
      <c r="P3489" s="3206"/>
    </row>
    <row r="3490" spans="1:16" s="3084" customFormat="1" ht="15">
      <c r="A3490" s="3085"/>
      <c r="K3490" s="3168"/>
      <c r="L3490" s="3085"/>
      <c r="M3490" s="3085"/>
      <c r="N3490" s="3085"/>
      <c r="P3490" s="3206"/>
    </row>
    <row r="3491" spans="1:16" s="3084" customFormat="1" ht="15">
      <c r="A3491" s="3085"/>
      <c r="K3491" s="3168"/>
      <c r="L3491" s="3085"/>
      <c r="M3491" s="3085"/>
      <c r="N3491" s="3085"/>
      <c r="P3491" s="3206"/>
    </row>
    <row r="3492" spans="1:16" s="3084" customFormat="1" ht="15">
      <c r="A3492" s="3085"/>
      <c r="K3492" s="3168"/>
      <c r="L3492" s="3085"/>
      <c r="M3492" s="3085"/>
      <c r="N3492" s="3085"/>
      <c r="P3492" s="3206"/>
    </row>
    <row r="3493" spans="1:16" s="3084" customFormat="1" ht="15">
      <c r="A3493" s="3085"/>
      <c r="K3493" s="3168"/>
      <c r="L3493" s="3085"/>
      <c r="M3493" s="3085"/>
      <c r="N3493" s="3085"/>
      <c r="P3493" s="3206"/>
    </row>
    <row r="3494" spans="1:16" s="3084" customFormat="1" ht="15">
      <c r="A3494" s="3085"/>
      <c r="K3494" s="3168"/>
      <c r="L3494" s="3085"/>
      <c r="M3494" s="3085"/>
      <c r="N3494" s="3085"/>
      <c r="P3494" s="3206"/>
    </row>
    <row r="3495" spans="1:16" s="3084" customFormat="1" ht="15">
      <c r="A3495" s="3085"/>
      <c r="K3495" s="3168"/>
      <c r="L3495" s="3085"/>
      <c r="M3495" s="3085"/>
      <c r="N3495" s="3085"/>
      <c r="P3495" s="3206"/>
    </row>
    <row r="3496" spans="1:16" s="3084" customFormat="1" ht="15">
      <c r="A3496" s="3085"/>
      <c r="K3496" s="3168"/>
      <c r="L3496" s="3085"/>
      <c r="M3496" s="3085"/>
      <c r="N3496" s="3085"/>
      <c r="P3496" s="3206"/>
    </row>
    <row r="3497" spans="1:16" s="3084" customFormat="1" ht="15">
      <c r="A3497" s="3085"/>
      <c r="K3497" s="3168"/>
      <c r="L3497" s="3085"/>
      <c r="M3497" s="3085"/>
      <c r="N3497" s="3085"/>
      <c r="P3497" s="3206"/>
    </row>
    <row r="3498" spans="1:16" s="3084" customFormat="1" ht="15">
      <c r="A3498" s="3085"/>
      <c r="K3498" s="3168"/>
      <c r="L3498" s="3085"/>
      <c r="M3498" s="3085"/>
      <c r="N3498" s="3085"/>
      <c r="P3498" s="3206"/>
    </row>
    <row r="3499" spans="1:16" s="3084" customFormat="1" ht="15">
      <c r="A3499" s="3085"/>
      <c r="K3499" s="3168"/>
      <c r="L3499" s="3085"/>
      <c r="M3499" s="3085"/>
      <c r="N3499" s="3085"/>
      <c r="P3499" s="3206"/>
    </row>
    <row r="3500" spans="1:16" s="3084" customFormat="1" ht="15">
      <c r="A3500" s="3085"/>
      <c r="K3500" s="3168"/>
      <c r="L3500" s="3085"/>
      <c r="M3500" s="3085"/>
      <c r="N3500" s="3085"/>
      <c r="P3500" s="3206"/>
    </row>
    <row r="3501" spans="1:16" s="3084" customFormat="1" ht="15">
      <c r="A3501" s="3085"/>
      <c r="K3501" s="3168"/>
      <c r="L3501" s="3085"/>
      <c r="M3501" s="3085"/>
      <c r="N3501" s="3085"/>
      <c r="P3501" s="3206"/>
    </row>
    <row r="3502" spans="1:16" s="3084" customFormat="1" ht="15">
      <c r="A3502" s="3085"/>
      <c r="K3502" s="3168"/>
      <c r="L3502" s="3085"/>
      <c r="M3502" s="3085"/>
      <c r="N3502" s="3085"/>
      <c r="P3502" s="3206"/>
    </row>
    <row r="3503" spans="1:16" s="3084" customFormat="1" ht="15">
      <c r="A3503" s="3085"/>
      <c r="K3503" s="3168"/>
      <c r="L3503" s="3085"/>
      <c r="M3503" s="3085"/>
      <c r="N3503" s="3085"/>
      <c r="P3503" s="3206"/>
    </row>
    <row r="3504" spans="1:16" s="3084" customFormat="1" ht="15">
      <c r="A3504" s="3085"/>
      <c r="K3504" s="3168"/>
      <c r="L3504" s="3085"/>
      <c r="M3504" s="3085"/>
      <c r="N3504" s="3085"/>
      <c r="P3504" s="3206"/>
    </row>
    <row r="3505" spans="1:16" s="3084" customFormat="1" ht="15">
      <c r="A3505" s="3085"/>
      <c r="K3505" s="3168"/>
      <c r="L3505" s="3085"/>
      <c r="M3505" s="3085"/>
      <c r="N3505" s="3085"/>
      <c r="P3505" s="3206"/>
    </row>
    <row r="3506" spans="1:16" s="3084" customFormat="1" ht="15">
      <c r="A3506" s="3085"/>
      <c r="K3506" s="3168"/>
      <c r="L3506" s="3085"/>
      <c r="M3506" s="3085"/>
      <c r="N3506" s="3085"/>
      <c r="P3506" s="3206"/>
    </row>
    <row r="3507" spans="1:16" s="3084" customFormat="1" ht="15">
      <c r="A3507" s="3085"/>
      <c r="K3507" s="3168"/>
      <c r="L3507" s="3085"/>
      <c r="M3507" s="3085"/>
      <c r="N3507" s="3085"/>
      <c r="P3507" s="3206"/>
    </row>
    <row r="3508" spans="1:16" s="3084" customFormat="1" ht="15">
      <c r="A3508" s="3085"/>
      <c r="K3508" s="3168"/>
      <c r="L3508" s="3085"/>
      <c r="M3508" s="3085"/>
      <c r="N3508" s="3085"/>
      <c r="P3508" s="3206"/>
    </row>
    <row r="3509" spans="1:16" s="3084" customFormat="1" ht="15">
      <c r="A3509" s="3085"/>
      <c r="K3509" s="3168"/>
      <c r="L3509" s="3085"/>
      <c r="M3509" s="3085"/>
      <c r="N3509" s="3085"/>
      <c r="P3509" s="3206"/>
    </row>
    <row r="3510" spans="1:16" s="3084" customFormat="1" ht="15">
      <c r="A3510" s="3085"/>
      <c r="K3510" s="3168"/>
      <c r="L3510" s="3085"/>
      <c r="M3510" s="3085"/>
      <c r="N3510" s="3085"/>
      <c r="P3510" s="3206"/>
    </row>
    <row r="3511" spans="1:16" s="3084" customFormat="1" ht="15">
      <c r="A3511" s="3085"/>
      <c r="K3511" s="3168"/>
      <c r="L3511" s="3085"/>
      <c r="M3511" s="3085"/>
      <c r="N3511" s="3085"/>
      <c r="P3511" s="3206"/>
    </row>
    <row r="3512" spans="1:16" s="3084" customFormat="1" ht="15">
      <c r="A3512" s="3085"/>
      <c r="K3512" s="3168"/>
      <c r="L3512" s="3085"/>
      <c r="M3512" s="3085"/>
      <c r="N3512" s="3085"/>
      <c r="P3512" s="3206"/>
    </row>
    <row r="3513" spans="1:16" s="3084" customFormat="1" ht="15">
      <c r="A3513" s="3085"/>
      <c r="K3513" s="3168"/>
      <c r="L3513" s="3085"/>
      <c r="M3513" s="3085"/>
      <c r="N3513" s="3085"/>
      <c r="P3513" s="3206"/>
    </row>
    <row r="3514" spans="1:16" s="3084" customFormat="1" ht="15">
      <c r="A3514" s="3085"/>
      <c r="K3514" s="3168"/>
      <c r="L3514" s="3085"/>
      <c r="M3514" s="3085"/>
      <c r="N3514" s="3085"/>
      <c r="P3514" s="3206"/>
    </row>
    <row r="3515" spans="1:16" s="3084" customFormat="1" ht="15">
      <c r="A3515" s="3085"/>
      <c r="K3515" s="3168"/>
      <c r="L3515" s="3085"/>
      <c r="M3515" s="3085"/>
      <c r="N3515" s="3085"/>
      <c r="P3515" s="3206"/>
    </row>
    <row r="3516" spans="1:16" s="3084" customFormat="1" ht="15">
      <c r="A3516" s="3085"/>
      <c r="K3516" s="3168"/>
      <c r="L3516" s="3085"/>
      <c r="M3516" s="3085"/>
      <c r="N3516" s="3085"/>
      <c r="P3516" s="3206"/>
    </row>
    <row r="3517" spans="1:16" s="3084" customFormat="1" ht="15">
      <c r="A3517" s="3085"/>
      <c r="K3517" s="3168"/>
      <c r="L3517" s="3085"/>
      <c r="M3517" s="3085"/>
      <c r="N3517" s="3085"/>
      <c r="P3517" s="3206"/>
    </row>
    <row r="3518" spans="1:16" s="3084" customFormat="1" ht="15">
      <c r="A3518" s="3085"/>
      <c r="K3518" s="3168"/>
      <c r="L3518" s="3085"/>
      <c r="M3518" s="3085"/>
      <c r="N3518" s="3085"/>
      <c r="P3518" s="3206"/>
    </row>
    <row r="3519" spans="1:16" s="3084" customFormat="1" ht="15">
      <c r="A3519" s="3085"/>
      <c r="K3519" s="3168"/>
      <c r="L3519" s="3085"/>
      <c r="M3519" s="3085"/>
      <c r="N3519" s="3085"/>
      <c r="P3519" s="3206"/>
    </row>
    <row r="3520" spans="1:16" s="3084" customFormat="1" ht="15">
      <c r="A3520" s="3085"/>
      <c r="K3520" s="3168"/>
      <c r="L3520" s="3085"/>
      <c r="M3520" s="3085"/>
      <c r="N3520" s="3085"/>
      <c r="P3520" s="3206"/>
    </row>
    <row r="3521" spans="1:16" s="3084" customFormat="1" ht="15">
      <c r="A3521" s="3085"/>
      <c r="K3521" s="3168"/>
      <c r="L3521" s="3085"/>
      <c r="M3521" s="3085"/>
      <c r="N3521" s="3085"/>
      <c r="P3521" s="3206"/>
    </row>
    <row r="3522" spans="1:16" s="3084" customFormat="1" ht="15">
      <c r="A3522" s="3085"/>
      <c r="K3522" s="3168"/>
      <c r="L3522" s="3085"/>
      <c r="M3522" s="3085"/>
      <c r="N3522" s="3085"/>
      <c r="P3522" s="3206"/>
    </row>
    <row r="3523" spans="1:16" s="3084" customFormat="1" ht="15">
      <c r="A3523" s="3085"/>
      <c r="K3523" s="3168"/>
      <c r="L3523" s="3085"/>
      <c r="M3523" s="3085"/>
      <c r="N3523" s="3085"/>
      <c r="P3523" s="3206"/>
    </row>
    <row r="3524" spans="1:16" s="3084" customFormat="1" ht="15">
      <c r="A3524" s="3085"/>
      <c r="K3524" s="3168"/>
      <c r="L3524" s="3085"/>
      <c r="M3524" s="3085"/>
      <c r="N3524" s="3085"/>
      <c r="P3524" s="3206"/>
    </row>
    <row r="3525" spans="1:16" s="3084" customFormat="1" ht="15">
      <c r="A3525" s="3085"/>
      <c r="K3525" s="3168"/>
      <c r="L3525" s="3085"/>
      <c r="M3525" s="3085"/>
      <c r="N3525" s="3085"/>
      <c r="P3525" s="3206"/>
    </row>
    <row r="3526" spans="1:16" s="3084" customFormat="1" ht="15">
      <c r="A3526" s="3085"/>
      <c r="K3526" s="3168"/>
      <c r="L3526" s="3085"/>
      <c r="M3526" s="3085"/>
      <c r="N3526" s="3085"/>
      <c r="P3526" s="3206"/>
    </row>
    <row r="3527" spans="1:16" s="3084" customFormat="1" ht="15">
      <c r="A3527" s="3085"/>
      <c r="K3527" s="3168"/>
      <c r="L3527" s="3085"/>
      <c r="M3527" s="3085"/>
      <c r="N3527" s="3085"/>
      <c r="P3527" s="3206"/>
    </row>
    <row r="3528" spans="1:16" s="3084" customFormat="1" ht="15">
      <c r="A3528" s="3085"/>
      <c r="K3528" s="3168"/>
      <c r="L3528" s="3085"/>
      <c r="M3528" s="3085"/>
      <c r="N3528" s="3085"/>
      <c r="P3528" s="3206"/>
    </row>
    <row r="3529" spans="1:16" s="3084" customFormat="1" ht="15">
      <c r="A3529" s="3085"/>
      <c r="K3529" s="3168"/>
      <c r="L3529" s="3085"/>
      <c r="M3529" s="3085"/>
      <c r="N3529" s="3085"/>
      <c r="P3529" s="3206"/>
    </row>
    <row r="3530" spans="1:16" s="3084" customFormat="1" ht="15">
      <c r="A3530" s="3085"/>
      <c r="K3530" s="3168"/>
      <c r="L3530" s="3085"/>
      <c r="M3530" s="3085"/>
      <c r="N3530" s="3085"/>
      <c r="P3530" s="3206"/>
    </row>
    <row r="3531" spans="1:16" s="3084" customFormat="1" ht="15">
      <c r="A3531" s="3085"/>
      <c r="K3531" s="3168"/>
      <c r="L3531" s="3085"/>
      <c r="M3531" s="3085"/>
      <c r="N3531" s="3085"/>
      <c r="P3531" s="3206"/>
    </row>
    <row r="3532" spans="1:16" s="3084" customFormat="1" ht="15">
      <c r="A3532" s="3085"/>
      <c r="K3532" s="3168"/>
      <c r="L3532" s="3085"/>
      <c r="M3532" s="3085"/>
      <c r="N3532" s="3085"/>
      <c r="P3532" s="3206"/>
    </row>
    <row r="3533" spans="1:16" s="3084" customFormat="1" ht="15">
      <c r="A3533" s="3085"/>
      <c r="K3533" s="3168"/>
      <c r="L3533" s="3085"/>
      <c r="M3533" s="3085"/>
      <c r="N3533" s="3085"/>
      <c r="P3533" s="3206"/>
    </row>
    <row r="3534" spans="1:16" s="3084" customFormat="1" ht="15">
      <c r="A3534" s="3085"/>
      <c r="K3534" s="3168"/>
      <c r="L3534" s="3085"/>
      <c r="M3534" s="3085"/>
      <c r="N3534" s="3085"/>
      <c r="P3534" s="3206"/>
    </row>
    <row r="3535" spans="1:16" s="3084" customFormat="1" ht="15">
      <c r="A3535" s="3085"/>
      <c r="K3535" s="3168"/>
      <c r="L3535" s="3085"/>
      <c r="M3535" s="3085"/>
      <c r="N3535" s="3085"/>
      <c r="P3535" s="3206"/>
    </row>
    <row r="3536" spans="1:16" s="3084" customFormat="1" ht="15">
      <c r="A3536" s="3085"/>
      <c r="K3536" s="3168"/>
      <c r="L3536" s="3085"/>
      <c r="M3536" s="3085"/>
      <c r="N3536" s="3085"/>
      <c r="P3536" s="3206"/>
    </row>
    <row r="3537" spans="1:16" s="3084" customFormat="1" ht="15">
      <c r="A3537" s="3085"/>
      <c r="K3537" s="3168"/>
      <c r="L3537" s="3085"/>
      <c r="M3537" s="3085"/>
      <c r="N3537" s="3085"/>
      <c r="P3537" s="3206"/>
    </row>
    <row r="3538" spans="1:16" s="3084" customFormat="1" ht="15">
      <c r="A3538" s="3085"/>
      <c r="K3538" s="3168"/>
      <c r="L3538" s="3085"/>
      <c r="M3538" s="3085"/>
      <c r="N3538" s="3085"/>
      <c r="P3538" s="3206"/>
    </row>
    <row r="3539" spans="1:16" s="3084" customFormat="1" ht="15">
      <c r="A3539" s="3085"/>
      <c r="K3539" s="3168"/>
      <c r="L3539" s="3085"/>
      <c r="M3539" s="3085"/>
      <c r="N3539" s="3085"/>
      <c r="P3539" s="3206"/>
    </row>
    <row r="3540" spans="1:16" s="3084" customFormat="1" ht="15">
      <c r="A3540" s="3085"/>
      <c r="K3540" s="3168"/>
      <c r="L3540" s="3085"/>
      <c r="M3540" s="3085"/>
      <c r="N3540" s="3085"/>
      <c r="P3540" s="3206"/>
    </row>
    <row r="3541" spans="1:16" s="3084" customFormat="1" ht="15">
      <c r="A3541" s="3085"/>
      <c r="K3541" s="3168"/>
      <c r="L3541" s="3085"/>
      <c r="M3541" s="3085"/>
      <c r="N3541" s="3085"/>
      <c r="P3541" s="3206"/>
    </row>
    <row r="3542" spans="1:16" s="3084" customFormat="1" ht="15">
      <c r="A3542" s="3085"/>
      <c r="K3542" s="3168"/>
      <c r="L3542" s="3085"/>
      <c r="M3542" s="3085"/>
      <c r="N3542" s="3085"/>
      <c r="P3542" s="3206"/>
    </row>
    <row r="3543" spans="1:16" s="3084" customFormat="1" ht="15">
      <c r="A3543" s="3085"/>
      <c r="K3543" s="3168"/>
      <c r="L3543" s="3085"/>
      <c r="M3543" s="3085"/>
      <c r="N3543" s="3085"/>
      <c r="P3543" s="3206"/>
    </row>
    <row r="3544" spans="1:16" s="3084" customFormat="1" ht="15">
      <c r="A3544" s="3085"/>
      <c r="K3544" s="3168"/>
      <c r="L3544" s="3085"/>
      <c r="M3544" s="3085"/>
      <c r="N3544" s="3085"/>
      <c r="P3544" s="3206"/>
    </row>
    <row r="3545" spans="1:16" s="3084" customFormat="1" ht="15">
      <c r="A3545" s="3085"/>
      <c r="K3545" s="3168"/>
      <c r="L3545" s="3085"/>
      <c r="M3545" s="3085"/>
      <c r="N3545" s="3085"/>
      <c r="P3545" s="3206"/>
    </row>
    <row r="3546" spans="1:16" s="3084" customFormat="1" ht="15">
      <c r="A3546" s="3085"/>
      <c r="K3546" s="3168"/>
      <c r="L3546" s="3085"/>
      <c r="M3546" s="3085"/>
      <c r="N3546" s="3085"/>
      <c r="P3546" s="3206"/>
    </row>
    <row r="3547" spans="1:16" s="3084" customFormat="1" ht="15">
      <c r="A3547" s="3085"/>
      <c r="K3547" s="3168"/>
      <c r="L3547" s="3085"/>
      <c r="M3547" s="3085"/>
      <c r="N3547" s="3085"/>
      <c r="P3547" s="3206"/>
    </row>
    <row r="3548" spans="1:16" s="3084" customFormat="1" ht="15">
      <c r="A3548" s="3085"/>
      <c r="K3548" s="3168"/>
      <c r="L3548" s="3085"/>
      <c r="M3548" s="3085"/>
      <c r="N3548" s="3085"/>
      <c r="P3548" s="3206"/>
    </row>
    <row r="3549" spans="1:16" s="3084" customFormat="1" ht="15">
      <c r="A3549" s="3085"/>
      <c r="K3549" s="3168"/>
      <c r="L3549" s="3085"/>
      <c r="M3549" s="3085"/>
      <c r="N3549" s="3085"/>
      <c r="P3549" s="3206"/>
    </row>
    <row r="3550" spans="1:16" s="3084" customFormat="1" ht="15">
      <c r="A3550" s="3085"/>
      <c r="K3550" s="3168"/>
      <c r="L3550" s="3085"/>
      <c r="M3550" s="3085"/>
      <c r="N3550" s="3085"/>
      <c r="P3550" s="3206"/>
    </row>
    <row r="3551" spans="1:16" s="3084" customFormat="1" ht="15">
      <c r="A3551" s="3085"/>
      <c r="K3551" s="3168"/>
      <c r="L3551" s="3085"/>
      <c r="M3551" s="3085"/>
      <c r="N3551" s="3085"/>
      <c r="P3551" s="3206"/>
    </row>
    <row r="3552" spans="1:16" s="3084" customFormat="1" ht="15">
      <c r="A3552" s="3085"/>
      <c r="K3552" s="3168"/>
      <c r="L3552" s="3085"/>
      <c r="M3552" s="3085"/>
      <c r="N3552" s="3085"/>
      <c r="P3552" s="3206"/>
    </row>
    <row r="3553" spans="1:16" s="3084" customFormat="1" ht="15">
      <c r="A3553" s="3085"/>
      <c r="K3553" s="3168"/>
      <c r="L3553" s="3085"/>
      <c r="M3553" s="3085"/>
      <c r="N3553" s="3085"/>
      <c r="P3553" s="3206"/>
    </row>
    <row r="3554" spans="1:16" s="3084" customFormat="1" ht="15">
      <c r="A3554" s="3085"/>
      <c r="K3554" s="3168"/>
      <c r="L3554" s="3085"/>
      <c r="M3554" s="3085"/>
      <c r="N3554" s="3085"/>
      <c r="P3554" s="3206"/>
    </row>
    <row r="3555" spans="1:16" s="3084" customFormat="1" ht="15">
      <c r="A3555" s="3085"/>
      <c r="K3555" s="3168"/>
      <c r="L3555" s="3085"/>
      <c r="M3555" s="3085"/>
      <c r="N3555" s="3085"/>
      <c r="P3555" s="3206"/>
    </row>
    <row r="3556" spans="1:16" s="3084" customFormat="1" ht="15">
      <c r="A3556" s="3085"/>
      <c r="K3556" s="3168"/>
      <c r="L3556" s="3085"/>
      <c r="M3556" s="3085"/>
      <c r="N3556" s="3085"/>
      <c r="P3556" s="3206"/>
    </row>
    <row r="3557" spans="1:16" s="3084" customFormat="1" ht="15">
      <c r="A3557" s="3085"/>
      <c r="K3557" s="3168"/>
      <c r="L3557" s="3085"/>
      <c r="M3557" s="3085"/>
      <c r="N3557" s="3085"/>
      <c r="P3557" s="3206"/>
    </row>
    <row r="3558" spans="1:16" s="3084" customFormat="1" ht="15">
      <c r="A3558" s="3085"/>
      <c r="K3558" s="3168"/>
      <c r="L3558" s="3085"/>
      <c r="M3558" s="3085"/>
      <c r="N3558" s="3085"/>
      <c r="P3558" s="3206"/>
    </row>
    <row r="3559" spans="1:16" s="3084" customFormat="1" ht="15">
      <c r="A3559" s="3085"/>
      <c r="K3559" s="3168"/>
      <c r="L3559" s="3085"/>
      <c r="M3559" s="3085"/>
      <c r="N3559" s="3085"/>
      <c r="P3559" s="3206"/>
    </row>
    <row r="3560" spans="1:16" s="3084" customFormat="1" ht="15">
      <c r="A3560" s="3085"/>
      <c r="K3560" s="3168"/>
      <c r="L3560" s="3085"/>
      <c r="M3560" s="3085"/>
      <c r="N3560" s="3085"/>
      <c r="P3560" s="3206"/>
    </row>
    <row r="3561" spans="1:16" s="3084" customFormat="1" ht="15">
      <c r="A3561" s="3085"/>
      <c r="K3561" s="3168"/>
      <c r="L3561" s="3085"/>
      <c r="M3561" s="3085"/>
      <c r="N3561" s="3085"/>
      <c r="P3561" s="3206"/>
    </row>
    <row r="3562" spans="1:16" s="3084" customFormat="1" ht="15">
      <c r="A3562" s="3085"/>
      <c r="K3562" s="3168"/>
      <c r="L3562" s="3085"/>
      <c r="M3562" s="3085"/>
      <c r="N3562" s="3085"/>
      <c r="P3562" s="3206"/>
    </row>
    <row r="3563" spans="1:16" s="3084" customFormat="1" ht="15">
      <c r="A3563" s="3085"/>
      <c r="K3563" s="3168"/>
      <c r="L3563" s="3085"/>
      <c r="M3563" s="3085"/>
      <c r="N3563" s="3085"/>
      <c r="P3563" s="3206"/>
    </row>
    <row r="3564" spans="1:16" s="3084" customFormat="1" ht="15">
      <c r="A3564" s="3085"/>
      <c r="K3564" s="3168"/>
      <c r="L3564" s="3085"/>
      <c r="M3564" s="3085"/>
      <c r="N3564" s="3085"/>
      <c r="P3564" s="3206"/>
    </row>
    <row r="3565" spans="1:16" s="3084" customFormat="1" ht="15">
      <c r="A3565" s="3085"/>
      <c r="K3565" s="3168"/>
      <c r="L3565" s="3085"/>
      <c r="M3565" s="3085"/>
      <c r="N3565" s="3085"/>
      <c r="P3565" s="3206"/>
    </row>
    <row r="3566" spans="1:16" s="3084" customFormat="1" ht="15">
      <c r="A3566" s="3085"/>
      <c r="K3566" s="3168"/>
      <c r="L3566" s="3085"/>
      <c r="M3566" s="3085"/>
      <c r="N3566" s="3085"/>
      <c r="P3566" s="3206"/>
    </row>
    <row r="3567" spans="1:16" s="3084" customFormat="1" ht="15">
      <c r="A3567" s="3085"/>
      <c r="K3567" s="3168"/>
      <c r="L3567" s="3085"/>
      <c r="M3567" s="3085"/>
      <c r="N3567" s="3085"/>
      <c r="P3567" s="3206"/>
    </row>
    <row r="3568" spans="1:16" s="3084" customFormat="1" ht="15">
      <c r="A3568" s="3085"/>
      <c r="K3568" s="3168"/>
      <c r="L3568" s="3085"/>
      <c r="M3568" s="3085"/>
      <c r="N3568" s="3085"/>
      <c r="P3568" s="3206"/>
    </row>
    <row r="3569" spans="1:16" s="3084" customFormat="1" ht="15">
      <c r="A3569" s="3085"/>
      <c r="K3569" s="3168"/>
      <c r="L3569" s="3085"/>
      <c r="M3569" s="3085"/>
      <c r="N3569" s="3085"/>
      <c r="P3569" s="3206"/>
    </row>
    <row r="3570" spans="1:16" s="3084" customFormat="1" ht="15">
      <c r="A3570" s="3085"/>
      <c r="K3570" s="3168"/>
      <c r="L3570" s="3085"/>
      <c r="M3570" s="3085"/>
      <c r="N3570" s="3085"/>
      <c r="P3570" s="3206"/>
    </row>
    <row r="3571" spans="1:16" s="3084" customFormat="1" ht="15">
      <c r="A3571" s="3085"/>
      <c r="K3571" s="3168"/>
      <c r="L3571" s="3085"/>
      <c r="M3571" s="3085"/>
      <c r="N3571" s="3085"/>
      <c r="P3571" s="3206"/>
    </row>
    <row r="3572" spans="1:16" s="3084" customFormat="1" ht="15">
      <c r="A3572" s="3085"/>
      <c r="K3572" s="3168"/>
      <c r="L3572" s="3085"/>
      <c r="M3572" s="3085"/>
      <c r="N3572" s="3085"/>
      <c r="P3572" s="3206"/>
    </row>
    <row r="3573" spans="1:16" s="3084" customFormat="1" ht="15">
      <c r="A3573" s="3085"/>
      <c r="K3573" s="3168"/>
      <c r="L3573" s="3085"/>
      <c r="M3573" s="3085"/>
      <c r="N3573" s="3085"/>
      <c r="P3573" s="3206"/>
    </row>
    <row r="3574" spans="1:16" s="3084" customFormat="1" ht="15">
      <c r="A3574" s="3085"/>
      <c r="K3574" s="3168"/>
      <c r="L3574" s="3085"/>
      <c r="M3574" s="3085"/>
      <c r="N3574" s="3085"/>
      <c r="P3574" s="3206"/>
    </row>
    <row r="3575" spans="1:16" s="3084" customFormat="1" ht="15">
      <c r="A3575" s="3085"/>
      <c r="K3575" s="3168"/>
      <c r="L3575" s="3085"/>
      <c r="M3575" s="3085"/>
      <c r="N3575" s="3085"/>
      <c r="P3575" s="3206"/>
    </row>
    <row r="3576" spans="1:16" s="3084" customFormat="1" ht="15">
      <c r="A3576" s="3085"/>
      <c r="K3576" s="3168"/>
      <c r="L3576" s="3085"/>
      <c r="M3576" s="3085"/>
      <c r="N3576" s="3085"/>
      <c r="P3576" s="3206"/>
    </row>
    <row r="3577" spans="1:16" s="3084" customFormat="1" ht="15">
      <c r="A3577" s="3085"/>
      <c r="K3577" s="3168"/>
      <c r="L3577" s="3085"/>
      <c r="M3577" s="3085"/>
      <c r="N3577" s="3085"/>
      <c r="P3577" s="3206"/>
    </row>
    <row r="3578" spans="1:16" s="3084" customFormat="1" ht="15">
      <c r="A3578" s="3085"/>
      <c r="K3578" s="3168"/>
      <c r="L3578" s="3085"/>
      <c r="M3578" s="3085"/>
      <c r="N3578" s="3085"/>
      <c r="P3578" s="3206"/>
    </row>
    <row r="3579" spans="1:16" s="3084" customFormat="1" ht="15">
      <c r="A3579" s="3085"/>
      <c r="K3579" s="3168"/>
      <c r="L3579" s="3085"/>
      <c r="M3579" s="3085"/>
      <c r="N3579" s="3085"/>
      <c r="P3579" s="3206"/>
    </row>
    <row r="3580" spans="1:16" s="3084" customFormat="1" ht="15">
      <c r="A3580" s="3085"/>
      <c r="K3580" s="3168"/>
      <c r="L3580" s="3085"/>
      <c r="M3580" s="3085"/>
      <c r="N3580" s="3085"/>
      <c r="P3580" s="3206"/>
    </row>
    <row r="3581" spans="1:16" s="3084" customFormat="1" ht="15">
      <c r="A3581" s="3085"/>
      <c r="K3581" s="3168"/>
      <c r="L3581" s="3085"/>
      <c r="M3581" s="3085"/>
      <c r="N3581" s="3085"/>
      <c r="P3581" s="3206"/>
    </row>
    <row r="3582" spans="1:16" s="3084" customFormat="1" ht="15">
      <c r="A3582" s="3085"/>
      <c r="K3582" s="3168"/>
      <c r="L3582" s="3085"/>
      <c r="M3582" s="3085"/>
      <c r="N3582" s="3085"/>
      <c r="P3582" s="3206"/>
    </row>
    <row r="3583" spans="1:16" s="3084" customFormat="1" ht="15">
      <c r="A3583" s="3085"/>
      <c r="K3583" s="3168"/>
      <c r="L3583" s="3085"/>
      <c r="M3583" s="3085"/>
      <c r="N3583" s="3085"/>
      <c r="P3583" s="3206"/>
    </row>
    <row r="3584" spans="1:16" s="3084" customFormat="1" ht="15">
      <c r="A3584" s="3085"/>
      <c r="K3584" s="3168"/>
      <c r="L3584" s="3085"/>
      <c r="M3584" s="3085"/>
      <c r="N3584" s="3085"/>
      <c r="P3584" s="3206"/>
    </row>
    <row r="3585" spans="1:16" s="3084" customFormat="1" ht="15">
      <c r="A3585" s="3085"/>
      <c r="K3585" s="3168"/>
      <c r="L3585" s="3085"/>
      <c r="M3585" s="3085"/>
      <c r="N3585" s="3085"/>
      <c r="P3585" s="3206"/>
    </row>
    <row r="3586" spans="1:16" s="3084" customFormat="1" ht="15">
      <c r="A3586" s="3085"/>
      <c r="K3586" s="3168"/>
      <c r="L3586" s="3085"/>
      <c r="M3586" s="3085"/>
      <c r="N3586" s="3085"/>
      <c r="P3586" s="3206"/>
    </row>
    <row r="3587" spans="1:16" s="3084" customFormat="1" ht="15">
      <c r="A3587" s="3085"/>
      <c r="K3587" s="3168"/>
      <c r="L3587" s="3085"/>
      <c r="M3587" s="3085"/>
      <c r="N3587" s="3085"/>
      <c r="P3587" s="3206"/>
    </row>
    <row r="3588" spans="1:16" s="3084" customFormat="1" ht="15">
      <c r="A3588" s="3085"/>
      <c r="K3588" s="3168"/>
      <c r="L3588" s="3085"/>
      <c r="M3588" s="3085"/>
      <c r="N3588" s="3085"/>
      <c r="P3588" s="3206"/>
    </row>
    <row r="3589" spans="1:16" s="3084" customFormat="1" ht="15">
      <c r="A3589" s="3085"/>
      <c r="K3589" s="3168"/>
      <c r="L3589" s="3085"/>
      <c r="M3589" s="3085"/>
      <c r="N3589" s="3085"/>
      <c r="P3589" s="3206"/>
    </row>
    <row r="3590" spans="1:16" s="3084" customFormat="1" ht="15">
      <c r="A3590" s="3085"/>
      <c r="K3590" s="3168"/>
      <c r="L3590" s="3085"/>
      <c r="M3590" s="3085"/>
      <c r="N3590" s="3085"/>
      <c r="P3590" s="3206"/>
    </row>
    <row r="3591" spans="1:16" s="3084" customFormat="1" ht="15">
      <c r="A3591" s="3085"/>
      <c r="K3591" s="3168"/>
      <c r="L3591" s="3085"/>
      <c r="M3591" s="3085"/>
      <c r="N3591" s="3085"/>
      <c r="P3591" s="3206"/>
    </row>
    <row r="3592" spans="1:16" s="3084" customFormat="1" ht="15">
      <c r="A3592" s="3085"/>
      <c r="K3592" s="3168"/>
      <c r="L3592" s="3085"/>
      <c r="M3592" s="3085"/>
      <c r="N3592" s="3085"/>
      <c r="P3592" s="3206"/>
    </row>
    <row r="3593" spans="1:16" s="3084" customFormat="1" ht="15">
      <c r="A3593" s="3085"/>
      <c r="K3593" s="3168"/>
      <c r="L3593" s="3085"/>
      <c r="M3593" s="3085"/>
      <c r="N3593" s="3085"/>
      <c r="P3593" s="3206"/>
    </row>
    <row r="3594" spans="1:16" s="3084" customFormat="1" ht="15">
      <c r="A3594" s="3085"/>
      <c r="K3594" s="3168"/>
      <c r="L3594" s="3085"/>
      <c r="M3594" s="3085"/>
      <c r="N3594" s="3085"/>
      <c r="P3594" s="3206"/>
    </row>
    <row r="3595" spans="1:16" s="3084" customFormat="1" ht="15">
      <c r="A3595" s="3085"/>
      <c r="K3595" s="3168"/>
      <c r="L3595" s="3085"/>
      <c r="M3595" s="3085"/>
      <c r="N3595" s="3085"/>
      <c r="P3595" s="3206"/>
    </row>
    <row r="3596" spans="1:16" s="3084" customFormat="1" ht="15">
      <c r="A3596" s="3085"/>
      <c r="K3596" s="3168"/>
      <c r="L3596" s="3085"/>
      <c r="M3596" s="3085"/>
      <c r="N3596" s="3085"/>
      <c r="P3596" s="3206"/>
    </row>
    <row r="3597" spans="1:16" s="3084" customFormat="1" ht="15">
      <c r="A3597" s="3085"/>
      <c r="K3597" s="3168"/>
      <c r="L3597" s="3085"/>
      <c r="M3597" s="3085"/>
      <c r="N3597" s="3085"/>
      <c r="P3597" s="3206"/>
    </row>
    <row r="3598" spans="1:16" s="3084" customFormat="1" ht="15">
      <c r="A3598" s="3085"/>
      <c r="K3598" s="3168"/>
      <c r="L3598" s="3085"/>
      <c r="M3598" s="3085"/>
      <c r="N3598" s="3085"/>
      <c r="P3598" s="3206"/>
    </row>
    <row r="3599" spans="1:16" s="3084" customFormat="1" ht="15">
      <c r="A3599" s="3085"/>
      <c r="K3599" s="3168"/>
      <c r="L3599" s="3085"/>
      <c r="M3599" s="3085"/>
      <c r="N3599" s="3085"/>
      <c r="P3599" s="3206"/>
    </row>
    <row r="3600" spans="1:16" s="3084" customFormat="1" ht="15">
      <c r="A3600" s="3085"/>
      <c r="K3600" s="3168"/>
      <c r="L3600" s="3085"/>
      <c r="M3600" s="3085"/>
      <c r="N3600" s="3085"/>
      <c r="P3600" s="3206"/>
    </row>
    <row r="3601" spans="1:16" s="3084" customFormat="1" ht="15">
      <c r="A3601" s="3085"/>
      <c r="K3601" s="3168"/>
      <c r="L3601" s="3085"/>
      <c r="M3601" s="3085"/>
      <c r="N3601" s="3085"/>
      <c r="P3601" s="3206"/>
    </row>
    <row r="3602" spans="1:16" s="3084" customFormat="1" ht="15">
      <c r="A3602" s="3085"/>
      <c r="K3602" s="3168"/>
      <c r="L3602" s="3085"/>
      <c r="M3602" s="3085"/>
      <c r="N3602" s="3085"/>
      <c r="P3602" s="3206"/>
    </row>
    <row r="3603" spans="1:16" s="3084" customFormat="1" ht="15">
      <c r="A3603" s="3085"/>
      <c r="K3603" s="3168"/>
      <c r="L3603" s="3085"/>
      <c r="M3603" s="3085"/>
      <c r="N3603" s="3085"/>
      <c r="P3603" s="3206"/>
    </row>
    <row r="3604" spans="1:16" s="3084" customFormat="1" ht="15">
      <c r="A3604" s="3085"/>
      <c r="K3604" s="3168"/>
      <c r="L3604" s="3085"/>
      <c r="M3604" s="3085"/>
      <c r="N3604" s="3085"/>
      <c r="P3604" s="3206"/>
    </row>
    <row r="3605" spans="1:16" s="3084" customFormat="1" ht="15">
      <c r="A3605" s="3085"/>
      <c r="K3605" s="3168"/>
      <c r="L3605" s="3085"/>
      <c r="M3605" s="3085"/>
      <c r="N3605" s="3085"/>
      <c r="P3605" s="3206"/>
    </row>
    <row r="3606" spans="1:16" s="3084" customFormat="1" ht="15">
      <c r="A3606" s="3085"/>
      <c r="K3606" s="3168"/>
      <c r="L3606" s="3085"/>
      <c r="M3606" s="3085"/>
      <c r="N3606" s="3085"/>
      <c r="P3606" s="3206"/>
    </row>
    <row r="3607" spans="1:16" s="3084" customFormat="1" ht="15">
      <c r="A3607" s="3085"/>
      <c r="K3607" s="3168"/>
      <c r="L3607" s="3085"/>
      <c r="M3607" s="3085"/>
      <c r="N3607" s="3085"/>
      <c r="P3607" s="3206"/>
    </row>
    <row r="3608" spans="1:16" s="3084" customFormat="1" ht="15">
      <c r="A3608" s="3085"/>
      <c r="K3608" s="3168"/>
      <c r="L3608" s="3085"/>
      <c r="M3608" s="3085"/>
      <c r="N3608" s="3085"/>
      <c r="P3608" s="3206"/>
    </row>
    <row r="3609" spans="1:16" s="3084" customFormat="1" ht="15">
      <c r="A3609" s="3085"/>
      <c r="K3609" s="3168"/>
      <c r="L3609" s="3085"/>
      <c r="M3609" s="3085"/>
      <c r="N3609" s="3085"/>
      <c r="P3609" s="3206"/>
    </row>
    <row r="3610" spans="1:16" s="3084" customFormat="1" ht="15">
      <c r="A3610" s="3085"/>
      <c r="K3610" s="3168"/>
      <c r="L3610" s="3085"/>
      <c r="M3610" s="3085"/>
      <c r="N3610" s="3085"/>
      <c r="P3610" s="3206"/>
    </row>
    <row r="3611" spans="1:16" s="3084" customFormat="1" ht="15">
      <c r="A3611" s="3085"/>
      <c r="K3611" s="3168"/>
      <c r="L3611" s="3085"/>
      <c r="M3611" s="3085"/>
      <c r="N3611" s="3085"/>
      <c r="P3611" s="3206"/>
    </row>
    <row r="3612" spans="1:16" s="3084" customFormat="1" ht="15">
      <c r="A3612" s="3085"/>
      <c r="K3612" s="3168"/>
      <c r="L3612" s="3085"/>
      <c r="M3612" s="3085"/>
      <c r="N3612" s="3085"/>
      <c r="P3612" s="3206"/>
    </row>
    <row r="3613" spans="1:16" s="3084" customFormat="1" ht="15">
      <c r="A3613" s="3085"/>
      <c r="K3613" s="3168"/>
      <c r="L3613" s="3085"/>
      <c r="M3613" s="3085"/>
      <c r="N3613" s="3085"/>
      <c r="P3613" s="3206"/>
    </row>
    <row r="3614" spans="1:16" s="3084" customFormat="1" ht="15">
      <c r="A3614" s="3085"/>
      <c r="K3614" s="3168"/>
      <c r="L3614" s="3085"/>
      <c r="M3614" s="3085"/>
      <c r="N3614" s="3085"/>
      <c r="P3614" s="3206"/>
    </row>
    <row r="3615" spans="1:16" s="3084" customFormat="1" ht="15">
      <c r="A3615" s="3085"/>
      <c r="K3615" s="3168"/>
      <c r="L3615" s="3085"/>
      <c r="M3615" s="3085"/>
      <c r="N3615" s="3085"/>
      <c r="P3615" s="3206"/>
    </row>
    <row r="3616" spans="1:16" s="3084" customFormat="1" ht="15">
      <c r="A3616" s="3085"/>
      <c r="K3616" s="3168"/>
      <c r="L3616" s="3085"/>
      <c r="M3616" s="3085"/>
      <c r="N3616" s="3085"/>
      <c r="P3616" s="3206"/>
    </row>
    <row r="3617" spans="1:16" s="3084" customFormat="1" ht="15">
      <c r="A3617" s="3085"/>
      <c r="K3617" s="3168"/>
      <c r="L3617" s="3085"/>
      <c r="M3617" s="3085"/>
      <c r="N3617" s="3085"/>
      <c r="P3617" s="3206"/>
    </row>
    <row r="3618" spans="1:16" s="3084" customFormat="1" ht="15">
      <c r="A3618" s="3085"/>
      <c r="K3618" s="3168"/>
      <c r="L3618" s="3085"/>
      <c r="M3618" s="3085"/>
      <c r="N3618" s="3085"/>
      <c r="P3618" s="3206"/>
    </row>
    <row r="3619" spans="1:16" s="3084" customFormat="1" ht="15">
      <c r="A3619" s="3085"/>
      <c r="K3619" s="3168"/>
      <c r="L3619" s="3085"/>
      <c r="M3619" s="3085"/>
      <c r="N3619" s="3085"/>
      <c r="P3619" s="3206"/>
    </row>
    <row r="3620" spans="1:16" s="3084" customFormat="1" ht="15">
      <c r="A3620" s="3085"/>
      <c r="K3620" s="3168"/>
      <c r="L3620" s="3085"/>
      <c r="M3620" s="3085"/>
      <c r="N3620" s="3085"/>
      <c r="P3620" s="3206"/>
    </row>
    <row r="3621" spans="1:16" s="3084" customFormat="1" ht="15">
      <c r="A3621" s="3085"/>
      <c r="K3621" s="3168"/>
      <c r="L3621" s="3085"/>
      <c r="M3621" s="3085"/>
      <c r="N3621" s="3085"/>
      <c r="P3621" s="3206"/>
    </row>
    <row r="3622" spans="1:16" s="3084" customFormat="1" ht="15">
      <c r="A3622" s="3085"/>
      <c r="K3622" s="3168"/>
      <c r="L3622" s="3085"/>
      <c r="M3622" s="3085"/>
      <c r="N3622" s="3085"/>
      <c r="P3622" s="3206"/>
    </row>
    <row r="3623" spans="1:16" s="3084" customFormat="1" ht="15">
      <c r="A3623" s="3085"/>
      <c r="K3623" s="3168"/>
      <c r="L3623" s="3085"/>
      <c r="M3623" s="3085"/>
      <c r="N3623" s="3085"/>
      <c r="P3623" s="3206"/>
    </row>
    <row r="3624" spans="1:16" s="3084" customFormat="1" ht="15">
      <c r="A3624" s="3085"/>
      <c r="K3624" s="3168"/>
      <c r="L3624" s="3085"/>
      <c r="M3624" s="3085"/>
      <c r="N3624" s="3085"/>
      <c r="P3624" s="3206"/>
    </row>
    <row r="3625" spans="1:16" s="3084" customFormat="1" ht="15">
      <c r="A3625" s="3085"/>
      <c r="K3625" s="3168"/>
      <c r="L3625" s="3085"/>
      <c r="M3625" s="3085"/>
      <c r="N3625" s="3085"/>
      <c r="P3625" s="3206"/>
    </row>
    <row r="3626" spans="1:16" s="3084" customFormat="1" ht="15">
      <c r="A3626" s="3085"/>
      <c r="K3626" s="3168"/>
      <c r="L3626" s="3085"/>
      <c r="M3626" s="3085"/>
      <c r="N3626" s="3085"/>
      <c r="P3626" s="3206"/>
    </row>
    <row r="3627" spans="1:16" s="3084" customFormat="1" ht="15">
      <c r="A3627" s="3085"/>
      <c r="K3627" s="3168"/>
      <c r="L3627" s="3085"/>
      <c r="M3627" s="3085"/>
      <c r="N3627" s="3085"/>
      <c r="P3627" s="3206"/>
    </row>
    <row r="3628" spans="1:16" s="3084" customFormat="1" ht="15">
      <c r="A3628" s="3085"/>
      <c r="K3628" s="3168"/>
      <c r="L3628" s="3085"/>
      <c r="M3628" s="3085"/>
      <c r="N3628" s="3085"/>
      <c r="P3628" s="3206"/>
    </row>
    <row r="3629" spans="1:16" s="3084" customFormat="1" ht="15">
      <c r="A3629" s="3085"/>
      <c r="K3629" s="3168"/>
      <c r="L3629" s="3085"/>
      <c r="M3629" s="3085"/>
      <c r="N3629" s="3085"/>
      <c r="P3629" s="3206"/>
    </row>
    <row r="3630" spans="1:16" s="3084" customFormat="1" ht="15">
      <c r="A3630" s="3085"/>
      <c r="K3630" s="3168"/>
      <c r="L3630" s="3085"/>
      <c r="M3630" s="3085"/>
      <c r="N3630" s="3085"/>
      <c r="P3630" s="3206"/>
    </row>
    <row r="3631" spans="1:16" s="3084" customFormat="1" ht="15">
      <c r="A3631" s="3085"/>
      <c r="K3631" s="3168"/>
      <c r="L3631" s="3085"/>
      <c r="M3631" s="3085"/>
      <c r="N3631" s="3085"/>
      <c r="P3631" s="3206"/>
    </row>
    <row r="3632" spans="1:16" s="3084" customFormat="1" ht="15">
      <c r="A3632" s="3085"/>
      <c r="K3632" s="3168"/>
      <c r="L3632" s="3085"/>
      <c r="M3632" s="3085"/>
      <c r="N3632" s="3085"/>
      <c r="P3632" s="3206"/>
    </row>
    <row r="3633" spans="1:16" s="3084" customFormat="1" ht="15">
      <c r="A3633" s="3085"/>
      <c r="K3633" s="3168"/>
      <c r="L3633" s="3085"/>
      <c r="M3633" s="3085"/>
      <c r="N3633" s="3085"/>
      <c r="P3633" s="3206"/>
    </row>
    <row r="3634" spans="1:16" s="3084" customFormat="1" ht="15">
      <c r="A3634" s="3085"/>
      <c r="K3634" s="3168"/>
      <c r="L3634" s="3085"/>
      <c r="M3634" s="3085"/>
      <c r="N3634" s="3085"/>
      <c r="P3634" s="3206"/>
    </row>
    <row r="3635" spans="1:16" s="3084" customFormat="1" ht="15">
      <c r="A3635" s="3085"/>
      <c r="K3635" s="3168"/>
      <c r="L3635" s="3085"/>
      <c r="M3635" s="3085"/>
      <c r="N3635" s="3085"/>
      <c r="P3635" s="3206"/>
    </row>
    <row r="3636" spans="1:16" s="3084" customFormat="1" ht="15">
      <c r="A3636" s="3085"/>
      <c r="K3636" s="3168"/>
      <c r="L3636" s="3085"/>
      <c r="M3636" s="3085"/>
      <c r="N3636" s="3085"/>
      <c r="P3636" s="3206"/>
    </row>
    <row r="3637" spans="1:16" s="3084" customFormat="1" ht="15">
      <c r="A3637" s="3085"/>
      <c r="K3637" s="3168"/>
      <c r="L3637" s="3085"/>
      <c r="M3637" s="3085"/>
      <c r="N3637" s="3085"/>
      <c r="P3637" s="3206"/>
    </row>
    <row r="3638" spans="1:16" s="3084" customFormat="1" ht="15">
      <c r="A3638" s="3085"/>
      <c r="K3638" s="3168"/>
      <c r="L3638" s="3085"/>
      <c r="M3638" s="3085"/>
      <c r="N3638" s="3085"/>
      <c r="P3638" s="3206"/>
    </row>
    <row r="3639" spans="1:16" s="3084" customFormat="1" ht="15">
      <c r="A3639" s="3085"/>
      <c r="K3639" s="3168"/>
      <c r="L3639" s="3085"/>
      <c r="M3639" s="3085"/>
      <c r="N3639" s="3085"/>
      <c r="P3639" s="3206"/>
    </row>
    <row r="3640" spans="1:16" s="3084" customFormat="1" ht="15">
      <c r="A3640" s="3085"/>
      <c r="K3640" s="3168"/>
      <c r="L3640" s="3085"/>
      <c r="M3640" s="3085"/>
      <c r="N3640" s="3085"/>
      <c r="P3640" s="3206"/>
    </row>
    <row r="3641" spans="1:16" s="3084" customFormat="1" ht="15">
      <c r="A3641" s="3085"/>
      <c r="K3641" s="3168"/>
      <c r="L3641" s="3085"/>
      <c r="M3641" s="3085"/>
      <c r="N3641" s="3085"/>
      <c r="P3641" s="3206"/>
    </row>
    <row r="3642" spans="1:16" s="3084" customFormat="1" ht="15">
      <c r="A3642" s="3085"/>
      <c r="K3642" s="3168"/>
      <c r="L3642" s="3085"/>
      <c r="M3642" s="3085"/>
      <c r="N3642" s="3085"/>
      <c r="P3642" s="3206"/>
    </row>
    <row r="3643" spans="1:16" s="3084" customFormat="1" ht="15">
      <c r="A3643" s="3085"/>
      <c r="K3643" s="3168"/>
      <c r="L3643" s="3085"/>
      <c r="M3643" s="3085"/>
      <c r="N3643" s="3085"/>
      <c r="P3643" s="3206"/>
    </row>
    <row r="3644" spans="1:16" s="3084" customFormat="1" ht="15">
      <c r="A3644" s="3085"/>
      <c r="K3644" s="3168"/>
      <c r="L3644" s="3085"/>
      <c r="M3644" s="3085"/>
      <c r="N3644" s="3085"/>
      <c r="P3644" s="3206"/>
    </row>
    <row r="3645" spans="1:16" s="3084" customFormat="1" ht="15">
      <c r="A3645" s="3085"/>
      <c r="K3645" s="3168"/>
      <c r="L3645" s="3085"/>
      <c r="M3645" s="3085"/>
      <c r="N3645" s="3085"/>
      <c r="P3645" s="3206"/>
    </row>
    <row r="3646" spans="1:16" s="3084" customFormat="1" ht="15">
      <c r="A3646" s="3085"/>
      <c r="K3646" s="3168"/>
      <c r="L3646" s="3085"/>
      <c r="M3646" s="3085"/>
      <c r="N3646" s="3085"/>
      <c r="P3646" s="3206"/>
    </row>
    <row r="3647" spans="1:16" s="3084" customFormat="1" ht="15">
      <c r="A3647" s="3085"/>
      <c r="K3647" s="3168"/>
      <c r="L3647" s="3085"/>
      <c r="M3647" s="3085"/>
      <c r="N3647" s="3085"/>
      <c r="P3647" s="3206"/>
    </row>
    <row r="3648" spans="1:16" s="3084" customFormat="1" ht="15">
      <c r="A3648" s="3085"/>
      <c r="K3648" s="3168"/>
      <c r="L3648" s="3085"/>
      <c r="M3648" s="3085"/>
      <c r="N3648" s="3085"/>
      <c r="P3648" s="3206"/>
    </row>
    <row r="3649" spans="1:16" s="3084" customFormat="1" ht="15">
      <c r="A3649" s="3085"/>
      <c r="K3649" s="3168"/>
      <c r="L3649" s="3085"/>
      <c r="M3649" s="3085"/>
      <c r="N3649" s="3085"/>
      <c r="P3649" s="3206"/>
    </row>
    <row r="3650" spans="1:16" s="3084" customFormat="1" ht="15">
      <c r="A3650" s="3085"/>
      <c r="K3650" s="3168"/>
      <c r="L3650" s="3085"/>
      <c r="M3650" s="3085"/>
      <c r="N3650" s="3085"/>
      <c r="P3650" s="3206"/>
    </row>
    <row r="3651" spans="1:16" s="3084" customFormat="1" ht="15">
      <c r="A3651" s="3085"/>
      <c r="K3651" s="3168"/>
      <c r="L3651" s="3085"/>
      <c r="M3651" s="3085"/>
      <c r="N3651" s="3085"/>
      <c r="P3651" s="3206"/>
    </row>
    <row r="3652" spans="1:16" s="3084" customFormat="1" ht="15">
      <c r="A3652" s="3085"/>
      <c r="K3652" s="3168"/>
      <c r="L3652" s="3085"/>
      <c r="M3652" s="3085"/>
      <c r="N3652" s="3085"/>
      <c r="P3652" s="3206"/>
    </row>
    <row r="3653" spans="1:16" s="3084" customFormat="1" ht="15">
      <c r="A3653" s="3085"/>
      <c r="K3653" s="3168"/>
      <c r="L3653" s="3085"/>
      <c r="M3653" s="3085"/>
      <c r="N3653" s="3085"/>
      <c r="P3653" s="3206"/>
    </row>
    <row r="3654" spans="1:16" s="3084" customFormat="1" ht="15">
      <c r="A3654" s="3085"/>
      <c r="K3654" s="3168"/>
      <c r="L3654" s="3085"/>
      <c r="M3654" s="3085"/>
      <c r="N3654" s="3085"/>
      <c r="P3654" s="3206"/>
    </row>
    <row r="3655" spans="1:16" s="3084" customFormat="1" ht="15">
      <c r="A3655" s="3085"/>
      <c r="K3655" s="3168"/>
      <c r="L3655" s="3085"/>
      <c r="M3655" s="3085"/>
      <c r="N3655" s="3085"/>
      <c r="P3655" s="3206"/>
    </row>
    <row r="3656" spans="1:16" s="3084" customFormat="1" ht="15">
      <c r="A3656" s="3085"/>
      <c r="K3656" s="3168"/>
      <c r="L3656" s="3085"/>
      <c r="M3656" s="3085"/>
      <c r="N3656" s="3085"/>
      <c r="P3656" s="3206"/>
    </row>
    <row r="3657" spans="1:16" s="3084" customFormat="1" ht="15">
      <c r="A3657" s="3085"/>
      <c r="K3657" s="3168"/>
      <c r="L3657" s="3085"/>
      <c r="M3657" s="3085"/>
      <c r="N3657" s="3085"/>
      <c r="P3657" s="3206"/>
    </row>
    <row r="3658" spans="1:16" s="3084" customFormat="1" ht="15">
      <c r="A3658" s="3085"/>
      <c r="K3658" s="3168"/>
      <c r="L3658" s="3085"/>
      <c r="M3658" s="3085"/>
      <c r="N3658" s="3085"/>
      <c r="P3658" s="3206"/>
    </row>
    <row r="3659" spans="1:16" s="3084" customFormat="1" ht="15">
      <c r="A3659" s="3085"/>
      <c r="K3659" s="3168"/>
      <c r="L3659" s="3085"/>
      <c r="M3659" s="3085"/>
      <c r="N3659" s="3085"/>
      <c r="P3659" s="3206"/>
    </row>
    <row r="3660" spans="1:16" s="3084" customFormat="1" ht="15">
      <c r="A3660" s="3085"/>
      <c r="K3660" s="3168"/>
      <c r="L3660" s="3085"/>
      <c r="M3660" s="3085"/>
      <c r="N3660" s="3085"/>
      <c r="P3660" s="3206"/>
    </row>
    <row r="3661" spans="1:16" s="3084" customFormat="1" ht="15">
      <c r="A3661" s="3085"/>
      <c r="K3661" s="3168"/>
      <c r="L3661" s="3085"/>
      <c r="M3661" s="3085"/>
      <c r="N3661" s="3085"/>
      <c r="P3661" s="3206"/>
    </row>
    <row r="3662" spans="1:16" s="3084" customFormat="1" ht="15">
      <c r="A3662" s="3085"/>
      <c r="K3662" s="3168"/>
      <c r="L3662" s="3085"/>
      <c r="M3662" s="3085"/>
      <c r="N3662" s="3085"/>
      <c r="P3662" s="3206"/>
    </row>
    <row r="3663" spans="1:16" s="3084" customFormat="1" ht="15">
      <c r="A3663" s="3085"/>
      <c r="K3663" s="3168"/>
      <c r="L3663" s="3085"/>
      <c r="M3663" s="3085"/>
      <c r="N3663" s="3085"/>
      <c r="P3663" s="3206"/>
    </row>
    <row r="3664" spans="1:16" s="3084" customFormat="1" ht="15">
      <c r="A3664" s="3085"/>
      <c r="K3664" s="3168"/>
      <c r="L3664" s="3085"/>
      <c r="M3664" s="3085"/>
      <c r="N3664" s="3085"/>
      <c r="P3664" s="3206"/>
    </row>
    <row r="3665" spans="1:16" s="3084" customFormat="1" ht="15">
      <c r="A3665" s="3085"/>
      <c r="K3665" s="3168"/>
      <c r="L3665" s="3085"/>
      <c r="M3665" s="3085"/>
      <c r="N3665" s="3085"/>
      <c r="P3665" s="3206"/>
    </row>
    <row r="3666" spans="1:16" s="3084" customFormat="1" ht="15">
      <c r="A3666" s="3085"/>
      <c r="K3666" s="3168"/>
      <c r="L3666" s="3085"/>
      <c r="M3666" s="3085"/>
      <c r="N3666" s="3085"/>
      <c r="P3666" s="3206"/>
    </row>
    <row r="3667" spans="1:16" s="3084" customFormat="1" ht="15">
      <c r="A3667" s="3085"/>
      <c r="K3667" s="3168"/>
      <c r="L3667" s="3085"/>
      <c r="M3667" s="3085"/>
      <c r="N3667" s="3085"/>
      <c r="P3667" s="3206"/>
    </row>
    <row r="3668" spans="1:16" s="3084" customFormat="1" ht="15">
      <c r="A3668" s="3085"/>
      <c r="K3668" s="3168"/>
      <c r="L3668" s="3085"/>
      <c r="M3668" s="3085"/>
      <c r="N3668" s="3085"/>
      <c r="P3668" s="3206"/>
    </row>
    <row r="3669" spans="1:16" s="3084" customFormat="1" ht="15">
      <c r="A3669" s="3085"/>
      <c r="K3669" s="3168"/>
      <c r="L3669" s="3085"/>
      <c r="M3669" s="3085"/>
      <c r="N3669" s="3085"/>
      <c r="P3669" s="3206"/>
    </row>
    <row r="3670" spans="1:16" s="3084" customFormat="1" ht="15">
      <c r="A3670" s="3085"/>
      <c r="K3670" s="3168"/>
      <c r="L3670" s="3085"/>
      <c r="M3670" s="3085"/>
      <c r="N3670" s="3085"/>
      <c r="P3670" s="3206"/>
    </row>
    <row r="3671" spans="1:16" s="3084" customFormat="1" ht="15">
      <c r="A3671" s="3085"/>
      <c r="K3671" s="3168"/>
      <c r="L3671" s="3085"/>
      <c r="M3671" s="3085"/>
      <c r="N3671" s="3085"/>
      <c r="P3671" s="3206"/>
    </row>
    <row r="3672" spans="1:16" s="3084" customFormat="1" ht="15">
      <c r="A3672" s="3085"/>
      <c r="K3672" s="3168"/>
      <c r="L3672" s="3085"/>
      <c r="M3672" s="3085"/>
      <c r="N3672" s="3085"/>
      <c r="P3672" s="3206"/>
    </row>
    <row r="3673" spans="1:16" s="3084" customFormat="1" ht="15">
      <c r="A3673" s="3085"/>
      <c r="K3673" s="3168"/>
      <c r="L3673" s="3085"/>
      <c r="M3673" s="3085"/>
      <c r="N3673" s="3085"/>
      <c r="P3673" s="3206"/>
    </row>
    <row r="3674" spans="1:16" s="3084" customFormat="1" ht="15">
      <c r="A3674" s="3085"/>
      <c r="K3674" s="3168"/>
      <c r="L3674" s="3085"/>
      <c r="M3674" s="3085"/>
      <c r="N3674" s="3085"/>
      <c r="P3674" s="3206"/>
    </row>
    <row r="3675" spans="1:16" s="3084" customFormat="1" ht="15">
      <c r="A3675" s="3085"/>
      <c r="K3675" s="3168"/>
      <c r="L3675" s="3085"/>
      <c r="M3675" s="3085"/>
      <c r="N3675" s="3085"/>
      <c r="P3675" s="3206"/>
    </row>
    <row r="3676" spans="1:16" s="3084" customFormat="1" ht="15">
      <c r="A3676" s="3085"/>
      <c r="K3676" s="3168"/>
      <c r="L3676" s="3085"/>
      <c r="M3676" s="3085"/>
      <c r="N3676" s="3085"/>
      <c r="P3676" s="3206"/>
    </row>
    <row r="3677" spans="1:16" s="3084" customFormat="1" ht="15">
      <c r="A3677" s="3085"/>
      <c r="K3677" s="3168"/>
      <c r="L3677" s="3085"/>
      <c r="M3677" s="3085"/>
      <c r="N3677" s="3085"/>
      <c r="P3677" s="3206"/>
    </row>
    <row r="3678" spans="1:16" s="3084" customFormat="1" ht="15">
      <c r="A3678" s="3085"/>
      <c r="K3678" s="3168"/>
      <c r="L3678" s="3085"/>
      <c r="M3678" s="3085"/>
      <c r="N3678" s="3085"/>
      <c r="P3678" s="3206"/>
    </row>
    <row r="3679" spans="1:16" s="3084" customFormat="1" ht="15">
      <c r="A3679" s="3085"/>
      <c r="K3679" s="3168"/>
      <c r="L3679" s="3085"/>
      <c r="M3679" s="3085"/>
      <c r="N3679" s="3085"/>
      <c r="P3679" s="3206"/>
    </row>
    <row r="3680" spans="1:16" s="3084" customFormat="1" ht="15">
      <c r="A3680" s="3085"/>
      <c r="K3680" s="3168"/>
      <c r="L3680" s="3085"/>
      <c r="M3680" s="3085"/>
      <c r="N3680" s="3085"/>
      <c r="P3680" s="3206"/>
    </row>
    <row r="3681" spans="1:16" s="3084" customFormat="1" ht="15">
      <c r="A3681" s="3085"/>
      <c r="K3681" s="3168"/>
      <c r="L3681" s="3085"/>
      <c r="M3681" s="3085"/>
      <c r="N3681" s="3085"/>
      <c r="P3681" s="3206"/>
    </row>
    <row r="3682" spans="1:16" s="3084" customFormat="1" ht="15">
      <c r="A3682" s="3085"/>
      <c r="K3682" s="3168"/>
      <c r="L3682" s="3085"/>
      <c r="M3682" s="3085"/>
      <c r="N3682" s="3085"/>
      <c r="P3682" s="3206"/>
    </row>
    <row r="3683" spans="1:16" s="3084" customFormat="1" ht="15">
      <c r="A3683" s="3085"/>
      <c r="K3683" s="3168"/>
      <c r="L3683" s="3085"/>
      <c r="M3683" s="3085"/>
      <c r="N3683" s="3085"/>
      <c r="P3683" s="3206"/>
    </row>
    <row r="3684" spans="1:16" s="3084" customFormat="1" ht="15">
      <c r="A3684" s="3085"/>
      <c r="K3684" s="3168"/>
      <c r="L3684" s="3085"/>
      <c r="M3684" s="3085"/>
      <c r="N3684" s="3085"/>
      <c r="P3684" s="3206"/>
    </row>
    <row r="3685" spans="1:16" s="3084" customFormat="1" ht="15">
      <c r="A3685" s="3085"/>
      <c r="K3685" s="3168"/>
      <c r="L3685" s="3085"/>
      <c r="M3685" s="3085"/>
      <c r="N3685" s="3085"/>
      <c r="P3685" s="3206"/>
    </row>
    <row r="3686" spans="1:16" s="3084" customFormat="1" ht="15">
      <c r="A3686" s="3085"/>
      <c r="K3686" s="3168"/>
      <c r="L3686" s="3085"/>
      <c r="M3686" s="3085"/>
      <c r="N3686" s="3085"/>
      <c r="P3686" s="3206"/>
    </row>
    <row r="3687" spans="1:16" s="3084" customFormat="1" ht="15">
      <c r="A3687" s="3085"/>
      <c r="K3687" s="3168"/>
      <c r="L3687" s="3085"/>
      <c r="M3687" s="3085"/>
      <c r="N3687" s="3085"/>
      <c r="P3687" s="3206"/>
    </row>
    <row r="3688" spans="1:16" s="3084" customFormat="1" ht="15">
      <c r="A3688" s="3085"/>
      <c r="K3688" s="3168"/>
      <c r="L3688" s="3085"/>
      <c r="M3688" s="3085"/>
      <c r="N3688" s="3085"/>
      <c r="P3688" s="3206"/>
    </row>
    <row r="3689" spans="1:16" s="3084" customFormat="1" ht="15">
      <c r="A3689" s="3085"/>
      <c r="K3689" s="3168"/>
      <c r="L3689" s="3085"/>
      <c r="M3689" s="3085"/>
      <c r="N3689" s="3085"/>
      <c r="P3689" s="3206"/>
    </row>
    <row r="3690" spans="1:16" s="3084" customFormat="1" ht="15">
      <c r="A3690" s="3085"/>
      <c r="K3690" s="3168"/>
      <c r="L3690" s="3085"/>
      <c r="M3690" s="3085"/>
      <c r="N3690" s="3085"/>
      <c r="P3690" s="3206"/>
    </row>
    <row r="3691" spans="1:16" s="3084" customFormat="1" ht="15">
      <c r="A3691" s="3085"/>
      <c r="K3691" s="3168"/>
      <c r="L3691" s="3085"/>
      <c r="M3691" s="3085"/>
      <c r="N3691" s="3085"/>
      <c r="P3691" s="3206"/>
    </row>
    <row r="3692" spans="1:16" s="3084" customFormat="1" ht="15">
      <c r="A3692" s="3085"/>
      <c r="K3692" s="3168"/>
      <c r="L3692" s="3085"/>
      <c r="M3692" s="3085"/>
      <c r="N3692" s="3085"/>
      <c r="P3692" s="3206"/>
    </row>
    <row r="3693" spans="1:16" s="3084" customFormat="1" ht="15">
      <c r="A3693" s="3085"/>
      <c r="K3693" s="3168"/>
      <c r="L3693" s="3085"/>
      <c r="M3693" s="3085"/>
      <c r="N3693" s="3085"/>
      <c r="P3693" s="3206"/>
    </row>
    <row r="3694" spans="1:16" s="3084" customFormat="1" ht="15">
      <c r="A3694" s="3085"/>
      <c r="K3694" s="3168"/>
      <c r="L3694" s="3085"/>
      <c r="M3694" s="3085"/>
      <c r="N3694" s="3085"/>
      <c r="P3694" s="3206"/>
    </row>
    <row r="3695" spans="1:16" s="3084" customFormat="1" ht="15">
      <c r="A3695" s="3085"/>
      <c r="K3695" s="3168"/>
      <c r="L3695" s="3085"/>
      <c r="M3695" s="3085"/>
      <c r="N3695" s="3085"/>
      <c r="P3695" s="3206"/>
    </row>
    <row r="3696" spans="1:16" s="3084" customFormat="1" ht="15">
      <c r="A3696" s="3085"/>
      <c r="K3696" s="3168"/>
      <c r="L3696" s="3085"/>
      <c r="M3696" s="3085"/>
      <c r="N3696" s="3085"/>
      <c r="P3696" s="3206"/>
    </row>
    <row r="3697" spans="1:16" s="3084" customFormat="1" ht="15">
      <c r="A3697" s="3085"/>
      <c r="K3697" s="3168"/>
      <c r="L3697" s="3085"/>
      <c r="M3697" s="3085"/>
      <c r="N3697" s="3085"/>
      <c r="P3697" s="3206"/>
    </row>
    <row r="3698" spans="1:16" s="3084" customFormat="1" ht="15">
      <c r="A3698" s="3085"/>
      <c r="K3698" s="3168"/>
      <c r="L3698" s="3085"/>
      <c r="M3698" s="3085"/>
      <c r="N3698" s="3085"/>
      <c r="P3698" s="3206"/>
    </row>
    <row r="3699" spans="1:16" s="3084" customFormat="1" ht="15">
      <c r="A3699" s="3085"/>
      <c r="K3699" s="3168"/>
      <c r="L3699" s="3085"/>
      <c r="M3699" s="3085"/>
      <c r="N3699" s="3085"/>
      <c r="P3699" s="3206"/>
    </row>
    <row r="3700" spans="1:16" s="3084" customFormat="1" ht="15">
      <c r="A3700" s="3085"/>
      <c r="K3700" s="3168"/>
      <c r="L3700" s="3085"/>
      <c r="M3700" s="3085"/>
      <c r="N3700" s="3085"/>
      <c r="P3700" s="3206"/>
    </row>
    <row r="3701" spans="1:16" s="3084" customFormat="1" ht="15">
      <c r="A3701" s="3085"/>
      <c r="K3701" s="3168"/>
      <c r="L3701" s="3085"/>
      <c r="M3701" s="3085"/>
      <c r="N3701" s="3085"/>
      <c r="P3701" s="3206"/>
    </row>
    <row r="3702" spans="1:16" s="3084" customFormat="1" ht="15">
      <c r="A3702" s="3085"/>
      <c r="K3702" s="3168"/>
      <c r="L3702" s="3085"/>
      <c r="M3702" s="3085"/>
      <c r="N3702" s="3085"/>
      <c r="P3702" s="3206"/>
    </row>
    <row r="3703" spans="1:16" s="3084" customFormat="1" ht="15">
      <c r="A3703" s="3085"/>
      <c r="K3703" s="3168"/>
      <c r="L3703" s="3085"/>
      <c r="M3703" s="3085"/>
      <c r="N3703" s="3085"/>
      <c r="P3703" s="3206"/>
    </row>
    <row r="3704" spans="1:16" s="3084" customFormat="1" ht="15">
      <c r="A3704" s="3085"/>
      <c r="K3704" s="3168"/>
      <c r="L3704" s="3085"/>
      <c r="M3704" s="3085"/>
      <c r="N3704" s="3085"/>
      <c r="P3704" s="3206"/>
    </row>
    <row r="3705" spans="1:16" s="3084" customFormat="1" ht="15">
      <c r="A3705" s="3085"/>
      <c r="K3705" s="3168"/>
      <c r="L3705" s="3085"/>
      <c r="M3705" s="3085"/>
      <c r="N3705" s="3085"/>
      <c r="P3705" s="3206"/>
    </row>
    <row r="3706" spans="1:16" s="3084" customFormat="1" ht="15">
      <c r="A3706" s="3085"/>
      <c r="K3706" s="3168"/>
      <c r="L3706" s="3085"/>
      <c r="M3706" s="3085"/>
      <c r="N3706" s="3085"/>
      <c r="P3706" s="3206"/>
    </row>
    <row r="3707" spans="1:16" s="3084" customFormat="1" ht="15">
      <c r="A3707" s="3085"/>
      <c r="K3707" s="3168"/>
      <c r="L3707" s="3085"/>
      <c r="M3707" s="3085"/>
      <c r="N3707" s="3085"/>
      <c r="P3707" s="3206"/>
    </row>
    <row r="3708" spans="1:16" s="3084" customFormat="1" ht="15">
      <c r="A3708" s="3085"/>
      <c r="K3708" s="3168"/>
      <c r="L3708" s="3085"/>
      <c r="M3708" s="3085"/>
      <c r="N3708" s="3085"/>
      <c r="P3708" s="3206"/>
    </row>
    <row r="3709" spans="1:16" s="3084" customFormat="1" ht="15">
      <c r="A3709" s="3085"/>
      <c r="K3709" s="3168"/>
      <c r="L3709" s="3085"/>
      <c r="M3709" s="3085"/>
      <c r="N3709" s="3085"/>
      <c r="P3709" s="3206"/>
    </row>
    <row r="3710" spans="1:16" s="3084" customFormat="1" ht="15">
      <c r="A3710" s="3085"/>
      <c r="K3710" s="3168"/>
      <c r="L3710" s="3085"/>
      <c r="M3710" s="3085"/>
      <c r="N3710" s="3085"/>
      <c r="P3710" s="3206"/>
    </row>
    <row r="3711" spans="1:16" s="3084" customFormat="1" ht="15">
      <c r="A3711" s="3085"/>
      <c r="K3711" s="3168"/>
      <c r="L3711" s="3085"/>
      <c r="M3711" s="3085"/>
      <c r="N3711" s="3085"/>
      <c r="P3711" s="3206"/>
    </row>
    <row r="3712" spans="1:16" s="3084" customFormat="1" ht="15">
      <c r="A3712" s="3085"/>
      <c r="K3712" s="3168"/>
      <c r="L3712" s="3085"/>
      <c r="M3712" s="3085"/>
      <c r="N3712" s="3085"/>
      <c r="P3712" s="3206"/>
    </row>
    <row r="3713" spans="1:16" s="3084" customFormat="1" ht="15">
      <c r="A3713" s="3085"/>
      <c r="K3713" s="3168"/>
      <c r="L3713" s="3085"/>
      <c r="M3713" s="3085"/>
      <c r="N3713" s="3085"/>
      <c r="P3713" s="3206"/>
    </row>
    <row r="3714" spans="1:16" s="3084" customFormat="1" ht="15">
      <c r="A3714" s="3085"/>
      <c r="K3714" s="3168"/>
      <c r="L3714" s="3085"/>
      <c r="M3714" s="3085"/>
      <c r="N3714" s="3085"/>
      <c r="P3714" s="3206"/>
    </row>
    <row r="3715" spans="1:16" s="3084" customFormat="1" ht="15">
      <c r="A3715" s="3085"/>
      <c r="K3715" s="3168"/>
      <c r="L3715" s="3085"/>
      <c r="M3715" s="3085"/>
      <c r="N3715" s="3085"/>
      <c r="P3715" s="3206"/>
    </row>
    <row r="3716" spans="1:16" s="3084" customFormat="1" ht="15">
      <c r="A3716" s="3085"/>
      <c r="K3716" s="3168"/>
      <c r="L3716" s="3085"/>
      <c r="M3716" s="3085"/>
      <c r="N3716" s="3085"/>
      <c r="P3716" s="3206"/>
    </row>
    <row r="3717" spans="1:16" s="3084" customFormat="1" ht="15">
      <c r="A3717" s="3085"/>
      <c r="K3717" s="3168"/>
      <c r="L3717" s="3085"/>
      <c r="M3717" s="3085"/>
      <c r="N3717" s="3085"/>
      <c r="P3717" s="3206"/>
    </row>
    <row r="3718" spans="1:16" s="3084" customFormat="1" ht="15">
      <c r="A3718" s="3085"/>
      <c r="K3718" s="3168"/>
      <c r="L3718" s="3085"/>
      <c r="M3718" s="3085"/>
      <c r="N3718" s="3085"/>
      <c r="P3718" s="3206"/>
    </row>
    <row r="3719" spans="1:16" s="3084" customFormat="1" ht="15">
      <c r="A3719" s="3085"/>
      <c r="K3719" s="3168"/>
      <c r="L3719" s="3085"/>
      <c r="M3719" s="3085"/>
      <c r="N3719" s="3085"/>
      <c r="P3719" s="3206"/>
    </row>
    <row r="3720" spans="1:16" s="3084" customFormat="1" ht="15">
      <c r="A3720" s="3085"/>
      <c r="K3720" s="3168"/>
      <c r="L3720" s="3085"/>
      <c r="M3720" s="3085"/>
      <c r="N3720" s="3085"/>
      <c r="P3720" s="3206"/>
    </row>
    <row r="3721" spans="1:16" s="3084" customFormat="1" ht="15">
      <c r="A3721" s="3085"/>
      <c r="K3721" s="3168"/>
      <c r="L3721" s="3085"/>
      <c r="M3721" s="3085"/>
      <c r="N3721" s="3085"/>
      <c r="P3721" s="3206"/>
    </row>
    <row r="3722" spans="1:16" s="3084" customFormat="1" ht="15">
      <c r="A3722" s="3085"/>
      <c r="K3722" s="3168"/>
      <c r="L3722" s="3085"/>
      <c r="M3722" s="3085"/>
      <c r="N3722" s="3085"/>
      <c r="P3722" s="3206"/>
    </row>
    <row r="3723" spans="1:16" s="3084" customFormat="1" ht="15">
      <c r="A3723" s="3085"/>
      <c r="K3723" s="3168"/>
      <c r="L3723" s="3085"/>
      <c r="M3723" s="3085"/>
      <c r="N3723" s="3085"/>
      <c r="P3723" s="3206"/>
    </row>
    <row r="3724" spans="1:16" s="3084" customFormat="1" ht="15">
      <c r="A3724" s="3085"/>
      <c r="K3724" s="3168"/>
      <c r="L3724" s="3085"/>
      <c r="M3724" s="3085"/>
      <c r="N3724" s="3085"/>
      <c r="P3724" s="3206"/>
    </row>
    <row r="3725" spans="1:16" s="3084" customFormat="1" ht="15">
      <c r="A3725" s="3085"/>
      <c r="K3725" s="3168"/>
      <c r="L3725" s="3085"/>
      <c r="M3725" s="3085"/>
      <c r="N3725" s="3085"/>
      <c r="P3725" s="3206"/>
    </row>
    <row r="3726" spans="1:16" s="3084" customFormat="1" ht="15">
      <c r="A3726" s="3085"/>
      <c r="K3726" s="3168"/>
      <c r="L3726" s="3085"/>
      <c r="M3726" s="3085"/>
      <c r="N3726" s="3085"/>
      <c r="P3726" s="3206"/>
    </row>
    <row r="3727" spans="1:16" s="3084" customFormat="1" ht="15">
      <c r="A3727" s="3085"/>
      <c r="K3727" s="3168"/>
      <c r="L3727" s="3085"/>
      <c r="M3727" s="3085"/>
      <c r="N3727" s="3085"/>
      <c r="P3727" s="3206"/>
    </row>
    <row r="3728" spans="1:16" s="3084" customFormat="1" ht="15">
      <c r="A3728" s="3085"/>
      <c r="K3728" s="3168"/>
      <c r="L3728" s="3085"/>
      <c r="M3728" s="3085"/>
      <c r="N3728" s="3085"/>
      <c r="P3728" s="3206"/>
    </row>
    <row r="3729" spans="1:16" s="3084" customFormat="1" ht="15">
      <c r="A3729" s="3085"/>
      <c r="K3729" s="3168"/>
      <c r="L3729" s="3085"/>
      <c r="M3729" s="3085"/>
      <c r="N3729" s="3085"/>
      <c r="P3729" s="3206"/>
    </row>
    <row r="3730" spans="1:16" s="3084" customFormat="1" ht="15">
      <c r="A3730" s="3085"/>
      <c r="K3730" s="3168"/>
      <c r="L3730" s="3085"/>
      <c r="M3730" s="3085"/>
      <c r="N3730" s="3085"/>
      <c r="P3730" s="3206"/>
    </row>
    <row r="3731" spans="1:16" s="3084" customFormat="1" ht="15">
      <c r="A3731" s="3085"/>
      <c r="K3731" s="3168"/>
      <c r="L3731" s="3085"/>
      <c r="M3731" s="3085"/>
      <c r="N3731" s="3085"/>
      <c r="P3731" s="3206"/>
    </row>
    <row r="3732" spans="1:16" s="3084" customFormat="1" ht="15">
      <c r="A3732" s="3085"/>
      <c r="K3732" s="3168"/>
      <c r="L3732" s="3085"/>
      <c r="M3732" s="3085"/>
      <c r="N3732" s="3085"/>
      <c r="P3732" s="3206"/>
    </row>
    <row r="3733" spans="1:16" s="3084" customFormat="1" ht="15">
      <c r="A3733" s="3085"/>
      <c r="K3733" s="3168"/>
      <c r="L3733" s="3085"/>
      <c r="M3733" s="3085"/>
      <c r="N3733" s="3085"/>
      <c r="P3733" s="3206"/>
    </row>
    <row r="3734" spans="1:16" s="3084" customFormat="1" ht="15">
      <c r="A3734" s="3085"/>
      <c r="K3734" s="3168"/>
      <c r="L3734" s="3085"/>
      <c r="M3734" s="3085"/>
      <c r="N3734" s="3085"/>
      <c r="P3734" s="3206"/>
    </row>
    <row r="3735" spans="1:16" s="3084" customFormat="1" ht="15">
      <c r="A3735" s="3085"/>
      <c r="K3735" s="3168"/>
      <c r="L3735" s="3085"/>
      <c r="M3735" s="3085"/>
      <c r="N3735" s="3085"/>
      <c r="P3735" s="3206"/>
    </row>
    <row r="3736" spans="1:16" s="3084" customFormat="1" ht="15">
      <c r="A3736" s="3085"/>
      <c r="K3736" s="3168"/>
      <c r="L3736" s="3085"/>
      <c r="M3736" s="3085"/>
      <c r="N3736" s="3085"/>
      <c r="P3736" s="3206"/>
    </row>
    <row r="3737" spans="1:16" s="3084" customFormat="1" ht="15">
      <c r="A3737" s="3085"/>
      <c r="K3737" s="3168"/>
      <c r="L3737" s="3085"/>
      <c r="M3737" s="3085"/>
      <c r="N3737" s="3085"/>
      <c r="P3737" s="3206"/>
    </row>
    <row r="3738" spans="1:16" s="3084" customFormat="1" ht="15">
      <c r="A3738" s="3085"/>
      <c r="K3738" s="3168"/>
      <c r="L3738" s="3085"/>
      <c r="M3738" s="3085"/>
      <c r="N3738" s="3085"/>
      <c r="P3738" s="3206"/>
    </row>
    <row r="3739" spans="1:16" s="3084" customFormat="1" ht="15">
      <c r="A3739" s="3085"/>
      <c r="K3739" s="3168"/>
      <c r="L3739" s="3085"/>
      <c r="M3739" s="3085"/>
      <c r="N3739" s="3085"/>
      <c r="P3739" s="3206"/>
    </row>
    <row r="3740" spans="1:16" s="3084" customFormat="1" ht="15">
      <c r="A3740" s="3085"/>
      <c r="K3740" s="3168"/>
      <c r="L3740" s="3085"/>
      <c r="M3740" s="3085"/>
      <c r="N3740" s="3085"/>
      <c r="P3740" s="3206"/>
    </row>
    <row r="3741" spans="1:16" s="3084" customFormat="1" ht="15">
      <c r="A3741" s="3085"/>
      <c r="K3741" s="3168"/>
      <c r="L3741" s="3085"/>
      <c r="M3741" s="3085"/>
      <c r="N3741" s="3085"/>
      <c r="P3741" s="3206"/>
    </row>
    <row r="3742" spans="1:16" s="3084" customFormat="1" ht="15">
      <c r="A3742" s="3085"/>
      <c r="K3742" s="3168"/>
      <c r="L3742" s="3085"/>
      <c r="M3742" s="3085"/>
      <c r="N3742" s="3085"/>
      <c r="P3742" s="3206"/>
    </row>
    <row r="3743" spans="1:16" s="3084" customFormat="1" ht="15">
      <c r="A3743" s="3085"/>
      <c r="K3743" s="3168"/>
      <c r="L3743" s="3085"/>
      <c r="M3743" s="3085"/>
      <c r="N3743" s="3085"/>
      <c r="P3743" s="3206"/>
    </row>
    <row r="3744" spans="1:16" s="3084" customFormat="1" ht="15">
      <c r="A3744" s="3085"/>
      <c r="K3744" s="3168"/>
      <c r="L3744" s="3085"/>
      <c r="M3744" s="3085"/>
      <c r="N3744" s="3085"/>
      <c r="P3744" s="3206"/>
    </row>
    <row r="3745" spans="1:16" s="3084" customFormat="1" ht="15">
      <c r="A3745" s="3085"/>
      <c r="K3745" s="3168"/>
      <c r="L3745" s="3085"/>
      <c r="M3745" s="3085"/>
      <c r="N3745" s="3085"/>
      <c r="P3745" s="3206"/>
    </row>
    <row r="3746" spans="1:16" s="3084" customFormat="1" ht="15">
      <c r="A3746" s="3085"/>
      <c r="K3746" s="3168"/>
      <c r="L3746" s="3085"/>
      <c r="M3746" s="3085"/>
      <c r="N3746" s="3085"/>
      <c r="P3746" s="3206"/>
    </row>
    <row r="3747" spans="1:16" s="3084" customFormat="1" ht="15">
      <c r="A3747" s="3085"/>
      <c r="K3747" s="3168"/>
      <c r="L3747" s="3085"/>
      <c r="M3747" s="3085"/>
      <c r="N3747" s="3085"/>
      <c r="P3747" s="3206"/>
    </row>
    <row r="3748" spans="1:16" s="3084" customFormat="1" ht="15">
      <c r="A3748" s="3085"/>
      <c r="K3748" s="3168"/>
      <c r="L3748" s="3085"/>
      <c r="M3748" s="3085"/>
      <c r="N3748" s="3085"/>
      <c r="P3748" s="3206"/>
    </row>
    <row r="3749" spans="1:16" s="3084" customFormat="1" ht="15">
      <c r="A3749" s="3085"/>
      <c r="K3749" s="3168"/>
      <c r="L3749" s="3085"/>
      <c r="M3749" s="3085"/>
      <c r="N3749" s="3085"/>
      <c r="P3749" s="3206"/>
    </row>
    <row r="3750" spans="1:16" s="3084" customFormat="1" ht="15">
      <c r="A3750" s="3085"/>
      <c r="K3750" s="3168"/>
      <c r="L3750" s="3085"/>
      <c r="M3750" s="3085"/>
      <c r="N3750" s="3085"/>
      <c r="P3750" s="3206"/>
    </row>
    <row r="3751" spans="1:16" s="3084" customFormat="1" ht="15">
      <c r="A3751" s="3085"/>
      <c r="K3751" s="3168"/>
      <c r="L3751" s="3085"/>
      <c r="M3751" s="3085"/>
      <c r="N3751" s="3085"/>
      <c r="P3751" s="3206"/>
    </row>
    <row r="3752" spans="1:16" s="3084" customFormat="1" ht="15">
      <c r="A3752" s="3085"/>
      <c r="K3752" s="3168"/>
      <c r="L3752" s="3085"/>
      <c r="M3752" s="3085"/>
      <c r="N3752" s="3085"/>
      <c r="P3752" s="3206"/>
    </row>
    <row r="3753" spans="1:16" s="3084" customFormat="1" ht="15">
      <c r="A3753" s="3085"/>
      <c r="K3753" s="3168"/>
      <c r="L3753" s="3085"/>
      <c r="M3753" s="3085"/>
      <c r="N3753" s="3085"/>
      <c r="P3753" s="3206"/>
    </row>
    <row r="3754" spans="1:16" s="3084" customFormat="1" ht="15">
      <c r="A3754" s="3085"/>
      <c r="K3754" s="3168"/>
      <c r="L3754" s="3085"/>
      <c r="M3754" s="3085"/>
      <c r="N3754" s="3085"/>
      <c r="P3754" s="3206"/>
    </row>
    <row r="3755" spans="1:16" s="3084" customFormat="1" ht="15">
      <c r="A3755" s="3085"/>
      <c r="K3755" s="3168"/>
      <c r="L3755" s="3085"/>
      <c r="M3755" s="3085"/>
      <c r="N3755" s="3085"/>
      <c r="P3755" s="3206"/>
    </row>
    <row r="3756" spans="1:16" s="3084" customFormat="1" ht="15">
      <c r="A3756" s="3085"/>
      <c r="K3756" s="3168"/>
      <c r="L3756" s="3085"/>
      <c r="M3756" s="3085"/>
      <c r="N3756" s="3085"/>
      <c r="P3756" s="3206"/>
    </row>
    <row r="3757" spans="1:16" s="3084" customFormat="1" ht="15">
      <c r="A3757" s="3085"/>
      <c r="K3757" s="3168"/>
      <c r="L3757" s="3085"/>
      <c r="M3757" s="3085"/>
      <c r="N3757" s="3085"/>
      <c r="P3757" s="3206"/>
    </row>
    <row r="3758" spans="1:16" s="3084" customFormat="1" ht="15">
      <c r="A3758" s="3085"/>
      <c r="K3758" s="3168"/>
      <c r="L3758" s="3085"/>
      <c r="M3758" s="3085"/>
      <c r="N3758" s="3085"/>
      <c r="P3758" s="3206"/>
    </row>
    <row r="3759" spans="1:16" s="3084" customFormat="1" ht="15">
      <c r="A3759" s="3085"/>
      <c r="K3759" s="3168"/>
      <c r="L3759" s="3085"/>
      <c r="M3759" s="3085"/>
      <c r="N3759" s="3085"/>
      <c r="P3759" s="3206"/>
    </row>
    <row r="3760" spans="1:16" s="3084" customFormat="1" ht="15">
      <c r="A3760" s="3085"/>
      <c r="K3760" s="3168"/>
      <c r="L3760" s="3085"/>
      <c r="M3760" s="3085"/>
      <c r="N3760" s="3085"/>
      <c r="P3760" s="3206"/>
    </row>
    <row r="3761" spans="1:16" s="3084" customFormat="1" ht="15">
      <c r="A3761" s="3085"/>
      <c r="K3761" s="3168"/>
      <c r="L3761" s="3085"/>
      <c r="M3761" s="3085"/>
      <c r="N3761" s="3085"/>
      <c r="P3761" s="3206"/>
    </row>
    <row r="3762" spans="1:16" s="3084" customFormat="1" ht="15">
      <c r="A3762" s="3085"/>
      <c r="K3762" s="3168"/>
      <c r="L3762" s="3085"/>
      <c r="M3762" s="3085"/>
      <c r="N3762" s="3085"/>
      <c r="P3762" s="3206"/>
    </row>
    <row r="3763" spans="1:16" s="3084" customFormat="1" ht="15">
      <c r="A3763" s="3085"/>
      <c r="K3763" s="3168"/>
      <c r="L3763" s="3085"/>
      <c r="M3763" s="3085"/>
      <c r="N3763" s="3085"/>
      <c r="P3763" s="3206"/>
    </row>
    <row r="3764" spans="1:16" s="3084" customFormat="1" ht="15">
      <c r="A3764" s="3085"/>
      <c r="K3764" s="3168"/>
      <c r="L3764" s="3085"/>
      <c r="M3764" s="3085"/>
      <c r="N3764" s="3085"/>
      <c r="P3764" s="3206"/>
    </row>
    <row r="3765" spans="1:16" s="3084" customFormat="1" ht="15">
      <c r="A3765" s="3085"/>
      <c r="K3765" s="3168"/>
      <c r="L3765" s="3085"/>
      <c r="M3765" s="3085"/>
      <c r="N3765" s="3085"/>
      <c r="P3765" s="3206"/>
    </row>
    <row r="3766" spans="1:16" s="3084" customFormat="1" ht="15">
      <c r="A3766" s="3085"/>
      <c r="K3766" s="3168"/>
      <c r="L3766" s="3085"/>
      <c r="M3766" s="3085"/>
      <c r="N3766" s="3085"/>
      <c r="P3766" s="3206"/>
    </row>
    <row r="3767" spans="1:16" s="3084" customFormat="1" ht="15">
      <c r="A3767" s="3085"/>
      <c r="K3767" s="3168"/>
      <c r="L3767" s="3085"/>
      <c r="M3767" s="3085"/>
      <c r="N3767" s="3085"/>
      <c r="P3767" s="3206"/>
    </row>
    <row r="3768" spans="1:16" s="3084" customFormat="1" ht="15">
      <c r="A3768" s="3085"/>
      <c r="K3768" s="3168"/>
      <c r="L3768" s="3085"/>
      <c r="M3768" s="3085"/>
      <c r="N3768" s="3085"/>
      <c r="P3768" s="3206"/>
    </row>
    <row r="3769" spans="1:16" s="3084" customFormat="1" ht="15">
      <c r="A3769" s="3085"/>
      <c r="K3769" s="3168"/>
      <c r="L3769" s="3085"/>
      <c r="M3769" s="3085"/>
      <c r="N3769" s="3085"/>
      <c r="P3769" s="3206"/>
    </row>
    <row r="3770" spans="1:16" s="3084" customFormat="1" ht="15">
      <c r="A3770" s="3085"/>
      <c r="K3770" s="3168"/>
      <c r="L3770" s="3085"/>
      <c r="M3770" s="3085"/>
      <c r="N3770" s="3085"/>
      <c r="P3770" s="3206"/>
    </row>
    <row r="3771" spans="1:16" s="3084" customFormat="1" ht="15">
      <c r="A3771" s="3085"/>
      <c r="K3771" s="3168"/>
      <c r="L3771" s="3085"/>
      <c r="M3771" s="3085"/>
      <c r="N3771" s="3085"/>
      <c r="P3771" s="3206"/>
    </row>
    <row r="3772" spans="1:16" s="3084" customFormat="1" ht="15">
      <c r="A3772" s="3085"/>
      <c r="K3772" s="3168"/>
      <c r="L3772" s="3085"/>
      <c r="M3772" s="3085"/>
      <c r="N3772" s="3085"/>
      <c r="P3772" s="3206"/>
    </row>
    <row r="3773" spans="1:16" s="3084" customFormat="1" ht="15">
      <c r="A3773" s="3085"/>
      <c r="K3773" s="3168"/>
      <c r="L3773" s="3085"/>
      <c r="M3773" s="3085"/>
      <c r="N3773" s="3085"/>
      <c r="P3773" s="3206"/>
    </row>
    <row r="3774" spans="1:16" s="3084" customFormat="1" ht="15">
      <c r="A3774" s="3085"/>
      <c r="K3774" s="3168"/>
      <c r="L3774" s="3085"/>
      <c r="M3774" s="3085"/>
      <c r="N3774" s="3085"/>
      <c r="P3774" s="3206"/>
    </row>
    <row r="3775" spans="1:16" s="3084" customFormat="1" ht="15">
      <c r="A3775" s="3085"/>
      <c r="K3775" s="3168"/>
      <c r="L3775" s="3085"/>
      <c r="M3775" s="3085"/>
      <c r="N3775" s="3085"/>
      <c r="P3775" s="3206"/>
    </row>
    <row r="3776" spans="1:16" s="3084" customFormat="1" ht="15">
      <c r="A3776" s="3085"/>
      <c r="K3776" s="3168"/>
      <c r="L3776" s="3085"/>
      <c r="M3776" s="3085"/>
      <c r="N3776" s="3085"/>
      <c r="P3776" s="3206"/>
    </row>
    <row r="3777" spans="1:16" s="3084" customFormat="1" ht="15">
      <c r="A3777" s="3085"/>
      <c r="K3777" s="3168"/>
      <c r="L3777" s="3085"/>
      <c r="M3777" s="3085"/>
      <c r="N3777" s="3085"/>
      <c r="P3777" s="3206"/>
    </row>
    <row r="3778" spans="1:16" s="3084" customFormat="1" ht="15">
      <c r="A3778" s="3085"/>
      <c r="K3778" s="3168"/>
      <c r="L3778" s="3085"/>
      <c r="M3778" s="3085"/>
      <c r="N3778" s="3085"/>
      <c r="P3778" s="3206"/>
    </row>
    <row r="3779" spans="1:16" s="3084" customFormat="1" ht="15">
      <c r="A3779" s="3085"/>
      <c r="K3779" s="3168"/>
      <c r="L3779" s="3085"/>
      <c r="M3779" s="3085"/>
      <c r="N3779" s="3085"/>
      <c r="P3779" s="3206"/>
    </row>
    <row r="3780" spans="1:16" s="3084" customFormat="1" ht="15">
      <c r="A3780" s="3085"/>
      <c r="K3780" s="3168"/>
      <c r="L3780" s="3085"/>
      <c r="M3780" s="3085"/>
      <c r="N3780" s="3085"/>
      <c r="P3780" s="3206"/>
    </row>
    <row r="3781" spans="1:16" s="3084" customFormat="1" ht="15">
      <c r="A3781" s="3085"/>
      <c r="K3781" s="3168"/>
      <c r="L3781" s="3085"/>
      <c r="M3781" s="3085"/>
      <c r="N3781" s="3085"/>
      <c r="P3781" s="3206"/>
    </row>
    <row r="3782" spans="1:16" s="3084" customFormat="1" ht="15">
      <c r="A3782" s="3085"/>
      <c r="K3782" s="3168"/>
      <c r="L3782" s="3085"/>
      <c r="M3782" s="3085"/>
      <c r="N3782" s="3085"/>
      <c r="P3782" s="3206"/>
    </row>
    <row r="3783" spans="1:16" s="3084" customFormat="1" ht="15">
      <c r="A3783" s="3085"/>
      <c r="K3783" s="3168"/>
      <c r="L3783" s="3085"/>
      <c r="M3783" s="3085"/>
      <c r="N3783" s="3085"/>
      <c r="P3783" s="3206"/>
    </row>
    <row r="3784" spans="1:16" s="3084" customFormat="1" ht="15">
      <c r="A3784" s="3085"/>
      <c r="K3784" s="3168"/>
      <c r="L3784" s="3085"/>
      <c r="M3784" s="3085"/>
      <c r="N3784" s="3085"/>
      <c r="P3784" s="3206"/>
    </row>
    <row r="3785" spans="1:16" s="3084" customFormat="1" ht="15">
      <c r="A3785" s="3085"/>
      <c r="K3785" s="3168"/>
      <c r="L3785" s="3085"/>
      <c r="M3785" s="3085"/>
      <c r="N3785" s="3085"/>
      <c r="P3785" s="3206"/>
    </row>
    <row r="3786" spans="1:16" s="3084" customFormat="1" ht="15">
      <c r="A3786" s="3085"/>
      <c r="K3786" s="3168"/>
      <c r="L3786" s="3085"/>
      <c r="M3786" s="3085"/>
      <c r="N3786" s="3085"/>
      <c r="P3786" s="3206"/>
    </row>
    <row r="3787" spans="1:16" s="3084" customFormat="1" ht="15">
      <c r="A3787" s="3085"/>
      <c r="K3787" s="3168"/>
      <c r="L3787" s="3085"/>
      <c r="M3787" s="3085"/>
      <c r="N3787" s="3085"/>
      <c r="P3787" s="3206"/>
    </row>
    <row r="3788" spans="1:16" s="3084" customFormat="1" ht="15">
      <c r="A3788" s="3085"/>
      <c r="K3788" s="3168"/>
      <c r="L3788" s="3085"/>
      <c r="M3788" s="3085"/>
      <c r="N3788" s="3085"/>
      <c r="P3788" s="3206"/>
    </row>
    <row r="3789" spans="1:16" s="3084" customFormat="1" ht="15">
      <c r="A3789" s="3085"/>
      <c r="K3789" s="3168"/>
      <c r="L3789" s="3085"/>
      <c r="M3789" s="3085"/>
      <c r="N3789" s="3085"/>
      <c r="P3789" s="3206"/>
    </row>
    <row r="3790" spans="1:16" s="3084" customFormat="1" ht="15">
      <c r="A3790" s="3085"/>
      <c r="K3790" s="3168"/>
      <c r="L3790" s="3085"/>
      <c r="M3790" s="3085"/>
      <c r="N3790" s="3085"/>
      <c r="P3790" s="3206"/>
    </row>
    <row r="3791" spans="1:16" s="3084" customFormat="1" ht="15">
      <c r="A3791" s="3085"/>
      <c r="K3791" s="3168"/>
      <c r="L3791" s="3085"/>
      <c r="M3791" s="3085"/>
      <c r="N3791" s="3085"/>
      <c r="P3791" s="3206"/>
    </row>
    <row r="3792" spans="1:16" s="3084" customFormat="1" ht="15">
      <c r="A3792" s="3085"/>
      <c r="K3792" s="3168"/>
      <c r="L3792" s="3085"/>
      <c r="M3792" s="3085"/>
      <c r="N3792" s="3085"/>
      <c r="P3792" s="3206"/>
    </row>
    <row r="3793" spans="1:16" s="3084" customFormat="1" ht="15">
      <c r="A3793" s="3085"/>
      <c r="K3793" s="3168"/>
      <c r="L3793" s="3085"/>
      <c r="M3793" s="3085"/>
      <c r="N3793" s="3085"/>
      <c r="P3793" s="3206"/>
    </row>
    <row r="3794" spans="1:16" s="3084" customFormat="1" ht="15">
      <c r="A3794" s="3085"/>
      <c r="K3794" s="3168"/>
      <c r="L3794" s="3085"/>
      <c r="M3794" s="3085"/>
      <c r="N3794" s="3085"/>
      <c r="P3794" s="3206"/>
    </row>
    <row r="3795" spans="1:16" s="3084" customFormat="1" ht="15">
      <c r="A3795" s="3085"/>
      <c r="K3795" s="3168"/>
      <c r="L3795" s="3085"/>
      <c r="M3795" s="3085"/>
      <c r="N3795" s="3085"/>
      <c r="P3795" s="3206"/>
    </row>
    <row r="3796" spans="1:16" s="3084" customFormat="1" ht="15">
      <c r="A3796" s="3085"/>
      <c r="K3796" s="3168"/>
      <c r="L3796" s="3085"/>
      <c r="M3796" s="3085"/>
      <c r="N3796" s="3085"/>
      <c r="P3796" s="3206"/>
    </row>
    <row r="3797" spans="1:16" s="3084" customFormat="1" ht="15">
      <c r="A3797" s="3085"/>
      <c r="K3797" s="3168"/>
      <c r="L3797" s="3085"/>
      <c r="M3797" s="3085"/>
      <c r="N3797" s="3085"/>
      <c r="P3797" s="3206"/>
    </row>
    <row r="3798" spans="1:16" s="3084" customFormat="1" ht="15">
      <c r="A3798" s="3085"/>
      <c r="K3798" s="3168"/>
      <c r="L3798" s="3085"/>
      <c r="M3798" s="3085"/>
      <c r="N3798" s="3085"/>
      <c r="P3798" s="3206"/>
    </row>
    <row r="3799" spans="1:16" s="3084" customFormat="1" ht="15">
      <c r="A3799" s="3085"/>
      <c r="K3799" s="3168"/>
      <c r="L3799" s="3085"/>
      <c r="M3799" s="3085"/>
      <c r="N3799" s="3085"/>
      <c r="P3799" s="3206"/>
    </row>
    <row r="3800" spans="1:16" s="3084" customFormat="1" ht="15">
      <c r="A3800" s="3085"/>
      <c r="K3800" s="3168"/>
      <c r="L3800" s="3085"/>
      <c r="M3800" s="3085"/>
      <c r="N3800" s="3085"/>
      <c r="P3800" s="3206"/>
    </row>
    <row r="3801" spans="1:16" s="3084" customFormat="1" ht="15">
      <c r="A3801" s="3085"/>
      <c r="K3801" s="3168"/>
      <c r="L3801" s="3085"/>
      <c r="M3801" s="3085"/>
      <c r="N3801" s="3085"/>
      <c r="P3801" s="3206"/>
    </row>
    <row r="3802" spans="1:16" s="3084" customFormat="1" ht="15">
      <c r="A3802" s="3085"/>
      <c r="K3802" s="3168"/>
      <c r="L3802" s="3085"/>
      <c r="M3802" s="3085"/>
      <c r="N3802" s="3085"/>
      <c r="P3802" s="3206"/>
    </row>
    <row r="3803" spans="1:16" s="3084" customFormat="1" ht="15">
      <c r="A3803" s="3085"/>
      <c r="K3803" s="3168"/>
      <c r="L3803" s="3085"/>
      <c r="M3803" s="3085"/>
      <c r="N3803" s="3085"/>
      <c r="P3803" s="3206"/>
    </row>
    <row r="3804" spans="1:16" s="3084" customFormat="1" ht="15">
      <c r="A3804" s="3085"/>
      <c r="K3804" s="3168"/>
      <c r="L3804" s="3085"/>
      <c r="M3804" s="3085"/>
      <c r="N3804" s="3085"/>
      <c r="P3804" s="3206"/>
    </row>
    <row r="3805" spans="1:16" s="3084" customFormat="1" ht="15">
      <c r="A3805" s="3085"/>
      <c r="K3805" s="3168"/>
      <c r="L3805" s="3085"/>
      <c r="M3805" s="3085"/>
      <c r="N3805" s="3085"/>
      <c r="P3805" s="3206"/>
    </row>
    <row r="3806" spans="1:16" s="3084" customFormat="1" ht="15">
      <c r="A3806" s="3085"/>
      <c r="K3806" s="3168"/>
      <c r="L3806" s="3085"/>
      <c r="M3806" s="3085"/>
      <c r="N3806" s="3085"/>
      <c r="P3806" s="3206"/>
    </row>
    <row r="3807" spans="1:16" s="3084" customFormat="1" ht="15">
      <c r="A3807" s="3085"/>
      <c r="K3807" s="3168"/>
      <c r="L3807" s="3085"/>
      <c r="M3807" s="3085"/>
      <c r="N3807" s="3085"/>
      <c r="P3807" s="3206"/>
    </row>
    <row r="3808" spans="1:16" s="3084" customFormat="1" ht="15">
      <c r="A3808" s="3085"/>
      <c r="K3808" s="3168"/>
      <c r="L3808" s="3085"/>
      <c r="M3808" s="3085"/>
      <c r="N3808" s="3085"/>
      <c r="P3808" s="3206"/>
    </row>
    <row r="3809" spans="1:16" s="3084" customFormat="1" ht="15">
      <c r="A3809" s="3085"/>
      <c r="K3809" s="3168"/>
      <c r="L3809" s="3085"/>
      <c r="M3809" s="3085"/>
      <c r="N3809" s="3085"/>
      <c r="P3809" s="3206"/>
    </row>
    <row r="3810" spans="1:16" s="3084" customFormat="1" ht="15">
      <c r="A3810" s="3085"/>
      <c r="K3810" s="3168"/>
      <c r="L3810" s="3085"/>
      <c r="M3810" s="3085"/>
      <c r="N3810" s="3085"/>
      <c r="P3810" s="3206"/>
    </row>
    <row r="3811" spans="1:16" s="3084" customFormat="1" ht="15">
      <c r="A3811" s="3085"/>
      <c r="K3811" s="3168"/>
      <c r="L3811" s="3085"/>
      <c r="M3811" s="3085"/>
      <c r="N3811" s="3085"/>
      <c r="P3811" s="3206"/>
    </row>
    <row r="3812" spans="1:16" s="3084" customFormat="1" ht="15">
      <c r="A3812" s="3085"/>
      <c r="K3812" s="3168"/>
      <c r="L3812" s="3085"/>
      <c r="M3812" s="3085"/>
      <c r="N3812" s="3085"/>
      <c r="P3812" s="3206"/>
    </row>
    <row r="3813" spans="1:16" s="3084" customFormat="1" ht="15">
      <c r="A3813" s="3085"/>
      <c r="K3813" s="3168"/>
      <c r="L3813" s="3085"/>
      <c r="M3813" s="3085"/>
      <c r="N3813" s="3085"/>
      <c r="P3813" s="3206"/>
    </row>
    <row r="3814" spans="1:16" s="3084" customFormat="1" ht="15">
      <c r="A3814" s="3085"/>
      <c r="K3814" s="3168"/>
      <c r="L3814" s="3085"/>
      <c r="M3814" s="3085"/>
      <c r="N3814" s="3085"/>
      <c r="P3814" s="3206"/>
    </row>
    <row r="3815" spans="1:16" s="3084" customFormat="1" ht="15">
      <c r="A3815" s="3085"/>
      <c r="K3815" s="3168"/>
      <c r="L3815" s="3085"/>
      <c r="M3815" s="3085"/>
      <c r="N3815" s="3085"/>
      <c r="P3815" s="3206"/>
    </row>
    <row r="3816" spans="1:16" s="3084" customFormat="1" ht="15">
      <c r="A3816" s="3085"/>
      <c r="K3816" s="3168"/>
      <c r="L3816" s="3085"/>
      <c r="M3816" s="3085"/>
      <c r="N3816" s="3085"/>
      <c r="P3816" s="3206"/>
    </row>
    <row r="3817" spans="1:16" s="3084" customFormat="1" ht="15">
      <c r="A3817" s="3085"/>
      <c r="K3817" s="3168"/>
      <c r="L3817" s="3085"/>
      <c r="M3817" s="3085"/>
      <c r="N3817" s="3085"/>
      <c r="P3817" s="3206"/>
    </row>
    <row r="3818" spans="1:16" s="3084" customFormat="1" ht="15">
      <c r="A3818" s="3085"/>
      <c r="K3818" s="3168"/>
      <c r="L3818" s="3085"/>
      <c r="M3818" s="3085"/>
      <c r="N3818" s="3085"/>
      <c r="P3818" s="3206"/>
    </row>
    <row r="3819" spans="1:16" s="3084" customFormat="1" ht="15">
      <c r="A3819" s="3085"/>
      <c r="K3819" s="3168"/>
      <c r="L3819" s="3085"/>
      <c r="M3819" s="3085"/>
      <c r="N3819" s="3085"/>
      <c r="P3819" s="3206"/>
    </row>
    <row r="3820" spans="1:16" s="3084" customFormat="1" ht="15">
      <c r="A3820" s="3085"/>
      <c r="K3820" s="3168"/>
      <c r="L3820" s="3085"/>
      <c r="M3820" s="3085"/>
      <c r="N3820" s="3085"/>
      <c r="P3820" s="3206"/>
    </row>
    <row r="3821" spans="1:16" s="3084" customFormat="1" ht="15">
      <c r="A3821" s="3085"/>
      <c r="K3821" s="3168"/>
      <c r="L3821" s="3085"/>
      <c r="M3821" s="3085"/>
      <c r="N3821" s="3085"/>
      <c r="P3821" s="3206"/>
    </row>
    <row r="3822" spans="1:16" s="3084" customFormat="1" ht="15">
      <c r="A3822" s="3085"/>
      <c r="K3822" s="3168"/>
      <c r="L3822" s="3085"/>
      <c r="M3822" s="3085"/>
      <c r="N3822" s="3085"/>
      <c r="P3822" s="3206"/>
    </row>
    <row r="3823" spans="1:16" s="3084" customFormat="1" ht="15">
      <c r="A3823" s="3085"/>
      <c r="K3823" s="3168"/>
      <c r="L3823" s="3085"/>
      <c r="M3823" s="3085"/>
      <c r="N3823" s="3085"/>
      <c r="P3823" s="3206"/>
    </row>
    <row r="3824" spans="1:16" s="3084" customFormat="1" ht="15">
      <c r="A3824" s="3085"/>
      <c r="K3824" s="3168"/>
      <c r="L3824" s="3085"/>
      <c r="M3824" s="3085"/>
      <c r="N3824" s="3085"/>
      <c r="P3824" s="3206"/>
    </row>
    <row r="3825" spans="1:16" s="3084" customFormat="1" ht="15">
      <c r="A3825" s="3085"/>
      <c r="K3825" s="3168"/>
      <c r="L3825" s="3085"/>
      <c r="M3825" s="3085"/>
      <c r="N3825" s="3085"/>
      <c r="P3825" s="3206"/>
    </row>
    <row r="3826" spans="1:16" s="3084" customFormat="1" ht="15">
      <c r="A3826" s="3085"/>
      <c r="K3826" s="3168"/>
      <c r="L3826" s="3085"/>
      <c r="M3826" s="3085"/>
      <c r="N3826" s="3085"/>
      <c r="P3826" s="3206"/>
    </row>
    <row r="3827" spans="1:16" s="3084" customFormat="1" ht="15">
      <c r="A3827" s="3085"/>
      <c r="K3827" s="3168"/>
      <c r="L3827" s="3085"/>
      <c r="M3827" s="3085"/>
      <c r="N3827" s="3085"/>
      <c r="P3827" s="3206"/>
    </row>
    <row r="3828" spans="1:16" s="3084" customFormat="1" ht="15">
      <c r="A3828" s="3085"/>
      <c r="K3828" s="3168"/>
      <c r="L3828" s="3085"/>
      <c r="M3828" s="3085"/>
      <c r="N3828" s="3085"/>
      <c r="P3828" s="3206"/>
    </row>
    <row r="3829" spans="1:16" s="3084" customFormat="1" ht="15">
      <c r="A3829" s="3085"/>
      <c r="K3829" s="3168"/>
      <c r="L3829" s="3085"/>
      <c r="M3829" s="3085"/>
      <c r="N3829" s="3085"/>
      <c r="P3829" s="3206"/>
    </row>
    <row r="3830" spans="1:16" s="3084" customFormat="1" ht="15">
      <c r="A3830" s="3085"/>
      <c r="K3830" s="3168"/>
      <c r="L3830" s="3085"/>
      <c r="M3830" s="3085"/>
      <c r="N3830" s="3085"/>
      <c r="P3830" s="3206"/>
    </row>
    <row r="3831" spans="1:16" s="3084" customFormat="1" ht="15">
      <c r="A3831" s="3085"/>
      <c r="K3831" s="3168"/>
      <c r="L3831" s="3085"/>
      <c r="M3831" s="3085"/>
      <c r="N3831" s="3085"/>
      <c r="P3831" s="3206"/>
    </row>
    <row r="3832" spans="1:16" s="3084" customFormat="1" ht="15">
      <c r="A3832" s="3085"/>
      <c r="K3832" s="3168"/>
      <c r="L3832" s="3085"/>
      <c r="M3832" s="3085"/>
      <c r="N3832" s="3085"/>
      <c r="P3832" s="3206"/>
    </row>
    <row r="3833" spans="1:16" s="3084" customFormat="1" ht="15">
      <c r="A3833" s="3085"/>
      <c r="K3833" s="3168"/>
      <c r="L3833" s="3085"/>
      <c r="M3833" s="3085"/>
      <c r="N3833" s="3085"/>
      <c r="P3833" s="3206"/>
    </row>
    <row r="3834" spans="1:16" s="3084" customFormat="1" ht="15">
      <c r="A3834" s="3085"/>
      <c r="K3834" s="3168"/>
      <c r="L3834" s="3085"/>
      <c r="M3834" s="3085"/>
      <c r="N3834" s="3085"/>
      <c r="P3834" s="3206"/>
    </row>
    <row r="3835" spans="1:16" s="3084" customFormat="1" ht="15">
      <c r="A3835" s="3085"/>
      <c r="K3835" s="3168"/>
      <c r="L3835" s="3085"/>
      <c r="M3835" s="3085"/>
      <c r="N3835" s="3085"/>
      <c r="P3835" s="3206"/>
    </row>
    <row r="3836" spans="1:16" s="3084" customFormat="1" ht="15">
      <c r="A3836" s="3085"/>
      <c r="K3836" s="3168"/>
      <c r="L3836" s="3085"/>
      <c r="M3836" s="3085"/>
      <c r="N3836" s="3085"/>
      <c r="P3836" s="3206"/>
    </row>
    <row r="3837" spans="1:16" s="3084" customFormat="1" ht="15">
      <c r="A3837" s="3085"/>
      <c r="K3837" s="3168"/>
      <c r="L3837" s="3085"/>
      <c r="M3837" s="3085"/>
      <c r="N3837" s="3085"/>
      <c r="P3837" s="3206"/>
    </row>
    <row r="3838" spans="1:16" s="3084" customFormat="1" ht="15">
      <c r="A3838" s="3085"/>
      <c r="K3838" s="3168"/>
      <c r="L3838" s="3085"/>
      <c r="M3838" s="3085"/>
      <c r="N3838" s="3085"/>
      <c r="P3838" s="3206"/>
    </row>
    <row r="3839" spans="1:16" s="3084" customFormat="1" ht="15">
      <c r="A3839" s="3085"/>
      <c r="K3839" s="3168"/>
      <c r="L3839" s="3085"/>
      <c r="M3839" s="3085"/>
      <c r="N3839" s="3085"/>
      <c r="P3839" s="3206"/>
    </row>
    <row r="3840" spans="1:16" s="3084" customFormat="1" ht="15">
      <c r="A3840" s="3085"/>
      <c r="K3840" s="3168"/>
      <c r="L3840" s="3085"/>
      <c r="M3840" s="3085"/>
      <c r="N3840" s="3085"/>
      <c r="P3840" s="3206"/>
    </row>
    <row r="3841" spans="1:16" s="3084" customFormat="1" ht="15">
      <c r="A3841" s="3085"/>
      <c r="K3841" s="3168"/>
      <c r="L3841" s="3085"/>
      <c r="M3841" s="3085"/>
      <c r="N3841" s="3085"/>
      <c r="P3841" s="3206"/>
    </row>
    <row r="3842" spans="1:16" s="3084" customFormat="1" ht="15">
      <c r="A3842" s="3085"/>
      <c r="K3842" s="3168"/>
      <c r="L3842" s="3085"/>
      <c r="M3842" s="3085"/>
      <c r="N3842" s="3085"/>
      <c r="P3842" s="3206"/>
    </row>
    <row r="3843" spans="1:16" s="3084" customFormat="1" ht="15">
      <c r="A3843" s="3085"/>
      <c r="K3843" s="3168"/>
      <c r="L3843" s="3085"/>
      <c r="M3843" s="3085"/>
      <c r="N3843" s="3085"/>
      <c r="P3843" s="3206"/>
    </row>
    <row r="3844" spans="1:16" s="3084" customFormat="1" ht="15">
      <c r="A3844" s="3085"/>
      <c r="K3844" s="3168"/>
      <c r="L3844" s="3085"/>
      <c r="M3844" s="3085"/>
      <c r="N3844" s="3085"/>
      <c r="P3844" s="3206"/>
    </row>
    <row r="3845" spans="1:16" s="3084" customFormat="1" ht="15">
      <c r="A3845" s="3085"/>
      <c r="K3845" s="3168"/>
      <c r="L3845" s="3085"/>
      <c r="M3845" s="3085"/>
      <c r="N3845" s="3085"/>
      <c r="P3845" s="3206"/>
    </row>
    <row r="3846" spans="1:16" s="3084" customFormat="1" ht="15">
      <c r="A3846" s="3085"/>
      <c r="K3846" s="3168"/>
      <c r="L3846" s="3085"/>
      <c r="M3846" s="3085"/>
      <c r="N3846" s="3085"/>
      <c r="P3846" s="3206"/>
    </row>
    <row r="3847" spans="1:16" s="3084" customFormat="1" ht="15">
      <c r="A3847" s="3085"/>
      <c r="K3847" s="3168"/>
      <c r="L3847" s="3085"/>
      <c r="M3847" s="3085"/>
      <c r="N3847" s="3085"/>
      <c r="P3847" s="3206"/>
    </row>
    <row r="3848" spans="1:16" s="3084" customFormat="1" ht="15">
      <c r="A3848" s="3085"/>
      <c r="K3848" s="3168"/>
      <c r="L3848" s="3085"/>
      <c r="M3848" s="3085"/>
      <c r="N3848" s="3085"/>
      <c r="P3848" s="3206"/>
    </row>
    <row r="3849" spans="1:16" s="3084" customFormat="1" ht="15">
      <c r="A3849" s="3085"/>
      <c r="K3849" s="3168"/>
      <c r="L3849" s="3085"/>
      <c r="M3849" s="3085"/>
      <c r="N3849" s="3085"/>
      <c r="P3849" s="3206"/>
    </row>
    <row r="3850" spans="1:16" s="3084" customFormat="1" ht="15">
      <c r="A3850" s="3085"/>
      <c r="K3850" s="3168"/>
      <c r="L3850" s="3085"/>
      <c r="M3850" s="3085"/>
      <c r="N3850" s="3085"/>
      <c r="P3850" s="3206"/>
    </row>
    <row r="3851" spans="1:16" s="3084" customFormat="1" ht="15">
      <c r="A3851" s="3085"/>
      <c r="K3851" s="3168"/>
      <c r="L3851" s="3085"/>
      <c r="M3851" s="3085"/>
      <c r="N3851" s="3085"/>
      <c r="P3851" s="3206"/>
    </row>
    <row r="3852" spans="1:16" s="3084" customFormat="1" ht="15">
      <c r="A3852" s="3085"/>
      <c r="K3852" s="3168"/>
      <c r="L3852" s="3085"/>
      <c r="M3852" s="3085"/>
      <c r="N3852" s="3085"/>
      <c r="P3852" s="3206"/>
    </row>
    <row r="3853" spans="1:16" s="3084" customFormat="1" ht="15">
      <c r="A3853" s="3085"/>
      <c r="K3853" s="3168"/>
      <c r="L3853" s="3085"/>
      <c r="M3853" s="3085"/>
      <c r="N3853" s="3085"/>
      <c r="P3853" s="3206"/>
    </row>
    <row r="3854" spans="1:16" s="3084" customFormat="1" ht="15">
      <c r="A3854" s="3085"/>
      <c r="K3854" s="3168"/>
      <c r="L3854" s="3085"/>
      <c r="M3854" s="3085"/>
      <c r="N3854" s="3085"/>
      <c r="P3854" s="3206"/>
    </row>
    <row r="3855" spans="1:16" s="3084" customFormat="1" ht="15">
      <c r="A3855" s="3085"/>
      <c r="K3855" s="3168"/>
      <c r="L3855" s="3085"/>
      <c r="M3855" s="3085"/>
      <c r="N3855" s="3085"/>
      <c r="P3855" s="3206"/>
    </row>
    <row r="3856" spans="1:16" s="3084" customFormat="1" ht="15">
      <c r="A3856" s="3085"/>
      <c r="K3856" s="3168"/>
      <c r="L3856" s="3085"/>
      <c r="M3856" s="3085"/>
      <c r="N3856" s="3085"/>
      <c r="P3856" s="3206"/>
    </row>
    <row r="3857" spans="1:16" s="3084" customFormat="1" ht="15">
      <c r="A3857" s="3085"/>
      <c r="K3857" s="3168"/>
      <c r="L3857" s="3085"/>
      <c r="M3857" s="3085"/>
      <c r="N3857" s="3085"/>
      <c r="P3857" s="3206"/>
    </row>
    <row r="3858" spans="1:16" s="3084" customFormat="1" ht="15">
      <c r="A3858" s="3085"/>
      <c r="K3858" s="3168"/>
      <c r="L3858" s="3085"/>
      <c r="M3858" s="3085"/>
      <c r="N3858" s="3085"/>
      <c r="P3858" s="3206"/>
    </row>
    <row r="3859" spans="1:16" s="3084" customFormat="1" ht="15">
      <c r="A3859" s="3085"/>
      <c r="K3859" s="3168"/>
      <c r="L3859" s="3085"/>
      <c r="M3859" s="3085"/>
      <c r="N3859" s="3085"/>
      <c r="P3859" s="3206"/>
    </row>
    <row r="3860" spans="1:16" s="3084" customFormat="1" ht="15">
      <c r="A3860" s="3085"/>
      <c r="K3860" s="3168"/>
      <c r="L3860" s="3085"/>
      <c r="M3860" s="3085"/>
      <c r="N3860" s="3085"/>
      <c r="P3860" s="3206"/>
    </row>
    <row r="3861" spans="1:16" s="3084" customFormat="1" ht="15">
      <c r="A3861" s="3085"/>
      <c r="K3861" s="3168"/>
      <c r="L3861" s="3085"/>
      <c r="M3861" s="3085"/>
      <c r="N3861" s="3085"/>
      <c r="P3861" s="3206"/>
    </row>
    <row r="3862" spans="1:16" s="3084" customFormat="1" ht="15">
      <c r="A3862" s="3085"/>
      <c r="K3862" s="3168"/>
      <c r="L3862" s="3085"/>
      <c r="M3862" s="3085"/>
      <c r="N3862" s="3085"/>
      <c r="P3862" s="3206"/>
    </row>
    <row r="3863" spans="1:16" s="3084" customFormat="1" ht="15">
      <c r="A3863" s="3085"/>
      <c r="K3863" s="3168"/>
      <c r="L3863" s="3085"/>
      <c r="M3863" s="3085"/>
      <c r="N3863" s="3085"/>
      <c r="P3863" s="3206"/>
    </row>
    <row r="3864" spans="1:16" s="3084" customFormat="1" ht="15">
      <c r="A3864" s="3085"/>
      <c r="K3864" s="3168"/>
      <c r="L3864" s="3085"/>
      <c r="M3864" s="3085"/>
      <c r="N3864" s="3085"/>
      <c r="P3864" s="3206"/>
    </row>
    <row r="3865" spans="1:16" s="3084" customFormat="1" ht="15">
      <c r="A3865" s="3085"/>
      <c r="K3865" s="3168"/>
      <c r="L3865" s="3085"/>
      <c r="M3865" s="3085"/>
      <c r="N3865" s="3085"/>
      <c r="P3865" s="3206"/>
    </row>
    <row r="3866" spans="1:16" s="3084" customFormat="1" ht="15">
      <c r="A3866" s="3085"/>
      <c r="K3866" s="3168"/>
      <c r="L3866" s="3085"/>
      <c r="M3866" s="3085"/>
      <c r="N3866" s="3085"/>
      <c r="P3866" s="3206"/>
    </row>
    <row r="3867" spans="1:16" s="3084" customFormat="1" ht="15">
      <c r="A3867" s="3085"/>
      <c r="K3867" s="3168"/>
      <c r="L3867" s="3085"/>
      <c r="M3867" s="3085"/>
      <c r="N3867" s="3085"/>
      <c r="P3867" s="3206"/>
    </row>
    <row r="3868" spans="1:16" s="3084" customFormat="1" ht="15">
      <c r="A3868" s="3085"/>
      <c r="K3868" s="3168"/>
      <c r="L3868" s="3085"/>
      <c r="M3868" s="3085"/>
      <c r="N3868" s="3085"/>
      <c r="P3868" s="3206"/>
    </row>
    <row r="3869" spans="1:16" s="3084" customFormat="1" ht="15">
      <c r="A3869" s="3085"/>
      <c r="K3869" s="3168"/>
      <c r="L3869" s="3085"/>
      <c r="M3869" s="3085"/>
      <c r="N3869" s="3085"/>
      <c r="P3869" s="3206"/>
    </row>
    <row r="3870" spans="1:16" s="3084" customFormat="1" ht="15">
      <c r="A3870" s="3085"/>
      <c r="K3870" s="3168"/>
      <c r="L3870" s="3085"/>
      <c r="M3870" s="3085"/>
      <c r="N3870" s="3085"/>
      <c r="P3870" s="3206"/>
    </row>
    <row r="3871" spans="1:16" s="3084" customFormat="1" ht="15">
      <c r="A3871" s="3085"/>
      <c r="K3871" s="3168"/>
      <c r="L3871" s="3085"/>
      <c r="M3871" s="3085"/>
      <c r="N3871" s="3085"/>
      <c r="P3871" s="3206"/>
    </row>
    <row r="3872" spans="1:16" s="3084" customFormat="1" ht="15">
      <c r="A3872" s="3085"/>
      <c r="K3872" s="3168"/>
      <c r="L3872" s="3085"/>
      <c r="M3872" s="3085"/>
      <c r="N3872" s="3085"/>
      <c r="P3872" s="3206"/>
    </row>
    <row r="3873" spans="1:16" s="3084" customFormat="1" ht="15">
      <c r="A3873" s="3085"/>
      <c r="K3873" s="3168"/>
      <c r="L3873" s="3085"/>
      <c r="M3873" s="3085"/>
      <c r="N3873" s="3085"/>
      <c r="P3873" s="3206"/>
    </row>
    <row r="3874" spans="1:16" s="3084" customFormat="1" ht="15">
      <c r="A3874" s="3085"/>
      <c r="K3874" s="3168"/>
      <c r="L3874" s="3085"/>
      <c r="M3874" s="3085"/>
      <c r="N3874" s="3085"/>
      <c r="P3874" s="3206"/>
    </row>
    <row r="3875" spans="1:16" s="3084" customFormat="1" ht="15">
      <c r="A3875" s="3085"/>
      <c r="K3875" s="3168"/>
      <c r="L3875" s="3085"/>
      <c r="M3875" s="3085"/>
      <c r="N3875" s="3085"/>
      <c r="P3875" s="3206"/>
    </row>
    <row r="3876" spans="1:16" s="3084" customFormat="1" ht="15">
      <c r="A3876" s="3085"/>
      <c r="K3876" s="3168"/>
      <c r="L3876" s="3085"/>
      <c r="M3876" s="3085"/>
      <c r="N3876" s="3085"/>
      <c r="P3876" s="3206"/>
    </row>
    <row r="3877" spans="1:16" s="3084" customFormat="1" ht="15">
      <c r="A3877" s="3085"/>
      <c r="K3877" s="3168"/>
      <c r="L3877" s="3085"/>
      <c r="M3877" s="3085"/>
      <c r="N3877" s="3085"/>
      <c r="P3877" s="3206"/>
    </row>
    <row r="3878" spans="1:16" s="3084" customFormat="1" ht="15">
      <c r="A3878" s="3085"/>
      <c r="K3878" s="3168"/>
      <c r="L3878" s="3085"/>
      <c r="M3878" s="3085"/>
      <c r="N3878" s="3085"/>
      <c r="P3878" s="3206"/>
    </row>
    <row r="3879" spans="1:16" s="3084" customFormat="1" ht="15">
      <c r="A3879" s="3085"/>
      <c r="K3879" s="3168"/>
      <c r="L3879" s="3085"/>
      <c r="M3879" s="3085"/>
      <c r="N3879" s="3085"/>
      <c r="P3879" s="3206"/>
    </row>
    <row r="3880" spans="1:16" s="3084" customFormat="1" ht="15">
      <c r="A3880" s="3085"/>
      <c r="K3880" s="3168"/>
      <c r="L3880" s="3085"/>
      <c r="M3880" s="3085"/>
      <c r="N3880" s="3085"/>
      <c r="P3880" s="3206"/>
    </row>
    <row r="3881" spans="1:16" s="3084" customFormat="1" ht="15">
      <c r="A3881" s="3085"/>
      <c r="K3881" s="3168"/>
      <c r="L3881" s="3085"/>
      <c r="M3881" s="3085"/>
      <c r="N3881" s="3085"/>
      <c r="P3881" s="3206"/>
    </row>
    <row r="3882" spans="1:16" s="3084" customFormat="1" ht="15">
      <c r="A3882" s="3085"/>
      <c r="K3882" s="3168"/>
      <c r="L3882" s="3085"/>
      <c r="M3882" s="3085"/>
      <c r="N3882" s="3085"/>
      <c r="P3882" s="3206"/>
    </row>
    <row r="3883" spans="1:16" s="3084" customFormat="1" ht="15">
      <c r="A3883" s="3085"/>
      <c r="K3883" s="3168"/>
      <c r="L3883" s="3085"/>
      <c r="M3883" s="3085"/>
      <c r="N3883" s="3085"/>
      <c r="P3883" s="3206"/>
    </row>
    <row r="3884" spans="1:16" s="3084" customFormat="1" ht="15">
      <c r="A3884" s="3085"/>
      <c r="K3884" s="3168"/>
      <c r="L3884" s="3085"/>
      <c r="M3884" s="3085"/>
      <c r="N3884" s="3085"/>
      <c r="P3884" s="3206"/>
    </row>
    <row r="3885" spans="1:16" s="3084" customFormat="1" ht="15">
      <c r="A3885" s="3085"/>
      <c r="K3885" s="3168"/>
      <c r="L3885" s="3085"/>
      <c r="M3885" s="3085"/>
      <c r="N3885" s="3085"/>
      <c r="P3885" s="3206"/>
    </row>
    <row r="3886" spans="1:16" s="3084" customFormat="1" ht="15">
      <c r="A3886" s="3085"/>
      <c r="K3886" s="3168"/>
      <c r="L3886" s="3085"/>
      <c r="M3886" s="3085"/>
      <c r="N3886" s="3085"/>
      <c r="P3886" s="3206"/>
    </row>
    <row r="3887" spans="1:16" s="3084" customFormat="1" ht="15">
      <c r="A3887" s="3085"/>
      <c r="K3887" s="3168"/>
      <c r="L3887" s="3085"/>
      <c r="M3887" s="3085"/>
      <c r="N3887" s="3085"/>
      <c r="P3887" s="3206"/>
    </row>
    <row r="3888" spans="1:16" s="3084" customFormat="1" ht="15">
      <c r="A3888" s="3085"/>
      <c r="K3888" s="3168"/>
      <c r="L3888" s="3085"/>
      <c r="M3888" s="3085"/>
      <c r="N3888" s="3085"/>
      <c r="P3888" s="3206"/>
    </row>
    <row r="3889" spans="1:16" s="3084" customFormat="1" ht="15">
      <c r="A3889" s="3085"/>
      <c r="K3889" s="3168"/>
      <c r="L3889" s="3085"/>
      <c r="M3889" s="3085"/>
      <c r="N3889" s="3085"/>
      <c r="P3889" s="3206"/>
    </row>
    <row r="3890" spans="1:16" s="3084" customFormat="1" ht="15">
      <c r="A3890" s="3085"/>
      <c r="K3890" s="3168"/>
      <c r="L3890" s="3085"/>
      <c r="M3890" s="3085"/>
      <c r="N3890" s="3085"/>
      <c r="P3890" s="3206"/>
    </row>
    <row r="3891" spans="1:16" s="3084" customFormat="1" ht="15">
      <c r="A3891" s="3085"/>
      <c r="K3891" s="3168"/>
      <c r="L3891" s="3085"/>
      <c r="M3891" s="3085"/>
      <c r="N3891" s="3085"/>
      <c r="P3891" s="3206"/>
    </row>
    <row r="3892" spans="1:16" s="3084" customFormat="1" ht="15">
      <c r="A3892" s="3085"/>
      <c r="K3892" s="3168"/>
      <c r="L3892" s="3085"/>
      <c r="M3892" s="3085"/>
      <c r="N3892" s="3085"/>
      <c r="P3892" s="3206"/>
    </row>
    <row r="3893" spans="1:16" s="3084" customFormat="1" ht="15">
      <c r="A3893" s="3085"/>
      <c r="K3893" s="3168"/>
      <c r="L3893" s="3085"/>
      <c r="M3893" s="3085"/>
      <c r="N3893" s="3085"/>
      <c r="P3893" s="3206"/>
    </row>
    <row r="3894" spans="1:16" s="3084" customFormat="1" ht="15">
      <c r="A3894" s="3085"/>
      <c r="K3894" s="3168"/>
      <c r="L3894" s="3085"/>
      <c r="M3894" s="3085"/>
      <c r="N3894" s="3085"/>
      <c r="P3894" s="3206"/>
    </row>
    <row r="3895" spans="1:16" s="3084" customFormat="1" ht="15">
      <c r="A3895" s="3085"/>
      <c r="K3895" s="3168"/>
      <c r="L3895" s="3085"/>
      <c r="M3895" s="3085"/>
      <c r="N3895" s="3085"/>
      <c r="P3895" s="3206"/>
    </row>
    <row r="3896" spans="1:16" s="3084" customFormat="1" ht="15">
      <c r="A3896" s="3085"/>
      <c r="K3896" s="3168"/>
      <c r="L3896" s="3085"/>
      <c r="M3896" s="3085"/>
      <c r="N3896" s="3085"/>
      <c r="P3896" s="3206"/>
    </row>
    <row r="3897" spans="1:16" s="3084" customFormat="1" ht="15">
      <c r="A3897" s="3085"/>
      <c r="K3897" s="3168"/>
      <c r="L3897" s="3085"/>
      <c r="M3897" s="3085"/>
      <c r="N3897" s="3085"/>
      <c r="P3897" s="3206"/>
    </row>
    <row r="3898" spans="1:16" s="3084" customFormat="1" ht="15">
      <c r="A3898" s="3085"/>
      <c r="K3898" s="3168"/>
      <c r="L3898" s="3085"/>
      <c r="M3898" s="3085"/>
      <c r="N3898" s="3085"/>
      <c r="P3898" s="3206"/>
    </row>
    <row r="3899" spans="1:16" s="3084" customFormat="1" ht="15">
      <c r="A3899" s="3085"/>
      <c r="K3899" s="3168"/>
      <c r="L3899" s="3085"/>
      <c r="M3899" s="3085"/>
      <c r="N3899" s="3085"/>
      <c r="P3899" s="3206"/>
    </row>
    <row r="3900" spans="1:16" s="3084" customFormat="1" ht="15">
      <c r="A3900" s="3085"/>
      <c r="K3900" s="3168"/>
      <c r="L3900" s="3085"/>
      <c r="M3900" s="3085"/>
      <c r="N3900" s="3085"/>
      <c r="P3900" s="3206"/>
    </row>
    <row r="3901" spans="1:16" s="3084" customFormat="1" ht="15">
      <c r="A3901" s="3085"/>
      <c r="K3901" s="3168"/>
      <c r="L3901" s="3085"/>
      <c r="M3901" s="3085"/>
      <c r="N3901" s="3085"/>
      <c r="P3901" s="3206"/>
    </row>
    <row r="3902" spans="1:16" s="3084" customFormat="1" ht="15">
      <c r="A3902" s="3085"/>
      <c r="K3902" s="3168"/>
      <c r="L3902" s="3085"/>
      <c r="M3902" s="3085"/>
      <c r="N3902" s="3085"/>
      <c r="P3902" s="3206"/>
    </row>
    <row r="3903" spans="1:16" s="3084" customFormat="1" ht="15">
      <c r="A3903" s="3085"/>
      <c r="K3903" s="3168"/>
      <c r="L3903" s="3085"/>
      <c r="M3903" s="3085"/>
      <c r="N3903" s="3085"/>
      <c r="P3903" s="3206"/>
    </row>
    <row r="3904" spans="1:16" s="3084" customFormat="1" ht="15">
      <c r="A3904" s="3085"/>
      <c r="K3904" s="3168"/>
      <c r="L3904" s="3085"/>
      <c r="M3904" s="3085"/>
      <c r="N3904" s="3085"/>
      <c r="P3904" s="3206"/>
    </row>
    <row r="3905" spans="1:16" s="3084" customFormat="1" ht="15">
      <c r="A3905" s="3085"/>
      <c r="K3905" s="3168"/>
      <c r="L3905" s="3085"/>
      <c r="M3905" s="3085"/>
      <c r="N3905" s="3085"/>
      <c r="P3905" s="3206"/>
    </row>
    <row r="3906" spans="1:16" s="3084" customFormat="1" ht="15">
      <c r="A3906" s="3085"/>
      <c r="K3906" s="3168"/>
      <c r="L3906" s="3085"/>
      <c r="M3906" s="3085"/>
      <c r="N3906" s="3085"/>
      <c r="P3906" s="3206"/>
    </row>
    <row r="3907" spans="1:16" s="3084" customFormat="1" ht="15">
      <c r="A3907" s="3085"/>
      <c r="K3907" s="3168"/>
      <c r="L3907" s="3085"/>
      <c r="M3907" s="3085"/>
      <c r="N3907" s="3085"/>
      <c r="P3907" s="3206"/>
    </row>
    <row r="3908" spans="1:16" s="3084" customFormat="1" ht="15">
      <c r="A3908" s="3085"/>
      <c r="K3908" s="3168"/>
      <c r="L3908" s="3085"/>
      <c r="M3908" s="3085"/>
      <c r="N3908" s="3085"/>
      <c r="P3908" s="3206"/>
    </row>
    <row r="3909" spans="1:16" s="3084" customFormat="1" ht="15">
      <c r="A3909" s="3085"/>
      <c r="K3909" s="3168"/>
      <c r="L3909" s="3085"/>
      <c r="M3909" s="3085"/>
      <c r="N3909" s="3085"/>
      <c r="P3909" s="3206"/>
    </row>
    <row r="3910" spans="1:16" s="3084" customFormat="1" ht="15">
      <c r="A3910" s="3085"/>
      <c r="K3910" s="3168"/>
      <c r="L3910" s="3085"/>
      <c r="M3910" s="3085"/>
      <c r="N3910" s="3085"/>
      <c r="P3910" s="3206"/>
    </row>
    <row r="3911" spans="1:16" s="3084" customFormat="1" ht="15">
      <c r="A3911" s="3085"/>
      <c r="K3911" s="3168"/>
      <c r="L3911" s="3085"/>
      <c r="M3911" s="3085"/>
      <c r="N3911" s="3085"/>
      <c r="P3911" s="3206"/>
    </row>
    <row r="3912" spans="1:16" s="3084" customFormat="1" ht="15">
      <c r="A3912" s="3085"/>
      <c r="K3912" s="3168"/>
      <c r="L3912" s="3085"/>
      <c r="M3912" s="3085"/>
      <c r="N3912" s="3085"/>
      <c r="P3912" s="3206"/>
    </row>
    <row r="3913" spans="1:16" s="3084" customFormat="1" ht="15">
      <c r="A3913" s="3085"/>
      <c r="K3913" s="3168"/>
      <c r="L3913" s="3085"/>
      <c r="M3913" s="3085"/>
      <c r="N3913" s="3085"/>
      <c r="P3913" s="3206"/>
    </row>
    <row r="3914" spans="1:16" s="3084" customFormat="1" ht="15">
      <c r="A3914" s="3085"/>
      <c r="K3914" s="3168"/>
      <c r="L3914" s="3085"/>
      <c r="M3914" s="3085"/>
      <c r="N3914" s="3085"/>
      <c r="P3914" s="3206"/>
    </row>
    <row r="3915" spans="1:16" s="3084" customFormat="1" ht="15">
      <c r="A3915" s="3085"/>
      <c r="K3915" s="3168"/>
      <c r="L3915" s="3085"/>
      <c r="M3915" s="3085"/>
      <c r="N3915" s="3085"/>
      <c r="P3915" s="3206"/>
    </row>
    <row r="3916" spans="1:16" s="3084" customFormat="1" ht="15">
      <c r="A3916" s="3085"/>
      <c r="K3916" s="3168"/>
      <c r="L3916" s="3085"/>
      <c r="M3916" s="3085"/>
      <c r="N3916" s="3085"/>
      <c r="P3916" s="3206"/>
    </row>
    <row r="3917" spans="1:16" s="3084" customFormat="1" ht="15">
      <c r="A3917" s="3085"/>
      <c r="K3917" s="3168"/>
      <c r="L3917" s="3085"/>
      <c r="M3917" s="3085"/>
      <c r="N3917" s="3085"/>
      <c r="P3917" s="3206"/>
    </row>
    <row r="3918" spans="1:16" s="3084" customFormat="1" ht="15">
      <c r="A3918" s="3085"/>
      <c r="K3918" s="3168"/>
      <c r="L3918" s="3085"/>
      <c r="M3918" s="3085"/>
      <c r="N3918" s="3085"/>
      <c r="P3918" s="3206"/>
    </row>
    <row r="3919" spans="1:16" s="3084" customFormat="1" ht="15">
      <c r="A3919" s="3085"/>
      <c r="K3919" s="3168"/>
      <c r="L3919" s="3085"/>
      <c r="M3919" s="3085"/>
      <c r="N3919" s="3085"/>
      <c r="P3919" s="3206"/>
    </row>
    <row r="3920" spans="1:16" s="3084" customFormat="1" ht="15">
      <c r="A3920" s="3085"/>
      <c r="K3920" s="3168"/>
      <c r="L3920" s="3085"/>
      <c r="M3920" s="3085"/>
      <c r="N3920" s="3085"/>
      <c r="P3920" s="3206"/>
    </row>
    <row r="3921" spans="1:16" s="3084" customFormat="1" ht="15">
      <c r="A3921" s="3085"/>
      <c r="K3921" s="3168"/>
      <c r="L3921" s="3085"/>
      <c r="M3921" s="3085"/>
      <c r="N3921" s="3085"/>
      <c r="P3921" s="3206"/>
    </row>
    <row r="3922" spans="1:16" s="3084" customFormat="1" ht="15">
      <c r="A3922" s="3085"/>
      <c r="K3922" s="3168"/>
      <c r="L3922" s="3085"/>
      <c r="M3922" s="3085"/>
      <c r="N3922" s="3085"/>
      <c r="P3922" s="3206"/>
    </row>
    <row r="3923" spans="1:16" s="3084" customFormat="1" ht="15">
      <c r="A3923" s="3085"/>
      <c r="K3923" s="3168"/>
      <c r="L3923" s="3085"/>
      <c r="M3923" s="3085"/>
      <c r="N3923" s="3085"/>
      <c r="P3923" s="3206"/>
    </row>
    <row r="3924" spans="1:16" s="3084" customFormat="1" ht="15">
      <c r="A3924" s="3085"/>
      <c r="K3924" s="3168"/>
      <c r="L3924" s="3085"/>
      <c r="M3924" s="3085"/>
      <c r="N3924" s="3085"/>
      <c r="P3924" s="3206"/>
    </row>
    <row r="3925" spans="1:16" s="3084" customFormat="1" ht="15">
      <c r="A3925" s="3085"/>
      <c r="K3925" s="3168"/>
      <c r="L3925" s="3085"/>
      <c r="M3925" s="3085"/>
      <c r="N3925" s="3085"/>
      <c r="P3925" s="3206"/>
    </row>
    <row r="3926" spans="1:16" s="3084" customFormat="1" ht="15">
      <c r="A3926" s="3085"/>
      <c r="K3926" s="3168"/>
      <c r="L3926" s="3085"/>
      <c r="M3926" s="3085"/>
      <c r="N3926" s="3085"/>
      <c r="P3926" s="3206"/>
    </row>
    <row r="3927" spans="1:16" s="3084" customFormat="1" ht="15">
      <c r="A3927" s="3085"/>
      <c r="K3927" s="3168"/>
      <c r="L3927" s="3085"/>
      <c r="M3927" s="3085"/>
      <c r="N3927" s="3085"/>
      <c r="P3927" s="3206"/>
    </row>
    <row r="3928" spans="1:16" s="3084" customFormat="1" ht="15">
      <c r="A3928" s="3085"/>
      <c r="K3928" s="3168"/>
      <c r="L3928" s="3085"/>
      <c r="M3928" s="3085"/>
      <c r="N3928" s="3085"/>
      <c r="P3928" s="3206"/>
    </row>
    <row r="3929" spans="1:16" s="3084" customFormat="1" ht="15">
      <c r="A3929" s="3085"/>
      <c r="K3929" s="3168"/>
      <c r="L3929" s="3085"/>
      <c r="M3929" s="3085"/>
      <c r="N3929" s="3085"/>
      <c r="P3929" s="3206"/>
    </row>
    <row r="3930" spans="1:16" s="3084" customFormat="1" ht="15">
      <c r="A3930" s="3085"/>
      <c r="K3930" s="3168"/>
      <c r="L3930" s="3085"/>
      <c r="M3930" s="3085"/>
      <c r="N3930" s="3085"/>
      <c r="P3930" s="3206"/>
    </row>
    <row r="3931" spans="1:16" s="3084" customFormat="1" ht="15">
      <c r="A3931" s="3085"/>
      <c r="K3931" s="3168"/>
      <c r="L3931" s="3085"/>
      <c r="M3931" s="3085"/>
      <c r="N3931" s="3085"/>
      <c r="P3931" s="3206"/>
    </row>
    <row r="3932" spans="1:16" s="3084" customFormat="1" ht="15">
      <c r="A3932" s="3085"/>
      <c r="K3932" s="3168"/>
      <c r="L3932" s="3085"/>
      <c r="M3932" s="3085"/>
      <c r="N3932" s="3085"/>
      <c r="P3932" s="3206"/>
    </row>
    <row r="3933" spans="1:16" s="3084" customFormat="1" ht="15">
      <c r="A3933" s="3085"/>
      <c r="K3933" s="3168"/>
      <c r="L3933" s="3085"/>
      <c r="M3933" s="3085"/>
      <c r="N3933" s="3085"/>
      <c r="P3933" s="3206"/>
    </row>
    <row r="3934" spans="1:16" s="3084" customFormat="1" ht="15">
      <c r="A3934" s="3085"/>
      <c r="K3934" s="3168"/>
      <c r="L3934" s="3085"/>
      <c r="M3934" s="3085"/>
      <c r="N3934" s="3085"/>
      <c r="P3934" s="3206"/>
    </row>
    <row r="3935" spans="1:16" s="3084" customFormat="1" ht="15">
      <c r="A3935" s="3085"/>
      <c r="K3935" s="3168"/>
      <c r="L3935" s="3085"/>
      <c r="M3935" s="3085"/>
      <c r="N3935" s="3085"/>
      <c r="P3935" s="3206"/>
    </row>
    <row r="3936" spans="1:16" s="3084" customFormat="1" ht="15">
      <c r="A3936" s="3085"/>
      <c r="K3936" s="3168"/>
      <c r="L3936" s="3085"/>
      <c r="M3936" s="3085"/>
      <c r="N3936" s="3085"/>
      <c r="P3936" s="3206"/>
    </row>
    <row r="3937" spans="1:16" s="3084" customFormat="1" ht="15">
      <c r="A3937" s="3085"/>
      <c r="K3937" s="3168"/>
      <c r="L3937" s="3085"/>
      <c r="M3937" s="3085"/>
      <c r="N3937" s="3085"/>
      <c r="P3937" s="3206"/>
    </row>
    <row r="3938" spans="1:16" s="3084" customFormat="1" ht="15">
      <c r="A3938" s="3085"/>
      <c r="K3938" s="3168"/>
      <c r="L3938" s="3085"/>
      <c r="M3938" s="3085"/>
      <c r="N3938" s="3085"/>
      <c r="P3938" s="3206"/>
    </row>
    <row r="3939" spans="1:16" s="3084" customFormat="1" ht="15">
      <c r="A3939" s="3085"/>
      <c r="K3939" s="3168"/>
      <c r="L3939" s="3085"/>
      <c r="M3939" s="3085"/>
      <c r="N3939" s="3085"/>
      <c r="P3939" s="3206"/>
    </row>
    <row r="3940" spans="1:16" s="3084" customFormat="1" ht="15">
      <c r="A3940" s="3085"/>
      <c r="K3940" s="3168"/>
      <c r="L3940" s="3085"/>
      <c r="M3940" s="3085"/>
      <c r="N3940" s="3085"/>
      <c r="P3940" s="3206"/>
    </row>
    <row r="3941" spans="1:16" s="3084" customFormat="1" ht="15">
      <c r="A3941" s="3085"/>
      <c r="K3941" s="3168"/>
      <c r="L3941" s="3085"/>
      <c r="M3941" s="3085"/>
      <c r="N3941" s="3085"/>
      <c r="P3941" s="3206"/>
    </row>
    <row r="3942" spans="1:16" s="3084" customFormat="1" ht="15">
      <c r="A3942" s="3085"/>
      <c r="K3942" s="3168"/>
      <c r="L3942" s="3085"/>
      <c r="M3942" s="3085"/>
      <c r="N3942" s="3085"/>
      <c r="P3942" s="3206"/>
    </row>
    <row r="3943" spans="1:16" s="3084" customFormat="1" ht="15">
      <c r="A3943" s="3085"/>
      <c r="K3943" s="3168"/>
      <c r="L3943" s="3085"/>
      <c r="M3943" s="3085"/>
      <c r="N3943" s="3085"/>
      <c r="P3943" s="3206"/>
    </row>
    <row r="3944" spans="1:16" s="3084" customFormat="1" ht="15">
      <c r="A3944" s="3085"/>
      <c r="K3944" s="3168"/>
      <c r="L3944" s="3085"/>
      <c r="M3944" s="3085"/>
      <c r="N3944" s="3085"/>
      <c r="P3944" s="3206"/>
    </row>
    <row r="3945" spans="1:16" s="3084" customFormat="1" ht="15">
      <c r="A3945" s="3085"/>
      <c r="K3945" s="3168"/>
      <c r="L3945" s="3085"/>
      <c r="M3945" s="3085"/>
      <c r="N3945" s="3085"/>
      <c r="P3945" s="3206"/>
    </row>
    <row r="3946" spans="1:16" s="3084" customFormat="1" ht="15">
      <c r="A3946" s="3085"/>
      <c r="K3946" s="3168"/>
      <c r="L3946" s="3085"/>
      <c r="M3946" s="3085"/>
      <c r="N3946" s="3085"/>
      <c r="P3946" s="3206"/>
    </row>
    <row r="3947" spans="1:16" s="3084" customFormat="1" ht="15">
      <c r="A3947" s="3085"/>
      <c r="K3947" s="3168"/>
      <c r="L3947" s="3085"/>
      <c r="M3947" s="3085"/>
      <c r="N3947" s="3085"/>
      <c r="P3947" s="3206"/>
    </row>
    <row r="3948" spans="1:16" s="3084" customFormat="1" ht="15">
      <c r="A3948" s="3085"/>
      <c r="K3948" s="3168"/>
      <c r="L3948" s="3085"/>
      <c r="M3948" s="3085"/>
      <c r="N3948" s="3085"/>
      <c r="P3948" s="3206"/>
    </row>
    <row r="3949" spans="1:16" s="3084" customFormat="1" ht="15">
      <c r="A3949" s="3085"/>
      <c r="K3949" s="3168"/>
      <c r="L3949" s="3085"/>
      <c r="M3949" s="3085"/>
      <c r="N3949" s="3085"/>
      <c r="P3949" s="3206"/>
    </row>
    <row r="3950" spans="1:16" s="3084" customFormat="1" ht="15">
      <c r="A3950" s="3085"/>
      <c r="K3950" s="3168"/>
      <c r="L3950" s="3085"/>
      <c r="M3950" s="3085"/>
      <c r="N3950" s="3085"/>
      <c r="P3950" s="3206"/>
    </row>
    <row r="3951" spans="1:16" s="3084" customFormat="1" ht="15">
      <c r="A3951" s="3085"/>
      <c r="K3951" s="3168"/>
      <c r="L3951" s="3085"/>
      <c r="M3951" s="3085"/>
      <c r="N3951" s="3085"/>
      <c r="P3951" s="3206"/>
    </row>
    <row r="3952" spans="1:16" s="3084" customFormat="1" ht="15">
      <c r="A3952" s="3085"/>
      <c r="K3952" s="3168"/>
      <c r="L3952" s="3085"/>
      <c r="M3952" s="3085"/>
      <c r="N3952" s="3085"/>
      <c r="P3952" s="3206"/>
    </row>
    <row r="3953" spans="1:16" s="3084" customFormat="1" ht="15">
      <c r="A3953" s="3085"/>
      <c r="K3953" s="3168"/>
      <c r="L3953" s="3085"/>
      <c r="M3953" s="3085"/>
      <c r="N3953" s="3085"/>
      <c r="P3953" s="3206"/>
    </row>
    <row r="3954" spans="1:16" s="3084" customFormat="1" ht="15">
      <c r="A3954" s="3085"/>
      <c r="K3954" s="3168"/>
      <c r="L3954" s="3085"/>
      <c r="M3954" s="3085"/>
      <c r="N3954" s="3085"/>
      <c r="P3954" s="3206"/>
    </row>
    <row r="3955" spans="1:16" s="3084" customFormat="1" ht="15">
      <c r="A3955" s="3085"/>
      <c r="K3955" s="3168"/>
      <c r="L3955" s="3085"/>
      <c r="M3955" s="3085"/>
      <c r="N3955" s="3085"/>
      <c r="P3955" s="3206"/>
    </row>
    <row r="3956" spans="1:16" s="3084" customFormat="1" ht="15">
      <c r="A3956" s="3085"/>
      <c r="K3956" s="3168"/>
      <c r="L3956" s="3085"/>
      <c r="M3956" s="3085"/>
      <c r="N3956" s="3085"/>
      <c r="P3956" s="3206"/>
    </row>
    <row r="3957" spans="1:16" s="3084" customFormat="1" ht="15">
      <c r="A3957" s="3085"/>
      <c r="K3957" s="3168"/>
      <c r="L3957" s="3085"/>
      <c r="M3957" s="3085"/>
      <c r="N3957" s="3085"/>
      <c r="P3957" s="3206"/>
    </row>
    <row r="3958" spans="1:16" s="3084" customFormat="1" ht="15">
      <c r="A3958" s="3085"/>
      <c r="K3958" s="3168"/>
      <c r="L3958" s="3085"/>
      <c r="M3958" s="3085"/>
      <c r="N3958" s="3085"/>
      <c r="P3958" s="3206"/>
    </row>
    <row r="3959" spans="1:16" s="3084" customFormat="1" ht="15">
      <c r="A3959" s="3085"/>
      <c r="K3959" s="3168"/>
      <c r="L3959" s="3085"/>
      <c r="M3959" s="3085"/>
      <c r="N3959" s="3085"/>
      <c r="P3959" s="3206"/>
    </row>
    <row r="3960" spans="1:16" s="3084" customFormat="1" ht="15">
      <c r="A3960" s="3085"/>
      <c r="K3960" s="3168"/>
      <c r="L3960" s="3085"/>
      <c r="M3960" s="3085"/>
      <c r="N3960" s="3085"/>
      <c r="P3960" s="3206"/>
    </row>
    <row r="3961" spans="1:16" s="3084" customFormat="1" ht="15">
      <c r="A3961" s="3085"/>
      <c r="K3961" s="3168"/>
      <c r="L3961" s="3085"/>
      <c r="M3961" s="3085"/>
      <c r="N3961" s="3085"/>
      <c r="P3961" s="3206"/>
    </row>
    <row r="3962" spans="1:16" s="3084" customFormat="1" ht="15">
      <c r="A3962" s="3085"/>
      <c r="K3962" s="3168"/>
      <c r="L3962" s="3085"/>
      <c r="M3962" s="3085"/>
      <c r="N3962" s="3085"/>
      <c r="P3962" s="3206"/>
    </row>
    <row r="3963" spans="1:16" s="3084" customFormat="1" ht="15">
      <c r="A3963" s="3085"/>
      <c r="K3963" s="3168"/>
      <c r="L3963" s="3085"/>
      <c r="M3963" s="3085"/>
      <c r="N3963" s="3085"/>
      <c r="P3963" s="3206"/>
    </row>
    <row r="3964" spans="1:16" s="3084" customFormat="1" ht="15">
      <c r="A3964" s="3085"/>
      <c r="K3964" s="3168"/>
      <c r="L3964" s="3085"/>
      <c r="M3964" s="3085"/>
      <c r="N3964" s="3085"/>
      <c r="P3964" s="3206"/>
    </row>
    <row r="3965" spans="1:16" s="3084" customFormat="1" ht="15">
      <c r="A3965" s="3085"/>
      <c r="K3965" s="3168"/>
      <c r="L3965" s="3085"/>
      <c r="M3965" s="3085"/>
      <c r="N3965" s="3085"/>
      <c r="P3965" s="3206"/>
    </row>
    <row r="3966" spans="1:16" s="3084" customFormat="1" ht="15">
      <c r="A3966" s="3085"/>
      <c r="K3966" s="3168"/>
      <c r="L3966" s="3085"/>
      <c r="M3966" s="3085"/>
      <c r="N3966" s="3085"/>
      <c r="P3966" s="3206"/>
    </row>
    <row r="3967" spans="1:16" s="3084" customFormat="1" ht="15">
      <c r="A3967" s="3085"/>
      <c r="K3967" s="3168"/>
      <c r="L3967" s="3085"/>
      <c r="M3967" s="3085"/>
      <c r="N3967" s="3085"/>
      <c r="P3967" s="3206"/>
    </row>
    <row r="3968" spans="1:16" s="3084" customFormat="1" ht="15">
      <c r="A3968" s="3085"/>
      <c r="K3968" s="3168"/>
      <c r="L3968" s="3085"/>
      <c r="M3968" s="3085"/>
      <c r="N3968" s="3085"/>
      <c r="P3968" s="3206"/>
    </row>
    <row r="3969" spans="1:16" s="3084" customFormat="1" ht="15">
      <c r="A3969" s="3085"/>
      <c r="K3969" s="3168"/>
      <c r="L3969" s="3085"/>
      <c r="M3969" s="3085"/>
      <c r="N3969" s="3085"/>
      <c r="P3969" s="3206"/>
    </row>
    <row r="3970" spans="1:16" s="3084" customFormat="1" ht="15">
      <c r="A3970" s="3085"/>
      <c r="K3970" s="3168"/>
      <c r="L3970" s="3085"/>
      <c r="M3970" s="3085"/>
      <c r="N3970" s="3085"/>
      <c r="P3970" s="3206"/>
    </row>
    <row r="3971" spans="1:16" s="3084" customFormat="1" ht="15">
      <c r="A3971" s="3085"/>
      <c r="K3971" s="3168"/>
      <c r="L3971" s="3085"/>
      <c r="M3971" s="3085"/>
      <c r="N3971" s="3085"/>
      <c r="P3971" s="3206"/>
    </row>
    <row r="3972" spans="1:16" s="3084" customFormat="1" ht="15">
      <c r="A3972" s="3085"/>
      <c r="K3972" s="3168"/>
      <c r="L3972" s="3085"/>
      <c r="M3972" s="3085"/>
      <c r="N3972" s="3085"/>
      <c r="P3972" s="3206"/>
    </row>
    <row r="3973" spans="1:16" s="3084" customFormat="1" ht="15">
      <c r="A3973" s="3085"/>
      <c r="K3973" s="3168"/>
      <c r="L3973" s="3085"/>
      <c r="M3973" s="3085"/>
      <c r="N3973" s="3085"/>
      <c r="P3973" s="3206"/>
    </row>
    <row r="3974" spans="1:16" s="3084" customFormat="1" ht="15">
      <c r="A3974" s="3085"/>
      <c r="K3974" s="3168"/>
      <c r="L3974" s="3085"/>
      <c r="M3974" s="3085"/>
      <c r="N3974" s="3085"/>
      <c r="P3974" s="3206"/>
    </row>
    <row r="3975" spans="1:16" s="3084" customFormat="1" ht="15">
      <c r="A3975" s="3085"/>
      <c r="K3975" s="3168"/>
      <c r="L3975" s="3085"/>
      <c r="M3975" s="3085"/>
      <c r="N3975" s="3085"/>
      <c r="P3975" s="3206"/>
    </row>
    <row r="3976" spans="1:16" s="3084" customFormat="1" ht="15">
      <c r="A3976" s="3085"/>
      <c r="K3976" s="3168"/>
      <c r="L3976" s="3085"/>
      <c r="M3976" s="3085"/>
      <c r="N3976" s="3085"/>
      <c r="P3976" s="3206"/>
    </row>
    <row r="3977" spans="1:16" s="3084" customFormat="1" ht="15">
      <c r="A3977" s="3085"/>
      <c r="K3977" s="3168"/>
      <c r="L3977" s="3085"/>
      <c r="M3977" s="3085"/>
      <c r="N3977" s="3085"/>
      <c r="P3977" s="3206"/>
    </row>
    <row r="3978" spans="1:16" s="3084" customFormat="1" ht="15">
      <c r="A3978" s="3085"/>
      <c r="K3978" s="3168"/>
      <c r="L3978" s="3085"/>
      <c r="M3978" s="3085"/>
      <c r="N3978" s="3085"/>
      <c r="P3978" s="3206"/>
    </row>
    <row r="3979" spans="1:16" s="3084" customFormat="1" ht="15">
      <c r="A3979" s="3085"/>
      <c r="K3979" s="3168"/>
      <c r="L3979" s="3085"/>
      <c r="M3979" s="3085"/>
      <c r="N3979" s="3085"/>
      <c r="P3979" s="3206"/>
    </row>
    <row r="3980" spans="1:16" s="3084" customFormat="1" ht="15">
      <c r="A3980" s="3085"/>
      <c r="K3980" s="3168"/>
      <c r="L3980" s="3085"/>
      <c r="M3980" s="3085"/>
      <c r="N3980" s="3085"/>
      <c r="P3980" s="3206"/>
    </row>
    <row r="3981" spans="1:16" s="3084" customFormat="1" ht="15">
      <c r="A3981" s="3085"/>
      <c r="K3981" s="3168"/>
      <c r="L3981" s="3085"/>
      <c r="M3981" s="3085"/>
      <c r="N3981" s="3085"/>
      <c r="P3981" s="3206"/>
    </row>
    <row r="3982" spans="1:16" s="3084" customFormat="1" ht="15">
      <c r="A3982" s="3085"/>
      <c r="K3982" s="3168"/>
      <c r="L3982" s="3085"/>
      <c r="M3982" s="3085"/>
      <c r="N3982" s="3085"/>
      <c r="P3982" s="3206"/>
    </row>
    <row r="3983" spans="1:16" s="3084" customFormat="1" ht="15">
      <c r="A3983" s="3085"/>
      <c r="K3983" s="3168"/>
      <c r="L3983" s="3085"/>
      <c r="M3983" s="3085"/>
      <c r="N3983" s="3085"/>
      <c r="P3983" s="3206"/>
    </row>
    <row r="3984" spans="1:16" s="3084" customFormat="1" ht="15">
      <c r="A3984" s="3085"/>
      <c r="K3984" s="3168"/>
      <c r="L3984" s="3085"/>
      <c r="M3984" s="3085"/>
      <c r="N3984" s="3085"/>
      <c r="P3984" s="3206"/>
    </row>
    <row r="3985" spans="1:16" s="3084" customFormat="1" ht="15">
      <c r="A3985" s="3085"/>
      <c r="K3985" s="3168"/>
      <c r="L3985" s="3085"/>
      <c r="M3985" s="3085"/>
      <c r="N3985" s="3085"/>
      <c r="P3985" s="3206"/>
    </row>
    <row r="3986" spans="1:16" s="3084" customFormat="1" ht="15">
      <c r="A3986" s="3085"/>
      <c r="K3986" s="3168"/>
      <c r="L3986" s="3085"/>
      <c r="M3986" s="3085"/>
      <c r="N3986" s="3085"/>
      <c r="P3986" s="3206"/>
    </row>
    <row r="3987" spans="1:16" s="3084" customFormat="1" ht="15">
      <c r="A3987" s="3085"/>
      <c r="K3987" s="3168"/>
      <c r="L3987" s="3085"/>
      <c r="M3987" s="3085"/>
      <c r="N3987" s="3085"/>
      <c r="P3987" s="3206"/>
    </row>
    <row r="3988" spans="1:16" s="3084" customFormat="1" ht="15">
      <c r="A3988" s="3085"/>
      <c r="K3988" s="3168"/>
      <c r="L3988" s="3085"/>
      <c r="M3988" s="3085"/>
      <c r="N3988" s="3085"/>
      <c r="P3988" s="3206"/>
    </row>
    <row r="3989" spans="1:16" s="3084" customFormat="1" ht="15">
      <c r="A3989" s="3085"/>
      <c r="K3989" s="3168"/>
      <c r="L3989" s="3085"/>
      <c r="M3989" s="3085"/>
      <c r="N3989" s="3085"/>
      <c r="P3989" s="3206"/>
    </row>
    <row r="3990" spans="1:16" s="3084" customFormat="1" ht="15">
      <c r="A3990" s="3085"/>
      <c r="K3990" s="3168"/>
      <c r="L3990" s="3085"/>
      <c r="M3990" s="3085"/>
      <c r="N3990" s="3085"/>
      <c r="P3990" s="3206"/>
    </row>
    <row r="3991" spans="1:16" s="3084" customFormat="1" ht="15">
      <c r="A3991" s="3085"/>
      <c r="K3991" s="3168"/>
      <c r="L3991" s="3085"/>
      <c r="M3991" s="3085"/>
      <c r="N3991" s="3085"/>
      <c r="P3991" s="3206"/>
    </row>
    <row r="3992" spans="1:16" s="3084" customFormat="1" ht="15">
      <c r="A3992" s="3085"/>
      <c r="K3992" s="3168"/>
      <c r="L3992" s="3085"/>
      <c r="M3992" s="3085"/>
      <c r="N3992" s="3085"/>
      <c r="P3992" s="3206"/>
    </row>
    <row r="3993" spans="1:16" s="3084" customFormat="1" ht="15">
      <c r="A3993" s="3085"/>
      <c r="K3993" s="3168"/>
      <c r="L3993" s="3085"/>
      <c r="M3993" s="3085"/>
      <c r="N3993" s="3085"/>
      <c r="P3993" s="3206"/>
    </row>
    <row r="3994" spans="1:16" s="3084" customFormat="1" ht="15">
      <c r="A3994" s="3085"/>
      <c r="K3994" s="3168"/>
      <c r="L3994" s="3085"/>
      <c r="M3994" s="3085"/>
      <c r="N3994" s="3085"/>
      <c r="P3994" s="3206"/>
    </row>
    <row r="3995" spans="1:16" s="3084" customFormat="1" ht="15">
      <c r="A3995" s="3085"/>
      <c r="K3995" s="3168"/>
      <c r="L3995" s="3085"/>
      <c r="M3995" s="3085"/>
      <c r="N3995" s="3085"/>
      <c r="P3995" s="3206"/>
    </row>
    <row r="3996" spans="1:16" s="3084" customFormat="1" ht="15">
      <c r="A3996" s="3085"/>
      <c r="K3996" s="3168"/>
      <c r="L3996" s="3085"/>
      <c r="M3996" s="3085"/>
      <c r="N3996" s="3085"/>
      <c r="P3996" s="3206"/>
    </row>
    <row r="3997" spans="1:16" s="3084" customFormat="1" ht="15">
      <c r="A3997" s="3085"/>
      <c r="K3997" s="3168"/>
      <c r="L3997" s="3085"/>
      <c r="M3997" s="3085"/>
      <c r="N3997" s="3085"/>
      <c r="P3997" s="3206"/>
    </row>
    <row r="3998" spans="1:16" s="3084" customFormat="1" ht="15">
      <c r="A3998" s="3085"/>
      <c r="K3998" s="3168"/>
      <c r="L3998" s="3085"/>
      <c r="M3998" s="3085"/>
      <c r="N3998" s="3085"/>
      <c r="P3998" s="3206"/>
    </row>
    <row r="3999" spans="1:16" s="3084" customFormat="1" ht="15">
      <c r="A3999" s="3085"/>
      <c r="K3999" s="3168"/>
      <c r="L3999" s="3085"/>
      <c r="M3999" s="3085"/>
      <c r="N3999" s="3085"/>
      <c r="P3999" s="3206"/>
    </row>
    <row r="4000" spans="1:16" s="3084" customFormat="1" ht="15">
      <c r="A4000" s="3085"/>
      <c r="K4000" s="3168"/>
      <c r="L4000" s="3085"/>
      <c r="M4000" s="3085"/>
      <c r="N4000" s="3085"/>
      <c r="P4000" s="3206"/>
    </row>
    <row r="4001" spans="1:16" s="3084" customFormat="1" ht="15">
      <c r="A4001" s="3085"/>
      <c r="K4001" s="3168"/>
      <c r="L4001" s="3085"/>
      <c r="M4001" s="3085"/>
      <c r="N4001" s="3085"/>
      <c r="P4001" s="3206"/>
    </row>
    <row r="4002" spans="1:16" s="3084" customFormat="1" ht="15">
      <c r="A4002" s="3085"/>
      <c r="K4002" s="3168"/>
      <c r="L4002" s="3085"/>
      <c r="M4002" s="3085"/>
      <c r="N4002" s="3085"/>
      <c r="P4002" s="3206"/>
    </row>
    <row r="4003" spans="1:16" s="3084" customFormat="1" ht="15">
      <c r="A4003" s="3085"/>
      <c r="K4003" s="3168"/>
      <c r="L4003" s="3085"/>
      <c r="M4003" s="3085"/>
      <c r="N4003" s="3085"/>
      <c r="P4003" s="3206"/>
    </row>
    <row r="4004" spans="1:16" s="3084" customFormat="1" ht="15">
      <c r="A4004" s="3085"/>
      <c r="K4004" s="3168"/>
      <c r="L4004" s="3085"/>
      <c r="M4004" s="3085"/>
      <c r="N4004" s="3085"/>
      <c r="P4004" s="3206"/>
    </row>
    <row r="4005" spans="1:16" s="3084" customFormat="1" ht="15">
      <c r="A4005" s="3085"/>
      <c r="K4005" s="3168"/>
      <c r="L4005" s="3085"/>
      <c r="M4005" s="3085"/>
      <c r="N4005" s="3085"/>
      <c r="P4005" s="3206"/>
    </row>
    <row r="4006" spans="1:16" s="3084" customFormat="1" ht="15">
      <c r="A4006" s="3085"/>
      <c r="K4006" s="3168"/>
      <c r="L4006" s="3085"/>
      <c r="M4006" s="3085"/>
      <c r="N4006" s="3085"/>
      <c r="P4006" s="3206"/>
    </row>
    <row r="4007" spans="1:16" s="3084" customFormat="1" ht="15">
      <c r="A4007" s="3085"/>
      <c r="K4007" s="3168"/>
      <c r="L4007" s="3085"/>
      <c r="M4007" s="3085"/>
      <c r="N4007" s="3085"/>
      <c r="P4007" s="3206"/>
    </row>
    <row r="4008" spans="1:16" s="3084" customFormat="1" ht="15">
      <c r="A4008" s="3085"/>
      <c r="K4008" s="3168"/>
      <c r="L4008" s="3085"/>
      <c r="M4008" s="3085"/>
      <c r="N4008" s="3085"/>
      <c r="P4008" s="3206"/>
    </row>
    <row r="4009" spans="1:16" s="3084" customFormat="1" ht="15">
      <c r="A4009" s="3085"/>
      <c r="K4009" s="3168"/>
      <c r="L4009" s="3085"/>
      <c r="M4009" s="3085"/>
      <c r="N4009" s="3085"/>
      <c r="P4009" s="3206"/>
    </row>
    <row r="4010" spans="1:16" s="3084" customFormat="1" ht="15">
      <c r="A4010" s="3085"/>
      <c r="K4010" s="3168"/>
      <c r="L4010" s="3085"/>
      <c r="M4010" s="3085"/>
      <c r="N4010" s="3085"/>
      <c r="P4010" s="3206"/>
    </row>
    <row r="4011" spans="1:16" s="3084" customFormat="1" ht="15">
      <c r="A4011" s="3085"/>
      <c r="K4011" s="3168"/>
      <c r="L4011" s="3085"/>
      <c r="M4011" s="3085"/>
      <c r="N4011" s="3085"/>
      <c r="P4011" s="3206"/>
    </row>
    <row r="4012" spans="1:16" s="3084" customFormat="1" ht="15">
      <c r="A4012" s="3085"/>
      <c r="K4012" s="3168"/>
      <c r="L4012" s="3085"/>
      <c r="M4012" s="3085"/>
      <c r="N4012" s="3085"/>
      <c r="P4012" s="3206"/>
    </row>
    <row r="4013" spans="1:16" s="3084" customFormat="1" ht="15">
      <c r="A4013" s="3085"/>
      <c r="K4013" s="3168"/>
      <c r="L4013" s="3085"/>
      <c r="M4013" s="3085"/>
      <c r="N4013" s="3085"/>
      <c r="P4013" s="3206"/>
    </row>
    <row r="4014" spans="1:16" s="3084" customFormat="1" ht="15">
      <c r="A4014" s="3085"/>
      <c r="K4014" s="3168"/>
      <c r="L4014" s="3085"/>
      <c r="M4014" s="3085"/>
      <c r="N4014" s="3085"/>
      <c r="P4014" s="3206"/>
    </row>
    <row r="4015" spans="1:16" s="3084" customFormat="1" ht="15">
      <c r="A4015" s="3085"/>
      <c r="K4015" s="3168"/>
      <c r="L4015" s="3085"/>
      <c r="M4015" s="3085"/>
      <c r="N4015" s="3085"/>
      <c r="P4015" s="3206"/>
    </row>
    <row r="4016" spans="1:16" s="3084" customFormat="1" ht="15">
      <c r="A4016" s="3085"/>
      <c r="K4016" s="3168"/>
      <c r="L4016" s="3085"/>
      <c r="M4016" s="3085"/>
      <c r="N4016" s="3085"/>
      <c r="P4016" s="3206"/>
    </row>
    <row r="4017" spans="1:16" s="3084" customFormat="1" ht="15">
      <c r="A4017" s="3085"/>
      <c r="K4017" s="3168"/>
      <c r="L4017" s="3085"/>
      <c r="M4017" s="3085"/>
      <c r="N4017" s="3085"/>
      <c r="P4017" s="3206"/>
    </row>
    <row r="4018" spans="1:16" s="3084" customFormat="1" ht="15">
      <c r="A4018" s="3085"/>
      <c r="K4018" s="3168"/>
      <c r="L4018" s="3085"/>
      <c r="M4018" s="3085"/>
      <c r="N4018" s="3085"/>
      <c r="P4018" s="3206"/>
    </row>
    <row r="4019" spans="1:16" s="3084" customFormat="1" ht="15">
      <c r="A4019" s="3085"/>
      <c r="K4019" s="3168"/>
      <c r="L4019" s="3085"/>
      <c r="M4019" s="3085"/>
      <c r="N4019" s="3085"/>
      <c r="P4019" s="3206"/>
    </row>
    <row r="4020" spans="1:16" s="3084" customFormat="1" ht="15">
      <c r="A4020" s="3085"/>
      <c r="K4020" s="3168"/>
      <c r="L4020" s="3085"/>
      <c r="M4020" s="3085"/>
      <c r="N4020" s="3085"/>
      <c r="P4020" s="3206"/>
    </row>
    <row r="4021" spans="1:16" s="3084" customFormat="1" ht="15">
      <c r="A4021" s="3085"/>
      <c r="K4021" s="3168"/>
      <c r="L4021" s="3085"/>
      <c r="M4021" s="3085"/>
      <c r="N4021" s="3085"/>
      <c r="P4021" s="3206"/>
    </row>
    <row r="4022" spans="1:16" s="3084" customFormat="1" ht="15">
      <c r="A4022" s="3085"/>
      <c r="K4022" s="3168"/>
      <c r="L4022" s="3085"/>
      <c r="M4022" s="3085"/>
      <c r="N4022" s="3085"/>
      <c r="P4022" s="3206"/>
    </row>
    <row r="4023" spans="1:16" s="3084" customFormat="1" ht="15">
      <c r="A4023" s="3085"/>
      <c r="K4023" s="3168"/>
      <c r="L4023" s="3085"/>
      <c r="M4023" s="3085"/>
      <c r="N4023" s="3085"/>
      <c r="P4023" s="3206"/>
    </row>
    <row r="4024" spans="1:16" s="3084" customFormat="1" ht="15">
      <c r="A4024" s="3085"/>
      <c r="K4024" s="3168"/>
      <c r="L4024" s="3085"/>
      <c r="M4024" s="3085"/>
      <c r="N4024" s="3085"/>
      <c r="P4024" s="3206"/>
    </row>
    <row r="4025" spans="1:16" s="3084" customFormat="1" ht="15">
      <c r="A4025" s="3085"/>
      <c r="K4025" s="3168"/>
      <c r="L4025" s="3085"/>
      <c r="M4025" s="3085"/>
      <c r="N4025" s="3085"/>
      <c r="P4025" s="3206"/>
    </row>
    <row r="4026" spans="1:16" s="3084" customFormat="1" ht="15">
      <c r="A4026" s="3085"/>
      <c r="K4026" s="3168"/>
      <c r="L4026" s="3085"/>
      <c r="M4026" s="3085"/>
      <c r="N4026" s="3085"/>
      <c r="P4026" s="3206"/>
    </row>
    <row r="4027" spans="1:16" s="3084" customFormat="1" ht="15">
      <c r="A4027" s="3085"/>
      <c r="K4027" s="3168"/>
      <c r="L4027" s="3085"/>
      <c r="M4027" s="3085"/>
      <c r="N4027" s="3085"/>
      <c r="P4027" s="3206"/>
    </row>
    <row r="4028" spans="1:16" s="3084" customFormat="1" ht="15">
      <c r="A4028" s="3085"/>
      <c r="K4028" s="3168"/>
      <c r="L4028" s="3085"/>
      <c r="M4028" s="3085"/>
      <c r="N4028" s="3085"/>
      <c r="P4028" s="3206"/>
    </row>
    <row r="4029" spans="1:16" s="3084" customFormat="1" ht="15">
      <c r="A4029" s="3085"/>
      <c r="K4029" s="3168"/>
      <c r="L4029" s="3085"/>
      <c r="M4029" s="3085"/>
      <c r="N4029" s="3085"/>
      <c r="P4029" s="3206"/>
    </row>
    <row r="4030" spans="1:16" s="3084" customFormat="1" ht="15">
      <c r="A4030" s="3085"/>
      <c r="K4030" s="3168"/>
      <c r="L4030" s="3085"/>
      <c r="M4030" s="3085"/>
      <c r="N4030" s="3085"/>
      <c r="P4030" s="3206"/>
    </row>
    <row r="4031" spans="1:16" s="3084" customFormat="1" ht="15">
      <c r="A4031" s="3085"/>
      <c r="K4031" s="3168"/>
      <c r="L4031" s="3085"/>
      <c r="M4031" s="3085"/>
      <c r="N4031" s="3085"/>
      <c r="P4031" s="3206"/>
    </row>
    <row r="4032" spans="1:16" s="3084" customFormat="1" ht="15">
      <c r="A4032" s="3085"/>
      <c r="K4032" s="3168"/>
      <c r="L4032" s="3085"/>
      <c r="M4032" s="3085"/>
      <c r="N4032" s="3085"/>
      <c r="P4032" s="3206"/>
    </row>
    <row r="4033" spans="1:16" s="3084" customFormat="1" ht="15">
      <c r="A4033" s="3085"/>
      <c r="K4033" s="3168"/>
      <c r="L4033" s="3085"/>
      <c r="M4033" s="3085"/>
      <c r="N4033" s="3085"/>
      <c r="P4033" s="3206"/>
    </row>
    <row r="4034" spans="1:16" s="3084" customFormat="1" ht="15">
      <c r="A4034" s="3085"/>
      <c r="K4034" s="3168"/>
      <c r="L4034" s="3085"/>
      <c r="M4034" s="3085"/>
      <c r="N4034" s="3085"/>
      <c r="P4034" s="3206"/>
    </row>
    <row r="4035" spans="1:16" s="3084" customFormat="1" ht="15">
      <c r="A4035" s="3085"/>
      <c r="K4035" s="3168"/>
      <c r="L4035" s="3085"/>
      <c r="M4035" s="3085"/>
      <c r="N4035" s="3085"/>
      <c r="P4035" s="3206"/>
    </row>
    <row r="4036" spans="1:16" s="3084" customFormat="1" ht="15">
      <c r="A4036" s="3085"/>
      <c r="K4036" s="3168"/>
      <c r="L4036" s="3085"/>
      <c r="M4036" s="3085"/>
      <c r="N4036" s="3085"/>
      <c r="P4036" s="3206"/>
    </row>
    <row r="4037" spans="1:16" s="3084" customFormat="1" ht="15">
      <c r="A4037" s="3085"/>
      <c r="K4037" s="3168"/>
      <c r="L4037" s="3085"/>
      <c r="M4037" s="3085"/>
      <c r="N4037" s="3085"/>
      <c r="P4037" s="3206"/>
    </row>
    <row r="4038" spans="1:16" s="3084" customFormat="1" ht="15">
      <c r="A4038" s="3085"/>
      <c r="K4038" s="3168"/>
      <c r="L4038" s="3085"/>
      <c r="M4038" s="3085"/>
      <c r="N4038" s="3085"/>
      <c r="P4038" s="3206"/>
    </row>
    <row r="4039" spans="1:16" s="3084" customFormat="1" ht="15">
      <c r="A4039" s="3085"/>
      <c r="K4039" s="3168"/>
      <c r="L4039" s="3085"/>
      <c r="M4039" s="3085"/>
      <c r="N4039" s="3085"/>
      <c r="P4039" s="3206"/>
    </row>
    <row r="4040" spans="1:16" s="3084" customFormat="1" ht="15">
      <c r="A4040" s="3085"/>
      <c r="K4040" s="3168"/>
      <c r="L4040" s="3085"/>
      <c r="M4040" s="3085"/>
      <c r="N4040" s="3085"/>
      <c r="P4040" s="3206"/>
    </row>
    <row r="4041" spans="1:16" s="3084" customFormat="1" ht="15">
      <c r="A4041" s="3085"/>
      <c r="K4041" s="3168"/>
      <c r="L4041" s="3085"/>
      <c r="M4041" s="3085"/>
      <c r="N4041" s="3085"/>
      <c r="P4041" s="3206"/>
    </row>
    <row r="4042" spans="1:16" s="3084" customFormat="1" ht="15">
      <c r="A4042" s="3085"/>
      <c r="K4042" s="3168"/>
      <c r="L4042" s="3085"/>
      <c r="M4042" s="3085"/>
      <c r="N4042" s="3085"/>
      <c r="P4042" s="3206"/>
    </row>
    <row r="4043" spans="1:16" s="3084" customFormat="1" ht="15">
      <c r="A4043" s="3085"/>
      <c r="K4043" s="3168"/>
      <c r="L4043" s="3085"/>
      <c r="M4043" s="3085"/>
      <c r="N4043" s="3085"/>
      <c r="P4043" s="3206"/>
    </row>
    <row r="4044" spans="1:16" s="3084" customFormat="1" ht="15">
      <c r="A4044" s="3085"/>
      <c r="K4044" s="3168"/>
      <c r="L4044" s="3085"/>
      <c r="M4044" s="3085"/>
      <c r="N4044" s="3085"/>
      <c r="P4044" s="3206"/>
    </row>
    <row r="4045" spans="1:16" s="3084" customFormat="1" ht="15">
      <c r="A4045" s="3085"/>
      <c r="K4045" s="3168"/>
      <c r="L4045" s="3085"/>
      <c r="M4045" s="3085"/>
      <c r="N4045" s="3085"/>
      <c r="P4045" s="3206"/>
    </row>
    <row r="4046" spans="1:16" s="3084" customFormat="1" ht="15">
      <c r="A4046" s="3085"/>
      <c r="K4046" s="3168"/>
      <c r="L4046" s="3085"/>
      <c r="M4046" s="3085"/>
      <c r="N4046" s="3085"/>
      <c r="P4046" s="3206"/>
    </row>
    <row r="4047" spans="1:16" s="3084" customFormat="1" ht="15">
      <c r="A4047" s="3085"/>
      <c r="K4047" s="3168"/>
      <c r="L4047" s="3085"/>
      <c r="M4047" s="3085"/>
      <c r="N4047" s="3085"/>
      <c r="P4047" s="3206"/>
    </row>
    <row r="4048" spans="1:16" s="3084" customFormat="1" ht="15">
      <c r="A4048" s="3085"/>
      <c r="K4048" s="3168"/>
      <c r="L4048" s="3085"/>
      <c r="M4048" s="3085"/>
      <c r="N4048" s="3085"/>
      <c r="P4048" s="3206"/>
    </row>
    <row r="4049" spans="1:16" s="3084" customFormat="1" ht="15">
      <c r="A4049" s="3085"/>
      <c r="K4049" s="3168"/>
      <c r="L4049" s="3085"/>
      <c r="M4049" s="3085"/>
      <c r="N4049" s="3085"/>
      <c r="P4049" s="3206"/>
    </row>
    <row r="4050" spans="1:16" s="3084" customFormat="1" ht="15">
      <c r="A4050" s="3085"/>
      <c r="K4050" s="3168"/>
      <c r="L4050" s="3085"/>
      <c r="M4050" s="3085"/>
      <c r="N4050" s="3085"/>
      <c r="P4050" s="3206"/>
    </row>
    <row r="4051" spans="1:16" s="3084" customFormat="1" ht="15">
      <c r="A4051" s="3085"/>
      <c r="K4051" s="3168"/>
      <c r="L4051" s="3085"/>
      <c r="M4051" s="3085"/>
      <c r="N4051" s="3085"/>
      <c r="P4051" s="3206"/>
    </row>
    <row r="4052" spans="1:16" s="3084" customFormat="1" ht="15">
      <c r="A4052" s="3085"/>
      <c r="K4052" s="3168"/>
      <c r="L4052" s="3085"/>
      <c r="M4052" s="3085"/>
      <c r="N4052" s="3085"/>
      <c r="P4052" s="3206"/>
    </row>
    <row r="4053" spans="1:16" s="3084" customFormat="1" ht="15">
      <c r="A4053" s="3085"/>
      <c r="K4053" s="3168"/>
      <c r="L4053" s="3085"/>
      <c r="M4053" s="3085"/>
      <c r="N4053" s="3085"/>
      <c r="P4053" s="3206"/>
    </row>
    <row r="4054" spans="1:16" s="3084" customFormat="1" ht="15">
      <c r="A4054" s="3085"/>
      <c r="K4054" s="3168"/>
      <c r="L4054" s="3085"/>
      <c r="M4054" s="3085"/>
      <c r="N4054" s="3085"/>
      <c r="P4054" s="3206"/>
    </row>
    <row r="4055" spans="1:16" s="3084" customFormat="1" ht="15">
      <c r="A4055" s="3085"/>
      <c r="K4055" s="3168"/>
      <c r="L4055" s="3085"/>
      <c r="M4055" s="3085"/>
      <c r="N4055" s="3085"/>
      <c r="P4055" s="3206"/>
    </row>
    <row r="4056" spans="1:16" s="3084" customFormat="1" ht="15">
      <c r="A4056" s="3085"/>
      <c r="K4056" s="3168"/>
      <c r="L4056" s="3085"/>
      <c r="M4056" s="3085"/>
      <c r="N4056" s="3085"/>
      <c r="P4056" s="3206"/>
    </row>
    <row r="4057" spans="1:16" s="3084" customFormat="1" ht="15">
      <c r="A4057" s="3085"/>
      <c r="K4057" s="3168"/>
      <c r="L4057" s="3085"/>
      <c r="M4057" s="3085"/>
      <c r="N4057" s="3085"/>
      <c r="P4057" s="3206"/>
    </row>
    <row r="4058" spans="1:16" s="3084" customFormat="1" ht="15">
      <c r="A4058" s="3085"/>
      <c r="K4058" s="3168"/>
      <c r="L4058" s="3085"/>
      <c r="M4058" s="3085"/>
      <c r="N4058" s="3085"/>
      <c r="P4058" s="3206"/>
    </row>
    <row r="4059" spans="1:16" s="3084" customFormat="1" ht="15">
      <c r="A4059" s="3085"/>
      <c r="K4059" s="3168"/>
      <c r="L4059" s="3085"/>
      <c r="M4059" s="3085"/>
      <c r="N4059" s="3085"/>
      <c r="P4059" s="3206"/>
    </row>
    <row r="4060" spans="1:16" s="3084" customFormat="1" ht="15">
      <c r="A4060" s="3085"/>
      <c r="K4060" s="3168"/>
      <c r="L4060" s="3085"/>
      <c r="M4060" s="3085"/>
      <c r="N4060" s="3085"/>
      <c r="P4060" s="3206"/>
    </row>
    <row r="4061" spans="1:16" s="3084" customFormat="1" ht="15">
      <c r="A4061" s="3085"/>
      <c r="K4061" s="3168"/>
      <c r="L4061" s="3085"/>
      <c r="M4061" s="3085"/>
      <c r="N4061" s="3085"/>
      <c r="P4061" s="3206"/>
    </row>
    <row r="4062" spans="1:16" s="3084" customFormat="1" ht="15">
      <c r="A4062" s="3085"/>
      <c r="K4062" s="3168"/>
      <c r="L4062" s="3085"/>
      <c r="M4062" s="3085"/>
      <c r="N4062" s="3085"/>
      <c r="P4062" s="3206"/>
    </row>
    <row r="4063" spans="1:16" s="3084" customFormat="1" ht="15">
      <c r="A4063" s="3085"/>
      <c r="K4063" s="3168"/>
      <c r="L4063" s="3085"/>
      <c r="M4063" s="3085"/>
      <c r="N4063" s="3085"/>
      <c r="P4063" s="3206"/>
    </row>
    <row r="4064" spans="1:16" s="3084" customFormat="1" ht="15">
      <c r="A4064" s="3085"/>
      <c r="K4064" s="3168"/>
      <c r="L4064" s="3085"/>
      <c r="M4064" s="3085"/>
      <c r="N4064" s="3085"/>
      <c r="P4064" s="3206"/>
    </row>
    <row r="4065" spans="1:16" s="3084" customFormat="1" ht="15">
      <c r="A4065" s="3085"/>
      <c r="K4065" s="3168"/>
      <c r="L4065" s="3085"/>
      <c r="M4065" s="3085"/>
      <c r="N4065" s="3085"/>
      <c r="P4065" s="3206"/>
    </row>
    <row r="4066" spans="1:16" s="3084" customFormat="1" ht="15">
      <c r="A4066" s="3085"/>
      <c r="K4066" s="3168"/>
      <c r="L4066" s="3085"/>
      <c r="M4066" s="3085"/>
      <c r="N4066" s="3085"/>
      <c r="P4066" s="3206"/>
    </row>
    <row r="4067" spans="1:16" s="3084" customFormat="1" ht="15">
      <c r="A4067" s="3085"/>
      <c r="K4067" s="3168"/>
      <c r="L4067" s="3085"/>
      <c r="M4067" s="3085"/>
      <c r="N4067" s="3085"/>
      <c r="P4067" s="3206"/>
    </row>
    <row r="4068" spans="1:16" s="3084" customFormat="1" ht="15">
      <c r="A4068" s="3085"/>
      <c r="K4068" s="3168"/>
      <c r="L4068" s="3085"/>
      <c r="M4068" s="3085"/>
      <c r="N4068" s="3085"/>
      <c r="P4068" s="3206"/>
    </row>
    <row r="4069" spans="1:16" s="3084" customFormat="1" ht="15">
      <c r="A4069" s="3085"/>
      <c r="K4069" s="3168"/>
      <c r="L4069" s="3085"/>
      <c r="M4069" s="3085"/>
      <c r="N4069" s="3085"/>
      <c r="P4069" s="3206"/>
    </row>
    <row r="4070" spans="1:16" s="3084" customFormat="1" ht="15">
      <c r="A4070" s="3085"/>
      <c r="K4070" s="3168"/>
      <c r="L4070" s="3085"/>
      <c r="M4070" s="3085"/>
      <c r="N4070" s="3085"/>
      <c r="P4070" s="3206"/>
    </row>
    <row r="4071" spans="1:16" s="3084" customFormat="1" ht="15">
      <c r="A4071" s="3085"/>
      <c r="K4071" s="3168"/>
      <c r="L4071" s="3085"/>
      <c r="M4071" s="3085"/>
      <c r="N4071" s="3085"/>
      <c r="P4071" s="3206"/>
    </row>
    <row r="4072" spans="1:16" s="3084" customFormat="1" ht="15">
      <c r="A4072" s="3085"/>
      <c r="K4072" s="3168"/>
      <c r="L4072" s="3085"/>
      <c r="M4072" s="3085"/>
      <c r="N4072" s="3085"/>
      <c r="P4072" s="3206"/>
    </row>
    <row r="4073" spans="1:16" s="3084" customFormat="1" ht="15">
      <c r="A4073" s="3085"/>
      <c r="K4073" s="3168"/>
      <c r="L4073" s="3085"/>
      <c r="M4073" s="3085"/>
      <c r="N4073" s="3085"/>
      <c r="P4073" s="3206"/>
    </row>
    <row r="4074" spans="1:16" s="3084" customFormat="1" ht="15">
      <c r="A4074" s="3085"/>
      <c r="K4074" s="3168"/>
      <c r="L4074" s="3085"/>
      <c r="M4074" s="3085"/>
      <c r="N4074" s="3085"/>
      <c r="P4074" s="3206"/>
    </row>
    <row r="4075" spans="1:16" s="3084" customFormat="1" ht="15">
      <c r="A4075" s="3085"/>
      <c r="K4075" s="3168"/>
      <c r="L4075" s="3085"/>
      <c r="M4075" s="3085"/>
      <c r="N4075" s="3085"/>
      <c r="P4075" s="3206"/>
    </row>
    <row r="4076" spans="1:16" s="3084" customFormat="1" ht="15">
      <c r="A4076" s="3085"/>
      <c r="K4076" s="3168"/>
      <c r="L4076" s="3085"/>
      <c r="M4076" s="3085"/>
      <c r="N4076" s="3085"/>
      <c r="P4076" s="3206"/>
    </row>
    <row r="4077" spans="1:16" s="3084" customFormat="1" ht="15">
      <c r="A4077" s="3085"/>
      <c r="K4077" s="3168"/>
      <c r="L4077" s="3085"/>
      <c r="M4077" s="3085"/>
      <c r="N4077" s="3085"/>
      <c r="P4077" s="3206"/>
    </row>
    <row r="4078" spans="1:16" s="3084" customFormat="1" ht="15">
      <c r="A4078" s="3085"/>
      <c r="K4078" s="3168"/>
      <c r="L4078" s="3085"/>
      <c r="M4078" s="3085"/>
      <c r="N4078" s="3085"/>
      <c r="P4078" s="3206"/>
    </row>
    <row r="4079" spans="1:16" s="3084" customFormat="1" ht="15">
      <c r="A4079" s="3085"/>
      <c r="K4079" s="3168"/>
      <c r="L4079" s="3085"/>
      <c r="M4079" s="3085"/>
      <c r="N4079" s="3085"/>
      <c r="P4079" s="3206"/>
    </row>
    <row r="4080" spans="1:16" s="3084" customFormat="1" ht="15">
      <c r="A4080" s="3085"/>
      <c r="K4080" s="3168"/>
      <c r="L4080" s="3085"/>
      <c r="M4080" s="3085"/>
      <c r="N4080" s="3085"/>
      <c r="P4080" s="3206"/>
    </row>
    <row r="4081" spans="1:16" s="3084" customFormat="1" ht="15">
      <c r="A4081" s="3085"/>
      <c r="K4081" s="3168"/>
      <c r="L4081" s="3085"/>
      <c r="M4081" s="3085"/>
      <c r="N4081" s="3085"/>
      <c r="P4081" s="3206"/>
    </row>
    <row r="4082" spans="1:16" s="3084" customFormat="1" ht="15">
      <c r="A4082" s="3085"/>
      <c r="K4082" s="3168"/>
      <c r="L4082" s="3085"/>
      <c r="M4082" s="3085"/>
      <c r="N4082" s="3085"/>
      <c r="P4082" s="3206"/>
    </row>
    <row r="4083" spans="1:16" s="3084" customFormat="1" ht="15">
      <c r="A4083" s="3085"/>
      <c r="K4083" s="3168"/>
      <c r="L4083" s="3085"/>
      <c r="M4083" s="3085"/>
      <c r="N4083" s="3085"/>
      <c r="P4083" s="3206"/>
    </row>
    <row r="4084" spans="1:16" s="3084" customFormat="1" ht="15">
      <c r="A4084" s="3085"/>
      <c r="K4084" s="3168"/>
      <c r="L4084" s="3085"/>
      <c r="M4084" s="3085"/>
      <c r="N4084" s="3085"/>
      <c r="P4084" s="3206"/>
    </row>
    <row r="4085" spans="1:16" s="3084" customFormat="1" ht="15">
      <c r="A4085" s="3085"/>
      <c r="K4085" s="3168"/>
      <c r="L4085" s="3085"/>
      <c r="M4085" s="3085"/>
      <c r="N4085" s="3085"/>
      <c r="P4085" s="3206"/>
    </row>
    <row r="4086" spans="1:16" s="3084" customFormat="1" ht="15">
      <c r="A4086" s="3085"/>
      <c r="K4086" s="3168"/>
      <c r="L4086" s="3085"/>
      <c r="M4086" s="3085"/>
      <c r="N4086" s="3085"/>
      <c r="P4086" s="3206"/>
    </row>
    <row r="4087" spans="1:16" s="3084" customFormat="1" ht="15">
      <c r="A4087" s="3085"/>
      <c r="K4087" s="3168"/>
      <c r="L4087" s="3085"/>
      <c r="M4087" s="3085"/>
      <c r="N4087" s="3085"/>
      <c r="P4087" s="3206"/>
    </row>
    <row r="4088" spans="1:16" s="3084" customFormat="1" ht="15">
      <c r="A4088" s="3085"/>
      <c r="K4088" s="3168"/>
      <c r="L4088" s="3085"/>
      <c r="M4088" s="3085"/>
      <c r="N4088" s="3085"/>
      <c r="P4088" s="3206"/>
    </row>
    <row r="4089" spans="1:16" s="3084" customFormat="1" ht="15">
      <c r="A4089" s="3085"/>
      <c r="K4089" s="3168"/>
      <c r="L4089" s="3085"/>
      <c r="M4089" s="3085"/>
      <c r="N4089" s="3085"/>
      <c r="P4089" s="3206"/>
    </row>
    <row r="4090" spans="1:16" s="3084" customFormat="1" ht="15">
      <c r="A4090" s="3085"/>
      <c r="K4090" s="3168"/>
      <c r="L4090" s="3085"/>
      <c r="M4090" s="3085"/>
      <c r="N4090" s="3085"/>
      <c r="P4090" s="3206"/>
    </row>
    <row r="4091" spans="1:16" s="3084" customFormat="1" ht="15">
      <c r="A4091" s="3085"/>
      <c r="K4091" s="3168"/>
      <c r="L4091" s="3085"/>
      <c r="M4091" s="3085"/>
      <c r="N4091" s="3085"/>
      <c r="P4091" s="3206"/>
    </row>
    <row r="4092" spans="1:16" s="3084" customFormat="1" ht="15">
      <c r="A4092" s="3085"/>
      <c r="K4092" s="3168"/>
      <c r="L4092" s="3085"/>
      <c r="M4092" s="3085"/>
      <c r="N4092" s="3085"/>
      <c r="P4092" s="3206"/>
    </row>
    <row r="4093" spans="1:16" s="3084" customFormat="1" ht="15">
      <c r="A4093" s="3085"/>
      <c r="K4093" s="3168"/>
      <c r="L4093" s="3085"/>
      <c r="M4093" s="3085"/>
      <c r="N4093" s="3085"/>
      <c r="P4093" s="3206"/>
    </row>
    <row r="4094" spans="1:16" s="3084" customFormat="1" ht="15">
      <c r="A4094" s="3085"/>
      <c r="K4094" s="3168"/>
      <c r="L4094" s="3085"/>
      <c r="M4094" s="3085"/>
      <c r="N4094" s="3085"/>
      <c r="P4094" s="3206"/>
    </row>
    <row r="4095" spans="1:16" s="3084" customFormat="1" ht="15">
      <c r="A4095" s="3085"/>
      <c r="K4095" s="3168"/>
      <c r="L4095" s="3085"/>
      <c r="M4095" s="3085"/>
      <c r="N4095" s="3085"/>
      <c r="P4095" s="3206"/>
    </row>
    <row r="4096" spans="1:16" s="3084" customFormat="1" ht="15">
      <c r="A4096" s="3085"/>
      <c r="K4096" s="3168"/>
      <c r="L4096" s="3085"/>
      <c r="M4096" s="3085"/>
      <c r="N4096" s="3085"/>
      <c r="P4096" s="3206"/>
    </row>
    <row r="4097" spans="1:16" s="3084" customFormat="1" ht="15">
      <c r="A4097" s="3085"/>
      <c r="K4097" s="3168"/>
      <c r="L4097" s="3085"/>
      <c r="M4097" s="3085"/>
      <c r="N4097" s="3085"/>
      <c r="P4097" s="3206"/>
    </row>
    <row r="4098" spans="1:16" s="3084" customFormat="1" ht="15">
      <c r="A4098" s="3085"/>
      <c r="K4098" s="3168"/>
      <c r="L4098" s="3085"/>
      <c r="M4098" s="3085"/>
      <c r="N4098" s="3085"/>
      <c r="P4098" s="3206"/>
    </row>
    <row r="4099" spans="1:16" s="3084" customFormat="1" ht="15">
      <c r="A4099" s="3085"/>
      <c r="K4099" s="3168"/>
      <c r="L4099" s="3085"/>
      <c r="M4099" s="3085"/>
      <c r="N4099" s="3085"/>
      <c r="P4099" s="3206"/>
    </row>
    <row r="4100" spans="1:16" s="3084" customFormat="1" ht="15">
      <c r="A4100" s="3085"/>
      <c r="K4100" s="3168"/>
      <c r="L4100" s="3085"/>
      <c r="M4100" s="3085"/>
      <c r="N4100" s="3085"/>
      <c r="P4100" s="3206"/>
    </row>
    <row r="4101" spans="1:16" s="3084" customFormat="1" ht="15">
      <c r="A4101" s="3085"/>
      <c r="K4101" s="3168"/>
      <c r="L4101" s="3085"/>
      <c r="M4101" s="3085"/>
      <c r="N4101" s="3085"/>
      <c r="P4101" s="3206"/>
    </row>
    <row r="4102" spans="1:16" s="3084" customFormat="1" ht="15">
      <c r="A4102" s="3085"/>
      <c r="K4102" s="3168"/>
      <c r="L4102" s="3085"/>
      <c r="M4102" s="3085"/>
      <c r="N4102" s="3085"/>
      <c r="P4102" s="3206"/>
    </row>
    <row r="4103" spans="1:16" s="3084" customFormat="1" ht="15">
      <c r="A4103" s="3085"/>
      <c r="K4103" s="3168"/>
      <c r="L4103" s="3085"/>
      <c r="M4103" s="3085"/>
      <c r="N4103" s="3085"/>
      <c r="P4103" s="3206"/>
    </row>
    <row r="4104" spans="1:16" s="3084" customFormat="1" ht="15">
      <c r="A4104" s="3085"/>
      <c r="K4104" s="3168"/>
      <c r="L4104" s="3085"/>
      <c r="M4104" s="3085"/>
      <c r="N4104" s="3085"/>
      <c r="P4104" s="3206"/>
    </row>
    <row r="4105" spans="1:16" s="3084" customFormat="1" ht="15">
      <c r="A4105" s="3085"/>
      <c r="K4105" s="3168"/>
      <c r="L4105" s="3085"/>
      <c r="M4105" s="3085"/>
      <c r="N4105" s="3085"/>
      <c r="P4105" s="3206"/>
    </row>
    <row r="4106" spans="1:16" s="3084" customFormat="1" ht="15">
      <c r="A4106" s="3085"/>
      <c r="K4106" s="3168"/>
      <c r="L4106" s="3085"/>
      <c r="M4106" s="3085"/>
      <c r="N4106" s="3085"/>
      <c r="P4106" s="3206"/>
    </row>
    <row r="4107" spans="1:16" s="3084" customFormat="1" ht="15">
      <c r="A4107" s="3085"/>
      <c r="K4107" s="3168"/>
      <c r="L4107" s="3085"/>
      <c r="M4107" s="3085"/>
      <c r="N4107" s="3085"/>
      <c r="P4107" s="3206"/>
    </row>
    <row r="4108" spans="1:16" s="3084" customFormat="1" ht="15">
      <c r="A4108" s="3085"/>
      <c r="K4108" s="3168"/>
      <c r="L4108" s="3085"/>
      <c r="M4108" s="3085"/>
      <c r="N4108" s="3085"/>
      <c r="P4108" s="3206"/>
    </row>
    <row r="4109" spans="1:16" s="3084" customFormat="1" ht="15">
      <c r="A4109" s="3085"/>
      <c r="K4109" s="3168"/>
      <c r="L4109" s="3085"/>
      <c r="M4109" s="3085"/>
      <c r="N4109" s="3085"/>
      <c r="P4109" s="3206"/>
    </row>
    <row r="4110" spans="1:16" s="3084" customFormat="1" ht="15">
      <c r="A4110" s="3085"/>
      <c r="K4110" s="3168"/>
      <c r="L4110" s="3085"/>
      <c r="M4110" s="3085"/>
      <c r="N4110" s="3085"/>
      <c r="P4110" s="3206"/>
    </row>
    <row r="4111" spans="1:16" s="3084" customFormat="1" ht="15">
      <c r="A4111" s="3085"/>
      <c r="K4111" s="3168"/>
      <c r="L4111" s="3085"/>
      <c r="M4111" s="3085"/>
      <c r="N4111" s="3085"/>
      <c r="P4111" s="3206"/>
    </row>
    <row r="4112" spans="1:16" s="3084" customFormat="1" ht="15">
      <c r="A4112" s="3085"/>
      <c r="K4112" s="3168"/>
      <c r="L4112" s="3085"/>
      <c r="M4112" s="3085"/>
      <c r="N4112" s="3085"/>
      <c r="P4112" s="3206"/>
    </row>
    <row r="4113" spans="1:16" s="3084" customFormat="1" ht="15">
      <c r="A4113" s="3085"/>
      <c r="K4113" s="3168"/>
      <c r="L4113" s="3085"/>
      <c r="M4113" s="3085"/>
      <c r="N4113" s="3085"/>
      <c r="P4113" s="3206"/>
    </row>
    <row r="4114" spans="1:16" s="3084" customFormat="1" ht="15">
      <c r="A4114" s="3085"/>
      <c r="K4114" s="3168"/>
      <c r="L4114" s="3085"/>
      <c r="M4114" s="3085"/>
      <c r="N4114" s="3085"/>
      <c r="P4114" s="3206"/>
    </row>
    <row r="4115" spans="1:16" s="3084" customFormat="1" ht="15">
      <c r="A4115" s="3085"/>
      <c r="K4115" s="3168"/>
      <c r="L4115" s="3085"/>
      <c r="M4115" s="3085"/>
      <c r="N4115" s="3085"/>
      <c r="P4115" s="3206"/>
    </row>
    <row r="4116" spans="1:16" s="3084" customFormat="1" ht="15">
      <c r="A4116" s="3085"/>
      <c r="K4116" s="3168"/>
      <c r="L4116" s="3085"/>
      <c r="M4116" s="3085"/>
      <c r="N4116" s="3085"/>
      <c r="P4116" s="3206"/>
    </row>
    <row r="4117" spans="1:16" s="3084" customFormat="1" ht="15">
      <c r="A4117" s="3085"/>
      <c r="K4117" s="3168"/>
      <c r="L4117" s="3085"/>
      <c r="M4117" s="3085"/>
      <c r="N4117" s="3085"/>
      <c r="P4117" s="3206"/>
    </row>
    <row r="4118" spans="1:16" s="3084" customFormat="1" ht="15">
      <c r="A4118" s="3085"/>
      <c r="K4118" s="3168"/>
      <c r="L4118" s="3085"/>
      <c r="M4118" s="3085"/>
      <c r="N4118" s="3085"/>
      <c r="P4118" s="3206"/>
    </row>
    <row r="4119" spans="1:16" s="3084" customFormat="1" ht="15">
      <c r="A4119" s="3085"/>
      <c r="K4119" s="3168"/>
      <c r="L4119" s="3085"/>
      <c r="M4119" s="3085"/>
      <c r="N4119" s="3085"/>
      <c r="P4119" s="3206"/>
    </row>
    <row r="4120" spans="1:16" s="3084" customFormat="1" ht="15">
      <c r="A4120" s="3085"/>
      <c r="K4120" s="3168"/>
      <c r="L4120" s="3085"/>
      <c r="M4120" s="3085"/>
      <c r="N4120" s="3085"/>
      <c r="P4120" s="3206"/>
    </row>
    <row r="4121" spans="1:16" s="3084" customFormat="1" ht="15">
      <c r="A4121" s="3085"/>
      <c r="K4121" s="3168"/>
      <c r="L4121" s="3085"/>
      <c r="M4121" s="3085"/>
      <c r="N4121" s="3085"/>
      <c r="P4121" s="3206"/>
    </row>
    <row r="4122" spans="1:16" s="3084" customFormat="1" ht="15">
      <c r="A4122" s="3085"/>
      <c r="K4122" s="3168"/>
      <c r="L4122" s="3085"/>
      <c r="M4122" s="3085"/>
      <c r="N4122" s="3085"/>
      <c r="P4122" s="3206"/>
    </row>
    <row r="4123" spans="1:16" s="3084" customFormat="1" ht="15">
      <c r="A4123" s="3085"/>
      <c r="K4123" s="3168"/>
      <c r="L4123" s="3085"/>
      <c r="M4123" s="3085"/>
      <c r="N4123" s="3085"/>
      <c r="P4123" s="3206"/>
    </row>
    <row r="4124" spans="1:16" s="3084" customFormat="1" ht="15">
      <c r="A4124" s="3085"/>
      <c r="K4124" s="3168"/>
      <c r="L4124" s="3085"/>
      <c r="M4124" s="3085"/>
      <c r="N4124" s="3085"/>
      <c r="P4124" s="3206"/>
    </row>
    <row r="4125" spans="1:16" s="3084" customFormat="1" ht="15">
      <c r="A4125" s="3085"/>
      <c r="K4125" s="3168"/>
      <c r="L4125" s="3085"/>
      <c r="M4125" s="3085"/>
      <c r="N4125" s="3085"/>
      <c r="P4125" s="3206"/>
    </row>
    <row r="4126" spans="1:16" s="3084" customFormat="1" ht="15">
      <c r="A4126" s="3085"/>
      <c r="K4126" s="3168"/>
      <c r="L4126" s="3085"/>
      <c r="M4126" s="3085"/>
      <c r="N4126" s="3085"/>
      <c r="P4126" s="3206"/>
    </row>
    <row r="4127" spans="1:16" s="3084" customFormat="1" ht="15">
      <c r="A4127" s="3085"/>
      <c r="K4127" s="3168"/>
      <c r="L4127" s="3085"/>
      <c r="M4127" s="3085"/>
      <c r="N4127" s="3085"/>
      <c r="P4127" s="3206"/>
    </row>
    <row r="4128" spans="1:16" s="3084" customFormat="1" ht="15">
      <c r="A4128" s="3085"/>
      <c r="K4128" s="3168"/>
      <c r="L4128" s="3085"/>
      <c r="M4128" s="3085"/>
      <c r="N4128" s="3085"/>
      <c r="P4128" s="3206"/>
    </row>
    <row r="4129" spans="1:16" s="3084" customFormat="1" ht="15">
      <c r="A4129" s="3085"/>
      <c r="K4129" s="3168"/>
      <c r="L4129" s="3085"/>
      <c r="M4129" s="3085"/>
      <c r="N4129" s="3085"/>
      <c r="P4129" s="3206"/>
    </row>
    <row r="4130" spans="1:16" s="3084" customFormat="1" ht="15">
      <c r="A4130" s="3085"/>
      <c r="K4130" s="3168"/>
      <c r="L4130" s="3085"/>
      <c r="M4130" s="3085"/>
      <c r="N4130" s="3085"/>
      <c r="P4130" s="3206"/>
    </row>
    <row r="4131" spans="1:16" s="3084" customFormat="1" ht="15">
      <c r="A4131" s="3085"/>
      <c r="K4131" s="3168"/>
      <c r="L4131" s="3085"/>
      <c r="M4131" s="3085"/>
      <c r="N4131" s="3085"/>
      <c r="P4131" s="3206"/>
    </row>
    <row r="4132" spans="1:16" s="3084" customFormat="1" ht="15">
      <c r="A4132" s="3085"/>
      <c r="K4132" s="3168"/>
      <c r="L4132" s="3085"/>
      <c r="M4132" s="3085"/>
      <c r="N4132" s="3085"/>
      <c r="P4132" s="3206"/>
    </row>
    <row r="4133" spans="1:16" s="3084" customFormat="1" ht="15">
      <c r="A4133" s="3085"/>
      <c r="K4133" s="3168"/>
      <c r="L4133" s="3085"/>
      <c r="M4133" s="3085"/>
      <c r="N4133" s="3085"/>
      <c r="P4133" s="3206"/>
    </row>
    <row r="4134" spans="1:16" s="3084" customFormat="1" ht="15">
      <c r="A4134" s="3085"/>
      <c r="K4134" s="3168"/>
      <c r="L4134" s="3085"/>
      <c r="M4134" s="3085"/>
      <c r="N4134" s="3085"/>
      <c r="P4134" s="3206"/>
    </row>
    <row r="4135" spans="1:16" s="3084" customFormat="1" ht="15">
      <c r="A4135" s="3085"/>
      <c r="K4135" s="3168"/>
      <c r="L4135" s="3085"/>
      <c r="M4135" s="3085"/>
      <c r="N4135" s="3085"/>
      <c r="P4135" s="3206"/>
    </row>
    <row r="4136" spans="1:16" s="3084" customFormat="1" ht="15">
      <c r="A4136" s="3085"/>
      <c r="K4136" s="3168"/>
      <c r="L4136" s="3085"/>
      <c r="M4136" s="3085"/>
      <c r="N4136" s="3085"/>
      <c r="P4136" s="3206"/>
    </row>
    <row r="4137" spans="1:16" s="3084" customFormat="1" ht="15">
      <c r="A4137" s="3085"/>
      <c r="K4137" s="3168"/>
      <c r="L4137" s="3085"/>
      <c r="M4137" s="3085"/>
      <c r="N4137" s="3085"/>
      <c r="P4137" s="3206"/>
    </row>
    <row r="4138" spans="1:16" s="3084" customFormat="1" ht="15">
      <c r="A4138" s="3085"/>
      <c r="K4138" s="3168"/>
      <c r="L4138" s="3085"/>
      <c r="M4138" s="3085"/>
      <c r="N4138" s="3085"/>
      <c r="P4138" s="3206"/>
    </row>
    <row r="4139" spans="1:16" s="3084" customFormat="1" ht="15">
      <c r="A4139" s="3085"/>
      <c r="K4139" s="3168"/>
      <c r="L4139" s="3085"/>
      <c r="M4139" s="3085"/>
      <c r="N4139" s="3085"/>
      <c r="P4139" s="3206"/>
    </row>
    <row r="4140" spans="1:16" s="3084" customFormat="1" ht="15">
      <c r="A4140" s="3085"/>
      <c r="K4140" s="3168"/>
      <c r="L4140" s="3085"/>
      <c r="M4140" s="3085"/>
      <c r="N4140" s="3085"/>
      <c r="P4140" s="3206"/>
    </row>
    <row r="4141" spans="1:16" s="3084" customFormat="1" ht="15">
      <c r="A4141" s="3085"/>
      <c r="K4141" s="3168"/>
      <c r="L4141" s="3085"/>
      <c r="M4141" s="3085"/>
      <c r="N4141" s="3085"/>
      <c r="P4141" s="3206"/>
    </row>
    <row r="4142" spans="1:16" s="3084" customFormat="1" ht="15">
      <c r="A4142" s="3085"/>
      <c r="K4142" s="3168"/>
      <c r="L4142" s="3085"/>
      <c r="M4142" s="3085"/>
      <c r="N4142" s="3085"/>
      <c r="P4142" s="3206"/>
    </row>
    <row r="4143" spans="1:16" s="3084" customFormat="1" ht="15">
      <c r="A4143" s="3085"/>
      <c r="K4143" s="3168"/>
      <c r="L4143" s="3085"/>
      <c r="M4143" s="3085"/>
      <c r="N4143" s="3085"/>
      <c r="P4143" s="3206"/>
    </row>
    <row r="4144" spans="1:16" s="3084" customFormat="1" ht="15">
      <c r="A4144" s="3085"/>
      <c r="K4144" s="3168"/>
      <c r="L4144" s="3085"/>
      <c r="M4144" s="3085"/>
      <c r="N4144" s="3085"/>
      <c r="P4144" s="3206"/>
    </row>
    <row r="4145" spans="1:16" s="3084" customFormat="1" ht="15">
      <c r="A4145" s="3085"/>
      <c r="K4145" s="3168"/>
      <c r="L4145" s="3085"/>
      <c r="M4145" s="3085"/>
      <c r="N4145" s="3085"/>
      <c r="P4145" s="3206"/>
    </row>
    <row r="4146" spans="1:16" s="3084" customFormat="1" ht="15">
      <c r="A4146" s="3085"/>
      <c r="K4146" s="3168"/>
      <c r="L4146" s="3085"/>
      <c r="M4146" s="3085"/>
      <c r="N4146" s="3085"/>
      <c r="P4146" s="3206"/>
    </row>
    <row r="4147" spans="1:16" s="3084" customFormat="1" ht="15">
      <c r="A4147" s="3085"/>
      <c r="K4147" s="3168"/>
      <c r="L4147" s="3085"/>
      <c r="M4147" s="3085"/>
      <c r="N4147" s="3085"/>
      <c r="P4147" s="3206"/>
    </row>
    <row r="4148" spans="1:16" s="3084" customFormat="1" ht="15">
      <c r="A4148" s="3085"/>
      <c r="K4148" s="3168"/>
      <c r="L4148" s="3085"/>
      <c r="M4148" s="3085"/>
      <c r="N4148" s="3085"/>
      <c r="P4148" s="3206"/>
    </row>
    <row r="4149" spans="1:16" s="3084" customFormat="1" ht="15">
      <c r="A4149" s="3085"/>
      <c r="K4149" s="3168"/>
      <c r="L4149" s="3085"/>
      <c r="M4149" s="3085"/>
      <c r="N4149" s="3085"/>
      <c r="P4149" s="3206"/>
    </row>
    <row r="4150" spans="1:16" s="3084" customFormat="1" ht="15">
      <c r="A4150" s="3085"/>
      <c r="K4150" s="3168"/>
      <c r="L4150" s="3085"/>
      <c r="M4150" s="3085"/>
      <c r="N4150" s="3085"/>
      <c r="P4150" s="3206"/>
    </row>
    <row r="4151" spans="1:16" s="3084" customFormat="1" ht="15">
      <c r="A4151" s="3085"/>
      <c r="K4151" s="3168"/>
      <c r="L4151" s="3085"/>
      <c r="M4151" s="3085"/>
      <c r="N4151" s="3085"/>
      <c r="P4151" s="3206"/>
    </row>
    <row r="4152" spans="1:16" s="3084" customFormat="1" ht="15">
      <c r="A4152" s="3085"/>
      <c r="K4152" s="3168"/>
      <c r="L4152" s="3085"/>
      <c r="M4152" s="3085"/>
      <c r="N4152" s="3085"/>
      <c r="P4152" s="3206"/>
    </row>
    <row r="4153" spans="1:16" s="3084" customFormat="1" ht="15">
      <c r="A4153" s="3085"/>
      <c r="K4153" s="3168"/>
      <c r="L4153" s="3085"/>
      <c r="M4153" s="3085"/>
      <c r="N4153" s="3085"/>
      <c r="P4153" s="3206"/>
    </row>
    <row r="4154" spans="1:16" s="3084" customFormat="1" ht="15">
      <c r="A4154" s="3085"/>
      <c r="K4154" s="3168"/>
      <c r="L4154" s="3085"/>
      <c r="M4154" s="3085"/>
      <c r="N4154" s="3085"/>
      <c r="P4154" s="3206"/>
    </row>
    <row r="4155" spans="1:16" s="3084" customFormat="1" ht="15">
      <c r="A4155" s="3085"/>
      <c r="K4155" s="3168"/>
      <c r="L4155" s="3085"/>
      <c r="M4155" s="3085"/>
      <c r="N4155" s="3085"/>
      <c r="P4155" s="3206"/>
    </row>
    <row r="4156" spans="1:16" s="3084" customFormat="1" ht="15">
      <c r="A4156" s="3085"/>
      <c r="K4156" s="3168"/>
      <c r="L4156" s="3085"/>
      <c r="M4156" s="3085"/>
      <c r="N4156" s="3085"/>
      <c r="P4156" s="3206"/>
    </row>
    <row r="4157" spans="1:16" s="3084" customFormat="1" ht="15">
      <c r="A4157" s="3085"/>
      <c r="K4157" s="3168"/>
      <c r="L4157" s="3085"/>
      <c r="M4157" s="3085"/>
      <c r="N4157" s="3085"/>
      <c r="P4157" s="3206"/>
    </row>
    <row r="4158" spans="1:16" s="3084" customFormat="1" ht="15">
      <c r="A4158" s="3085"/>
      <c r="K4158" s="3168"/>
      <c r="L4158" s="3085"/>
      <c r="M4158" s="3085"/>
      <c r="N4158" s="3085"/>
      <c r="P4158" s="3206"/>
    </row>
    <row r="4159" spans="1:16" s="3084" customFormat="1" ht="15">
      <c r="A4159" s="3085"/>
      <c r="K4159" s="3168"/>
      <c r="L4159" s="3085"/>
      <c r="M4159" s="3085"/>
      <c r="N4159" s="3085"/>
      <c r="P4159" s="3206"/>
    </row>
    <row r="4160" spans="1:16" s="3084" customFormat="1" ht="15">
      <c r="A4160" s="3085"/>
      <c r="K4160" s="3168"/>
      <c r="L4160" s="3085"/>
      <c r="M4160" s="3085"/>
      <c r="N4160" s="3085"/>
      <c r="P4160" s="3206"/>
    </row>
    <row r="4161" spans="1:16" s="3084" customFormat="1" ht="15">
      <c r="A4161" s="3085"/>
      <c r="K4161" s="3168"/>
      <c r="L4161" s="3085"/>
      <c r="M4161" s="3085"/>
      <c r="N4161" s="3085"/>
      <c r="P4161" s="3206"/>
    </row>
    <row r="4162" spans="1:16" s="3084" customFormat="1" ht="15">
      <c r="A4162" s="3085"/>
      <c r="K4162" s="3168"/>
      <c r="L4162" s="3085"/>
      <c r="M4162" s="3085"/>
      <c r="N4162" s="3085"/>
      <c r="P4162" s="3206"/>
    </row>
    <row r="4163" spans="1:16" s="3084" customFormat="1" ht="15">
      <c r="A4163" s="3085"/>
      <c r="K4163" s="3168"/>
      <c r="L4163" s="3085"/>
      <c r="M4163" s="3085"/>
      <c r="N4163" s="3085"/>
      <c r="P4163" s="3206"/>
    </row>
    <row r="4164" spans="1:16" s="3084" customFormat="1" ht="15">
      <c r="A4164" s="3085"/>
      <c r="K4164" s="3168"/>
      <c r="L4164" s="3085"/>
      <c r="M4164" s="3085"/>
      <c r="N4164" s="3085"/>
      <c r="P4164" s="3206"/>
    </row>
    <row r="4165" spans="1:16" s="3084" customFormat="1" ht="15">
      <c r="A4165" s="3085"/>
      <c r="K4165" s="3168"/>
      <c r="L4165" s="3085"/>
      <c r="M4165" s="3085"/>
      <c r="N4165" s="3085"/>
      <c r="P4165" s="3206"/>
    </row>
    <row r="4166" spans="1:16" s="3084" customFormat="1" ht="15">
      <c r="A4166" s="3085"/>
      <c r="K4166" s="3168"/>
      <c r="L4166" s="3085"/>
      <c r="M4166" s="3085"/>
      <c r="N4166" s="3085"/>
      <c r="P4166" s="3206"/>
    </row>
    <row r="4167" spans="1:16" s="3084" customFormat="1" ht="15">
      <c r="A4167" s="3085"/>
      <c r="K4167" s="3168"/>
      <c r="L4167" s="3085"/>
      <c r="M4167" s="3085"/>
      <c r="N4167" s="3085"/>
      <c r="P4167" s="3206"/>
    </row>
    <row r="4168" spans="1:16" s="3084" customFormat="1" ht="15">
      <c r="A4168" s="3085"/>
      <c r="K4168" s="3168"/>
      <c r="L4168" s="3085"/>
      <c r="M4168" s="3085"/>
      <c r="N4168" s="3085"/>
      <c r="P4168" s="3206"/>
    </row>
    <row r="4169" spans="1:16" s="3084" customFormat="1" ht="15">
      <c r="A4169" s="3085"/>
      <c r="K4169" s="3168"/>
      <c r="L4169" s="3085"/>
      <c r="M4169" s="3085"/>
      <c r="N4169" s="3085"/>
      <c r="P4169" s="3206"/>
    </row>
    <row r="4170" spans="1:16" s="3084" customFormat="1" ht="15">
      <c r="A4170" s="3085"/>
      <c r="K4170" s="3168"/>
      <c r="L4170" s="3085"/>
      <c r="M4170" s="3085"/>
      <c r="N4170" s="3085"/>
      <c r="P4170" s="3206"/>
    </row>
    <row r="4171" spans="1:16" s="3084" customFormat="1" ht="15">
      <c r="A4171" s="3085"/>
      <c r="K4171" s="3168"/>
      <c r="L4171" s="3085"/>
      <c r="M4171" s="3085"/>
      <c r="N4171" s="3085"/>
      <c r="P4171" s="3206"/>
    </row>
    <row r="4172" spans="1:16" s="3084" customFormat="1" ht="15">
      <c r="A4172" s="3085"/>
      <c r="K4172" s="3168"/>
      <c r="L4172" s="3085"/>
      <c r="M4172" s="3085"/>
      <c r="N4172" s="3085"/>
      <c r="P4172" s="3206"/>
    </row>
    <row r="4173" spans="1:16" s="3084" customFormat="1" ht="15">
      <c r="A4173" s="3085"/>
      <c r="K4173" s="3168"/>
      <c r="L4173" s="3085"/>
      <c r="M4173" s="3085"/>
      <c r="N4173" s="3085"/>
      <c r="P4173" s="3206"/>
    </row>
    <row r="4174" spans="1:16" s="3084" customFormat="1" ht="15">
      <c r="A4174" s="3085"/>
      <c r="K4174" s="3168"/>
      <c r="L4174" s="3085"/>
      <c r="M4174" s="3085"/>
      <c r="N4174" s="3085"/>
      <c r="P4174" s="3206"/>
    </row>
    <row r="4175" spans="1:16" s="3084" customFormat="1" ht="15">
      <c r="A4175" s="3085"/>
      <c r="K4175" s="3168"/>
      <c r="L4175" s="3085"/>
      <c r="M4175" s="3085"/>
      <c r="N4175" s="3085"/>
      <c r="P4175" s="3206"/>
    </row>
    <row r="4176" spans="1:16" s="3084" customFormat="1" ht="15">
      <c r="A4176" s="3085"/>
      <c r="K4176" s="3168"/>
      <c r="L4176" s="3085"/>
      <c r="M4176" s="3085"/>
      <c r="N4176" s="3085"/>
      <c r="P4176" s="3206"/>
    </row>
    <row r="4177" spans="1:16" s="3084" customFormat="1" ht="15">
      <c r="A4177" s="3085"/>
      <c r="K4177" s="3168"/>
      <c r="L4177" s="3085"/>
      <c r="M4177" s="3085"/>
      <c r="N4177" s="3085"/>
      <c r="P4177" s="3206"/>
    </row>
    <row r="4178" spans="1:16" s="3084" customFormat="1" ht="15">
      <c r="A4178" s="3085"/>
      <c r="K4178" s="3168"/>
      <c r="L4178" s="3085"/>
      <c r="M4178" s="3085"/>
      <c r="N4178" s="3085"/>
      <c r="P4178" s="3206"/>
    </row>
    <row r="4179" spans="1:16" s="3084" customFormat="1" ht="15">
      <c r="A4179" s="3085"/>
      <c r="K4179" s="3168"/>
      <c r="L4179" s="3085"/>
      <c r="M4179" s="3085"/>
      <c r="N4179" s="3085"/>
      <c r="P4179" s="3206"/>
    </row>
    <row r="4180" spans="1:16" s="3084" customFormat="1" ht="15">
      <c r="A4180" s="3085"/>
      <c r="K4180" s="3168"/>
      <c r="L4180" s="3085"/>
      <c r="M4180" s="3085"/>
      <c r="N4180" s="3085"/>
      <c r="P4180" s="3206"/>
    </row>
    <row r="4181" spans="1:16" s="3084" customFormat="1" ht="15">
      <c r="A4181" s="3085"/>
      <c r="K4181" s="3168"/>
      <c r="L4181" s="3085"/>
      <c r="M4181" s="3085"/>
      <c r="N4181" s="3085"/>
      <c r="P4181" s="3206"/>
    </row>
    <row r="4182" spans="1:16" s="3084" customFormat="1" ht="15">
      <c r="A4182" s="3085"/>
      <c r="K4182" s="3168"/>
      <c r="L4182" s="3085"/>
      <c r="M4182" s="3085"/>
      <c r="N4182" s="3085"/>
      <c r="P4182" s="3206"/>
    </row>
    <row r="4183" spans="1:16" s="3084" customFormat="1" ht="15">
      <c r="A4183" s="3085"/>
      <c r="K4183" s="3168"/>
      <c r="L4183" s="3085"/>
      <c r="M4183" s="3085"/>
      <c r="N4183" s="3085"/>
      <c r="P4183" s="3206"/>
    </row>
    <row r="4184" spans="1:16" s="3084" customFormat="1" ht="15">
      <c r="A4184" s="3085"/>
      <c r="K4184" s="3168"/>
      <c r="L4184" s="3085"/>
      <c r="M4184" s="3085"/>
      <c r="N4184" s="3085"/>
      <c r="P4184" s="3206"/>
    </row>
    <row r="4185" spans="1:16" s="3084" customFormat="1" ht="15">
      <c r="A4185" s="3085"/>
      <c r="K4185" s="3168"/>
      <c r="L4185" s="3085"/>
      <c r="M4185" s="3085"/>
      <c r="N4185" s="3085"/>
      <c r="P4185" s="3206"/>
    </row>
    <row r="4186" spans="1:16" s="3084" customFormat="1" ht="15">
      <c r="A4186" s="3085"/>
      <c r="K4186" s="3168"/>
      <c r="L4186" s="3085"/>
      <c r="M4186" s="3085"/>
      <c r="N4186" s="3085"/>
      <c r="P4186" s="3206"/>
    </row>
    <row r="4187" spans="1:16" s="3084" customFormat="1" ht="15">
      <c r="A4187" s="3085"/>
      <c r="K4187" s="3168"/>
      <c r="L4187" s="3085"/>
      <c r="M4187" s="3085"/>
      <c r="N4187" s="3085"/>
      <c r="P4187" s="3206"/>
    </row>
    <row r="4188" spans="1:16" s="3084" customFormat="1" ht="15">
      <c r="A4188" s="3085"/>
      <c r="K4188" s="3168"/>
      <c r="L4188" s="3085"/>
      <c r="M4188" s="3085"/>
      <c r="N4188" s="3085"/>
      <c r="P4188" s="3206"/>
    </row>
    <row r="4189" spans="1:16" s="3084" customFormat="1" ht="15">
      <c r="A4189" s="3085"/>
      <c r="K4189" s="3168"/>
      <c r="L4189" s="3085"/>
      <c r="M4189" s="3085"/>
      <c r="N4189" s="3085"/>
      <c r="P4189" s="3206"/>
    </row>
    <row r="4190" spans="1:16" s="3084" customFormat="1" ht="15">
      <c r="A4190" s="3085"/>
      <c r="K4190" s="3168"/>
      <c r="L4190" s="3085"/>
      <c r="M4190" s="3085"/>
      <c r="N4190" s="3085"/>
      <c r="P4190" s="3206"/>
    </row>
    <row r="4191" spans="1:16" s="3084" customFormat="1" ht="15">
      <c r="A4191" s="3085"/>
      <c r="K4191" s="3168"/>
      <c r="L4191" s="3085"/>
      <c r="M4191" s="3085"/>
      <c r="N4191" s="3085"/>
      <c r="P4191" s="3206"/>
    </row>
    <row r="4192" spans="1:16" s="3084" customFormat="1" ht="15">
      <c r="A4192" s="3085"/>
      <c r="K4192" s="3168"/>
      <c r="L4192" s="3085"/>
      <c r="M4192" s="3085"/>
      <c r="N4192" s="3085"/>
      <c r="P4192" s="3206"/>
    </row>
    <row r="4193" spans="1:16" s="3084" customFormat="1" ht="15">
      <c r="A4193" s="3085"/>
      <c r="K4193" s="3168"/>
      <c r="L4193" s="3085"/>
      <c r="M4193" s="3085"/>
      <c r="N4193" s="3085"/>
      <c r="P4193" s="3206"/>
    </row>
    <row r="4194" spans="1:16" s="3084" customFormat="1" ht="15">
      <c r="A4194" s="3085"/>
      <c r="K4194" s="3168"/>
      <c r="L4194" s="3085"/>
      <c r="M4194" s="3085"/>
      <c r="N4194" s="3085"/>
      <c r="P4194" s="3206"/>
    </row>
    <row r="4195" spans="1:16" s="3084" customFormat="1" ht="15">
      <c r="A4195" s="3085"/>
      <c r="K4195" s="3168"/>
      <c r="L4195" s="3085"/>
      <c r="M4195" s="3085"/>
      <c r="N4195" s="3085"/>
      <c r="P4195" s="3206"/>
    </row>
    <row r="4196" spans="1:16" s="3084" customFormat="1" ht="15">
      <c r="A4196" s="3085"/>
      <c r="K4196" s="3168"/>
      <c r="L4196" s="3085"/>
      <c r="M4196" s="3085"/>
      <c r="N4196" s="3085"/>
      <c r="P4196" s="3206"/>
    </row>
    <row r="4197" spans="1:16" s="3084" customFormat="1" ht="15">
      <c r="A4197" s="3085"/>
      <c r="K4197" s="3168"/>
      <c r="L4197" s="3085"/>
      <c r="M4197" s="3085"/>
      <c r="N4197" s="3085"/>
      <c r="P4197" s="3206"/>
    </row>
    <row r="4198" spans="1:16" s="3084" customFormat="1" ht="15">
      <c r="A4198" s="3085"/>
      <c r="K4198" s="3168"/>
      <c r="L4198" s="3085"/>
      <c r="M4198" s="3085"/>
      <c r="N4198" s="3085"/>
      <c r="P4198" s="3206"/>
    </row>
    <row r="4199" spans="1:16" s="3084" customFormat="1" ht="15">
      <c r="A4199" s="3085"/>
      <c r="K4199" s="3168"/>
      <c r="L4199" s="3085"/>
      <c r="M4199" s="3085"/>
      <c r="N4199" s="3085"/>
      <c r="P4199" s="3206"/>
    </row>
    <row r="4200" spans="1:16" s="3084" customFormat="1" ht="15">
      <c r="A4200" s="3085"/>
      <c r="K4200" s="3168"/>
      <c r="L4200" s="3085"/>
      <c r="M4200" s="3085"/>
      <c r="N4200" s="3085"/>
      <c r="P4200" s="3206"/>
    </row>
    <row r="4201" spans="1:16" s="3084" customFormat="1" ht="15">
      <c r="A4201" s="3085"/>
      <c r="K4201" s="3168"/>
      <c r="L4201" s="3085"/>
      <c r="M4201" s="3085"/>
      <c r="N4201" s="3085"/>
      <c r="P4201" s="3206"/>
    </row>
    <row r="4202" spans="1:16" s="3084" customFormat="1" ht="15">
      <c r="A4202" s="3085"/>
      <c r="K4202" s="3168"/>
      <c r="L4202" s="3085"/>
      <c r="M4202" s="3085"/>
      <c r="N4202" s="3085"/>
      <c r="P4202" s="3206"/>
    </row>
    <row r="4203" spans="1:16" s="3084" customFormat="1" ht="15">
      <c r="A4203" s="3085"/>
      <c r="K4203" s="3168"/>
      <c r="L4203" s="3085"/>
      <c r="M4203" s="3085"/>
      <c r="N4203" s="3085"/>
      <c r="P4203" s="3206"/>
    </row>
    <row r="4204" spans="1:16" s="3084" customFormat="1" ht="15">
      <c r="A4204" s="3085"/>
      <c r="K4204" s="3168"/>
      <c r="L4204" s="3085"/>
      <c r="M4204" s="3085"/>
      <c r="N4204" s="3085"/>
      <c r="P4204" s="3206"/>
    </row>
    <row r="4205" spans="1:16" s="3084" customFormat="1" ht="15">
      <c r="A4205" s="3085"/>
      <c r="K4205" s="3168"/>
      <c r="L4205" s="3085"/>
      <c r="M4205" s="3085"/>
      <c r="N4205" s="3085"/>
      <c r="P4205" s="3206"/>
    </row>
    <row r="4206" spans="1:16" s="3084" customFormat="1" ht="15">
      <c r="A4206" s="3085"/>
      <c r="K4206" s="3168"/>
      <c r="L4206" s="3085"/>
      <c r="M4206" s="3085"/>
      <c r="N4206" s="3085"/>
      <c r="P4206" s="3206"/>
    </row>
    <row r="4207" spans="1:16" s="3084" customFormat="1" ht="15">
      <c r="A4207" s="3085"/>
      <c r="K4207" s="3168"/>
      <c r="L4207" s="3085"/>
      <c r="M4207" s="3085"/>
      <c r="N4207" s="3085"/>
      <c r="P4207" s="3206"/>
    </row>
    <row r="4208" spans="1:16" s="3084" customFormat="1" ht="15">
      <c r="A4208" s="3085"/>
      <c r="K4208" s="3168"/>
      <c r="L4208" s="3085"/>
      <c r="M4208" s="3085"/>
      <c r="N4208" s="3085"/>
      <c r="P4208" s="3206"/>
    </row>
    <row r="4209" spans="1:16" s="3084" customFormat="1" ht="15">
      <c r="A4209" s="3085"/>
      <c r="K4209" s="3168"/>
      <c r="L4209" s="3085"/>
      <c r="M4209" s="3085"/>
      <c r="N4209" s="3085"/>
      <c r="P4209" s="3206"/>
    </row>
    <row r="4210" spans="1:16" s="3084" customFormat="1" ht="15">
      <c r="A4210" s="3085"/>
      <c r="K4210" s="3168"/>
      <c r="L4210" s="3085"/>
      <c r="M4210" s="3085"/>
      <c r="N4210" s="3085"/>
      <c r="P4210" s="3206"/>
    </row>
    <row r="4211" spans="1:16" s="3084" customFormat="1" ht="15">
      <c r="A4211" s="3085"/>
      <c r="K4211" s="3168"/>
      <c r="L4211" s="3085"/>
      <c r="M4211" s="3085"/>
      <c r="N4211" s="3085"/>
      <c r="P4211" s="3206"/>
    </row>
    <row r="4212" spans="1:16" s="3084" customFormat="1" ht="15">
      <c r="A4212" s="3085"/>
      <c r="K4212" s="3168"/>
      <c r="L4212" s="3085"/>
      <c r="M4212" s="3085"/>
      <c r="N4212" s="3085"/>
      <c r="P4212" s="3206"/>
    </row>
    <row r="4213" spans="1:16" s="3084" customFormat="1" ht="15">
      <c r="A4213" s="3085"/>
      <c r="K4213" s="3168"/>
      <c r="L4213" s="3085"/>
      <c r="M4213" s="3085"/>
      <c r="N4213" s="3085"/>
      <c r="P4213" s="3206"/>
    </row>
    <row r="4214" spans="1:16" s="3084" customFormat="1" ht="15">
      <c r="A4214" s="3085"/>
      <c r="K4214" s="3168"/>
      <c r="L4214" s="3085"/>
      <c r="M4214" s="3085"/>
      <c r="N4214" s="3085"/>
      <c r="P4214" s="3206"/>
    </row>
    <row r="4215" spans="1:16" s="3084" customFormat="1" ht="15">
      <c r="A4215" s="3085"/>
      <c r="K4215" s="3168"/>
      <c r="L4215" s="3085"/>
      <c r="M4215" s="3085"/>
      <c r="N4215" s="3085"/>
      <c r="P4215" s="3206"/>
    </row>
    <row r="4216" spans="1:16" s="3084" customFormat="1" ht="15">
      <c r="A4216" s="3085"/>
      <c r="K4216" s="3168"/>
      <c r="L4216" s="3085"/>
      <c r="M4216" s="3085"/>
      <c r="N4216" s="3085"/>
      <c r="P4216" s="3206"/>
    </row>
    <row r="4217" spans="1:16" s="3084" customFormat="1" ht="15">
      <c r="A4217" s="3085"/>
      <c r="K4217" s="3168"/>
      <c r="L4217" s="3085"/>
      <c r="M4217" s="3085"/>
      <c r="N4217" s="3085"/>
      <c r="P4217" s="3206"/>
    </row>
    <row r="4218" spans="1:16" s="3084" customFormat="1" ht="15">
      <c r="A4218" s="3085"/>
      <c r="K4218" s="3168"/>
      <c r="L4218" s="3085"/>
      <c r="M4218" s="3085"/>
      <c r="N4218" s="3085"/>
      <c r="P4218" s="3206"/>
    </row>
    <row r="4219" spans="1:16" s="3084" customFormat="1" ht="15">
      <c r="A4219" s="3085"/>
      <c r="K4219" s="3168"/>
      <c r="L4219" s="3085"/>
      <c r="M4219" s="3085"/>
      <c r="N4219" s="3085"/>
      <c r="P4219" s="3206"/>
    </row>
    <row r="4220" spans="1:16" s="3084" customFormat="1" ht="15">
      <c r="A4220" s="3085"/>
      <c r="K4220" s="3168"/>
      <c r="L4220" s="3085"/>
      <c r="M4220" s="3085"/>
      <c r="N4220" s="3085"/>
      <c r="P4220" s="3206"/>
    </row>
    <row r="4221" spans="1:16" s="3084" customFormat="1" ht="15">
      <c r="A4221" s="3085"/>
      <c r="K4221" s="3168"/>
      <c r="L4221" s="3085"/>
      <c r="M4221" s="3085"/>
      <c r="N4221" s="3085"/>
      <c r="P4221" s="3206"/>
    </row>
    <row r="4222" spans="1:16" s="3084" customFormat="1" ht="15">
      <c r="A4222" s="3085"/>
      <c r="K4222" s="3168"/>
      <c r="L4222" s="3085"/>
      <c r="M4222" s="3085"/>
      <c r="N4222" s="3085"/>
      <c r="P4222" s="3206"/>
    </row>
    <row r="4223" spans="1:16" s="3084" customFormat="1" ht="15">
      <c r="A4223" s="3085"/>
      <c r="K4223" s="3168"/>
      <c r="L4223" s="3085"/>
      <c r="M4223" s="3085"/>
      <c r="N4223" s="3085"/>
      <c r="P4223" s="3206"/>
    </row>
    <row r="4224" spans="1:16" s="3084" customFormat="1" ht="15">
      <c r="A4224" s="3085"/>
      <c r="K4224" s="3168"/>
      <c r="L4224" s="3085"/>
      <c r="M4224" s="3085"/>
      <c r="N4224" s="3085"/>
      <c r="P4224" s="3206"/>
    </row>
    <row r="4225" spans="1:16" s="3084" customFormat="1" ht="15">
      <c r="A4225" s="3085"/>
      <c r="K4225" s="3168"/>
      <c r="L4225" s="3085"/>
      <c r="M4225" s="3085"/>
      <c r="N4225" s="3085"/>
      <c r="P4225" s="3206"/>
    </row>
    <row r="4226" spans="1:16" s="3084" customFormat="1" ht="15">
      <c r="A4226" s="3085"/>
      <c r="K4226" s="3168"/>
      <c r="L4226" s="3085"/>
      <c r="M4226" s="3085"/>
      <c r="N4226" s="3085"/>
      <c r="P4226" s="3206"/>
    </row>
    <row r="4227" spans="1:16" s="3084" customFormat="1" ht="15">
      <c r="A4227" s="3085"/>
      <c r="K4227" s="3168"/>
      <c r="L4227" s="3085"/>
      <c r="M4227" s="3085"/>
      <c r="N4227" s="3085"/>
      <c r="P4227" s="3206"/>
    </row>
    <row r="4228" spans="1:16" s="3084" customFormat="1" ht="15">
      <c r="A4228" s="3085"/>
      <c r="K4228" s="3168"/>
      <c r="L4228" s="3085"/>
      <c r="M4228" s="3085"/>
      <c r="N4228" s="3085"/>
      <c r="P4228" s="3206"/>
    </row>
    <row r="4229" spans="1:16" s="3084" customFormat="1" ht="15">
      <c r="A4229" s="3085"/>
      <c r="K4229" s="3168"/>
      <c r="L4229" s="3085"/>
      <c r="M4229" s="3085"/>
      <c r="N4229" s="3085"/>
      <c r="P4229" s="3206"/>
    </row>
    <row r="4230" spans="1:16" s="3084" customFormat="1" ht="15">
      <c r="A4230" s="3085"/>
      <c r="K4230" s="3168"/>
      <c r="L4230" s="3085"/>
      <c r="M4230" s="3085"/>
      <c r="N4230" s="3085"/>
      <c r="P4230" s="3206"/>
    </row>
    <row r="4231" spans="1:16" s="3084" customFormat="1" ht="15">
      <c r="A4231" s="3085"/>
      <c r="K4231" s="3168"/>
      <c r="L4231" s="3085"/>
      <c r="M4231" s="3085"/>
      <c r="N4231" s="3085"/>
      <c r="P4231" s="3206"/>
    </row>
    <row r="4232" spans="1:16" s="3084" customFormat="1" ht="15">
      <c r="A4232" s="3085"/>
      <c r="K4232" s="3168"/>
      <c r="L4232" s="3085"/>
      <c r="M4232" s="3085"/>
      <c r="N4232" s="3085"/>
      <c r="P4232" s="3206"/>
    </row>
    <row r="4233" spans="1:16" s="3084" customFormat="1" ht="15">
      <c r="A4233" s="3085"/>
      <c r="K4233" s="3168"/>
      <c r="L4233" s="3085"/>
      <c r="M4233" s="3085"/>
      <c r="N4233" s="3085"/>
      <c r="P4233" s="3206"/>
    </row>
    <row r="4234" spans="1:16" s="3084" customFormat="1" ht="15">
      <c r="A4234" s="3085"/>
      <c r="K4234" s="3168"/>
      <c r="L4234" s="3085"/>
      <c r="M4234" s="3085"/>
      <c r="N4234" s="3085"/>
      <c r="P4234" s="3206"/>
    </row>
    <row r="4235" spans="1:16" s="3084" customFormat="1" ht="15">
      <c r="A4235" s="3085"/>
      <c r="K4235" s="3168"/>
      <c r="L4235" s="3085"/>
      <c r="M4235" s="3085"/>
      <c r="N4235" s="3085"/>
      <c r="P4235" s="3206"/>
    </row>
    <row r="4236" spans="1:16" s="3084" customFormat="1" ht="15">
      <c r="A4236" s="3085"/>
      <c r="K4236" s="3168"/>
      <c r="L4236" s="3085"/>
      <c r="M4236" s="3085"/>
      <c r="N4236" s="3085"/>
      <c r="P4236" s="3206"/>
    </row>
    <row r="4237" spans="1:16" s="3084" customFormat="1" ht="15">
      <c r="A4237" s="3085"/>
      <c r="K4237" s="3168"/>
      <c r="L4237" s="3085"/>
      <c r="M4237" s="3085"/>
      <c r="N4237" s="3085"/>
      <c r="P4237" s="3206"/>
    </row>
    <row r="4238" spans="1:16" s="3084" customFormat="1" ht="15">
      <c r="A4238" s="3085"/>
      <c r="K4238" s="3168"/>
      <c r="L4238" s="3085"/>
      <c r="M4238" s="3085"/>
      <c r="N4238" s="3085"/>
      <c r="P4238" s="3206"/>
    </row>
    <row r="4239" spans="1:16" s="3084" customFormat="1" ht="15">
      <c r="A4239" s="3085"/>
      <c r="K4239" s="3168"/>
      <c r="L4239" s="3085"/>
      <c r="M4239" s="3085"/>
      <c r="N4239" s="3085"/>
      <c r="P4239" s="3206"/>
    </row>
    <row r="4240" spans="1:16" s="3084" customFormat="1" ht="15">
      <c r="A4240" s="3085"/>
      <c r="K4240" s="3168"/>
      <c r="L4240" s="3085"/>
      <c r="M4240" s="3085"/>
      <c r="N4240" s="3085"/>
      <c r="P4240" s="3206"/>
    </row>
    <row r="4241" spans="1:16" s="3084" customFormat="1" ht="15">
      <c r="A4241" s="3085"/>
      <c r="K4241" s="3168"/>
      <c r="L4241" s="3085"/>
      <c r="M4241" s="3085"/>
      <c r="N4241" s="3085"/>
      <c r="P4241" s="3206"/>
    </row>
    <row r="4242" spans="1:16" s="3084" customFormat="1" ht="15">
      <c r="A4242" s="3085"/>
      <c r="K4242" s="3168"/>
      <c r="L4242" s="3085"/>
      <c r="M4242" s="3085"/>
      <c r="N4242" s="3085"/>
      <c r="P4242" s="3206"/>
    </row>
    <row r="4243" spans="1:16" s="3084" customFormat="1" ht="15">
      <c r="A4243" s="3085"/>
      <c r="K4243" s="3168"/>
      <c r="L4243" s="3085"/>
      <c r="M4243" s="3085"/>
      <c r="N4243" s="3085"/>
      <c r="P4243" s="3206"/>
    </row>
    <row r="4244" spans="1:16" s="3084" customFormat="1" ht="15">
      <c r="A4244" s="3085"/>
      <c r="K4244" s="3168"/>
      <c r="L4244" s="3085"/>
      <c r="M4244" s="3085"/>
      <c r="N4244" s="3085"/>
      <c r="P4244" s="3206"/>
    </row>
    <row r="4245" spans="1:16" s="3084" customFormat="1" ht="15">
      <c r="A4245" s="3085"/>
      <c r="K4245" s="3168"/>
      <c r="L4245" s="3085"/>
      <c r="M4245" s="3085"/>
      <c r="N4245" s="3085"/>
      <c r="P4245" s="3206"/>
    </row>
    <row r="4246" spans="1:16" s="3084" customFormat="1" ht="15">
      <c r="A4246" s="3085"/>
      <c r="K4246" s="3168"/>
      <c r="L4246" s="3085"/>
      <c r="M4246" s="3085"/>
      <c r="N4246" s="3085"/>
      <c r="P4246" s="3206"/>
    </row>
    <row r="4247" spans="1:16" s="3084" customFormat="1" ht="15">
      <c r="A4247" s="3085"/>
      <c r="K4247" s="3168"/>
      <c r="L4247" s="3085"/>
      <c r="M4247" s="3085"/>
      <c r="N4247" s="3085"/>
      <c r="P4247" s="3206"/>
    </row>
    <row r="4248" spans="1:16" s="3084" customFormat="1" ht="15">
      <c r="A4248" s="3085"/>
      <c r="K4248" s="3168"/>
      <c r="L4248" s="3085"/>
      <c r="M4248" s="3085"/>
      <c r="N4248" s="3085"/>
      <c r="P4248" s="3206"/>
    </row>
    <row r="4249" spans="1:16" s="3084" customFormat="1" ht="15">
      <c r="A4249" s="3085"/>
      <c r="K4249" s="3168"/>
      <c r="L4249" s="3085"/>
      <c r="M4249" s="3085"/>
      <c r="N4249" s="3085"/>
      <c r="P4249" s="3206"/>
    </row>
    <row r="4250" spans="1:16" s="3084" customFormat="1" ht="15">
      <c r="A4250" s="3085"/>
      <c r="K4250" s="3168"/>
      <c r="L4250" s="3085"/>
      <c r="M4250" s="3085"/>
      <c r="N4250" s="3085"/>
      <c r="P4250" s="3206"/>
    </row>
    <row r="4251" spans="1:16" s="3084" customFormat="1" ht="15">
      <c r="A4251" s="3085"/>
      <c r="K4251" s="3168"/>
      <c r="L4251" s="3085"/>
      <c r="M4251" s="3085"/>
      <c r="N4251" s="3085"/>
      <c r="P4251" s="3206"/>
    </row>
    <row r="4252" spans="1:16" s="3084" customFormat="1" ht="15">
      <c r="A4252" s="3085"/>
      <c r="K4252" s="3168"/>
      <c r="L4252" s="3085"/>
      <c r="M4252" s="3085"/>
      <c r="N4252" s="3085"/>
      <c r="P4252" s="3206"/>
    </row>
    <row r="4253" spans="1:16" s="3084" customFormat="1" ht="15">
      <c r="A4253" s="3085"/>
      <c r="K4253" s="3168"/>
      <c r="L4253" s="3085"/>
      <c r="M4253" s="3085"/>
      <c r="N4253" s="3085"/>
      <c r="P4253" s="3206"/>
    </row>
    <row r="4254" spans="1:16" s="3084" customFormat="1" ht="15">
      <c r="A4254" s="3085"/>
      <c r="K4254" s="3168"/>
      <c r="L4254" s="3085"/>
      <c r="M4254" s="3085"/>
      <c r="N4254" s="3085"/>
      <c r="P4254" s="3206"/>
    </row>
    <row r="4255" spans="1:16" s="3084" customFormat="1" ht="15">
      <c r="A4255" s="3085"/>
      <c r="K4255" s="3168"/>
      <c r="L4255" s="3085"/>
      <c r="M4255" s="3085"/>
      <c r="N4255" s="3085"/>
      <c r="P4255" s="3206"/>
    </row>
    <row r="4256" spans="1:16" s="3084" customFormat="1" ht="15">
      <c r="A4256" s="3085"/>
      <c r="K4256" s="3168"/>
      <c r="L4256" s="3085"/>
      <c r="M4256" s="3085"/>
      <c r="N4256" s="3085"/>
      <c r="P4256" s="3206"/>
    </row>
    <row r="4257" spans="1:16" s="3084" customFormat="1" ht="15">
      <c r="A4257" s="3085"/>
      <c r="K4257" s="3168"/>
      <c r="L4257" s="3085"/>
      <c r="M4257" s="3085"/>
      <c r="N4257" s="3085"/>
      <c r="P4257" s="3206"/>
    </row>
    <row r="4258" spans="1:16" s="3084" customFormat="1" ht="15">
      <c r="A4258" s="3085"/>
      <c r="K4258" s="3168"/>
      <c r="L4258" s="3085"/>
      <c r="M4258" s="3085"/>
      <c r="N4258" s="3085"/>
      <c r="P4258" s="3206"/>
    </row>
    <row r="4259" spans="1:16" s="3084" customFormat="1" ht="15">
      <c r="A4259" s="3085"/>
      <c r="K4259" s="3168"/>
      <c r="L4259" s="3085"/>
      <c r="M4259" s="3085"/>
      <c r="N4259" s="3085"/>
      <c r="P4259" s="3206"/>
    </row>
    <row r="4260" spans="1:16" s="3084" customFormat="1" ht="15">
      <c r="A4260" s="3085"/>
      <c r="K4260" s="3168"/>
      <c r="L4260" s="3085"/>
      <c r="M4260" s="3085"/>
      <c r="N4260" s="3085"/>
      <c r="P4260" s="3206"/>
    </row>
    <row r="4261" spans="1:16" s="3084" customFormat="1" ht="15">
      <c r="A4261" s="3085"/>
      <c r="K4261" s="3168"/>
      <c r="L4261" s="3085"/>
      <c r="M4261" s="3085"/>
      <c r="N4261" s="3085"/>
      <c r="P4261" s="3206"/>
    </row>
    <row r="4262" spans="1:16" s="3084" customFormat="1" ht="15">
      <c r="A4262" s="3085"/>
      <c r="K4262" s="3168"/>
      <c r="L4262" s="3085"/>
      <c r="M4262" s="3085"/>
      <c r="N4262" s="3085"/>
      <c r="P4262" s="3206"/>
    </row>
    <row r="4263" spans="1:16" s="3084" customFormat="1" ht="15">
      <c r="A4263" s="3085"/>
      <c r="K4263" s="3168"/>
      <c r="L4263" s="3085"/>
      <c r="M4263" s="3085"/>
      <c r="N4263" s="3085"/>
      <c r="P4263" s="3206"/>
    </row>
    <row r="4264" spans="1:16" s="3084" customFormat="1" ht="15">
      <c r="A4264" s="3085"/>
      <c r="K4264" s="3168"/>
      <c r="L4264" s="3085"/>
      <c r="M4264" s="3085"/>
      <c r="N4264" s="3085"/>
      <c r="P4264" s="3206"/>
    </row>
    <row r="4265" spans="1:16" s="3084" customFormat="1" ht="15">
      <c r="A4265" s="3085"/>
      <c r="K4265" s="3168"/>
      <c r="L4265" s="3085"/>
      <c r="M4265" s="3085"/>
      <c r="N4265" s="3085"/>
      <c r="P4265" s="3206"/>
    </row>
    <row r="4266" spans="1:16" s="3084" customFormat="1" ht="15">
      <c r="A4266" s="3085"/>
      <c r="K4266" s="3168"/>
      <c r="L4266" s="3085"/>
      <c r="M4266" s="3085"/>
      <c r="N4266" s="3085"/>
      <c r="P4266" s="3206"/>
    </row>
    <row r="4267" spans="1:16" s="3084" customFormat="1" ht="15">
      <c r="A4267" s="3085"/>
      <c r="K4267" s="3168"/>
      <c r="L4267" s="3085"/>
      <c r="M4267" s="3085"/>
      <c r="N4267" s="3085"/>
      <c r="P4267" s="3206"/>
    </row>
    <row r="4268" spans="1:16" s="3084" customFormat="1" ht="15">
      <c r="A4268" s="3085"/>
      <c r="K4268" s="3168"/>
      <c r="L4268" s="3085"/>
      <c r="M4268" s="3085"/>
      <c r="N4268" s="3085"/>
      <c r="P4268" s="3206"/>
    </row>
    <row r="4269" spans="1:16" s="3084" customFormat="1" ht="15">
      <c r="A4269" s="3085"/>
      <c r="K4269" s="3168"/>
      <c r="L4269" s="3085"/>
      <c r="M4269" s="3085"/>
      <c r="N4269" s="3085"/>
      <c r="P4269" s="3206"/>
    </row>
    <row r="4270" spans="1:16" s="3084" customFormat="1" ht="15">
      <c r="A4270" s="3085"/>
      <c r="K4270" s="3168"/>
      <c r="L4270" s="3085"/>
      <c r="M4270" s="3085"/>
      <c r="N4270" s="3085"/>
      <c r="P4270" s="3206"/>
    </row>
    <row r="4271" spans="1:16" s="3084" customFormat="1" ht="15">
      <c r="A4271" s="3085"/>
      <c r="K4271" s="3168"/>
      <c r="L4271" s="3085"/>
      <c r="M4271" s="3085"/>
      <c r="N4271" s="3085"/>
      <c r="P4271" s="3206"/>
    </row>
    <row r="4272" spans="1:16" s="3084" customFormat="1" ht="15">
      <c r="A4272" s="3085"/>
      <c r="K4272" s="3168"/>
      <c r="L4272" s="3085"/>
      <c r="M4272" s="3085"/>
      <c r="N4272" s="3085"/>
      <c r="P4272" s="3206"/>
    </row>
    <row r="4273" spans="1:16" s="3084" customFormat="1" ht="15">
      <c r="A4273" s="3085"/>
      <c r="K4273" s="3168"/>
      <c r="L4273" s="3085"/>
      <c r="M4273" s="3085"/>
      <c r="N4273" s="3085"/>
      <c r="P4273" s="3206"/>
    </row>
    <row r="4274" spans="1:16" s="3084" customFormat="1" ht="15">
      <c r="A4274" s="3085"/>
      <c r="K4274" s="3168"/>
      <c r="L4274" s="3085"/>
      <c r="M4274" s="3085"/>
      <c r="N4274" s="3085"/>
      <c r="P4274" s="3206"/>
    </row>
    <row r="4275" spans="1:16" s="3084" customFormat="1" ht="15">
      <c r="A4275" s="3085"/>
      <c r="K4275" s="3168"/>
      <c r="L4275" s="3085"/>
      <c r="M4275" s="3085"/>
      <c r="N4275" s="3085"/>
      <c r="P4275" s="3206"/>
    </row>
    <row r="4276" spans="1:16" s="3084" customFormat="1" ht="15">
      <c r="A4276" s="3085"/>
      <c r="K4276" s="3168"/>
      <c r="L4276" s="3085"/>
      <c r="M4276" s="3085"/>
      <c r="N4276" s="3085"/>
      <c r="P4276" s="3206"/>
    </row>
    <row r="4277" spans="1:16" s="3084" customFormat="1" ht="15">
      <c r="A4277" s="3085"/>
      <c r="K4277" s="3168"/>
      <c r="L4277" s="3085"/>
      <c r="M4277" s="3085"/>
      <c r="N4277" s="3085"/>
      <c r="P4277" s="3206"/>
    </row>
    <row r="4278" spans="1:16" s="3084" customFormat="1" ht="15">
      <c r="A4278" s="3085"/>
      <c r="K4278" s="3168"/>
      <c r="L4278" s="3085"/>
      <c r="M4278" s="3085"/>
      <c r="N4278" s="3085"/>
      <c r="P4278" s="3206"/>
    </row>
    <row r="4279" spans="1:16" s="3084" customFormat="1" ht="15">
      <c r="A4279" s="3085"/>
      <c r="K4279" s="3168"/>
      <c r="L4279" s="3085"/>
      <c r="M4279" s="3085"/>
      <c r="N4279" s="3085"/>
      <c r="P4279" s="3206"/>
    </row>
    <row r="4280" spans="1:16" s="3084" customFormat="1" ht="15">
      <c r="A4280" s="3085"/>
      <c r="K4280" s="3168"/>
      <c r="L4280" s="3085"/>
      <c r="M4280" s="3085"/>
      <c r="N4280" s="3085"/>
      <c r="P4280" s="3206"/>
    </row>
    <row r="4281" spans="1:16" s="3084" customFormat="1" ht="15">
      <c r="A4281" s="3085"/>
      <c r="K4281" s="3168"/>
      <c r="L4281" s="3085"/>
      <c r="M4281" s="3085"/>
      <c r="N4281" s="3085"/>
      <c r="P4281" s="3206"/>
    </row>
    <row r="4282" spans="1:16" s="3084" customFormat="1" ht="15">
      <c r="A4282" s="3085"/>
      <c r="K4282" s="3168"/>
      <c r="L4282" s="3085"/>
      <c r="M4282" s="3085"/>
      <c r="N4282" s="3085"/>
      <c r="P4282" s="3206"/>
    </row>
    <row r="4283" spans="1:16" s="3084" customFormat="1" ht="15">
      <c r="A4283" s="3085"/>
      <c r="K4283" s="3168"/>
      <c r="L4283" s="3085"/>
      <c r="M4283" s="3085"/>
      <c r="N4283" s="3085"/>
      <c r="P4283" s="3206"/>
    </row>
    <row r="4284" spans="1:16" s="3084" customFormat="1" ht="15">
      <c r="A4284" s="3085"/>
      <c r="K4284" s="3168"/>
      <c r="L4284" s="3085"/>
      <c r="M4284" s="3085"/>
      <c r="N4284" s="3085"/>
      <c r="P4284" s="3206"/>
    </row>
    <row r="4285" spans="1:16" s="3084" customFormat="1" ht="15">
      <c r="A4285" s="3085"/>
      <c r="K4285" s="3168"/>
      <c r="L4285" s="3085"/>
      <c r="M4285" s="3085"/>
      <c r="N4285" s="3085"/>
      <c r="P4285" s="3206"/>
    </row>
    <row r="4286" spans="1:16" s="3084" customFormat="1" ht="15">
      <c r="A4286" s="3085"/>
      <c r="K4286" s="3168"/>
      <c r="L4286" s="3085"/>
      <c r="M4286" s="3085"/>
      <c r="N4286" s="3085"/>
      <c r="P4286" s="3206"/>
    </row>
    <row r="4287" spans="1:16" s="3084" customFormat="1" ht="15">
      <c r="A4287" s="3085"/>
      <c r="K4287" s="3168"/>
      <c r="L4287" s="3085"/>
      <c r="M4287" s="3085"/>
      <c r="N4287" s="3085"/>
      <c r="P4287" s="3206"/>
    </row>
    <row r="4288" spans="1:16" s="3084" customFormat="1" ht="15">
      <c r="A4288" s="3085"/>
      <c r="K4288" s="3168"/>
      <c r="L4288" s="3085"/>
      <c r="M4288" s="3085"/>
      <c r="N4288" s="3085"/>
      <c r="P4288" s="3206"/>
    </row>
    <row r="4289" spans="1:16" s="3084" customFormat="1" ht="15">
      <c r="A4289" s="3085"/>
      <c r="K4289" s="3168"/>
      <c r="L4289" s="3085"/>
      <c r="M4289" s="3085"/>
      <c r="N4289" s="3085"/>
      <c r="P4289" s="3206"/>
    </row>
    <row r="4290" spans="1:16" s="3084" customFormat="1" ht="15">
      <c r="A4290" s="3085"/>
      <c r="K4290" s="3168"/>
      <c r="L4290" s="3085"/>
      <c r="M4290" s="3085"/>
      <c r="N4290" s="3085"/>
      <c r="P4290" s="3206"/>
    </row>
    <row r="4291" spans="1:16" s="3084" customFormat="1" ht="15">
      <c r="A4291" s="3085"/>
      <c r="K4291" s="3168"/>
      <c r="L4291" s="3085"/>
      <c r="M4291" s="3085"/>
      <c r="N4291" s="3085"/>
      <c r="P4291" s="3206"/>
    </row>
    <row r="4292" spans="1:16" s="3084" customFormat="1" ht="15">
      <c r="A4292" s="3085"/>
      <c r="K4292" s="3168"/>
      <c r="L4292" s="3085"/>
      <c r="M4292" s="3085"/>
      <c r="N4292" s="3085"/>
      <c r="P4292" s="3206"/>
    </row>
    <row r="4293" spans="1:16" s="3084" customFormat="1" ht="15">
      <c r="A4293" s="3085"/>
      <c r="K4293" s="3168"/>
      <c r="L4293" s="3085"/>
      <c r="M4293" s="3085"/>
      <c r="N4293" s="3085"/>
      <c r="P4293" s="3206"/>
    </row>
    <row r="4294" spans="1:16" s="3084" customFormat="1" ht="15">
      <c r="A4294" s="3085"/>
      <c r="K4294" s="3168"/>
      <c r="L4294" s="3085"/>
      <c r="M4294" s="3085"/>
      <c r="N4294" s="3085"/>
      <c r="P4294" s="3206"/>
    </row>
    <row r="4295" spans="1:16" s="3084" customFormat="1" ht="15">
      <c r="A4295" s="3085"/>
      <c r="K4295" s="3168"/>
      <c r="L4295" s="3085"/>
      <c r="M4295" s="3085"/>
      <c r="N4295" s="3085"/>
      <c r="P4295" s="3206"/>
    </row>
    <row r="4296" spans="1:16" s="3084" customFormat="1" ht="15">
      <c r="A4296" s="3085"/>
      <c r="K4296" s="3168"/>
      <c r="L4296" s="3085"/>
      <c r="M4296" s="3085"/>
      <c r="N4296" s="3085"/>
      <c r="P4296" s="3206"/>
    </row>
    <row r="4297" spans="1:16" s="3084" customFormat="1" ht="15">
      <c r="A4297" s="3085"/>
      <c r="K4297" s="3168"/>
      <c r="L4297" s="3085"/>
      <c r="M4297" s="3085"/>
      <c r="N4297" s="3085"/>
      <c r="P4297" s="3206"/>
    </row>
    <row r="4298" spans="1:16" s="3084" customFormat="1" ht="15">
      <c r="A4298" s="3085"/>
      <c r="K4298" s="3168"/>
      <c r="L4298" s="3085"/>
      <c r="M4298" s="3085"/>
      <c r="N4298" s="3085"/>
      <c r="P4298" s="3206"/>
    </row>
    <row r="4299" spans="1:16" s="3084" customFormat="1" ht="15">
      <c r="A4299" s="3085"/>
      <c r="K4299" s="3168"/>
      <c r="L4299" s="3085"/>
      <c r="M4299" s="3085"/>
      <c r="N4299" s="3085"/>
      <c r="P4299" s="3206"/>
    </row>
    <row r="4300" spans="1:16" s="3084" customFormat="1" ht="15">
      <c r="A4300" s="3085"/>
      <c r="K4300" s="3168"/>
      <c r="L4300" s="3085"/>
      <c r="M4300" s="3085"/>
      <c r="N4300" s="3085"/>
      <c r="P4300" s="3206"/>
    </row>
    <row r="4301" spans="1:16" s="3084" customFormat="1" ht="15">
      <c r="A4301" s="3085"/>
      <c r="K4301" s="3168"/>
      <c r="L4301" s="3085"/>
      <c r="M4301" s="3085"/>
      <c r="N4301" s="3085"/>
      <c r="P4301" s="3206"/>
    </row>
    <row r="4302" spans="1:16" s="3084" customFormat="1" ht="15">
      <c r="A4302" s="3085"/>
      <c r="K4302" s="3168"/>
      <c r="L4302" s="3085"/>
      <c r="M4302" s="3085"/>
      <c r="N4302" s="3085"/>
      <c r="P4302" s="3206"/>
    </row>
    <row r="4303" spans="1:16" s="3084" customFormat="1" ht="15">
      <c r="A4303" s="3085"/>
      <c r="K4303" s="3168"/>
      <c r="L4303" s="3085"/>
      <c r="M4303" s="3085"/>
      <c r="N4303" s="3085"/>
      <c r="P4303" s="3206"/>
    </row>
    <row r="4304" spans="1:16" s="3084" customFormat="1" ht="15">
      <c r="A4304" s="3085"/>
      <c r="K4304" s="3168"/>
      <c r="L4304" s="3085"/>
      <c r="M4304" s="3085"/>
      <c r="N4304" s="3085"/>
      <c r="P4304" s="3206"/>
    </row>
    <row r="4305" spans="1:16" s="3084" customFormat="1" ht="15">
      <c r="A4305" s="3085"/>
      <c r="K4305" s="3168"/>
      <c r="L4305" s="3085"/>
      <c r="M4305" s="3085"/>
      <c r="N4305" s="3085"/>
      <c r="P4305" s="3206"/>
    </row>
    <row r="4306" spans="1:16" s="3084" customFormat="1" ht="15">
      <c r="A4306" s="3085"/>
      <c r="K4306" s="3168"/>
      <c r="L4306" s="3085"/>
      <c r="M4306" s="3085"/>
      <c r="N4306" s="3085"/>
      <c r="P4306" s="3206"/>
    </row>
    <row r="4307" spans="1:16" s="3084" customFormat="1" ht="15">
      <c r="A4307" s="3085"/>
      <c r="K4307" s="3168"/>
      <c r="L4307" s="3085"/>
      <c r="M4307" s="3085"/>
      <c r="N4307" s="3085"/>
      <c r="P4307" s="3206"/>
    </row>
    <row r="4308" spans="1:16" s="3084" customFormat="1" ht="15">
      <c r="A4308" s="3085"/>
      <c r="K4308" s="3168"/>
      <c r="L4308" s="3085"/>
      <c r="M4308" s="3085"/>
      <c r="N4308" s="3085"/>
      <c r="P4308" s="3206"/>
    </row>
    <row r="4309" spans="1:16" s="3084" customFormat="1" ht="15">
      <c r="A4309" s="3085"/>
      <c r="K4309" s="3168"/>
      <c r="L4309" s="3085"/>
      <c r="M4309" s="3085"/>
      <c r="N4309" s="3085"/>
      <c r="P4309" s="3206"/>
    </row>
    <row r="4310" spans="1:16" s="3084" customFormat="1" ht="15">
      <c r="A4310" s="3085"/>
      <c r="K4310" s="3168"/>
      <c r="L4310" s="3085"/>
      <c r="M4310" s="3085"/>
      <c r="N4310" s="3085"/>
      <c r="P4310" s="3206"/>
    </row>
    <row r="4311" spans="1:16" s="3084" customFormat="1" ht="15">
      <c r="A4311" s="3085"/>
      <c r="K4311" s="3168"/>
      <c r="L4311" s="3085"/>
      <c r="M4311" s="3085"/>
      <c r="N4311" s="3085"/>
      <c r="P4311" s="3206"/>
    </row>
    <row r="4312" spans="1:16" s="3084" customFormat="1" ht="15">
      <c r="A4312" s="3085"/>
      <c r="K4312" s="3168"/>
      <c r="L4312" s="3085"/>
      <c r="M4312" s="3085"/>
      <c r="N4312" s="3085"/>
      <c r="P4312" s="3206"/>
    </row>
    <row r="4313" spans="1:16" s="3084" customFormat="1" ht="15">
      <c r="A4313" s="3085"/>
      <c r="K4313" s="3168"/>
      <c r="L4313" s="3085"/>
      <c r="M4313" s="3085"/>
      <c r="N4313" s="3085"/>
      <c r="P4313" s="3206"/>
    </row>
    <row r="4314" spans="1:16" s="3084" customFormat="1" ht="15">
      <c r="A4314" s="3085"/>
      <c r="K4314" s="3168"/>
      <c r="L4314" s="3085"/>
      <c r="M4314" s="3085"/>
      <c r="N4314" s="3085"/>
      <c r="P4314" s="3206"/>
    </row>
    <row r="4315" spans="1:16" s="3084" customFormat="1" ht="15">
      <c r="A4315" s="3085"/>
      <c r="K4315" s="3168"/>
      <c r="L4315" s="3085"/>
      <c r="M4315" s="3085"/>
      <c r="N4315" s="3085"/>
      <c r="P4315" s="3206"/>
    </row>
    <row r="4316" spans="1:16" s="3084" customFormat="1" ht="15">
      <c r="A4316" s="3085"/>
      <c r="K4316" s="3168"/>
      <c r="L4316" s="3085"/>
      <c r="M4316" s="3085"/>
      <c r="N4316" s="3085"/>
      <c r="P4316" s="3206"/>
    </row>
    <row r="4317" spans="1:16" s="3084" customFormat="1" ht="15">
      <c r="A4317" s="3085"/>
      <c r="K4317" s="3168"/>
      <c r="L4317" s="3085"/>
      <c r="M4317" s="3085"/>
      <c r="N4317" s="3085"/>
      <c r="P4317" s="3206"/>
    </row>
    <row r="4318" spans="1:16" s="3084" customFormat="1" ht="15">
      <c r="A4318" s="3085"/>
      <c r="K4318" s="3168"/>
      <c r="L4318" s="3085"/>
      <c r="M4318" s="3085"/>
      <c r="N4318" s="3085"/>
      <c r="P4318" s="3206"/>
    </row>
    <row r="4319" spans="1:16" s="3084" customFormat="1" ht="15">
      <c r="A4319" s="3085"/>
      <c r="K4319" s="3168"/>
      <c r="L4319" s="3085"/>
      <c r="M4319" s="3085"/>
      <c r="N4319" s="3085"/>
      <c r="P4319" s="3206"/>
    </row>
    <row r="4320" spans="1:16" s="3084" customFormat="1" ht="15">
      <c r="A4320" s="3085"/>
      <c r="K4320" s="3168"/>
      <c r="L4320" s="3085"/>
      <c r="M4320" s="3085"/>
      <c r="N4320" s="3085"/>
      <c r="P4320" s="3206"/>
    </row>
    <row r="4321" spans="1:16" s="3084" customFormat="1" ht="15">
      <c r="A4321" s="3085"/>
      <c r="K4321" s="3168"/>
      <c r="L4321" s="3085"/>
      <c r="M4321" s="3085"/>
      <c r="N4321" s="3085"/>
      <c r="P4321" s="3206"/>
    </row>
    <row r="4322" spans="1:16" s="3084" customFormat="1" ht="15">
      <c r="A4322" s="3085"/>
      <c r="K4322" s="3168"/>
      <c r="L4322" s="3085"/>
      <c r="M4322" s="3085"/>
      <c r="N4322" s="3085"/>
      <c r="P4322" s="3206"/>
    </row>
    <row r="4323" spans="1:16" s="3084" customFormat="1" ht="15">
      <c r="A4323" s="3085"/>
      <c r="K4323" s="3168"/>
      <c r="L4323" s="3085"/>
      <c r="M4323" s="3085"/>
      <c r="N4323" s="3085"/>
      <c r="P4323" s="3206"/>
    </row>
    <row r="4324" spans="1:16" s="3084" customFormat="1" ht="15">
      <c r="A4324" s="3085"/>
      <c r="K4324" s="3168"/>
      <c r="L4324" s="3085"/>
      <c r="M4324" s="3085"/>
      <c r="N4324" s="3085"/>
      <c r="P4324" s="3206"/>
    </row>
    <row r="4325" spans="1:16" s="3084" customFormat="1" ht="15">
      <c r="A4325" s="3085"/>
      <c r="K4325" s="3168"/>
      <c r="L4325" s="3085"/>
      <c r="M4325" s="3085"/>
      <c r="N4325" s="3085"/>
      <c r="P4325" s="3206"/>
    </row>
    <row r="4326" spans="1:16" s="3084" customFormat="1" ht="15">
      <c r="A4326" s="3085"/>
      <c r="K4326" s="3168"/>
      <c r="L4326" s="3085"/>
      <c r="M4326" s="3085"/>
      <c r="N4326" s="3085"/>
      <c r="P4326" s="3206"/>
    </row>
    <row r="4327" spans="1:16" s="3084" customFormat="1" ht="15">
      <c r="A4327" s="3085"/>
      <c r="K4327" s="3168"/>
      <c r="L4327" s="3085"/>
      <c r="M4327" s="3085"/>
      <c r="N4327" s="3085"/>
      <c r="P4327" s="3206"/>
    </row>
    <row r="4328" spans="1:16" s="3084" customFormat="1" ht="15">
      <c r="A4328" s="3085"/>
      <c r="K4328" s="3168"/>
      <c r="L4328" s="3085"/>
      <c r="M4328" s="3085"/>
      <c r="N4328" s="3085"/>
      <c r="P4328" s="3206"/>
    </row>
    <row r="4329" spans="1:16" s="3084" customFormat="1" ht="15">
      <c r="A4329" s="3085"/>
      <c r="K4329" s="3168"/>
      <c r="L4329" s="3085"/>
      <c r="M4329" s="3085"/>
      <c r="N4329" s="3085"/>
      <c r="P4329" s="3206"/>
    </row>
    <row r="4330" spans="1:16" s="3084" customFormat="1" ht="15">
      <c r="A4330" s="3085"/>
      <c r="K4330" s="3168"/>
      <c r="L4330" s="3085"/>
      <c r="M4330" s="3085"/>
      <c r="N4330" s="3085"/>
      <c r="P4330" s="3206"/>
    </row>
    <row r="4331" spans="1:16" s="3084" customFormat="1" ht="15">
      <c r="A4331" s="3085"/>
      <c r="K4331" s="3168"/>
      <c r="L4331" s="3085"/>
      <c r="M4331" s="3085"/>
      <c r="N4331" s="3085"/>
      <c r="P4331" s="3206"/>
    </row>
    <row r="4332" spans="1:16" s="3084" customFormat="1" ht="15">
      <c r="A4332" s="3085"/>
      <c r="K4332" s="3168"/>
      <c r="L4332" s="3085"/>
      <c r="M4332" s="3085"/>
      <c r="N4332" s="3085"/>
      <c r="P4332" s="3206"/>
    </row>
    <row r="4333" spans="1:16" s="3084" customFormat="1" ht="15">
      <c r="A4333" s="3085"/>
      <c r="K4333" s="3168"/>
      <c r="L4333" s="3085"/>
      <c r="M4333" s="3085"/>
      <c r="N4333" s="3085"/>
      <c r="P4333" s="3206"/>
    </row>
    <row r="4334" spans="1:16" s="3084" customFormat="1" ht="15">
      <c r="A4334" s="3085"/>
      <c r="K4334" s="3168"/>
      <c r="L4334" s="3085"/>
      <c r="M4334" s="3085"/>
      <c r="N4334" s="3085"/>
      <c r="P4334" s="3206"/>
    </row>
    <row r="4335" spans="1:16" s="3084" customFormat="1" ht="15">
      <c r="A4335" s="3085"/>
      <c r="K4335" s="3168"/>
      <c r="L4335" s="3085"/>
      <c r="M4335" s="3085"/>
      <c r="N4335" s="3085"/>
      <c r="P4335" s="3206"/>
    </row>
    <row r="4336" spans="1:16" s="3084" customFormat="1" ht="15">
      <c r="A4336" s="3085"/>
      <c r="K4336" s="3168"/>
      <c r="L4336" s="3085"/>
      <c r="M4336" s="3085"/>
      <c r="N4336" s="3085"/>
      <c r="P4336" s="3206"/>
    </row>
    <row r="4337" spans="1:16" s="3084" customFormat="1" ht="15">
      <c r="A4337" s="3085"/>
      <c r="K4337" s="3168"/>
      <c r="L4337" s="3085"/>
      <c r="M4337" s="3085"/>
      <c r="N4337" s="3085"/>
      <c r="P4337" s="3206"/>
    </row>
    <row r="4338" spans="1:16" s="3084" customFormat="1" ht="15">
      <c r="A4338" s="3085"/>
      <c r="K4338" s="3168"/>
      <c r="L4338" s="3085"/>
      <c r="M4338" s="3085"/>
      <c r="N4338" s="3085"/>
      <c r="P4338" s="3206"/>
    </row>
    <row r="4339" spans="1:16" s="3084" customFormat="1" ht="15">
      <c r="A4339" s="3085"/>
      <c r="K4339" s="3168"/>
      <c r="L4339" s="3085"/>
      <c r="M4339" s="3085"/>
      <c r="N4339" s="3085"/>
      <c r="P4339" s="3206"/>
    </row>
    <row r="4340" spans="1:16" s="3084" customFormat="1" ht="15">
      <c r="A4340" s="3085"/>
      <c r="K4340" s="3168"/>
      <c r="L4340" s="3085"/>
      <c r="M4340" s="3085"/>
      <c r="N4340" s="3085"/>
      <c r="P4340" s="3206"/>
    </row>
    <row r="4341" spans="1:16" s="3084" customFormat="1" ht="15">
      <c r="A4341" s="3085"/>
      <c r="K4341" s="3168"/>
      <c r="L4341" s="3085"/>
      <c r="M4341" s="3085"/>
      <c r="N4341" s="3085"/>
      <c r="P4341" s="3206"/>
    </row>
    <row r="4342" spans="1:16" s="3084" customFormat="1" ht="15">
      <c r="A4342" s="3085"/>
      <c r="K4342" s="3168"/>
      <c r="L4342" s="3085"/>
      <c r="M4342" s="3085"/>
      <c r="N4342" s="3085"/>
      <c r="P4342" s="3206"/>
    </row>
    <row r="4343" spans="1:16" s="3084" customFormat="1" ht="15">
      <c r="A4343" s="3085"/>
      <c r="K4343" s="3168"/>
      <c r="L4343" s="3085"/>
      <c r="M4343" s="3085"/>
      <c r="N4343" s="3085"/>
      <c r="P4343" s="3206"/>
    </row>
    <row r="4344" spans="1:16" s="3084" customFormat="1" ht="15">
      <c r="A4344" s="3085"/>
      <c r="K4344" s="3168"/>
      <c r="L4344" s="3085"/>
      <c r="M4344" s="3085"/>
      <c r="N4344" s="3085"/>
      <c r="P4344" s="3206"/>
    </row>
    <row r="4345" spans="1:16" s="3084" customFormat="1" ht="15">
      <c r="A4345" s="3085"/>
      <c r="K4345" s="3168"/>
      <c r="L4345" s="3085"/>
      <c r="M4345" s="3085"/>
      <c r="N4345" s="3085"/>
      <c r="P4345" s="3206"/>
    </row>
    <row r="4346" spans="1:16" s="3084" customFormat="1" ht="15">
      <c r="A4346" s="3085"/>
      <c r="K4346" s="3168"/>
      <c r="L4346" s="3085"/>
      <c r="M4346" s="3085"/>
      <c r="N4346" s="3085"/>
      <c r="P4346" s="3206"/>
    </row>
    <row r="4347" spans="1:16" s="3084" customFormat="1" ht="15">
      <c r="A4347" s="3085"/>
      <c r="K4347" s="3168"/>
      <c r="L4347" s="3085"/>
      <c r="M4347" s="3085"/>
      <c r="N4347" s="3085"/>
      <c r="P4347" s="3206"/>
    </row>
    <row r="4348" spans="1:16" s="3084" customFormat="1" ht="15">
      <c r="A4348" s="3085"/>
      <c r="K4348" s="3168"/>
      <c r="L4348" s="3085"/>
      <c r="M4348" s="3085"/>
      <c r="N4348" s="3085"/>
      <c r="P4348" s="3206"/>
    </row>
    <row r="4349" spans="1:16" s="3084" customFormat="1" ht="15">
      <c r="A4349" s="3085"/>
      <c r="K4349" s="3168"/>
      <c r="L4349" s="3085"/>
      <c r="M4349" s="3085"/>
      <c r="N4349" s="3085"/>
      <c r="P4349" s="3206"/>
    </row>
    <row r="4350" spans="1:16" s="3084" customFormat="1" ht="15">
      <c r="A4350" s="3085"/>
      <c r="K4350" s="3168"/>
      <c r="L4350" s="3085"/>
      <c r="M4350" s="3085"/>
      <c r="N4350" s="3085"/>
      <c r="P4350" s="3206"/>
    </row>
    <row r="4351" spans="1:16" s="3084" customFormat="1" ht="15">
      <c r="A4351" s="3085"/>
      <c r="K4351" s="3168"/>
      <c r="L4351" s="3085"/>
      <c r="M4351" s="3085"/>
      <c r="N4351" s="3085"/>
      <c r="P4351" s="3206"/>
    </row>
    <row r="4352" spans="1:16" s="3084" customFormat="1" ht="15">
      <c r="A4352" s="3085"/>
      <c r="K4352" s="3168"/>
      <c r="L4352" s="3085"/>
      <c r="M4352" s="3085"/>
      <c r="N4352" s="3085"/>
      <c r="P4352" s="3206"/>
    </row>
    <row r="4353" spans="1:16" s="3084" customFormat="1" ht="15">
      <c r="A4353" s="3085"/>
      <c r="K4353" s="3168"/>
      <c r="L4353" s="3085"/>
      <c r="M4353" s="3085"/>
      <c r="N4353" s="3085"/>
      <c r="P4353" s="3206"/>
    </row>
    <row r="4354" spans="1:16" s="3084" customFormat="1" ht="15">
      <c r="A4354" s="3085"/>
      <c r="K4354" s="3168"/>
      <c r="L4354" s="3085"/>
      <c r="M4354" s="3085"/>
      <c r="N4354" s="3085"/>
      <c r="P4354" s="3206"/>
    </row>
    <row r="4355" spans="1:16" s="3084" customFormat="1" ht="15">
      <c r="A4355" s="3085"/>
      <c r="K4355" s="3168"/>
      <c r="L4355" s="3085"/>
      <c r="M4355" s="3085"/>
      <c r="N4355" s="3085"/>
      <c r="P4355" s="3206"/>
    </row>
    <row r="4356" spans="1:16" s="3084" customFormat="1" ht="15">
      <c r="A4356" s="3085"/>
      <c r="K4356" s="3168"/>
      <c r="L4356" s="3085"/>
      <c r="M4356" s="3085"/>
      <c r="N4356" s="3085"/>
      <c r="P4356" s="3206"/>
    </row>
    <row r="4357" spans="1:16" s="3084" customFormat="1" ht="15">
      <c r="A4357" s="3085"/>
      <c r="K4357" s="3168"/>
      <c r="L4357" s="3085"/>
      <c r="M4357" s="3085"/>
      <c r="N4357" s="3085"/>
      <c r="P4357" s="3206"/>
    </row>
    <row r="4358" spans="1:16" s="3084" customFormat="1" ht="15">
      <c r="A4358" s="3085"/>
      <c r="K4358" s="3168"/>
      <c r="L4358" s="3085"/>
      <c r="M4358" s="3085"/>
      <c r="N4358" s="3085"/>
      <c r="P4358" s="3206"/>
    </row>
    <row r="4359" spans="1:16" s="3084" customFormat="1" ht="15">
      <c r="A4359" s="3085"/>
      <c r="K4359" s="3168"/>
      <c r="L4359" s="3085"/>
      <c r="M4359" s="3085"/>
      <c r="N4359" s="3085"/>
      <c r="P4359" s="3206"/>
    </row>
    <row r="4360" spans="1:16" s="3084" customFormat="1" ht="15">
      <c r="A4360" s="3085"/>
      <c r="K4360" s="3168"/>
      <c r="L4360" s="3085"/>
      <c r="M4360" s="3085"/>
      <c r="N4360" s="3085"/>
      <c r="P4360" s="3206"/>
    </row>
    <row r="4361" spans="1:16" s="3084" customFormat="1" ht="15">
      <c r="A4361" s="3085"/>
      <c r="K4361" s="3168"/>
      <c r="L4361" s="3085"/>
      <c r="M4361" s="3085"/>
      <c r="N4361" s="3085"/>
      <c r="P4361" s="3206"/>
    </row>
    <row r="4362" spans="1:16" s="3084" customFormat="1" ht="15">
      <c r="A4362" s="3085"/>
      <c r="K4362" s="3168"/>
      <c r="L4362" s="3085"/>
      <c r="M4362" s="3085"/>
      <c r="N4362" s="3085"/>
      <c r="P4362" s="3206"/>
    </row>
    <row r="4363" spans="1:16" s="3084" customFormat="1" ht="15">
      <c r="A4363" s="3085"/>
      <c r="K4363" s="3168"/>
      <c r="L4363" s="3085"/>
      <c r="M4363" s="3085"/>
      <c r="N4363" s="3085"/>
      <c r="P4363" s="3206"/>
    </row>
    <row r="4364" spans="1:16" s="3084" customFormat="1" ht="15">
      <c r="A4364" s="3085"/>
      <c r="K4364" s="3168"/>
      <c r="L4364" s="3085"/>
      <c r="M4364" s="3085"/>
      <c r="N4364" s="3085"/>
      <c r="P4364" s="3206"/>
    </row>
    <row r="4365" spans="1:16" s="3084" customFormat="1" ht="15">
      <c r="A4365" s="3085"/>
      <c r="K4365" s="3168"/>
      <c r="L4365" s="3085"/>
      <c r="M4365" s="3085"/>
      <c r="N4365" s="3085"/>
      <c r="P4365" s="3206"/>
    </row>
    <row r="4366" spans="1:16" s="3084" customFormat="1" ht="15">
      <c r="A4366" s="3085"/>
      <c r="K4366" s="3168"/>
      <c r="L4366" s="3085"/>
      <c r="M4366" s="3085"/>
      <c r="N4366" s="3085"/>
      <c r="P4366" s="3206"/>
    </row>
    <row r="4367" spans="1:16" s="3084" customFormat="1" ht="15">
      <c r="A4367" s="3085"/>
      <c r="K4367" s="3168"/>
      <c r="L4367" s="3085"/>
      <c r="M4367" s="3085"/>
      <c r="N4367" s="3085"/>
      <c r="P4367" s="3206"/>
    </row>
    <row r="4368" spans="1:16" s="3084" customFormat="1" ht="15">
      <c r="A4368" s="3085"/>
      <c r="K4368" s="3168"/>
      <c r="L4368" s="3085"/>
      <c r="M4368" s="3085"/>
      <c r="N4368" s="3085"/>
      <c r="P4368" s="3206"/>
    </row>
    <row r="4369" spans="1:16" s="3084" customFormat="1" ht="15">
      <c r="A4369" s="3085"/>
      <c r="K4369" s="3168"/>
      <c r="L4369" s="3085"/>
      <c r="M4369" s="3085"/>
      <c r="N4369" s="3085"/>
      <c r="P4369" s="3206"/>
    </row>
    <row r="4370" spans="1:16" s="3084" customFormat="1" ht="15">
      <c r="A4370" s="3085"/>
      <c r="K4370" s="3168"/>
      <c r="L4370" s="3085"/>
      <c r="M4370" s="3085"/>
      <c r="N4370" s="3085"/>
      <c r="P4370" s="3206"/>
    </row>
    <row r="4371" spans="1:16" s="3084" customFormat="1" ht="15">
      <c r="A4371" s="3085"/>
      <c r="K4371" s="3168"/>
      <c r="L4371" s="3085"/>
      <c r="M4371" s="3085"/>
      <c r="N4371" s="3085"/>
      <c r="P4371" s="3206"/>
    </row>
    <row r="4372" spans="1:16" s="3084" customFormat="1" ht="15">
      <c r="A4372" s="3085"/>
      <c r="K4372" s="3168"/>
      <c r="L4372" s="3085"/>
      <c r="M4372" s="3085"/>
      <c r="N4372" s="3085"/>
      <c r="P4372" s="3206"/>
    </row>
    <row r="4373" spans="1:16" s="3084" customFormat="1" ht="15">
      <c r="A4373" s="3085"/>
      <c r="K4373" s="3168"/>
      <c r="L4373" s="3085"/>
      <c r="M4373" s="3085"/>
      <c r="N4373" s="3085"/>
      <c r="P4373" s="3206"/>
    </row>
    <row r="4374" spans="1:16" s="3084" customFormat="1" ht="15">
      <c r="A4374" s="3085"/>
      <c r="K4374" s="3168"/>
      <c r="L4374" s="3085"/>
      <c r="M4374" s="3085"/>
      <c r="N4374" s="3085"/>
      <c r="P4374" s="3206"/>
    </row>
    <row r="4375" spans="1:16" s="3084" customFormat="1" ht="15">
      <c r="A4375" s="3085"/>
      <c r="K4375" s="3168"/>
      <c r="L4375" s="3085"/>
      <c r="M4375" s="3085"/>
      <c r="N4375" s="3085"/>
      <c r="P4375" s="3206"/>
    </row>
    <row r="4376" spans="1:16" s="3084" customFormat="1" ht="15">
      <c r="A4376" s="3085"/>
      <c r="K4376" s="3168"/>
      <c r="L4376" s="3085"/>
      <c r="M4376" s="3085"/>
      <c r="N4376" s="3085"/>
      <c r="P4376" s="3206"/>
    </row>
    <row r="4377" spans="1:16" s="3084" customFormat="1" ht="15">
      <c r="A4377" s="3085"/>
      <c r="K4377" s="3168"/>
      <c r="L4377" s="3085"/>
      <c r="M4377" s="3085"/>
      <c r="N4377" s="3085"/>
      <c r="P4377" s="3206"/>
    </row>
    <row r="4378" spans="1:16" s="3084" customFormat="1" ht="15">
      <c r="A4378" s="3085"/>
      <c r="K4378" s="3168"/>
      <c r="L4378" s="3085"/>
      <c r="M4378" s="3085"/>
      <c r="N4378" s="3085"/>
      <c r="P4378" s="3206"/>
    </row>
    <row r="4379" spans="1:16" s="3084" customFormat="1" ht="15">
      <c r="A4379" s="3085"/>
      <c r="K4379" s="3168"/>
      <c r="L4379" s="3085"/>
      <c r="M4379" s="3085"/>
      <c r="N4379" s="3085"/>
      <c r="P4379" s="3206"/>
    </row>
    <row r="4380" spans="1:16" s="3084" customFormat="1" ht="15">
      <c r="A4380" s="3085"/>
      <c r="K4380" s="3168"/>
      <c r="L4380" s="3085"/>
      <c r="M4380" s="3085"/>
      <c r="N4380" s="3085"/>
      <c r="P4380" s="3206"/>
    </row>
    <row r="4381" spans="1:16" s="3084" customFormat="1" ht="15">
      <c r="A4381" s="3085"/>
      <c r="K4381" s="3168"/>
      <c r="L4381" s="3085"/>
      <c r="M4381" s="3085"/>
      <c r="N4381" s="3085"/>
      <c r="P4381" s="3206"/>
    </row>
    <row r="4382" spans="1:16" s="3084" customFormat="1" ht="15">
      <c r="A4382" s="3085"/>
      <c r="K4382" s="3168"/>
      <c r="L4382" s="3085"/>
      <c r="M4382" s="3085"/>
      <c r="N4382" s="3085"/>
      <c r="P4382" s="3206"/>
    </row>
    <row r="4383" spans="1:16" s="3084" customFormat="1" ht="15">
      <c r="A4383" s="3085"/>
      <c r="K4383" s="3168"/>
      <c r="L4383" s="3085"/>
      <c r="M4383" s="3085"/>
      <c r="N4383" s="3085"/>
      <c r="P4383" s="3206"/>
    </row>
    <row r="4384" spans="1:16" s="3084" customFormat="1" ht="15">
      <c r="A4384" s="3085"/>
      <c r="K4384" s="3168"/>
      <c r="L4384" s="3085"/>
      <c r="M4384" s="3085"/>
      <c r="N4384" s="3085"/>
      <c r="P4384" s="3206"/>
    </row>
    <row r="4385" spans="1:16" s="3084" customFormat="1" ht="15">
      <c r="A4385" s="3085"/>
      <c r="K4385" s="3168"/>
      <c r="L4385" s="3085"/>
      <c r="M4385" s="3085"/>
      <c r="N4385" s="3085"/>
      <c r="P4385" s="3206"/>
    </row>
    <row r="4386" spans="1:16" s="3084" customFormat="1" ht="15">
      <c r="A4386" s="3085"/>
      <c r="K4386" s="3168"/>
      <c r="L4386" s="3085"/>
      <c r="M4386" s="3085"/>
      <c r="N4386" s="3085"/>
      <c r="P4386" s="3206"/>
    </row>
    <row r="4387" spans="1:16" s="3084" customFormat="1" ht="15">
      <c r="A4387" s="3085"/>
      <c r="K4387" s="3168"/>
      <c r="L4387" s="3085"/>
      <c r="M4387" s="3085"/>
      <c r="N4387" s="3085"/>
      <c r="P4387" s="3206"/>
    </row>
    <row r="4388" spans="1:16" s="3084" customFormat="1" ht="15">
      <c r="A4388" s="3085"/>
      <c r="K4388" s="3168"/>
      <c r="L4388" s="3085"/>
      <c r="M4388" s="3085"/>
      <c r="N4388" s="3085"/>
      <c r="P4388" s="3206"/>
    </row>
    <row r="4389" spans="1:16" s="3084" customFormat="1" ht="15">
      <c r="A4389" s="3085"/>
      <c r="K4389" s="3168"/>
      <c r="L4389" s="3085"/>
      <c r="M4389" s="3085"/>
      <c r="N4389" s="3085"/>
      <c r="P4389" s="3206"/>
    </row>
    <row r="4390" spans="1:16" s="3084" customFormat="1" ht="15">
      <c r="A4390" s="3085"/>
      <c r="K4390" s="3168"/>
      <c r="L4390" s="3085"/>
      <c r="M4390" s="3085"/>
      <c r="N4390" s="3085"/>
      <c r="P4390" s="3206"/>
    </row>
    <row r="4391" spans="1:16" s="3084" customFormat="1" ht="15">
      <c r="A4391" s="3085"/>
      <c r="K4391" s="3168"/>
      <c r="L4391" s="3085"/>
      <c r="M4391" s="3085"/>
      <c r="N4391" s="3085"/>
      <c r="P4391" s="3206"/>
    </row>
    <row r="4392" spans="1:16" s="3084" customFormat="1" ht="15">
      <c r="A4392" s="3085"/>
      <c r="K4392" s="3168"/>
      <c r="L4392" s="3085"/>
      <c r="M4392" s="3085"/>
      <c r="N4392" s="3085"/>
      <c r="P4392" s="3206"/>
    </row>
    <row r="4393" spans="1:16" s="3084" customFormat="1" ht="15">
      <c r="A4393" s="3085"/>
      <c r="K4393" s="3168"/>
      <c r="L4393" s="3085"/>
      <c r="M4393" s="3085"/>
      <c r="N4393" s="3085"/>
      <c r="P4393" s="3206"/>
    </row>
    <row r="4394" spans="1:16" s="3084" customFormat="1" ht="15">
      <c r="A4394" s="3085"/>
      <c r="K4394" s="3168"/>
      <c r="L4394" s="3085"/>
      <c r="M4394" s="3085"/>
      <c r="N4394" s="3085"/>
      <c r="P4394" s="3206"/>
    </row>
    <row r="4395" spans="1:16" s="3084" customFormat="1" ht="15">
      <c r="A4395" s="3085"/>
      <c r="K4395" s="3168"/>
      <c r="L4395" s="3085"/>
      <c r="M4395" s="3085"/>
      <c r="N4395" s="3085"/>
      <c r="P4395" s="3206"/>
    </row>
    <row r="4396" spans="1:16" s="3084" customFormat="1" ht="15">
      <c r="A4396" s="3085"/>
      <c r="K4396" s="3168"/>
      <c r="L4396" s="3085"/>
      <c r="M4396" s="3085"/>
      <c r="N4396" s="3085"/>
      <c r="P4396" s="3206"/>
    </row>
    <row r="4397" spans="1:16" s="3084" customFormat="1" ht="15">
      <c r="A4397" s="3085"/>
      <c r="K4397" s="3168"/>
      <c r="L4397" s="3085"/>
      <c r="M4397" s="3085"/>
      <c r="N4397" s="3085"/>
      <c r="P4397" s="3206"/>
    </row>
    <row r="4398" spans="1:16" s="3084" customFormat="1" ht="15">
      <c r="A4398" s="3085"/>
      <c r="K4398" s="3168"/>
      <c r="L4398" s="3085"/>
      <c r="M4398" s="3085"/>
      <c r="N4398" s="3085"/>
      <c r="P4398" s="3206"/>
    </row>
    <row r="4399" spans="1:16" s="3084" customFormat="1" ht="15">
      <c r="A4399" s="3085"/>
      <c r="K4399" s="3168"/>
      <c r="L4399" s="3085"/>
      <c r="M4399" s="3085"/>
      <c r="N4399" s="3085"/>
      <c r="P4399" s="3206"/>
    </row>
    <row r="4400" spans="1:16" s="3084" customFormat="1" ht="15">
      <c r="A4400" s="3085"/>
      <c r="K4400" s="3168"/>
      <c r="L4400" s="3085"/>
      <c r="M4400" s="3085"/>
      <c r="N4400" s="3085"/>
      <c r="P4400" s="3206"/>
    </row>
    <row r="4401" spans="1:16" s="3084" customFormat="1" ht="15">
      <c r="A4401" s="3085"/>
      <c r="K4401" s="3168"/>
      <c r="L4401" s="3085"/>
      <c r="M4401" s="3085"/>
      <c r="N4401" s="3085"/>
      <c r="P4401" s="3206"/>
    </row>
    <row r="4402" spans="1:16" s="3084" customFormat="1" ht="15">
      <c r="A4402" s="3085"/>
      <c r="K4402" s="3168"/>
      <c r="L4402" s="3085"/>
      <c r="M4402" s="3085"/>
      <c r="N4402" s="3085"/>
      <c r="P4402" s="3206"/>
    </row>
    <row r="4403" spans="1:16" s="3084" customFormat="1" ht="15">
      <c r="A4403" s="3085"/>
      <c r="K4403" s="3168"/>
      <c r="L4403" s="3085"/>
      <c r="M4403" s="3085"/>
      <c r="N4403" s="3085"/>
      <c r="P4403" s="3206"/>
    </row>
    <row r="4404" spans="1:16" s="3084" customFormat="1" ht="15">
      <c r="A4404" s="3085"/>
      <c r="K4404" s="3168"/>
      <c r="L4404" s="3085"/>
      <c r="M4404" s="3085"/>
      <c r="N4404" s="3085"/>
      <c r="P4404" s="3206"/>
    </row>
    <row r="4405" spans="1:16" s="3084" customFormat="1" ht="15">
      <c r="A4405" s="3085"/>
      <c r="K4405" s="3168"/>
      <c r="L4405" s="3085"/>
      <c r="M4405" s="3085"/>
      <c r="N4405" s="3085"/>
      <c r="P4405" s="3206"/>
    </row>
    <row r="4406" spans="1:16" s="3084" customFormat="1" ht="15">
      <c r="A4406" s="3085"/>
      <c r="K4406" s="3168"/>
      <c r="L4406" s="3085"/>
      <c r="M4406" s="3085"/>
      <c r="N4406" s="3085"/>
      <c r="P4406" s="3206"/>
    </row>
    <row r="4407" spans="1:16" s="3084" customFormat="1" ht="15">
      <c r="A4407" s="3085"/>
      <c r="K4407" s="3168"/>
      <c r="L4407" s="3085"/>
      <c r="M4407" s="3085"/>
      <c r="N4407" s="3085"/>
      <c r="P4407" s="3206"/>
    </row>
    <row r="4408" spans="1:16" s="3084" customFormat="1" ht="15">
      <c r="A4408" s="3085"/>
      <c r="K4408" s="3168"/>
      <c r="L4408" s="3085"/>
      <c r="M4408" s="3085"/>
      <c r="N4408" s="3085"/>
      <c r="P4408" s="3206"/>
    </row>
    <row r="4409" spans="1:16" s="3084" customFormat="1" ht="15">
      <c r="A4409" s="3085"/>
      <c r="K4409" s="3168"/>
      <c r="L4409" s="3085"/>
      <c r="M4409" s="3085"/>
      <c r="N4409" s="3085"/>
      <c r="P4409" s="3206"/>
    </row>
    <row r="4410" spans="1:16" s="3084" customFormat="1" ht="15">
      <c r="A4410" s="3085"/>
      <c r="K4410" s="3168"/>
      <c r="L4410" s="3085"/>
      <c r="M4410" s="3085"/>
      <c r="N4410" s="3085"/>
      <c r="P4410" s="3206"/>
    </row>
    <row r="4411" spans="1:16" s="3084" customFormat="1" ht="15">
      <c r="A4411" s="3085"/>
      <c r="K4411" s="3168"/>
      <c r="L4411" s="3085"/>
      <c r="M4411" s="3085"/>
      <c r="N4411" s="3085"/>
      <c r="P4411" s="3206"/>
    </row>
    <row r="4412" spans="1:16" s="3084" customFormat="1" ht="15">
      <c r="A4412" s="3085"/>
      <c r="K4412" s="3168"/>
      <c r="L4412" s="3085"/>
      <c r="M4412" s="3085"/>
      <c r="N4412" s="3085"/>
      <c r="P4412" s="3206"/>
    </row>
    <row r="4413" spans="1:16" s="3084" customFormat="1" ht="15">
      <c r="A4413" s="3085"/>
      <c r="K4413" s="3168"/>
      <c r="L4413" s="3085"/>
      <c r="M4413" s="3085"/>
      <c r="N4413" s="3085"/>
      <c r="P4413" s="3206"/>
    </row>
    <row r="4414" spans="1:16" s="3084" customFormat="1" ht="15">
      <c r="A4414" s="3085"/>
      <c r="K4414" s="3168"/>
      <c r="L4414" s="3085"/>
      <c r="M4414" s="3085"/>
      <c r="N4414" s="3085"/>
      <c r="P4414" s="3206"/>
    </row>
    <row r="4415" spans="1:16" s="3084" customFormat="1" ht="15">
      <c r="A4415" s="3085"/>
      <c r="K4415" s="3168"/>
      <c r="L4415" s="3085"/>
      <c r="M4415" s="3085"/>
      <c r="N4415" s="3085"/>
      <c r="P4415" s="3206"/>
    </row>
    <row r="4416" spans="1:16" s="3084" customFormat="1" ht="15">
      <c r="A4416" s="3085"/>
      <c r="K4416" s="3168"/>
      <c r="L4416" s="3085"/>
      <c r="M4416" s="3085"/>
      <c r="N4416" s="3085"/>
      <c r="P4416" s="3206"/>
    </row>
    <row r="4417" spans="1:16" s="3084" customFormat="1" ht="15">
      <c r="A4417" s="3085"/>
      <c r="K4417" s="3168"/>
      <c r="L4417" s="3085"/>
      <c r="M4417" s="3085"/>
      <c r="N4417" s="3085"/>
      <c r="P4417" s="3206"/>
    </row>
    <row r="4418" spans="1:16" s="3084" customFormat="1" ht="15">
      <c r="A4418" s="3085"/>
      <c r="K4418" s="3168"/>
      <c r="L4418" s="3085"/>
      <c r="M4418" s="3085"/>
      <c r="N4418" s="3085"/>
      <c r="P4418" s="3206"/>
    </row>
    <row r="4419" spans="1:16" s="3084" customFormat="1" ht="15">
      <c r="A4419" s="3085"/>
      <c r="K4419" s="3168"/>
      <c r="L4419" s="3085"/>
      <c r="M4419" s="3085"/>
      <c r="N4419" s="3085"/>
      <c r="P4419" s="3206"/>
    </row>
    <row r="4420" spans="1:16" s="3084" customFormat="1" ht="15">
      <c r="A4420" s="3085"/>
      <c r="K4420" s="3168"/>
      <c r="L4420" s="3085"/>
      <c r="M4420" s="3085"/>
      <c r="N4420" s="3085"/>
      <c r="P4420" s="3206"/>
    </row>
    <row r="4421" spans="1:16" s="3084" customFormat="1" ht="15">
      <c r="A4421" s="3085"/>
      <c r="K4421" s="3168"/>
      <c r="L4421" s="3085"/>
      <c r="M4421" s="3085"/>
      <c r="N4421" s="3085"/>
      <c r="P4421" s="3206"/>
    </row>
    <row r="4422" spans="1:16" s="3084" customFormat="1" ht="15">
      <c r="A4422" s="3085"/>
      <c r="K4422" s="3168"/>
      <c r="L4422" s="3085"/>
      <c r="M4422" s="3085"/>
      <c r="N4422" s="3085"/>
      <c r="P4422" s="3206"/>
    </row>
    <row r="4423" spans="1:16" s="3084" customFormat="1" ht="15">
      <c r="A4423" s="3085"/>
      <c r="K4423" s="3168"/>
      <c r="L4423" s="3085"/>
      <c r="M4423" s="3085"/>
      <c r="N4423" s="3085"/>
      <c r="P4423" s="3206"/>
    </row>
    <row r="4424" spans="1:16" s="3084" customFormat="1" ht="15">
      <c r="A4424" s="3085"/>
      <c r="K4424" s="3168"/>
      <c r="L4424" s="3085"/>
      <c r="M4424" s="3085"/>
      <c r="N4424" s="3085"/>
      <c r="P4424" s="3206"/>
    </row>
    <row r="4425" spans="1:16" s="3084" customFormat="1" ht="15">
      <c r="A4425" s="3085"/>
      <c r="K4425" s="3168"/>
      <c r="L4425" s="3085"/>
      <c r="M4425" s="3085"/>
      <c r="N4425" s="3085"/>
      <c r="P4425" s="3206"/>
    </row>
    <row r="4426" spans="1:16" s="3084" customFormat="1" ht="15">
      <c r="A4426" s="3085"/>
      <c r="K4426" s="3168"/>
      <c r="L4426" s="3085"/>
      <c r="M4426" s="3085"/>
      <c r="N4426" s="3085"/>
      <c r="P4426" s="3206"/>
    </row>
    <row r="4427" spans="1:16" s="3084" customFormat="1" ht="15">
      <c r="A4427" s="3085"/>
      <c r="K4427" s="3168"/>
      <c r="L4427" s="3085"/>
      <c r="M4427" s="3085"/>
      <c r="N4427" s="3085"/>
      <c r="P4427" s="3206"/>
    </row>
    <row r="4428" spans="1:16" s="3084" customFormat="1" ht="15">
      <c r="A4428" s="3085"/>
      <c r="K4428" s="3168"/>
      <c r="L4428" s="3085"/>
      <c r="M4428" s="3085"/>
      <c r="N4428" s="3085"/>
      <c r="P4428" s="3206"/>
    </row>
    <row r="4429" spans="1:16" s="3084" customFormat="1" ht="15">
      <c r="A4429" s="3085"/>
      <c r="K4429" s="3168"/>
      <c r="L4429" s="3085"/>
      <c r="M4429" s="3085"/>
      <c r="N4429" s="3085"/>
      <c r="P4429" s="3206"/>
    </row>
    <row r="4430" spans="1:16" s="3084" customFormat="1" ht="15">
      <c r="A4430" s="3085"/>
      <c r="K4430" s="3168"/>
      <c r="L4430" s="3085"/>
      <c r="M4430" s="3085"/>
      <c r="N4430" s="3085"/>
      <c r="P4430" s="3206"/>
    </row>
    <row r="4431" spans="1:16" s="3084" customFormat="1" ht="15">
      <c r="A4431" s="3085"/>
      <c r="K4431" s="3168"/>
      <c r="L4431" s="3085"/>
      <c r="M4431" s="3085"/>
      <c r="N4431" s="3085"/>
      <c r="P4431" s="3206"/>
    </row>
    <row r="4432" spans="1:16" s="3084" customFormat="1" ht="15">
      <c r="A4432" s="3085"/>
      <c r="K4432" s="3168"/>
      <c r="L4432" s="3085"/>
      <c r="M4432" s="3085"/>
      <c r="N4432" s="3085"/>
      <c r="P4432" s="3206"/>
    </row>
    <row r="4433" spans="1:16" s="3084" customFormat="1" ht="15">
      <c r="A4433" s="3085"/>
      <c r="K4433" s="3168"/>
      <c r="L4433" s="3085"/>
      <c r="M4433" s="3085"/>
      <c r="N4433" s="3085"/>
      <c r="P4433" s="3206"/>
    </row>
    <row r="4434" spans="1:16" s="3084" customFormat="1" ht="15">
      <c r="A4434" s="3085"/>
      <c r="K4434" s="3168"/>
      <c r="L4434" s="3085"/>
      <c r="M4434" s="3085"/>
      <c r="N4434" s="3085"/>
      <c r="P4434" s="3206"/>
    </row>
    <row r="4435" spans="1:16" s="3084" customFormat="1" ht="15">
      <c r="A4435" s="3085"/>
      <c r="K4435" s="3168"/>
      <c r="L4435" s="3085"/>
      <c r="M4435" s="3085"/>
      <c r="N4435" s="3085"/>
      <c r="P4435" s="3206"/>
    </row>
    <row r="4436" spans="1:16" s="3084" customFormat="1" ht="15">
      <c r="A4436" s="3085"/>
      <c r="K4436" s="3168"/>
      <c r="L4436" s="3085"/>
      <c r="M4436" s="3085"/>
      <c r="N4436" s="3085"/>
      <c r="P4436" s="3206"/>
    </row>
    <row r="4437" spans="1:16" s="3084" customFormat="1" ht="15">
      <c r="A4437" s="3085"/>
      <c r="K4437" s="3168"/>
      <c r="L4437" s="3085"/>
      <c r="M4437" s="3085"/>
      <c r="N4437" s="3085"/>
      <c r="P4437" s="3206"/>
    </row>
    <row r="4438" spans="1:16" s="3084" customFormat="1" ht="15">
      <c r="A4438" s="3085"/>
      <c r="K4438" s="3168"/>
      <c r="L4438" s="3085"/>
      <c r="M4438" s="3085"/>
      <c r="N4438" s="3085"/>
      <c r="P4438" s="3206"/>
    </row>
    <row r="4439" spans="1:16" s="3084" customFormat="1" ht="15">
      <c r="A4439" s="3085"/>
      <c r="K4439" s="3168"/>
      <c r="L4439" s="3085"/>
      <c r="M4439" s="3085"/>
      <c r="N4439" s="3085"/>
      <c r="P4439" s="3206"/>
    </row>
    <row r="4440" spans="1:16" s="3084" customFormat="1" ht="15">
      <c r="A4440" s="3085"/>
      <c r="K4440" s="3168"/>
      <c r="L4440" s="3085"/>
      <c r="M4440" s="3085"/>
      <c r="N4440" s="3085"/>
      <c r="P4440" s="3206"/>
    </row>
    <row r="4441" spans="1:16" s="3084" customFormat="1" ht="15">
      <c r="A4441" s="3085"/>
      <c r="K4441" s="3168"/>
      <c r="L4441" s="3085"/>
      <c r="M4441" s="3085"/>
      <c r="N4441" s="3085"/>
      <c r="P4441" s="3206"/>
    </row>
    <row r="4442" spans="1:16" s="3084" customFormat="1" ht="15">
      <c r="A4442" s="3085"/>
      <c r="K4442" s="3168"/>
      <c r="L4442" s="3085"/>
      <c r="M4442" s="3085"/>
      <c r="N4442" s="3085"/>
      <c r="P4442" s="3206"/>
    </row>
    <row r="4443" spans="1:16" s="3084" customFormat="1" ht="15">
      <c r="A4443" s="3085"/>
      <c r="K4443" s="3168"/>
      <c r="L4443" s="3085"/>
      <c r="M4443" s="3085"/>
      <c r="N4443" s="3085"/>
      <c r="P4443" s="3206"/>
    </row>
    <row r="4444" spans="1:16" s="3084" customFormat="1" ht="15">
      <c r="A4444" s="3085"/>
      <c r="K4444" s="3168"/>
      <c r="L4444" s="3085"/>
      <c r="M4444" s="3085"/>
      <c r="N4444" s="3085"/>
      <c r="P4444" s="3206"/>
    </row>
    <row r="4445" spans="1:16" s="3084" customFormat="1" ht="15">
      <c r="A4445" s="3085"/>
      <c r="K4445" s="3168"/>
      <c r="L4445" s="3085"/>
      <c r="M4445" s="3085"/>
      <c r="N4445" s="3085"/>
      <c r="P4445" s="3206"/>
    </row>
    <row r="4446" spans="1:16" s="3084" customFormat="1" ht="15">
      <c r="A4446" s="3085"/>
      <c r="K4446" s="3168"/>
      <c r="L4446" s="3085"/>
      <c r="M4446" s="3085"/>
      <c r="N4446" s="3085"/>
      <c r="P4446" s="3206"/>
    </row>
    <row r="4447" spans="1:16" s="3084" customFormat="1" ht="15">
      <c r="A4447" s="3085"/>
      <c r="K4447" s="3168"/>
      <c r="L4447" s="3085"/>
      <c r="M4447" s="3085"/>
      <c r="N4447" s="3085"/>
      <c r="P4447" s="3206"/>
    </row>
    <row r="4448" spans="1:16" s="3084" customFormat="1" ht="15">
      <c r="A4448" s="3085"/>
      <c r="K4448" s="3168"/>
      <c r="L4448" s="3085"/>
      <c r="M4448" s="3085"/>
      <c r="N4448" s="3085"/>
      <c r="P4448" s="3206"/>
    </row>
    <row r="4449" spans="1:16" s="3084" customFormat="1" ht="15">
      <c r="A4449" s="3085"/>
      <c r="K4449" s="3168"/>
      <c r="L4449" s="3085"/>
      <c r="M4449" s="3085"/>
      <c r="N4449" s="3085"/>
      <c r="P4449" s="3206"/>
    </row>
    <row r="4450" spans="1:16" s="3084" customFormat="1" ht="15">
      <c r="A4450" s="3085"/>
      <c r="K4450" s="3168"/>
      <c r="L4450" s="3085"/>
      <c r="M4450" s="3085"/>
      <c r="N4450" s="3085"/>
      <c r="P4450" s="3206"/>
    </row>
    <row r="4451" spans="1:16" s="3084" customFormat="1" ht="15">
      <c r="A4451" s="3085"/>
      <c r="K4451" s="3168"/>
      <c r="L4451" s="3085"/>
      <c r="M4451" s="3085"/>
      <c r="N4451" s="3085"/>
      <c r="P4451" s="3206"/>
    </row>
    <row r="4452" spans="1:16" s="3084" customFormat="1" ht="15">
      <c r="A4452" s="3085"/>
      <c r="K4452" s="3168"/>
      <c r="L4452" s="3085"/>
      <c r="M4452" s="3085"/>
      <c r="N4452" s="3085"/>
      <c r="P4452" s="3206"/>
    </row>
    <row r="4453" spans="1:16" s="3084" customFormat="1" ht="15">
      <c r="A4453" s="3085"/>
      <c r="K4453" s="3168"/>
      <c r="L4453" s="3085"/>
      <c r="M4453" s="3085"/>
      <c r="N4453" s="3085"/>
      <c r="P4453" s="3206"/>
    </row>
    <row r="4454" spans="1:16" s="3084" customFormat="1" ht="15">
      <c r="A4454" s="3085"/>
      <c r="K4454" s="3168"/>
      <c r="L4454" s="3085"/>
      <c r="M4454" s="3085"/>
      <c r="N4454" s="3085"/>
      <c r="P4454" s="3206"/>
    </row>
    <row r="4455" spans="1:16" s="3084" customFormat="1" ht="15">
      <c r="A4455" s="3085"/>
      <c r="K4455" s="3168"/>
      <c r="L4455" s="3085"/>
      <c r="M4455" s="3085"/>
      <c r="N4455" s="3085"/>
      <c r="P4455" s="3206"/>
    </row>
    <row r="4456" spans="1:16" s="3084" customFormat="1" ht="15">
      <c r="A4456" s="3085"/>
      <c r="K4456" s="3168"/>
      <c r="L4456" s="3085"/>
      <c r="M4456" s="3085"/>
      <c r="N4456" s="3085"/>
      <c r="P4456" s="3206"/>
    </row>
    <row r="4457" spans="1:16" s="3084" customFormat="1" ht="15">
      <c r="A4457" s="3085"/>
      <c r="K4457" s="3168"/>
      <c r="L4457" s="3085"/>
      <c r="M4457" s="3085"/>
      <c r="N4457" s="3085"/>
      <c r="P4457" s="3206"/>
    </row>
    <row r="4458" spans="1:16" s="3084" customFormat="1" ht="15">
      <c r="A4458" s="3085"/>
      <c r="K4458" s="3168"/>
      <c r="L4458" s="3085"/>
      <c r="M4458" s="3085"/>
      <c r="N4458" s="3085"/>
      <c r="P4458" s="3206"/>
    </row>
    <row r="4459" spans="1:16" s="3084" customFormat="1" ht="15">
      <c r="A4459" s="3085"/>
      <c r="K4459" s="3168"/>
      <c r="L4459" s="3085"/>
      <c r="M4459" s="3085"/>
      <c r="N4459" s="3085"/>
      <c r="P4459" s="3206"/>
    </row>
    <row r="4460" spans="1:16" s="3084" customFormat="1" ht="15">
      <c r="A4460" s="3085"/>
      <c r="K4460" s="3168"/>
      <c r="L4460" s="3085"/>
      <c r="M4460" s="3085"/>
      <c r="N4460" s="3085"/>
      <c r="P4460" s="3206"/>
    </row>
    <row r="4461" spans="1:16" s="3084" customFormat="1" ht="15">
      <c r="A4461" s="3085"/>
      <c r="K4461" s="3168"/>
      <c r="L4461" s="3085"/>
      <c r="M4461" s="3085"/>
      <c r="N4461" s="3085"/>
      <c r="P4461" s="3206"/>
    </row>
    <row r="4462" spans="1:16" s="3084" customFormat="1" ht="15">
      <c r="A4462" s="3085"/>
      <c r="K4462" s="3168"/>
      <c r="L4462" s="3085"/>
      <c r="M4462" s="3085"/>
      <c r="N4462" s="3085"/>
      <c r="P4462" s="3206"/>
    </row>
    <row r="4463" spans="1:16" s="3084" customFormat="1" ht="15">
      <c r="A4463" s="3085"/>
      <c r="K4463" s="3168"/>
      <c r="L4463" s="3085"/>
      <c r="M4463" s="3085"/>
      <c r="N4463" s="3085"/>
      <c r="P4463" s="3206"/>
    </row>
    <row r="4464" spans="1:16" s="3084" customFormat="1" ht="15">
      <c r="A4464" s="3085"/>
      <c r="K4464" s="3168"/>
      <c r="L4464" s="3085"/>
      <c r="M4464" s="3085"/>
      <c r="N4464" s="3085"/>
      <c r="P4464" s="3206"/>
    </row>
    <row r="4465" spans="1:16" s="3084" customFormat="1" ht="15">
      <c r="A4465" s="3085"/>
      <c r="K4465" s="3168"/>
      <c r="L4465" s="3085"/>
      <c r="M4465" s="3085"/>
      <c r="N4465" s="3085"/>
      <c r="P4465" s="3206"/>
    </row>
    <row r="4466" spans="1:16" s="3084" customFormat="1" ht="15">
      <c r="A4466" s="3085"/>
      <c r="K4466" s="3168"/>
      <c r="L4466" s="3085"/>
      <c r="M4466" s="3085"/>
      <c r="N4466" s="3085"/>
      <c r="P4466" s="3206"/>
    </row>
    <row r="4467" spans="1:16" s="3084" customFormat="1" ht="15">
      <c r="A4467" s="3085"/>
      <c r="K4467" s="3168"/>
      <c r="L4467" s="3085"/>
      <c r="M4467" s="3085"/>
      <c r="N4467" s="3085"/>
      <c r="P4467" s="3206"/>
    </row>
    <row r="4468" spans="1:16" s="3084" customFormat="1" ht="15">
      <c r="A4468" s="3085"/>
      <c r="K4468" s="3168"/>
      <c r="L4468" s="3085"/>
      <c r="M4468" s="3085"/>
      <c r="N4468" s="3085"/>
      <c r="P4468" s="3206"/>
    </row>
    <row r="4469" spans="1:16" s="3084" customFormat="1" ht="15">
      <c r="A4469" s="3085"/>
      <c r="K4469" s="3168"/>
      <c r="L4469" s="3085"/>
      <c r="M4469" s="3085"/>
      <c r="N4469" s="3085"/>
      <c r="P4469" s="3206"/>
    </row>
    <row r="4470" spans="1:16" s="3084" customFormat="1" ht="15">
      <c r="A4470" s="3085"/>
      <c r="K4470" s="3168"/>
      <c r="L4470" s="3085"/>
      <c r="M4470" s="3085"/>
      <c r="N4470" s="3085"/>
      <c r="P4470" s="3206"/>
    </row>
    <row r="4471" spans="1:16" s="3084" customFormat="1" ht="15">
      <c r="A4471" s="3085"/>
      <c r="K4471" s="3168"/>
      <c r="L4471" s="3085"/>
      <c r="M4471" s="3085"/>
      <c r="N4471" s="3085"/>
      <c r="P4471" s="3206"/>
    </row>
    <row r="4472" spans="1:16" s="3084" customFormat="1" ht="15">
      <c r="A4472" s="3085"/>
      <c r="K4472" s="3168"/>
      <c r="L4472" s="3085"/>
      <c r="M4472" s="3085"/>
      <c r="N4472" s="3085"/>
      <c r="P4472" s="3206"/>
    </row>
    <row r="4473" spans="1:16" s="3084" customFormat="1" ht="15">
      <c r="A4473" s="3085"/>
      <c r="K4473" s="3168"/>
      <c r="L4473" s="3085"/>
      <c r="M4473" s="3085"/>
      <c r="N4473" s="3085"/>
      <c r="P4473" s="3206"/>
    </row>
    <row r="4474" spans="1:16" s="3084" customFormat="1" ht="15">
      <c r="A4474" s="3085"/>
      <c r="K4474" s="3168"/>
      <c r="L4474" s="3085"/>
      <c r="M4474" s="3085"/>
      <c r="N4474" s="3085"/>
      <c r="P4474" s="3206"/>
    </row>
    <row r="4475" spans="1:16" s="3084" customFormat="1" ht="15">
      <c r="A4475" s="3085"/>
      <c r="K4475" s="3168"/>
      <c r="L4475" s="3085"/>
      <c r="M4475" s="3085"/>
      <c r="N4475" s="3085"/>
      <c r="P4475" s="3206"/>
    </row>
    <row r="4476" spans="1:16" s="3084" customFormat="1" ht="15">
      <c r="A4476" s="3085"/>
      <c r="K4476" s="3168"/>
      <c r="L4476" s="3085"/>
      <c r="M4476" s="3085"/>
      <c r="N4476" s="3085"/>
      <c r="P4476" s="3206"/>
    </row>
    <row r="4477" spans="1:16" s="3084" customFormat="1" ht="15">
      <c r="A4477" s="3085"/>
      <c r="K4477" s="3168"/>
      <c r="L4477" s="3085"/>
      <c r="M4477" s="3085"/>
      <c r="N4477" s="3085"/>
      <c r="P4477" s="3206"/>
    </row>
    <row r="4478" spans="1:16" s="3084" customFormat="1" ht="15">
      <c r="A4478" s="3085"/>
      <c r="K4478" s="3168"/>
      <c r="L4478" s="3085"/>
      <c r="M4478" s="3085"/>
      <c r="N4478" s="3085"/>
      <c r="P4478" s="3206"/>
    </row>
    <row r="4479" spans="1:16" s="3084" customFormat="1" ht="15">
      <c r="A4479" s="3085"/>
      <c r="K4479" s="3168"/>
      <c r="L4479" s="3085"/>
      <c r="M4479" s="3085"/>
      <c r="N4479" s="3085"/>
      <c r="P4479" s="3206"/>
    </row>
    <row r="4480" spans="1:16" s="3084" customFormat="1" ht="15">
      <c r="A4480" s="3085"/>
      <c r="K4480" s="3168"/>
      <c r="L4480" s="3085"/>
      <c r="M4480" s="3085"/>
      <c r="N4480" s="3085"/>
      <c r="P4480" s="3206"/>
    </row>
    <row r="4481" spans="1:16" s="3084" customFormat="1" ht="15">
      <c r="A4481" s="3085"/>
      <c r="K4481" s="3168"/>
      <c r="L4481" s="3085"/>
      <c r="M4481" s="3085"/>
      <c r="N4481" s="3085"/>
      <c r="P4481" s="3206"/>
    </row>
    <row r="4482" spans="1:16" s="3084" customFormat="1" ht="15">
      <c r="A4482" s="3085"/>
      <c r="K4482" s="3168"/>
      <c r="L4482" s="3085"/>
      <c r="M4482" s="3085"/>
      <c r="N4482" s="3085"/>
      <c r="P4482" s="3206"/>
    </row>
    <row r="4483" spans="1:16" s="3084" customFormat="1" ht="15">
      <c r="A4483" s="3085"/>
      <c r="K4483" s="3168"/>
      <c r="L4483" s="3085"/>
      <c r="M4483" s="3085"/>
      <c r="N4483" s="3085"/>
      <c r="P4483" s="3206"/>
    </row>
    <row r="4484" spans="1:16" s="3084" customFormat="1" ht="15">
      <c r="A4484" s="3085"/>
      <c r="K4484" s="3168"/>
      <c r="L4484" s="3085"/>
      <c r="M4484" s="3085"/>
      <c r="N4484" s="3085"/>
      <c r="P4484" s="3206"/>
    </row>
    <row r="4485" spans="1:16" s="3084" customFormat="1" ht="15">
      <c r="A4485" s="3085"/>
      <c r="K4485" s="3168"/>
      <c r="L4485" s="3085"/>
      <c r="M4485" s="3085"/>
      <c r="N4485" s="3085"/>
      <c r="P4485" s="3206"/>
    </row>
    <row r="4486" spans="1:16" s="3084" customFormat="1" ht="15">
      <c r="A4486" s="3085"/>
      <c r="K4486" s="3168"/>
      <c r="L4486" s="3085"/>
      <c r="M4486" s="3085"/>
      <c r="N4486" s="3085"/>
      <c r="P4486" s="3206"/>
    </row>
    <row r="4487" spans="1:16" s="3084" customFormat="1" ht="15">
      <c r="A4487" s="3085"/>
      <c r="K4487" s="3168"/>
      <c r="L4487" s="3085"/>
      <c r="M4487" s="3085"/>
      <c r="N4487" s="3085"/>
      <c r="P4487" s="3206"/>
    </row>
    <row r="4488" spans="1:16" s="3084" customFormat="1" ht="15">
      <c r="A4488" s="3085"/>
      <c r="K4488" s="3168"/>
      <c r="L4488" s="3085"/>
      <c r="M4488" s="3085"/>
      <c r="N4488" s="3085"/>
      <c r="P4488" s="3206"/>
    </row>
    <row r="4489" spans="1:16" s="3084" customFormat="1" ht="15">
      <c r="A4489" s="3085"/>
      <c r="K4489" s="3168"/>
      <c r="L4489" s="3085"/>
      <c r="M4489" s="3085"/>
      <c r="N4489" s="3085"/>
      <c r="P4489" s="3206"/>
    </row>
    <row r="4490" spans="1:16" s="3084" customFormat="1" ht="15">
      <c r="A4490" s="3085"/>
      <c r="K4490" s="3168"/>
      <c r="L4490" s="3085"/>
      <c r="M4490" s="3085"/>
      <c r="N4490" s="3085"/>
      <c r="P4490" s="3206"/>
    </row>
    <row r="4491" spans="1:16" s="3084" customFormat="1" ht="15">
      <c r="A4491" s="3085"/>
      <c r="K4491" s="3168"/>
      <c r="L4491" s="3085"/>
      <c r="M4491" s="3085"/>
      <c r="N4491" s="3085"/>
      <c r="P4491" s="3206"/>
    </row>
    <row r="4492" spans="1:16" s="3084" customFormat="1" ht="15">
      <c r="A4492" s="3085"/>
      <c r="K4492" s="3168"/>
      <c r="L4492" s="3085"/>
      <c r="M4492" s="3085"/>
      <c r="N4492" s="3085"/>
      <c r="P4492" s="3206"/>
    </row>
    <row r="4493" spans="1:16" s="3084" customFormat="1" ht="15">
      <c r="A4493" s="3085"/>
      <c r="K4493" s="3168"/>
      <c r="L4493" s="3085"/>
      <c r="M4493" s="3085"/>
      <c r="N4493" s="3085"/>
      <c r="P4493" s="3206"/>
    </row>
    <row r="4494" spans="1:16" s="3084" customFormat="1" ht="15">
      <c r="A4494" s="3085"/>
      <c r="K4494" s="3168"/>
      <c r="L4494" s="3085"/>
      <c r="M4494" s="3085"/>
      <c r="N4494" s="3085"/>
      <c r="P4494" s="3206"/>
    </row>
    <row r="4495" spans="1:16" s="3084" customFormat="1" ht="15">
      <c r="A4495" s="3085"/>
      <c r="K4495" s="3168"/>
      <c r="L4495" s="3085"/>
      <c r="M4495" s="3085"/>
      <c r="N4495" s="3085"/>
      <c r="P4495" s="3206"/>
    </row>
    <row r="4496" spans="1:16" s="3084" customFormat="1" ht="15">
      <c r="A4496" s="3085"/>
      <c r="K4496" s="3168"/>
      <c r="L4496" s="3085"/>
      <c r="M4496" s="3085"/>
      <c r="N4496" s="3085"/>
      <c r="P4496" s="3206"/>
    </row>
    <row r="4497" spans="1:16" s="3084" customFormat="1" ht="15">
      <c r="A4497" s="3085"/>
      <c r="K4497" s="3168"/>
      <c r="L4497" s="3085"/>
      <c r="M4497" s="3085"/>
      <c r="N4497" s="3085"/>
      <c r="P4497" s="3206"/>
    </row>
    <row r="4498" spans="1:16" s="3084" customFormat="1" ht="15">
      <c r="A4498" s="3085"/>
      <c r="K4498" s="3168"/>
      <c r="L4498" s="3085"/>
      <c r="M4498" s="3085"/>
      <c r="N4498" s="3085"/>
      <c r="P4498" s="3206"/>
    </row>
    <row r="4499" spans="1:16" s="3084" customFormat="1" ht="15">
      <c r="A4499" s="3085"/>
      <c r="K4499" s="3168"/>
      <c r="L4499" s="3085"/>
      <c r="M4499" s="3085"/>
      <c r="N4499" s="3085"/>
      <c r="P4499" s="3206"/>
    </row>
    <row r="4500" spans="1:16" s="3084" customFormat="1" ht="15">
      <c r="A4500" s="3085"/>
      <c r="K4500" s="3168"/>
      <c r="L4500" s="3085"/>
      <c r="M4500" s="3085"/>
      <c r="N4500" s="3085"/>
      <c r="P4500" s="3206"/>
    </row>
    <row r="4501" spans="1:16" s="3084" customFormat="1" ht="15">
      <c r="A4501" s="3085"/>
      <c r="K4501" s="3168"/>
      <c r="L4501" s="3085"/>
      <c r="M4501" s="3085"/>
      <c r="N4501" s="3085"/>
      <c r="P4501" s="3206"/>
    </row>
    <row r="4502" spans="1:16" s="3084" customFormat="1" ht="15">
      <c r="A4502" s="3085"/>
      <c r="K4502" s="3168"/>
      <c r="L4502" s="3085"/>
      <c r="M4502" s="3085"/>
      <c r="N4502" s="3085"/>
      <c r="P4502" s="3206"/>
    </row>
    <row r="4503" spans="1:16" s="3084" customFormat="1" ht="15">
      <c r="A4503" s="3085"/>
      <c r="K4503" s="3168"/>
      <c r="L4503" s="3085"/>
      <c r="M4503" s="3085"/>
      <c r="N4503" s="3085"/>
      <c r="P4503" s="3206"/>
    </row>
    <row r="4504" spans="1:16" s="3084" customFormat="1" ht="15">
      <c r="A4504" s="3085"/>
      <c r="K4504" s="3168"/>
      <c r="L4504" s="3085"/>
      <c r="M4504" s="3085"/>
      <c r="N4504" s="3085"/>
      <c r="P4504" s="3206"/>
    </row>
    <row r="4505" spans="1:16" s="3084" customFormat="1" ht="15">
      <c r="A4505" s="3085"/>
      <c r="K4505" s="3168"/>
      <c r="L4505" s="3085"/>
      <c r="M4505" s="3085"/>
      <c r="N4505" s="3085"/>
      <c r="P4505" s="3206"/>
    </row>
    <row r="4506" spans="1:16" s="3084" customFormat="1" ht="15">
      <c r="A4506" s="3085"/>
      <c r="K4506" s="3168"/>
      <c r="L4506" s="3085"/>
      <c r="M4506" s="3085"/>
      <c r="N4506" s="3085"/>
      <c r="P4506" s="3206"/>
    </row>
    <row r="4507" spans="1:16" s="3084" customFormat="1" ht="15">
      <c r="A4507" s="3085"/>
      <c r="K4507" s="3168"/>
      <c r="L4507" s="3085"/>
      <c r="M4507" s="3085"/>
      <c r="N4507" s="3085"/>
      <c r="P4507" s="3206"/>
    </row>
    <row r="4508" spans="1:16" s="3084" customFormat="1" ht="15">
      <c r="A4508" s="3085"/>
      <c r="K4508" s="3168"/>
      <c r="L4508" s="3085"/>
      <c r="M4508" s="3085"/>
      <c r="N4508" s="3085"/>
      <c r="P4508" s="3206"/>
    </row>
    <row r="4509" spans="1:16" s="3084" customFormat="1" ht="15">
      <c r="A4509" s="3085"/>
      <c r="K4509" s="3168"/>
      <c r="L4509" s="3085"/>
      <c r="M4509" s="3085"/>
      <c r="N4509" s="3085"/>
      <c r="P4509" s="3206"/>
    </row>
    <row r="4510" spans="1:16" s="3084" customFormat="1" ht="15">
      <c r="A4510" s="3085"/>
      <c r="K4510" s="3168"/>
      <c r="L4510" s="3085"/>
      <c r="M4510" s="3085"/>
      <c r="N4510" s="3085"/>
      <c r="P4510" s="3206"/>
    </row>
    <row r="4511" spans="1:16" s="3084" customFormat="1" ht="15">
      <c r="A4511" s="3085"/>
      <c r="K4511" s="3168"/>
      <c r="L4511" s="3085"/>
      <c r="M4511" s="3085"/>
      <c r="N4511" s="3085"/>
      <c r="P4511" s="3206"/>
    </row>
    <row r="4512" spans="1:16" s="3084" customFormat="1" ht="15">
      <c r="A4512" s="3085"/>
      <c r="K4512" s="3168"/>
      <c r="L4512" s="3085"/>
      <c r="M4512" s="3085"/>
      <c r="N4512" s="3085"/>
      <c r="P4512" s="3206"/>
    </row>
    <row r="4513" spans="1:16" s="3084" customFormat="1" ht="15">
      <c r="A4513" s="3085"/>
      <c r="K4513" s="3168"/>
      <c r="L4513" s="3085"/>
      <c r="M4513" s="3085"/>
      <c r="N4513" s="3085"/>
      <c r="P4513" s="3206"/>
    </row>
    <row r="4514" spans="1:16" s="3084" customFormat="1" ht="15">
      <c r="A4514" s="3085"/>
      <c r="K4514" s="3168"/>
      <c r="L4514" s="3085"/>
      <c r="M4514" s="3085"/>
      <c r="N4514" s="3085"/>
      <c r="P4514" s="3206"/>
    </row>
    <row r="4515" spans="1:16" s="3084" customFormat="1" ht="15">
      <c r="A4515" s="3085"/>
      <c r="K4515" s="3168"/>
      <c r="L4515" s="3085"/>
      <c r="M4515" s="3085"/>
      <c r="N4515" s="3085"/>
      <c r="P4515" s="3206"/>
    </row>
    <row r="4516" spans="1:16" s="3084" customFormat="1" ht="15">
      <c r="A4516" s="3085"/>
      <c r="K4516" s="3168"/>
      <c r="L4516" s="3085"/>
      <c r="M4516" s="3085"/>
      <c r="N4516" s="3085"/>
      <c r="P4516" s="3206"/>
    </row>
    <row r="4517" spans="1:16" s="3084" customFormat="1" ht="15">
      <c r="A4517" s="3085"/>
      <c r="K4517" s="3168"/>
      <c r="L4517" s="3085"/>
      <c r="M4517" s="3085"/>
      <c r="N4517" s="3085"/>
      <c r="P4517" s="3206"/>
    </row>
    <row r="4518" spans="1:16" s="3084" customFormat="1" ht="15">
      <c r="A4518" s="3085"/>
      <c r="K4518" s="3168"/>
      <c r="L4518" s="3085"/>
      <c r="M4518" s="3085"/>
      <c r="N4518" s="3085"/>
      <c r="P4518" s="3206"/>
    </row>
    <row r="4519" spans="1:16" s="3084" customFormat="1" ht="15">
      <c r="A4519" s="3085"/>
      <c r="K4519" s="3168"/>
      <c r="L4519" s="3085"/>
      <c r="M4519" s="3085"/>
      <c r="N4519" s="3085"/>
      <c r="P4519" s="3206"/>
    </row>
    <row r="4520" spans="1:16" s="3084" customFormat="1" ht="15">
      <c r="A4520" s="3085"/>
      <c r="K4520" s="3168"/>
      <c r="L4520" s="3085"/>
      <c r="M4520" s="3085"/>
      <c r="N4520" s="3085"/>
      <c r="P4520" s="3206"/>
    </row>
    <row r="4521" spans="1:16" s="3084" customFormat="1" ht="15">
      <c r="A4521" s="3085"/>
      <c r="K4521" s="3168"/>
      <c r="L4521" s="3085"/>
      <c r="M4521" s="3085"/>
      <c r="N4521" s="3085"/>
      <c r="P4521" s="3206"/>
    </row>
    <row r="4522" spans="1:16" s="3084" customFormat="1" ht="15">
      <c r="A4522" s="3085"/>
      <c r="K4522" s="3168"/>
      <c r="L4522" s="3085"/>
      <c r="M4522" s="3085"/>
      <c r="N4522" s="3085"/>
      <c r="P4522" s="3206"/>
    </row>
    <row r="4523" spans="1:16" s="3084" customFormat="1" ht="15">
      <c r="A4523" s="3085"/>
      <c r="K4523" s="3168"/>
      <c r="L4523" s="3085"/>
      <c r="M4523" s="3085"/>
      <c r="N4523" s="3085"/>
      <c r="P4523" s="3206"/>
    </row>
    <row r="4524" spans="1:16" s="3084" customFormat="1" ht="15">
      <c r="A4524" s="3085"/>
      <c r="K4524" s="3168"/>
      <c r="L4524" s="3085"/>
      <c r="M4524" s="3085"/>
      <c r="N4524" s="3085"/>
      <c r="P4524" s="3206"/>
    </row>
    <row r="4525" spans="1:16" s="3084" customFormat="1" ht="15">
      <c r="A4525" s="3085"/>
      <c r="K4525" s="3168"/>
      <c r="L4525" s="3085"/>
      <c r="M4525" s="3085"/>
      <c r="N4525" s="3085"/>
      <c r="P4525" s="3206"/>
    </row>
    <row r="4526" spans="1:16" s="3084" customFormat="1" ht="15">
      <c r="A4526" s="3085"/>
      <c r="K4526" s="3168"/>
      <c r="L4526" s="3085"/>
      <c r="M4526" s="3085"/>
      <c r="N4526" s="3085"/>
      <c r="P4526" s="3206"/>
    </row>
    <row r="4527" spans="1:16" s="3084" customFormat="1" ht="15">
      <c r="A4527" s="3085"/>
      <c r="K4527" s="3168"/>
      <c r="L4527" s="3085"/>
      <c r="M4527" s="3085"/>
      <c r="N4527" s="3085"/>
      <c r="P4527" s="3206"/>
    </row>
    <row r="4528" spans="1:16" s="3084" customFormat="1" ht="15">
      <c r="A4528" s="3085"/>
      <c r="K4528" s="3168"/>
      <c r="L4528" s="3085"/>
      <c r="M4528" s="3085"/>
      <c r="N4528" s="3085"/>
      <c r="P4528" s="3206"/>
    </row>
    <row r="4529" spans="1:16" s="3084" customFormat="1" ht="15">
      <c r="A4529" s="3085"/>
      <c r="K4529" s="3168"/>
      <c r="L4529" s="3085"/>
      <c r="M4529" s="3085"/>
      <c r="N4529" s="3085"/>
      <c r="P4529" s="3206"/>
    </row>
    <row r="4530" spans="1:16" s="3084" customFormat="1" ht="15">
      <c r="A4530" s="3085"/>
      <c r="K4530" s="3168"/>
      <c r="L4530" s="3085"/>
      <c r="M4530" s="3085"/>
      <c r="N4530" s="3085"/>
      <c r="P4530" s="3206"/>
    </row>
    <row r="4531" spans="1:16" s="3084" customFormat="1" ht="15">
      <c r="A4531" s="3085"/>
      <c r="K4531" s="3168"/>
      <c r="L4531" s="3085"/>
      <c r="M4531" s="3085"/>
      <c r="N4531" s="3085"/>
      <c r="P4531" s="3206"/>
    </row>
    <row r="4532" spans="1:16" s="3084" customFormat="1" ht="15">
      <c r="A4532" s="3085"/>
      <c r="K4532" s="3168"/>
      <c r="L4532" s="3085"/>
      <c r="M4532" s="3085"/>
      <c r="N4532" s="3085"/>
      <c r="P4532" s="3206"/>
    </row>
    <row r="4533" spans="1:16" s="3084" customFormat="1" ht="15">
      <c r="A4533" s="3085"/>
      <c r="K4533" s="3168"/>
      <c r="L4533" s="3085"/>
      <c r="M4533" s="3085"/>
      <c r="N4533" s="3085"/>
      <c r="P4533" s="3206"/>
    </row>
    <row r="4534" spans="1:16" s="3084" customFormat="1" ht="15">
      <c r="A4534" s="3085"/>
      <c r="K4534" s="3168"/>
      <c r="L4534" s="3085"/>
      <c r="M4534" s="3085"/>
      <c r="N4534" s="3085"/>
      <c r="P4534" s="3206"/>
    </row>
    <row r="4535" spans="1:16" s="3084" customFormat="1" ht="15">
      <c r="A4535" s="3085"/>
      <c r="K4535" s="3168"/>
      <c r="L4535" s="3085"/>
      <c r="M4535" s="3085"/>
      <c r="N4535" s="3085"/>
      <c r="P4535" s="3206"/>
    </row>
    <row r="4536" spans="1:16" s="3084" customFormat="1" ht="15">
      <c r="A4536" s="3085"/>
      <c r="K4536" s="3168"/>
      <c r="L4536" s="3085"/>
      <c r="M4536" s="3085"/>
      <c r="N4536" s="3085"/>
      <c r="P4536" s="3206"/>
    </row>
    <row r="4537" spans="1:16" s="3084" customFormat="1" ht="15">
      <c r="A4537" s="3085"/>
      <c r="K4537" s="3168"/>
      <c r="L4537" s="3085"/>
      <c r="M4537" s="3085"/>
      <c r="N4537" s="3085"/>
      <c r="P4537" s="3206"/>
    </row>
    <row r="4538" spans="1:16" s="3084" customFormat="1" ht="15">
      <c r="A4538" s="3085"/>
      <c r="K4538" s="3168"/>
      <c r="L4538" s="3085"/>
      <c r="M4538" s="3085"/>
      <c r="N4538" s="3085"/>
      <c r="P4538" s="3206"/>
    </row>
    <row r="4539" spans="1:16" s="3084" customFormat="1" ht="15">
      <c r="A4539" s="3085"/>
      <c r="K4539" s="3168"/>
      <c r="L4539" s="3085"/>
      <c r="M4539" s="3085"/>
      <c r="N4539" s="3085"/>
      <c r="P4539" s="3206"/>
    </row>
    <row r="4540" spans="1:16" s="3084" customFormat="1" ht="15">
      <c r="A4540" s="3085"/>
      <c r="K4540" s="3168"/>
      <c r="L4540" s="3085"/>
      <c r="M4540" s="3085"/>
      <c r="N4540" s="3085"/>
      <c r="P4540" s="3206"/>
    </row>
    <row r="4541" spans="1:16" s="3084" customFormat="1" ht="15">
      <c r="A4541" s="3085"/>
      <c r="K4541" s="3168"/>
      <c r="L4541" s="3085"/>
      <c r="M4541" s="3085"/>
      <c r="N4541" s="3085"/>
      <c r="P4541" s="3206"/>
    </row>
    <row r="4542" spans="1:16" s="3084" customFormat="1" ht="15">
      <c r="A4542" s="3085"/>
      <c r="K4542" s="3168"/>
      <c r="L4542" s="3085"/>
      <c r="M4542" s="3085"/>
      <c r="N4542" s="3085"/>
      <c r="P4542" s="3206"/>
    </row>
    <row r="4543" spans="1:16" s="3084" customFormat="1" ht="15">
      <c r="A4543" s="3085"/>
      <c r="K4543" s="3168"/>
      <c r="L4543" s="3085"/>
      <c r="M4543" s="3085"/>
      <c r="N4543" s="3085"/>
      <c r="P4543" s="3206"/>
    </row>
    <row r="4544" spans="1:16" s="3084" customFormat="1" ht="15">
      <c r="A4544" s="3085"/>
      <c r="K4544" s="3168"/>
      <c r="L4544" s="3085"/>
      <c r="M4544" s="3085"/>
      <c r="N4544" s="3085"/>
      <c r="P4544" s="3206"/>
    </row>
    <row r="4545" spans="1:16" s="3084" customFormat="1" ht="15">
      <c r="A4545" s="3085"/>
      <c r="K4545" s="3168"/>
      <c r="L4545" s="3085"/>
      <c r="M4545" s="3085"/>
      <c r="N4545" s="3085"/>
      <c r="P4545" s="3206"/>
    </row>
    <row r="4546" spans="1:16" s="3084" customFormat="1" ht="15">
      <c r="A4546" s="3085"/>
      <c r="K4546" s="3168"/>
      <c r="L4546" s="3085"/>
      <c r="M4546" s="3085"/>
      <c r="N4546" s="3085"/>
      <c r="P4546" s="3206"/>
    </row>
    <row r="4547" spans="1:16" s="3084" customFormat="1" ht="15">
      <c r="A4547" s="3085"/>
      <c r="K4547" s="3168"/>
      <c r="L4547" s="3085"/>
      <c r="M4547" s="3085"/>
      <c r="N4547" s="3085"/>
      <c r="P4547" s="3206"/>
    </row>
    <row r="4548" spans="1:16" s="3084" customFormat="1" ht="15">
      <c r="A4548" s="3085"/>
      <c r="K4548" s="3168"/>
      <c r="L4548" s="3085"/>
      <c r="M4548" s="3085"/>
      <c r="N4548" s="3085"/>
      <c r="P4548" s="3206"/>
    </row>
    <row r="4549" spans="1:16" s="3084" customFormat="1" ht="15">
      <c r="A4549" s="3085"/>
      <c r="K4549" s="3168"/>
      <c r="L4549" s="3085"/>
      <c r="M4549" s="3085"/>
      <c r="N4549" s="3085"/>
      <c r="P4549" s="3206"/>
    </row>
    <row r="4550" spans="1:16" s="3084" customFormat="1" ht="15">
      <c r="A4550" s="3085"/>
      <c r="K4550" s="3168"/>
      <c r="L4550" s="3085"/>
      <c r="M4550" s="3085"/>
      <c r="N4550" s="3085"/>
      <c r="P4550" s="3206"/>
    </row>
    <row r="4551" spans="1:16" s="3084" customFormat="1" ht="15">
      <c r="A4551" s="3085"/>
      <c r="K4551" s="3168"/>
      <c r="L4551" s="3085"/>
      <c r="M4551" s="3085"/>
      <c r="N4551" s="3085"/>
      <c r="P4551" s="3206"/>
    </row>
    <row r="4552" spans="1:16" s="3084" customFormat="1" ht="15">
      <c r="A4552" s="3085"/>
      <c r="K4552" s="3168"/>
      <c r="L4552" s="3085"/>
      <c r="M4552" s="3085"/>
      <c r="N4552" s="3085"/>
      <c r="P4552" s="3206"/>
    </row>
    <row r="4553" spans="1:16" s="3084" customFormat="1" ht="15">
      <c r="A4553" s="3085"/>
      <c r="K4553" s="3168"/>
      <c r="L4553" s="3085"/>
      <c r="M4553" s="3085"/>
      <c r="N4553" s="3085"/>
      <c r="P4553" s="3206"/>
    </row>
    <row r="4554" spans="1:16" s="3084" customFormat="1" ht="15">
      <c r="A4554" s="3085"/>
      <c r="K4554" s="3168"/>
      <c r="L4554" s="3085"/>
      <c r="M4554" s="3085"/>
      <c r="N4554" s="3085"/>
      <c r="P4554" s="3206"/>
    </row>
    <row r="4555" spans="1:16" s="3084" customFormat="1" ht="15">
      <c r="A4555" s="3085"/>
      <c r="K4555" s="3168"/>
      <c r="L4555" s="3085"/>
      <c r="M4555" s="3085"/>
      <c r="N4555" s="3085"/>
      <c r="P4555" s="3206"/>
    </row>
    <row r="4556" spans="1:16" s="3084" customFormat="1" ht="15">
      <c r="A4556" s="3085"/>
      <c r="K4556" s="3168"/>
      <c r="L4556" s="3085"/>
      <c r="M4556" s="3085"/>
      <c r="N4556" s="3085"/>
      <c r="P4556" s="3206"/>
    </row>
    <row r="4557" spans="1:16" s="3084" customFormat="1" ht="15">
      <c r="A4557" s="3085"/>
      <c r="K4557" s="3168"/>
      <c r="L4557" s="3085"/>
      <c r="M4557" s="3085"/>
      <c r="N4557" s="3085"/>
      <c r="P4557" s="3206"/>
    </row>
    <row r="4558" spans="1:16" s="3084" customFormat="1" ht="15">
      <c r="A4558" s="3085"/>
      <c r="K4558" s="3168"/>
      <c r="L4558" s="3085"/>
      <c r="M4558" s="3085"/>
      <c r="N4558" s="3085"/>
      <c r="P4558" s="3206"/>
    </row>
    <row r="4559" spans="1:16" s="3084" customFormat="1" ht="15">
      <c r="A4559" s="3085"/>
      <c r="K4559" s="3168"/>
      <c r="L4559" s="3085"/>
      <c r="M4559" s="3085"/>
      <c r="N4559" s="3085"/>
      <c r="P4559" s="3206"/>
    </row>
    <row r="4560" spans="1:16" s="3084" customFormat="1" ht="15">
      <c r="A4560" s="3085"/>
      <c r="K4560" s="3168"/>
      <c r="L4560" s="3085"/>
      <c r="M4560" s="3085"/>
      <c r="N4560" s="3085"/>
      <c r="P4560" s="3206"/>
    </row>
    <row r="4561" spans="1:16" s="3084" customFormat="1" ht="15">
      <c r="A4561" s="3085"/>
      <c r="K4561" s="3168"/>
      <c r="L4561" s="3085"/>
      <c r="M4561" s="3085"/>
      <c r="N4561" s="3085"/>
      <c r="P4561" s="3206"/>
    </row>
    <row r="4562" spans="1:16" s="3084" customFormat="1" ht="15">
      <c r="A4562" s="3085"/>
      <c r="K4562" s="3168"/>
      <c r="L4562" s="3085"/>
      <c r="M4562" s="3085"/>
      <c r="N4562" s="3085"/>
      <c r="P4562" s="3206"/>
    </row>
    <row r="4563" spans="1:16" s="3084" customFormat="1" ht="15">
      <c r="A4563" s="3085"/>
      <c r="K4563" s="3168"/>
      <c r="L4563" s="3085"/>
      <c r="M4563" s="3085"/>
      <c r="N4563" s="3085"/>
      <c r="P4563" s="3206"/>
    </row>
    <row r="4564" spans="1:16" s="3084" customFormat="1" ht="15">
      <c r="A4564" s="3085"/>
      <c r="K4564" s="3168"/>
      <c r="L4564" s="3085"/>
      <c r="M4564" s="3085"/>
      <c r="N4564" s="3085"/>
      <c r="P4564" s="3206"/>
    </row>
    <row r="4565" spans="1:16" s="3084" customFormat="1" ht="15">
      <c r="A4565" s="3085"/>
      <c r="K4565" s="3168"/>
      <c r="L4565" s="3085"/>
      <c r="M4565" s="3085"/>
      <c r="N4565" s="3085"/>
      <c r="P4565" s="3206"/>
    </row>
    <row r="4566" spans="1:16" s="3084" customFormat="1" ht="15">
      <c r="A4566" s="3085"/>
      <c r="K4566" s="3168"/>
      <c r="L4566" s="3085"/>
      <c r="M4566" s="3085"/>
      <c r="N4566" s="3085"/>
      <c r="P4566" s="3206"/>
    </row>
    <row r="4567" spans="1:16" s="3084" customFormat="1" ht="15">
      <c r="A4567" s="3085"/>
      <c r="K4567" s="3168"/>
      <c r="L4567" s="3085"/>
      <c r="M4567" s="3085"/>
      <c r="N4567" s="3085"/>
      <c r="P4567" s="3206"/>
    </row>
    <row r="4568" spans="1:16" s="3084" customFormat="1" ht="15">
      <c r="A4568" s="3085"/>
      <c r="K4568" s="3168"/>
      <c r="L4568" s="3085"/>
      <c r="M4568" s="3085"/>
      <c r="N4568" s="3085"/>
      <c r="P4568" s="3206"/>
    </row>
    <row r="4569" spans="1:16" s="3084" customFormat="1" ht="15">
      <c r="A4569" s="3085"/>
      <c r="K4569" s="3168"/>
      <c r="L4569" s="3085"/>
      <c r="M4569" s="3085"/>
      <c r="N4569" s="3085"/>
      <c r="P4569" s="3206"/>
    </row>
    <row r="4570" spans="1:16" s="3084" customFormat="1" ht="15">
      <c r="A4570" s="3085"/>
      <c r="K4570" s="3168"/>
      <c r="L4570" s="3085"/>
      <c r="M4570" s="3085"/>
      <c r="N4570" s="3085"/>
      <c r="P4570" s="3206"/>
    </row>
    <row r="4571" spans="1:16" s="3084" customFormat="1" ht="15">
      <c r="A4571" s="3085"/>
      <c r="K4571" s="3168"/>
      <c r="L4571" s="3085"/>
      <c r="M4571" s="3085"/>
      <c r="N4571" s="3085"/>
      <c r="P4571" s="3206"/>
    </row>
    <row r="4572" spans="1:16" s="3084" customFormat="1" ht="15">
      <c r="A4572" s="3085"/>
      <c r="K4572" s="3168"/>
      <c r="L4572" s="3085"/>
      <c r="M4572" s="3085"/>
      <c r="N4572" s="3085"/>
      <c r="P4572" s="3206"/>
    </row>
    <row r="4573" spans="1:16" s="3084" customFormat="1" ht="15">
      <c r="A4573" s="3085"/>
      <c r="K4573" s="3168"/>
      <c r="L4573" s="3085"/>
      <c r="M4573" s="3085"/>
      <c r="N4573" s="3085"/>
      <c r="P4573" s="3206"/>
    </row>
    <row r="4574" spans="1:16" s="3084" customFormat="1" ht="15">
      <c r="A4574" s="3085"/>
      <c r="K4574" s="3168"/>
      <c r="L4574" s="3085"/>
      <c r="M4574" s="3085"/>
      <c r="N4574" s="3085"/>
      <c r="P4574" s="3206"/>
    </row>
    <row r="4575" spans="1:16" s="3084" customFormat="1" ht="15">
      <c r="A4575" s="3085"/>
      <c r="K4575" s="3168"/>
      <c r="L4575" s="3085"/>
      <c r="M4575" s="3085"/>
      <c r="N4575" s="3085"/>
      <c r="P4575" s="3206"/>
    </row>
    <row r="4576" spans="1:16" s="3084" customFormat="1" ht="15">
      <c r="A4576" s="3085"/>
      <c r="K4576" s="3168"/>
      <c r="L4576" s="3085"/>
      <c r="M4576" s="3085"/>
      <c r="N4576" s="3085"/>
      <c r="P4576" s="3206"/>
    </row>
    <row r="4577" spans="1:16" s="3084" customFormat="1" ht="15">
      <c r="A4577" s="3085"/>
      <c r="K4577" s="3168"/>
      <c r="L4577" s="3085"/>
      <c r="M4577" s="3085"/>
      <c r="N4577" s="3085"/>
      <c r="P4577" s="3206"/>
    </row>
    <row r="4578" spans="1:16" s="3084" customFormat="1" ht="15">
      <c r="A4578" s="3085"/>
      <c r="K4578" s="3168"/>
      <c r="L4578" s="3085"/>
      <c r="M4578" s="3085"/>
      <c r="N4578" s="3085"/>
      <c r="P4578" s="3206"/>
    </row>
    <row r="4579" spans="1:16" s="3084" customFormat="1" ht="15">
      <c r="A4579" s="3085"/>
      <c r="K4579" s="3168"/>
      <c r="L4579" s="3085"/>
      <c r="M4579" s="3085"/>
      <c r="N4579" s="3085"/>
      <c r="P4579" s="3206"/>
    </row>
    <row r="4580" spans="1:16" s="3084" customFormat="1" ht="15">
      <c r="A4580" s="3085"/>
      <c r="K4580" s="3168"/>
      <c r="L4580" s="3085"/>
      <c r="M4580" s="3085"/>
      <c r="N4580" s="3085"/>
      <c r="P4580" s="3206"/>
    </row>
    <row r="4581" spans="1:16" s="3084" customFormat="1" ht="15">
      <c r="A4581" s="3085"/>
      <c r="K4581" s="3168"/>
      <c r="L4581" s="3085"/>
      <c r="M4581" s="3085"/>
      <c r="N4581" s="3085"/>
      <c r="P4581" s="3206"/>
    </row>
    <row r="4582" spans="1:16" s="3084" customFormat="1" ht="15">
      <c r="A4582" s="3085"/>
      <c r="K4582" s="3168"/>
      <c r="L4582" s="3085"/>
      <c r="M4582" s="3085"/>
      <c r="N4582" s="3085"/>
      <c r="P4582" s="3206"/>
    </row>
    <row r="4583" spans="1:16" s="3084" customFormat="1" ht="15">
      <c r="A4583" s="3085"/>
      <c r="K4583" s="3168"/>
      <c r="L4583" s="3085"/>
      <c r="M4583" s="3085"/>
      <c r="N4583" s="3085"/>
      <c r="P4583" s="3206"/>
    </row>
    <row r="4584" spans="1:16" s="3084" customFormat="1" ht="15">
      <c r="A4584" s="3085"/>
      <c r="K4584" s="3168"/>
      <c r="L4584" s="3085"/>
      <c r="M4584" s="3085"/>
      <c r="N4584" s="3085"/>
      <c r="P4584" s="3206"/>
    </row>
    <row r="4585" spans="1:16" s="3084" customFormat="1" ht="15">
      <c r="A4585" s="3085"/>
      <c r="K4585" s="3168"/>
      <c r="L4585" s="3085"/>
      <c r="M4585" s="3085"/>
      <c r="N4585" s="3085"/>
      <c r="P4585" s="3206"/>
    </row>
    <row r="4586" spans="1:16" s="3084" customFormat="1" ht="15">
      <c r="A4586" s="3085"/>
      <c r="K4586" s="3168"/>
      <c r="L4586" s="3085"/>
      <c r="M4586" s="3085"/>
      <c r="N4586" s="3085"/>
      <c r="P4586" s="3206"/>
    </row>
    <row r="4587" spans="1:16" s="3084" customFormat="1" ht="15">
      <c r="A4587" s="3085"/>
      <c r="K4587" s="3168"/>
      <c r="L4587" s="3085"/>
      <c r="M4587" s="3085"/>
      <c r="N4587" s="3085"/>
      <c r="P4587" s="3206"/>
    </row>
    <row r="4588" spans="1:16" s="3084" customFormat="1" ht="15">
      <c r="A4588" s="3085"/>
      <c r="K4588" s="3168"/>
      <c r="L4588" s="3085"/>
      <c r="M4588" s="3085"/>
      <c r="N4588" s="3085"/>
      <c r="P4588" s="3206"/>
    </row>
    <row r="4589" spans="1:16" s="3084" customFormat="1" ht="15">
      <c r="A4589" s="3085"/>
      <c r="K4589" s="3168"/>
      <c r="L4589" s="3085"/>
      <c r="M4589" s="3085"/>
      <c r="N4589" s="3085"/>
      <c r="P4589" s="3206"/>
    </row>
    <row r="4590" spans="1:16" s="3084" customFormat="1" ht="15">
      <c r="A4590" s="3085"/>
      <c r="K4590" s="3168"/>
      <c r="L4590" s="3085"/>
      <c r="M4590" s="3085"/>
      <c r="N4590" s="3085"/>
      <c r="P4590" s="3206"/>
    </row>
    <row r="4591" spans="1:16" s="3084" customFormat="1" ht="15">
      <c r="A4591" s="3085"/>
      <c r="K4591" s="3168"/>
      <c r="L4591" s="3085"/>
      <c r="M4591" s="3085"/>
      <c r="N4591" s="3085"/>
      <c r="P4591" s="3206"/>
    </row>
    <row r="4592" spans="1:16" s="3084" customFormat="1" ht="15">
      <c r="A4592" s="3085"/>
      <c r="K4592" s="3168"/>
      <c r="L4592" s="3085"/>
      <c r="M4592" s="3085"/>
      <c r="N4592" s="3085"/>
      <c r="P4592" s="3206"/>
    </row>
    <row r="4593" spans="1:16" s="3084" customFormat="1" ht="15">
      <c r="A4593" s="3085"/>
      <c r="K4593" s="3168"/>
      <c r="L4593" s="3085"/>
      <c r="M4593" s="3085"/>
      <c r="N4593" s="3085"/>
      <c r="P4593" s="3206"/>
    </row>
    <row r="4594" spans="1:16" s="3084" customFormat="1" ht="15">
      <c r="A4594" s="3085"/>
      <c r="K4594" s="3168"/>
      <c r="L4594" s="3085"/>
      <c r="M4594" s="3085"/>
      <c r="N4594" s="3085"/>
      <c r="P4594" s="3206"/>
    </row>
    <row r="4595" spans="1:16" s="3084" customFormat="1" ht="15">
      <c r="A4595" s="3085"/>
      <c r="K4595" s="3168"/>
      <c r="L4595" s="3085"/>
      <c r="M4595" s="3085"/>
      <c r="N4595" s="3085"/>
      <c r="P4595" s="3206"/>
    </row>
    <row r="4596" spans="1:16" s="3084" customFormat="1" ht="15">
      <c r="A4596" s="3085"/>
      <c r="K4596" s="3168"/>
      <c r="L4596" s="3085"/>
      <c r="M4596" s="3085"/>
      <c r="N4596" s="3085"/>
      <c r="P4596" s="3206"/>
    </row>
    <row r="4597" spans="1:16" s="3084" customFormat="1" ht="15">
      <c r="A4597" s="3085"/>
      <c r="K4597" s="3168"/>
      <c r="L4597" s="3085"/>
      <c r="M4597" s="3085"/>
      <c r="N4597" s="3085"/>
      <c r="P4597" s="3206"/>
    </row>
    <row r="4598" spans="1:16" s="3084" customFormat="1" ht="15">
      <c r="A4598" s="3085"/>
      <c r="K4598" s="3168"/>
      <c r="L4598" s="3085"/>
      <c r="M4598" s="3085"/>
      <c r="N4598" s="3085"/>
      <c r="P4598" s="3206"/>
    </row>
    <row r="4599" spans="1:16" s="3084" customFormat="1" ht="15">
      <c r="A4599" s="3085"/>
      <c r="K4599" s="3168"/>
      <c r="L4599" s="3085"/>
      <c r="M4599" s="3085"/>
      <c r="N4599" s="3085"/>
      <c r="P4599" s="3206"/>
    </row>
    <row r="4600" spans="1:16" s="3084" customFormat="1" ht="15">
      <c r="A4600" s="3085"/>
      <c r="K4600" s="3168"/>
      <c r="L4600" s="3085"/>
      <c r="M4600" s="3085"/>
      <c r="N4600" s="3085"/>
      <c r="P4600" s="3206"/>
    </row>
    <row r="4601" spans="1:16" s="3084" customFormat="1" ht="15">
      <c r="A4601" s="3085"/>
      <c r="K4601" s="3168"/>
      <c r="L4601" s="3085"/>
      <c r="M4601" s="3085"/>
      <c r="N4601" s="3085"/>
      <c r="P4601" s="3206"/>
    </row>
    <row r="4602" spans="1:16" s="3084" customFormat="1" ht="15">
      <c r="A4602" s="3085"/>
      <c r="K4602" s="3168"/>
      <c r="L4602" s="3085"/>
      <c r="M4602" s="3085"/>
      <c r="N4602" s="3085"/>
      <c r="P4602" s="3206"/>
    </row>
    <row r="4603" spans="1:16" s="3084" customFormat="1" ht="15">
      <c r="A4603" s="3085"/>
      <c r="K4603" s="3168"/>
      <c r="L4603" s="3085"/>
      <c r="M4603" s="3085"/>
      <c r="N4603" s="3085"/>
      <c r="P4603" s="3206"/>
    </row>
    <row r="4604" spans="1:16" s="3084" customFormat="1" ht="15">
      <c r="A4604" s="3085"/>
      <c r="K4604" s="3168"/>
      <c r="L4604" s="3085"/>
      <c r="M4604" s="3085"/>
      <c r="N4604" s="3085"/>
      <c r="P4604" s="3206"/>
    </row>
    <row r="4605" spans="1:16" s="3084" customFormat="1" ht="15">
      <c r="A4605" s="3085"/>
      <c r="K4605" s="3168"/>
      <c r="L4605" s="3085"/>
      <c r="M4605" s="3085"/>
      <c r="N4605" s="3085"/>
      <c r="P4605" s="3206"/>
    </row>
    <row r="4606" spans="1:16" s="3084" customFormat="1" ht="15">
      <c r="A4606" s="3085"/>
      <c r="K4606" s="3168"/>
      <c r="L4606" s="3085"/>
      <c r="M4606" s="3085"/>
      <c r="N4606" s="3085"/>
      <c r="P4606" s="3206"/>
    </row>
    <row r="4607" spans="1:16" s="3084" customFormat="1" ht="15">
      <c r="A4607" s="3085"/>
      <c r="K4607" s="3168"/>
      <c r="L4607" s="3085"/>
      <c r="M4607" s="3085"/>
      <c r="N4607" s="3085"/>
      <c r="P4607" s="3206"/>
    </row>
    <row r="4608" spans="1:16" s="3084" customFormat="1" ht="15">
      <c r="A4608" s="3085"/>
      <c r="K4608" s="3168"/>
      <c r="L4608" s="3085"/>
      <c r="M4608" s="3085"/>
      <c r="N4608" s="3085"/>
      <c r="P4608" s="3206"/>
    </row>
    <row r="4609" spans="1:16" s="3084" customFormat="1" ht="15">
      <c r="A4609" s="3085"/>
      <c r="K4609" s="3168"/>
      <c r="L4609" s="3085"/>
      <c r="M4609" s="3085"/>
      <c r="N4609" s="3085"/>
      <c r="P4609" s="3206"/>
    </row>
    <row r="4610" spans="1:16" s="3084" customFormat="1" ht="15">
      <c r="A4610" s="3085"/>
      <c r="K4610" s="3168"/>
      <c r="L4610" s="3085"/>
      <c r="M4610" s="3085"/>
      <c r="N4610" s="3085"/>
      <c r="P4610" s="3206"/>
    </row>
    <row r="4611" spans="1:16" s="3084" customFormat="1" ht="15">
      <c r="A4611" s="3085"/>
      <c r="K4611" s="3168"/>
      <c r="L4611" s="3085"/>
      <c r="M4611" s="3085"/>
      <c r="N4611" s="3085"/>
      <c r="P4611" s="3206"/>
    </row>
    <row r="4612" spans="1:16" s="3084" customFormat="1" ht="15">
      <c r="A4612" s="3085"/>
      <c r="K4612" s="3168"/>
      <c r="L4612" s="3085"/>
      <c r="M4612" s="3085"/>
      <c r="N4612" s="3085"/>
      <c r="P4612" s="3206"/>
    </row>
    <row r="4613" spans="1:16" s="3084" customFormat="1" ht="15">
      <c r="A4613" s="3085"/>
      <c r="K4613" s="3168"/>
      <c r="L4613" s="3085"/>
      <c r="M4613" s="3085"/>
      <c r="N4613" s="3085"/>
      <c r="P4613" s="3206"/>
    </row>
    <row r="4614" spans="1:16" s="3084" customFormat="1" ht="15">
      <c r="A4614" s="3085"/>
      <c r="K4614" s="3168"/>
      <c r="L4614" s="3085"/>
      <c r="M4614" s="3085"/>
      <c r="N4614" s="3085"/>
      <c r="P4614" s="3206"/>
    </row>
    <row r="4615" spans="1:16" s="3084" customFormat="1" ht="15">
      <c r="A4615" s="3085"/>
      <c r="K4615" s="3168"/>
      <c r="L4615" s="3085"/>
      <c r="M4615" s="3085"/>
      <c r="N4615" s="3085"/>
      <c r="P4615" s="3206"/>
    </row>
    <row r="4616" spans="1:16" s="3084" customFormat="1" ht="15">
      <c r="A4616" s="3085"/>
      <c r="K4616" s="3168"/>
      <c r="L4616" s="3085"/>
      <c r="M4616" s="3085"/>
      <c r="N4616" s="3085"/>
      <c r="P4616" s="3206"/>
    </row>
    <row r="4617" spans="1:16" s="3084" customFormat="1" ht="15">
      <c r="A4617" s="3085"/>
      <c r="K4617" s="3168"/>
      <c r="L4617" s="3085"/>
      <c r="M4617" s="3085"/>
      <c r="N4617" s="3085"/>
      <c r="P4617" s="3206"/>
    </row>
    <row r="4618" spans="1:16" s="3084" customFormat="1" ht="15">
      <c r="A4618" s="3085"/>
      <c r="K4618" s="3168"/>
      <c r="L4618" s="3085"/>
      <c r="M4618" s="3085"/>
      <c r="N4618" s="3085"/>
      <c r="P4618" s="3206"/>
    </row>
    <row r="4619" spans="1:16" s="3084" customFormat="1" ht="15">
      <c r="A4619" s="3085"/>
      <c r="K4619" s="3168"/>
      <c r="L4619" s="3085"/>
      <c r="M4619" s="3085"/>
      <c r="N4619" s="3085"/>
      <c r="P4619" s="3206"/>
    </row>
    <row r="4620" spans="1:16" s="3084" customFormat="1" ht="15">
      <c r="A4620" s="3085"/>
      <c r="K4620" s="3168"/>
      <c r="L4620" s="3085"/>
      <c r="M4620" s="3085"/>
      <c r="N4620" s="3085"/>
      <c r="P4620" s="3206"/>
    </row>
    <row r="4621" spans="1:16" s="3084" customFormat="1" ht="15">
      <c r="A4621" s="3085"/>
      <c r="K4621" s="3168"/>
      <c r="L4621" s="3085"/>
      <c r="M4621" s="3085"/>
      <c r="N4621" s="3085"/>
      <c r="P4621" s="3206"/>
    </row>
    <row r="4622" spans="1:16" s="3084" customFormat="1" ht="15">
      <c r="A4622" s="3085"/>
      <c r="K4622" s="3168"/>
      <c r="L4622" s="3085"/>
      <c r="M4622" s="3085"/>
      <c r="N4622" s="3085"/>
      <c r="P4622" s="3206"/>
    </row>
    <row r="4623" spans="1:16" s="3084" customFormat="1" ht="15">
      <c r="A4623" s="3085"/>
      <c r="K4623" s="3168"/>
      <c r="L4623" s="3085"/>
      <c r="M4623" s="3085"/>
      <c r="N4623" s="3085"/>
      <c r="P4623" s="3206"/>
    </row>
    <row r="4624" spans="1:16" s="3084" customFormat="1" ht="15">
      <c r="A4624" s="3085"/>
      <c r="K4624" s="3168"/>
      <c r="L4624" s="3085"/>
      <c r="M4624" s="3085"/>
      <c r="N4624" s="3085"/>
      <c r="P4624" s="3206"/>
    </row>
    <row r="4625" spans="1:16" s="3084" customFormat="1" ht="15">
      <c r="A4625" s="3085"/>
      <c r="K4625" s="3168"/>
      <c r="L4625" s="3085"/>
      <c r="M4625" s="3085"/>
      <c r="N4625" s="3085"/>
      <c r="P4625" s="3206"/>
    </row>
    <row r="4626" spans="1:16" s="3084" customFormat="1" ht="15">
      <c r="A4626" s="3085"/>
      <c r="K4626" s="3168"/>
      <c r="L4626" s="3085"/>
      <c r="M4626" s="3085"/>
      <c r="N4626" s="3085"/>
      <c r="P4626" s="3206"/>
    </row>
    <row r="4627" spans="1:16" s="3084" customFormat="1" ht="15">
      <c r="A4627" s="3085"/>
      <c r="K4627" s="3168"/>
      <c r="L4627" s="3085"/>
      <c r="M4627" s="3085"/>
      <c r="N4627" s="3085"/>
      <c r="P4627" s="3206"/>
    </row>
    <row r="4628" spans="1:16" s="3084" customFormat="1" ht="15">
      <c r="A4628" s="3085"/>
      <c r="K4628" s="3168"/>
      <c r="L4628" s="3085"/>
      <c r="M4628" s="3085"/>
      <c r="N4628" s="3085"/>
      <c r="P4628" s="3206"/>
    </row>
    <row r="4629" spans="1:16" s="3084" customFormat="1" ht="15">
      <c r="A4629" s="3085"/>
      <c r="K4629" s="3168"/>
      <c r="L4629" s="3085"/>
      <c r="M4629" s="3085"/>
      <c r="N4629" s="3085"/>
      <c r="P4629" s="3206"/>
    </row>
    <row r="4630" spans="1:16" s="3084" customFormat="1" ht="15">
      <c r="A4630" s="3085"/>
      <c r="K4630" s="3168"/>
      <c r="L4630" s="3085"/>
      <c r="M4630" s="3085"/>
      <c r="N4630" s="3085"/>
      <c r="P4630" s="3206"/>
    </row>
    <row r="4631" spans="1:16" s="3084" customFormat="1" ht="15">
      <c r="A4631" s="3085"/>
      <c r="K4631" s="3168"/>
      <c r="L4631" s="3085"/>
      <c r="M4631" s="3085"/>
      <c r="N4631" s="3085"/>
      <c r="P4631" s="3206"/>
    </row>
    <row r="4632" spans="1:16" s="3084" customFormat="1" ht="15">
      <c r="A4632" s="3085"/>
      <c r="K4632" s="3168"/>
      <c r="L4632" s="3085"/>
      <c r="M4632" s="3085"/>
      <c r="N4632" s="3085"/>
      <c r="P4632" s="3206"/>
    </row>
    <row r="4633" spans="1:16" s="3084" customFormat="1" ht="15">
      <c r="A4633" s="3085"/>
      <c r="K4633" s="3168"/>
      <c r="L4633" s="3085"/>
      <c r="M4633" s="3085"/>
      <c r="N4633" s="3085"/>
      <c r="P4633" s="3206"/>
    </row>
    <row r="4634" spans="1:16" s="3084" customFormat="1" ht="15">
      <c r="A4634" s="3085"/>
      <c r="K4634" s="3168"/>
      <c r="L4634" s="3085"/>
      <c r="M4634" s="3085"/>
      <c r="N4634" s="3085"/>
      <c r="P4634" s="3206"/>
    </row>
    <row r="4635" spans="1:16" s="3084" customFormat="1" ht="15">
      <c r="A4635" s="3085"/>
      <c r="K4635" s="3168"/>
      <c r="L4635" s="3085"/>
      <c r="M4635" s="3085"/>
      <c r="N4635" s="3085"/>
      <c r="P4635" s="3206"/>
    </row>
    <row r="4636" spans="1:16" s="3084" customFormat="1" ht="15">
      <c r="A4636" s="3085"/>
      <c r="K4636" s="3168"/>
      <c r="L4636" s="3085"/>
      <c r="M4636" s="3085"/>
      <c r="N4636" s="3085"/>
      <c r="P4636" s="3206"/>
    </row>
    <row r="4637" spans="1:16" s="3084" customFormat="1" ht="15">
      <c r="A4637" s="3085"/>
      <c r="K4637" s="3168"/>
      <c r="L4637" s="3085"/>
      <c r="M4637" s="3085"/>
      <c r="N4637" s="3085"/>
      <c r="P4637" s="3206"/>
    </row>
    <row r="4638" spans="1:16" s="3084" customFormat="1" ht="15">
      <c r="A4638" s="3085"/>
      <c r="K4638" s="3168"/>
      <c r="L4638" s="3085"/>
      <c r="M4638" s="3085"/>
      <c r="N4638" s="3085"/>
      <c r="P4638" s="3206"/>
    </row>
    <row r="4639" spans="1:16" s="3084" customFormat="1" ht="15">
      <c r="A4639" s="3085"/>
      <c r="K4639" s="3168"/>
      <c r="L4639" s="3085"/>
      <c r="M4639" s="3085"/>
      <c r="N4639" s="3085"/>
      <c r="P4639" s="3206"/>
    </row>
    <row r="4640" spans="1:16" s="3084" customFormat="1" ht="15">
      <c r="A4640" s="3085"/>
      <c r="K4640" s="3168"/>
      <c r="L4640" s="3085"/>
      <c r="M4640" s="3085"/>
      <c r="N4640" s="3085"/>
      <c r="P4640" s="3206"/>
    </row>
    <row r="4641" spans="1:16" s="3084" customFormat="1" ht="15">
      <c r="A4641" s="3085"/>
      <c r="K4641" s="3168"/>
      <c r="L4641" s="3085"/>
      <c r="M4641" s="3085"/>
      <c r="N4641" s="3085"/>
      <c r="P4641" s="3206"/>
    </row>
    <row r="4642" spans="1:16" s="3084" customFormat="1" ht="15">
      <c r="A4642" s="3085"/>
      <c r="K4642" s="3168"/>
      <c r="L4642" s="3085"/>
      <c r="M4642" s="3085"/>
      <c r="N4642" s="3085"/>
      <c r="P4642" s="3206"/>
    </row>
    <row r="4643" spans="1:16" s="3084" customFormat="1" ht="15">
      <c r="A4643" s="3085"/>
      <c r="K4643" s="3168"/>
      <c r="L4643" s="3085"/>
      <c r="M4643" s="3085"/>
      <c r="N4643" s="3085"/>
      <c r="P4643" s="3206"/>
    </row>
    <row r="4644" spans="1:16" s="3084" customFormat="1" ht="15">
      <c r="A4644" s="3085"/>
      <c r="K4644" s="3168"/>
      <c r="L4644" s="3085"/>
      <c r="M4644" s="3085"/>
      <c r="N4644" s="3085"/>
      <c r="P4644" s="3206"/>
    </row>
    <row r="4645" spans="1:16" s="3084" customFormat="1" ht="15">
      <c r="A4645" s="3085"/>
      <c r="K4645" s="3168"/>
      <c r="L4645" s="3085"/>
      <c r="M4645" s="3085"/>
      <c r="N4645" s="3085"/>
      <c r="P4645" s="3206"/>
    </row>
    <row r="4646" spans="1:16" s="3084" customFormat="1" ht="15">
      <c r="A4646" s="3085"/>
      <c r="K4646" s="3168"/>
      <c r="L4646" s="3085"/>
      <c r="M4646" s="3085"/>
      <c r="N4646" s="3085"/>
      <c r="P4646" s="3206"/>
    </row>
    <row r="4647" spans="1:16" s="3084" customFormat="1" ht="15">
      <c r="A4647" s="3085"/>
      <c r="K4647" s="3168"/>
      <c r="L4647" s="3085"/>
      <c r="M4647" s="3085"/>
      <c r="N4647" s="3085"/>
      <c r="P4647" s="3206"/>
    </row>
    <row r="4648" spans="1:16" s="3084" customFormat="1" ht="15">
      <c r="A4648" s="3085"/>
      <c r="K4648" s="3168"/>
      <c r="L4648" s="3085"/>
      <c r="M4648" s="3085"/>
      <c r="N4648" s="3085"/>
      <c r="P4648" s="3206"/>
    </row>
    <row r="4649" spans="1:16" s="3084" customFormat="1" ht="15">
      <c r="A4649" s="3085"/>
      <c r="K4649" s="3168"/>
      <c r="L4649" s="3085"/>
      <c r="M4649" s="3085"/>
      <c r="N4649" s="3085"/>
      <c r="P4649" s="3206"/>
    </row>
    <row r="4650" spans="1:16" s="3084" customFormat="1" ht="15">
      <c r="A4650" s="3085"/>
      <c r="K4650" s="3168"/>
      <c r="L4650" s="3085"/>
      <c r="M4650" s="3085"/>
      <c r="N4650" s="3085"/>
      <c r="P4650" s="3206"/>
    </row>
    <row r="4651" spans="1:16" s="3084" customFormat="1" ht="15">
      <c r="A4651" s="3085"/>
      <c r="K4651" s="3168"/>
      <c r="L4651" s="3085"/>
      <c r="M4651" s="3085"/>
      <c r="N4651" s="3085"/>
      <c r="P4651" s="3206"/>
    </row>
    <row r="4652" spans="1:16" s="3084" customFormat="1" ht="15">
      <c r="A4652" s="3085"/>
      <c r="K4652" s="3168"/>
      <c r="L4652" s="3085"/>
      <c r="M4652" s="3085"/>
      <c r="N4652" s="3085"/>
      <c r="P4652" s="3206"/>
    </row>
    <row r="4653" spans="1:16" s="3084" customFormat="1" ht="15">
      <c r="A4653" s="3085"/>
      <c r="K4653" s="3168"/>
      <c r="L4653" s="3085"/>
      <c r="M4653" s="3085"/>
      <c r="N4653" s="3085"/>
      <c r="P4653" s="3206"/>
    </row>
    <row r="4654" spans="1:16" s="3084" customFormat="1" ht="15">
      <c r="A4654" s="3085"/>
      <c r="K4654" s="3168"/>
      <c r="L4654" s="3085"/>
      <c r="M4654" s="3085"/>
      <c r="N4654" s="3085"/>
      <c r="P4654" s="3206"/>
    </row>
    <row r="4655" spans="1:16" s="3084" customFormat="1" ht="15">
      <c r="A4655" s="3085"/>
      <c r="K4655" s="3168"/>
      <c r="L4655" s="3085"/>
      <c r="M4655" s="3085"/>
      <c r="N4655" s="3085"/>
      <c r="P4655" s="3206"/>
    </row>
    <row r="4656" spans="1:16" s="3084" customFormat="1" ht="15">
      <c r="A4656" s="3085"/>
      <c r="K4656" s="3168"/>
      <c r="L4656" s="3085"/>
      <c r="M4656" s="3085"/>
      <c r="N4656" s="3085"/>
      <c r="P4656" s="3206"/>
    </row>
    <row r="4657" spans="1:16" s="3084" customFormat="1" ht="15">
      <c r="A4657" s="3085"/>
      <c r="K4657" s="3168"/>
      <c r="L4657" s="3085"/>
      <c r="M4657" s="3085"/>
      <c r="N4657" s="3085"/>
      <c r="P4657" s="3206"/>
    </row>
    <row r="4658" spans="1:16" s="3084" customFormat="1" ht="15">
      <c r="A4658" s="3085"/>
      <c r="K4658" s="3168"/>
      <c r="L4658" s="3085"/>
      <c r="M4658" s="3085"/>
      <c r="N4658" s="3085"/>
      <c r="P4658" s="3206"/>
    </row>
    <row r="4659" spans="1:16" s="3084" customFormat="1" ht="15">
      <c r="A4659" s="3085"/>
      <c r="K4659" s="3168"/>
      <c r="L4659" s="3085"/>
      <c r="M4659" s="3085"/>
      <c r="N4659" s="3085"/>
      <c r="P4659" s="3206"/>
    </row>
    <row r="4660" spans="1:16" s="3084" customFormat="1" ht="15">
      <c r="A4660" s="3085"/>
      <c r="K4660" s="3168"/>
      <c r="L4660" s="3085"/>
      <c r="M4660" s="3085"/>
      <c r="N4660" s="3085"/>
      <c r="P4660" s="3206"/>
    </row>
    <row r="4661" spans="1:16" s="3084" customFormat="1" ht="15">
      <c r="A4661" s="3085"/>
      <c r="K4661" s="3168"/>
      <c r="L4661" s="3085"/>
      <c r="M4661" s="3085"/>
      <c r="N4661" s="3085"/>
      <c r="P4661" s="3206"/>
    </row>
    <row r="4662" spans="1:16" s="3084" customFormat="1" ht="15">
      <c r="A4662" s="3085"/>
      <c r="K4662" s="3168"/>
      <c r="L4662" s="3085"/>
      <c r="M4662" s="3085"/>
      <c r="N4662" s="3085"/>
      <c r="P4662" s="3206"/>
    </row>
    <row r="4663" spans="1:16" s="3084" customFormat="1" ht="15">
      <c r="A4663" s="3085"/>
      <c r="K4663" s="3168"/>
      <c r="L4663" s="3085"/>
      <c r="M4663" s="3085"/>
      <c r="N4663" s="3085"/>
      <c r="P4663" s="3206"/>
    </row>
    <row r="4664" spans="1:16" s="3084" customFormat="1" ht="15">
      <c r="A4664" s="3085"/>
      <c r="K4664" s="3168"/>
      <c r="L4664" s="3085"/>
      <c r="M4664" s="3085"/>
      <c r="N4664" s="3085"/>
      <c r="P4664" s="3206"/>
    </row>
    <row r="4665" spans="1:16" s="3084" customFormat="1" ht="15">
      <c r="A4665" s="3085"/>
      <c r="K4665" s="3168"/>
      <c r="L4665" s="3085"/>
      <c r="M4665" s="3085"/>
      <c r="N4665" s="3085"/>
      <c r="P4665" s="3206"/>
    </row>
    <row r="4666" spans="1:16" s="3084" customFormat="1" ht="15">
      <c r="A4666" s="3085"/>
      <c r="K4666" s="3168"/>
      <c r="L4666" s="3085"/>
      <c r="M4666" s="3085"/>
      <c r="N4666" s="3085"/>
      <c r="P4666" s="3206"/>
    </row>
    <row r="4667" spans="1:16" s="3084" customFormat="1" ht="15">
      <c r="A4667" s="3085"/>
      <c r="K4667" s="3168"/>
      <c r="L4667" s="3085"/>
      <c r="M4667" s="3085"/>
      <c r="N4667" s="3085"/>
      <c r="P4667" s="3206"/>
    </row>
    <row r="4668" spans="1:16" s="3084" customFormat="1" ht="15">
      <c r="A4668" s="3085"/>
      <c r="K4668" s="3168"/>
      <c r="L4668" s="3085"/>
      <c r="M4668" s="3085"/>
      <c r="N4668" s="3085"/>
      <c r="P4668" s="3206"/>
    </row>
    <row r="4669" spans="1:16" s="3084" customFormat="1" ht="15">
      <c r="A4669" s="3085"/>
      <c r="K4669" s="3168"/>
      <c r="L4669" s="3085"/>
      <c r="M4669" s="3085"/>
      <c r="N4669" s="3085"/>
      <c r="P4669" s="3206"/>
    </row>
    <row r="4670" spans="1:16" s="3084" customFormat="1" ht="15">
      <c r="A4670" s="3085"/>
      <c r="K4670" s="3168"/>
      <c r="L4670" s="3085"/>
      <c r="M4670" s="3085"/>
      <c r="N4670" s="3085"/>
      <c r="P4670" s="3206"/>
    </row>
    <row r="4671" spans="1:16" s="3084" customFormat="1" ht="15">
      <c r="A4671" s="3085"/>
      <c r="K4671" s="3168"/>
      <c r="L4671" s="3085"/>
      <c r="M4671" s="3085"/>
      <c r="N4671" s="3085"/>
      <c r="P4671" s="3206"/>
    </row>
    <row r="4672" spans="1:16" s="3084" customFormat="1" ht="15">
      <c r="A4672" s="3085"/>
      <c r="K4672" s="3168"/>
      <c r="L4672" s="3085"/>
      <c r="M4672" s="3085"/>
      <c r="N4672" s="3085"/>
      <c r="P4672" s="3206"/>
    </row>
    <row r="4673" spans="1:16" s="3084" customFormat="1" ht="15">
      <c r="A4673" s="3085"/>
      <c r="K4673" s="3168"/>
      <c r="L4673" s="3085"/>
      <c r="M4673" s="3085"/>
      <c r="N4673" s="3085"/>
      <c r="P4673" s="3206"/>
    </row>
    <row r="4674" spans="1:16" s="3084" customFormat="1" ht="15">
      <c r="A4674" s="3085"/>
      <c r="K4674" s="3168"/>
      <c r="L4674" s="3085"/>
      <c r="M4674" s="3085"/>
      <c r="N4674" s="3085"/>
      <c r="P4674" s="3206"/>
    </row>
    <row r="4675" spans="1:16" s="3084" customFormat="1" ht="15">
      <c r="A4675" s="3085"/>
      <c r="K4675" s="3168"/>
      <c r="L4675" s="3085"/>
      <c r="M4675" s="3085"/>
      <c r="N4675" s="3085"/>
      <c r="P4675" s="3206"/>
    </row>
    <row r="4676" spans="1:16" s="3084" customFormat="1" ht="15">
      <c r="A4676" s="3085"/>
      <c r="K4676" s="3168"/>
      <c r="L4676" s="3085"/>
      <c r="M4676" s="3085"/>
      <c r="N4676" s="3085"/>
      <c r="P4676" s="3206"/>
    </row>
    <row r="4677" spans="1:16" s="3084" customFormat="1" ht="15">
      <c r="A4677" s="3085"/>
      <c r="K4677" s="3168"/>
      <c r="L4677" s="3085"/>
      <c r="M4677" s="3085"/>
      <c r="N4677" s="3085"/>
      <c r="P4677" s="3206"/>
    </row>
    <row r="4678" spans="1:16" s="3084" customFormat="1" ht="15">
      <c r="A4678" s="3085"/>
      <c r="K4678" s="3168"/>
      <c r="L4678" s="3085"/>
      <c r="M4678" s="3085"/>
      <c r="N4678" s="3085"/>
      <c r="P4678" s="3206"/>
    </row>
    <row r="4679" spans="1:16" s="3084" customFormat="1" ht="15">
      <c r="A4679" s="3085"/>
      <c r="K4679" s="3168"/>
      <c r="L4679" s="3085"/>
      <c r="M4679" s="3085"/>
      <c r="N4679" s="3085"/>
      <c r="P4679" s="3206"/>
    </row>
    <row r="4680" spans="1:16" s="3084" customFormat="1" ht="15">
      <c r="A4680" s="3085"/>
      <c r="K4680" s="3168"/>
      <c r="L4680" s="3085"/>
      <c r="M4680" s="3085"/>
      <c r="N4680" s="3085"/>
      <c r="P4680" s="3206"/>
    </row>
    <row r="4681" spans="1:16" s="3084" customFormat="1" ht="15">
      <c r="A4681" s="3085"/>
      <c r="K4681" s="3168"/>
      <c r="L4681" s="3085"/>
      <c r="M4681" s="3085"/>
      <c r="N4681" s="3085"/>
      <c r="P4681" s="3206"/>
    </row>
    <row r="4682" spans="1:16" s="3084" customFormat="1" ht="15">
      <c r="A4682" s="3085"/>
      <c r="K4682" s="3168"/>
      <c r="L4682" s="3085"/>
      <c r="M4682" s="3085"/>
      <c r="N4682" s="3085"/>
      <c r="P4682" s="3206"/>
    </row>
    <row r="4683" spans="1:16" s="3084" customFormat="1" ht="15">
      <c r="A4683" s="3085"/>
      <c r="K4683" s="3168"/>
      <c r="L4683" s="3085"/>
      <c r="M4683" s="3085"/>
      <c r="N4683" s="3085"/>
      <c r="P4683" s="3206"/>
    </row>
    <row r="4684" spans="1:16" s="3084" customFormat="1" ht="15">
      <c r="A4684" s="3085"/>
      <c r="K4684" s="3168"/>
      <c r="L4684" s="3085"/>
      <c r="M4684" s="3085"/>
      <c r="N4684" s="3085"/>
      <c r="P4684" s="3206"/>
    </row>
    <row r="4685" spans="1:16" s="3084" customFormat="1" ht="15">
      <c r="A4685" s="3085"/>
      <c r="K4685" s="3168"/>
      <c r="L4685" s="3085"/>
      <c r="M4685" s="3085"/>
      <c r="N4685" s="3085"/>
      <c r="P4685" s="3206"/>
    </row>
    <row r="4686" spans="1:16" s="3084" customFormat="1" ht="15">
      <c r="A4686" s="3085"/>
      <c r="K4686" s="3168"/>
      <c r="L4686" s="3085"/>
      <c r="M4686" s="3085"/>
      <c r="N4686" s="3085"/>
      <c r="P4686" s="3206"/>
    </row>
    <row r="4687" spans="1:16" s="3084" customFormat="1" ht="15">
      <c r="A4687" s="3085"/>
      <c r="K4687" s="3168"/>
      <c r="L4687" s="3085"/>
      <c r="M4687" s="3085"/>
      <c r="N4687" s="3085"/>
      <c r="P4687" s="3206"/>
    </row>
    <row r="4688" spans="1:16" s="3084" customFormat="1" ht="15">
      <c r="A4688" s="3085"/>
      <c r="K4688" s="3168"/>
      <c r="L4688" s="3085"/>
      <c r="M4688" s="3085"/>
      <c r="N4688" s="3085"/>
      <c r="P4688" s="3206"/>
    </row>
    <row r="4689" spans="1:16" s="3084" customFormat="1" ht="15">
      <c r="A4689" s="3085"/>
      <c r="K4689" s="3168"/>
      <c r="L4689" s="3085"/>
      <c r="M4689" s="3085"/>
      <c r="N4689" s="3085"/>
      <c r="P4689" s="3206"/>
    </row>
    <row r="4690" spans="1:16" s="3084" customFormat="1" ht="15">
      <c r="A4690" s="3085"/>
      <c r="K4690" s="3168"/>
      <c r="L4690" s="3085"/>
      <c r="M4690" s="3085"/>
      <c r="N4690" s="3085"/>
      <c r="P4690" s="3206"/>
    </row>
    <row r="4691" spans="1:16" s="3084" customFormat="1" ht="15">
      <c r="A4691" s="3085"/>
      <c r="K4691" s="3168"/>
      <c r="L4691" s="3085"/>
      <c r="M4691" s="3085"/>
      <c r="N4691" s="3085"/>
      <c r="P4691" s="3206"/>
    </row>
    <row r="4692" spans="1:16" s="3084" customFormat="1" ht="15">
      <c r="A4692" s="3085"/>
      <c r="K4692" s="3168"/>
      <c r="L4692" s="3085"/>
      <c r="M4692" s="3085"/>
      <c r="N4692" s="3085"/>
      <c r="P4692" s="3206"/>
    </row>
    <row r="4693" spans="1:16" s="3084" customFormat="1" ht="15">
      <c r="A4693" s="3085"/>
      <c r="K4693" s="3168"/>
      <c r="L4693" s="3085"/>
      <c r="M4693" s="3085"/>
      <c r="N4693" s="3085"/>
      <c r="P4693" s="3206"/>
    </row>
    <row r="4694" spans="1:16" s="3084" customFormat="1" ht="15">
      <c r="A4694" s="3085"/>
      <c r="K4694" s="3168"/>
      <c r="L4694" s="3085"/>
      <c r="M4694" s="3085"/>
      <c r="N4694" s="3085"/>
      <c r="P4694" s="3206"/>
    </row>
    <row r="4695" spans="1:16" s="3084" customFormat="1" ht="15">
      <c r="A4695" s="3085"/>
      <c r="K4695" s="3168"/>
      <c r="L4695" s="3085"/>
      <c r="M4695" s="3085"/>
      <c r="N4695" s="3085"/>
      <c r="P4695" s="3206"/>
    </row>
    <row r="4696" spans="1:16" s="3084" customFormat="1" ht="15">
      <c r="A4696" s="3085"/>
      <c r="K4696" s="3168"/>
      <c r="L4696" s="3085"/>
      <c r="M4696" s="3085"/>
      <c r="N4696" s="3085"/>
      <c r="P4696" s="3206"/>
    </row>
    <row r="4697" spans="1:16" s="3084" customFormat="1" ht="15">
      <c r="A4697" s="3085"/>
      <c r="K4697" s="3168"/>
      <c r="L4697" s="3085"/>
      <c r="M4697" s="3085"/>
      <c r="N4697" s="3085"/>
      <c r="P4697" s="3206"/>
    </row>
    <row r="4698" spans="1:16" s="3084" customFormat="1" ht="15">
      <c r="A4698" s="3085"/>
      <c r="K4698" s="3168"/>
      <c r="L4698" s="3085"/>
      <c r="M4698" s="3085"/>
      <c r="N4698" s="3085"/>
      <c r="P4698" s="3206"/>
    </row>
    <row r="4699" spans="1:16" s="3084" customFormat="1" ht="15">
      <c r="A4699" s="3085"/>
      <c r="K4699" s="3168"/>
      <c r="L4699" s="3085"/>
      <c r="M4699" s="3085"/>
      <c r="N4699" s="3085"/>
      <c r="P4699" s="3206"/>
    </row>
    <row r="4700" spans="1:16" s="3084" customFormat="1" ht="15">
      <c r="A4700" s="3085"/>
      <c r="K4700" s="3168"/>
      <c r="L4700" s="3085"/>
      <c r="M4700" s="3085"/>
      <c r="N4700" s="3085"/>
      <c r="P4700" s="3206"/>
    </row>
    <row r="4701" spans="1:16" s="3084" customFormat="1" ht="15">
      <c r="A4701" s="3085"/>
      <c r="K4701" s="3168"/>
      <c r="L4701" s="3085"/>
      <c r="M4701" s="3085"/>
      <c r="N4701" s="3085"/>
      <c r="P4701" s="3206"/>
    </row>
    <row r="4702" spans="1:16" s="3084" customFormat="1" ht="15">
      <c r="A4702" s="3085"/>
      <c r="K4702" s="3168"/>
      <c r="L4702" s="3085"/>
      <c r="M4702" s="3085"/>
      <c r="N4702" s="3085"/>
      <c r="P4702" s="3206"/>
    </row>
    <row r="4703" spans="1:16" s="3084" customFormat="1" ht="15">
      <c r="A4703" s="3085"/>
      <c r="K4703" s="3168"/>
      <c r="L4703" s="3085"/>
      <c r="M4703" s="3085"/>
      <c r="N4703" s="3085"/>
      <c r="P4703" s="3206"/>
    </row>
    <row r="4704" spans="1:16" s="3084" customFormat="1" ht="15">
      <c r="A4704" s="3085"/>
      <c r="K4704" s="3168"/>
      <c r="L4704" s="3085"/>
      <c r="M4704" s="3085"/>
      <c r="N4704" s="3085"/>
      <c r="P4704" s="3206"/>
    </row>
    <row r="4705" spans="1:16" s="3084" customFormat="1" ht="15">
      <c r="A4705" s="3085"/>
      <c r="K4705" s="3168"/>
      <c r="L4705" s="3085"/>
      <c r="M4705" s="3085"/>
      <c r="N4705" s="3085"/>
      <c r="P4705" s="3206"/>
    </row>
    <row r="4706" spans="1:16" s="3084" customFormat="1" ht="15">
      <c r="A4706" s="3085"/>
      <c r="K4706" s="3168"/>
      <c r="L4706" s="3085"/>
      <c r="M4706" s="3085"/>
      <c r="N4706" s="3085"/>
      <c r="P4706" s="3206"/>
    </row>
    <row r="4707" spans="1:16" s="3084" customFormat="1" ht="15">
      <c r="A4707" s="3085"/>
      <c r="K4707" s="3168"/>
      <c r="L4707" s="3085"/>
      <c r="M4707" s="3085"/>
      <c r="N4707" s="3085"/>
      <c r="P4707" s="3206"/>
    </row>
    <row r="4708" spans="1:16" s="3084" customFormat="1" ht="15">
      <c r="A4708" s="3085"/>
      <c r="K4708" s="3168"/>
      <c r="L4708" s="3085"/>
      <c r="M4708" s="3085"/>
      <c r="N4708" s="3085"/>
      <c r="P4708" s="3206"/>
    </row>
    <row r="4709" spans="1:16" s="3084" customFormat="1" ht="15">
      <c r="A4709" s="3085"/>
      <c r="K4709" s="3168"/>
      <c r="L4709" s="3085"/>
      <c r="M4709" s="3085"/>
      <c r="N4709" s="3085"/>
      <c r="P4709" s="3206"/>
    </row>
    <row r="4710" spans="1:16" s="3084" customFormat="1" ht="15">
      <c r="A4710" s="3085"/>
      <c r="K4710" s="3168"/>
      <c r="L4710" s="3085"/>
      <c r="M4710" s="3085"/>
      <c r="N4710" s="3085"/>
      <c r="P4710" s="3206"/>
    </row>
    <row r="4711" spans="1:16" s="3084" customFormat="1" ht="15">
      <c r="A4711" s="3085"/>
      <c r="K4711" s="3168"/>
      <c r="L4711" s="3085"/>
      <c r="M4711" s="3085"/>
      <c r="N4711" s="3085"/>
      <c r="P4711" s="3206"/>
    </row>
    <row r="4712" spans="1:16" s="3084" customFormat="1" ht="15">
      <c r="A4712" s="3085"/>
      <c r="K4712" s="3168"/>
      <c r="L4712" s="3085"/>
      <c r="M4712" s="3085"/>
      <c r="N4712" s="3085"/>
      <c r="P4712" s="3206"/>
    </row>
    <row r="4713" spans="1:16" s="3084" customFormat="1" ht="15">
      <c r="A4713" s="3085"/>
      <c r="K4713" s="3168"/>
      <c r="L4713" s="3085"/>
      <c r="M4713" s="3085"/>
      <c r="N4713" s="3085"/>
      <c r="P4713" s="3206"/>
    </row>
    <row r="4714" spans="1:16" s="3084" customFormat="1" ht="15">
      <c r="A4714" s="3085"/>
      <c r="K4714" s="3168"/>
      <c r="L4714" s="3085"/>
      <c r="M4714" s="3085"/>
      <c r="N4714" s="3085"/>
      <c r="P4714" s="3206"/>
    </row>
    <row r="4715" spans="1:16" s="3084" customFormat="1" ht="15">
      <c r="A4715" s="3085"/>
      <c r="K4715" s="3168"/>
      <c r="L4715" s="3085"/>
      <c r="M4715" s="3085"/>
      <c r="N4715" s="3085"/>
      <c r="P4715" s="3206"/>
    </row>
    <row r="4716" spans="1:16" s="3084" customFormat="1" ht="15">
      <c r="A4716" s="3085"/>
      <c r="K4716" s="3168"/>
      <c r="L4716" s="3085"/>
      <c r="M4716" s="3085"/>
      <c r="N4716" s="3085"/>
      <c r="P4716" s="3206"/>
    </row>
    <row r="4717" spans="1:16" s="3084" customFormat="1" ht="15">
      <c r="A4717" s="3085"/>
      <c r="K4717" s="3168"/>
      <c r="L4717" s="3085"/>
      <c r="M4717" s="3085"/>
      <c r="N4717" s="3085"/>
      <c r="P4717" s="3206"/>
    </row>
    <row r="4718" spans="1:16" s="3084" customFormat="1" ht="15">
      <c r="A4718" s="3085"/>
      <c r="K4718" s="3168"/>
      <c r="L4718" s="3085"/>
      <c r="M4718" s="3085"/>
      <c r="N4718" s="3085"/>
      <c r="P4718" s="3206"/>
    </row>
    <row r="4719" spans="1:16" s="3084" customFormat="1" ht="15">
      <c r="A4719" s="3085"/>
      <c r="K4719" s="3168"/>
      <c r="L4719" s="3085"/>
      <c r="M4719" s="3085"/>
      <c r="N4719" s="3085"/>
      <c r="P4719" s="3206"/>
    </row>
    <row r="4720" spans="1:16" s="3084" customFormat="1" ht="15">
      <c r="A4720" s="3085"/>
      <c r="K4720" s="3168"/>
      <c r="L4720" s="3085"/>
      <c r="M4720" s="3085"/>
      <c r="N4720" s="3085"/>
      <c r="P4720" s="3206"/>
    </row>
    <row r="4721" spans="1:16" s="3084" customFormat="1" ht="15">
      <c r="A4721" s="3085"/>
      <c r="K4721" s="3168"/>
      <c r="L4721" s="3085"/>
      <c r="M4721" s="3085"/>
      <c r="N4721" s="3085"/>
      <c r="P4721" s="3206"/>
    </row>
    <row r="4722" spans="1:16" s="3084" customFormat="1" ht="15">
      <c r="A4722" s="3085"/>
      <c r="K4722" s="3168"/>
      <c r="L4722" s="3085"/>
      <c r="M4722" s="3085"/>
      <c r="N4722" s="3085"/>
      <c r="P4722" s="3206"/>
    </row>
    <row r="4723" spans="1:16" s="3084" customFormat="1" ht="15">
      <c r="A4723" s="3085"/>
      <c r="K4723" s="3168"/>
      <c r="L4723" s="3085"/>
      <c r="M4723" s="3085"/>
      <c r="N4723" s="3085"/>
      <c r="P4723" s="3206"/>
    </row>
    <row r="4724" spans="1:16" s="3084" customFormat="1" ht="15">
      <c r="A4724" s="3085"/>
      <c r="K4724" s="3168"/>
      <c r="L4724" s="3085"/>
      <c r="M4724" s="3085"/>
      <c r="N4724" s="3085"/>
      <c r="P4724" s="3206"/>
    </row>
    <row r="4725" spans="1:16" s="3084" customFormat="1" ht="15">
      <c r="A4725" s="3085"/>
      <c r="K4725" s="3168"/>
      <c r="L4725" s="3085"/>
      <c r="M4725" s="3085"/>
      <c r="N4725" s="3085"/>
      <c r="P4725" s="3206"/>
    </row>
    <row r="4726" spans="1:16" s="3084" customFormat="1" ht="15">
      <c r="A4726" s="3085"/>
      <c r="K4726" s="3168"/>
      <c r="L4726" s="3085"/>
      <c r="M4726" s="3085"/>
      <c r="N4726" s="3085"/>
      <c r="P4726" s="3206"/>
    </row>
    <row r="4727" spans="1:16" s="3084" customFormat="1" ht="15">
      <c r="A4727" s="3085"/>
      <c r="K4727" s="3168"/>
      <c r="L4727" s="3085"/>
      <c r="M4727" s="3085"/>
      <c r="N4727" s="3085"/>
      <c r="P4727" s="3206"/>
    </row>
    <row r="4728" spans="1:16" s="3084" customFormat="1" ht="15">
      <c r="A4728" s="3085"/>
      <c r="K4728" s="3168"/>
      <c r="L4728" s="3085"/>
      <c r="M4728" s="3085"/>
      <c r="N4728" s="3085"/>
      <c r="P4728" s="3206"/>
    </row>
    <row r="4729" spans="1:16" s="3084" customFormat="1" ht="15">
      <c r="A4729" s="3085"/>
      <c r="K4729" s="3168"/>
      <c r="L4729" s="3085"/>
      <c r="M4729" s="3085"/>
      <c r="N4729" s="3085"/>
      <c r="P4729" s="3206"/>
    </row>
    <row r="4730" spans="1:16" s="3084" customFormat="1" ht="15">
      <c r="A4730" s="3085"/>
      <c r="K4730" s="3168"/>
      <c r="L4730" s="3085"/>
      <c r="M4730" s="3085"/>
      <c r="N4730" s="3085"/>
      <c r="P4730" s="3206"/>
    </row>
    <row r="4731" spans="1:16" s="3084" customFormat="1" ht="15">
      <c r="A4731" s="3085"/>
      <c r="K4731" s="3168"/>
      <c r="L4731" s="3085"/>
      <c r="M4731" s="3085"/>
      <c r="N4731" s="3085"/>
      <c r="P4731" s="3206"/>
    </row>
    <row r="4732" spans="1:16" s="3084" customFormat="1" ht="15">
      <c r="A4732" s="3085"/>
      <c r="K4732" s="3168"/>
      <c r="L4732" s="3085"/>
      <c r="M4732" s="3085"/>
      <c r="N4732" s="3085"/>
      <c r="P4732" s="3206"/>
    </row>
    <row r="4733" spans="1:16" s="3084" customFormat="1" ht="15">
      <c r="A4733" s="3085"/>
      <c r="K4733" s="3168"/>
      <c r="L4733" s="3085"/>
      <c r="M4733" s="3085"/>
      <c r="N4733" s="3085"/>
      <c r="P4733" s="3206"/>
    </row>
    <row r="4734" spans="1:16" s="3084" customFormat="1" ht="15">
      <c r="A4734" s="3085"/>
      <c r="K4734" s="3168"/>
      <c r="L4734" s="3085"/>
      <c r="M4734" s="3085"/>
      <c r="N4734" s="3085"/>
      <c r="P4734" s="3206"/>
    </row>
    <row r="4735" spans="1:16" s="3084" customFormat="1" ht="15">
      <c r="A4735" s="3085"/>
      <c r="K4735" s="3168"/>
      <c r="L4735" s="3085"/>
      <c r="M4735" s="3085"/>
      <c r="N4735" s="3085"/>
      <c r="P4735" s="3206"/>
    </row>
    <row r="4736" spans="1:16" s="3084" customFormat="1" ht="15">
      <c r="A4736" s="3085"/>
      <c r="K4736" s="3168"/>
      <c r="L4736" s="3085"/>
      <c r="M4736" s="3085"/>
      <c r="N4736" s="3085"/>
      <c r="P4736" s="3206"/>
    </row>
    <row r="4737" spans="1:16" s="3084" customFormat="1" ht="15">
      <c r="A4737" s="3085"/>
      <c r="K4737" s="3168"/>
      <c r="L4737" s="3085"/>
      <c r="M4737" s="3085"/>
      <c r="N4737" s="3085"/>
      <c r="P4737" s="3206"/>
    </row>
    <row r="4738" spans="1:16" s="3084" customFormat="1" ht="15">
      <c r="A4738" s="3085"/>
      <c r="K4738" s="3168"/>
      <c r="L4738" s="3085"/>
      <c r="M4738" s="3085"/>
      <c r="N4738" s="3085"/>
      <c r="P4738" s="3206"/>
    </row>
    <row r="4739" spans="1:16" s="3084" customFormat="1" ht="15">
      <c r="A4739" s="3085"/>
      <c r="K4739" s="3168"/>
      <c r="L4739" s="3085"/>
      <c r="M4739" s="3085"/>
      <c r="N4739" s="3085"/>
      <c r="P4739" s="3206"/>
    </row>
    <row r="4740" spans="1:16" s="3084" customFormat="1" ht="15">
      <c r="A4740" s="3085"/>
      <c r="K4740" s="3168"/>
      <c r="L4740" s="3085"/>
      <c r="M4740" s="3085"/>
      <c r="N4740" s="3085"/>
      <c r="P4740" s="3206"/>
    </row>
    <row r="4741" spans="1:16" s="3084" customFormat="1" ht="15">
      <c r="A4741" s="3085"/>
      <c r="K4741" s="3168"/>
      <c r="L4741" s="3085"/>
      <c r="M4741" s="3085"/>
      <c r="N4741" s="3085"/>
      <c r="P4741" s="3206"/>
    </row>
    <row r="4742" spans="1:16" s="3084" customFormat="1" ht="15">
      <c r="A4742" s="3085"/>
      <c r="K4742" s="3168"/>
      <c r="L4742" s="3085"/>
      <c r="M4742" s="3085"/>
      <c r="N4742" s="3085"/>
      <c r="P4742" s="3206"/>
    </row>
    <row r="4743" spans="1:16" s="3084" customFormat="1" ht="15">
      <c r="A4743" s="3085"/>
      <c r="K4743" s="3168"/>
      <c r="L4743" s="3085"/>
      <c r="M4743" s="3085"/>
      <c r="N4743" s="3085"/>
      <c r="P4743" s="3206"/>
    </row>
    <row r="4744" spans="1:16" s="3084" customFormat="1" ht="15">
      <c r="A4744" s="3085"/>
      <c r="K4744" s="3168"/>
      <c r="L4744" s="3085"/>
      <c r="M4744" s="3085"/>
      <c r="N4744" s="3085"/>
      <c r="P4744" s="3206"/>
    </row>
    <row r="4745" spans="1:16" s="3084" customFormat="1" ht="15">
      <c r="A4745" s="3085"/>
      <c r="K4745" s="3168"/>
      <c r="L4745" s="3085"/>
      <c r="M4745" s="3085"/>
      <c r="N4745" s="3085"/>
      <c r="P4745" s="3206"/>
    </row>
    <row r="4746" spans="1:16" s="3084" customFormat="1" ht="15">
      <c r="A4746" s="3085"/>
      <c r="K4746" s="3168"/>
      <c r="L4746" s="3085"/>
      <c r="M4746" s="3085"/>
      <c r="N4746" s="3085"/>
      <c r="P4746" s="3206"/>
    </row>
    <row r="4747" spans="1:16" s="3084" customFormat="1" ht="15">
      <c r="A4747" s="3085"/>
      <c r="K4747" s="3168"/>
      <c r="L4747" s="3085"/>
      <c r="M4747" s="3085"/>
      <c r="N4747" s="3085"/>
      <c r="P4747" s="3206"/>
    </row>
    <row r="4748" spans="1:16" s="3084" customFormat="1" ht="15">
      <c r="A4748" s="3085"/>
      <c r="K4748" s="3168"/>
      <c r="L4748" s="3085"/>
      <c r="M4748" s="3085"/>
      <c r="N4748" s="3085"/>
      <c r="P4748" s="3206"/>
    </row>
    <row r="4749" spans="1:16" s="3084" customFormat="1" ht="15">
      <c r="A4749" s="3085"/>
      <c r="K4749" s="3168"/>
      <c r="L4749" s="3085"/>
      <c r="M4749" s="3085"/>
      <c r="N4749" s="3085"/>
      <c r="P4749" s="3206"/>
    </row>
    <row r="4750" spans="1:16" s="3084" customFormat="1" ht="15">
      <c r="A4750" s="3085"/>
      <c r="K4750" s="3168"/>
      <c r="L4750" s="3085"/>
      <c r="M4750" s="3085"/>
      <c r="N4750" s="3085"/>
      <c r="P4750" s="3206"/>
    </row>
    <row r="4751" spans="1:16" s="3084" customFormat="1" ht="15">
      <c r="A4751" s="3085"/>
      <c r="K4751" s="3168"/>
      <c r="L4751" s="3085"/>
      <c r="M4751" s="3085"/>
      <c r="N4751" s="3085"/>
      <c r="P4751" s="3206"/>
    </row>
    <row r="4752" spans="1:16" s="3084" customFormat="1" ht="15">
      <c r="A4752" s="3085"/>
      <c r="K4752" s="3168"/>
      <c r="L4752" s="3085"/>
      <c r="M4752" s="3085"/>
      <c r="N4752" s="3085"/>
      <c r="P4752" s="3206"/>
    </row>
    <row r="4753" spans="1:16" s="3084" customFormat="1" ht="15">
      <c r="A4753" s="3085"/>
      <c r="K4753" s="3168"/>
      <c r="L4753" s="3085"/>
      <c r="M4753" s="3085"/>
      <c r="N4753" s="3085"/>
      <c r="P4753" s="3206"/>
    </row>
    <row r="4754" spans="1:16" s="3084" customFormat="1" ht="15">
      <c r="A4754" s="3085"/>
      <c r="K4754" s="3168"/>
      <c r="L4754" s="3085"/>
      <c r="M4754" s="3085"/>
      <c r="N4754" s="3085"/>
      <c r="P4754" s="3206"/>
    </row>
    <row r="4755" spans="1:16" s="3084" customFormat="1" ht="15">
      <c r="A4755" s="3085"/>
      <c r="K4755" s="3168"/>
      <c r="L4755" s="3085"/>
      <c r="M4755" s="3085"/>
      <c r="N4755" s="3085"/>
      <c r="P4755" s="3206"/>
    </row>
    <row r="4756" spans="1:16" s="3084" customFormat="1" ht="15">
      <c r="A4756" s="3085"/>
      <c r="K4756" s="3168"/>
      <c r="L4756" s="3085"/>
      <c r="M4756" s="3085"/>
      <c r="N4756" s="3085"/>
      <c r="P4756" s="3206"/>
    </row>
    <row r="4757" spans="1:16" s="3084" customFormat="1" ht="15">
      <c r="A4757" s="3085"/>
      <c r="K4757" s="3168"/>
      <c r="L4757" s="3085"/>
      <c r="M4757" s="3085"/>
      <c r="N4757" s="3085"/>
      <c r="P4757" s="3206"/>
    </row>
    <row r="4758" spans="1:16" s="3084" customFormat="1" ht="15">
      <c r="A4758" s="3085"/>
      <c r="K4758" s="3168"/>
      <c r="L4758" s="3085"/>
      <c r="M4758" s="3085"/>
      <c r="N4758" s="3085"/>
      <c r="P4758" s="3206"/>
    </row>
    <row r="4759" spans="1:16" s="3084" customFormat="1" ht="15">
      <c r="A4759" s="3085"/>
      <c r="K4759" s="3168"/>
      <c r="L4759" s="3085"/>
      <c r="M4759" s="3085"/>
      <c r="N4759" s="3085"/>
      <c r="P4759" s="3206"/>
    </row>
    <row r="4760" spans="1:16" s="3084" customFormat="1" ht="15">
      <c r="A4760" s="3085"/>
      <c r="K4760" s="3168"/>
      <c r="L4760" s="3085"/>
      <c r="M4760" s="3085"/>
      <c r="N4760" s="3085"/>
      <c r="P4760" s="3206"/>
    </row>
    <row r="4761" spans="1:16" s="3084" customFormat="1" ht="15">
      <c r="A4761" s="3085"/>
      <c r="K4761" s="3168"/>
      <c r="L4761" s="3085"/>
      <c r="M4761" s="3085"/>
      <c r="N4761" s="3085"/>
      <c r="P4761" s="3206"/>
    </row>
    <row r="4762" spans="1:16" s="3084" customFormat="1" ht="15">
      <c r="A4762" s="3085"/>
      <c r="K4762" s="3168"/>
      <c r="L4762" s="3085"/>
      <c r="M4762" s="3085"/>
      <c r="N4762" s="3085"/>
      <c r="P4762" s="3206"/>
    </row>
    <row r="4763" spans="1:16" s="3084" customFormat="1" ht="15">
      <c r="A4763" s="3085"/>
      <c r="K4763" s="3168"/>
      <c r="L4763" s="3085"/>
      <c r="M4763" s="3085"/>
      <c r="N4763" s="3085"/>
      <c r="P4763" s="3206"/>
    </row>
    <row r="4764" spans="1:16" s="3084" customFormat="1" ht="15">
      <c r="A4764" s="3085"/>
      <c r="K4764" s="3168"/>
      <c r="L4764" s="3085"/>
      <c r="M4764" s="3085"/>
      <c r="N4764" s="3085"/>
      <c r="P4764" s="3206"/>
    </row>
    <row r="4765" spans="1:16" s="3084" customFormat="1" ht="15">
      <c r="A4765" s="3085"/>
      <c r="K4765" s="3168"/>
      <c r="L4765" s="3085"/>
      <c r="M4765" s="3085"/>
      <c r="N4765" s="3085"/>
      <c r="P4765" s="3206"/>
    </row>
    <row r="4766" spans="1:16" s="3084" customFormat="1" ht="15">
      <c r="A4766" s="3085"/>
      <c r="K4766" s="3168"/>
      <c r="L4766" s="3085"/>
      <c r="M4766" s="3085"/>
      <c r="N4766" s="3085"/>
      <c r="P4766" s="3206"/>
    </row>
    <row r="4767" spans="1:16" s="3084" customFormat="1" ht="15">
      <c r="A4767" s="3085"/>
      <c r="K4767" s="3168"/>
      <c r="L4767" s="3085"/>
      <c r="M4767" s="3085"/>
      <c r="N4767" s="3085"/>
      <c r="P4767" s="3206"/>
    </row>
    <row r="4768" spans="1:16" s="3084" customFormat="1" ht="15">
      <c r="A4768" s="3085"/>
      <c r="K4768" s="3168"/>
      <c r="L4768" s="3085"/>
      <c r="M4768" s="3085"/>
      <c r="N4768" s="3085"/>
      <c r="P4768" s="3206"/>
    </row>
    <row r="4769" spans="1:16" s="3084" customFormat="1" ht="15">
      <c r="A4769" s="3085"/>
      <c r="K4769" s="3168"/>
      <c r="L4769" s="3085"/>
      <c r="M4769" s="3085"/>
      <c r="N4769" s="3085"/>
      <c r="P4769" s="3206"/>
    </row>
    <row r="4770" spans="1:16" s="3084" customFormat="1" ht="15">
      <c r="A4770" s="3085"/>
      <c r="K4770" s="3168"/>
      <c r="L4770" s="3085"/>
      <c r="M4770" s="3085"/>
      <c r="N4770" s="3085"/>
      <c r="P4770" s="3206"/>
    </row>
    <row r="4771" spans="1:16" s="3084" customFormat="1" ht="15">
      <c r="A4771" s="3085"/>
      <c r="K4771" s="3168"/>
      <c r="L4771" s="3085"/>
      <c r="M4771" s="3085"/>
      <c r="N4771" s="3085"/>
      <c r="P4771" s="3206"/>
    </row>
    <row r="4772" spans="1:16" s="3084" customFormat="1" ht="15">
      <c r="A4772" s="3085"/>
      <c r="K4772" s="3168"/>
      <c r="L4772" s="3085"/>
      <c r="M4772" s="3085"/>
      <c r="N4772" s="3085"/>
      <c r="P4772" s="3206"/>
    </row>
    <row r="4773" spans="1:16" s="3084" customFormat="1" ht="15">
      <c r="A4773" s="3085"/>
      <c r="K4773" s="3168"/>
      <c r="L4773" s="3085"/>
      <c r="M4773" s="3085"/>
      <c r="N4773" s="3085"/>
      <c r="P4773" s="3206"/>
    </row>
    <row r="4774" spans="1:16" s="3084" customFormat="1" ht="15">
      <c r="A4774" s="3085"/>
      <c r="K4774" s="3168"/>
      <c r="L4774" s="3085"/>
      <c r="M4774" s="3085"/>
      <c r="N4774" s="3085"/>
      <c r="P4774" s="3206"/>
    </row>
    <row r="4775" spans="1:16" s="3084" customFormat="1" ht="15">
      <c r="A4775" s="3085"/>
      <c r="K4775" s="3168"/>
      <c r="L4775" s="3085"/>
      <c r="M4775" s="3085"/>
      <c r="N4775" s="3085"/>
      <c r="P4775" s="3206"/>
    </row>
    <row r="4776" spans="1:16" s="3084" customFormat="1" ht="15">
      <c r="A4776" s="3085"/>
      <c r="K4776" s="3168"/>
      <c r="L4776" s="3085"/>
      <c r="M4776" s="3085"/>
      <c r="N4776" s="3085"/>
      <c r="P4776" s="3206"/>
    </row>
    <row r="4777" spans="1:16" s="3084" customFormat="1" ht="15">
      <c r="A4777" s="3085"/>
      <c r="K4777" s="3168"/>
      <c r="L4777" s="3085"/>
      <c r="M4777" s="3085"/>
      <c r="N4777" s="3085"/>
      <c r="P4777" s="3206"/>
    </row>
    <row r="4778" spans="1:16" s="3084" customFormat="1" ht="15">
      <c r="A4778" s="3085"/>
      <c r="K4778" s="3168"/>
      <c r="L4778" s="3085"/>
      <c r="M4778" s="3085"/>
      <c r="N4778" s="3085"/>
      <c r="P4778" s="3206"/>
    </row>
    <row r="4779" spans="1:16" s="3084" customFormat="1" ht="15">
      <c r="A4779" s="3085"/>
      <c r="K4779" s="3168"/>
      <c r="L4779" s="3085"/>
      <c r="M4779" s="3085"/>
      <c r="N4779" s="3085"/>
      <c r="P4779" s="3206"/>
    </row>
    <row r="4780" spans="1:16" s="3084" customFormat="1" ht="15">
      <c r="A4780" s="3085"/>
      <c r="K4780" s="3168"/>
      <c r="L4780" s="3085"/>
      <c r="M4780" s="3085"/>
      <c r="N4780" s="3085"/>
      <c r="P4780" s="3206"/>
    </row>
    <row r="4781" spans="1:16" s="3084" customFormat="1" ht="15">
      <c r="A4781" s="3085"/>
      <c r="K4781" s="3168"/>
      <c r="L4781" s="3085"/>
      <c r="M4781" s="3085"/>
      <c r="N4781" s="3085"/>
      <c r="P4781" s="3206"/>
    </row>
    <row r="4782" spans="1:16" s="3084" customFormat="1" ht="15">
      <c r="A4782" s="3085"/>
      <c r="K4782" s="3168"/>
      <c r="L4782" s="3085"/>
      <c r="M4782" s="3085"/>
      <c r="N4782" s="3085"/>
      <c r="P4782" s="3206"/>
    </row>
    <row r="4783" spans="1:16" s="3084" customFormat="1" ht="15">
      <c r="A4783" s="3085"/>
      <c r="K4783" s="3168"/>
      <c r="L4783" s="3085"/>
      <c r="M4783" s="3085"/>
      <c r="N4783" s="3085"/>
      <c r="P4783" s="3206"/>
    </row>
    <row r="4784" spans="1:16" s="3084" customFormat="1" ht="15">
      <c r="A4784" s="3085"/>
      <c r="K4784" s="3168"/>
      <c r="L4784" s="3085"/>
      <c r="M4784" s="3085"/>
      <c r="N4784" s="3085"/>
      <c r="P4784" s="3206"/>
    </row>
    <row r="4785" spans="1:16" s="3084" customFormat="1" ht="15">
      <c r="A4785" s="3085"/>
      <c r="K4785" s="3168"/>
      <c r="L4785" s="3085"/>
      <c r="M4785" s="3085"/>
      <c r="N4785" s="3085"/>
      <c r="P4785" s="3206"/>
    </row>
    <row r="4786" spans="1:16" s="3084" customFormat="1" ht="15">
      <c r="A4786" s="3085"/>
      <c r="K4786" s="3168"/>
      <c r="L4786" s="3085"/>
      <c r="M4786" s="3085"/>
      <c r="N4786" s="3085"/>
      <c r="P4786" s="3206"/>
    </row>
    <row r="4787" spans="1:16" s="3084" customFormat="1" ht="15">
      <c r="A4787" s="3085"/>
      <c r="K4787" s="3168"/>
      <c r="L4787" s="3085"/>
      <c r="M4787" s="3085"/>
      <c r="N4787" s="3085"/>
      <c r="P4787" s="3206"/>
    </row>
    <row r="4788" spans="1:16" s="3084" customFormat="1" ht="15">
      <c r="A4788" s="3085"/>
      <c r="K4788" s="3168"/>
      <c r="L4788" s="3085"/>
      <c r="M4788" s="3085"/>
      <c r="N4788" s="3085"/>
      <c r="P4788" s="3206"/>
    </row>
    <row r="4789" spans="1:16" s="3084" customFormat="1" ht="15">
      <c r="A4789" s="3085"/>
      <c r="K4789" s="3168"/>
      <c r="L4789" s="3085"/>
      <c r="M4789" s="3085"/>
      <c r="N4789" s="3085"/>
      <c r="P4789" s="3206"/>
    </row>
    <row r="4790" spans="1:16" s="3084" customFormat="1" ht="15">
      <c r="A4790" s="3085"/>
      <c r="K4790" s="3168"/>
      <c r="L4790" s="3085"/>
      <c r="M4790" s="3085"/>
      <c r="N4790" s="3085"/>
      <c r="P4790" s="3206"/>
    </row>
    <row r="4791" spans="1:16" s="3084" customFormat="1" ht="15">
      <c r="A4791" s="3085"/>
      <c r="K4791" s="3168"/>
      <c r="L4791" s="3085"/>
      <c r="M4791" s="3085"/>
      <c r="N4791" s="3085"/>
      <c r="P4791" s="3206"/>
    </row>
    <row r="4792" spans="1:16" s="3084" customFormat="1" ht="15">
      <c r="A4792" s="3085"/>
      <c r="K4792" s="3168"/>
      <c r="L4792" s="3085"/>
      <c r="M4792" s="3085"/>
      <c r="N4792" s="3085"/>
      <c r="P4792" s="3206"/>
    </row>
    <row r="4793" spans="1:16" s="3084" customFormat="1" ht="15">
      <c r="A4793" s="3085"/>
      <c r="K4793" s="3168"/>
      <c r="L4793" s="3085"/>
      <c r="M4793" s="3085"/>
      <c r="N4793" s="3085"/>
      <c r="P4793" s="3206"/>
    </row>
    <row r="4794" spans="1:16" s="3084" customFormat="1" ht="15">
      <c r="A4794" s="3085"/>
      <c r="K4794" s="3168"/>
      <c r="L4794" s="3085"/>
      <c r="M4794" s="3085"/>
      <c r="N4794" s="3085"/>
      <c r="P4794" s="3206"/>
    </row>
    <row r="4795" spans="1:16" s="3084" customFormat="1" ht="15">
      <c r="A4795" s="3085"/>
      <c r="K4795" s="3168"/>
      <c r="L4795" s="3085"/>
      <c r="M4795" s="3085"/>
      <c r="N4795" s="3085"/>
      <c r="P4795" s="3206"/>
    </row>
    <row r="4796" spans="1:16" s="3084" customFormat="1" ht="15">
      <c r="A4796" s="3085"/>
      <c r="K4796" s="3168"/>
      <c r="L4796" s="3085"/>
      <c r="M4796" s="3085"/>
      <c r="N4796" s="3085"/>
      <c r="P4796" s="3206"/>
    </row>
    <row r="4797" spans="1:16" s="3084" customFormat="1" ht="15">
      <c r="A4797" s="3085"/>
      <c r="K4797" s="3168"/>
      <c r="L4797" s="3085"/>
      <c r="M4797" s="3085"/>
      <c r="N4797" s="3085"/>
      <c r="P4797" s="3206"/>
    </row>
    <row r="4798" spans="1:16" s="3084" customFormat="1" ht="15">
      <c r="A4798" s="3085"/>
      <c r="K4798" s="3168"/>
      <c r="L4798" s="3085"/>
      <c r="M4798" s="3085"/>
      <c r="N4798" s="3085"/>
      <c r="P4798" s="3206"/>
    </row>
    <row r="4799" spans="1:16" s="3084" customFormat="1" ht="15">
      <c r="A4799" s="3085"/>
      <c r="K4799" s="3168"/>
      <c r="L4799" s="3085"/>
      <c r="M4799" s="3085"/>
      <c r="N4799" s="3085"/>
      <c r="P4799" s="3206"/>
    </row>
    <row r="4800" spans="1:16" s="3084" customFormat="1" ht="15">
      <c r="A4800" s="3085"/>
      <c r="K4800" s="3168"/>
      <c r="L4800" s="3085"/>
      <c r="M4800" s="3085"/>
      <c r="N4800" s="3085"/>
      <c r="P4800" s="3206"/>
    </row>
    <row r="4801" spans="1:16" s="3084" customFormat="1" ht="15">
      <c r="A4801" s="3085"/>
      <c r="K4801" s="3168"/>
      <c r="L4801" s="3085"/>
      <c r="M4801" s="3085"/>
      <c r="N4801" s="3085"/>
      <c r="P4801" s="3206"/>
    </row>
    <row r="4802" spans="1:16" s="3084" customFormat="1" ht="15">
      <c r="A4802" s="3085"/>
      <c r="K4802" s="3168"/>
      <c r="L4802" s="3085"/>
      <c r="M4802" s="3085"/>
      <c r="N4802" s="3085"/>
      <c r="P4802" s="3206"/>
    </row>
    <row r="4803" spans="1:16" s="3084" customFormat="1" ht="15">
      <c r="A4803" s="3085"/>
      <c r="K4803" s="3168"/>
      <c r="L4803" s="3085"/>
      <c r="M4803" s="3085"/>
      <c r="N4803" s="3085"/>
      <c r="P4803" s="3206"/>
    </row>
    <row r="4804" spans="1:16" s="3084" customFormat="1" ht="15">
      <c r="A4804" s="3085"/>
      <c r="K4804" s="3168"/>
      <c r="L4804" s="3085"/>
      <c r="M4804" s="3085"/>
      <c r="N4804" s="3085"/>
      <c r="P4804" s="3206"/>
    </row>
    <row r="4805" spans="1:16" s="3084" customFormat="1" ht="15">
      <c r="A4805" s="3085"/>
      <c r="K4805" s="3168"/>
      <c r="L4805" s="3085"/>
      <c r="M4805" s="3085"/>
      <c r="N4805" s="3085"/>
      <c r="P4805" s="3206"/>
    </row>
    <row r="4806" spans="1:16" s="3084" customFormat="1" ht="15">
      <c r="A4806" s="3085"/>
      <c r="K4806" s="3168"/>
      <c r="L4806" s="3085"/>
      <c r="M4806" s="3085"/>
      <c r="N4806" s="3085"/>
      <c r="P4806" s="3206"/>
    </row>
    <row r="4807" spans="1:16" s="3084" customFormat="1" ht="15">
      <c r="A4807" s="3085"/>
      <c r="K4807" s="3168"/>
      <c r="L4807" s="3085"/>
      <c r="M4807" s="3085"/>
      <c r="N4807" s="3085"/>
      <c r="P4807" s="3206"/>
    </row>
    <row r="4808" spans="1:16" s="3084" customFormat="1" ht="15">
      <c r="A4808" s="3085"/>
      <c r="K4808" s="3168"/>
      <c r="L4808" s="3085"/>
      <c r="M4808" s="3085"/>
      <c r="N4808" s="3085"/>
      <c r="P4808" s="3206"/>
    </row>
    <row r="4809" spans="1:16" s="3084" customFormat="1" ht="15">
      <c r="A4809" s="3085"/>
      <c r="K4809" s="3168"/>
      <c r="L4809" s="3085"/>
      <c r="M4809" s="3085"/>
      <c r="N4809" s="3085"/>
      <c r="P4809" s="3206"/>
    </row>
    <row r="4810" spans="1:16" s="3084" customFormat="1" ht="15">
      <c r="A4810" s="3085"/>
      <c r="K4810" s="3168"/>
      <c r="L4810" s="3085"/>
      <c r="M4810" s="3085"/>
      <c r="N4810" s="3085"/>
      <c r="P4810" s="3206"/>
    </row>
    <row r="4811" spans="1:16" s="3084" customFormat="1" ht="15">
      <c r="A4811" s="3085"/>
      <c r="K4811" s="3168"/>
      <c r="L4811" s="3085"/>
      <c r="M4811" s="3085"/>
      <c r="N4811" s="3085"/>
      <c r="P4811" s="3206"/>
    </row>
    <row r="4812" spans="1:16" s="3084" customFormat="1" ht="15">
      <c r="A4812" s="3085"/>
      <c r="K4812" s="3168"/>
      <c r="L4812" s="3085"/>
      <c r="M4812" s="3085"/>
      <c r="N4812" s="3085"/>
      <c r="P4812" s="3206"/>
    </row>
    <row r="4813" spans="1:16" s="3084" customFormat="1" ht="15">
      <c r="A4813" s="3085"/>
      <c r="K4813" s="3168"/>
      <c r="L4813" s="3085"/>
      <c r="M4813" s="3085"/>
      <c r="N4813" s="3085"/>
      <c r="P4813" s="3206"/>
    </row>
    <row r="4814" spans="1:16" s="3084" customFormat="1" ht="15">
      <c r="A4814" s="3085"/>
      <c r="K4814" s="3168"/>
      <c r="L4814" s="3085"/>
      <c r="M4814" s="3085"/>
      <c r="N4814" s="3085"/>
      <c r="P4814" s="3206"/>
    </row>
    <row r="4815" spans="1:16" s="3084" customFormat="1" ht="15">
      <c r="A4815" s="3085"/>
      <c r="K4815" s="3168"/>
      <c r="L4815" s="3085"/>
      <c r="M4815" s="3085"/>
      <c r="N4815" s="3085"/>
      <c r="P4815" s="3206"/>
    </row>
    <row r="4816" spans="1:16" s="3084" customFormat="1" ht="15">
      <c r="A4816" s="3085"/>
      <c r="K4816" s="3168"/>
      <c r="L4816" s="3085"/>
      <c r="M4816" s="3085"/>
      <c r="N4816" s="3085"/>
      <c r="P4816" s="3206"/>
    </row>
    <row r="4817" spans="1:16" s="3084" customFormat="1" ht="15">
      <c r="A4817" s="3085"/>
      <c r="K4817" s="3168"/>
      <c r="L4817" s="3085"/>
      <c r="M4817" s="3085"/>
      <c r="N4817" s="3085"/>
      <c r="P4817" s="3206"/>
    </row>
    <row r="4818" spans="1:16" s="3084" customFormat="1" ht="15">
      <c r="A4818" s="3085"/>
      <c r="K4818" s="3168"/>
      <c r="L4818" s="3085"/>
      <c r="M4818" s="3085"/>
      <c r="N4818" s="3085"/>
      <c r="P4818" s="3206"/>
    </row>
    <row r="4819" spans="1:16" s="3084" customFormat="1" ht="15">
      <c r="A4819" s="3085"/>
      <c r="K4819" s="3168"/>
      <c r="L4819" s="3085"/>
      <c r="M4819" s="3085"/>
      <c r="N4819" s="3085"/>
      <c r="P4819" s="3206"/>
    </row>
    <row r="4820" spans="1:16" s="3084" customFormat="1" ht="15">
      <c r="A4820" s="3085"/>
      <c r="K4820" s="3168"/>
      <c r="L4820" s="3085"/>
      <c r="M4820" s="3085"/>
      <c r="N4820" s="3085"/>
      <c r="P4820" s="3206"/>
    </row>
    <row r="4821" spans="1:16" s="3084" customFormat="1" ht="15">
      <c r="A4821" s="3085"/>
      <c r="K4821" s="3168"/>
      <c r="L4821" s="3085"/>
      <c r="M4821" s="3085"/>
      <c r="N4821" s="3085"/>
      <c r="P4821" s="3206"/>
    </row>
    <row r="4822" spans="1:16" s="3084" customFormat="1" ht="15">
      <c r="A4822" s="3085"/>
      <c r="K4822" s="3168"/>
      <c r="L4822" s="3085"/>
      <c r="M4822" s="3085"/>
      <c r="N4822" s="3085"/>
      <c r="P4822" s="3206"/>
    </row>
    <row r="4823" spans="1:16" s="3084" customFormat="1" ht="15">
      <c r="A4823" s="3085"/>
      <c r="K4823" s="3168"/>
      <c r="L4823" s="3085"/>
      <c r="M4823" s="3085"/>
      <c r="N4823" s="3085"/>
      <c r="P4823" s="3206"/>
    </row>
    <row r="4824" spans="1:16" s="3084" customFormat="1" ht="15">
      <c r="A4824" s="3085"/>
      <c r="K4824" s="3168"/>
      <c r="L4824" s="3085"/>
      <c r="M4824" s="3085"/>
      <c r="N4824" s="3085"/>
      <c r="P4824" s="3206"/>
    </row>
    <row r="4825" spans="1:16" s="3084" customFormat="1" ht="15">
      <c r="A4825" s="3085"/>
      <c r="K4825" s="3168"/>
      <c r="L4825" s="3085"/>
      <c r="M4825" s="3085"/>
      <c r="N4825" s="3085"/>
      <c r="P4825" s="3206"/>
    </row>
    <row r="4826" spans="1:16" s="3084" customFormat="1" ht="15">
      <c r="A4826" s="3085"/>
      <c r="K4826" s="3168"/>
      <c r="L4826" s="3085"/>
      <c r="M4826" s="3085"/>
      <c r="N4826" s="3085"/>
      <c r="P4826" s="3206"/>
    </row>
    <row r="4827" spans="1:16" s="3084" customFormat="1" ht="15">
      <c r="A4827" s="3085"/>
      <c r="K4827" s="3168"/>
      <c r="L4827" s="3085"/>
      <c r="M4827" s="3085"/>
      <c r="N4827" s="3085"/>
      <c r="P4827" s="3206"/>
    </row>
    <row r="4828" spans="1:16" s="3084" customFormat="1" ht="15">
      <c r="A4828" s="3085"/>
      <c r="K4828" s="3168"/>
      <c r="L4828" s="3085"/>
      <c r="M4828" s="3085"/>
      <c r="N4828" s="3085"/>
      <c r="P4828" s="3206"/>
    </row>
    <row r="4829" spans="1:16" s="3084" customFormat="1" ht="15">
      <c r="A4829" s="3085"/>
      <c r="K4829" s="3168"/>
      <c r="L4829" s="3085"/>
      <c r="M4829" s="3085"/>
      <c r="N4829" s="3085"/>
      <c r="P4829" s="3206"/>
    </row>
    <row r="4830" spans="1:16" s="3084" customFormat="1" ht="15">
      <c r="A4830" s="3085"/>
      <c r="K4830" s="3168"/>
      <c r="L4830" s="3085"/>
      <c r="M4830" s="3085"/>
      <c r="N4830" s="3085"/>
      <c r="P4830" s="3206"/>
    </row>
    <row r="4831" spans="1:16" s="3084" customFormat="1" ht="15">
      <c r="A4831" s="3085"/>
      <c r="K4831" s="3168"/>
      <c r="L4831" s="3085"/>
      <c r="M4831" s="3085"/>
      <c r="N4831" s="3085"/>
      <c r="P4831" s="3206"/>
    </row>
    <row r="4832" spans="1:16" s="3084" customFormat="1" ht="15">
      <c r="A4832" s="3085"/>
      <c r="K4832" s="3168"/>
      <c r="L4832" s="3085"/>
      <c r="M4832" s="3085"/>
      <c r="N4832" s="3085"/>
      <c r="P4832" s="3206"/>
    </row>
    <row r="4833" spans="1:16" s="3084" customFormat="1" ht="15">
      <c r="A4833" s="3085"/>
      <c r="K4833" s="3168"/>
      <c r="L4833" s="3085"/>
      <c r="M4833" s="3085"/>
      <c r="N4833" s="3085"/>
      <c r="P4833" s="3206"/>
    </row>
    <row r="4834" spans="1:16" s="3084" customFormat="1" ht="15">
      <c r="A4834" s="3085"/>
      <c r="K4834" s="3168"/>
      <c r="L4834" s="3085"/>
      <c r="M4834" s="3085"/>
      <c r="N4834" s="3085"/>
      <c r="P4834" s="3206"/>
    </row>
    <row r="4835" spans="1:16" s="3084" customFormat="1" ht="15">
      <c r="A4835" s="3085"/>
      <c r="K4835" s="3168"/>
      <c r="L4835" s="3085"/>
      <c r="M4835" s="3085"/>
      <c r="N4835" s="3085"/>
      <c r="P4835" s="3206"/>
    </row>
    <row r="4836" spans="1:16" s="3084" customFormat="1" ht="15">
      <c r="A4836" s="3085"/>
      <c r="K4836" s="3168"/>
      <c r="L4836" s="3085"/>
      <c r="M4836" s="3085"/>
      <c r="N4836" s="3085"/>
      <c r="P4836" s="3206"/>
    </row>
    <row r="4837" spans="1:16" s="3084" customFormat="1" ht="15">
      <c r="A4837" s="3085"/>
      <c r="K4837" s="3168"/>
      <c r="L4837" s="3085"/>
      <c r="M4837" s="3085"/>
      <c r="N4837" s="3085"/>
      <c r="P4837" s="3206"/>
    </row>
    <row r="4838" spans="1:16" s="3084" customFormat="1" ht="15">
      <c r="A4838" s="3085"/>
      <c r="K4838" s="3168"/>
      <c r="L4838" s="3085"/>
      <c r="M4838" s="3085"/>
      <c r="N4838" s="3085"/>
      <c r="P4838" s="3206"/>
    </row>
    <row r="4839" spans="1:16" s="3084" customFormat="1" ht="15">
      <c r="A4839" s="3085"/>
      <c r="K4839" s="3168"/>
      <c r="L4839" s="3085"/>
      <c r="M4839" s="3085"/>
      <c r="N4839" s="3085"/>
      <c r="P4839" s="3206"/>
    </row>
    <row r="4840" spans="1:16" s="3084" customFormat="1" ht="15">
      <c r="A4840" s="3085"/>
      <c r="K4840" s="3168"/>
      <c r="L4840" s="3085"/>
      <c r="M4840" s="3085"/>
      <c r="N4840" s="3085"/>
      <c r="P4840" s="3206"/>
    </row>
    <row r="4841" spans="1:16" s="3084" customFormat="1" ht="15">
      <c r="A4841" s="3085"/>
      <c r="K4841" s="3168"/>
      <c r="L4841" s="3085"/>
      <c r="M4841" s="3085"/>
      <c r="N4841" s="3085"/>
      <c r="P4841" s="3206"/>
    </row>
    <row r="4842" spans="1:16" s="3084" customFormat="1" ht="15">
      <c r="A4842" s="3085"/>
      <c r="K4842" s="3168"/>
      <c r="L4842" s="3085"/>
      <c r="M4842" s="3085"/>
      <c r="N4842" s="3085"/>
      <c r="P4842" s="3206"/>
    </row>
    <row r="4843" spans="1:16" s="3084" customFormat="1" ht="15">
      <c r="A4843" s="3085"/>
      <c r="K4843" s="3168"/>
      <c r="L4843" s="3085"/>
      <c r="M4843" s="3085"/>
      <c r="N4843" s="3085"/>
      <c r="P4843" s="3206"/>
    </row>
    <row r="4844" spans="1:16" s="3084" customFormat="1" ht="15">
      <c r="A4844" s="3085"/>
      <c r="K4844" s="3168"/>
      <c r="L4844" s="3085"/>
      <c r="M4844" s="3085"/>
      <c r="N4844" s="3085"/>
      <c r="P4844" s="3206"/>
    </row>
    <row r="4845" spans="1:16" s="3084" customFormat="1" ht="15">
      <c r="A4845" s="3085"/>
      <c r="K4845" s="3168"/>
      <c r="L4845" s="3085"/>
      <c r="M4845" s="3085"/>
      <c r="N4845" s="3085"/>
      <c r="P4845" s="3206"/>
    </row>
    <row r="4846" spans="1:16" s="3084" customFormat="1" ht="15">
      <c r="A4846" s="3085"/>
      <c r="K4846" s="3168"/>
      <c r="L4846" s="3085"/>
      <c r="M4846" s="3085"/>
      <c r="N4846" s="3085"/>
      <c r="P4846" s="3206"/>
    </row>
    <row r="4847" spans="1:16" s="3084" customFormat="1" ht="15">
      <c r="A4847" s="3085"/>
      <c r="K4847" s="3168"/>
      <c r="L4847" s="3085"/>
      <c r="M4847" s="3085"/>
      <c r="N4847" s="3085"/>
      <c r="P4847" s="3206"/>
    </row>
    <row r="4848" spans="1:16" s="3084" customFormat="1" ht="15">
      <c r="A4848" s="3085"/>
      <c r="K4848" s="3168"/>
      <c r="L4848" s="3085"/>
      <c r="M4848" s="3085"/>
      <c r="N4848" s="3085"/>
      <c r="P4848" s="3206"/>
    </row>
    <row r="4849" spans="1:16" s="3084" customFormat="1" ht="15">
      <c r="A4849" s="3085"/>
      <c r="K4849" s="3168"/>
      <c r="L4849" s="3085"/>
      <c r="M4849" s="3085"/>
      <c r="N4849" s="3085"/>
      <c r="P4849" s="3206"/>
    </row>
    <row r="4850" spans="1:16" s="3084" customFormat="1" ht="15">
      <c r="A4850" s="3085"/>
      <c r="K4850" s="3168"/>
      <c r="L4850" s="3085"/>
      <c r="M4850" s="3085"/>
      <c r="N4850" s="3085"/>
      <c r="P4850" s="3206"/>
    </row>
    <row r="4851" spans="1:16" s="3084" customFormat="1" ht="15">
      <c r="A4851" s="3085"/>
      <c r="K4851" s="3168"/>
      <c r="L4851" s="3085"/>
      <c r="M4851" s="3085"/>
      <c r="N4851" s="3085"/>
      <c r="P4851" s="3206"/>
    </row>
    <row r="4852" spans="1:16" s="3084" customFormat="1" ht="15">
      <c r="A4852" s="3085"/>
      <c r="K4852" s="3168"/>
      <c r="L4852" s="3085"/>
      <c r="M4852" s="3085"/>
      <c r="N4852" s="3085"/>
      <c r="P4852" s="3206"/>
    </row>
    <row r="4853" spans="1:16" s="3084" customFormat="1" ht="15">
      <c r="A4853" s="3085"/>
      <c r="K4853" s="3168"/>
      <c r="L4853" s="3085"/>
      <c r="M4853" s="3085"/>
      <c r="N4853" s="3085"/>
      <c r="P4853" s="3206"/>
    </row>
    <row r="4854" spans="1:16" s="3084" customFormat="1" ht="15">
      <c r="A4854" s="3085"/>
      <c r="K4854" s="3168"/>
      <c r="L4854" s="3085"/>
      <c r="M4854" s="3085"/>
      <c r="N4854" s="3085"/>
      <c r="P4854" s="3206"/>
    </row>
    <row r="4855" spans="1:16" s="3084" customFormat="1" ht="15">
      <c r="A4855" s="3085"/>
      <c r="K4855" s="3168"/>
      <c r="L4855" s="3085"/>
      <c r="M4855" s="3085"/>
      <c r="N4855" s="3085"/>
      <c r="P4855" s="3206"/>
    </row>
    <row r="4856" spans="1:16" s="3084" customFormat="1" ht="15">
      <c r="A4856" s="3085"/>
      <c r="K4856" s="3168"/>
      <c r="L4856" s="3085"/>
      <c r="M4856" s="3085"/>
      <c r="N4856" s="3085"/>
      <c r="P4856" s="3206"/>
    </row>
    <row r="4857" spans="1:16" s="3084" customFormat="1" ht="15">
      <c r="A4857" s="3085"/>
      <c r="K4857" s="3168"/>
      <c r="L4857" s="3085"/>
      <c r="M4857" s="3085"/>
      <c r="N4857" s="3085"/>
      <c r="P4857" s="3206"/>
    </row>
    <row r="4858" spans="1:16" s="3084" customFormat="1" ht="15">
      <c r="A4858" s="3085"/>
      <c r="K4858" s="3168"/>
      <c r="L4858" s="3085"/>
      <c r="M4858" s="3085"/>
      <c r="N4858" s="3085"/>
      <c r="P4858" s="3206"/>
    </row>
    <row r="4859" spans="1:16" s="3084" customFormat="1" ht="15">
      <c r="A4859" s="3085"/>
      <c r="K4859" s="3168"/>
      <c r="L4859" s="3085"/>
      <c r="M4859" s="3085"/>
      <c r="N4859" s="3085"/>
      <c r="P4859" s="3206"/>
    </row>
    <row r="4860" spans="1:16" s="3084" customFormat="1" ht="15">
      <c r="A4860" s="3085"/>
      <c r="K4860" s="3168"/>
      <c r="L4860" s="3085"/>
      <c r="M4860" s="3085"/>
      <c r="N4860" s="3085"/>
      <c r="P4860" s="3206"/>
    </row>
    <row r="4861" spans="1:16" s="3084" customFormat="1" ht="15">
      <c r="A4861" s="3085"/>
      <c r="K4861" s="3168"/>
      <c r="L4861" s="3085"/>
      <c r="M4861" s="3085"/>
      <c r="N4861" s="3085"/>
      <c r="P4861" s="3206"/>
    </row>
    <row r="4862" spans="1:16" s="3084" customFormat="1" ht="15">
      <c r="A4862" s="3085"/>
      <c r="K4862" s="3168"/>
      <c r="L4862" s="3085"/>
      <c r="M4862" s="3085"/>
      <c r="N4862" s="3085"/>
      <c r="P4862" s="3206"/>
    </row>
    <row r="4863" spans="1:16" s="3084" customFormat="1" ht="15">
      <c r="A4863" s="3085"/>
      <c r="K4863" s="3168"/>
      <c r="L4863" s="3085"/>
      <c r="M4863" s="3085"/>
      <c r="N4863" s="3085"/>
      <c r="P4863" s="3206"/>
    </row>
    <row r="4864" spans="1:16" s="3084" customFormat="1" ht="15">
      <c r="A4864" s="3085"/>
      <c r="K4864" s="3168"/>
      <c r="L4864" s="3085"/>
      <c r="M4864" s="3085"/>
      <c r="N4864" s="3085"/>
      <c r="P4864" s="3206"/>
    </row>
    <row r="4865" spans="1:16" s="3084" customFormat="1" ht="15">
      <c r="A4865" s="3085"/>
      <c r="K4865" s="3168"/>
      <c r="L4865" s="3085"/>
      <c r="M4865" s="3085"/>
      <c r="N4865" s="3085"/>
      <c r="P4865" s="3206"/>
    </row>
    <row r="4866" spans="1:16" s="3084" customFormat="1" ht="15">
      <c r="A4866" s="3085"/>
      <c r="K4866" s="3168"/>
      <c r="L4866" s="3085"/>
      <c r="M4866" s="3085"/>
      <c r="N4866" s="3085"/>
      <c r="P4866" s="3206"/>
    </row>
    <row r="4867" spans="1:16" s="3084" customFormat="1" ht="15">
      <c r="A4867" s="3085"/>
      <c r="K4867" s="3168"/>
      <c r="L4867" s="3085"/>
      <c r="M4867" s="3085"/>
      <c r="N4867" s="3085"/>
      <c r="P4867" s="3206"/>
    </row>
    <row r="4868" spans="1:16" s="3084" customFormat="1" ht="15">
      <c r="A4868" s="3085"/>
      <c r="K4868" s="3168"/>
      <c r="L4868" s="3085"/>
      <c r="M4868" s="3085"/>
      <c r="N4868" s="3085"/>
      <c r="P4868" s="3206"/>
    </row>
    <row r="4869" spans="1:16" s="3084" customFormat="1" ht="15">
      <c r="A4869" s="3085"/>
      <c r="K4869" s="3168"/>
      <c r="L4869" s="3085"/>
      <c r="M4869" s="3085"/>
      <c r="N4869" s="3085"/>
      <c r="P4869" s="3206"/>
    </row>
    <row r="4870" spans="1:16" s="3084" customFormat="1" ht="15">
      <c r="A4870" s="3085"/>
      <c r="K4870" s="3168"/>
      <c r="L4870" s="3085"/>
      <c r="M4870" s="3085"/>
      <c r="N4870" s="3085"/>
      <c r="P4870" s="3206"/>
    </row>
    <row r="4871" spans="1:16" s="3084" customFormat="1" ht="15">
      <c r="A4871" s="3085"/>
      <c r="K4871" s="3168"/>
      <c r="L4871" s="3085"/>
      <c r="M4871" s="3085"/>
      <c r="N4871" s="3085"/>
      <c r="P4871" s="3206"/>
    </row>
    <row r="4872" spans="1:16" s="3084" customFormat="1" ht="15">
      <c r="A4872" s="3085"/>
      <c r="K4872" s="3168"/>
      <c r="L4872" s="3085"/>
      <c r="M4872" s="3085"/>
      <c r="N4872" s="3085"/>
      <c r="P4872" s="3206"/>
    </row>
    <row r="4873" spans="1:16" s="3084" customFormat="1" ht="15">
      <c r="A4873" s="3085"/>
      <c r="K4873" s="3168"/>
      <c r="L4873" s="3085"/>
      <c r="M4873" s="3085"/>
      <c r="N4873" s="3085"/>
      <c r="P4873" s="3206"/>
    </row>
    <row r="4874" spans="1:16" s="3084" customFormat="1" ht="15">
      <c r="A4874" s="3085"/>
      <c r="K4874" s="3168"/>
      <c r="L4874" s="3085"/>
      <c r="M4874" s="3085"/>
      <c r="N4874" s="3085"/>
      <c r="P4874" s="3206"/>
    </row>
    <row r="4875" spans="1:16" s="3084" customFormat="1" ht="15">
      <c r="A4875" s="3085"/>
      <c r="K4875" s="3168"/>
      <c r="L4875" s="3085"/>
      <c r="M4875" s="3085"/>
      <c r="N4875" s="3085"/>
      <c r="P4875" s="3206"/>
    </row>
    <row r="4876" spans="1:16" s="3084" customFormat="1" ht="15">
      <c r="A4876" s="3085"/>
      <c r="K4876" s="3168"/>
      <c r="L4876" s="3085"/>
      <c r="M4876" s="3085"/>
      <c r="N4876" s="3085"/>
      <c r="P4876" s="3206"/>
    </row>
    <row r="4877" spans="1:16" s="3084" customFormat="1" ht="15">
      <c r="A4877" s="3085"/>
      <c r="K4877" s="3168"/>
      <c r="L4877" s="3085"/>
      <c r="M4877" s="3085"/>
      <c r="N4877" s="3085"/>
      <c r="P4877" s="3206"/>
    </row>
    <row r="4878" spans="1:16" s="3084" customFormat="1" ht="15">
      <c r="A4878" s="3085"/>
      <c r="K4878" s="3168"/>
      <c r="L4878" s="3085"/>
      <c r="M4878" s="3085"/>
      <c r="N4878" s="3085"/>
      <c r="P4878" s="3206"/>
    </row>
    <row r="4879" spans="1:16" s="3084" customFormat="1" ht="15">
      <c r="A4879" s="3085"/>
      <c r="K4879" s="3168"/>
      <c r="L4879" s="3085"/>
      <c r="M4879" s="3085"/>
      <c r="N4879" s="3085"/>
      <c r="P4879" s="3206"/>
    </row>
    <row r="4880" spans="1:16" s="3084" customFormat="1" ht="15">
      <c r="A4880" s="3085"/>
      <c r="K4880" s="3168"/>
      <c r="L4880" s="3085"/>
      <c r="M4880" s="3085"/>
      <c r="N4880" s="3085"/>
      <c r="P4880" s="3206"/>
    </row>
    <row r="4881" spans="1:16" s="3084" customFormat="1" ht="15">
      <c r="A4881" s="3085"/>
      <c r="K4881" s="3168"/>
      <c r="L4881" s="3085"/>
      <c r="M4881" s="3085"/>
      <c r="N4881" s="3085"/>
      <c r="P4881" s="3206"/>
    </row>
    <row r="4882" spans="1:16" s="3084" customFormat="1" ht="15">
      <c r="A4882" s="3085"/>
      <c r="K4882" s="3168"/>
      <c r="L4882" s="3085"/>
      <c r="M4882" s="3085"/>
      <c r="N4882" s="3085"/>
      <c r="P4882" s="3206"/>
    </row>
    <row r="4883" spans="1:16" s="3084" customFormat="1" ht="15">
      <c r="A4883" s="3085"/>
      <c r="K4883" s="3168"/>
      <c r="L4883" s="3085"/>
      <c r="M4883" s="3085"/>
      <c r="N4883" s="3085"/>
      <c r="P4883" s="3206"/>
    </row>
    <row r="4884" spans="1:16" s="3084" customFormat="1" ht="15">
      <c r="A4884" s="3085"/>
      <c r="K4884" s="3168"/>
      <c r="L4884" s="3085"/>
      <c r="M4884" s="3085"/>
      <c r="N4884" s="3085"/>
      <c r="P4884" s="3206"/>
    </row>
    <row r="4885" spans="1:16" s="3084" customFormat="1" ht="15">
      <c r="A4885" s="3085"/>
      <c r="K4885" s="3168"/>
      <c r="L4885" s="3085"/>
      <c r="M4885" s="3085"/>
      <c r="N4885" s="3085"/>
      <c r="P4885" s="3206"/>
    </row>
    <row r="4886" spans="1:16" s="3084" customFormat="1" ht="15">
      <c r="A4886" s="3085"/>
      <c r="K4886" s="3168"/>
      <c r="L4886" s="3085"/>
      <c r="M4886" s="3085"/>
      <c r="N4886" s="3085"/>
      <c r="P4886" s="3206"/>
    </row>
    <row r="4887" spans="1:16" s="3084" customFormat="1" ht="15">
      <c r="A4887" s="3085"/>
      <c r="K4887" s="3168"/>
      <c r="L4887" s="3085"/>
      <c r="M4887" s="3085"/>
      <c r="N4887" s="3085"/>
      <c r="P4887" s="3206"/>
    </row>
    <row r="4888" spans="1:16" s="3084" customFormat="1" ht="15">
      <c r="A4888" s="3085"/>
      <c r="K4888" s="3168"/>
      <c r="L4888" s="3085"/>
      <c r="M4888" s="3085"/>
      <c r="N4888" s="3085"/>
      <c r="P4888" s="3206"/>
    </row>
    <row r="4889" spans="1:16" s="3084" customFormat="1" ht="15">
      <c r="A4889" s="3085"/>
      <c r="K4889" s="3168"/>
      <c r="L4889" s="3085"/>
      <c r="M4889" s="3085"/>
      <c r="N4889" s="3085"/>
      <c r="P4889" s="3206"/>
    </row>
    <row r="4890" spans="1:16" s="3084" customFormat="1" ht="15">
      <c r="A4890" s="3085"/>
      <c r="K4890" s="3168"/>
      <c r="L4890" s="3085"/>
      <c r="M4890" s="3085"/>
      <c r="N4890" s="3085"/>
      <c r="P4890" s="3206"/>
    </row>
    <row r="4891" spans="1:16" s="3084" customFormat="1" ht="15">
      <c r="A4891" s="3085"/>
      <c r="K4891" s="3168"/>
      <c r="L4891" s="3085"/>
      <c r="M4891" s="3085"/>
      <c r="N4891" s="3085"/>
      <c r="P4891" s="3206"/>
    </row>
    <row r="4892" spans="1:16" s="3084" customFormat="1" ht="15">
      <c r="A4892" s="3085"/>
      <c r="K4892" s="3168"/>
      <c r="L4892" s="3085"/>
      <c r="M4892" s="3085"/>
      <c r="N4892" s="3085"/>
      <c r="P4892" s="3206"/>
    </row>
    <row r="4893" spans="1:16" s="3084" customFormat="1" ht="15">
      <c r="A4893" s="3085"/>
      <c r="K4893" s="3168"/>
      <c r="L4893" s="3085"/>
      <c r="M4893" s="3085"/>
      <c r="N4893" s="3085"/>
      <c r="P4893" s="3206"/>
    </row>
    <row r="4894" spans="1:16" s="3084" customFormat="1" ht="15">
      <c r="A4894" s="3085"/>
      <c r="K4894" s="3168"/>
      <c r="L4894" s="3085"/>
      <c r="M4894" s="3085"/>
      <c r="N4894" s="3085"/>
      <c r="P4894" s="3206"/>
    </row>
    <row r="4895" spans="1:16" s="3084" customFormat="1" ht="15">
      <c r="A4895" s="3085"/>
      <c r="K4895" s="3168"/>
      <c r="L4895" s="3085"/>
      <c r="M4895" s="3085"/>
      <c r="N4895" s="3085"/>
      <c r="P4895" s="3206"/>
    </row>
    <row r="4896" spans="1:16" s="3084" customFormat="1" ht="15">
      <c r="A4896" s="3085"/>
      <c r="K4896" s="3168"/>
      <c r="L4896" s="3085"/>
      <c r="M4896" s="3085"/>
      <c r="N4896" s="3085"/>
      <c r="P4896" s="3206"/>
    </row>
    <row r="4897" spans="1:16" s="3084" customFormat="1" ht="15">
      <c r="A4897" s="3085"/>
      <c r="K4897" s="3168"/>
      <c r="L4897" s="3085"/>
      <c r="M4897" s="3085"/>
      <c r="N4897" s="3085"/>
      <c r="P4897" s="3206"/>
    </row>
    <row r="4898" spans="1:16" s="3084" customFormat="1" ht="15">
      <c r="A4898" s="3085"/>
      <c r="K4898" s="3168"/>
      <c r="L4898" s="3085"/>
      <c r="M4898" s="3085"/>
      <c r="N4898" s="3085"/>
      <c r="P4898" s="3206"/>
    </row>
    <row r="4899" spans="1:16" s="3084" customFormat="1" ht="15">
      <c r="A4899" s="3085"/>
      <c r="K4899" s="3168"/>
      <c r="L4899" s="3085"/>
      <c r="M4899" s="3085"/>
      <c r="N4899" s="3085"/>
      <c r="P4899" s="3206"/>
    </row>
    <row r="4900" spans="1:16" s="3084" customFormat="1" ht="15">
      <c r="A4900" s="3085"/>
      <c r="K4900" s="3168"/>
      <c r="L4900" s="3085"/>
      <c r="M4900" s="3085"/>
      <c r="N4900" s="3085"/>
      <c r="P4900" s="3206"/>
    </row>
    <row r="4901" spans="1:16" s="3084" customFormat="1" ht="15">
      <c r="A4901" s="3085"/>
      <c r="K4901" s="3168"/>
      <c r="L4901" s="3085"/>
      <c r="M4901" s="3085"/>
      <c r="N4901" s="3085"/>
      <c r="P4901" s="3206"/>
    </row>
    <row r="4902" spans="1:16" s="3084" customFormat="1" ht="15">
      <c r="A4902" s="3085"/>
      <c r="K4902" s="3168"/>
      <c r="L4902" s="3085"/>
      <c r="M4902" s="3085"/>
      <c r="N4902" s="3085"/>
      <c r="P4902" s="3206"/>
    </row>
    <row r="4903" spans="1:16" s="3084" customFormat="1" ht="15">
      <c r="A4903" s="3085"/>
      <c r="K4903" s="3168"/>
      <c r="L4903" s="3085"/>
      <c r="M4903" s="3085"/>
      <c r="N4903" s="3085"/>
      <c r="P4903" s="3206"/>
    </row>
    <row r="4904" spans="1:16" s="3084" customFormat="1" ht="15">
      <c r="A4904" s="3085"/>
      <c r="K4904" s="3168"/>
      <c r="L4904" s="3085"/>
      <c r="M4904" s="3085"/>
      <c r="N4904" s="3085"/>
      <c r="P4904" s="3206"/>
    </row>
    <row r="4905" spans="1:16" s="3084" customFormat="1" ht="15">
      <c r="A4905" s="3085"/>
      <c r="K4905" s="3168"/>
      <c r="L4905" s="3085"/>
      <c r="M4905" s="3085"/>
      <c r="N4905" s="3085"/>
      <c r="P4905" s="3206"/>
    </row>
    <row r="4906" spans="1:16" s="3084" customFormat="1" ht="15">
      <c r="A4906" s="3085"/>
      <c r="K4906" s="3168"/>
      <c r="L4906" s="3085"/>
      <c r="M4906" s="3085"/>
      <c r="N4906" s="3085"/>
      <c r="P4906" s="3206"/>
    </row>
    <row r="4907" spans="1:16" s="3084" customFormat="1" ht="15">
      <c r="A4907" s="3085"/>
      <c r="K4907" s="3168"/>
      <c r="L4907" s="3085"/>
      <c r="M4907" s="3085"/>
      <c r="N4907" s="3085"/>
      <c r="P4907" s="3206"/>
    </row>
    <row r="4908" spans="1:16" s="3084" customFormat="1" ht="15">
      <c r="A4908" s="3085"/>
      <c r="K4908" s="3168"/>
      <c r="L4908" s="3085"/>
      <c r="M4908" s="3085"/>
      <c r="N4908" s="3085"/>
      <c r="P4908" s="3206"/>
    </row>
    <row r="4909" spans="1:16" s="3084" customFormat="1" ht="15">
      <c r="A4909" s="3085"/>
      <c r="K4909" s="3168"/>
      <c r="L4909" s="3085"/>
      <c r="M4909" s="3085"/>
      <c r="N4909" s="3085"/>
      <c r="P4909" s="3206"/>
    </row>
    <row r="4910" spans="1:16" s="3084" customFormat="1" ht="15">
      <c r="A4910" s="3085"/>
      <c r="K4910" s="3168"/>
      <c r="L4910" s="3085"/>
      <c r="M4910" s="3085"/>
      <c r="N4910" s="3085"/>
      <c r="P4910" s="3206"/>
    </row>
    <row r="4911" spans="1:16" s="3084" customFormat="1" ht="15">
      <c r="A4911" s="3085"/>
      <c r="K4911" s="3168"/>
      <c r="L4911" s="3085"/>
      <c r="M4911" s="3085"/>
      <c r="N4911" s="3085"/>
      <c r="P4911" s="3206"/>
    </row>
    <row r="4912" spans="1:16" s="3084" customFormat="1" ht="15">
      <c r="A4912" s="3085"/>
      <c r="K4912" s="3168"/>
      <c r="L4912" s="3085"/>
      <c r="M4912" s="3085"/>
      <c r="N4912" s="3085"/>
      <c r="P4912" s="3206"/>
    </row>
    <row r="4913" spans="1:16" s="3084" customFormat="1" ht="15">
      <c r="A4913" s="3085"/>
      <c r="K4913" s="3168"/>
      <c r="L4913" s="3085"/>
      <c r="M4913" s="3085"/>
      <c r="N4913" s="3085"/>
      <c r="P4913" s="3206"/>
    </row>
    <row r="4914" spans="1:16" s="3084" customFormat="1" ht="15">
      <c r="A4914" s="3085"/>
      <c r="K4914" s="3168"/>
      <c r="L4914" s="3085"/>
      <c r="M4914" s="3085"/>
      <c r="N4914" s="3085"/>
      <c r="P4914" s="3206"/>
    </row>
    <row r="4915" spans="1:16" s="3084" customFormat="1" ht="15">
      <c r="A4915" s="3085"/>
      <c r="K4915" s="3168"/>
      <c r="L4915" s="3085"/>
      <c r="M4915" s="3085"/>
      <c r="N4915" s="3085"/>
      <c r="P4915" s="3206"/>
    </row>
    <row r="4916" spans="1:16" s="3084" customFormat="1" ht="15">
      <c r="A4916" s="3085"/>
      <c r="K4916" s="3168"/>
      <c r="L4916" s="3085"/>
      <c r="M4916" s="3085"/>
      <c r="N4916" s="3085"/>
      <c r="P4916" s="3206"/>
    </row>
    <row r="4917" spans="1:16" s="3084" customFormat="1" ht="15">
      <c r="A4917" s="3085"/>
      <c r="K4917" s="3168"/>
      <c r="L4917" s="3085"/>
      <c r="M4917" s="3085"/>
      <c r="N4917" s="3085"/>
      <c r="P4917" s="3206"/>
    </row>
    <row r="4918" spans="1:16" s="3084" customFormat="1" ht="15">
      <c r="A4918" s="3085"/>
      <c r="K4918" s="3168"/>
      <c r="L4918" s="3085"/>
      <c r="M4918" s="3085"/>
      <c r="N4918" s="3085"/>
      <c r="P4918" s="3206"/>
    </row>
    <row r="4919" spans="1:16" s="3084" customFormat="1" ht="15">
      <c r="A4919" s="3085"/>
      <c r="K4919" s="3168"/>
      <c r="L4919" s="3085"/>
      <c r="M4919" s="3085"/>
      <c r="N4919" s="3085"/>
      <c r="P4919" s="3206"/>
    </row>
    <row r="4920" spans="1:16" s="3084" customFormat="1" ht="15">
      <c r="A4920" s="3085"/>
      <c r="K4920" s="3168"/>
      <c r="L4920" s="3085"/>
      <c r="M4920" s="3085"/>
      <c r="N4920" s="3085"/>
      <c r="P4920" s="3206"/>
    </row>
    <row r="4921" spans="1:16" s="3084" customFormat="1" ht="15">
      <c r="A4921" s="3085"/>
      <c r="K4921" s="3168"/>
      <c r="L4921" s="3085"/>
      <c r="M4921" s="3085"/>
      <c r="N4921" s="3085"/>
      <c r="P4921" s="3206"/>
    </row>
    <row r="4922" spans="1:16" s="3084" customFormat="1" ht="15">
      <c r="A4922" s="3085"/>
      <c r="K4922" s="3168"/>
      <c r="L4922" s="3085"/>
      <c r="M4922" s="3085"/>
      <c r="N4922" s="3085"/>
      <c r="P4922" s="3206"/>
    </row>
    <row r="4923" spans="1:16" s="3084" customFormat="1" ht="15">
      <c r="A4923" s="3085"/>
      <c r="K4923" s="3168"/>
      <c r="L4923" s="3085"/>
      <c r="M4923" s="3085"/>
      <c r="N4923" s="3085"/>
      <c r="P4923" s="3206"/>
    </row>
    <row r="4924" spans="1:16" s="3084" customFormat="1" ht="15">
      <c r="A4924" s="3085"/>
      <c r="K4924" s="3168"/>
      <c r="L4924" s="3085"/>
      <c r="M4924" s="3085"/>
      <c r="N4924" s="3085"/>
      <c r="P4924" s="3206"/>
    </row>
    <row r="4925" spans="1:16" s="3084" customFormat="1" ht="15">
      <c r="A4925" s="3085"/>
      <c r="K4925" s="3168"/>
      <c r="L4925" s="3085"/>
      <c r="M4925" s="3085"/>
      <c r="N4925" s="3085"/>
      <c r="P4925" s="3206"/>
    </row>
    <row r="4926" spans="1:16" s="3084" customFormat="1" ht="15">
      <c r="A4926" s="3085"/>
      <c r="K4926" s="3168"/>
      <c r="L4926" s="3085"/>
      <c r="M4926" s="3085"/>
      <c r="N4926" s="3085"/>
      <c r="P4926" s="3206"/>
    </row>
    <row r="4927" spans="1:16" s="3084" customFormat="1" ht="15">
      <c r="A4927" s="3085"/>
      <c r="K4927" s="3168"/>
      <c r="L4927" s="3085"/>
      <c r="M4927" s="3085"/>
      <c r="N4927" s="3085"/>
      <c r="P4927" s="3206"/>
    </row>
    <row r="4928" spans="1:16" s="3084" customFormat="1" ht="15">
      <c r="A4928" s="3085"/>
      <c r="K4928" s="3168"/>
      <c r="L4928" s="3085"/>
      <c r="M4928" s="3085"/>
      <c r="N4928" s="3085"/>
      <c r="P4928" s="3206"/>
    </row>
    <row r="4929" spans="1:16" s="3084" customFormat="1" ht="15">
      <c r="A4929" s="3085"/>
      <c r="K4929" s="3168"/>
      <c r="L4929" s="3085"/>
      <c r="M4929" s="3085"/>
      <c r="N4929" s="3085"/>
      <c r="P4929" s="3206"/>
    </row>
    <row r="4930" spans="1:16" s="3084" customFormat="1" ht="15">
      <c r="A4930" s="3085"/>
      <c r="K4930" s="3168"/>
      <c r="L4930" s="3085"/>
      <c r="M4930" s="3085"/>
      <c r="N4930" s="3085"/>
      <c r="P4930" s="3206"/>
    </row>
    <row r="4931" spans="1:16" s="3084" customFormat="1" ht="15">
      <c r="A4931" s="3085"/>
      <c r="K4931" s="3168"/>
      <c r="L4931" s="3085"/>
      <c r="M4931" s="3085"/>
      <c r="N4931" s="3085"/>
      <c r="P4931" s="3206"/>
    </row>
    <row r="4932" spans="1:16" s="3084" customFormat="1" ht="15">
      <c r="A4932" s="3085"/>
      <c r="K4932" s="3168"/>
      <c r="L4932" s="3085"/>
      <c r="M4932" s="3085"/>
      <c r="N4932" s="3085"/>
      <c r="P4932" s="3206"/>
    </row>
    <row r="4933" spans="1:16" s="3084" customFormat="1" ht="15">
      <c r="A4933" s="3085"/>
      <c r="K4933" s="3168"/>
      <c r="L4933" s="3085"/>
      <c r="M4933" s="3085"/>
      <c r="N4933" s="3085"/>
      <c r="P4933" s="3206"/>
    </row>
    <row r="4934" spans="1:16" s="3084" customFormat="1" ht="15">
      <c r="A4934" s="3085"/>
      <c r="K4934" s="3168"/>
      <c r="L4934" s="3085"/>
      <c r="M4934" s="3085"/>
      <c r="N4934" s="3085"/>
      <c r="P4934" s="3206"/>
    </row>
    <row r="4935" spans="1:16" s="3084" customFormat="1" ht="15">
      <c r="A4935" s="3085"/>
      <c r="K4935" s="3168"/>
      <c r="L4935" s="3085"/>
      <c r="M4935" s="3085"/>
      <c r="N4935" s="3085"/>
      <c r="P4935" s="3206"/>
    </row>
    <row r="4936" spans="1:16" s="3084" customFormat="1" ht="15">
      <c r="A4936" s="3085"/>
      <c r="K4936" s="3168"/>
      <c r="L4936" s="3085"/>
      <c r="M4936" s="3085"/>
      <c r="N4936" s="3085"/>
      <c r="P4936" s="3206"/>
    </row>
    <row r="4937" spans="1:16" s="3084" customFormat="1" ht="15">
      <c r="A4937" s="3085"/>
      <c r="K4937" s="3168"/>
      <c r="L4937" s="3085"/>
      <c r="M4937" s="3085"/>
      <c r="N4937" s="3085"/>
      <c r="P4937" s="3206"/>
    </row>
    <row r="4938" spans="1:16" s="3084" customFormat="1" ht="15">
      <c r="A4938" s="3085"/>
      <c r="K4938" s="3168"/>
      <c r="L4938" s="3085"/>
      <c r="M4938" s="3085"/>
      <c r="N4938" s="3085"/>
      <c r="P4938" s="3206"/>
    </row>
    <row r="4939" spans="1:16" s="3084" customFormat="1" ht="15">
      <c r="A4939" s="3085"/>
      <c r="K4939" s="3168"/>
      <c r="L4939" s="3085"/>
      <c r="M4939" s="3085"/>
      <c r="N4939" s="3085"/>
      <c r="P4939" s="3206"/>
    </row>
    <row r="4940" spans="1:16" s="3084" customFormat="1" ht="15">
      <c r="A4940" s="3085"/>
      <c r="K4940" s="3168"/>
      <c r="L4940" s="3085"/>
      <c r="M4940" s="3085"/>
      <c r="N4940" s="3085"/>
      <c r="P4940" s="3206"/>
    </row>
    <row r="4941" spans="1:16" s="3084" customFormat="1" ht="15">
      <c r="A4941" s="3085"/>
      <c r="K4941" s="3168"/>
      <c r="L4941" s="3085"/>
      <c r="M4941" s="3085"/>
      <c r="N4941" s="3085"/>
      <c r="P4941" s="3206"/>
    </row>
    <row r="4942" spans="1:16" s="3084" customFormat="1" ht="15">
      <c r="A4942" s="3085"/>
      <c r="K4942" s="3168"/>
      <c r="L4942" s="3085"/>
      <c r="M4942" s="3085"/>
      <c r="N4942" s="3085"/>
      <c r="P4942" s="3206"/>
    </row>
    <row r="4943" spans="1:16" s="3084" customFormat="1" ht="15">
      <c r="A4943" s="3085"/>
      <c r="K4943" s="3168"/>
      <c r="L4943" s="3085"/>
      <c r="M4943" s="3085"/>
      <c r="N4943" s="3085"/>
      <c r="P4943" s="3206"/>
    </row>
    <row r="4944" spans="1:16" s="3084" customFormat="1" ht="15">
      <c r="A4944" s="3085"/>
      <c r="K4944" s="3168"/>
      <c r="L4944" s="3085"/>
      <c r="M4944" s="3085"/>
      <c r="N4944" s="3085"/>
      <c r="P4944" s="3206"/>
    </row>
    <row r="4945" spans="1:16" s="3084" customFormat="1" ht="15">
      <c r="A4945" s="3085"/>
      <c r="K4945" s="3168"/>
      <c r="L4945" s="3085"/>
      <c r="M4945" s="3085"/>
      <c r="N4945" s="3085"/>
      <c r="P4945" s="3206"/>
    </row>
    <row r="4946" spans="1:16" s="3084" customFormat="1" ht="15">
      <c r="A4946" s="3085"/>
      <c r="K4946" s="3168"/>
      <c r="L4946" s="3085"/>
      <c r="M4946" s="3085"/>
      <c r="N4946" s="3085"/>
      <c r="P4946" s="3206"/>
    </row>
    <row r="4947" spans="1:16" s="3084" customFormat="1" ht="15">
      <c r="A4947" s="3085"/>
      <c r="K4947" s="3168"/>
      <c r="L4947" s="3085"/>
      <c r="M4947" s="3085"/>
      <c r="N4947" s="3085"/>
      <c r="P4947" s="3206"/>
    </row>
    <row r="4948" spans="1:16" s="3084" customFormat="1" ht="15">
      <c r="A4948" s="3085"/>
      <c r="K4948" s="3168"/>
      <c r="L4948" s="3085"/>
      <c r="M4948" s="3085"/>
      <c r="N4948" s="3085"/>
      <c r="P4948" s="3206"/>
    </row>
    <row r="4949" spans="1:16" s="3084" customFormat="1" ht="15">
      <c r="A4949" s="3085"/>
      <c r="K4949" s="3168"/>
      <c r="L4949" s="3085"/>
      <c r="M4949" s="3085"/>
      <c r="N4949" s="3085"/>
      <c r="P4949" s="3206"/>
    </row>
    <row r="4950" spans="1:16" s="3084" customFormat="1" ht="15">
      <c r="A4950" s="3085"/>
      <c r="K4950" s="3168"/>
      <c r="L4950" s="3085"/>
      <c r="M4950" s="3085"/>
      <c r="N4950" s="3085"/>
      <c r="P4950" s="3206"/>
    </row>
    <row r="4951" spans="1:16" s="3084" customFormat="1" ht="15">
      <c r="A4951" s="3085"/>
      <c r="K4951" s="3168"/>
      <c r="L4951" s="3085"/>
      <c r="M4951" s="3085"/>
      <c r="N4951" s="3085"/>
      <c r="P4951" s="3206"/>
    </row>
    <row r="4952" spans="1:16" s="3084" customFormat="1" ht="15">
      <c r="A4952" s="3085"/>
      <c r="K4952" s="3168"/>
      <c r="L4952" s="3085"/>
      <c r="M4952" s="3085"/>
      <c r="N4952" s="3085"/>
      <c r="P4952" s="3206"/>
    </row>
    <row r="4953" spans="1:16" s="3084" customFormat="1" ht="15">
      <c r="A4953" s="3085"/>
      <c r="K4953" s="3168"/>
      <c r="L4953" s="3085"/>
      <c r="M4953" s="3085"/>
      <c r="N4953" s="3085"/>
      <c r="P4953" s="3206"/>
    </row>
    <row r="4954" spans="1:16" s="3084" customFormat="1" ht="15">
      <c r="A4954" s="3085"/>
      <c r="K4954" s="3168"/>
      <c r="L4954" s="3085"/>
      <c r="M4954" s="3085"/>
      <c r="N4954" s="3085"/>
      <c r="P4954" s="3206"/>
    </row>
    <row r="4955" spans="1:16" s="3084" customFormat="1" ht="15">
      <c r="A4955" s="3085"/>
      <c r="K4955" s="3168"/>
      <c r="L4955" s="3085"/>
      <c r="M4955" s="3085"/>
      <c r="N4955" s="3085"/>
      <c r="P4955" s="3206"/>
    </row>
    <row r="4956" spans="1:16" s="3084" customFormat="1" ht="15">
      <c r="A4956" s="3085"/>
      <c r="K4956" s="3168"/>
      <c r="L4956" s="3085"/>
      <c r="M4956" s="3085"/>
      <c r="N4956" s="3085"/>
      <c r="P4956" s="3206"/>
    </row>
    <row r="4957" spans="1:16" s="3084" customFormat="1" ht="15">
      <c r="A4957" s="3085"/>
      <c r="K4957" s="3168"/>
      <c r="L4957" s="3085"/>
      <c r="M4957" s="3085"/>
      <c r="N4957" s="3085"/>
      <c r="P4957" s="3206"/>
    </row>
    <row r="4958" spans="1:16" s="3084" customFormat="1" ht="15">
      <c r="A4958" s="3085"/>
      <c r="K4958" s="3168"/>
      <c r="L4958" s="3085"/>
      <c r="M4958" s="3085"/>
      <c r="N4958" s="3085"/>
      <c r="P4958" s="3206"/>
    </row>
    <row r="4959" spans="1:16" s="3084" customFormat="1" ht="15">
      <c r="A4959" s="3085"/>
      <c r="K4959" s="3168"/>
      <c r="L4959" s="3085"/>
      <c r="M4959" s="3085"/>
      <c r="N4959" s="3085"/>
      <c r="P4959" s="3206"/>
    </row>
    <row r="4960" spans="1:16" s="3084" customFormat="1" ht="15">
      <c r="A4960" s="3085"/>
      <c r="K4960" s="3168"/>
      <c r="L4960" s="3085"/>
      <c r="M4960" s="3085"/>
      <c r="N4960" s="3085"/>
      <c r="P4960" s="3206"/>
    </row>
    <row r="4961" spans="1:16" s="3084" customFormat="1" ht="15">
      <c r="A4961" s="3085"/>
      <c r="K4961" s="3168"/>
      <c r="L4961" s="3085"/>
      <c r="M4961" s="3085"/>
      <c r="N4961" s="3085"/>
      <c r="P4961" s="3206"/>
    </row>
    <row r="4962" spans="1:16" s="3084" customFormat="1" ht="15">
      <c r="A4962" s="3085"/>
      <c r="K4962" s="3168"/>
      <c r="L4962" s="3085"/>
      <c r="M4962" s="3085"/>
      <c r="N4962" s="3085"/>
      <c r="P4962" s="3206"/>
    </row>
    <row r="4963" spans="1:16" s="3084" customFormat="1" ht="15">
      <c r="A4963" s="3085"/>
      <c r="K4963" s="3168"/>
      <c r="L4963" s="3085"/>
      <c r="M4963" s="3085"/>
      <c r="N4963" s="3085"/>
      <c r="P4963" s="3206"/>
    </row>
    <row r="4964" spans="1:16" s="3084" customFormat="1" ht="15">
      <c r="A4964" s="3085"/>
      <c r="K4964" s="3168"/>
      <c r="L4964" s="3085"/>
      <c r="M4964" s="3085"/>
      <c r="N4964" s="3085"/>
      <c r="P4964" s="3206"/>
    </row>
    <row r="4965" spans="1:16" s="3084" customFormat="1" ht="15">
      <c r="A4965" s="3085"/>
      <c r="K4965" s="3168"/>
      <c r="L4965" s="3085"/>
      <c r="M4965" s="3085"/>
      <c r="N4965" s="3085"/>
      <c r="P4965" s="3206"/>
    </row>
    <row r="4966" spans="1:16" s="3084" customFormat="1" ht="15">
      <c r="A4966" s="3085"/>
      <c r="K4966" s="3168"/>
      <c r="L4966" s="3085"/>
      <c r="M4966" s="3085"/>
      <c r="N4966" s="3085"/>
      <c r="P4966" s="3206"/>
    </row>
    <row r="4967" spans="1:16" s="3084" customFormat="1" ht="15">
      <c r="A4967" s="3085"/>
      <c r="K4967" s="3168"/>
      <c r="L4967" s="3085"/>
      <c r="M4967" s="3085"/>
      <c r="N4967" s="3085"/>
      <c r="P4967" s="3206"/>
    </row>
    <row r="4968" spans="1:16" s="3084" customFormat="1" ht="15">
      <c r="A4968" s="3085"/>
      <c r="K4968" s="3168"/>
      <c r="L4968" s="3085"/>
      <c r="M4968" s="3085"/>
      <c r="N4968" s="3085"/>
      <c r="P4968" s="3206"/>
    </row>
    <row r="4969" spans="1:16" s="3084" customFormat="1" ht="15">
      <c r="A4969" s="3085"/>
      <c r="K4969" s="3168"/>
      <c r="L4969" s="3085"/>
      <c r="M4969" s="3085"/>
      <c r="N4969" s="3085"/>
      <c r="P4969" s="3206"/>
    </row>
    <row r="4970" spans="1:16" s="3084" customFormat="1" ht="15">
      <c r="A4970" s="3085"/>
      <c r="K4970" s="3168"/>
      <c r="L4970" s="3085"/>
      <c r="M4970" s="3085"/>
      <c r="N4970" s="3085"/>
      <c r="P4970" s="3206"/>
    </row>
    <row r="4971" spans="1:16" s="3084" customFormat="1" ht="15">
      <c r="A4971" s="3085"/>
      <c r="K4971" s="3168"/>
      <c r="L4971" s="3085"/>
      <c r="M4971" s="3085"/>
      <c r="N4971" s="3085"/>
      <c r="P4971" s="3206"/>
    </row>
    <row r="4972" spans="1:16" s="3084" customFormat="1" ht="15">
      <c r="A4972" s="3085"/>
      <c r="K4972" s="3168"/>
      <c r="L4972" s="3085"/>
      <c r="M4972" s="3085"/>
      <c r="N4972" s="3085"/>
      <c r="P4972" s="3206"/>
    </row>
    <row r="4973" spans="1:16" s="3084" customFormat="1" ht="15">
      <c r="A4973" s="3085"/>
      <c r="K4973" s="3168"/>
      <c r="L4973" s="3085"/>
      <c r="M4973" s="3085"/>
      <c r="N4973" s="3085"/>
      <c r="P4973" s="3206"/>
    </row>
    <row r="4974" spans="1:16" s="3084" customFormat="1" ht="15">
      <c r="A4974" s="3085"/>
      <c r="K4974" s="3168"/>
      <c r="L4974" s="3085"/>
      <c r="M4974" s="3085"/>
      <c r="N4974" s="3085"/>
      <c r="P4974" s="3206"/>
    </row>
    <row r="4975" spans="1:16" s="3084" customFormat="1" ht="15">
      <c r="A4975" s="3085"/>
      <c r="K4975" s="3168"/>
      <c r="L4975" s="3085"/>
      <c r="M4975" s="3085"/>
      <c r="N4975" s="3085"/>
      <c r="P4975" s="3206"/>
    </row>
    <row r="4976" spans="1:16" s="3084" customFormat="1" ht="15">
      <c r="A4976" s="3085"/>
      <c r="K4976" s="3168"/>
      <c r="L4976" s="3085"/>
      <c r="M4976" s="3085"/>
      <c r="N4976" s="3085"/>
      <c r="P4976" s="3206"/>
    </row>
    <row r="4977" spans="1:16" s="3084" customFormat="1" ht="15">
      <c r="A4977" s="3085"/>
      <c r="K4977" s="3168"/>
      <c r="L4977" s="3085"/>
      <c r="M4977" s="3085"/>
      <c r="N4977" s="3085"/>
      <c r="P4977" s="3206"/>
    </row>
    <row r="4978" spans="1:16" s="3084" customFormat="1" ht="15">
      <c r="A4978" s="3085"/>
      <c r="K4978" s="3168"/>
      <c r="L4978" s="3085"/>
      <c r="M4978" s="3085"/>
      <c r="N4978" s="3085"/>
      <c r="P4978" s="3206"/>
    </row>
    <row r="4979" spans="1:16" s="3084" customFormat="1" ht="15">
      <c r="A4979" s="3085"/>
      <c r="K4979" s="3168"/>
      <c r="L4979" s="3085"/>
      <c r="M4979" s="3085"/>
      <c r="N4979" s="3085"/>
      <c r="P4979" s="3206"/>
    </row>
    <row r="4980" spans="1:16" s="3084" customFormat="1" ht="15">
      <c r="A4980" s="3085"/>
      <c r="K4980" s="3168"/>
      <c r="L4980" s="3085"/>
      <c r="M4980" s="3085"/>
      <c r="N4980" s="3085"/>
      <c r="P4980" s="3206"/>
    </row>
    <row r="4981" spans="1:16" s="3084" customFormat="1" ht="15">
      <c r="A4981" s="3085"/>
      <c r="K4981" s="3168"/>
      <c r="L4981" s="3085"/>
      <c r="M4981" s="3085"/>
      <c r="N4981" s="3085"/>
      <c r="P4981" s="3206"/>
    </row>
    <row r="4982" spans="1:16" s="3084" customFormat="1" ht="15">
      <c r="A4982" s="3085"/>
      <c r="K4982" s="3168"/>
      <c r="L4982" s="3085"/>
      <c r="M4982" s="3085"/>
      <c r="N4982" s="3085"/>
      <c r="P4982" s="3206"/>
    </row>
    <row r="4983" spans="1:16" s="3084" customFormat="1" ht="15">
      <c r="A4983" s="3085"/>
      <c r="K4983" s="3168"/>
      <c r="L4983" s="3085"/>
      <c r="M4983" s="3085"/>
      <c r="N4983" s="3085"/>
      <c r="P4983" s="3206"/>
    </row>
    <row r="4984" spans="1:16" s="3084" customFormat="1" ht="15">
      <c r="A4984" s="3085"/>
      <c r="K4984" s="3168"/>
      <c r="L4984" s="3085"/>
      <c r="M4984" s="3085"/>
      <c r="N4984" s="3085"/>
      <c r="P4984" s="3206"/>
    </row>
    <row r="4985" spans="1:16" s="3084" customFormat="1" ht="15">
      <c r="A4985" s="3085"/>
      <c r="K4985" s="3168"/>
      <c r="L4985" s="3085"/>
      <c r="M4985" s="3085"/>
      <c r="N4985" s="3085"/>
      <c r="P4985" s="3206"/>
    </row>
    <row r="4986" spans="1:16" s="3084" customFormat="1" ht="15">
      <c r="A4986" s="3085"/>
      <c r="K4986" s="3168"/>
      <c r="L4986" s="3085"/>
      <c r="M4986" s="3085"/>
      <c r="N4986" s="3085"/>
      <c r="P4986" s="3206"/>
    </row>
    <row r="4987" spans="1:16" s="3084" customFormat="1" ht="15">
      <c r="A4987" s="3085"/>
      <c r="K4987" s="3168"/>
      <c r="L4987" s="3085"/>
      <c r="M4987" s="3085"/>
      <c r="N4987" s="3085"/>
      <c r="P4987" s="3206"/>
    </row>
    <row r="4988" spans="1:16" s="3084" customFormat="1" ht="15">
      <c r="A4988" s="3085"/>
      <c r="K4988" s="3168"/>
      <c r="L4988" s="3085"/>
      <c r="M4988" s="3085"/>
      <c r="N4988" s="3085"/>
      <c r="P4988" s="3206"/>
    </row>
    <row r="4989" spans="1:16" s="3084" customFormat="1" ht="15">
      <c r="A4989" s="3085"/>
      <c r="K4989" s="3168"/>
      <c r="L4989" s="3085"/>
      <c r="M4989" s="3085"/>
      <c r="N4989" s="3085"/>
      <c r="P4989" s="3206"/>
    </row>
    <row r="4990" spans="1:16" s="3084" customFormat="1" ht="15">
      <c r="A4990" s="3085"/>
      <c r="K4990" s="3168"/>
      <c r="L4990" s="3085"/>
      <c r="M4990" s="3085"/>
      <c r="N4990" s="3085"/>
      <c r="P4990" s="3206"/>
    </row>
    <row r="4991" spans="1:16" s="3084" customFormat="1" ht="15">
      <c r="A4991" s="3085"/>
      <c r="K4991" s="3168"/>
      <c r="L4991" s="3085"/>
      <c r="M4991" s="3085"/>
      <c r="N4991" s="3085"/>
      <c r="P4991" s="3206"/>
    </row>
    <row r="4992" spans="1:16" s="3084" customFormat="1" ht="15">
      <c r="A4992" s="3085"/>
      <c r="K4992" s="3168"/>
      <c r="L4992" s="3085"/>
      <c r="M4992" s="3085"/>
      <c r="N4992" s="3085"/>
      <c r="P4992" s="3206"/>
    </row>
    <row r="4993" spans="1:16" s="3084" customFormat="1" ht="15">
      <c r="A4993" s="3085"/>
      <c r="K4993" s="3168"/>
      <c r="L4993" s="3085"/>
      <c r="M4993" s="3085"/>
      <c r="N4993" s="3085"/>
      <c r="P4993" s="3206"/>
    </row>
    <row r="4994" spans="1:16" s="3084" customFormat="1" ht="15">
      <c r="A4994" s="3085"/>
      <c r="K4994" s="3168"/>
      <c r="L4994" s="3085"/>
      <c r="M4994" s="3085"/>
      <c r="N4994" s="3085"/>
      <c r="P4994" s="3206"/>
    </row>
    <row r="4995" spans="1:16" s="3084" customFormat="1" ht="15">
      <c r="A4995" s="3085"/>
      <c r="K4995" s="3168"/>
      <c r="L4995" s="3085"/>
      <c r="M4995" s="3085"/>
      <c r="N4995" s="3085"/>
      <c r="P4995" s="3206"/>
    </row>
    <row r="4996" spans="1:16" s="3084" customFormat="1" ht="15">
      <c r="A4996" s="3085"/>
      <c r="K4996" s="3168"/>
      <c r="L4996" s="3085"/>
      <c r="M4996" s="3085"/>
      <c r="N4996" s="3085"/>
      <c r="P4996" s="3206"/>
    </row>
    <row r="4997" spans="1:16" s="3084" customFormat="1" ht="15">
      <c r="A4997" s="3085"/>
      <c r="K4997" s="3168"/>
      <c r="L4997" s="3085"/>
      <c r="M4997" s="3085"/>
      <c r="N4997" s="3085"/>
      <c r="P4997" s="3206"/>
    </row>
    <row r="4998" spans="1:16" s="3084" customFormat="1" ht="15">
      <c r="A4998" s="3085"/>
      <c r="K4998" s="3168"/>
      <c r="L4998" s="3085"/>
      <c r="M4998" s="3085"/>
      <c r="N4998" s="3085"/>
      <c r="P4998" s="3206"/>
    </row>
    <row r="4999" spans="1:16" s="3084" customFormat="1" ht="15">
      <c r="A4999" s="3085"/>
      <c r="K4999" s="3168"/>
      <c r="L4999" s="3085"/>
      <c r="M4999" s="3085"/>
      <c r="N4999" s="3085"/>
      <c r="P4999" s="3206"/>
    </row>
    <row r="5000" spans="1:16" s="3084" customFormat="1" ht="15">
      <c r="A5000" s="3085"/>
      <c r="K5000" s="3168"/>
      <c r="L5000" s="3085"/>
      <c r="M5000" s="3085"/>
      <c r="N5000" s="3085"/>
      <c r="P5000" s="3206"/>
    </row>
    <row r="5001" spans="1:16" s="3084" customFormat="1" ht="15">
      <c r="A5001" s="3085"/>
      <c r="K5001" s="3168"/>
      <c r="L5001" s="3085"/>
      <c r="M5001" s="3085"/>
      <c r="N5001" s="3085"/>
      <c r="P5001" s="3206"/>
    </row>
    <row r="5002" spans="1:16" s="3084" customFormat="1" ht="15">
      <c r="A5002" s="3085"/>
      <c r="K5002" s="3168"/>
      <c r="L5002" s="3085"/>
      <c r="M5002" s="3085"/>
      <c r="N5002" s="3085"/>
      <c r="P5002" s="3206"/>
    </row>
    <row r="5003" spans="1:16" s="3084" customFormat="1" ht="15">
      <c r="A5003" s="3085"/>
      <c r="K5003" s="3168"/>
      <c r="L5003" s="3085"/>
      <c r="M5003" s="3085"/>
      <c r="N5003" s="3085"/>
      <c r="P5003" s="3206"/>
    </row>
    <row r="5004" spans="1:16" s="3084" customFormat="1" ht="15">
      <c r="A5004" s="3085"/>
      <c r="K5004" s="3168"/>
      <c r="L5004" s="3085"/>
      <c r="M5004" s="3085"/>
      <c r="N5004" s="3085"/>
      <c r="P5004" s="3206"/>
    </row>
    <row r="5005" spans="1:16" s="3084" customFormat="1" ht="15">
      <c r="A5005" s="3085"/>
      <c r="K5005" s="3168"/>
      <c r="L5005" s="3085"/>
      <c r="M5005" s="3085"/>
      <c r="N5005" s="3085"/>
      <c r="P5005" s="3206"/>
    </row>
    <row r="5006" spans="1:16" s="3084" customFormat="1" ht="15">
      <c r="A5006" s="3085"/>
      <c r="K5006" s="3168"/>
      <c r="L5006" s="3085"/>
      <c r="M5006" s="3085"/>
      <c r="N5006" s="3085"/>
      <c r="P5006" s="3206"/>
    </row>
    <row r="5007" spans="1:16" s="3084" customFormat="1" ht="15">
      <c r="A5007" s="3085"/>
      <c r="K5007" s="3168"/>
      <c r="L5007" s="3085"/>
      <c r="M5007" s="3085"/>
      <c r="N5007" s="3085"/>
      <c r="P5007" s="3206"/>
    </row>
    <row r="5008" spans="1:16" s="3084" customFormat="1" ht="15">
      <c r="A5008" s="3085"/>
      <c r="K5008" s="3168"/>
      <c r="L5008" s="3085"/>
      <c r="M5008" s="3085"/>
      <c r="N5008" s="3085"/>
      <c r="P5008" s="3206"/>
    </row>
    <row r="5009" spans="1:16" s="3084" customFormat="1" ht="15">
      <c r="A5009" s="3085"/>
      <c r="K5009" s="3168"/>
      <c r="L5009" s="3085"/>
      <c r="M5009" s="3085"/>
      <c r="N5009" s="3085"/>
      <c r="P5009" s="3206"/>
    </row>
    <row r="5010" spans="1:16" s="3084" customFormat="1" ht="15">
      <c r="A5010" s="3085"/>
      <c r="K5010" s="3168"/>
      <c r="L5010" s="3085"/>
      <c r="M5010" s="3085"/>
      <c r="N5010" s="3085"/>
      <c r="P5010" s="3206"/>
    </row>
    <row r="5011" spans="1:16" s="3084" customFormat="1" ht="15">
      <c r="A5011" s="3085"/>
      <c r="K5011" s="3168"/>
      <c r="L5011" s="3085"/>
      <c r="M5011" s="3085"/>
      <c r="N5011" s="3085"/>
      <c r="P5011" s="3206"/>
    </row>
    <row r="5012" spans="1:16" s="3084" customFormat="1" ht="15">
      <c r="A5012" s="3085"/>
      <c r="K5012" s="3168"/>
      <c r="L5012" s="3085"/>
      <c r="M5012" s="3085"/>
      <c r="N5012" s="3085"/>
      <c r="P5012" s="3206"/>
    </row>
    <row r="5013" spans="1:16" s="3084" customFormat="1" ht="15">
      <c r="A5013" s="3085"/>
      <c r="K5013" s="3168"/>
      <c r="L5013" s="3085"/>
      <c r="M5013" s="3085"/>
      <c r="N5013" s="3085"/>
      <c r="P5013" s="3206"/>
    </row>
    <row r="5014" spans="1:16" s="3084" customFormat="1" ht="15">
      <c r="A5014" s="3085"/>
      <c r="K5014" s="3168"/>
      <c r="L5014" s="3085"/>
      <c r="M5014" s="3085"/>
      <c r="N5014" s="3085"/>
      <c r="P5014" s="3206"/>
    </row>
    <row r="5015" spans="1:16" s="3084" customFormat="1" ht="15">
      <c r="A5015" s="3085"/>
      <c r="K5015" s="3168"/>
      <c r="L5015" s="3085"/>
      <c r="M5015" s="3085"/>
      <c r="N5015" s="3085"/>
      <c r="P5015" s="3206"/>
    </row>
    <row r="5016" spans="1:16" s="3084" customFormat="1" ht="15">
      <c r="A5016" s="3085"/>
      <c r="K5016" s="3168"/>
      <c r="L5016" s="3085"/>
      <c r="M5016" s="3085"/>
      <c r="N5016" s="3085"/>
      <c r="P5016" s="3206"/>
    </row>
    <row r="5017" spans="1:16" s="3084" customFormat="1" ht="15">
      <c r="A5017" s="3085"/>
      <c r="K5017" s="3168"/>
      <c r="L5017" s="3085"/>
      <c r="M5017" s="3085"/>
      <c r="N5017" s="3085"/>
      <c r="P5017" s="3206"/>
    </row>
    <row r="5018" spans="1:16" s="3084" customFormat="1" ht="15">
      <c r="A5018" s="3085"/>
      <c r="K5018" s="3168"/>
      <c r="L5018" s="3085"/>
      <c r="M5018" s="3085"/>
      <c r="N5018" s="3085"/>
      <c r="P5018" s="3206"/>
    </row>
    <row r="5019" spans="1:16" s="3084" customFormat="1" ht="15">
      <c r="A5019" s="3085"/>
      <c r="K5019" s="3168"/>
      <c r="L5019" s="3085"/>
      <c r="M5019" s="3085"/>
      <c r="N5019" s="3085"/>
      <c r="P5019" s="3206"/>
    </row>
    <row r="5020" spans="1:16" s="3084" customFormat="1" ht="15">
      <c r="A5020" s="3085"/>
      <c r="K5020" s="3168"/>
      <c r="L5020" s="3085"/>
      <c r="M5020" s="3085"/>
      <c r="N5020" s="3085"/>
      <c r="P5020" s="3206"/>
    </row>
    <row r="5021" spans="1:16" s="3084" customFormat="1" ht="15">
      <c r="A5021" s="3085"/>
      <c r="K5021" s="3168"/>
      <c r="L5021" s="3085"/>
      <c r="M5021" s="3085"/>
      <c r="N5021" s="3085"/>
      <c r="P5021" s="3206"/>
    </row>
    <row r="5022" spans="1:16" s="3084" customFormat="1" ht="15">
      <c r="A5022" s="3085"/>
      <c r="K5022" s="3168"/>
      <c r="L5022" s="3085"/>
      <c r="M5022" s="3085"/>
      <c r="N5022" s="3085"/>
      <c r="P5022" s="3206"/>
    </row>
    <row r="5023" spans="1:16" s="3084" customFormat="1" ht="15">
      <c r="A5023" s="3085"/>
      <c r="K5023" s="3168"/>
      <c r="L5023" s="3085"/>
      <c r="M5023" s="3085"/>
      <c r="N5023" s="3085"/>
      <c r="P5023" s="3206"/>
    </row>
    <row r="5024" spans="1:16" s="3084" customFormat="1" ht="15">
      <c r="A5024" s="3085"/>
      <c r="K5024" s="3168"/>
      <c r="L5024" s="3085"/>
      <c r="M5024" s="3085"/>
      <c r="N5024" s="3085"/>
      <c r="P5024" s="3206"/>
    </row>
    <row r="5025" spans="1:16" s="3084" customFormat="1" ht="15">
      <c r="A5025" s="3085"/>
      <c r="K5025" s="3168"/>
      <c r="L5025" s="3085"/>
      <c r="M5025" s="3085"/>
      <c r="N5025" s="3085"/>
      <c r="P5025" s="3206"/>
    </row>
    <row r="5026" spans="1:16" s="3084" customFormat="1" ht="15">
      <c r="A5026" s="3085"/>
      <c r="K5026" s="3168"/>
      <c r="L5026" s="3085"/>
      <c r="M5026" s="3085"/>
      <c r="N5026" s="3085"/>
      <c r="P5026" s="3206"/>
    </row>
    <row r="5027" spans="1:16" s="3084" customFormat="1" ht="15">
      <c r="A5027" s="3085"/>
      <c r="K5027" s="3168"/>
      <c r="L5027" s="3085"/>
      <c r="M5027" s="3085"/>
      <c r="N5027" s="3085"/>
      <c r="P5027" s="3206"/>
    </row>
    <row r="5028" spans="1:16" s="3084" customFormat="1" ht="15">
      <c r="A5028" s="3085"/>
      <c r="K5028" s="3168"/>
      <c r="L5028" s="3085"/>
      <c r="M5028" s="3085"/>
      <c r="N5028" s="3085"/>
      <c r="P5028" s="3206"/>
    </row>
    <row r="5029" spans="1:16" s="3084" customFormat="1" ht="15">
      <c r="A5029" s="3085"/>
      <c r="K5029" s="3168"/>
      <c r="L5029" s="3085"/>
      <c r="M5029" s="3085"/>
      <c r="N5029" s="3085"/>
      <c r="P5029" s="3206"/>
    </row>
    <row r="5030" spans="1:16" s="3084" customFormat="1" ht="15">
      <c r="A5030" s="3085"/>
      <c r="K5030" s="3168"/>
      <c r="L5030" s="3085"/>
      <c r="M5030" s="3085"/>
      <c r="N5030" s="3085"/>
      <c r="P5030" s="3206"/>
    </row>
    <row r="5031" spans="1:16" s="3084" customFormat="1" ht="15">
      <c r="A5031" s="3085"/>
      <c r="K5031" s="3168"/>
      <c r="L5031" s="3085"/>
      <c r="M5031" s="3085"/>
      <c r="N5031" s="3085"/>
      <c r="P5031" s="3206"/>
    </row>
    <row r="5032" spans="1:16" s="3084" customFormat="1" ht="15">
      <c r="A5032" s="3085"/>
      <c r="K5032" s="3168"/>
      <c r="L5032" s="3085"/>
      <c r="M5032" s="3085"/>
      <c r="N5032" s="3085"/>
      <c r="P5032" s="3206"/>
    </row>
    <row r="5033" spans="1:16" s="3084" customFormat="1" ht="15">
      <c r="A5033" s="3085"/>
      <c r="K5033" s="3168"/>
      <c r="L5033" s="3085"/>
      <c r="M5033" s="3085"/>
      <c r="N5033" s="3085"/>
      <c r="P5033" s="3206"/>
    </row>
    <row r="5034" spans="1:16" s="3084" customFormat="1" ht="15">
      <c r="A5034" s="3085"/>
      <c r="K5034" s="3168"/>
      <c r="L5034" s="3085"/>
      <c r="M5034" s="3085"/>
      <c r="N5034" s="3085"/>
      <c r="P5034" s="3206"/>
    </row>
    <row r="5035" spans="1:16" s="3084" customFormat="1" ht="15">
      <c r="A5035" s="3085"/>
      <c r="K5035" s="3168"/>
      <c r="L5035" s="3085"/>
      <c r="M5035" s="3085"/>
      <c r="N5035" s="3085"/>
      <c r="P5035" s="3206"/>
    </row>
    <row r="5036" spans="1:16" s="3084" customFormat="1" ht="15">
      <c r="A5036" s="3085"/>
      <c r="K5036" s="3168"/>
      <c r="L5036" s="3085"/>
      <c r="M5036" s="3085"/>
      <c r="N5036" s="3085"/>
      <c r="P5036" s="3206"/>
    </row>
    <row r="5037" spans="1:16" s="3084" customFormat="1" ht="15">
      <c r="A5037" s="3085"/>
      <c r="K5037" s="3168"/>
      <c r="L5037" s="3085"/>
      <c r="M5037" s="3085"/>
      <c r="N5037" s="3085"/>
      <c r="P5037" s="3206"/>
    </row>
    <row r="5038" spans="1:16" s="3084" customFormat="1" ht="15">
      <c r="A5038" s="3085"/>
      <c r="K5038" s="3168"/>
      <c r="L5038" s="3085"/>
      <c r="M5038" s="3085"/>
      <c r="N5038" s="3085"/>
      <c r="P5038" s="3206"/>
    </row>
    <row r="5039" spans="1:16" s="3084" customFormat="1" ht="15">
      <c r="A5039" s="3085"/>
      <c r="K5039" s="3168"/>
      <c r="L5039" s="3085"/>
      <c r="M5039" s="3085"/>
      <c r="N5039" s="3085"/>
      <c r="P5039" s="3206"/>
    </row>
    <row r="5040" spans="1:16" s="3084" customFormat="1" ht="15">
      <c r="A5040" s="3085"/>
      <c r="K5040" s="3168"/>
      <c r="L5040" s="3085"/>
      <c r="M5040" s="3085"/>
      <c r="N5040" s="3085"/>
      <c r="P5040" s="3206"/>
    </row>
    <row r="5041" spans="1:16" s="3084" customFormat="1" ht="15">
      <c r="A5041" s="3085"/>
      <c r="K5041" s="3168"/>
      <c r="L5041" s="3085"/>
      <c r="M5041" s="3085"/>
      <c r="N5041" s="3085"/>
      <c r="P5041" s="3206"/>
    </row>
    <row r="5042" spans="1:16" s="3084" customFormat="1" ht="15">
      <c r="A5042" s="3085"/>
      <c r="K5042" s="3168"/>
      <c r="L5042" s="3085"/>
      <c r="M5042" s="3085"/>
      <c r="N5042" s="3085"/>
      <c r="P5042" s="3206"/>
    </row>
    <row r="5043" spans="1:16" s="3084" customFormat="1" ht="15">
      <c r="A5043" s="3085"/>
      <c r="K5043" s="3168"/>
      <c r="L5043" s="3085"/>
      <c r="M5043" s="3085"/>
      <c r="N5043" s="3085"/>
      <c r="P5043" s="3206"/>
    </row>
    <row r="5044" spans="1:16" s="3084" customFormat="1" ht="15">
      <c r="A5044" s="3085"/>
      <c r="K5044" s="3168"/>
      <c r="L5044" s="3085"/>
      <c r="M5044" s="3085"/>
      <c r="N5044" s="3085"/>
      <c r="P5044" s="3206"/>
    </row>
    <row r="5045" spans="1:16" s="3084" customFormat="1" ht="15">
      <c r="A5045" s="3085"/>
      <c r="K5045" s="3168"/>
      <c r="L5045" s="3085"/>
      <c r="M5045" s="3085"/>
      <c r="N5045" s="3085"/>
      <c r="P5045" s="3206"/>
    </row>
    <row r="5046" spans="1:16" s="3084" customFormat="1" ht="15">
      <c r="A5046" s="3085"/>
      <c r="K5046" s="3168"/>
      <c r="L5046" s="3085"/>
      <c r="M5046" s="3085"/>
      <c r="N5046" s="3085"/>
      <c r="P5046" s="3206"/>
    </row>
    <row r="5047" spans="1:16" s="3084" customFormat="1" ht="15">
      <c r="A5047" s="3085"/>
      <c r="K5047" s="3168"/>
      <c r="L5047" s="3085"/>
      <c r="M5047" s="3085"/>
      <c r="N5047" s="3085"/>
      <c r="P5047" s="3206"/>
    </row>
    <row r="5048" spans="1:16" s="3084" customFormat="1" ht="15">
      <c r="A5048" s="3085"/>
      <c r="K5048" s="3168"/>
      <c r="L5048" s="3085"/>
      <c r="M5048" s="3085"/>
      <c r="N5048" s="3085"/>
      <c r="P5048" s="3206"/>
    </row>
    <row r="5049" spans="1:16" s="3084" customFormat="1" ht="15">
      <c r="A5049" s="3085"/>
      <c r="K5049" s="3168"/>
      <c r="L5049" s="3085"/>
      <c r="M5049" s="3085"/>
      <c r="N5049" s="3085"/>
      <c r="P5049" s="3206"/>
    </row>
    <row r="5050" spans="1:16" s="3084" customFormat="1" ht="15">
      <c r="A5050" s="3085"/>
      <c r="K5050" s="3168"/>
      <c r="L5050" s="3085"/>
      <c r="M5050" s="3085"/>
      <c r="N5050" s="3085"/>
      <c r="P5050" s="3206"/>
    </row>
    <row r="5051" spans="1:16" s="3084" customFormat="1" ht="15">
      <c r="A5051" s="3085"/>
      <c r="K5051" s="3168"/>
      <c r="L5051" s="3085"/>
      <c r="M5051" s="3085"/>
      <c r="N5051" s="3085"/>
      <c r="P5051" s="3206"/>
    </row>
    <row r="5052" spans="1:16" s="3084" customFormat="1" ht="15">
      <c r="A5052" s="3085"/>
      <c r="K5052" s="3168"/>
      <c r="L5052" s="3085"/>
      <c r="M5052" s="3085"/>
      <c r="N5052" s="3085"/>
      <c r="P5052" s="3206"/>
    </row>
    <row r="5053" spans="1:16" s="3084" customFormat="1" ht="15">
      <c r="A5053" s="3085"/>
      <c r="K5053" s="3168"/>
      <c r="L5053" s="3085"/>
      <c r="M5053" s="3085"/>
      <c r="N5053" s="3085"/>
      <c r="P5053" s="3206"/>
    </row>
    <row r="5054" spans="1:16" s="3084" customFormat="1" ht="15">
      <c r="A5054" s="3085"/>
      <c r="K5054" s="3168"/>
      <c r="L5054" s="3085"/>
      <c r="M5054" s="3085"/>
      <c r="N5054" s="3085"/>
      <c r="P5054" s="3206"/>
    </row>
    <row r="5055" spans="1:16" s="3084" customFormat="1" ht="15">
      <c r="A5055" s="3085"/>
      <c r="K5055" s="3168"/>
      <c r="L5055" s="3085"/>
      <c r="M5055" s="3085"/>
      <c r="N5055" s="3085"/>
      <c r="P5055" s="3206"/>
    </row>
    <row r="5056" spans="1:16" s="3084" customFormat="1" ht="15">
      <c r="A5056" s="3085"/>
      <c r="K5056" s="3168"/>
      <c r="L5056" s="3085"/>
      <c r="M5056" s="3085"/>
      <c r="N5056" s="3085"/>
      <c r="P5056" s="3206"/>
    </row>
    <row r="5057" spans="1:16" s="3084" customFormat="1" ht="15">
      <c r="A5057" s="3085"/>
      <c r="K5057" s="3168"/>
      <c r="L5057" s="3085"/>
      <c r="M5057" s="3085"/>
      <c r="N5057" s="3085"/>
      <c r="P5057" s="3206"/>
    </row>
    <row r="5058" spans="1:16" s="3084" customFormat="1" ht="15">
      <c r="A5058" s="3085"/>
      <c r="K5058" s="3168"/>
      <c r="L5058" s="3085"/>
      <c r="M5058" s="3085"/>
      <c r="N5058" s="3085"/>
      <c r="P5058" s="3206"/>
    </row>
    <row r="5059" spans="1:16" s="3084" customFormat="1" ht="15">
      <c r="A5059" s="3085"/>
      <c r="K5059" s="3168"/>
      <c r="L5059" s="3085"/>
      <c r="M5059" s="3085"/>
      <c r="N5059" s="3085"/>
      <c r="P5059" s="3206"/>
    </row>
    <row r="5060" spans="1:16" s="3084" customFormat="1" ht="15">
      <c r="A5060" s="3085"/>
      <c r="K5060" s="3168"/>
      <c r="L5060" s="3085"/>
      <c r="M5060" s="3085"/>
      <c r="N5060" s="3085"/>
      <c r="P5060" s="3206"/>
    </row>
    <row r="5061" spans="1:16" s="3084" customFormat="1" ht="15">
      <c r="A5061" s="3085"/>
      <c r="K5061" s="3168"/>
      <c r="L5061" s="3085"/>
      <c r="M5061" s="3085"/>
      <c r="N5061" s="3085"/>
      <c r="P5061" s="3206"/>
    </row>
    <row r="5062" spans="1:16" s="3084" customFormat="1" ht="15">
      <c r="A5062" s="3085"/>
      <c r="K5062" s="3168"/>
      <c r="L5062" s="3085"/>
      <c r="M5062" s="3085"/>
      <c r="N5062" s="3085"/>
      <c r="P5062" s="3206"/>
    </row>
    <row r="5063" spans="1:16" s="3084" customFormat="1" ht="15">
      <c r="A5063" s="3085"/>
      <c r="K5063" s="3168"/>
      <c r="L5063" s="3085"/>
      <c r="M5063" s="3085"/>
      <c r="N5063" s="3085"/>
      <c r="P5063" s="3206"/>
    </row>
    <row r="5064" spans="1:16" s="3084" customFormat="1" ht="15">
      <c r="A5064" s="3085"/>
      <c r="K5064" s="3168"/>
      <c r="L5064" s="3085"/>
      <c r="M5064" s="3085"/>
      <c r="N5064" s="3085"/>
      <c r="P5064" s="3206"/>
    </row>
    <row r="5065" spans="1:16" s="3084" customFormat="1" ht="15">
      <c r="A5065" s="3085"/>
      <c r="K5065" s="3168"/>
      <c r="L5065" s="3085"/>
      <c r="M5065" s="3085"/>
      <c r="N5065" s="3085"/>
      <c r="P5065" s="3206"/>
    </row>
    <row r="5066" spans="1:16" s="3084" customFormat="1" ht="15">
      <c r="A5066" s="3085"/>
      <c r="K5066" s="3168"/>
      <c r="L5066" s="3085"/>
      <c r="M5066" s="3085"/>
      <c r="N5066" s="3085"/>
      <c r="P5066" s="3206"/>
    </row>
    <row r="5067" spans="1:16" s="3084" customFormat="1" ht="15">
      <c r="A5067" s="3085"/>
      <c r="K5067" s="3168"/>
      <c r="L5067" s="3085"/>
      <c r="M5067" s="3085"/>
      <c r="N5067" s="3085"/>
      <c r="P5067" s="3206"/>
    </row>
    <row r="5068" spans="1:16" s="3084" customFormat="1" ht="15">
      <c r="A5068" s="3085"/>
      <c r="K5068" s="3168"/>
      <c r="L5068" s="3085"/>
      <c r="M5068" s="3085"/>
      <c r="N5068" s="3085"/>
      <c r="P5068" s="3206"/>
    </row>
    <row r="5069" spans="1:16" s="3084" customFormat="1" ht="15">
      <c r="A5069" s="3085"/>
      <c r="K5069" s="3168"/>
      <c r="L5069" s="3085"/>
      <c r="M5069" s="3085"/>
      <c r="N5069" s="3085"/>
      <c r="P5069" s="3206"/>
    </row>
    <row r="5070" spans="1:16" s="3084" customFormat="1" ht="15">
      <c r="A5070" s="3085"/>
      <c r="K5070" s="3168"/>
      <c r="L5070" s="3085"/>
      <c r="M5070" s="3085"/>
      <c r="N5070" s="3085"/>
      <c r="P5070" s="3206"/>
    </row>
    <row r="5071" spans="1:16" s="3084" customFormat="1" ht="15">
      <c r="A5071" s="3085"/>
      <c r="K5071" s="3168"/>
      <c r="L5071" s="3085"/>
      <c r="M5071" s="3085"/>
      <c r="N5071" s="3085"/>
      <c r="P5071" s="3206"/>
    </row>
    <row r="5072" spans="1:16" s="3084" customFormat="1" ht="15">
      <c r="A5072" s="3085"/>
      <c r="K5072" s="3168"/>
      <c r="L5072" s="3085"/>
      <c r="M5072" s="3085"/>
      <c r="N5072" s="3085"/>
      <c r="P5072" s="3206"/>
    </row>
    <row r="5073" spans="1:16" s="3084" customFormat="1" ht="15">
      <c r="A5073" s="3085"/>
      <c r="K5073" s="3168"/>
      <c r="L5073" s="3085"/>
      <c r="M5073" s="3085"/>
      <c r="N5073" s="3085"/>
      <c r="P5073" s="3206"/>
    </row>
    <row r="5074" spans="1:16" s="3084" customFormat="1" ht="15">
      <c r="A5074" s="3085"/>
      <c r="K5074" s="3168"/>
      <c r="L5074" s="3085"/>
      <c r="M5074" s="3085"/>
      <c r="N5074" s="3085"/>
      <c r="P5074" s="3206"/>
    </row>
    <row r="5075" spans="1:16" s="3084" customFormat="1" ht="15">
      <c r="A5075" s="3085"/>
      <c r="K5075" s="3168"/>
      <c r="L5075" s="3085"/>
      <c r="M5075" s="3085"/>
      <c r="N5075" s="3085"/>
      <c r="P5075" s="3206"/>
    </row>
    <row r="5076" spans="1:16" s="3084" customFormat="1" ht="15">
      <c r="A5076" s="3085"/>
      <c r="K5076" s="3168"/>
      <c r="L5076" s="3085"/>
      <c r="M5076" s="3085"/>
      <c r="N5076" s="3085"/>
      <c r="P5076" s="3206"/>
    </row>
    <row r="5077" spans="1:16" s="3084" customFormat="1" ht="15">
      <c r="A5077" s="3085"/>
      <c r="K5077" s="3168"/>
      <c r="L5077" s="3085"/>
      <c r="M5077" s="3085"/>
      <c r="N5077" s="3085"/>
      <c r="P5077" s="3206"/>
    </row>
    <row r="5078" spans="1:16" s="3084" customFormat="1" ht="15">
      <c r="A5078" s="3085"/>
      <c r="K5078" s="3168"/>
      <c r="L5078" s="3085"/>
      <c r="M5078" s="3085"/>
      <c r="N5078" s="3085"/>
      <c r="P5078" s="3206"/>
    </row>
    <row r="5079" spans="1:16" s="3084" customFormat="1" ht="15">
      <c r="A5079" s="3085"/>
      <c r="K5079" s="3168"/>
      <c r="L5079" s="3085"/>
      <c r="M5079" s="3085"/>
      <c r="N5079" s="3085"/>
      <c r="P5079" s="3206"/>
    </row>
    <row r="5080" spans="1:16" s="3084" customFormat="1" ht="15">
      <c r="A5080" s="3085"/>
      <c r="K5080" s="3168"/>
      <c r="L5080" s="3085"/>
      <c r="M5080" s="3085"/>
      <c r="N5080" s="3085"/>
      <c r="P5080" s="3206"/>
    </row>
    <row r="5081" spans="1:16" s="3084" customFormat="1" ht="15">
      <c r="A5081" s="3085"/>
      <c r="K5081" s="3168"/>
      <c r="L5081" s="3085"/>
      <c r="M5081" s="3085"/>
      <c r="N5081" s="3085"/>
      <c r="P5081" s="3206"/>
    </row>
    <row r="5082" spans="1:16" s="3084" customFormat="1" ht="15">
      <c r="A5082" s="3085"/>
      <c r="K5082" s="3168"/>
      <c r="L5082" s="3085"/>
      <c r="M5082" s="3085"/>
      <c r="N5082" s="3085"/>
      <c r="P5082" s="3206"/>
    </row>
    <row r="5083" spans="1:16" s="3084" customFormat="1" ht="15">
      <c r="A5083" s="3085"/>
      <c r="K5083" s="3168"/>
      <c r="L5083" s="3085"/>
      <c r="M5083" s="3085"/>
      <c r="N5083" s="3085"/>
      <c r="P5083" s="3206"/>
    </row>
    <row r="5084" spans="1:16" s="3084" customFormat="1" ht="15">
      <c r="A5084" s="3085"/>
      <c r="K5084" s="3168"/>
      <c r="L5084" s="3085"/>
      <c r="M5084" s="3085"/>
      <c r="N5084" s="3085"/>
      <c r="P5084" s="3206"/>
    </row>
    <row r="5085" spans="1:16" s="3084" customFormat="1" ht="15">
      <c r="A5085" s="3085"/>
      <c r="K5085" s="3168"/>
      <c r="L5085" s="3085"/>
      <c r="M5085" s="3085"/>
      <c r="N5085" s="3085"/>
      <c r="P5085" s="3206"/>
    </row>
    <row r="5086" spans="1:16" s="3084" customFormat="1" ht="15">
      <c r="A5086" s="3085"/>
      <c r="K5086" s="3168"/>
      <c r="L5086" s="3085"/>
      <c r="M5086" s="3085"/>
      <c r="N5086" s="3085"/>
      <c r="P5086" s="3206"/>
    </row>
    <row r="5087" spans="1:16" s="3084" customFormat="1" ht="15">
      <c r="A5087" s="3085"/>
      <c r="K5087" s="3168"/>
      <c r="L5087" s="3085"/>
      <c r="M5087" s="3085"/>
      <c r="N5087" s="3085"/>
      <c r="P5087" s="3206"/>
    </row>
    <row r="5088" spans="1:16" s="3084" customFormat="1" ht="15">
      <c r="A5088" s="3085"/>
      <c r="K5088" s="3168"/>
      <c r="L5088" s="3085"/>
      <c r="M5088" s="3085"/>
      <c r="N5088" s="3085"/>
      <c r="P5088" s="3206"/>
    </row>
    <row r="5089" spans="1:16" s="3084" customFormat="1" ht="15">
      <c r="A5089" s="3085"/>
      <c r="K5089" s="3168"/>
      <c r="L5089" s="3085"/>
      <c r="M5089" s="3085"/>
      <c r="N5089" s="3085"/>
      <c r="P5089" s="3206"/>
    </row>
    <row r="5090" spans="1:16" s="3084" customFormat="1" ht="15">
      <c r="A5090" s="3085"/>
      <c r="K5090" s="3168"/>
      <c r="L5090" s="3085"/>
      <c r="M5090" s="3085"/>
      <c r="N5090" s="3085"/>
      <c r="P5090" s="3206"/>
    </row>
    <row r="5091" spans="1:16" s="3084" customFormat="1" ht="15">
      <c r="A5091" s="3085"/>
      <c r="K5091" s="3168"/>
      <c r="L5091" s="3085"/>
      <c r="M5091" s="3085"/>
      <c r="N5091" s="3085"/>
      <c r="P5091" s="3206"/>
    </row>
    <row r="5092" spans="1:16" s="3084" customFormat="1" ht="15">
      <c r="A5092" s="3085"/>
      <c r="K5092" s="3168"/>
      <c r="L5092" s="3085"/>
      <c r="M5092" s="3085"/>
      <c r="N5092" s="3085"/>
      <c r="P5092" s="3206"/>
    </row>
    <row r="5093" spans="1:16" s="3084" customFormat="1" ht="15">
      <c r="A5093" s="3085"/>
      <c r="K5093" s="3168"/>
      <c r="L5093" s="3085"/>
      <c r="M5093" s="3085"/>
      <c r="N5093" s="3085"/>
      <c r="P5093" s="3206"/>
    </row>
    <row r="5094" spans="1:16" s="3084" customFormat="1" ht="15">
      <c r="A5094" s="3085"/>
      <c r="K5094" s="3168"/>
      <c r="L5094" s="3085"/>
      <c r="M5094" s="3085"/>
      <c r="N5094" s="3085"/>
      <c r="P5094" s="3206"/>
    </row>
    <row r="5095" spans="1:16" s="3084" customFormat="1" ht="15">
      <c r="A5095" s="3085"/>
      <c r="K5095" s="3168"/>
      <c r="L5095" s="3085"/>
      <c r="M5095" s="3085"/>
      <c r="N5095" s="3085"/>
      <c r="P5095" s="3206"/>
    </row>
    <row r="5096" spans="1:16" s="3084" customFormat="1" ht="15">
      <c r="A5096" s="3085"/>
      <c r="K5096" s="3168"/>
      <c r="L5096" s="3085"/>
      <c r="M5096" s="3085"/>
      <c r="N5096" s="3085"/>
      <c r="P5096" s="3206"/>
    </row>
    <row r="5097" spans="1:16" s="3084" customFormat="1" ht="15">
      <c r="A5097" s="3085"/>
      <c r="K5097" s="3168"/>
      <c r="L5097" s="3085"/>
      <c r="M5097" s="3085"/>
      <c r="N5097" s="3085"/>
      <c r="P5097" s="3206"/>
    </row>
    <row r="5098" spans="1:16" s="3084" customFormat="1" ht="15">
      <c r="A5098" s="3085"/>
      <c r="K5098" s="3168"/>
      <c r="L5098" s="3085"/>
      <c r="M5098" s="3085"/>
      <c r="N5098" s="3085"/>
      <c r="P5098" s="3206"/>
    </row>
    <row r="5099" spans="1:16" s="3084" customFormat="1" ht="15">
      <c r="A5099" s="3085"/>
      <c r="K5099" s="3168"/>
      <c r="L5099" s="3085"/>
      <c r="M5099" s="3085"/>
      <c r="N5099" s="3085"/>
      <c r="P5099" s="3206"/>
    </row>
    <row r="5100" spans="1:16" s="3084" customFormat="1" ht="15">
      <c r="A5100" s="3085"/>
      <c r="K5100" s="3168"/>
      <c r="L5100" s="3085"/>
      <c r="M5100" s="3085"/>
      <c r="N5100" s="3085"/>
      <c r="P5100" s="3206"/>
    </row>
    <row r="5101" spans="1:16" s="3084" customFormat="1" ht="15">
      <c r="A5101" s="3085"/>
      <c r="K5101" s="3168"/>
      <c r="L5101" s="3085"/>
      <c r="M5101" s="3085"/>
      <c r="N5101" s="3085"/>
      <c r="P5101" s="3206"/>
    </row>
    <row r="5102" spans="1:16" s="3084" customFormat="1" ht="15">
      <c r="A5102" s="3085"/>
      <c r="K5102" s="3168"/>
      <c r="L5102" s="3085"/>
      <c r="M5102" s="3085"/>
      <c r="N5102" s="3085"/>
      <c r="P5102" s="3206"/>
    </row>
    <row r="5103" spans="1:16" s="3084" customFormat="1" ht="15">
      <c r="A5103" s="3085"/>
      <c r="K5103" s="3168"/>
      <c r="L5103" s="3085"/>
      <c r="M5103" s="3085"/>
      <c r="N5103" s="3085"/>
      <c r="P5103" s="3206"/>
    </row>
    <row r="5104" spans="1:16" s="3084" customFormat="1" ht="15">
      <c r="A5104" s="3085"/>
      <c r="K5104" s="3168"/>
      <c r="L5104" s="3085"/>
      <c r="M5104" s="3085"/>
      <c r="N5104" s="3085"/>
      <c r="P5104" s="3206"/>
    </row>
    <row r="5105" spans="1:16" s="3084" customFormat="1" ht="15">
      <c r="A5105" s="3085"/>
      <c r="K5105" s="3168"/>
      <c r="L5105" s="3085"/>
      <c r="M5105" s="3085"/>
      <c r="N5105" s="3085"/>
      <c r="P5105" s="3206"/>
    </row>
    <row r="5106" spans="1:16" s="3084" customFormat="1" ht="15">
      <c r="A5106" s="3085"/>
      <c r="K5106" s="3168"/>
      <c r="L5106" s="3085"/>
      <c r="M5106" s="3085"/>
      <c r="N5106" s="3085"/>
      <c r="P5106" s="3206"/>
    </row>
    <row r="5107" spans="1:16" s="3084" customFormat="1" ht="15">
      <c r="A5107" s="3085"/>
      <c r="K5107" s="3168"/>
      <c r="L5107" s="3085"/>
      <c r="M5107" s="3085"/>
      <c r="N5107" s="3085"/>
      <c r="P5107" s="3206"/>
    </row>
    <row r="5108" spans="1:16" s="3084" customFormat="1" ht="15">
      <c r="A5108" s="3085"/>
      <c r="K5108" s="3168"/>
      <c r="L5108" s="3085"/>
      <c r="M5108" s="3085"/>
      <c r="N5108" s="3085"/>
      <c r="P5108" s="3206"/>
    </row>
    <row r="5109" spans="1:16" s="3084" customFormat="1" ht="15">
      <c r="A5109" s="3085"/>
      <c r="K5109" s="3168"/>
      <c r="L5109" s="3085"/>
      <c r="M5109" s="3085"/>
      <c r="N5109" s="3085"/>
      <c r="P5109" s="3206"/>
    </row>
    <row r="5110" spans="1:16" s="3084" customFormat="1" ht="15">
      <c r="A5110" s="3085"/>
      <c r="K5110" s="3168"/>
      <c r="L5110" s="3085"/>
      <c r="M5110" s="3085"/>
      <c r="N5110" s="3085"/>
      <c r="P5110" s="3206"/>
    </row>
    <row r="5111" spans="1:16" s="3084" customFormat="1" ht="15">
      <c r="A5111" s="3085"/>
      <c r="K5111" s="3168"/>
      <c r="L5111" s="3085"/>
      <c r="M5111" s="3085"/>
      <c r="N5111" s="3085"/>
      <c r="P5111" s="3206"/>
    </row>
    <row r="5112" spans="1:16" s="3084" customFormat="1" ht="15">
      <c r="A5112" s="3085"/>
      <c r="K5112" s="3168"/>
      <c r="L5112" s="3085"/>
      <c r="M5112" s="3085"/>
      <c r="N5112" s="3085"/>
      <c r="P5112" s="3206"/>
    </row>
    <row r="5113" spans="1:16" s="3084" customFormat="1" ht="15">
      <c r="A5113" s="3085"/>
      <c r="K5113" s="3168"/>
      <c r="L5113" s="3085"/>
      <c r="M5113" s="3085"/>
      <c r="N5113" s="3085"/>
      <c r="P5113" s="3206"/>
    </row>
    <row r="5114" spans="1:16" s="3084" customFormat="1" ht="15">
      <c r="A5114" s="3085"/>
      <c r="K5114" s="3168"/>
      <c r="L5114" s="3085"/>
      <c r="M5114" s="3085"/>
      <c r="N5114" s="3085"/>
      <c r="P5114" s="3206"/>
    </row>
    <row r="5115" spans="1:16" s="3084" customFormat="1" ht="15">
      <c r="A5115" s="3085"/>
      <c r="K5115" s="3168"/>
      <c r="L5115" s="3085"/>
      <c r="M5115" s="3085"/>
      <c r="N5115" s="3085"/>
      <c r="P5115" s="3206"/>
    </row>
    <row r="5116" spans="1:16" s="3084" customFormat="1" ht="15">
      <c r="A5116" s="3085"/>
      <c r="K5116" s="3168"/>
      <c r="L5116" s="3085"/>
      <c r="M5116" s="3085"/>
      <c r="N5116" s="3085"/>
      <c r="P5116" s="3206"/>
    </row>
    <row r="5117" spans="1:16" s="3084" customFormat="1" ht="15">
      <c r="A5117" s="3085"/>
      <c r="K5117" s="3168"/>
      <c r="L5117" s="3085"/>
      <c r="M5117" s="3085"/>
      <c r="N5117" s="3085"/>
      <c r="P5117" s="3206"/>
    </row>
    <row r="5118" spans="1:16" s="3084" customFormat="1" ht="15">
      <c r="A5118" s="3085"/>
      <c r="K5118" s="3168"/>
      <c r="L5118" s="3085"/>
      <c r="M5118" s="3085"/>
      <c r="N5118" s="3085"/>
      <c r="P5118" s="3206"/>
    </row>
    <row r="5119" spans="1:16" s="3084" customFormat="1" ht="15">
      <c r="A5119" s="3085"/>
      <c r="K5119" s="3168"/>
      <c r="L5119" s="3085"/>
      <c r="M5119" s="3085"/>
      <c r="N5119" s="3085"/>
      <c r="P5119" s="3206"/>
    </row>
    <row r="5120" spans="1:16" s="3084" customFormat="1" ht="15">
      <c r="A5120" s="3085"/>
      <c r="K5120" s="3168"/>
      <c r="L5120" s="3085"/>
      <c r="M5120" s="3085"/>
      <c r="N5120" s="3085"/>
      <c r="P5120" s="3206"/>
    </row>
    <row r="5121" spans="1:16" s="3084" customFormat="1" ht="15">
      <c r="A5121" s="3085"/>
      <c r="K5121" s="3168"/>
      <c r="L5121" s="3085"/>
      <c r="M5121" s="3085"/>
      <c r="N5121" s="3085"/>
      <c r="P5121" s="3206"/>
    </row>
    <row r="5122" spans="1:16" s="3084" customFormat="1" ht="15">
      <c r="A5122" s="3085"/>
      <c r="K5122" s="3168"/>
      <c r="L5122" s="3085"/>
      <c r="M5122" s="3085"/>
      <c r="N5122" s="3085"/>
      <c r="P5122" s="3206"/>
    </row>
    <row r="5123" spans="1:16" s="3084" customFormat="1" ht="15">
      <c r="A5123" s="3085"/>
      <c r="K5123" s="3168"/>
      <c r="L5123" s="3085"/>
      <c r="M5123" s="3085"/>
      <c r="N5123" s="3085"/>
      <c r="P5123" s="3206"/>
    </row>
    <row r="5124" spans="1:16" s="3084" customFormat="1" ht="15">
      <c r="A5124" s="3085"/>
      <c r="K5124" s="3168"/>
      <c r="L5124" s="3085"/>
      <c r="M5124" s="3085"/>
      <c r="N5124" s="3085"/>
      <c r="P5124" s="3206"/>
    </row>
    <row r="5125" spans="1:16" s="3084" customFormat="1" ht="15">
      <c r="A5125" s="3085"/>
      <c r="K5125" s="3168"/>
      <c r="L5125" s="3085"/>
      <c r="M5125" s="3085"/>
      <c r="N5125" s="3085"/>
      <c r="P5125" s="3206"/>
    </row>
    <row r="5126" spans="1:16" s="3084" customFormat="1" ht="15">
      <c r="A5126" s="3085"/>
      <c r="K5126" s="3168"/>
      <c r="L5126" s="3085"/>
      <c r="M5126" s="3085"/>
      <c r="N5126" s="3085"/>
      <c r="P5126" s="3206"/>
    </row>
    <row r="5127" spans="1:16" s="3084" customFormat="1" ht="15">
      <c r="A5127" s="3085"/>
      <c r="K5127" s="3168"/>
      <c r="L5127" s="3085"/>
      <c r="M5127" s="3085"/>
      <c r="N5127" s="3085"/>
      <c r="P5127" s="3206"/>
    </row>
    <row r="5128" spans="1:16" s="3084" customFormat="1" ht="15">
      <c r="A5128" s="3085"/>
      <c r="K5128" s="3168"/>
      <c r="L5128" s="3085"/>
      <c r="M5128" s="3085"/>
      <c r="N5128" s="3085"/>
      <c r="P5128" s="3206"/>
    </row>
    <row r="5129" spans="1:16" s="3084" customFormat="1" ht="15">
      <c r="A5129" s="3085"/>
      <c r="K5129" s="3168"/>
      <c r="L5129" s="3085"/>
      <c r="M5129" s="3085"/>
      <c r="N5129" s="3085"/>
      <c r="P5129" s="3206"/>
    </row>
    <row r="5130" spans="1:16" s="3084" customFormat="1" ht="15">
      <c r="A5130" s="3085"/>
      <c r="K5130" s="3168"/>
      <c r="L5130" s="3085"/>
      <c r="M5130" s="3085"/>
      <c r="N5130" s="3085"/>
      <c r="P5130" s="3206"/>
    </row>
    <row r="5131" spans="1:16" s="3084" customFormat="1" ht="15">
      <c r="A5131" s="3085"/>
      <c r="K5131" s="3168"/>
      <c r="L5131" s="3085"/>
      <c r="M5131" s="3085"/>
      <c r="N5131" s="3085"/>
      <c r="P5131" s="3206"/>
    </row>
    <row r="5132" spans="1:16" s="3084" customFormat="1" ht="15">
      <c r="A5132" s="3085"/>
      <c r="K5132" s="3168"/>
      <c r="L5132" s="3085"/>
      <c r="M5132" s="3085"/>
      <c r="N5132" s="3085"/>
      <c r="P5132" s="3206"/>
    </row>
    <row r="5133" spans="1:16" s="3084" customFormat="1" ht="15">
      <c r="A5133" s="3085"/>
      <c r="K5133" s="3168"/>
      <c r="L5133" s="3085"/>
      <c r="M5133" s="3085"/>
      <c r="N5133" s="3085"/>
      <c r="P5133" s="3206"/>
    </row>
    <row r="5134" spans="1:16" s="3084" customFormat="1" ht="15">
      <c r="A5134" s="3085"/>
      <c r="K5134" s="3168"/>
      <c r="L5134" s="3085"/>
      <c r="M5134" s="3085"/>
      <c r="N5134" s="3085"/>
      <c r="P5134" s="3206"/>
    </row>
    <row r="5135" spans="1:16" s="3084" customFormat="1" ht="15">
      <c r="A5135" s="3085"/>
      <c r="K5135" s="3168"/>
      <c r="L5135" s="3085"/>
      <c r="M5135" s="3085"/>
      <c r="N5135" s="3085"/>
      <c r="P5135" s="3206"/>
    </row>
    <row r="5136" spans="1:16" s="3084" customFormat="1" ht="15">
      <c r="A5136" s="3085"/>
      <c r="K5136" s="3168"/>
      <c r="L5136" s="3085"/>
      <c r="M5136" s="3085"/>
      <c r="N5136" s="3085"/>
      <c r="P5136" s="3206"/>
    </row>
    <row r="5137" spans="1:16" s="3084" customFormat="1" ht="15">
      <c r="A5137" s="3085"/>
      <c r="K5137" s="3168"/>
      <c r="L5137" s="3085"/>
      <c r="M5137" s="3085"/>
      <c r="N5137" s="3085"/>
      <c r="P5137" s="3206"/>
    </row>
    <row r="5138" spans="1:16" s="3084" customFormat="1" ht="15">
      <c r="A5138" s="3085"/>
      <c r="K5138" s="3168"/>
      <c r="L5138" s="3085"/>
      <c r="M5138" s="3085"/>
      <c r="N5138" s="3085"/>
      <c r="P5138" s="3206"/>
    </row>
    <row r="5139" spans="1:16" s="3084" customFormat="1" ht="15">
      <c r="A5139" s="3085"/>
      <c r="K5139" s="3168"/>
      <c r="L5139" s="3085"/>
      <c r="M5139" s="3085"/>
      <c r="N5139" s="3085"/>
      <c r="P5139" s="3206"/>
    </row>
    <row r="5140" spans="1:16" s="3084" customFormat="1" ht="15">
      <c r="A5140" s="3085"/>
      <c r="K5140" s="3168"/>
      <c r="L5140" s="3085"/>
      <c r="M5140" s="3085"/>
      <c r="N5140" s="3085"/>
      <c r="P5140" s="3206"/>
    </row>
    <row r="5141" spans="1:16" s="3084" customFormat="1" ht="15">
      <c r="A5141" s="3085"/>
      <c r="K5141" s="3168"/>
      <c r="L5141" s="3085"/>
      <c r="M5141" s="3085"/>
      <c r="N5141" s="3085"/>
      <c r="P5141" s="3206"/>
    </row>
    <row r="5142" spans="1:16" s="3084" customFormat="1" ht="15">
      <c r="A5142" s="3085"/>
      <c r="K5142" s="3168"/>
      <c r="L5142" s="3085"/>
      <c r="M5142" s="3085"/>
      <c r="N5142" s="3085"/>
      <c r="P5142" s="3206"/>
    </row>
    <row r="5143" spans="1:16" s="3084" customFormat="1" ht="15">
      <c r="A5143" s="3085"/>
      <c r="K5143" s="3168"/>
      <c r="L5143" s="3085"/>
      <c r="M5143" s="3085"/>
      <c r="N5143" s="3085"/>
      <c r="P5143" s="3206"/>
    </row>
    <row r="5144" spans="1:16" s="3084" customFormat="1" ht="15">
      <c r="A5144" s="3085"/>
      <c r="K5144" s="3168"/>
      <c r="L5144" s="3085"/>
      <c r="M5144" s="3085"/>
      <c r="N5144" s="3085"/>
      <c r="P5144" s="3206"/>
    </row>
    <row r="5145" spans="1:16" s="3084" customFormat="1" ht="15">
      <c r="A5145" s="3085"/>
      <c r="K5145" s="3168"/>
      <c r="L5145" s="3085"/>
      <c r="M5145" s="3085"/>
      <c r="N5145" s="3085"/>
      <c r="P5145" s="3206"/>
    </row>
    <row r="5146" spans="1:16" s="3084" customFormat="1" ht="15">
      <c r="A5146" s="3085"/>
      <c r="K5146" s="3168"/>
      <c r="L5146" s="3085"/>
      <c r="M5146" s="3085"/>
      <c r="N5146" s="3085"/>
      <c r="P5146" s="3206"/>
    </row>
    <row r="5147" spans="1:16" s="3084" customFormat="1" ht="15">
      <c r="A5147" s="3085"/>
      <c r="K5147" s="3168"/>
      <c r="L5147" s="3085"/>
      <c r="M5147" s="3085"/>
      <c r="N5147" s="3085"/>
      <c r="P5147" s="3206"/>
    </row>
    <row r="5148" spans="1:16" s="3084" customFormat="1" ht="15">
      <c r="A5148" s="3085"/>
      <c r="K5148" s="3168"/>
      <c r="L5148" s="3085"/>
      <c r="M5148" s="3085"/>
      <c r="N5148" s="3085"/>
      <c r="P5148" s="3206"/>
    </row>
    <row r="5149" spans="1:16" s="3084" customFormat="1" ht="15">
      <c r="A5149" s="3085"/>
      <c r="K5149" s="3168"/>
      <c r="L5149" s="3085"/>
      <c r="M5149" s="3085"/>
      <c r="N5149" s="3085"/>
      <c r="P5149" s="3206"/>
    </row>
    <row r="5150" spans="1:16" s="3084" customFormat="1" ht="15">
      <c r="A5150" s="3085"/>
      <c r="K5150" s="3168"/>
      <c r="L5150" s="3085"/>
      <c r="M5150" s="3085"/>
      <c r="N5150" s="3085"/>
      <c r="P5150" s="3206"/>
    </row>
    <row r="5151" spans="1:16" s="3084" customFormat="1" ht="15">
      <c r="A5151" s="3085"/>
      <c r="K5151" s="3168"/>
      <c r="L5151" s="3085"/>
      <c r="M5151" s="3085"/>
      <c r="N5151" s="3085"/>
      <c r="P5151" s="3206"/>
    </row>
    <row r="5152" spans="1:16" s="3084" customFormat="1" ht="15">
      <c r="A5152" s="3085"/>
      <c r="K5152" s="3168"/>
      <c r="L5152" s="3085"/>
      <c r="M5152" s="3085"/>
      <c r="N5152" s="3085"/>
      <c r="P5152" s="3206"/>
    </row>
    <row r="5153" spans="1:16" s="3084" customFormat="1" ht="15">
      <c r="A5153" s="3085"/>
      <c r="K5153" s="3168"/>
      <c r="L5153" s="3085"/>
      <c r="M5153" s="3085"/>
      <c r="N5153" s="3085"/>
      <c r="P5153" s="3206"/>
    </row>
    <row r="5154" spans="1:16" s="3084" customFormat="1" ht="15">
      <c r="A5154" s="3085"/>
      <c r="K5154" s="3168"/>
      <c r="L5154" s="3085"/>
      <c r="M5154" s="3085"/>
      <c r="N5154" s="3085"/>
      <c r="P5154" s="3206"/>
    </row>
    <row r="5155" spans="1:16" s="3084" customFormat="1" ht="15">
      <c r="A5155" s="3085"/>
      <c r="K5155" s="3168"/>
      <c r="L5155" s="3085"/>
      <c r="M5155" s="3085"/>
      <c r="N5155" s="3085"/>
      <c r="P5155" s="3206"/>
    </row>
    <row r="5156" spans="1:16" s="3084" customFormat="1" ht="15">
      <c r="A5156" s="3085"/>
      <c r="K5156" s="3168"/>
      <c r="L5156" s="3085"/>
      <c r="M5156" s="3085"/>
      <c r="N5156" s="3085"/>
      <c r="P5156" s="3206"/>
    </row>
    <row r="5157" spans="1:16" s="3084" customFormat="1" ht="15">
      <c r="A5157" s="3085"/>
      <c r="K5157" s="3168"/>
      <c r="L5157" s="3085"/>
      <c r="M5157" s="3085"/>
      <c r="N5157" s="3085"/>
      <c r="P5157" s="3206"/>
    </row>
    <row r="5158" spans="1:16" s="3084" customFormat="1" ht="15">
      <c r="A5158" s="3085"/>
      <c r="K5158" s="3168"/>
      <c r="L5158" s="3085"/>
      <c r="M5158" s="3085"/>
      <c r="N5158" s="3085"/>
      <c r="P5158" s="3206"/>
    </row>
    <row r="5159" spans="1:16" s="3084" customFormat="1" ht="15">
      <c r="A5159" s="3085"/>
      <c r="K5159" s="3168"/>
      <c r="L5159" s="3085"/>
      <c r="M5159" s="3085"/>
      <c r="N5159" s="3085"/>
      <c r="P5159" s="3206"/>
    </row>
    <row r="5160" spans="1:16" s="3084" customFormat="1" ht="15">
      <c r="A5160" s="3085"/>
      <c r="K5160" s="3168"/>
      <c r="L5160" s="3085"/>
      <c r="M5160" s="3085"/>
      <c r="N5160" s="3085"/>
      <c r="P5160" s="3206"/>
    </row>
    <row r="5161" spans="1:16" s="3084" customFormat="1" ht="15">
      <c r="A5161" s="3085"/>
      <c r="K5161" s="3168"/>
      <c r="L5161" s="3085"/>
      <c r="M5161" s="3085"/>
      <c r="N5161" s="3085"/>
      <c r="P5161" s="3206"/>
    </row>
    <row r="5162" spans="1:16" s="3084" customFormat="1" ht="15">
      <c r="A5162" s="3085"/>
      <c r="K5162" s="3168"/>
      <c r="L5162" s="3085"/>
      <c r="M5162" s="3085"/>
      <c r="N5162" s="3085"/>
      <c r="P5162" s="3206"/>
    </row>
    <row r="5163" spans="1:16" s="3084" customFormat="1" ht="15">
      <c r="A5163" s="3085"/>
      <c r="K5163" s="3168"/>
      <c r="L5163" s="3085"/>
      <c r="M5163" s="3085"/>
      <c r="N5163" s="3085"/>
      <c r="P5163" s="3206"/>
    </row>
    <row r="5164" spans="1:16" s="3084" customFormat="1" ht="15">
      <c r="A5164" s="3085"/>
      <c r="K5164" s="3168"/>
      <c r="L5164" s="3085"/>
      <c r="M5164" s="3085"/>
      <c r="N5164" s="3085"/>
      <c r="P5164" s="3206"/>
    </row>
    <row r="5165" spans="1:16" s="3084" customFormat="1" ht="15">
      <c r="A5165" s="3085"/>
      <c r="K5165" s="3168"/>
      <c r="L5165" s="3085"/>
      <c r="M5165" s="3085"/>
      <c r="N5165" s="3085"/>
      <c r="P5165" s="3206"/>
    </row>
    <row r="5166" spans="1:16" s="3084" customFormat="1" ht="15">
      <c r="A5166" s="3085"/>
      <c r="K5166" s="3168"/>
      <c r="L5166" s="3085"/>
      <c r="M5166" s="3085"/>
      <c r="N5166" s="3085"/>
      <c r="P5166" s="3206"/>
    </row>
    <row r="5167" spans="1:16" s="3084" customFormat="1" ht="15">
      <c r="A5167" s="3085"/>
      <c r="K5167" s="3168"/>
      <c r="L5167" s="3085"/>
      <c r="M5167" s="3085"/>
      <c r="N5167" s="3085"/>
      <c r="P5167" s="3206"/>
    </row>
    <row r="5168" spans="1:16" s="3084" customFormat="1" ht="15">
      <c r="A5168" s="3085"/>
      <c r="K5168" s="3168"/>
      <c r="L5168" s="3085"/>
      <c r="M5168" s="3085"/>
      <c r="N5168" s="3085"/>
      <c r="P5168" s="3206"/>
    </row>
    <row r="5169" spans="1:16" s="3084" customFormat="1" ht="15">
      <c r="A5169" s="3085"/>
      <c r="K5169" s="3168"/>
      <c r="L5169" s="3085"/>
      <c r="M5169" s="3085"/>
      <c r="N5169" s="3085"/>
      <c r="P5169" s="3206"/>
    </row>
    <row r="5170" spans="1:16" s="3084" customFormat="1" ht="15">
      <c r="A5170" s="3085"/>
      <c r="K5170" s="3168"/>
      <c r="L5170" s="3085"/>
      <c r="M5170" s="3085"/>
      <c r="N5170" s="3085"/>
      <c r="P5170" s="3206"/>
    </row>
    <row r="5171" spans="1:16" s="3084" customFormat="1" ht="15">
      <c r="A5171" s="3085"/>
      <c r="K5171" s="3168"/>
      <c r="L5171" s="3085"/>
      <c r="M5171" s="3085"/>
      <c r="N5171" s="3085"/>
      <c r="P5171" s="3206"/>
    </row>
    <row r="5172" spans="1:16" s="3084" customFormat="1" ht="15">
      <c r="A5172" s="3085"/>
      <c r="K5172" s="3168"/>
      <c r="L5172" s="3085"/>
      <c r="M5172" s="3085"/>
      <c r="N5172" s="3085"/>
      <c r="P5172" s="3206"/>
    </row>
    <row r="5173" spans="1:16" s="3084" customFormat="1" ht="15">
      <c r="A5173" s="3085"/>
      <c r="K5173" s="3168"/>
      <c r="L5173" s="3085"/>
      <c r="M5173" s="3085"/>
      <c r="N5173" s="3085"/>
      <c r="P5173" s="3206"/>
    </row>
    <row r="5174" spans="1:16" s="3084" customFormat="1" ht="15">
      <c r="A5174" s="3085"/>
      <c r="K5174" s="3168"/>
      <c r="L5174" s="3085"/>
      <c r="M5174" s="3085"/>
      <c r="N5174" s="3085"/>
      <c r="P5174" s="3206"/>
    </row>
    <row r="5175" spans="1:16" s="3084" customFormat="1" ht="15">
      <c r="A5175" s="3085"/>
      <c r="K5175" s="3168"/>
      <c r="L5175" s="3085"/>
      <c r="M5175" s="3085"/>
      <c r="N5175" s="3085"/>
      <c r="P5175" s="3206"/>
    </row>
    <row r="5176" spans="1:16" s="3084" customFormat="1" ht="15">
      <c r="A5176" s="3085"/>
      <c r="K5176" s="3168"/>
      <c r="L5176" s="3085"/>
      <c r="M5176" s="3085"/>
      <c r="N5176" s="3085"/>
      <c r="P5176" s="3206"/>
    </row>
    <row r="5177" spans="1:16" s="3084" customFormat="1" ht="15">
      <c r="A5177" s="3085"/>
      <c r="K5177" s="3168"/>
      <c r="L5177" s="3085"/>
      <c r="M5177" s="3085"/>
      <c r="N5177" s="3085"/>
      <c r="P5177" s="3206"/>
    </row>
    <row r="5178" spans="1:16" s="3084" customFormat="1" ht="15">
      <c r="A5178" s="3085"/>
      <c r="K5178" s="3168"/>
      <c r="L5178" s="3085"/>
      <c r="M5178" s="3085"/>
      <c r="N5178" s="3085"/>
      <c r="P5178" s="3206"/>
    </row>
    <row r="5179" spans="1:16" s="3084" customFormat="1" ht="15">
      <c r="A5179" s="3085"/>
      <c r="K5179" s="3168"/>
      <c r="L5179" s="3085"/>
      <c r="M5179" s="3085"/>
      <c r="N5179" s="3085"/>
      <c r="P5179" s="3206"/>
    </row>
    <row r="5180" spans="1:16" s="3084" customFormat="1" ht="15">
      <c r="A5180" s="3085"/>
      <c r="K5180" s="3168"/>
      <c r="L5180" s="3085"/>
      <c r="M5180" s="3085"/>
      <c r="N5180" s="3085"/>
      <c r="P5180" s="3206"/>
    </row>
    <row r="5181" spans="1:16" s="3084" customFormat="1" ht="15">
      <c r="A5181" s="3085"/>
      <c r="K5181" s="3168"/>
      <c r="L5181" s="3085"/>
      <c r="M5181" s="3085"/>
      <c r="N5181" s="3085"/>
      <c r="P5181" s="3206"/>
    </row>
    <row r="5182" spans="1:16" s="3084" customFormat="1" ht="15">
      <c r="A5182" s="3085"/>
      <c r="K5182" s="3168"/>
      <c r="L5182" s="3085"/>
      <c r="M5182" s="3085"/>
      <c r="N5182" s="3085"/>
      <c r="P5182" s="3206"/>
    </row>
    <row r="5183" spans="1:16" s="3084" customFormat="1" ht="15">
      <c r="A5183" s="3085"/>
      <c r="K5183" s="3168"/>
      <c r="L5183" s="3085"/>
      <c r="M5183" s="3085"/>
      <c r="N5183" s="3085"/>
      <c r="P5183" s="3206"/>
    </row>
    <row r="5184" spans="1:16" s="3084" customFormat="1" ht="15">
      <c r="A5184" s="3085"/>
      <c r="K5184" s="3168"/>
      <c r="L5184" s="3085"/>
      <c r="M5184" s="3085"/>
      <c r="N5184" s="3085"/>
      <c r="P5184" s="3206"/>
    </row>
    <row r="5185" spans="1:16" s="3084" customFormat="1" ht="15">
      <c r="A5185" s="3085"/>
      <c r="K5185" s="3168"/>
      <c r="L5185" s="3085"/>
      <c r="M5185" s="3085"/>
      <c r="N5185" s="3085"/>
      <c r="P5185" s="3206"/>
    </row>
    <row r="5186" spans="1:16" s="3084" customFormat="1" ht="15">
      <c r="A5186" s="3085"/>
      <c r="K5186" s="3168"/>
      <c r="L5186" s="3085"/>
      <c r="M5186" s="3085"/>
      <c r="N5186" s="3085"/>
      <c r="P5186" s="3206"/>
    </row>
    <row r="5187" spans="1:16" s="3084" customFormat="1" ht="15">
      <c r="A5187" s="3085"/>
      <c r="K5187" s="3168"/>
      <c r="L5187" s="3085"/>
      <c r="M5187" s="3085"/>
      <c r="N5187" s="3085"/>
      <c r="P5187" s="3206"/>
    </row>
    <row r="5188" spans="1:16" s="3084" customFormat="1" ht="15">
      <c r="A5188" s="3085"/>
      <c r="K5188" s="3168"/>
      <c r="L5188" s="3085"/>
      <c r="M5188" s="3085"/>
      <c r="N5188" s="3085"/>
      <c r="P5188" s="3206"/>
    </row>
    <row r="5189" spans="1:16" s="3084" customFormat="1" ht="15">
      <c r="A5189" s="3085"/>
      <c r="K5189" s="3168"/>
      <c r="L5189" s="3085"/>
      <c r="M5189" s="3085"/>
      <c r="N5189" s="3085"/>
      <c r="P5189" s="3206"/>
    </row>
    <row r="5190" spans="1:16" s="3084" customFormat="1" ht="15">
      <c r="A5190" s="3085"/>
      <c r="K5190" s="3168"/>
      <c r="L5190" s="3085"/>
      <c r="M5190" s="3085"/>
      <c r="N5190" s="3085"/>
      <c r="P5190" s="3206"/>
    </row>
    <row r="5191" spans="1:16" s="3084" customFormat="1" ht="15">
      <c r="A5191" s="3085"/>
      <c r="K5191" s="3168"/>
      <c r="L5191" s="3085"/>
      <c r="M5191" s="3085"/>
      <c r="N5191" s="3085"/>
      <c r="P5191" s="3206"/>
    </row>
    <row r="5192" spans="1:16" s="3084" customFormat="1" ht="15">
      <c r="A5192" s="3085"/>
      <c r="K5192" s="3168"/>
      <c r="L5192" s="3085"/>
      <c r="M5192" s="3085"/>
      <c r="N5192" s="3085"/>
      <c r="P5192" s="3206"/>
    </row>
    <row r="5193" spans="1:16" s="3084" customFormat="1" ht="15">
      <c r="A5193" s="3085"/>
      <c r="K5193" s="3168"/>
      <c r="L5193" s="3085"/>
      <c r="M5193" s="3085"/>
      <c r="N5193" s="3085"/>
      <c r="P5193" s="3206"/>
    </row>
    <row r="5194" spans="1:16" s="3084" customFormat="1" ht="15">
      <c r="A5194" s="3085"/>
      <c r="K5194" s="3168"/>
      <c r="L5194" s="3085"/>
      <c r="M5194" s="3085"/>
      <c r="N5194" s="3085"/>
      <c r="P5194" s="3206"/>
    </row>
    <row r="5195" spans="1:16" s="3084" customFormat="1" ht="15">
      <c r="A5195" s="3085"/>
      <c r="K5195" s="3168"/>
      <c r="L5195" s="3085"/>
      <c r="M5195" s="3085"/>
      <c r="N5195" s="3085"/>
      <c r="P5195" s="3206"/>
    </row>
    <row r="5196" spans="1:16" s="3084" customFormat="1" ht="15">
      <c r="A5196" s="3085"/>
      <c r="K5196" s="3168"/>
      <c r="L5196" s="3085"/>
      <c r="M5196" s="3085"/>
      <c r="N5196" s="3085"/>
      <c r="P5196" s="3206"/>
    </row>
    <row r="5197" spans="1:16" s="3084" customFormat="1" ht="15">
      <c r="A5197" s="3085"/>
      <c r="K5197" s="3168"/>
      <c r="L5197" s="3085"/>
      <c r="M5197" s="3085"/>
      <c r="N5197" s="3085"/>
      <c r="P5197" s="3206"/>
    </row>
    <row r="5198" spans="1:16" s="3084" customFormat="1" ht="15">
      <c r="A5198" s="3085"/>
      <c r="K5198" s="3168"/>
      <c r="L5198" s="3085"/>
      <c r="M5198" s="3085"/>
      <c r="N5198" s="3085"/>
      <c r="P5198" s="3206"/>
    </row>
    <row r="5199" spans="1:16" s="3084" customFormat="1" ht="15">
      <c r="A5199" s="3085"/>
      <c r="K5199" s="3168"/>
      <c r="L5199" s="3085"/>
      <c r="M5199" s="3085"/>
      <c r="N5199" s="3085"/>
      <c r="P5199" s="3206"/>
    </row>
    <row r="5200" spans="1:16" s="3084" customFormat="1" ht="15">
      <c r="A5200" s="3085"/>
      <c r="K5200" s="3168"/>
      <c r="L5200" s="3085"/>
      <c r="M5200" s="3085"/>
      <c r="N5200" s="3085"/>
      <c r="P5200" s="3206"/>
    </row>
    <row r="5201" spans="1:16" s="3084" customFormat="1" ht="15">
      <c r="A5201" s="3085"/>
      <c r="K5201" s="3168"/>
      <c r="L5201" s="3085"/>
      <c r="M5201" s="3085"/>
      <c r="N5201" s="3085"/>
      <c r="P5201" s="3206"/>
    </row>
    <row r="5202" spans="1:16" s="3084" customFormat="1" ht="15">
      <c r="A5202" s="3085"/>
      <c r="K5202" s="3168"/>
      <c r="L5202" s="3085"/>
      <c r="M5202" s="3085"/>
      <c r="N5202" s="3085"/>
      <c r="P5202" s="3206"/>
    </row>
    <row r="5203" spans="1:16" s="3084" customFormat="1" ht="15">
      <c r="A5203" s="3085"/>
      <c r="K5203" s="3168"/>
      <c r="L5203" s="3085"/>
      <c r="M5203" s="3085"/>
      <c r="N5203" s="3085"/>
      <c r="P5203" s="3206"/>
    </row>
    <row r="5204" spans="1:16" s="3084" customFormat="1" ht="15">
      <c r="A5204" s="3085"/>
      <c r="K5204" s="3168"/>
      <c r="L5204" s="3085"/>
      <c r="M5204" s="3085"/>
      <c r="N5204" s="3085"/>
      <c r="P5204" s="3206"/>
    </row>
    <row r="5205" spans="1:16" s="3084" customFormat="1" ht="15">
      <c r="A5205" s="3085"/>
      <c r="K5205" s="3168"/>
      <c r="L5205" s="3085"/>
      <c r="M5205" s="3085"/>
      <c r="N5205" s="3085"/>
      <c r="P5205" s="3206"/>
    </row>
    <row r="5206" spans="1:16" s="3084" customFormat="1" ht="15">
      <c r="A5206" s="3085"/>
      <c r="K5206" s="3168"/>
      <c r="L5206" s="3085"/>
      <c r="M5206" s="3085"/>
      <c r="N5206" s="3085"/>
      <c r="P5206" s="3206"/>
    </row>
    <row r="5207" spans="1:16" s="3084" customFormat="1" ht="15">
      <c r="A5207" s="3085"/>
      <c r="K5207" s="3168"/>
      <c r="L5207" s="3085"/>
      <c r="M5207" s="3085"/>
      <c r="N5207" s="3085"/>
      <c r="P5207" s="3206"/>
    </row>
    <row r="5208" spans="1:16" s="3084" customFormat="1" ht="15">
      <c r="A5208" s="3085"/>
      <c r="K5208" s="3168"/>
      <c r="L5208" s="3085"/>
      <c r="M5208" s="3085"/>
      <c r="N5208" s="3085"/>
      <c r="P5208" s="3206"/>
    </row>
    <row r="5209" spans="1:16" s="3084" customFormat="1" ht="15">
      <c r="A5209" s="3085"/>
      <c r="K5209" s="3168"/>
      <c r="L5209" s="3085"/>
      <c r="M5209" s="3085"/>
      <c r="N5209" s="3085"/>
      <c r="P5209" s="3206"/>
    </row>
    <row r="5210" spans="1:16" s="3084" customFormat="1" ht="15">
      <c r="A5210" s="3085"/>
      <c r="K5210" s="3168"/>
      <c r="L5210" s="3085"/>
      <c r="M5210" s="3085"/>
      <c r="N5210" s="3085"/>
      <c r="P5210" s="3206"/>
    </row>
    <row r="5211" spans="1:16" s="3084" customFormat="1" ht="15">
      <c r="A5211" s="3085"/>
      <c r="K5211" s="3168"/>
      <c r="L5211" s="3085"/>
      <c r="M5211" s="3085"/>
      <c r="N5211" s="3085"/>
      <c r="P5211" s="3206"/>
    </row>
    <row r="5212" spans="1:16" s="3084" customFormat="1" ht="15">
      <c r="A5212" s="3085"/>
      <c r="K5212" s="3168"/>
      <c r="L5212" s="3085"/>
      <c r="M5212" s="3085"/>
      <c r="N5212" s="3085"/>
      <c r="P5212" s="3206"/>
    </row>
    <row r="5213" spans="1:16" s="3084" customFormat="1" ht="15">
      <c r="A5213" s="3085"/>
      <c r="K5213" s="3168"/>
      <c r="L5213" s="3085"/>
      <c r="M5213" s="3085"/>
      <c r="N5213" s="3085"/>
      <c r="P5213" s="3206"/>
    </row>
    <row r="5214" spans="1:16" s="3084" customFormat="1" ht="15">
      <c r="A5214" s="3085"/>
      <c r="K5214" s="3168"/>
      <c r="L5214" s="3085"/>
      <c r="M5214" s="3085"/>
      <c r="N5214" s="3085"/>
      <c r="P5214" s="3206"/>
    </row>
    <row r="5215" spans="1:16" s="3084" customFormat="1" ht="15">
      <c r="A5215" s="3085"/>
      <c r="K5215" s="3168"/>
      <c r="L5215" s="3085"/>
      <c r="M5215" s="3085"/>
      <c r="N5215" s="3085"/>
      <c r="P5215" s="3206"/>
    </row>
    <row r="5216" spans="1:16" s="3084" customFormat="1" ht="15">
      <c r="A5216" s="3085"/>
      <c r="K5216" s="3168"/>
      <c r="L5216" s="3085"/>
      <c r="M5216" s="3085"/>
      <c r="N5216" s="3085"/>
      <c r="P5216" s="3206"/>
    </row>
    <row r="5217" spans="1:16" s="3084" customFormat="1" ht="15">
      <c r="A5217" s="3085"/>
      <c r="K5217" s="3168"/>
      <c r="L5217" s="3085"/>
      <c r="M5217" s="3085"/>
      <c r="N5217" s="3085"/>
      <c r="P5217" s="3206"/>
    </row>
    <row r="5218" spans="1:16" s="3084" customFormat="1" ht="15">
      <c r="A5218" s="3085"/>
      <c r="K5218" s="3168"/>
      <c r="L5218" s="3085"/>
      <c r="M5218" s="3085"/>
      <c r="N5218" s="3085"/>
      <c r="P5218" s="3206"/>
    </row>
    <row r="5219" spans="1:16" s="3084" customFormat="1" ht="15">
      <c r="A5219" s="3085"/>
      <c r="K5219" s="3168"/>
      <c r="L5219" s="3085"/>
      <c r="M5219" s="3085"/>
      <c r="N5219" s="3085"/>
      <c r="P5219" s="3206"/>
    </row>
    <row r="5220" spans="1:16" s="3084" customFormat="1" ht="15">
      <c r="A5220" s="3085"/>
      <c r="K5220" s="3168"/>
      <c r="L5220" s="3085"/>
      <c r="M5220" s="3085"/>
      <c r="N5220" s="3085"/>
      <c r="P5220" s="3206"/>
    </row>
    <row r="5221" spans="1:16" s="3084" customFormat="1" ht="15">
      <c r="A5221" s="3085"/>
      <c r="K5221" s="3168"/>
      <c r="L5221" s="3085"/>
      <c r="M5221" s="3085"/>
      <c r="N5221" s="3085"/>
      <c r="P5221" s="3206"/>
    </row>
    <row r="5222" spans="1:16" s="3084" customFormat="1" ht="15">
      <c r="A5222" s="3085"/>
      <c r="K5222" s="3168"/>
      <c r="L5222" s="3085"/>
      <c r="M5222" s="3085"/>
      <c r="N5222" s="3085"/>
      <c r="P5222" s="3206"/>
    </row>
    <row r="5223" spans="1:16" s="3084" customFormat="1" ht="15">
      <c r="A5223" s="3085"/>
      <c r="K5223" s="3168"/>
      <c r="L5223" s="3085"/>
      <c r="M5223" s="3085"/>
      <c r="N5223" s="3085"/>
      <c r="P5223" s="3206"/>
    </row>
    <row r="5224" spans="1:16" s="3084" customFormat="1" ht="15">
      <c r="A5224" s="3085"/>
      <c r="K5224" s="3168"/>
      <c r="L5224" s="3085"/>
      <c r="M5224" s="3085"/>
      <c r="N5224" s="3085"/>
      <c r="P5224" s="3206"/>
    </row>
    <row r="5225" spans="1:16" s="3084" customFormat="1" ht="15">
      <c r="A5225" s="3085"/>
      <c r="K5225" s="3168"/>
      <c r="L5225" s="3085"/>
      <c r="M5225" s="3085"/>
      <c r="N5225" s="3085"/>
      <c r="P5225" s="3206"/>
    </row>
    <row r="5226" spans="1:16" s="3084" customFormat="1" ht="15">
      <c r="A5226" s="3085"/>
      <c r="K5226" s="3168"/>
      <c r="L5226" s="3085"/>
      <c r="M5226" s="3085"/>
      <c r="N5226" s="3085"/>
      <c r="P5226" s="3206"/>
    </row>
    <row r="5227" spans="1:16" s="3084" customFormat="1" ht="15">
      <c r="A5227" s="3085"/>
      <c r="K5227" s="3168"/>
      <c r="L5227" s="3085"/>
      <c r="M5227" s="3085"/>
      <c r="N5227" s="3085"/>
      <c r="P5227" s="3206"/>
    </row>
    <row r="5228" spans="1:16" s="3084" customFormat="1" ht="15">
      <c r="A5228" s="3085"/>
      <c r="K5228" s="3168"/>
      <c r="L5228" s="3085"/>
      <c r="M5228" s="3085"/>
      <c r="N5228" s="3085"/>
      <c r="P5228" s="3206"/>
    </row>
    <row r="5229" spans="1:16" s="3084" customFormat="1" ht="15">
      <c r="A5229" s="3085"/>
      <c r="K5229" s="3168"/>
      <c r="L5229" s="3085"/>
      <c r="M5229" s="3085"/>
      <c r="N5229" s="3085"/>
      <c r="P5229" s="3206"/>
    </row>
    <row r="5230" spans="1:16" s="3084" customFormat="1" ht="15">
      <c r="A5230" s="3085"/>
      <c r="K5230" s="3168"/>
      <c r="L5230" s="3085"/>
      <c r="M5230" s="3085"/>
      <c r="N5230" s="3085"/>
      <c r="P5230" s="3206"/>
    </row>
    <row r="5231" spans="1:16" s="3084" customFormat="1" ht="15">
      <c r="A5231" s="3085"/>
      <c r="K5231" s="3168"/>
      <c r="L5231" s="3085"/>
      <c r="M5231" s="3085"/>
      <c r="N5231" s="3085"/>
      <c r="P5231" s="3206"/>
    </row>
    <row r="5232" spans="1:16" s="3084" customFormat="1" ht="15">
      <c r="A5232" s="3085"/>
      <c r="K5232" s="3168"/>
      <c r="L5232" s="3085"/>
      <c r="M5232" s="3085"/>
      <c r="N5232" s="3085"/>
      <c r="P5232" s="3206"/>
    </row>
    <row r="5233" spans="1:16" s="3084" customFormat="1" ht="15">
      <c r="A5233" s="3085"/>
      <c r="K5233" s="3168"/>
      <c r="L5233" s="3085"/>
      <c r="M5233" s="3085"/>
      <c r="N5233" s="3085"/>
      <c r="P5233" s="3206"/>
    </row>
    <row r="5234" spans="1:16" s="3084" customFormat="1" ht="15">
      <c r="A5234" s="3085"/>
      <c r="K5234" s="3168"/>
      <c r="L5234" s="3085"/>
      <c r="M5234" s="3085"/>
      <c r="N5234" s="3085"/>
      <c r="P5234" s="3206"/>
    </row>
    <row r="5235" spans="1:16" s="3084" customFormat="1" ht="15">
      <c r="A5235" s="3085"/>
      <c r="K5235" s="3168"/>
      <c r="L5235" s="3085"/>
      <c r="M5235" s="3085"/>
      <c r="N5235" s="3085"/>
      <c r="P5235" s="3206"/>
    </row>
    <row r="5236" spans="1:16" s="3084" customFormat="1" ht="15">
      <c r="A5236" s="3085"/>
      <c r="K5236" s="3168"/>
      <c r="L5236" s="3085"/>
      <c r="M5236" s="3085"/>
      <c r="N5236" s="3085"/>
      <c r="P5236" s="3206"/>
    </row>
    <row r="5237" spans="1:16" s="3084" customFormat="1" ht="15">
      <c r="A5237" s="3085"/>
      <c r="K5237" s="3168"/>
      <c r="L5237" s="3085"/>
      <c r="M5237" s="3085"/>
      <c r="N5237" s="3085"/>
      <c r="P5237" s="3206"/>
    </row>
    <row r="5238" spans="1:16" s="3084" customFormat="1" ht="15">
      <c r="A5238" s="3085"/>
      <c r="K5238" s="3168"/>
      <c r="L5238" s="3085"/>
      <c r="M5238" s="3085"/>
      <c r="N5238" s="3085"/>
      <c r="P5238" s="3206"/>
    </row>
    <row r="5239" spans="1:16" s="3084" customFormat="1" ht="15">
      <c r="A5239" s="3085"/>
      <c r="K5239" s="3168"/>
      <c r="L5239" s="3085"/>
      <c r="M5239" s="3085"/>
      <c r="N5239" s="3085"/>
      <c r="P5239" s="3206"/>
    </row>
    <row r="5240" spans="1:16" s="3084" customFormat="1" ht="15">
      <c r="A5240" s="3085"/>
      <c r="K5240" s="3168"/>
      <c r="L5240" s="3085"/>
      <c r="M5240" s="3085"/>
      <c r="N5240" s="3085"/>
      <c r="P5240" s="3206"/>
    </row>
    <row r="5241" spans="1:16" s="3084" customFormat="1" ht="15">
      <c r="A5241" s="3085"/>
      <c r="K5241" s="3168"/>
      <c r="L5241" s="3085"/>
      <c r="M5241" s="3085"/>
      <c r="N5241" s="3085"/>
      <c r="P5241" s="3206"/>
    </row>
    <row r="5242" spans="1:16" s="3084" customFormat="1" ht="15">
      <c r="A5242" s="3085"/>
      <c r="K5242" s="3168"/>
      <c r="L5242" s="3085"/>
      <c r="M5242" s="3085"/>
      <c r="N5242" s="3085"/>
      <c r="P5242" s="3206"/>
    </row>
    <row r="5243" spans="1:16" s="3084" customFormat="1" ht="15">
      <c r="A5243" s="3085"/>
      <c r="K5243" s="3168"/>
      <c r="L5243" s="3085"/>
      <c r="M5243" s="3085"/>
      <c r="N5243" s="3085"/>
      <c r="P5243" s="3206"/>
    </row>
    <row r="5244" spans="1:16" s="3084" customFormat="1" ht="15">
      <c r="A5244" s="3085"/>
      <c r="K5244" s="3168"/>
      <c r="L5244" s="3085"/>
      <c r="M5244" s="3085"/>
      <c r="N5244" s="3085"/>
      <c r="P5244" s="3206"/>
    </row>
    <row r="5245" spans="1:16" s="3084" customFormat="1" ht="15">
      <c r="A5245" s="3085"/>
      <c r="K5245" s="3168"/>
      <c r="L5245" s="3085"/>
      <c r="M5245" s="3085"/>
      <c r="N5245" s="3085"/>
      <c r="P5245" s="3206"/>
    </row>
    <row r="5246" spans="1:16" s="3084" customFormat="1" ht="15">
      <c r="A5246" s="3085"/>
      <c r="K5246" s="3168"/>
      <c r="L5246" s="3085"/>
      <c r="M5246" s="3085"/>
      <c r="N5246" s="3085"/>
      <c r="P5246" s="3206"/>
    </row>
    <row r="5247" spans="1:16" s="3084" customFormat="1" ht="15">
      <c r="A5247" s="3085"/>
      <c r="K5247" s="3168"/>
      <c r="L5247" s="3085"/>
      <c r="M5247" s="3085"/>
      <c r="N5247" s="3085"/>
      <c r="P5247" s="3206"/>
    </row>
    <row r="5248" spans="1:16" s="3084" customFormat="1" ht="15">
      <c r="A5248" s="3085"/>
      <c r="K5248" s="3168"/>
      <c r="L5248" s="3085"/>
      <c r="M5248" s="3085"/>
      <c r="N5248" s="3085"/>
      <c r="P5248" s="3206"/>
    </row>
    <row r="5249" spans="1:16" s="3084" customFormat="1" ht="15">
      <c r="A5249" s="3085"/>
      <c r="K5249" s="3168"/>
      <c r="L5249" s="3085"/>
      <c r="M5249" s="3085"/>
      <c r="N5249" s="3085"/>
      <c r="P5249" s="3206"/>
    </row>
    <row r="5250" spans="1:16" s="3084" customFormat="1" ht="15">
      <c r="A5250" s="3085"/>
      <c r="K5250" s="3168"/>
      <c r="L5250" s="3085"/>
      <c r="M5250" s="3085"/>
      <c r="N5250" s="3085"/>
      <c r="P5250" s="3206"/>
    </row>
    <row r="5251" spans="1:16" s="3084" customFormat="1" ht="15">
      <c r="A5251" s="3085"/>
      <c r="K5251" s="3168"/>
      <c r="L5251" s="3085"/>
      <c r="M5251" s="3085"/>
      <c r="N5251" s="3085"/>
      <c r="P5251" s="3206"/>
    </row>
    <row r="5252" spans="1:16" s="3084" customFormat="1" ht="15">
      <c r="A5252" s="3085"/>
      <c r="K5252" s="3168"/>
      <c r="L5252" s="3085"/>
      <c r="M5252" s="3085"/>
      <c r="N5252" s="3085"/>
      <c r="P5252" s="3206"/>
    </row>
    <row r="5253" spans="1:16" s="3084" customFormat="1" ht="15">
      <c r="A5253" s="3085"/>
      <c r="K5253" s="3168"/>
      <c r="L5253" s="3085"/>
      <c r="M5253" s="3085"/>
      <c r="N5253" s="3085"/>
      <c r="P5253" s="3206"/>
    </row>
    <row r="5254" spans="1:16" s="3084" customFormat="1" ht="15">
      <c r="A5254" s="3085"/>
      <c r="K5254" s="3168"/>
      <c r="L5254" s="3085"/>
      <c r="M5254" s="3085"/>
      <c r="N5254" s="3085"/>
      <c r="P5254" s="3206"/>
    </row>
    <row r="5255" spans="1:16" s="3084" customFormat="1" ht="15">
      <c r="A5255" s="3085"/>
      <c r="K5255" s="3168"/>
      <c r="L5255" s="3085"/>
      <c r="M5255" s="3085"/>
      <c r="N5255" s="3085"/>
      <c r="P5255" s="3206"/>
    </row>
    <row r="5256" spans="1:16" s="3084" customFormat="1" ht="15">
      <c r="A5256" s="3085"/>
      <c r="K5256" s="3168"/>
      <c r="L5256" s="3085"/>
      <c r="M5256" s="3085"/>
      <c r="N5256" s="3085"/>
      <c r="P5256" s="3206"/>
    </row>
    <row r="5257" spans="1:16" s="3084" customFormat="1" ht="15">
      <c r="A5257" s="3085"/>
      <c r="K5257" s="3168"/>
      <c r="L5257" s="3085"/>
      <c r="M5257" s="3085"/>
      <c r="N5257" s="3085"/>
      <c r="P5257" s="3206"/>
    </row>
    <row r="5258" spans="1:16" s="3084" customFormat="1" ht="15">
      <c r="A5258" s="3085"/>
      <c r="K5258" s="3168"/>
      <c r="L5258" s="3085"/>
      <c r="M5258" s="3085"/>
      <c r="N5258" s="3085"/>
      <c r="P5258" s="3206"/>
    </row>
    <row r="5259" spans="1:16" s="3084" customFormat="1" ht="15">
      <c r="A5259" s="3085"/>
      <c r="K5259" s="3168"/>
      <c r="L5259" s="3085"/>
      <c r="M5259" s="3085"/>
      <c r="N5259" s="3085"/>
      <c r="P5259" s="3206"/>
    </row>
    <row r="5260" spans="1:16" s="3084" customFormat="1" ht="15">
      <c r="A5260" s="3085"/>
      <c r="K5260" s="3168"/>
      <c r="L5260" s="3085"/>
      <c r="M5260" s="3085"/>
      <c r="N5260" s="3085"/>
      <c r="P5260" s="3206"/>
    </row>
    <row r="5261" spans="1:16" s="3084" customFormat="1" ht="15">
      <c r="A5261" s="3085"/>
      <c r="K5261" s="3168"/>
      <c r="L5261" s="3085"/>
      <c r="M5261" s="3085"/>
      <c r="N5261" s="3085"/>
      <c r="P5261" s="3206"/>
    </row>
    <row r="5262" spans="1:16" s="3084" customFormat="1" ht="15">
      <c r="A5262" s="3085"/>
      <c r="K5262" s="3168"/>
      <c r="L5262" s="3085"/>
      <c r="M5262" s="3085"/>
      <c r="N5262" s="3085"/>
      <c r="P5262" s="3206"/>
    </row>
    <row r="5263" spans="1:16" s="3084" customFormat="1" ht="15">
      <c r="A5263" s="3085"/>
      <c r="K5263" s="3168"/>
      <c r="L5263" s="3085"/>
      <c r="M5263" s="3085"/>
      <c r="N5263" s="3085"/>
      <c r="P5263" s="3206"/>
    </row>
    <row r="5264" spans="1:16" s="3084" customFormat="1" ht="15">
      <c r="A5264" s="3085"/>
      <c r="K5264" s="3168"/>
      <c r="L5264" s="3085"/>
      <c r="M5264" s="3085"/>
      <c r="N5264" s="3085"/>
      <c r="P5264" s="3206"/>
    </row>
    <row r="5265" spans="1:16" s="3084" customFormat="1" ht="15">
      <c r="A5265" s="3085"/>
      <c r="K5265" s="3168"/>
      <c r="L5265" s="3085"/>
      <c r="M5265" s="3085"/>
      <c r="N5265" s="3085"/>
      <c r="P5265" s="3206"/>
    </row>
    <row r="5266" spans="1:16" s="3084" customFormat="1" ht="15">
      <c r="A5266" s="3085"/>
      <c r="K5266" s="3168"/>
      <c r="L5266" s="3085"/>
      <c r="M5266" s="3085"/>
      <c r="N5266" s="3085"/>
      <c r="P5266" s="3206"/>
    </row>
    <row r="5267" spans="1:16" s="3084" customFormat="1" ht="15">
      <c r="A5267" s="3085"/>
      <c r="K5267" s="3168"/>
      <c r="L5267" s="3085"/>
      <c r="M5267" s="3085"/>
      <c r="N5267" s="3085"/>
      <c r="P5267" s="3206"/>
    </row>
    <row r="5268" spans="1:16" s="3084" customFormat="1" ht="15">
      <c r="A5268" s="3085"/>
      <c r="K5268" s="3168"/>
      <c r="L5268" s="3085"/>
      <c r="M5268" s="3085"/>
      <c r="N5268" s="3085"/>
      <c r="P5268" s="3206"/>
    </row>
    <row r="5269" spans="1:16" s="3084" customFormat="1" ht="15">
      <c r="A5269" s="3085"/>
      <c r="K5269" s="3168"/>
      <c r="L5269" s="3085"/>
      <c r="M5269" s="3085"/>
      <c r="N5269" s="3085"/>
      <c r="P5269" s="3206"/>
    </row>
    <row r="5270" spans="1:16" s="3084" customFormat="1" ht="15">
      <c r="A5270" s="3085"/>
      <c r="K5270" s="3168"/>
      <c r="L5270" s="3085"/>
      <c r="M5270" s="3085"/>
      <c r="N5270" s="3085"/>
      <c r="P5270" s="3206"/>
    </row>
    <row r="5271" spans="1:16" s="3084" customFormat="1" ht="15">
      <c r="A5271" s="3085"/>
      <c r="K5271" s="3168"/>
      <c r="L5271" s="3085"/>
      <c r="M5271" s="3085"/>
      <c r="N5271" s="3085"/>
      <c r="P5271" s="3206"/>
    </row>
    <row r="5272" spans="1:16" s="3084" customFormat="1" ht="15">
      <c r="A5272" s="3085"/>
      <c r="K5272" s="3168"/>
      <c r="L5272" s="3085"/>
      <c r="M5272" s="3085"/>
      <c r="N5272" s="3085"/>
      <c r="P5272" s="3206"/>
    </row>
    <row r="5273" spans="1:16" s="3084" customFormat="1" ht="15">
      <c r="A5273" s="3085"/>
      <c r="K5273" s="3168"/>
      <c r="L5273" s="3085"/>
      <c r="M5273" s="3085"/>
      <c r="N5273" s="3085"/>
      <c r="P5273" s="3206"/>
    </row>
    <row r="5274" spans="1:16" s="3084" customFormat="1" ht="15">
      <c r="A5274" s="3085"/>
      <c r="K5274" s="3168"/>
      <c r="L5274" s="3085"/>
      <c r="M5274" s="3085"/>
      <c r="N5274" s="3085"/>
      <c r="P5274" s="3206"/>
    </row>
    <row r="5275" spans="1:16" s="3084" customFormat="1" ht="15">
      <c r="A5275" s="3085"/>
      <c r="K5275" s="3168"/>
      <c r="L5275" s="3085"/>
      <c r="M5275" s="3085"/>
      <c r="N5275" s="3085"/>
      <c r="P5275" s="3206"/>
    </row>
    <row r="5276" spans="1:16" s="3084" customFormat="1" ht="15">
      <c r="A5276" s="3085"/>
      <c r="K5276" s="3168"/>
      <c r="L5276" s="3085"/>
      <c r="M5276" s="3085"/>
      <c r="N5276" s="3085"/>
      <c r="P5276" s="3206"/>
    </row>
    <row r="5277" spans="1:16" s="3084" customFormat="1" ht="15">
      <c r="A5277" s="3085"/>
      <c r="K5277" s="3168"/>
      <c r="L5277" s="3085"/>
      <c r="M5277" s="3085"/>
      <c r="N5277" s="3085"/>
      <c r="P5277" s="3206"/>
    </row>
    <row r="5278" spans="1:16" s="3084" customFormat="1" ht="15">
      <c r="A5278" s="3085"/>
      <c r="K5278" s="3168"/>
      <c r="L5278" s="3085"/>
      <c r="M5278" s="3085"/>
      <c r="N5278" s="3085"/>
      <c r="P5278" s="3206"/>
    </row>
    <row r="5279" spans="1:16" s="3084" customFormat="1" ht="15">
      <c r="A5279" s="3085"/>
      <c r="K5279" s="3168"/>
      <c r="L5279" s="3085"/>
      <c r="M5279" s="3085"/>
      <c r="N5279" s="3085"/>
      <c r="P5279" s="3206"/>
    </row>
    <row r="5280" spans="1:16" s="3084" customFormat="1" ht="15">
      <c r="A5280" s="3085"/>
      <c r="K5280" s="3168"/>
      <c r="L5280" s="3085"/>
      <c r="M5280" s="3085"/>
      <c r="N5280" s="3085"/>
      <c r="P5280" s="3206"/>
    </row>
    <row r="5281" spans="1:16" s="3084" customFormat="1" ht="15">
      <c r="A5281" s="3085"/>
      <c r="K5281" s="3168"/>
      <c r="L5281" s="3085"/>
      <c r="M5281" s="3085"/>
      <c r="N5281" s="3085"/>
      <c r="P5281" s="3206"/>
    </row>
    <row r="5282" spans="1:16" s="3084" customFormat="1" ht="15">
      <c r="A5282" s="3085"/>
      <c r="K5282" s="3168"/>
      <c r="L5282" s="3085"/>
      <c r="M5282" s="3085"/>
      <c r="N5282" s="3085"/>
      <c r="P5282" s="3206"/>
    </row>
    <row r="5283" spans="1:16" s="3084" customFormat="1" ht="15">
      <c r="A5283" s="3085"/>
      <c r="K5283" s="3168"/>
      <c r="L5283" s="3085"/>
      <c r="M5283" s="3085"/>
      <c r="N5283" s="3085"/>
      <c r="P5283" s="3206"/>
    </row>
    <row r="5284" spans="1:16" s="3084" customFormat="1" ht="15">
      <c r="A5284" s="3085"/>
      <c r="K5284" s="3168"/>
      <c r="L5284" s="3085"/>
      <c r="M5284" s="3085"/>
      <c r="N5284" s="3085"/>
      <c r="P5284" s="3206"/>
    </row>
    <row r="5285" spans="1:16" s="3084" customFormat="1" ht="15">
      <c r="A5285" s="3085"/>
      <c r="K5285" s="3168"/>
      <c r="L5285" s="3085"/>
      <c r="M5285" s="3085"/>
      <c r="N5285" s="3085"/>
      <c r="P5285" s="3206"/>
    </row>
    <row r="5286" spans="1:16" s="3084" customFormat="1" ht="15">
      <c r="A5286" s="3085"/>
      <c r="K5286" s="3168"/>
      <c r="L5286" s="3085"/>
      <c r="M5286" s="3085"/>
      <c r="N5286" s="3085"/>
      <c r="P5286" s="3206"/>
    </row>
    <row r="5287" spans="1:16" s="3084" customFormat="1" ht="15">
      <c r="A5287" s="3085"/>
      <c r="K5287" s="3168"/>
      <c r="L5287" s="3085"/>
      <c r="M5287" s="3085"/>
      <c r="N5287" s="3085"/>
      <c r="P5287" s="3206"/>
    </row>
    <row r="5288" spans="1:16" s="3084" customFormat="1" ht="15">
      <c r="A5288" s="3085"/>
      <c r="K5288" s="3168"/>
      <c r="L5288" s="3085"/>
      <c r="M5288" s="3085"/>
      <c r="N5288" s="3085"/>
      <c r="P5288" s="3206"/>
    </row>
    <row r="5289" spans="1:16" s="3084" customFormat="1" ht="15">
      <c r="A5289" s="3085"/>
      <c r="K5289" s="3168"/>
      <c r="L5289" s="3085"/>
      <c r="M5289" s="3085"/>
      <c r="N5289" s="3085"/>
      <c r="P5289" s="3206"/>
    </row>
    <row r="5290" spans="1:16" s="3084" customFormat="1" ht="15">
      <c r="A5290" s="3085"/>
      <c r="K5290" s="3168"/>
      <c r="L5290" s="3085"/>
      <c r="M5290" s="3085"/>
      <c r="N5290" s="3085"/>
      <c r="P5290" s="3206"/>
    </row>
    <row r="5291" spans="1:16" s="3084" customFormat="1" ht="15">
      <c r="A5291" s="3085"/>
      <c r="K5291" s="3168"/>
      <c r="L5291" s="3085"/>
      <c r="M5291" s="3085"/>
      <c r="N5291" s="3085"/>
      <c r="P5291" s="3206"/>
    </row>
    <row r="5292" spans="1:16" s="3084" customFormat="1" ht="15">
      <c r="A5292" s="3085"/>
      <c r="K5292" s="3168"/>
      <c r="L5292" s="3085"/>
      <c r="M5292" s="3085"/>
      <c r="N5292" s="3085"/>
      <c r="P5292" s="3206"/>
    </row>
    <row r="5293" spans="1:16" s="3084" customFormat="1" ht="15">
      <c r="A5293" s="3085"/>
      <c r="K5293" s="3168"/>
      <c r="L5293" s="3085"/>
      <c r="M5293" s="3085"/>
      <c r="N5293" s="3085"/>
      <c r="P5293" s="3206"/>
    </row>
    <row r="5294" spans="1:16" s="3084" customFormat="1" ht="15">
      <c r="A5294" s="3085"/>
      <c r="K5294" s="3168"/>
      <c r="L5294" s="3085"/>
      <c r="M5294" s="3085"/>
      <c r="N5294" s="3085"/>
      <c r="P5294" s="3206"/>
    </row>
    <row r="5295" spans="1:16" s="3084" customFormat="1" ht="15">
      <c r="A5295" s="3085"/>
      <c r="K5295" s="3168"/>
      <c r="L5295" s="3085"/>
      <c r="M5295" s="3085"/>
      <c r="N5295" s="3085"/>
      <c r="P5295" s="3206"/>
    </row>
    <row r="5296" spans="1:16" s="3084" customFormat="1" ht="15">
      <c r="A5296" s="3085"/>
      <c r="K5296" s="3168"/>
      <c r="L5296" s="3085"/>
      <c r="M5296" s="3085"/>
      <c r="N5296" s="3085"/>
      <c r="P5296" s="3206"/>
    </row>
    <row r="5297" spans="1:16" s="3084" customFormat="1" ht="15">
      <c r="A5297" s="3085"/>
      <c r="K5297" s="3168"/>
      <c r="L5297" s="3085"/>
      <c r="M5297" s="3085"/>
      <c r="N5297" s="3085"/>
      <c r="P5297" s="3206"/>
    </row>
    <row r="5298" spans="1:16" s="3084" customFormat="1" ht="15">
      <c r="A5298" s="3085"/>
      <c r="K5298" s="3168"/>
      <c r="L5298" s="3085"/>
      <c r="M5298" s="3085"/>
      <c r="N5298" s="3085"/>
      <c r="P5298" s="3206"/>
    </row>
    <row r="5299" spans="1:16" s="3084" customFormat="1" ht="15">
      <c r="A5299" s="3085"/>
      <c r="K5299" s="3168"/>
      <c r="L5299" s="3085"/>
      <c r="M5299" s="3085"/>
      <c r="N5299" s="3085"/>
      <c r="P5299" s="3206"/>
    </row>
    <row r="5300" spans="1:16" s="3084" customFormat="1" ht="15">
      <c r="A5300" s="3085"/>
      <c r="K5300" s="3168"/>
      <c r="L5300" s="3085"/>
      <c r="M5300" s="3085"/>
      <c r="N5300" s="3085"/>
      <c r="P5300" s="3206"/>
    </row>
    <row r="5301" spans="1:16" s="3084" customFormat="1" ht="15">
      <c r="A5301" s="3085"/>
      <c r="K5301" s="3168"/>
      <c r="L5301" s="3085"/>
      <c r="M5301" s="3085"/>
      <c r="N5301" s="3085"/>
      <c r="P5301" s="3206"/>
    </row>
    <row r="5302" spans="1:16" s="3084" customFormat="1" ht="15">
      <c r="A5302" s="3085"/>
      <c r="K5302" s="3168"/>
      <c r="L5302" s="3085"/>
      <c r="M5302" s="3085"/>
      <c r="N5302" s="3085"/>
      <c r="P5302" s="3206"/>
    </row>
    <row r="5303" spans="1:16" s="3084" customFormat="1" ht="15">
      <c r="A5303" s="3085"/>
      <c r="K5303" s="3168"/>
      <c r="L5303" s="3085"/>
      <c r="M5303" s="3085"/>
      <c r="N5303" s="3085"/>
      <c r="P5303" s="3206"/>
    </row>
    <row r="5304" spans="1:16" s="3084" customFormat="1" ht="15">
      <c r="A5304" s="3085"/>
      <c r="K5304" s="3168"/>
      <c r="L5304" s="3085"/>
      <c r="M5304" s="3085"/>
      <c r="N5304" s="3085"/>
      <c r="P5304" s="3206"/>
    </row>
    <row r="5305" spans="1:16" s="3084" customFormat="1" ht="15">
      <c r="A5305" s="3085"/>
      <c r="K5305" s="3168"/>
      <c r="L5305" s="3085"/>
      <c r="M5305" s="3085"/>
      <c r="N5305" s="3085"/>
      <c r="P5305" s="3206"/>
    </row>
    <row r="5306" spans="1:16" s="3084" customFormat="1" ht="15">
      <c r="A5306" s="3085"/>
      <c r="K5306" s="3168"/>
      <c r="L5306" s="3085"/>
      <c r="M5306" s="3085"/>
      <c r="N5306" s="3085"/>
      <c r="P5306" s="3206"/>
    </row>
    <row r="5307" spans="1:16" s="3084" customFormat="1" ht="15">
      <c r="A5307" s="3085"/>
      <c r="K5307" s="3168"/>
      <c r="L5307" s="3085"/>
      <c r="M5307" s="3085"/>
      <c r="N5307" s="3085"/>
      <c r="P5307" s="3206"/>
    </row>
    <row r="5308" spans="1:16" s="3084" customFormat="1" ht="15">
      <c r="A5308" s="3085"/>
      <c r="K5308" s="3168"/>
      <c r="L5308" s="3085"/>
      <c r="M5308" s="3085"/>
      <c r="N5308" s="3085"/>
      <c r="P5308" s="3206"/>
    </row>
    <row r="5309" spans="1:16" s="3084" customFormat="1" ht="15">
      <c r="A5309" s="3085"/>
      <c r="K5309" s="3168"/>
      <c r="L5309" s="3085"/>
      <c r="M5309" s="3085"/>
      <c r="N5309" s="3085"/>
      <c r="P5309" s="3206"/>
    </row>
    <row r="5310" spans="1:16" s="3084" customFormat="1" ht="15">
      <c r="A5310" s="3085"/>
      <c r="K5310" s="3168"/>
      <c r="L5310" s="3085"/>
      <c r="M5310" s="3085"/>
      <c r="N5310" s="3085"/>
      <c r="P5310" s="3206"/>
    </row>
    <row r="5311" spans="1:16" s="3084" customFormat="1" ht="15">
      <c r="A5311" s="3085"/>
      <c r="K5311" s="3168"/>
      <c r="L5311" s="3085"/>
      <c r="M5311" s="3085"/>
      <c r="N5311" s="3085"/>
      <c r="P5311" s="3206"/>
    </row>
    <row r="5312" spans="1:16" s="3084" customFormat="1" ht="15">
      <c r="A5312" s="3085"/>
      <c r="K5312" s="3168"/>
      <c r="L5312" s="3085"/>
      <c r="M5312" s="3085"/>
      <c r="N5312" s="3085"/>
      <c r="P5312" s="3206"/>
    </row>
    <row r="5313" spans="1:16" s="3084" customFormat="1" ht="15">
      <c r="A5313" s="3085"/>
      <c r="K5313" s="3168"/>
      <c r="L5313" s="3085"/>
      <c r="M5313" s="3085"/>
      <c r="N5313" s="3085"/>
      <c r="P5313" s="3206"/>
    </row>
    <row r="5314" spans="1:16" s="3084" customFormat="1" ht="15">
      <c r="A5314" s="3085"/>
      <c r="K5314" s="3168"/>
      <c r="L5314" s="3085"/>
      <c r="M5314" s="3085"/>
      <c r="N5314" s="3085"/>
      <c r="P5314" s="3206"/>
    </row>
    <row r="5315" spans="1:16" s="3084" customFormat="1" ht="15">
      <c r="A5315" s="3085"/>
      <c r="K5315" s="3168"/>
      <c r="L5315" s="3085"/>
      <c r="M5315" s="3085"/>
      <c r="N5315" s="3085"/>
      <c r="P5315" s="3206"/>
    </row>
    <row r="5316" spans="1:16" s="3084" customFormat="1" ht="15">
      <c r="A5316" s="3085"/>
      <c r="K5316" s="3168"/>
      <c r="L5316" s="3085"/>
      <c r="M5316" s="3085"/>
      <c r="N5316" s="3085"/>
      <c r="P5316" s="3206"/>
    </row>
    <row r="5317" spans="1:16" s="3084" customFormat="1" ht="15">
      <c r="A5317" s="3085"/>
      <c r="K5317" s="3168"/>
      <c r="L5317" s="3085"/>
      <c r="M5317" s="3085"/>
      <c r="N5317" s="3085"/>
      <c r="P5317" s="3206"/>
    </row>
    <row r="5318" spans="1:16" s="3084" customFormat="1" ht="15">
      <c r="A5318" s="3085"/>
      <c r="K5318" s="3168"/>
      <c r="L5318" s="3085"/>
      <c r="M5318" s="3085"/>
      <c r="N5318" s="3085"/>
      <c r="P5318" s="3206"/>
    </row>
    <row r="5319" spans="1:16" s="3084" customFormat="1" ht="15">
      <c r="A5319" s="3085"/>
      <c r="K5319" s="3168"/>
      <c r="L5319" s="3085"/>
      <c r="M5319" s="3085"/>
      <c r="N5319" s="3085"/>
      <c r="P5319" s="3206"/>
    </row>
    <row r="5320" spans="1:16" s="3084" customFormat="1" ht="15">
      <c r="A5320" s="3085"/>
      <c r="K5320" s="3168"/>
      <c r="L5320" s="3085"/>
      <c r="M5320" s="3085"/>
      <c r="N5320" s="3085"/>
      <c r="P5320" s="3206"/>
    </row>
    <row r="5321" spans="1:16" s="3084" customFormat="1" ht="15">
      <c r="A5321" s="3085"/>
      <c r="K5321" s="3168"/>
      <c r="L5321" s="3085"/>
      <c r="M5321" s="3085"/>
      <c r="N5321" s="3085"/>
      <c r="P5321" s="3206"/>
    </row>
    <row r="5322" spans="1:16" s="3084" customFormat="1" ht="15">
      <c r="A5322" s="3085"/>
      <c r="K5322" s="3168"/>
      <c r="L5322" s="3085"/>
      <c r="M5322" s="3085"/>
      <c r="N5322" s="3085"/>
      <c r="P5322" s="3206"/>
    </row>
    <row r="5323" spans="1:16" s="3084" customFormat="1" ht="15">
      <c r="A5323" s="3085"/>
      <c r="K5323" s="3168"/>
      <c r="L5323" s="3085"/>
      <c r="M5323" s="3085"/>
      <c r="N5323" s="3085"/>
      <c r="P5323" s="3206"/>
    </row>
    <row r="5324" spans="1:16" s="3084" customFormat="1" ht="15">
      <c r="A5324" s="3085"/>
      <c r="K5324" s="3168"/>
      <c r="L5324" s="3085"/>
      <c r="M5324" s="3085"/>
      <c r="N5324" s="3085"/>
      <c r="P5324" s="3206"/>
    </row>
    <row r="5325" spans="1:16" s="3084" customFormat="1" ht="15">
      <c r="A5325" s="3085"/>
      <c r="K5325" s="3168"/>
      <c r="L5325" s="3085"/>
      <c r="M5325" s="3085"/>
      <c r="N5325" s="3085"/>
      <c r="P5325" s="3206"/>
    </row>
    <row r="5326" spans="1:16" s="3084" customFormat="1" ht="15">
      <c r="A5326" s="3085"/>
      <c r="K5326" s="3168"/>
      <c r="L5326" s="3085"/>
      <c r="M5326" s="3085"/>
      <c r="N5326" s="3085"/>
      <c r="P5326" s="3206"/>
    </row>
    <row r="5327" spans="1:16" s="3084" customFormat="1" ht="15">
      <c r="A5327" s="3085"/>
      <c r="K5327" s="3168"/>
      <c r="L5327" s="3085"/>
      <c r="M5327" s="3085"/>
      <c r="N5327" s="3085"/>
      <c r="P5327" s="3206"/>
    </row>
    <row r="5328" spans="1:16" s="3084" customFormat="1" ht="15">
      <c r="A5328" s="3085"/>
      <c r="K5328" s="3168"/>
      <c r="L5328" s="3085"/>
      <c r="M5328" s="3085"/>
      <c r="N5328" s="3085"/>
      <c r="P5328" s="3206"/>
    </row>
    <row r="5329" spans="1:16" s="3084" customFormat="1" ht="15">
      <c r="A5329" s="3085"/>
      <c r="K5329" s="3168"/>
      <c r="L5329" s="3085"/>
      <c r="M5329" s="3085"/>
      <c r="N5329" s="3085"/>
      <c r="P5329" s="3206"/>
    </row>
    <row r="5330" spans="1:16" s="3084" customFormat="1" ht="15">
      <c r="A5330" s="3085"/>
      <c r="K5330" s="3168"/>
      <c r="L5330" s="3085"/>
      <c r="M5330" s="3085"/>
      <c r="N5330" s="3085"/>
      <c r="P5330" s="3206"/>
    </row>
    <row r="5331" spans="1:16" s="3084" customFormat="1" ht="15">
      <c r="A5331" s="3085"/>
      <c r="K5331" s="3168"/>
      <c r="L5331" s="3085"/>
      <c r="M5331" s="3085"/>
      <c r="N5331" s="3085"/>
      <c r="P5331" s="3206"/>
    </row>
    <row r="5332" spans="1:16" s="3084" customFormat="1" ht="15">
      <c r="A5332" s="3085"/>
      <c r="K5332" s="3168"/>
      <c r="L5332" s="3085"/>
      <c r="M5332" s="3085"/>
      <c r="N5332" s="3085"/>
      <c r="P5332" s="3206"/>
    </row>
    <row r="5333" spans="1:16" s="3084" customFormat="1" ht="15">
      <c r="A5333" s="3085"/>
      <c r="K5333" s="3168"/>
      <c r="L5333" s="3085"/>
      <c r="M5333" s="3085"/>
      <c r="N5333" s="3085"/>
      <c r="P5333" s="3206"/>
    </row>
    <row r="5334" spans="1:16" s="3084" customFormat="1" ht="15">
      <c r="A5334" s="3085"/>
      <c r="K5334" s="3168"/>
      <c r="L5334" s="3085"/>
      <c r="M5334" s="3085"/>
      <c r="N5334" s="3085"/>
      <c r="P5334" s="3206"/>
    </row>
    <row r="5335" spans="1:16" s="3084" customFormat="1" ht="15">
      <c r="A5335" s="3085"/>
      <c r="K5335" s="3168"/>
      <c r="L5335" s="3085"/>
      <c r="M5335" s="3085"/>
      <c r="N5335" s="3085"/>
      <c r="P5335" s="3206"/>
    </row>
    <row r="5336" spans="1:16" s="3084" customFormat="1" ht="15">
      <c r="A5336" s="3085"/>
      <c r="K5336" s="3168"/>
      <c r="L5336" s="3085"/>
      <c r="M5336" s="3085"/>
      <c r="N5336" s="3085"/>
      <c r="P5336" s="3206"/>
    </row>
    <row r="5337" spans="1:16" s="3084" customFormat="1" ht="15">
      <c r="A5337" s="3085"/>
      <c r="K5337" s="3168"/>
      <c r="L5337" s="3085"/>
      <c r="M5337" s="3085"/>
      <c r="N5337" s="3085"/>
      <c r="P5337" s="3206"/>
    </row>
    <row r="5338" spans="1:16" s="3084" customFormat="1" ht="15">
      <c r="A5338" s="3085"/>
      <c r="K5338" s="3168"/>
      <c r="L5338" s="3085"/>
      <c r="M5338" s="3085"/>
      <c r="N5338" s="3085"/>
      <c r="P5338" s="3206"/>
    </row>
    <row r="5339" spans="1:16" s="3084" customFormat="1" ht="15">
      <c r="A5339" s="3085"/>
      <c r="K5339" s="3168"/>
      <c r="L5339" s="3085"/>
      <c r="M5339" s="3085"/>
      <c r="N5339" s="3085"/>
      <c r="P5339" s="3206"/>
    </row>
    <row r="5340" spans="1:16" s="3084" customFormat="1" ht="15">
      <c r="A5340" s="3085"/>
      <c r="K5340" s="3168"/>
      <c r="L5340" s="3085"/>
      <c r="M5340" s="3085"/>
      <c r="N5340" s="3085"/>
      <c r="P5340" s="3206"/>
    </row>
    <row r="5341" spans="1:16" s="3084" customFormat="1" ht="15">
      <c r="A5341" s="3085"/>
      <c r="K5341" s="3168"/>
      <c r="L5341" s="3085"/>
      <c r="M5341" s="3085"/>
      <c r="N5341" s="3085"/>
      <c r="P5341" s="3206"/>
    </row>
    <row r="5342" spans="1:16" s="3084" customFormat="1" ht="15">
      <c r="A5342" s="3085"/>
      <c r="K5342" s="3168"/>
      <c r="L5342" s="3085"/>
      <c r="M5342" s="3085"/>
      <c r="N5342" s="3085"/>
      <c r="P5342" s="3206"/>
    </row>
    <row r="5343" spans="1:16" s="3084" customFormat="1" ht="15">
      <c r="A5343" s="3085"/>
      <c r="K5343" s="3168"/>
      <c r="L5343" s="3085"/>
      <c r="M5343" s="3085"/>
      <c r="N5343" s="3085"/>
      <c r="P5343" s="3206"/>
    </row>
    <row r="5344" spans="1:16" s="3084" customFormat="1" ht="15">
      <c r="A5344" s="3085"/>
      <c r="K5344" s="3168"/>
      <c r="L5344" s="3085"/>
      <c r="M5344" s="3085"/>
      <c r="N5344" s="3085"/>
      <c r="P5344" s="3206"/>
    </row>
    <row r="5345" spans="1:16" s="3084" customFormat="1" ht="15">
      <c r="A5345" s="3085"/>
      <c r="K5345" s="3168"/>
      <c r="L5345" s="3085"/>
      <c r="M5345" s="3085"/>
      <c r="N5345" s="3085"/>
      <c r="P5345" s="3206"/>
    </row>
    <row r="5346" spans="1:16" s="3084" customFormat="1" ht="15">
      <c r="A5346" s="3085"/>
      <c r="K5346" s="3168"/>
      <c r="L5346" s="3085"/>
      <c r="M5346" s="3085"/>
      <c r="N5346" s="3085"/>
      <c r="P5346" s="3206"/>
    </row>
    <row r="5347" spans="1:16" s="3084" customFormat="1" ht="15">
      <c r="A5347" s="3085"/>
      <c r="K5347" s="3168"/>
      <c r="L5347" s="3085"/>
      <c r="M5347" s="3085"/>
      <c r="N5347" s="3085"/>
      <c r="P5347" s="3206"/>
    </row>
    <row r="5348" spans="1:16" s="3084" customFormat="1" ht="15">
      <c r="A5348" s="3085"/>
      <c r="K5348" s="3168"/>
      <c r="L5348" s="3085"/>
      <c r="M5348" s="3085"/>
      <c r="N5348" s="3085"/>
      <c r="P5348" s="3206"/>
    </row>
    <row r="5349" spans="1:16" s="3084" customFormat="1" ht="15">
      <c r="A5349" s="3085"/>
      <c r="K5349" s="3168"/>
      <c r="L5349" s="3085"/>
      <c r="M5349" s="3085"/>
      <c r="N5349" s="3085"/>
      <c r="P5349" s="3206"/>
    </row>
    <row r="5350" spans="1:16" s="3084" customFormat="1" ht="15">
      <c r="A5350" s="3085"/>
      <c r="K5350" s="3168"/>
      <c r="L5350" s="3085"/>
      <c r="M5350" s="3085"/>
      <c r="N5350" s="3085"/>
      <c r="P5350" s="3206"/>
    </row>
    <row r="5351" spans="1:16" s="3084" customFormat="1" ht="15">
      <c r="A5351" s="3085"/>
      <c r="K5351" s="3168"/>
      <c r="L5351" s="3085"/>
      <c r="M5351" s="3085"/>
      <c r="N5351" s="3085"/>
      <c r="P5351" s="3206"/>
    </row>
    <row r="5352" spans="1:16" s="3084" customFormat="1" ht="15">
      <c r="A5352" s="3085"/>
      <c r="K5352" s="3168"/>
      <c r="L5352" s="3085"/>
      <c r="M5352" s="3085"/>
      <c r="N5352" s="3085"/>
      <c r="P5352" s="3206"/>
    </row>
    <row r="5353" spans="1:16" s="3084" customFormat="1" ht="15">
      <c r="A5353" s="3085"/>
      <c r="K5353" s="3168"/>
      <c r="L5353" s="3085"/>
      <c r="M5353" s="3085"/>
      <c r="N5353" s="3085"/>
      <c r="P5353" s="3206"/>
    </row>
    <row r="5354" spans="1:16" s="3084" customFormat="1" ht="15">
      <c r="A5354" s="3085"/>
      <c r="K5354" s="3168"/>
      <c r="L5354" s="3085"/>
      <c r="M5354" s="3085"/>
      <c r="N5354" s="3085"/>
      <c r="P5354" s="3206"/>
    </row>
    <row r="5355" spans="1:16" s="3084" customFormat="1" ht="15">
      <c r="A5355" s="3085"/>
      <c r="K5355" s="3168"/>
      <c r="L5355" s="3085"/>
      <c r="M5355" s="3085"/>
      <c r="N5355" s="3085"/>
      <c r="P5355" s="3206"/>
    </row>
    <row r="5356" spans="1:16" s="3084" customFormat="1" ht="15">
      <c r="A5356" s="3085"/>
      <c r="K5356" s="3168"/>
      <c r="L5356" s="3085"/>
      <c r="M5356" s="3085"/>
      <c r="N5356" s="3085"/>
      <c r="P5356" s="3206"/>
    </row>
    <row r="5357" spans="1:16" s="3084" customFormat="1" ht="15">
      <c r="A5357" s="3085"/>
      <c r="K5357" s="3168"/>
      <c r="L5357" s="3085"/>
      <c r="M5357" s="3085"/>
      <c r="N5357" s="3085"/>
      <c r="P5357" s="3206"/>
    </row>
    <row r="5358" spans="1:16" s="3084" customFormat="1" ht="15">
      <c r="A5358" s="3085"/>
      <c r="K5358" s="3168"/>
      <c r="L5358" s="3085"/>
      <c r="M5358" s="3085"/>
      <c r="N5358" s="3085"/>
      <c r="P5358" s="3206"/>
    </row>
    <row r="5359" spans="1:16" s="3084" customFormat="1" ht="15">
      <c r="A5359" s="3085"/>
      <c r="K5359" s="3168"/>
      <c r="L5359" s="3085"/>
      <c r="M5359" s="3085"/>
      <c r="N5359" s="3085"/>
      <c r="P5359" s="3206"/>
    </row>
    <row r="5360" spans="1:16" s="3084" customFormat="1" ht="15">
      <c r="A5360" s="3085"/>
      <c r="K5360" s="3168"/>
      <c r="L5360" s="3085"/>
      <c r="M5360" s="3085"/>
      <c r="N5360" s="3085"/>
      <c r="P5360" s="3206"/>
    </row>
    <row r="5361" spans="1:16" s="3084" customFormat="1" ht="15">
      <c r="A5361" s="3085"/>
      <c r="K5361" s="3168"/>
      <c r="L5361" s="3085"/>
      <c r="M5361" s="3085"/>
      <c r="N5361" s="3085"/>
      <c r="P5361" s="3206"/>
    </row>
    <row r="5362" spans="1:16" s="3084" customFormat="1" ht="15">
      <c r="A5362" s="3085"/>
      <c r="K5362" s="3168"/>
      <c r="L5362" s="3085"/>
      <c r="M5362" s="3085"/>
      <c r="N5362" s="3085"/>
      <c r="P5362" s="3206"/>
    </row>
    <row r="5363" spans="1:16" s="3084" customFormat="1" ht="15">
      <c r="A5363" s="3085"/>
      <c r="K5363" s="3168"/>
      <c r="L5363" s="3085"/>
      <c r="M5363" s="3085"/>
      <c r="N5363" s="3085"/>
      <c r="P5363" s="3206"/>
    </row>
    <row r="5364" spans="1:16" s="3084" customFormat="1" ht="15">
      <c r="A5364" s="3085"/>
      <c r="K5364" s="3168"/>
      <c r="L5364" s="3085"/>
      <c r="M5364" s="3085"/>
      <c r="N5364" s="3085"/>
      <c r="P5364" s="3206"/>
    </row>
    <row r="5365" spans="1:16" s="3084" customFormat="1" ht="15">
      <c r="A5365" s="3085"/>
      <c r="K5365" s="3168"/>
      <c r="L5365" s="3085"/>
      <c r="M5365" s="3085"/>
      <c r="N5365" s="3085"/>
      <c r="P5365" s="3206"/>
    </row>
    <row r="5366" spans="1:16" s="3084" customFormat="1" ht="15">
      <c r="A5366" s="3085"/>
      <c r="K5366" s="3168"/>
      <c r="L5366" s="3085"/>
      <c r="M5366" s="3085"/>
      <c r="N5366" s="3085"/>
      <c r="P5366" s="3206"/>
    </row>
    <row r="5367" spans="1:16" s="3084" customFormat="1" ht="15">
      <c r="A5367" s="3085"/>
      <c r="K5367" s="3168"/>
      <c r="L5367" s="3085"/>
      <c r="M5367" s="3085"/>
      <c r="N5367" s="3085"/>
      <c r="P5367" s="3206"/>
    </row>
    <row r="5368" spans="1:16" s="3084" customFormat="1" ht="15">
      <c r="A5368" s="3085"/>
      <c r="K5368" s="3168"/>
      <c r="L5368" s="3085"/>
      <c r="M5368" s="3085"/>
      <c r="N5368" s="3085"/>
      <c r="P5368" s="3206"/>
    </row>
    <row r="5369" spans="1:16" s="3084" customFormat="1" ht="15">
      <c r="A5369" s="3085"/>
      <c r="K5369" s="3168"/>
      <c r="L5369" s="3085"/>
      <c r="M5369" s="3085"/>
      <c r="N5369" s="3085"/>
      <c r="P5369" s="3206"/>
    </row>
    <row r="5370" spans="1:16" s="3084" customFormat="1" ht="15">
      <c r="A5370" s="3085"/>
      <c r="K5370" s="3168"/>
      <c r="L5370" s="3085"/>
      <c r="M5370" s="3085"/>
      <c r="N5370" s="3085"/>
      <c r="P5370" s="3206"/>
    </row>
    <row r="5371" spans="1:16" s="3084" customFormat="1" ht="15">
      <c r="A5371" s="3085"/>
      <c r="K5371" s="3168"/>
      <c r="L5371" s="3085"/>
      <c r="M5371" s="3085"/>
      <c r="N5371" s="3085"/>
      <c r="P5371" s="3206"/>
    </row>
    <row r="5372" spans="1:16" s="3084" customFormat="1" ht="15">
      <c r="A5372" s="3085"/>
      <c r="K5372" s="3168"/>
      <c r="L5372" s="3085"/>
      <c r="M5372" s="3085"/>
      <c r="N5372" s="3085"/>
      <c r="P5372" s="3206"/>
    </row>
    <row r="5373" spans="1:16" s="3084" customFormat="1" ht="15">
      <c r="A5373" s="3085"/>
      <c r="K5373" s="3168"/>
      <c r="L5373" s="3085"/>
      <c r="M5373" s="3085"/>
      <c r="N5373" s="3085"/>
      <c r="P5373" s="3206"/>
    </row>
    <row r="5374" spans="1:16" s="3084" customFormat="1" ht="15">
      <c r="A5374" s="3085"/>
      <c r="K5374" s="3168"/>
      <c r="L5374" s="3085"/>
      <c r="M5374" s="3085"/>
      <c r="N5374" s="3085"/>
      <c r="P5374" s="3206"/>
    </row>
    <row r="5375" spans="1:16" s="3084" customFormat="1" ht="15">
      <c r="A5375" s="3085"/>
      <c r="K5375" s="3168"/>
      <c r="L5375" s="3085"/>
      <c r="M5375" s="3085"/>
      <c r="N5375" s="3085"/>
      <c r="P5375" s="3206"/>
    </row>
    <row r="5376" spans="1:16" s="3084" customFormat="1" ht="15">
      <c r="A5376" s="3085"/>
      <c r="K5376" s="3168"/>
      <c r="L5376" s="3085"/>
      <c r="M5376" s="3085"/>
      <c r="N5376" s="3085"/>
      <c r="P5376" s="3206"/>
    </row>
    <row r="5377" spans="1:16" s="3084" customFormat="1" ht="15">
      <c r="A5377" s="3085"/>
      <c r="K5377" s="3168"/>
      <c r="L5377" s="3085"/>
      <c r="M5377" s="3085"/>
      <c r="N5377" s="3085"/>
      <c r="P5377" s="3206"/>
    </row>
    <row r="5378" spans="1:16" s="3084" customFormat="1" ht="15">
      <c r="A5378" s="3085"/>
      <c r="K5378" s="3168"/>
      <c r="L5378" s="3085"/>
      <c r="M5378" s="3085"/>
      <c r="N5378" s="3085"/>
      <c r="P5378" s="3206"/>
    </row>
    <row r="5379" spans="1:16" s="3084" customFormat="1" ht="15">
      <c r="A5379" s="3085"/>
      <c r="K5379" s="3168"/>
      <c r="L5379" s="3085"/>
      <c r="M5379" s="3085"/>
      <c r="N5379" s="3085"/>
      <c r="P5379" s="3206"/>
    </row>
    <row r="5380" spans="1:16" s="3084" customFormat="1" ht="15">
      <c r="A5380" s="3085"/>
      <c r="K5380" s="3168"/>
      <c r="L5380" s="3085"/>
      <c r="M5380" s="3085"/>
      <c r="N5380" s="3085"/>
      <c r="P5380" s="3206"/>
    </row>
    <row r="5381" spans="1:16" s="3084" customFormat="1" ht="15">
      <c r="A5381" s="3085"/>
      <c r="K5381" s="3168"/>
      <c r="L5381" s="3085"/>
      <c r="M5381" s="3085"/>
      <c r="N5381" s="3085"/>
      <c r="P5381" s="3206"/>
    </row>
    <row r="5382" spans="1:16" s="3084" customFormat="1" ht="15">
      <c r="A5382" s="3085"/>
      <c r="K5382" s="3168"/>
      <c r="L5382" s="3085"/>
      <c r="M5382" s="3085"/>
      <c r="N5382" s="3085"/>
      <c r="P5382" s="3206"/>
    </row>
    <row r="5383" spans="1:16" s="3084" customFormat="1" ht="15">
      <c r="A5383" s="3085"/>
      <c r="K5383" s="3168"/>
      <c r="L5383" s="3085"/>
      <c r="M5383" s="3085"/>
      <c r="N5383" s="3085"/>
      <c r="P5383" s="3206"/>
    </row>
    <row r="5384" spans="1:16" s="3084" customFormat="1" ht="15">
      <c r="A5384" s="3085"/>
      <c r="K5384" s="3168"/>
      <c r="L5384" s="3085"/>
      <c r="M5384" s="3085"/>
      <c r="N5384" s="3085"/>
      <c r="P5384" s="3206"/>
    </row>
    <row r="5385" spans="1:16" s="3084" customFormat="1" ht="15">
      <c r="A5385" s="3085"/>
      <c r="K5385" s="3168"/>
      <c r="L5385" s="3085"/>
      <c r="M5385" s="3085"/>
      <c r="N5385" s="3085"/>
      <c r="P5385" s="3206"/>
    </row>
    <row r="5386" spans="1:16" s="3084" customFormat="1" ht="15">
      <c r="A5386" s="3085"/>
      <c r="K5386" s="3168"/>
      <c r="L5386" s="3085"/>
      <c r="M5386" s="3085"/>
      <c r="N5386" s="3085"/>
      <c r="P5386" s="3206"/>
    </row>
    <row r="5387" spans="1:16" s="3084" customFormat="1" ht="15">
      <c r="A5387" s="3085"/>
      <c r="K5387" s="3168"/>
      <c r="L5387" s="3085"/>
      <c r="M5387" s="3085"/>
      <c r="N5387" s="3085"/>
      <c r="P5387" s="3206"/>
    </row>
    <row r="5388" spans="1:16" s="3084" customFormat="1" ht="15">
      <c r="A5388" s="3085"/>
      <c r="K5388" s="3168"/>
      <c r="L5388" s="3085"/>
      <c r="M5388" s="3085"/>
      <c r="N5388" s="3085"/>
      <c r="P5388" s="3206"/>
    </row>
    <row r="5389" spans="1:16" s="3084" customFormat="1" ht="15">
      <c r="A5389" s="3085"/>
      <c r="K5389" s="3168"/>
      <c r="L5389" s="3085"/>
      <c r="M5389" s="3085"/>
      <c r="N5389" s="3085"/>
      <c r="P5389" s="3206"/>
    </row>
    <row r="5390" spans="1:16" s="3084" customFormat="1" ht="15">
      <c r="A5390" s="3085"/>
      <c r="K5390" s="3168"/>
      <c r="L5390" s="3085"/>
      <c r="M5390" s="3085"/>
      <c r="N5390" s="3085"/>
      <c r="P5390" s="3206"/>
    </row>
    <row r="5391" spans="1:16" s="3084" customFormat="1" ht="15">
      <c r="A5391" s="3085"/>
      <c r="K5391" s="3168"/>
      <c r="L5391" s="3085"/>
      <c r="M5391" s="3085"/>
      <c r="N5391" s="3085"/>
      <c r="P5391" s="3206"/>
    </row>
    <row r="5392" spans="1:16" s="3084" customFormat="1" ht="15">
      <c r="A5392" s="3085"/>
      <c r="K5392" s="3168"/>
      <c r="L5392" s="3085"/>
      <c r="M5392" s="3085"/>
      <c r="N5392" s="3085"/>
      <c r="P5392" s="3206"/>
    </row>
    <row r="5393" spans="1:16" s="3084" customFormat="1" ht="15">
      <c r="A5393" s="3085"/>
      <c r="K5393" s="3168"/>
      <c r="L5393" s="3085"/>
      <c r="M5393" s="3085"/>
      <c r="N5393" s="3085"/>
      <c r="P5393" s="3206"/>
    </row>
    <row r="5394" spans="1:16" s="3084" customFormat="1" ht="15">
      <c r="A5394" s="3085"/>
      <c r="K5394" s="3168"/>
      <c r="L5394" s="3085"/>
      <c r="M5394" s="3085"/>
      <c r="N5394" s="3085"/>
      <c r="P5394" s="3206"/>
    </row>
    <row r="5395" spans="1:16" s="3084" customFormat="1" ht="15">
      <c r="A5395" s="3085"/>
      <c r="K5395" s="3168"/>
      <c r="L5395" s="3085"/>
      <c r="M5395" s="3085"/>
      <c r="N5395" s="3085"/>
      <c r="P5395" s="3206"/>
    </row>
    <row r="5396" spans="1:16" s="3084" customFormat="1" ht="15">
      <c r="A5396" s="3085"/>
      <c r="K5396" s="3168"/>
      <c r="L5396" s="3085"/>
      <c r="M5396" s="3085"/>
      <c r="N5396" s="3085"/>
      <c r="P5396" s="3206"/>
    </row>
    <row r="5397" spans="1:16" s="3084" customFormat="1" ht="15">
      <c r="A5397" s="3085"/>
      <c r="K5397" s="3168"/>
      <c r="L5397" s="3085"/>
      <c r="M5397" s="3085"/>
      <c r="N5397" s="3085"/>
      <c r="P5397" s="3206"/>
    </row>
    <row r="5398" spans="1:16" s="3084" customFormat="1" ht="15">
      <c r="A5398" s="3085"/>
      <c r="K5398" s="3168"/>
      <c r="L5398" s="3085"/>
      <c r="M5398" s="3085"/>
      <c r="N5398" s="3085"/>
      <c r="P5398" s="3206"/>
    </row>
    <row r="5399" spans="1:16" s="3084" customFormat="1" ht="15">
      <c r="A5399" s="3085"/>
      <c r="K5399" s="3168"/>
      <c r="L5399" s="3085"/>
      <c r="M5399" s="3085"/>
      <c r="N5399" s="3085"/>
      <c r="P5399" s="3206"/>
    </row>
    <row r="5400" spans="1:16" s="3084" customFormat="1" ht="15">
      <c r="A5400" s="3085"/>
      <c r="K5400" s="3168"/>
      <c r="L5400" s="3085"/>
      <c r="M5400" s="3085"/>
      <c r="N5400" s="3085"/>
      <c r="P5400" s="3206"/>
    </row>
    <row r="5401" spans="1:16" s="3084" customFormat="1" ht="15">
      <c r="A5401" s="3085"/>
      <c r="K5401" s="3168"/>
      <c r="L5401" s="3085"/>
      <c r="M5401" s="3085"/>
      <c r="N5401" s="3085"/>
      <c r="P5401" s="3206"/>
    </row>
    <row r="5402" spans="1:16" s="3084" customFormat="1" ht="15">
      <c r="A5402" s="3085"/>
      <c r="K5402" s="3168"/>
      <c r="L5402" s="3085"/>
      <c r="M5402" s="3085"/>
      <c r="N5402" s="3085"/>
      <c r="P5402" s="3206"/>
    </row>
    <row r="5403" spans="1:16" s="3084" customFormat="1" ht="15">
      <c r="A5403" s="3085"/>
      <c r="K5403" s="3168"/>
      <c r="L5403" s="3085"/>
      <c r="M5403" s="3085"/>
      <c r="N5403" s="3085"/>
      <c r="P5403" s="3206"/>
    </row>
    <row r="5404" spans="1:16" s="3084" customFormat="1" ht="15">
      <c r="A5404" s="3085"/>
      <c r="K5404" s="3168"/>
      <c r="L5404" s="3085"/>
      <c r="M5404" s="3085"/>
      <c r="N5404" s="3085"/>
      <c r="P5404" s="3206"/>
    </row>
    <row r="5405" spans="1:16" s="3084" customFormat="1" ht="15">
      <c r="A5405" s="3085"/>
      <c r="K5405" s="3168"/>
      <c r="L5405" s="3085"/>
      <c r="M5405" s="3085"/>
      <c r="N5405" s="3085"/>
      <c r="P5405" s="3206"/>
    </row>
    <row r="5406" spans="1:16" s="3084" customFormat="1" ht="15">
      <c r="A5406" s="3085"/>
      <c r="K5406" s="3168"/>
      <c r="L5406" s="3085"/>
      <c r="M5406" s="3085"/>
      <c r="N5406" s="3085"/>
      <c r="P5406" s="3206"/>
    </row>
    <row r="5407" spans="1:16" s="3084" customFormat="1" ht="15">
      <c r="A5407" s="3085"/>
      <c r="K5407" s="3168"/>
      <c r="L5407" s="3085"/>
      <c r="M5407" s="3085"/>
      <c r="N5407" s="3085"/>
      <c r="P5407" s="3206"/>
    </row>
    <row r="5408" spans="1:16" s="3084" customFormat="1" ht="15">
      <c r="A5408" s="3085"/>
      <c r="K5408" s="3168"/>
      <c r="L5408" s="3085"/>
      <c r="M5408" s="3085"/>
      <c r="N5408" s="3085"/>
      <c r="P5408" s="3206"/>
    </row>
    <row r="5409" spans="1:16" s="3084" customFormat="1" ht="15">
      <c r="A5409" s="3085"/>
      <c r="K5409" s="3168"/>
      <c r="L5409" s="3085"/>
      <c r="M5409" s="3085"/>
      <c r="N5409" s="3085"/>
      <c r="P5409" s="3206"/>
    </row>
    <row r="5410" spans="1:16" s="3084" customFormat="1" ht="15">
      <c r="A5410" s="3085"/>
      <c r="K5410" s="3168"/>
      <c r="L5410" s="3085"/>
      <c r="M5410" s="3085"/>
      <c r="N5410" s="3085"/>
      <c r="P5410" s="3206"/>
    </row>
    <row r="5411" spans="1:16" s="3084" customFormat="1" ht="15">
      <c r="A5411" s="3085"/>
      <c r="K5411" s="3168"/>
      <c r="L5411" s="3085"/>
      <c r="M5411" s="3085"/>
      <c r="N5411" s="3085"/>
      <c r="P5411" s="3206"/>
    </row>
    <row r="5412" spans="1:16" s="3084" customFormat="1" ht="15">
      <c r="A5412" s="3085"/>
      <c r="K5412" s="3168"/>
      <c r="L5412" s="3085"/>
      <c r="M5412" s="3085"/>
      <c r="N5412" s="3085"/>
      <c r="P5412" s="3206"/>
    </row>
    <row r="5413" spans="1:16" s="3084" customFormat="1" ht="15">
      <c r="A5413" s="3085"/>
      <c r="K5413" s="3168"/>
      <c r="L5413" s="3085"/>
      <c r="M5413" s="3085"/>
      <c r="N5413" s="3085"/>
      <c r="P5413" s="3206"/>
    </row>
    <row r="5414" spans="1:16" s="3084" customFormat="1" ht="15">
      <c r="A5414" s="3085"/>
      <c r="K5414" s="3168"/>
      <c r="L5414" s="3085"/>
      <c r="M5414" s="3085"/>
      <c r="N5414" s="3085"/>
      <c r="P5414" s="3206"/>
    </row>
    <row r="5415" spans="1:16" s="3084" customFormat="1" ht="15">
      <c r="A5415" s="3085"/>
      <c r="K5415" s="3168"/>
      <c r="L5415" s="3085"/>
      <c r="M5415" s="3085"/>
      <c r="N5415" s="3085"/>
      <c r="P5415" s="3206"/>
    </row>
    <row r="5416" spans="1:16" s="3084" customFormat="1" ht="15">
      <c r="A5416" s="3085"/>
      <c r="K5416" s="3168"/>
      <c r="L5416" s="3085"/>
      <c r="M5416" s="3085"/>
      <c r="N5416" s="3085"/>
      <c r="P5416" s="3206"/>
    </row>
    <row r="5417" spans="1:16" s="3084" customFormat="1" ht="15">
      <c r="A5417" s="3085"/>
      <c r="K5417" s="3168"/>
      <c r="L5417" s="3085"/>
      <c r="M5417" s="3085"/>
      <c r="N5417" s="3085"/>
      <c r="P5417" s="3206"/>
    </row>
    <row r="5418" spans="1:16" s="3084" customFormat="1" ht="15">
      <c r="A5418" s="3085"/>
      <c r="K5418" s="3168"/>
      <c r="L5418" s="3085"/>
      <c r="M5418" s="3085"/>
      <c r="N5418" s="3085"/>
      <c r="P5418" s="3206"/>
    </row>
    <row r="5419" spans="1:16" s="3084" customFormat="1" ht="15">
      <c r="A5419" s="3085"/>
      <c r="K5419" s="3168"/>
      <c r="L5419" s="3085"/>
      <c r="M5419" s="3085"/>
      <c r="N5419" s="3085"/>
      <c r="P5419" s="3206"/>
    </row>
    <row r="5420" spans="1:16" s="3084" customFormat="1" ht="15">
      <c r="A5420" s="3085"/>
      <c r="K5420" s="3168"/>
      <c r="L5420" s="3085"/>
      <c r="M5420" s="3085"/>
      <c r="N5420" s="3085"/>
      <c r="P5420" s="3206"/>
    </row>
    <row r="5421" spans="1:16" s="3084" customFormat="1" ht="15">
      <c r="A5421" s="3085"/>
      <c r="K5421" s="3168"/>
      <c r="L5421" s="3085"/>
      <c r="M5421" s="3085"/>
      <c r="N5421" s="3085"/>
      <c r="P5421" s="3206"/>
    </row>
    <row r="5422" spans="1:16" s="3084" customFormat="1" ht="15">
      <c r="A5422" s="3085"/>
      <c r="K5422" s="3168"/>
      <c r="L5422" s="3085"/>
      <c r="M5422" s="3085"/>
      <c r="N5422" s="3085"/>
      <c r="P5422" s="3206"/>
    </row>
    <row r="5423" spans="1:16" s="3084" customFormat="1" ht="15">
      <c r="A5423" s="3085"/>
      <c r="K5423" s="3168"/>
      <c r="L5423" s="3085"/>
      <c r="M5423" s="3085"/>
      <c r="N5423" s="3085"/>
      <c r="P5423" s="3206"/>
    </row>
    <row r="5424" spans="1:16" s="3084" customFormat="1" ht="15">
      <c r="A5424" s="3085"/>
      <c r="K5424" s="3168"/>
      <c r="L5424" s="3085"/>
      <c r="M5424" s="3085"/>
      <c r="N5424" s="3085"/>
      <c r="P5424" s="3206"/>
    </row>
    <row r="5425" spans="1:16" s="3084" customFormat="1" ht="15">
      <c r="A5425" s="3085"/>
      <c r="K5425" s="3168"/>
      <c r="L5425" s="3085"/>
      <c r="M5425" s="3085"/>
      <c r="N5425" s="3085"/>
      <c r="P5425" s="3206"/>
    </row>
    <row r="5426" spans="1:16" s="3084" customFormat="1" ht="15">
      <c r="A5426" s="3085"/>
      <c r="K5426" s="3168"/>
      <c r="L5426" s="3085"/>
      <c r="M5426" s="3085"/>
      <c r="N5426" s="3085"/>
      <c r="P5426" s="3206"/>
    </row>
    <row r="5427" spans="1:16" s="3084" customFormat="1" ht="15">
      <c r="A5427" s="3085"/>
      <c r="K5427" s="3168"/>
      <c r="L5427" s="3085"/>
      <c r="M5427" s="3085"/>
      <c r="N5427" s="3085"/>
      <c r="P5427" s="3206"/>
    </row>
    <row r="5428" spans="1:16" s="3084" customFormat="1" ht="15">
      <c r="A5428" s="3085"/>
      <c r="K5428" s="3168"/>
      <c r="L5428" s="3085"/>
      <c r="M5428" s="3085"/>
      <c r="N5428" s="3085"/>
      <c r="P5428" s="3206"/>
    </row>
    <row r="5429" spans="1:16" s="3084" customFormat="1" ht="15">
      <c r="A5429" s="3085"/>
      <c r="K5429" s="3168"/>
      <c r="L5429" s="3085"/>
      <c r="M5429" s="3085"/>
      <c r="N5429" s="3085"/>
      <c r="P5429" s="3206"/>
    </row>
    <row r="5430" spans="1:16" s="3084" customFormat="1" ht="15">
      <c r="A5430" s="3085"/>
      <c r="K5430" s="3168"/>
      <c r="L5430" s="3085"/>
      <c r="M5430" s="3085"/>
      <c r="N5430" s="3085"/>
      <c r="P5430" s="3206"/>
    </row>
    <row r="5431" spans="1:16" s="3084" customFormat="1" ht="15">
      <c r="A5431" s="3085"/>
      <c r="K5431" s="3168"/>
      <c r="L5431" s="3085"/>
      <c r="M5431" s="3085"/>
      <c r="N5431" s="3085"/>
      <c r="P5431" s="3206"/>
    </row>
    <row r="5432" spans="1:16" s="3084" customFormat="1" ht="15">
      <c r="A5432" s="3085"/>
      <c r="K5432" s="3168"/>
      <c r="L5432" s="3085"/>
      <c r="M5432" s="3085"/>
      <c r="N5432" s="3085"/>
      <c r="P5432" s="3206"/>
    </row>
    <row r="5433" spans="1:16" s="3084" customFormat="1" ht="15">
      <c r="A5433" s="3085"/>
      <c r="K5433" s="3168"/>
      <c r="L5433" s="3085"/>
      <c r="M5433" s="3085"/>
      <c r="N5433" s="3085"/>
      <c r="P5433" s="3206"/>
    </row>
    <row r="5434" spans="1:16" s="3084" customFormat="1" ht="15">
      <c r="A5434" s="3085"/>
      <c r="K5434" s="3168"/>
      <c r="L5434" s="3085"/>
      <c r="M5434" s="3085"/>
      <c r="N5434" s="3085"/>
      <c r="P5434" s="3206"/>
    </row>
    <row r="5435" spans="1:16" s="3084" customFormat="1" ht="15">
      <c r="A5435" s="3085"/>
      <c r="K5435" s="3168"/>
      <c r="L5435" s="3085"/>
      <c r="M5435" s="3085"/>
      <c r="N5435" s="3085"/>
      <c r="P5435" s="3206"/>
    </row>
    <row r="5436" spans="1:16" s="3084" customFormat="1" ht="15">
      <c r="A5436" s="3085"/>
      <c r="K5436" s="3168"/>
      <c r="L5436" s="3085"/>
      <c r="M5436" s="3085"/>
      <c r="N5436" s="3085"/>
      <c r="P5436" s="3206"/>
    </row>
    <row r="5437" spans="1:16" s="3084" customFormat="1" ht="15">
      <c r="A5437" s="3085"/>
      <c r="K5437" s="3168"/>
      <c r="L5437" s="3085"/>
      <c r="M5437" s="3085"/>
      <c r="N5437" s="3085"/>
      <c r="P5437" s="3206"/>
    </row>
    <row r="5438" spans="1:16" s="3084" customFormat="1" ht="15">
      <c r="A5438" s="3085"/>
      <c r="K5438" s="3168"/>
      <c r="L5438" s="3085"/>
      <c r="M5438" s="3085"/>
      <c r="N5438" s="3085"/>
      <c r="P5438" s="3206"/>
    </row>
    <row r="5439" spans="1:16" s="3084" customFormat="1" ht="15">
      <c r="A5439" s="3085"/>
      <c r="K5439" s="3168"/>
      <c r="L5439" s="3085"/>
      <c r="M5439" s="3085"/>
      <c r="N5439" s="3085"/>
      <c r="P5439" s="3206"/>
    </row>
    <row r="5440" spans="1:16" s="3084" customFormat="1" ht="15">
      <c r="A5440" s="3085"/>
      <c r="K5440" s="3168"/>
      <c r="L5440" s="3085"/>
      <c r="M5440" s="3085"/>
      <c r="N5440" s="3085"/>
      <c r="P5440" s="3206"/>
    </row>
    <row r="5441" spans="1:16" s="3084" customFormat="1" ht="15">
      <c r="A5441" s="3085"/>
      <c r="K5441" s="3168"/>
      <c r="L5441" s="3085"/>
      <c r="M5441" s="3085"/>
      <c r="N5441" s="3085"/>
      <c r="P5441" s="3206"/>
    </row>
    <row r="5442" spans="1:16" s="3084" customFormat="1" ht="15">
      <c r="A5442" s="3085"/>
      <c r="K5442" s="3168"/>
      <c r="L5442" s="3085"/>
      <c r="M5442" s="3085"/>
      <c r="N5442" s="3085"/>
      <c r="P5442" s="3206"/>
    </row>
    <row r="5443" spans="1:16" s="3084" customFormat="1" ht="15">
      <c r="A5443" s="3085"/>
      <c r="K5443" s="3168"/>
      <c r="L5443" s="3085"/>
      <c r="M5443" s="3085"/>
      <c r="N5443" s="3085"/>
      <c r="P5443" s="3206"/>
    </row>
    <row r="5444" spans="1:16" s="3084" customFormat="1" ht="15">
      <c r="A5444" s="3085"/>
      <c r="K5444" s="3168"/>
      <c r="L5444" s="3085"/>
      <c r="M5444" s="3085"/>
      <c r="N5444" s="3085"/>
      <c r="P5444" s="3206"/>
    </row>
    <row r="5445" spans="1:16" s="3084" customFormat="1" ht="15">
      <c r="A5445" s="3085"/>
      <c r="K5445" s="3168"/>
      <c r="L5445" s="3085"/>
      <c r="M5445" s="3085"/>
      <c r="N5445" s="3085"/>
      <c r="P5445" s="3206"/>
    </row>
    <row r="5446" spans="1:16" s="3084" customFormat="1" ht="15">
      <c r="A5446" s="3085"/>
      <c r="K5446" s="3168"/>
      <c r="L5446" s="3085"/>
      <c r="M5446" s="3085"/>
      <c r="N5446" s="3085"/>
      <c r="P5446" s="3206"/>
    </row>
    <row r="5447" spans="1:16" s="3084" customFormat="1" ht="15">
      <c r="A5447" s="3085"/>
      <c r="K5447" s="3168"/>
      <c r="L5447" s="3085"/>
      <c r="M5447" s="3085"/>
      <c r="N5447" s="3085"/>
      <c r="P5447" s="3206"/>
    </row>
    <row r="5448" spans="1:16" s="3084" customFormat="1" ht="15">
      <c r="A5448" s="3085"/>
      <c r="K5448" s="3168"/>
      <c r="L5448" s="3085"/>
      <c r="M5448" s="3085"/>
      <c r="N5448" s="3085"/>
      <c r="P5448" s="3206"/>
    </row>
    <row r="5449" spans="1:16" s="3084" customFormat="1" ht="15">
      <c r="A5449" s="3085"/>
      <c r="K5449" s="3168"/>
      <c r="L5449" s="3085"/>
      <c r="M5449" s="3085"/>
      <c r="N5449" s="3085"/>
      <c r="P5449" s="3206"/>
    </row>
    <row r="5450" spans="1:16" s="3084" customFormat="1" ht="15">
      <c r="A5450" s="3085"/>
      <c r="K5450" s="3168"/>
      <c r="L5450" s="3085"/>
      <c r="M5450" s="3085"/>
      <c r="N5450" s="3085"/>
      <c r="P5450" s="3206"/>
    </row>
    <row r="5451" spans="1:16" s="3084" customFormat="1" ht="15">
      <c r="A5451" s="3085"/>
      <c r="K5451" s="3168"/>
      <c r="L5451" s="3085"/>
      <c r="M5451" s="3085"/>
      <c r="N5451" s="3085"/>
      <c r="P5451" s="3206"/>
    </row>
    <row r="5452" spans="1:16" s="3084" customFormat="1" ht="15">
      <c r="A5452" s="3085"/>
      <c r="K5452" s="3168"/>
      <c r="L5452" s="3085"/>
      <c r="M5452" s="3085"/>
      <c r="N5452" s="3085"/>
      <c r="P5452" s="3206"/>
    </row>
    <row r="5453" spans="1:16" s="3084" customFormat="1" ht="15">
      <c r="A5453" s="3085"/>
      <c r="K5453" s="3168"/>
      <c r="L5453" s="3085"/>
      <c r="M5453" s="3085"/>
      <c r="N5453" s="3085"/>
      <c r="P5453" s="3206"/>
    </row>
    <row r="5454" spans="1:16" s="3084" customFormat="1" ht="15">
      <c r="A5454" s="3085"/>
      <c r="K5454" s="3168"/>
      <c r="L5454" s="3085"/>
      <c r="M5454" s="3085"/>
      <c r="N5454" s="3085"/>
      <c r="P5454" s="3206"/>
    </row>
    <row r="5455" spans="1:16" s="3084" customFormat="1" ht="15">
      <c r="A5455" s="3085"/>
      <c r="K5455" s="3168"/>
      <c r="L5455" s="3085"/>
      <c r="M5455" s="3085"/>
      <c r="N5455" s="3085"/>
      <c r="P5455" s="3206"/>
    </row>
    <row r="5456" spans="1:16" s="3084" customFormat="1" ht="15">
      <c r="A5456" s="3085"/>
      <c r="K5456" s="3168"/>
      <c r="L5456" s="3085"/>
      <c r="M5456" s="3085"/>
      <c r="N5456" s="3085"/>
      <c r="P5456" s="3206"/>
    </row>
    <row r="5457" spans="1:16" s="3084" customFormat="1" ht="15">
      <c r="A5457" s="3085"/>
      <c r="K5457" s="3168"/>
      <c r="L5457" s="3085"/>
      <c r="M5457" s="3085"/>
      <c r="N5457" s="3085"/>
      <c r="P5457" s="3206"/>
    </row>
    <row r="5458" spans="1:16" s="3084" customFormat="1" ht="15">
      <c r="A5458" s="3085"/>
      <c r="K5458" s="3168"/>
      <c r="L5458" s="3085"/>
      <c r="M5458" s="3085"/>
      <c r="N5458" s="3085"/>
      <c r="P5458" s="3206"/>
    </row>
    <row r="5459" spans="1:16" s="3084" customFormat="1" ht="15">
      <c r="A5459" s="3085"/>
      <c r="K5459" s="3168"/>
      <c r="L5459" s="3085"/>
      <c r="M5459" s="3085"/>
      <c r="N5459" s="3085"/>
      <c r="P5459" s="3206"/>
    </row>
    <row r="5460" spans="1:16" s="3084" customFormat="1" ht="15">
      <c r="A5460" s="3085"/>
      <c r="K5460" s="3168"/>
      <c r="L5460" s="3085"/>
      <c r="M5460" s="3085"/>
      <c r="N5460" s="3085"/>
      <c r="P5460" s="3206"/>
    </row>
    <row r="5461" spans="1:16" s="3084" customFormat="1" ht="15">
      <c r="A5461" s="3085"/>
      <c r="K5461" s="3168"/>
      <c r="L5461" s="3085"/>
      <c r="M5461" s="3085"/>
      <c r="N5461" s="3085"/>
      <c r="P5461" s="3206"/>
    </row>
    <row r="5462" spans="1:16" s="3084" customFormat="1" ht="15">
      <c r="A5462" s="3085"/>
      <c r="K5462" s="3168"/>
      <c r="L5462" s="3085"/>
      <c r="M5462" s="3085"/>
      <c r="N5462" s="3085"/>
      <c r="P5462" s="3206"/>
    </row>
    <row r="5463" spans="1:16" s="3084" customFormat="1" ht="15">
      <c r="A5463" s="3085"/>
      <c r="K5463" s="3168"/>
      <c r="L5463" s="3085"/>
      <c r="M5463" s="3085"/>
      <c r="N5463" s="3085"/>
      <c r="P5463" s="3206"/>
    </row>
    <row r="5464" spans="1:16" s="3084" customFormat="1" ht="15">
      <c r="A5464" s="3085"/>
      <c r="K5464" s="3168"/>
      <c r="L5464" s="3085"/>
      <c r="M5464" s="3085"/>
      <c r="N5464" s="3085"/>
      <c r="P5464" s="3206"/>
    </row>
    <row r="5465" spans="1:16" s="3084" customFormat="1" ht="15">
      <c r="A5465" s="3085"/>
      <c r="K5465" s="3168"/>
      <c r="L5465" s="3085"/>
      <c r="M5465" s="3085"/>
      <c r="N5465" s="3085"/>
      <c r="P5465" s="3206"/>
    </row>
    <row r="5466" spans="1:16" s="3084" customFormat="1" ht="15">
      <c r="A5466" s="3085"/>
      <c r="K5466" s="3168"/>
      <c r="L5466" s="3085"/>
      <c r="M5466" s="3085"/>
      <c r="N5466" s="3085"/>
      <c r="P5466" s="3206"/>
    </row>
    <row r="5467" spans="1:16" s="3084" customFormat="1" ht="15">
      <c r="A5467" s="3085"/>
      <c r="K5467" s="3168"/>
      <c r="L5467" s="3085"/>
      <c r="M5467" s="3085"/>
      <c r="N5467" s="3085"/>
      <c r="P5467" s="3206"/>
    </row>
    <row r="5468" spans="1:16" s="3084" customFormat="1" ht="15">
      <c r="A5468" s="3085"/>
      <c r="K5468" s="3168"/>
      <c r="L5468" s="3085"/>
      <c r="M5468" s="3085"/>
      <c r="N5468" s="3085"/>
      <c r="P5468" s="3206"/>
    </row>
    <row r="5469" spans="1:16" s="3084" customFormat="1" ht="15">
      <c r="A5469" s="3085"/>
      <c r="K5469" s="3168"/>
      <c r="L5469" s="3085"/>
      <c r="M5469" s="3085"/>
      <c r="N5469" s="3085"/>
      <c r="P5469" s="3206"/>
    </row>
    <row r="5470" spans="1:16" s="3084" customFormat="1" ht="15">
      <c r="A5470" s="3085"/>
      <c r="K5470" s="3168"/>
      <c r="L5470" s="3085"/>
      <c r="M5470" s="3085"/>
      <c r="N5470" s="3085"/>
      <c r="P5470" s="3206"/>
    </row>
    <row r="5471" spans="1:16" s="3084" customFormat="1" ht="15">
      <c r="A5471" s="3085"/>
      <c r="K5471" s="3168"/>
      <c r="L5471" s="3085"/>
      <c r="M5471" s="3085"/>
      <c r="N5471" s="3085"/>
      <c r="P5471" s="3206"/>
    </row>
    <row r="5472" spans="1:16" s="3084" customFormat="1" ht="15">
      <c r="A5472" s="3085"/>
      <c r="K5472" s="3168"/>
      <c r="L5472" s="3085"/>
      <c r="M5472" s="3085"/>
      <c r="N5472" s="3085"/>
      <c r="P5472" s="3206"/>
    </row>
    <row r="5473" spans="1:16" s="3084" customFormat="1" ht="15">
      <c r="A5473" s="3085"/>
      <c r="K5473" s="3168"/>
      <c r="L5473" s="3085"/>
      <c r="M5473" s="3085"/>
      <c r="N5473" s="3085"/>
      <c r="P5473" s="3206"/>
    </row>
    <row r="5474" spans="1:16" s="3084" customFormat="1" ht="15">
      <c r="A5474" s="3085"/>
      <c r="K5474" s="3168"/>
      <c r="L5474" s="3085"/>
      <c r="M5474" s="3085"/>
      <c r="N5474" s="3085"/>
      <c r="P5474" s="3206"/>
    </row>
    <row r="5475" spans="1:16" s="3084" customFormat="1" ht="15">
      <c r="A5475" s="3085"/>
      <c r="K5475" s="3168"/>
      <c r="L5475" s="3085"/>
      <c r="M5475" s="3085"/>
      <c r="N5475" s="3085"/>
      <c r="P5475" s="3206"/>
    </row>
    <row r="5476" spans="1:16" s="3084" customFormat="1" ht="15">
      <c r="A5476" s="3085"/>
      <c r="K5476" s="3168"/>
      <c r="L5476" s="3085"/>
      <c r="M5476" s="3085"/>
      <c r="N5476" s="3085"/>
      <c r="P5476" s="3206"/>
    </row>
    <row r="5477" spans="1:16" s="3084" customFormat="1" ht="15">
      <c r="A5477" s="3085"/>
      <c r="K5477" s="3168"/>
      <c r="L5477" s="3085"/>
      <c r="M5477" s="3085"/>
      <c r="N5477" s="3085"/>
      <c r="P5477" s="3206"/>
    </row>
    <row r="5478" spans="1:16" s="3084" customFormat="1" ht="15">
      <c r="A5478" s="3085"/>
      <c r="K5478" s="3168"/>
      <c r="L5478" s="3085"/>
      <c r="M5478" s="3085"/>
      <c r="N5478" s="3085"/>
      <c r="P5478" s="3206"/>
    </row>
    <row r="5479" spans="1:16" s="3084" customFormat="1" ht="15">
      <c r="A5479" s="3085"/>
      <c r="K5479" s="3168"/>
      <c r="L5479" s="3085"/>
      <c r="M5479" s="3085"/>
      <c r="N5479" s="3085"/>
      <c r="P5479" s="3206"/>
    </row>
    <row r="5480" spans="1:16" s="3084" customFormat="1" ht="15">
      <c r="A5480" s="3085"/>
      <c r="K5480" s="3168"/>
      <c r="L5480" s="3085"/>
      <c r="M5480" s="3085"/>
      <c r="N5480" s="3085"/>
      <c r="P5480" s="3206"/>
    </row>
    <row r="5481" spans="1:16" s="3084" customFormat="1" ht="15">
      <c r="A5481" s="3085"/>
      <c r="K5481" s="3168"/>
      <c r="L5481" s="3085"/>
      <c r="M5481" s="3085"/>
      <c r="N5481" s="3085"/>
      <c r="P5481" s="3206"/>
    </row>
    <row r="5482" spans="1:16" s="3084" customFormat="1" ht="15">
      <c r="A5482" s="3085"/>
      <c r="K5482" s="3168"/>
      <c r="L5482" s="3085"/>
      <c r="M5482" s="3085"/>
      <c r="N5482" s="3085"/>
      <c r="P5482" s="3206"/>
    </row>
    <row r="5483" spans="1:16" s="3084" customFormat="1" ht="15">
      <c r="A5483" s="3085"/>
      <c r="K5483" s="3168"/>
      <c r="L5483" s="3085"/>
      <c r="M5483" s="3085"/>
      <c r="N5483" s="3085"/>
      <c r="P5483" s="3206"/>
    </row>
    <row r="5484" spans="1:16" s="3084" customFormat="1" ht="15">
      <c r="A5484" s="3085"/>
      <c r="K5484" s="3168"/>
      <c r="L5484" s="3085"/>
      <c r="M5484" s="3085"/>
      <c r="N5484" s="3085"/>
      <c r="P5484" s="3206"/>
    </row>
    <row r="5485" spans="1:16" s="3084" customFormat="1" ht="15">
      <c r="A5485" s="3085"/>
      <c r="K5485" s="3168"/>
      <c r="L5485" s="3085"/>
      <c r="M5485" s="3085"/>
      <c r="N5485" s="3085"/>
      <c r="P5485" s="3206"/>
    </row>
    <row r="5486" spans="1:16" s="3084" customFormat="1" ht="15">
      <c r="A5486" s="3085"/>
      <c r="K5486" s="3168"/>
      <c r="L5486" s="3085"/>
      <c r="M5486" s="3085"/>
      <c r="N5486" s="3085"/>
      <c r="P5486" s="3206"/>
    </row>
    <row r="5487" spans="1:16" s="3084" customFormat="1" ht="15">
      <c r="A5487" s="3085"/>
      <c r="K5487" s="3168"/>
      <c r="L5487" s="3085"/>
      <c r="M5487" s="3085"/>
      <c r="N5487" s="3085"/>
      <c r="P5487" s="3206"/>
    </row>
    <row r="5488" spans="1:16" s="3084" customFormat="1" ht="15">
      <c r="A5488" s="3085"/>
      <c r="K5488" s="3168"/>
      <c r="L5488" s="3085"/>
      <c r="M5488" s="3085"/>
      <c r="N5488" s="3085"/>
      <c r="P5488" s="3206"/>
    </row>
    <row r="5489" spans="1:16" s="3084" customFormat="1" ht="15">
      <c r="A5489" s="3085"/>
      <c r="K5489" s="3168"/>
      <c r="L5489" s="3085"/>
      <c r="M5489" s="3085"/>
      <c r="N5489" s="3085"/>
      <c r="P5489" s="3206"/>
    </row>
    <row r="5490" spans="1:16" s="3084" customFormat="1" ht="15">
      <c r="A5490" s="3085"/>
      <c r="K5490" s="3168"/>
      <c r="L5490" s="3085"/>
      <c r="M5490" s="3085"/>
      <c r="N5490" s="3085"/>
      <c r="P5490" s="3206"/>
    </row>
    <row r="5491" spans="1:16" s="3084" customFormat="1" ht="15">
      <c r="A5491" s="3085"/>
      <c r="K5491" s="3168"/>
      <c r="L5491" s="3085"/>
      <c r="M5491" s="3085"/>
      <c r="N5491" s="3085"/>
      <c r="P5491" s="3206"/>
    </row>
    <row r="5492" spans="1:16" s="3084" customFormat="1" ht="15">
      <c r="A5492" s="3085"/>
      <c r="K5492" s="3168"/>
      <c r="L5492" s="3085"/>
      <c r="M5492" s="3085"/>
      <c r="N5492" s="3085"/>
      <c r="P5492" s="3206"/>
    </row>
    <row r="5493" spans="1:16" s="3084" customFormat="1" ht="15">
      <c r="A5493" s="3085"/>
      <c r="K5493" s="3168"/>
      <c r="L5493" s="3085"/>
      <c r="M5493" s="3085"/>
      <c r="N5493" s="3085"/>
      <c r="P5493" s="3206"/>
    </row>
    <row r="5494" spans="1:16" s="3084" customFormat="1" ht="15">
      <c r="A5494" s="3085"/>
      <c r="K5494" s="3168"/>
      <c r="L5494" s="3085"/>
      <c r="M5494" s="3085"/>
      <c r="N5494" s="3085"/>
      <c r="P5494" s="3206"/>
    </row>
    <row r="5495" spans="1:16" s="3084" customFormat="1" ht="15">
      <c r="A5495" s="3085"/>
      <c r="K5495" s="3168"/>
      <c r="L5495" s="3085"/>
      <c r="M5495" s="3085"/>
      <c r="N5495" s="3085"/>
      <c r="P5495" s="3206"/>
    </row>
    <row r="5496" spans="1:16" s="3084" customFormat="1" ht="15">
      <c r="A5496" s="3085"/>
      <c r="K5496" s="3168"/>
      <c r="L5496" s="3085"/>
      <c r="M5496" s="3085"/>
      <c r="N5496" s="3085"/>
      <c r="P5496" s="3206"/>
    </row>
    <row r="5497" spans="1:16" s="3084" customFormat="1" ht="15">
      <c r="A5497" s="3085"/>
      <c r="K5497" s="3168"/>
      <c r="L5497" s="3085"/>
      <c r="M5497" s="3085"/>
      <c r="N5497" s="3085"/>
      <c r="P5497" s="3206"/>
    </row>
    <row r="5498" spans="1:16" s="3084" customFormat="1" ht="15">
      <c r="A5498" s="3085"/>
      <c r="K5498" s="3168"/>
      <c r="L5498" s="3085"/>
      <c r="M5498" s="3085"/>
      <c r="N5498" s="3085"/>
      <c r="P5498" s="3206"/>
    </row>
    <row r="5499" spans="1:16" s="3084" customFormat="1" ht="15">
      <c r="A5499" s="3085"/>
      <c r="K5499" s="3168"/>
      <c r="L5499" s="3085"/>
      <c r="M5499" s="3085"/>
      <c r="N5499" s="3085"/>
      <c r="P5499" s="3206"/>
    </row>
    <row r="5500" spans="1:16" s="3084" customFormat="1" ht="15">
      <c r="A5500" s="3085"/>
      <c r="K5500" s="3168"/>
      <c r="L5500" s="3085"/>
      <c r="M5500" s="3085"/>
      <c r="N5500" s="3085"/>
      <c r="P5500" s="3206"/>
    </row>
    <row r="5501" spans="1:16" s="3084" customFormat="1" ht="15">
      <c r="A5501" s="3085"/>
      <c r="K5501" s="3168"/>
      <c r="L5501" s="3085"/>
      <c r="M5501" s="3085"/>
      <c r="N5501" s="3085"/>
      <c r="P5501" s="3206"/>
    </row>
    <row r="5502" spans="1:16" s="3084" customFormat="1" ht="15">
      <c r="A5502" s="3085"/>
      <c r="K5502" s="3168"/>
      <c r="L5502" s="3085"/>
      <c r="M5502" s="3085"/>
      <c r="N5502" s="3085"/>
      <c r="P5502" s="3206"/>
    </row>
    <row r="5503" spans="1:16" s="3084" customFormat="1" ht="15">
      <c r="A5503" s="3085"/>
      <c r="K5503" s="3168"/>
      <c r="L5503" s="3085"/>
      <c r="M5503" s="3085"/>
      <c r="N5503" s="3085"/>
      <c r="P5503" s="3206"/>
    </row>
    <row r="5504" spans="1:16" s="3084" customFormat="1" ht="15">
      <c r="A5504" s="3085"/>
      <c r="K5504" s="3168"/>
      <c r="L5504" s="3085"/>
      <c r="M5504" s="3085"/>
      <c r="N5504" s="3085"/>
      <c r="P5504" s="3206"/>
    </row>
    <row r="5505" spans="1:16" s="3084" customFormat="1" ht="15">
      <c r="A5505" s="3085"/>
      <c r="K5505" s="3168"/>
      <c r="L5505" s="3085"/>
      <c r="M5505" s="3085"/>
      <c r="N5505" s="3085"/>
      <c r="P5505" s="3206"/>
    </row>
    <row r="5506" spans="1:16" s="3084" customFormat="1" ht="15">
      <c r="A5506" s="3085"/>
      <c r="K5506" s="3168"/>
      <c r="L5506" s="3085"/>
      <c r="M5506" s="3085"/>
      <c r="N5506" s="3085"/>
      <c r="P5506" s="3206"/>
    </row>
    <row r="5507" spans="1:16" s="3084" customFormat="1" ht="15">
      <c r="A5507" s="3085"/>
      <c r="K5507" s="3168"/>
      <c r="L5507" s="3085"/>
      <c r="M5507" s="3085"/>
      <c r="N5507" s="3085"/>
      <c r="P5507" s="3206"/>
    </row>
    <row r="5508" spans="1:16" s="3084" customFormat="1" ht="15">
      <c r="A5508" s="3085"/>
      <c r="K5508" s="3168"/>
      <c r="L5508" s="3085"/>
      <c r="M5508" s="3085"/>
      <c r="N5508" s="3085"/>
      <c r="P5508" s="3206"/>
    </row>
    <row r="5509" spans="1:16" s="3084" customFormat="1" ht="15">
      <c r="A5509" s="3085"/>
      <c r="K5509" s="3168"/>
      <c r="L5509" s="3085"/>
      <c r="M5509" s="3085"/>
      <c r="N5509" s="3085"/>
      <c r="P5509" s="3206"/>
    </row>
    <row r="5510" spans="1:16" s="3084" customFormat="1" ht="15">
      <c r="A5510" s="3085"/>
      <c r="K5510" s="3168"/>
      <c r="L5510" s="3085"/>
      <c r="M5510" s="3085"/>
      <c r="N5510" s="3085"/>
      <c r="P5510" s="3206"/>
    </row>
    <row r="5511" spans="1:16" s="3084" customFormat="1" ht="15">
      <c r="A5511" s="3085"/>
      <c r="K5511" s="3168"/>
      <c r="L5511" s="3085"/>
      <c r="M5511" s="3085"/>
      <c r="N5511" s="3085"/>
      <c r="P5511" s="3206"/>
    </row>
    <row r="5512" spans="1:16" s="3084" customFormat="1" ht="15">
      <c r="A5512" s="3085"/>
      <c r="K5512" s="3168"/>
      <c r="L5512" s="3085"/>
      <c r="M5512" s="3085"/>
      <c r="N5512" s="3085"/>
      <c r="P5512" s="3206"/>
    </row>
    <row r="5513" spans="1:16" s="3084" customFormat="1" ht="15">
      <c r="A5513" s="3085"/>
      <c r="K5513" s="3168"/>
      <c r="L5513" s="3085"/>
      <c r="M5513" s="3085"/>
      <c r="N5513" s="3085"/>
      <c r="P5513" s="3206"/>
    </row>
    <row r="5514" spans="1:16" s="3084" customFormat="1" ht="15">
      <c r="A5514" s="3085"/>
      <c r="K5514" s="3168"/>
      <c r="L5514" s="3085"/>
      <c r="M5514" s="3085"/>
      <c r="N5514" s="3085"/>
      <c r="P5514" s="3206"/>
    </row>
    <row r="5515" spans="1:16" s="3084" customFormat="1" ht="15">
      <c r="A5515" s="3085"/>
      <c r="K5515" s="3168"/>
      <c r="L5515" s="3085"/>
      <c r="M5515" s="3085"/>
      <c r="N5515" s="3085"/>
      <c r="P5515" s="3206"/>
    </row>
    <row r="5516" spans="1:16" s="3084" customFormat="1" ht="15">
      <c r="A5516" s="3085"/>
      <c r="K5516" s="3168"/>
      <c r="L5516" s="3085"/>
      <c r="M5516" s="3085"/>
      <c r="N5516" s="3085"/>
      <c r="P5516" s="3206"/>
    </row>
    <row r="5517" spans="1:16" s="3084" customFormat="1" ht="15">
      <c r="A5517" s="3085"/>
      <c r="K5517" s="3168"/>
      <c r="L5517" s="3085"/>
      <c r="M5517" s="3085"/>
      <c r="N5517" s="3085"/>
      <c r="P5517" s="3206"/>
    </row>
    <row r="5518" spans="1:16" s="3084" customFormat="1" ht="15">
      <c r="A5518" s="3085"/>
      <c r="K5518" s="3168"/>
      <c r="L5518" s="3085"/>
      <c r="M5518" s="3085"/>
      <c r="N5518" s="3085"/>
      <c r="P5518" s="3206"/>
    </row>
    <row r="5519" spans="1:16" s="3084" customFormat="1" ht="15">
      <c r="A5519" s="3085"/>
      <c r="K5519" s="3168"/>
      <c r="L5519" s="3085"/>
      <c r="M5519" s="3085"/>
      <c r="N5519" s="3085"/>
      <c r="P5519" s="3206"/>
    </row>
    <row r="5520" spans="1:16" s="3084" customFormat="1" ht="15">
      <c r="A5520" s="3085"/>
      <c r="K5520" s="3168"/>
      <c r="L5520" s="3085"/>
      <c r="M5520" s="3085"/>
      <c r="N5520" s="3085"/>
      <c r="P5520" s="3206"/>
    </row>
    <row r="5521" spans="1:16" s="3084" customFormat="1" ht="15">
      <c r="A5521" s="3085"/>
      <c r="K5521" s="3168"/>
      <c r="L5521" s="3085"/>
      <c r="M5521" s="3085"/>
      <c r="N5521" s="3085"/>
      <c r="P5521" s="3206"/>
    </row>
    <row r="5522" spans="1:16" s="3084" customFormat="1" ht="15">
      <c r="A5522" s="3085"/>
      <c r="K5522" s="3168"/>
      <c r="L5522" s="3085"/>
      <c r="M5522" s="3085"/>
      <c r="N5522" s="3085"/>
      <c r="P5522" s="3206"/>
    </row>
    <row r="5523" spans="1:16" s="3084" customFormat="1" ht="15">
      <c r="A5523" s="3085"/>
      <c r="K5523" s="3168"/>
      <c r="L5523" s="3085"/>
      <c r="M5523" s="3085"/>
      <c r="N5523" s="3085"/>
      <c r="P5523" s="3206"/>
    </row>
    <row r="5524" spans="1:16" s="3084" customFormat="1" ht="15">
      <c r="A5524" s="3085"/>
      <c r="K5524" s="3168"/>
      <c r="L5524" s="3085"/>
      <c r="M5524" s="3085"/>
      <c r="N5524" s="3085"/>
      <c r="P5524" s="3206"/>
    </row>
    <row r="5525" spans="1:16" s="3084" customFormat="1" ht="15">
      <c r="A5525" s="3085"/>
      <c r="K5525" s="3168"/>
      <c r="L5525" s="3085"/>
      <c r="M5525" s="3085"/>
      <c r="N5525" s="3085"/>
      <c r="P5525" s="3206"/>
    </row>
    <row r="5526" spans="1:16" s="3084" customFormat="1" ht="15">
      <c r="A5526" s="3085"/>
      <c r="K5526" s="3168"/>
      <c r="L5526" s="3085"/>
      <c r="M5526" s="3085"/>
      <c r="N5526" s="3085"/>
      <c r="P5526" s="3206"/>
    </row>
    <row r="5527" spans="1:16" s="3084" customFormat="1" ht="15">
      <c r="A5527" s="3085"/>
      <c r="K5527" s="3168"/>
      <c r="L5527" s="3085"/>
      <c r="M5527" s="3085"/>
      <c r="N5527" s="3085"/>
      <c r="P5527" s="3206"/>
    </row>
    <row r="5528" spans="1:16" s="3084" customFormat="1" ht="15">
      <c r="A5528" s="3085"/>
      <c r="K5528" s="3168"/>
      <c r="L5528" s="3085"/>
      <c r="M5528" s="3085"/>
      <c r="N5528" s="3085"/>
      <c r="P5528" s="3206"/>
    </row>
    <row r="5529" spans="1:16" s="3084" customFormat="1" ht="15">
      <c r="A5529" s="3085"/>
      <c r="K5529" s="3168"/>
      <c r="L5529" s="3085"/>
      <c r="M5529" s="3085"/>
      <c r="N5529" s="3085"/>
      <c r="P5529" s="3206"/>
    </row>
    <row r="5530" spans="1:16" s="3084" customFormat="1" ht="15">
      <c r="A5530" s="3085"/>
      <c r="K5530" s="3168"/>
      <c r="L5530" s="3085"/>
      <c r="M5530" s="3085"/>
      <c r="N5530" s="3085"/>
      <c r="P5530" s="3206"/>
    </row>
    <row r="5531" spans="1:16" s="3084" customFormat="1" ht="15">
      <c r="A5531" s="3085"/>
      <c r="K5531" s="3168"/>
      <c r="L5531" s="3085"/>
      <c r="M5531" s="3085"/>
      <c r="N5531" s="3085"/>
      <c r="P5531" s="3206"/>
    </row>
    <row r="5532" spans="1:16" s="3084" customFormat="1" ht="15">
      <c r="A5532" s="3085"/>
      <c r="K5532" s="3168"/>
      <c r="L5532" s="3085"/>
      <c r="M5532" s="3085"/>
      <c r="N5532" s="3085"/>
      <c r="P5532" s="3206"/>
    </row>
    <row r="5533" spans="1:16" s="3084" customFormat="1" ht="15">
      <c r="A5533" s="3085"/>
      <c r="K5533" s="3168"/>
      <c r="L5533" s="3085"/>
      <c r="M5533" s="3085"/>
      <c r="N5533" s="3085"/>
      <c r="P5533" s="3206"/>
    </row>
    <row r="5534" spans="1:16" s="3084" customFormat="1" ht="15">
      <c r="A5534" s="3085"/>
      <c r="K5534" s="3168"/>
      <c r="L5534" s="3085"/>
      <c r="M5534" s="3085"/>
      <c r="N5534" s="3085"/>
      <c r="P5534" s="3206"/>
    </row>
    <row r="5535" spans="1:16" s="3084" customFormat="1" ht="15">
      <c r="A5535" s="3085"/>
      <c r="K5535" s="3168"/>
      <c r="L5535" s="3085"/>
      <c r="M5535" s="3085"/>
      <c r="N5535" s="3085"/>
      <c r="P5535" s="3206"/>
    </row>
    <row r="5536" spans="1:16" s="3084" customFormat="1" ht="15">
      <c r="A5536" s="3085"/>
      <c r="K5536" s="3168"/>
      <c r="L5536" s="3085"/>
      <c r="M5536" s="3085"/>
      <c r="N5536" s="3085"/>
      <c r="P5536" s="3206"/>
    </row>
    <row r="5537" spans="1:16" s="3084" customFormat="1" ht="15">
      <c r="A5537" s="3085"/>
      <c r="K5537" s="3168"/>
      <c r="L5537" s="3085"/>
      <c r="M5537" s="3085"/>
      <c r="N5537" s="3085"/>
      <c r="P5537" s="3206"/>
    </row>
    <row r="5538" spans="1:16" s="3084" customFormat="1" ht="15">
      <c r="A5538" s="3085"/>
      <c r="K5538" s="3168"/>
      <c r="L5538" s="3085"/>
      <c r="M5538" s="3085"/>
      <c r="N5538" s="3085"/>
      <c r="P5538" s="3206"/>
    </row>
    <row r="5539" spans="1:16" s="3084" customFormat="1" ht="15">
      <c r="A5539" s="3085"/>
      <c r="K5539" s="3168"/>
      <c r="L5539" s="3085"/>
      <c r="M5539" s="3085"/>
      <c r="N5539" s="3085"/>
      <c r="P5539" s="3206"/>
    </row>
    <row r="5540" spans="1:16" s="3084" customFormat="1" ht="15">
      <c r="A5540" s="3085"/>
      <c r="K5540" s="3168"/>
      <c r="L5540" s="3085"/>
      <c r="M5540" s="3085"/>
      <c r="N5540" s="3085"/>
      <c r="P5540" s="3206"/>
    </row>
    <row r="5541" spans="1:16" s="3084" customFormat="1" ht="15">
      <c r="A5541" s="3085"/>
      <c r="K5541" s="3168"/>
      <c r="L5541" s="3085"/>
      <c r="M5541" s="3085"/>
      <c r="N5541" s="3085"/>
      <c r="P5541" s="3206"/>
    </row>
    <row r="5542" spans="1:16" s="3084" customFormat="1" ht="15">
      <c r="A5542" s="3085"/>
      <c r="K5542" s="3168"/>
      <c r="L5542" s="3085"/>
      <c r="M5542" s="3085"/>
      <c r="N5542" s="3085"/>
      <c r="P5542" s="3206"/>
    </row>
    <row r="5543" spans="1:16" s="3084" customFormat="1" ht="15">
      <c r="A5543" s="3085"/>
      <c r="K5543" s="3168"/>
      <c r="L5543" s="3085"/>
      <c r="M5543" s="3085"/>
      <c r="N5543" s="3085"/>
      <c r="P5543" s="3206"/>
    </row>
    <row r="5544" spans="1:16" s="3084" customFormat="1" ht="15">
      <c r="A5544" s="3085"/>
      <c r="K5544" s="3168"/>
      <c r="L5544" s="3085"/>
      <c r="M5544" s="3085"/>
      <c r="N5544" s="3085"/>
      <c r="P5544" s="3206"/>
    </row>
    <row r="5545" spans="1:16" s="3084" customFormat="1" ht="15">
      <c r="A5545" s="3085"/>
      <c r="K5545" s="3168"/>
      <c r="L5545" s="3085"/>
      <c r="M5545" s="3085"/>
      <c r="N5545" s="3085"/>
      <c r="P5545" s="3206"/>
    </row>
    <row r="5546" spans="1:16" s="3084" customFormat="1" ht="15">
      <c r="A5546" s="3085"/>
      <c r="K5546" s="3168"/>
      <c r="L5546" s="3085"/>
      <c r="M5546" s="3085"/>
      <c r="N5546" s="3085"/>
      <c r="P5546" s="3206"/>
    </row>
    <row r="5547" spans="1:16" s="3084" customFormat="1" ht="15">
      <c r="A5547" s="3085"/>
      <c r="K5547" s="3168"/>
      <c r="L5547" s="3085"/>
      <c r="M5547" s="3085"/>
      <c r="N5547" s="3085"/>
      <c r="P5547" s="3206"/>
    </row>
    <row r="5548" spans="1:16" s="3084" customFormat="1" ht="15">
      <c r="A5548" s="3085"/>
      <c r="K5548" s="3168"/>
      <c r="L5548" s="3085"/>
      <c r="M5548" s="3085"/>
      <c r="N5548" s="3085"/>
      <c r="P5548" s="3206"/>
    </row>
    <row r="5549" spans="1:16" s="3084" customFormat="1" ht="15">
      <c r="A5549" s="3085"/>
      <c r="K5549" s="3168"/>
      <c r="L5549" s="3085"/>
      <c r="M5549" s="3085"/>
      <c r="N5549" s="3085"/>
      <c r="P5549" s="3206"/>
    </row>
    <row r="5550" spans="1:16" s="3084" customFormat="1" ht="15">
      <c r="A5550" s="3085"/>
      <c r="K5550" s="3168"/>
      <c r="L5550" s="3085"/>
      <c r="M5550" s="3085"/>
      <c r="N5550" s="3085"/>
      <c r="P5550" s="3206"/>
    </row>
    <row r="5551" spans="1:16" s="3084" customFormat="1" ht="15">
      <c r="A5551" s="3085"/>
      <c r="K5551" s="3168"/>
      <c r="L5551" s="3085"/>
      <c r="M5551" s="3085"/>
      <c r="N5551" s="3085"/>
      <c r="P5551" s="3206"/>
    </row>
    <row r="5552" spans="1:16" s="3084" customFormat="1" ht="15">
      <c r="A5552" s="3085"/>
      <c r="K5552" s="3168"/>
      <c r="L5552" s="3085"/>
      <c r="M5552" s="3085"/>
      <c r="N5552" s="3085"/>
      <c r="P5552" s="3206"/>
    </row>
    <row r="5553" spans="1:16" s="3084" customFormat="1" ht="15">
      <c r="A5553" s="3085"/>
      <c r="K5553" s="3168"/>
      <c r="L5553" s="3085"/>
      <c r="M5553" s="3085"/>
      <c r="N5553" s="3085"/>
      <c r="P5553" s="3206"/>
    </row>
    <row r="5554" spans="1:16" s="3084" customFormat="1" ht="15">
      <c r="A5554" s="3085"/>
      <c r="K5554" s="3168"/>
      <c r="L5554" s="3085"/>
      <c r="M5554" s="3085"/>
      <c r="N5554" s="3085"/>
      <c r="P5554" s="3206"/>
    </row>
    <row r="5555" spans="1:16" s="3084" customFormat="1" ht="15">
      <c r="A5555" s="3085"/>
      <c r="K5555" s="3168"/>
      <c r="L5555" s="3085"/>
      <c r="M5555" s="3085"/>
      <c r="N5555" s="3085"/>
      <c r="P5555" s="3206"/>
    </row>
    <row r="5556" spans="1:16" s="3084" customFormat="1" ht="15">
      <c r="A5556" s="3085"/>
      <c r="K5556" s="3168"/>
      <c r="L5556" s="3085"/>
      <c r="M5556" s="3085"/>
      <c r="N5556" s="3085"/>
      <c r="P5556" s="3206"/>
    </row>
    <row r="5557" spans="1:16" s="3084" customFormat="1" ht="15">
      <c r="A5557" s="3085"/>
      <c r="K5557" s="3168"/>
      <c r="L5557" s="3085"/>
      <c r="M5557" s="3085"/>
      <c r="N5557" s="3085"/>
      <c r="P5557" s="3206"/>
    </row>
    <row r="5558" spans="1:16" s="3084" customFormat="1" ht="15">
      <c r="A5558" s="3085"/>
      <c r="K5558" s="3168"/>
      <c r="L5558" s="3085"/>
      <c r="M5558" s="3085"/>
      <c r="N5558" s="3085"/>
      <c r="P5558" s="3206"/>
    </row>
    <row r="5559" spans="1:16" s="3084" customFormat="1" ht="15">
      <c r="A5559" s="3085"/>
      <c r="K5559" s="3168"/>
      <c r="L5559" s="3085"/>
      <c r="M5559" s="3085"/>
      <c r="N5559" s="3085"/>
      <c r="P5559" s="3206"/>
    </row>
    <row r="5560" spans="1:16" s="3084" customFormat="1" ht="15">
      <c r="A5560" s="3085"/>
      <c r="K5560" s="3168"/>
      <c r="L5560" s="3085"/>
      <c r="M5560" s="3085"/>
      <c r="N5560" s="3085"/>
      <c r="P5560" s="3206"/>
    </row>
    <row r="5561" spans="1:16" s="3084" customFormat="1" ht="15">
      <c r="A5561" s="3085"/>
      <c r="K5561" s="3168"/>
      <c r="L5561" s="3085"/>
      <c r="M5561" s="3085"/>
      <c r="N5561" s="3085"/>
      <c r="P5561" s="3206"/>
    </row>
    <row r="5562" spans="1:16" s="3084" customFormat="1" ht="15">
      <c r="A5562" s="3085"/>
      <c r="K5562" s="3168"/>
      <c r="L5562" s="3085"/>
      <c r="M5562" s="3085"/>
      <c r="N5562" s="3085"/>
      <c r="P5562" s="3206"/>
    </row>
    <row r="5563" spans="1:16" s="3084" customFormat="1" ht="15">
      <c r="A5563" s="3085"/>
      <c r="K5563" s="3168"/>
      <c r="L5563" s="3085"/>
      <c r="M5563" s="3085"/>
      <c r="N5563" s="3085"/>
      <c r="P5563" s="3206"/>
    </row>
    <row r="5564" spans="1:16" s="3084" customFormat="1" ht="15">
      <c r="A5564" s="3085"/>
      <c r="K5564" s="3168"/>
      <c r="L5564" s="3085"/>
      <c r="M5564" s="3085"/>
      <c r="N5564" s="3085"/>
      <c r="P5564" s="3206"/>
    </row>
    <row r="5565" spans="1:16" s="3084" customFormat="1" ht="15">
      <c r="A5565" s="3085"/>
      <c r="K5565" s="3168"/>
      <c r="L5565" s="3085"/>
      <c r="M5565" s="3085"/>
      <c r="N5565" s="3085"/>
      <c r="P5565" s="3206"/>
    </row>
    <row r="5566" spans="1:16" s="3084" customFormat="1" ht="15">
      <c r="A5566" s="3085"/>
      <c r="K5566" s="3168"/>
      <c r="L5566" s="3085"/>
      <c r="M5566" s="3085"/>
      <c r="N5566" s="3085"/>
      <c r="P5566" s="3206"/>
    </row>
    <row r="5567" spans="1:16" s="3084" customFormat="1" ht="15">
      <c r="A5567" s="3085"/>
      <c r="K5567" s="3168"/>
      <c r="L5567" s="3085"/>
      <c r="M5567" s="3085"/>
      <c r="N5567" s="3085"/>
      <c r="P5567" s="3206"/>
    </row>
    <row r="5568" spans="1:16" s="3084" customFormat="1" ht="15">
      <c r="A5568" s="3085"/>
      <c r="K5568" s="3168"/>
      <c r="L5568" s="3085"/>
      <c r="M5568" s="3085"/>
      <c r="N5568" s="3085"/>
      <c r="P5568" s="3206"/>
    </row>
    <row r="5569" spans="1:16" s="3084" customFormat="1" ht="15">
      <c r="A5569" s="3085"/>
      <c r="K5569" s="3168"/>
      <c r="L5569" s="3085"/>
      <c r="M5569" s="3085"/>
      <c r="N5569" s="3085"/>
      <c r="P5569" s="3206"/>
    </row>
    <row r="5570" spans="1:16" s="3084" customFormat="1" ht="15">
      <c r="A5570" s="3085"/>
      <c r="K5570" s="3168"/>
      <c r="L5570" s="3085"/>
      <c r="M5570" s="3085"/>
      <c r="N5570" s="3085"/>
      <c r="P5570" s="3206"/>
    </row>
    <row r="5571" spans="1:16" s="3084" customFormat="1" ht="15">
      <c r="A5571" s="3085"/>
      <c r="K5571" s="3168"/>
      <c r="L5571" s="3085"/>
      <c r="M5571" s="3085"/>
      <c r="N5571" s="3085"/>
      <c r="P5571" s="3206"/>
    </row>
    <row r="5572" spans="1:16" s="3084" customFormat="1" ht="15">
      <c r="A5572" s="3085"/>
      <c r="K5572" s="3168"/>
      <c r="L5572" s="3085"/>
      <c r="M5572" s="3085"/>
      <c r="N5572" s="3085"/>
      <c r="P5572" s="3206"/>
    </row>
    <row r="5573" spans="1:16" s="3084" customFormat="1" ht="15">
      <c r="A5573" s="3085"/>
      <c r="K5573" s="3168"/>
      <c r="L5573" s="3085"/>
      <c r="M5573" s="3085"/>
      <c r="N5573" s="3085"/>
      <c r="P5573" s="3206"/>
    </row>
    <row r="5574" spans="1:16" s="3084" customFormat="1" ht="15">
      <c r="A5574" s="3085"/>
      <c r="K5574" s="3168"/>
      <c r="L5574" s="3085"/>
      <c r="M5574" s="3085"/>
      <c r="N5574" s="3085"/>
      <c r="P5574" s="3206"/>
    </row>
    <row r="5575" spans="1:16" s="3084" customFormat="1" ht="15">
      <c r="A5575" s="3085"/>
      <c r="K5575" s="3168"/>
      <c r="L5575" s="3085"/>
      <c r="M5575" s="3085"/>
      <c r="N5575" s="3085"/>
      <c r="P5575" s="3206"/>
    </row>
    <row r="5576" spans="1:16" s="3084" customFormat="1" ht="15">
      <c r="A5576" s="3085"/>
      <c r="K5576" s="3168"/>
      <c r="L5576" s="3085"/>
      <c r="M5576" s="3085"/>
      <c r="N5576" s="3085"/>
      <c r="P5576" s="3206"/>
    </row>
    <row r="5577" spans="1:16" s="3084" customFormat="1" ht="15">
      <c r="A5577" s="3085"/>
      <c r="K5577" s="3168"/>
      <c r="L5577" s="3085"/>
      <c r="M5577" s="3085"/>
      <c r="N5577" s="3085"/>
      <c r="P5577" s="3206"/>
    </row>
    <row r="5578" spans="1:16" s="3084" customFormat="1" ht="15">
      <c r="A5578" s="3085"/>
      <c r="K5578" s="3168"/>
      <c r="L5578" s="3085"/>
      <c r="M5578" s="3085"/>
      <c r="N5578" s="3085"/>
      <c r="P5578" s="3206"/>
    </row>
    <row r="5579" spans="1:16" s="3084" customFormat="1" ht="15">
      <c r="A5579" s="3085"/>
      <c r="K5579" s="3168"/>
      <c r="L5579" s="3085"/>
      <c r="M5579" s="3085"/>
      <c r="N5579" s="3085"/>
      <c r="P5579" s="3206"/>
    </row>
    <row r="5580" spans="1:16" s="3084" customFormat="1" ht="15">
      <c r="A5580" s="3085"/>
      <c r="K5580" s="3168"/>
      <c r="L5580" s="3085"/>
      <c r="M5580" s="3085"/>
      <c r="N5580" s="3085"/>
      <c r="P5580" s="3206"/>
    </row>
    <row r="5581" spans="1:16" s="3084" customFormat="1" ht="15">
      <c r="A5581" s="3085"/>
      <c r="K5581" s="3168"/>
      <c r="L5581" s="3085"/>
      <c r="M5581" s="3085"/>
      <c r="N5581" s="3085"/>
      <c r="P5581" s="3206"/>
    </row>
    <row r="5582" spans="1:16" s="3084" customFormat="1" ht="15">
      <c r="A5582" s="3085"/>
      <c r="K5582" s="3168"/>
      <c r="L5582" s="3085"/>
      <c r="M5582" s="3085"/>
      <c r="N5582" s="3085"/>
      <c r="P5582" s="3206"/>
    </row>
    <row r="5583" spans="1:16" s="3084" customFormat="1" ht="15">
      <c r="A5583" s="3085"/>
      <c r="K5583" s="3168"/>
      <c r="L5583" s="3085"/>
      <c r="M5583" s="3085"/>
      <c r="N5583" s="3085"/>
      <c r="P5583" s="3206"/>
    </row>
    <row r="5584" spans="1:16" s="3084" customFormat="1" ht="15">
      <c r="A5584" s="3085"/>
      <c r="K5584" s="3168"/>
      <c r="L5584" s="3085"/>
      <c r="M5584" s="3085"/>
      <c r="N5584" s="3085"/>
      <c r="P5584" s="3206"/>
    </row>
    <row r="5585" spans="1:16" s="3084" customFormat="1" ht="15">
      <c r="A5585" s="3085"/>
      <c r="K5585" s="3168"/>
      <c r="L5585" s="3085"/>
      <c r="M5585" s="3085"/>
      <c r="N5585" s="3085"/>
      <c r="P5585" s="3206"/>
    </row>
    <row r="5586" spans="1:16" s="3084" customFormat="1" ht="15">
      <c r="A5586" s="3085"/>
      <c r="K5586" s="3168"/>
      <c r="L5586" s="3085"/>
      <c r="M5586" s="3085"/>
      <c r="N5586" s="3085"/>
      <c r="P5586" s="3206"/>
    </row>
    <row r="5587" spans="1:16" s="3084" customFormat="1" ht="15">
      <c r="A5587" s="3085"/>
      <c r="K5587" s="3168"/>
      <c r="L5587" s="3085"/>
      <c r="M5587" s="3085"/>
      <c r="N5587" s="3085"/>
      <c r="P5587" s="3206"/>
    </row>
    <row r="5588" spans="1:16" s="3084" customFormat="1" ht="15">
      <c r="A5588" s="3085"/>
      <c r="K5588" s="3168"/>
      <c r="L5588" s="3085"/>
      <c r="M5588" s="3085"/>
      <c r="N5588" s="3085"/>
      <c r="P5588" s="3206"/>
    </row>
    <row r="5589" spans="1:16" s="3084" customFormat="1" ht="15">
      <c r="A5589" s="3085"/>
      <c r="K5589" s="3168"/>
      <c r="L5589" s="3085"/>
      <c r="M5589" s="3085"/>
      <c r="N5589" s="3085"/>
      <c r="P5589" s="3206"/>
    </row>
    <row r="5590" spans="1:16" s="3084" customFormat="1" ht="15">
      <c r="A5590" s="3085"/>
      <c r="K5590" s="3168"/>
      <c r="L5590" s="3085"/>
      <c r="M5590" s="3085"/>
      <c r="N5590" s="3085"/>
      <c r="P5590" s="3206"/>
    </row>
    <row r="5591" spans="1:16" s="3084" customFormat="1" ht="15">
      <c r="A5591" s="3085"/>
      <c r="K5591" s="3168"/>
      <c r="L5591" s="3085"/>
      <c r="M5591" s="3085"/>
      <c r="N5591" s="3085"/>
      <c r="P5591" s="3206"/>
    </row>
    <row r="5592" spans="1:16" s="3084" customFormat="1" ht="15">
      <c r="A5592" s="3085"/>
      <c r="K5592" s="3168"/>
      <c r="L5592" s="3085"/>
      <c r="M5592" s="3085"/>
      <c r="N5592" s="3085"/>
      <c r="P5592" s="3206"/>
    </row>
    <row r="5593" spans="1:16" s="3084" customFormat="1" ht="15">
      <c r="A5593" s="3085"/>
      <c r="K5593" s="3168"/>
      <c r="L5593" s="3085"/>
      <c r="M5593" s="3085"/>
      <c r="N5593" s="3085"/>
      <c r="P5593" s="3206"/>
    </row>
    <row r="5594" spans="1:16" s="3084" customFormat="1" ht="15">
      <c r="A5594" s="3085"/>
      <c r="K5594" s="3168"/>
      <c r="L5594" s="3085"/>
      <c r="M5594" s="3085"/>
      <c r="N5594" s="3085"/>
      <c r="P5594" s="3206"/>
    </row>
    <row r="5595" spans="1:16" s="3084" customFormat="1" ht="15">
      <c r="A5595" s="3085"/>
      <c r="K5595" s="3168"/>
      <c r="L5595" s="3085"/>
      <c r="M5595" s="3085"/>
      <c r="N5595" s="3085"/>
      <c r="P5595" s="3206"/>
    </row>
    <row r="5596" spans="1:16" s="3084" customFormat="1" ht="15">
      <c r="A5596" s="3085"/>
      <c r="K5596" s="3168"/>
      <c r="L5596" s="3085"/>
      <c r="M5596" s="3085"/>
      <c r="N5596" s="3085"/>
      <c r="P5596" s="3206"/>
    </row>
    <row r="5597" spans="1:16" s="3084" customFormat="1" ht="15">
      <c r="A5597" s="3085"/>
      <c r="K5597" s="3168"/>
      <c r="L5597" s="3085"/>
      <c r="M5597" s="3085"/>
      <c r="N5597" s="3085"/>
      <c r="P5597" s="3206"/>
    </row>
    <row r="5598" spans="1:16" s="3084" customFormat="1" ht="15">
      <c r="A5598" s="3085"/>
      <c r="K5598" s="3168"/>
      <c r="L5598" s="3085"/>
      <c r="M5598" s="3085"/>
      <c r="N5598" s="3085"/>
      <c r="P5598" s="3206"/>
    </row>
    <row r="5599" spans="1:16" s="3084" customFormat="1" ht="15">
      <c r="A5599" s="3085"/>
      <c r="K5599" s="3168"/>
      <c r="L5599" s="3085"/>
      <c r="M5599" s="3085"/>
      <c r="N5599" s="3085"/>
      <c r="P5599" s="3206"/>
    </row>
    <row r="5600" spans="1:16" s="3084" customFormat="1" ht="15">
      <c r="A5600" s="3085"/>
      <c r="K5600" s="3168"/>
      <c r="L5600" s="3085"/>
      <c r="M5600" s="3085"/>
      <c r="N5600" s="3085"/>
      <c r="P5600" s="3206"/>
    </row>
    <row r="5601" spans="1:16" s="3084" customFormat="1" ht="15">
      <c r="A5601" s="3085"/>
      <c r="K5601" s="3168"/>
      <c r="L5601" s="3085"/>
      <c r="M5601" s="3085"/>
      <c r="N5601" s="3085"/>
      <c r="P5601" s="3206"/>
    </row>
    <row r="5602" spans="1:16" s="3084" customFormat="1" ht="15">
      <c r="A5602" s="3085"/>
      <c r="K5602" s="3168"/>
      <c r="L5602" s="3085"/>
      <c r="M5602" s="3085"/>
      <c r="N5602" s="3085"/>
      <c r="P5602" s="3206"/>
    </row>
    <row r="5603" spans="1:16" s="3084" customFormat="1" ht="15">
      <c r="A5603" s="3085"/>
      <c r="K5603" s="3168"/>
      <c r="L5603" s="3085"/>
      <c r="M5603" s="3085"/>
      <c r="N5603" s="3085"/>
      <c r="P5603" s="3206"/>
    </row>
    <row r="5604" spans="1:16" s="3084" customFormat="1" ht="15">
      <c r="A5604" s="3085"/>
      <c r="K5604" s="3168"/>
      <c r="L5604" s="3085"/>
      <c r="M5604" s="3085"/>
      <c r="N5604" s="3085"/>
      <c r="P5604" s="3206"/>
    </row>
    <row r="5605" spans="1:16" s="3084" customFormat="1" ht="15">
      <c r="A5605" s="3085"/>
      <c r="K5605" s="3168"/>
      <c r="L5605" s="3085"/>
      <c r="M5605" s="3085"/>
      <c r="N5605" s="3085"/>
      <c r="P5605" s="3206"/>
    </row>
    <row r="5606" spans="1:16" s="3084" customFormat="1" ht="15">
      <c r="A5606" s="3085"/>
      <c r="K5606" s="3168"/>
      <c r="L5606" s="3085"/>
      <c r="M5606" s="3085"/>
      <c r="N5606" s="3085"/>
      <c r="P5606" s="3206"/>
    </row>
    <row r="5607" spans="1:16" s="3084" customFormat="1" ht="15">
      <c r="A5607" s="3085"/>
      <c r="K5607" s="3168"/>
      <c r="L5607" s="3085"/>
      <c r="M5607" s="3085"/>
      <c r="N5607" s="3085"/>
      <c r="P5607" s="3206"/>
    </row>
    <row r="5608" spans="1:16" s="3084" customFormat="1" ht="15">
      <c r="A5608" s="3085"/>
      <c r="K5608" s="3168"/>
      <c r="L5608" s="3085"/>
      <c r="M5608" s="3085"/>
      <c r="N5608" s="3085"/>
      <c r="P5608" s="3206"/>
    </row>
    <row r="5609" spans="1:16" s="3084" customFormat="1" ht="15">
      <c r="A5609" s="3085"/>
      <c r="K5609" s="3168"/>
      <c r="L5609" s="3085"/>
      <c r="M5609" s="3085"/>
      <c r="N5609" s="3085"/>
      <c r="P5609" s="3206"/>
    </row>
    <row r="5610" spans="1:16" s="3084" customFormat="1" ht="15">
      <c r="A5610" s="3085"/>
      <c r="K5610" s="3168"/>
      <c r="L5610" s="3085"/>
      <c r="M5610" s="3085"/>
      <c r="N5610" s="3085"/>
      <c r="P5610" s="3206"/>
    </row>
    <row r="5611" spans="1:16" s="3084" customFormat="1" ht="15">
      <c r="A5611" s="3085"/>
      <c r="K5611" s="3168"/>
      <c r="L5611" s="3085"/>
      <c r="M5611" s="3085"/>
      <c r="N5611" s="3085"/>
      <c r="P5611" s="3206"/>
    </row>
    <row r="5612" spans="1:16" s="3084" customFormat="1" ht="15">
      <c r="A5612" s="3085"/>
      <c r="K5612" s="3168"/>
      <c r="L5612" s="3085"/>
      <c r="M5612" s="3085"/>
      <c r="N5612" s="3085"/>
      <c r="P5612" s="3206"/>
    </row>
    <row r="5613" spans="1:16" s="3084" customFormat="1" ht="15">
      <c r="A5613" s="3085"/>
      <c r="K5613" s="3168"/>
      <c r="L5613" s="3085"/>
      <c r="M5613" s="3085"/>
      <c r="N5613" s="3085"/>
      <c r="P5613" s="3206"/>
    </row>
    <row r="5614" spans="1:16" s="3084" customFormat="1" ht="15">
      <c r="A5614" s="3085"/>
      <c r="K5614" s="3168"/>
      <c r="L5614" s="3085"/>
      <c r="M5614" s="3085"/>
      <c r="N5614" s="3085"/>
      <c r="P5614" s="3206"/>
    </row>
    <row r="5615" spans="1:16" s="3084" customFormat="1" ht="15">
      <c r="A5615" s="3085"/>
      <c r="K5615" s="3168"/>
      <c r="L5615" s="3085"/>
      <c r="M5615" s="3085"/>
      <c r="N5615" s="3085"/>
      <c r="P5615" s="3206"/>
    </row>
    <row r="5616" spans="1:16" s="3084" customFormat="1" ht="15">
      <c r="A5616" s="3085"/>
      <c r="K5616" s="3168"/>
      <c r="L5616" s="3085"/>
      <c r="M5616" s="3085"/>
      <c r="N5616" s="3085"/>
      <c r="P5616" s="3206"/>
    </row>
    <row r="5617" spans="1:16" s="3084" customFormat="1" ht="15">
      <c r="A5617" s="3085"/>
      <c r="K5617" s="3168"/>
      <c r="L5617" s="3085"/>
      <c r="M5617" s="3085"/>
      <c r="N5617" s="3085"/>
      <c r="P5617" s="3206"/>
    </row>
    <row r="5618" spans="1:16" s="3084" customFormat="1" ht="15">
      <c r="A5618" s="3085"/>
      <c r="K5618" s="3168"/>
      <c r="L5618" s="3085"/>
      <c r="M5618" s="3085"/>
      <c r="N5618" s="3085"/>
      <c r="P5618" s="3206"/>
    </row>
    <row r="5619" spans="1:16" s="3084" customFormat="1" ht="15">
      <c r="A5619" s="3085"/>
      <c r="K5619" s="3168"/>
      <c r="L5619" s="3085"/>
      <c r="M5619" s="3085"/>
      <c r="N5619" s="3085"/>
      <c r="P5619" s="3206"/>
    </row>
    <row r="5620" spans="1:16" s="3084" customFormat="1" ht="15">
      <c r="A5620" s="3085"/>
      <c r="K5620" s="3168"/>
      <c r="L5620" s="3085"/>
      <c r="M5620" s="3085"/>
      <c r="N5620" s="3085"/>
      <c r="P5620" s="3206"/>
    </row>
    <row r="5621" spans="1:16" s="3084" customFormat="1" ht="15">
      <c r="A5621" s="3085"/>
      <c r="K5621" s="3168"/>
      <c r="L5621" s="3085"/>
      <c r="M5621" s="3085"/>
      <c r="N5621" s="3085"/>
      <c r="P5621" s="3206"/>
    </row>
    <row r="5622" spans="1:16" s="3084" customFormat="1" ht="15">
      <c r="A5622" s="3085"/>
      <c r="K5622" s="3168"/>
      <c r="L5622" s="3085"/>
      <c r="M5622" s="3085"/>
      <c r="N5622" s="3085"/>
      <c r="P5622" s="3206"/>
    </row>
    <row r="5623" spans="1:16" s="3084" customFormat="1" ht="15">
      <c r="A5623" s="3085"/>
      <c r="K5623" s="3168"/>
      <c r="L5623" s="3085"/>
      <c r="M5623" s="3085"/>
      <c r="N5623" s="3085"/>
      <c r="P5623" s="3206"/>
    </row>
    <row r="5624" spans="1:16" s="3084" customFormat="1" ht="15">
      <c r="A5624" s="3085"/>
      <c r="K5624" s="3168"/>
      <c r="L5624" s="3085"/>
      <c r="M5624" s="3085"/>
      <c r="N5624" s="3085"/>
      <c r="P5624" s="3206"/>
    </row>
    <row r="5625" spans="1:16" s="3084" customFormat="1" ht="15">
      <c r="A5625" s="3085"/>
      <c r="K5625" s="3168"/>
      <c r="L5625" s="3085"/>
      <c r="M5625" s="3085"/>
      <c r="N5625" s="3085"/>
      <c r="P5625" s="3206"/>
    </row>
    <row r="5626" spans="1:16" s="3084" customFormat="1" ht="15">
      <c r="A5626" s="3085"/>
      <c r="K5626" s="3168"/>
      <c r="L5626" s="3085"/>
      <c r="M5626" s="3085"/>
      <c r="N5626" s="3085"/>
      <c r="P5626" s="3206"/>
    </row>
    <row r="5627" spans="1:16" s="3084" customFormat="1" ht="15">
      <c r="A5627" s="3085"/>
      <c r="K5627" s="3168"/>
      <c r="L5627" s="3085"/>
      <c r="M5627" s="3085"/>
      <c r="N5627" s="3085"/>
      <c r="P5627" s="3206"/>
    </row>
    <row r="5628" spans="1:16" s="3084" customFormat="1" ht="15">
      <c r="A5628" s="3085"/>
      <c r="K5628" s="3168"/>
      <c r="L5628" s="3085"/>
      <c r="M5628" s="3085"/>
      <c r="N5628" s="3085"/>
      <c r="P5628" s="3206"/>
    </row>
    <row r="5629" spans="1:16" s="3084" customFormat="1" ht="15">
      <c r="A5629" s="3085"/>
      <c r="K5629" s="3168"/>
      <c r="L5629" s="3085"/>
      <c r="M5629" s="3085"/>
      <c r="N5629" s="3085"/>
      <c r="P5629" s="3206"/>
    </row>
    <row r="5630" spans="1:16" s="3084" customFormat="1" ht="15">
      <c r="A5630" s="3085"/>
      <c r="K5630" s="3168"/>
      <c r="L5630" s="3085"/>
      <c r="M5630" s="3085"/>
      <c r="N5630" s="3085"/>
      <c r="P5630" s="3206"/>
    </row>
    <row r="5631" spans="1:16" s="3084" customFormat="1" ht="15">
      <c r="A5631" s="3085"/>
      <c r="K5631" s="3168"/>
      <c r="L5631" s="3085"/>
      <c r="M5631" s="3085"/>
      <c r="N5631" s="3085"/>
      <c r="P5631" s="3206"/>
    </row>
    <row r="5632" spans="1:16" s="3084" customFormat="1" ht="15">
      <c r="A5632" s="3085"/>
      <c r="K5632" s="3168"/>
      <c r="L5632" s="3085"/>
      <c r="M5632" s="3085"/>
      <c r="N5632" s="3085"/>
      <c r="P5632" s="3206"/>
    </row>
    <row r="5633" spans="1:16" s="3084" customFormat="1" ht="15">
      <c r="A5633" s="3085"/>
      <c r="K5633" s="3168"/>
      <c r="L5633" s="3085"/>
      <c r="M5633" s="3085"/>
      <c r="N5633" s="3085"/>
      <c r="P5633" s="3206"/>
    </row>
    <row r="5634" spans="1:16" s="3084" customFormat="1" ht="15">
      <c r="A5634" s="3085"/>
      <c r="K5634" s="3168"/>
      <c r="L5634" s="3085"/>
      <c r="M5634" s="3085"/>
      <c r="N5634" s="3085"/>
      <c r="P5634" s="3206"/>
    </row>
    <row r="5635" spans="1:16" s="3084" customFormat="1" ht="15">
      <c r="A5635" s="3085"/>
      <c r="K5635" s="3168"/>
      <c r="L5635" s="3085"/>
      <c r="M5635" s="3085"/>
      <c r="N5635" s="3085"/>
      <c r="P5635" s="3206"/>
    </row>
    <row r="5636" spans="1:16" s="3084" customFormat="1" ht="15">
      <c r="A5636" s="3085"/>
      <c r="K5636" s="3168"/>
      <c r="L5636" s="3085"/>
      <c r="M5636" s="3085"/>
      <c r="N5636" s="3085"/>
      <c r="P5636" s="3206"/>
    </row>
    <row r="5637" spans="1:16" s="3084" customFormat="1" ht="15">
      <c r="A5637" s="3085"/>
      <c r="K5637" s="3168"/>
      <c r="L5637" s="3085"/>
      <c r="M5637" s="3085"/>
      <c r="N5637" s="3085"/>
      <c r="P5637" s="3206"/>
    </row>
    <row r="5638" spans="1:16" s="3084" customFormat="1" ht="15">
      <c r="A5638" s="3085"/>
      <c r="K5638" s="3168"/>
      <c r="L5638" s="3085"/>
      <c r="M5638" s="3085"/>
      <c r="N5638" s="3085"/>
      <c r="P5638" s="3206"/>
    </row>
    <row r="5639" spans="1:16" s="3084" customFormat="1" ht="15">
      <c r="A5639" s="3085"/>
      <c r="K5639" s="3168"/>
      <c r="L5639" s="3085"/>
      <c r="M5639" s="3085"/>
      <c r="N5639" s="3085"/>
      <c r="P5639" s="3206"/>
    </row>
    <row r="5640" spans="1:16" s="3084" customFormat="1" ht="15">
      <c r="A5640" s="3085"/>
      <c r="K5640" s="3168"/>
      <c r="L5640" s="3085"/>
      <c r="M5640" s="3085"/>
      <c r="N5640" s="3085"/>
      <c r="P5640" s="3206"/>
    </row>
    <row r="5641" spans="1:16" s="3084" customFormat="1" ht="15">
      <c r="A5641" s="3085"/>
      <c r="K5641" s="3168"/>
      <c r="L5641" s="3085"/>
      <c r="M5641" s="3085"/>
      <c r="N5641" s="3085"/>
      <c r="P5641" s="3206"/>
    </row>
    <row r="5642" spans="1:16" s="3084" customFormat="1" ht="15">
      <c r="A5642" s="3085"/>
      <c r="K5642" s="3168"/>
      <c r="L5642" s="3085"/>
      <c r="M5642" s="3085"/>
      <c r="N5642" s="3085"/>
      <c r="P5642" s="3206"/>
    </row>
    <row r="5643" spans="1:16" s="3084" customFormat="1" ht="15">
      <c r="A5643" s="3085"/>
      <c r="K5643" s="3168"/>
      <c r="L5643" s="3085"/>
      <c r="M5643" s="3085"/>
      <c r="N5643" s="3085"/>
      <c r="P5643" s="3206"/>
    </row>
    <row r="5644" spans="1:16" s="3084" customFormat="1" ht="15">
      <c r="A5644" s="3085"/>
      <c r="K5644" s="3168"/>
      <c r="L5644" s="3085"/>
      <c r="M5644" s="3085"/>
      <c r="N5644" s="3085"/>
      <c r="P5644" s="3206"/>
    </row>
    <row r="5645" spans="1:16" s="3084" customFormat="1" ht="15">
      <c r="A5645" s="3085"/>
      <c r="K5645" s="3168"/>
      <c r="L5645" s="3085"/>
      <c r="M5645" s="3085"/>
      <c r="N5645" s="3085"/>
      <c r="P5645" s="3206"/>
    </row>
    <row r="5646" spans="1:16" s="3084" customFormat="1" ht="15">
      <c r="A5646" s="3085"/>
      <c r="K5646" s="3168"/>
      <c r="L5646" s="3085"/>
      <c r="M5646" s="3085"/>
      <c r="N5646" s="3085"/>
      <c r="P5646" s="3206"/>
    </row>
    <row r="5647" spans="1:16" s="3084" customFormat="1" ht="15">
      <c r="A5647" s="3085"/>
      <c r="K5647" s="3168"/>
      <c r="L5647" s="3085"/>
      <c r="M5647" s="3085"/>
      <c r="N5647" s="3085"/>
      <c r="P5647" s="3206"/>
    </row>
    <row r="5648" spans="1:16" s="3084" customFormat="1" ht="15">
      <c r="A5648" s="3085"/>
      <c r="K5648" s="3168"/>
      <c r="L5648" s="3085"/>
      <c r="M5648" s="3085"/>
      <c r="N5648" s="3085"/>
      <c r="P5648" s="3206"/>
    </row>
    <row r="5649" spans="1:16" s="3084" customFormat="1" ht="15">
      <c r="A5649" s="3085"/>
      <c r="K5649" s="3168"/>
      <c r="L5649" s="3085"/>
      <c r="M5649" s="3085"/>
      <c r="N5649" s="3085"/>
      <c r="P5649" s="3206"/>
    </row>
    <row r="5650" spans="1:16" s="3084" customFormat="1" ht="15">
      <c r="A5650" s="3085"/>
      <c r="K5650" s="3168"/>
      <c r="L5650" s="3085"/>
      <c r="M5650" s="3085"/>
      <c r="N5650" s="3085"/>
      <c r="P5650" s="3206"/>
    </row>
    <row r="5651" spans="1:16" s="3084" customFormat="1" ht="15">
      <c r="A5651" s="3085"/>
      <c r="K5651" s="3168"/>
      <c r="L5651" s="3085"/>
      <c r="M5651" s="3085"/>
      <c r="N5651" s="3085"/>
      <c r="P5651" s="3206"/>
    </row>
    <row r="5652" spans="1:16" s="3084" customFormat="1" ht="15">
      <c r="A5652" s="3085"/>
      <c r="K5652" s="3168"/>
      <c r="L5652" s="3085"/>
      <c r="M5652" s="3085"/>
      <c r="N5652" s="3085"/>
      <c r="P5652" s="3206"/>
    </row>
    <row r="5653" spans="1:16" s="3084" customFormat="1" ht="15">
      <c r="A5653" s="3085"/>
      <c r="K5653" s="3168"/>
      <c r="L5653" s="3085"/>
      <c r="M5653" s="3085"/>
      <c r="N5653" s="3085"/>
      <c r="P5653" s="3206"/>
    </row>
    <row r="5654" spans="1:16" s="3084" customFormat="1" ht="15">
      <c r="A5654" s="3085"/>
      <c r="K5654" s="3168"/>
      <c r="L5654" s="3085"/>
      <c r="M5654" s="3085"/>
      <c r="N5654" s="3085"/>
      <c r="P5654" s="3206"/>
    </row>
    <row r="5655" spans="1:16" s="3084" customFormat="1" ht="15">
      <c r="A5655" s="3085"/>
      <c r="K5655" s="3168"/>
      <c r="L5655" s="3085"/>
      <c r="M5655" s="3085"/>
      <c r="N5655" s="3085"/>
      <c r="P5655" s="3206"/>
    </row>
    <row r="5656" spans="1:16" s="3084" customFormat="1" ht="15">
      <c r="A5656" s="3085"/>
      <c r="K5656" s="3168"/>
      <c r="L5656" s="3085"/>
      <c r="M5656" s="3085"/>
      <c r="N5656" s="3085"/>
      <c r="P5656" s="3206"/>
    </row>
    <row r="5657" spans="1:16" s="3084" customFormat="1" ht="15">
      <c r="A5657" s="3085"/>
      <c r="K5657" s="3168"/>
      <c r="L5657" s="3085"/>
      <c r="M5657" s="3085"/>
      <c r="N5657" s="3085"/>
      <c r="P5657" s="3206"/>
    </row>
    <row r="5658" spans="1:16" s="3084" customFormat="1" ht="15">
      <c r="A5658" s="3085"/>
      <c r="K5658" s="3168"/>
      <c r="L5658" s="3085"/>
      <c r="M5658" s="3085"/>
      <c r="N5658" s="3085"/>
      <c r="P5658" s="3206"/>
    </row>
    <row r="5659" spans="1:16" s="3084" customFormat="1" ht="15">
      <c r="A5659" s="3085"/>
      <c r="K5659" s="3168"/>
      <c r="L5659" s="3085"/>
      <c r="M5659" s="3085"/>
      <c r="N5659" s="3085"/>
      <c r="P5659" s="3206"/>
    </row>
    <row r="5660" spans="1:16" s="3084" customFormat="1" ht="15">
      <c r="A5660" s="3085"/>
      <c r="K5660" s="3168"/>
      <c r="L5660" s="3085"/>
      <c r="M5660" s="3085"/>
      <c r="N5660" s="3085"/>
      <c r="P5660" s="3206"/>
    </row>
    <row r="5661" spans="1:16" s="3084" customFormat="1" ht="15">
      <c r="A5661" s="3085"/>
      <c r="K5661" s="3168"/>
      <c r="L5661" s="3085"/>
      <c r="M5661" s="3085"/>
      <c r="N5661" s="3085"/>
      <c r="P5661" s="3206"/>
    </row>
    <row r="5662" spans="1:16" s="3084" customFormat="1" ht="15">
      <c r="A5662" s="3085"/>
      <c r="K5662" s="3168"/>
      <c r="L5662" s="3085"/>
      <c r="M5662" s="3085"/>
      <c r="N5662" s="3085"/>
      <c r="P5662" s="3206"/>
    </row>
    <row r="5663" spans="1:16" s="3084" customFormat="1" ht="15">
      <c r="A5663" s="3085"/>
      <c r="K5663" s="3168"/>
      <c r="L5663" s="3085"/>
      <c r="M5663" s="3085"/>
      <c r="N5663" s="3085"/>
      <c r="P5663" s="3206"/>
    </row>
    <row r="5664" spans="1:16" s="3084" customFormat="1" ht="15">
      <c r="A5664" s="3085"/>
      <c r="K5664" s="3168"/>
      <c r="L5664" s="3085"/>
      <c r="M5664" s="3085"/>
      <c r="N5664" s="3085"/>
      <c r="P5664" s="3206"/>
    </row>
    <row r="5665" spans="1:16" s="3084" customFormat="1" ht="15">
      <c r="A5665" s="3085"/>
      <c r="K5665" s="3168"/>
      <c r="L5665" s="3085"/>
      <c r="M5665" s="3085"/>
      <c r="N5665" s="3085"/>
      <c r="P5665" s="3206"/>
    </row>
    <row r="5666" spans="1:16" s="3084" customFormat="1" ht="15">
      <c r="A5666" s="3085"/>
      <c r="K5666" s="3168"/>
      <c r="L5666" s="3085"/>
      <c r="M5666" s="3085"/>
      <c r="N5666" s="3085"/>
      <c r="P5666" s="3206"/>
    </row>
    <row r="5667" spans="1:16" s="3084" customFormat="1" ht="15">
      <c r="A5667" s="3085"/>
      <c r="K5667" s="3168"/>
      <c r="L5667" s="3085"/>
      <c r="M5667" s="3085"/>
      <c r="N5667" s="3085"/>
      <c r="P5667" s="3206"/>
    </row>
    <row r="5668" spans="1:16" s="3084" customFormat="1" ht="15">
      <c r="A5668" s="3085"/>
      <c r="K5668" s="3168"/>
      <c r="L5668" s="3085"/>
      <c r="M5668" s="3085"/>
      <c r="N5668" s="3085"/>
      <c r="P5668" s="3206"/>
    </row>
    <row r="5669" spans="1:16" s="3084" customFormat="1" ht="15">
      <c r="A5669" s="3085"/>
      <c r="K5669" s="3168"/>
      <c r="L5669" s="3085"/>
      <c r="M5669" s="3085"/>
      <c r="N5669" s="3085"/>
      <c r="P5669" s="3206"/>
    </row>
    <row r="5670" spans="1:16" s="3084" customFormat="1" ht="15">
      <c r="A5670" s="3085"/>
      <c r="K5670" s="3168"/>
      <c r="L5670" s="3085"/>
      <c r="M5670" s="3085"/>
      <c r="N5670" s="3085"/>
      <c r="P5670" s="3206"/>
    </row>
    <row r="5671" spans="1:16" s="3084" customFormat="1" ht="15">
      <c r="A5671" s="3085"/>
      <c r="K5671" s="3168"/>
      <c r="L5671" s="3085"/>
      <c r="M5671" s="3085"/>
      <c r="N5671" s="3085"/>
      <c r="P5671" s="3206"/>
    </row>
    <row r="5672" spans="1:16" s="3084" customFormat="1" ht="15">
      <c r="A5672" s="3085"/>
      <c r="K5672" s="3168"/>
      <c r="L5672" s="3085"/>
      <c r="M5672" s="3085"/>
      <c r="N5672" s="3085"/>
      <c r="P5672" s="3206"/>
    </row>
    <row r="5673" spans="1:16" s="3084" customFormat="1" ht="15">
      <c r="A5673" s="3085"/>
      <c r="K5673" s="3168"/>
      <c r="L5673" s="3085"/>
      <c r="M5673" s="3085"/>
      <c r="N5673" s="3085"/>
      <c r="P5673" s="3206"/>
    </row>
    <row r="5674" spans="1:16" s="3084" customFormat="1" ht="15">
      <c r="A5674" s="3085"/>
      <c r="K5674" s="3168"/>
      <c r="L5674" s="3085"/>
      <c r="M5674" s="3085"/>
      <c r="N5674" s="3085"/>
      <c r="P5674" s="3206"/>
    </row>
    <row r="5675" spans="1:16" s="3084" customFormat="1" ht="15">
      <c r="A5675" s="3085"/>
      <c r="K5675" s="3168"/>
      <c r="L5675" s="3085"/>
      <c r="M5675" s="3085"/>
      <c r="N5675" s="3085"/>
      <c r="P5675" s="3206"/>
    </row>
    <row r="5676" spans="1:16" s="3084" customFormat="1" ht="15">
      <c r="A5676" s="3085"/>
      <c r="K5676" s="3168"/>
      <c r="L5676" s="3085"/>
      <c r="M5676" s="3085"/>
      <c r="N5676" s="3085"/>
      <c r="P5676" s="3206"/>
    </row>
    <row r="5677" spans="1:16" s="3084" customFormat="1" ht="15">
      <c r="A5677" s="3085"/>
      <c r="K5677" s="3168"/>
      <c r="L5677" s="3085"/>
      <c r="M5677" s="3085"/>
      <c r="N5677" s="3085"/>
      <c r="P5677" s="3206"/>
    </row>
    <row r="5678" spans="1:16" s="3084" customFormat="1" ht="15">
      <c r="A5678" s="3085"/>
      <c r="K5678" s="3168"/>
      <c r="L5678" s="3085"/>
      <c r="M5678" s="3085"/>
      <c r="N5678" s="3085"/>
      <c r="P5678" s="3206"/>
    </row>
    <row r="5679" spans="1:16" s="3084" customFormat="1" ht="15">
      <c r="A5679" s="3085"/>
      <c r="K5679" s="3168"/>
      <c r="L5679" s="3085"/>
      <c r="M5679" s="3085"/>
      <c r="N5679" s="3085"/>
      <c r="P5679" s="3206"/>
    </row>
    <row r="5680" spans="1:16" s="3084" customFormat="1" ht="15">
      <c r="A5680" s="3085"/>
      <c r="K5680" s="3168"/>
      <c r="L5680" s="3085"/>
      <c r="M5680" s="3085"/>
      <c r="N5680" s="3085"/>
      <c r="P5680" s="3206"/>
    </row>
    <row r="5681" spans="1:16" s="3084" customFormat="1" ht="15">
      <c r="A5681" s="3085"/>
      <c r="K5681" s="3168"/>
      <c r="L5681" s="3085"/>
      <c r="M5681" s="3085"/>
      <c r="N5681" s="3085"/>
      <c r="P5681" s="3206"/>
    </row>
    <row r="5682" spans="1:16" s="3084" customFormat="1" ht="15">
      <c r="A5682" s="3085"/>
      <c r="K5682" s="3168"/>
      <c r="L5682" s="3085"/>
      <c r="M5682" s="3085"/>
      <c r="N5682" s="3085"/>
      <c r="P5682" s="3206"/>
    </row>
    <row r="5683" spans="1:16" s="3084" customFormat="1" ht="15">
      <c r="A5683" s="3085"/>
      <c r="K5683" s="3168"/>
      <c r="L5683" s="3085"/>
      <c r="M5683" s="3085"/>
      <c r="N5683" s="3085"/>
      <c r="P5683" s="3206"/>
    </row>
    <row r="5684" spans="1:16" s="3084" customFormat="1" ht="15">
      <c r="A5684" s="3085"/>
      <c r="K5684" s="3168"/>
      <c r="L5684" s="3085"/>
      <c r="M5684" s="3085"/>
      <c r="N5684" s="3085"/>
      <c r="P5684" s="3206"/>
    </row>
    <row r="5685" spans="1:16" s="3084" customFormat="1" ht="15">
      <c r="A5685" s="3085"/>
      <c r="K5685" s="3168"/>
      <c r="L5685" s="3085"/>
      <c r="M5685" s="3085"/>
      <c r="N5685" s="3085"/>
      <c r="P5685" s="3206"/>
    </row>
    <row r="5686" spans="1:16" s="3084" customFormat="1" ht="15">
      <c r="A5686" s="3085"/>
      <c r="K5686" s="3168"/>
      <c r="L5686" s="3085"/>
      <c r="M5686" s="3085"/>
      <c r="N5686" s="3085"/>
      <c r="P5686" s="3206"/>
    </row>
    <row r="5687" spans="1:16" s="3084" customFormat="1" ht="15">
      <c r="A5687" s="3085"/>
      <c r="K5687" s="3168"/>
      <c r="L5687" s="3085"/>
      <c r="M5687" s="3085"/>
      <c r="N5687" s="3085"/>
      <c r="P5687" s="3206"/>
    </row>
    <row r="5688" spans="1:16" s="3084" customFormat="1" ht="15">
      <c r="A5688" s="3085"/>
      <c r="K5688" s="3168"/>
      <c r="L5688" s="3085"/>
      <c r="M5688" s="3085"/>
      <c r="N5688" s="3085"/>
      <c r="P5688" s="3206"/>
    </row>
    <row r="5689" spans="1:16" s="3084" customFormat="1" ht="15">
      <c r="A5689" s="3085"/>
      <c r="K5689" s="3168"/>
      <c r="L5689" s="3085"/>
      <c r="M5689" s="3085"/>
      <c r="N5689" s="3085"/>
      <c r="P5689" s="3206"/>
    </row>
    <row r="5690" spans="1:16" s="3084" customFormat="1" ht="15">
      <c r="A5690" s="3085"/>
      <c r="K5690" s="3168"/>
      <c r="L5690" s="3085"/>
      <c r="M5690" s="3085"/>
      <c r="N5690" s="3085"/>
      <c r="P5690" s="3206"/>
    </row>
    <row r="5691" spans="1:16" s="3084" customFormat="1" ht="15">
      <c r="A5691" s="3085"/>
      <c r="K5691" s="3168"/>
      <c r="L5691" s="3085"/>
      <c r="M5691" s="3085"/>
      <c r="N5691" s="3085"/>
      <c r="P5691" s="3206"/>
    </row>
    <row r="5692" spans="1:16" s="3084" customFormat="1" ht="15">
      <c r="A5692" s="3085"/>
      <c r="K5692" s="3168"/>
      <c r="L5692" s="3085"/>
      <c r="M5692" s="3085"/>
      <c r="N5692" s="3085"/>
      <c r="P5692" s="3206"/>
    </row>
    <row r="5693" spans="1:16" s="3084" customFormat="1" ht="15">
      <c r="A5693" s="3085"/>
      <c r="K5693" s="3168"/>
      <c r="L5693" s="3085"/>
      <c r="M5693" s="3085"/>
      <c r="N5693" s="3085"/>
      <c r="P5693" s="3206"/>
    </row>
    <row r="5694" spans="1:16" s="3084" customFormat="1" ht="15">
      <c r="A5694" s="3085"/>
      <c r="K5694" s="3168"/>
      <c r="L5694" s="3085"/>
      <c r="M5694" s="3085"/>
      <c r="N5694" s="3085"/>
      <c r="P5694" s="3206"/>
    </row>
    <row r="5695" spans="1:16" s="3084" customFormat="1" ht="15">
      <c r="A5695" s="3085"/>
      <c r="K5695" s="3168"/>
      <c r="L5695" s="3085"/>
      <c r="M5695" s="3085"/>
      <c r="N5695" s="3085"/>
      <c r="P5695" s="3206"/>
    </row>
    <row r="5696" spans="1:16" s="3084" customFormat="1" ht="15">
      <c r="A5696" s="3085"/>
      <c r="K5696" s="3168"/>
      <c r="L5696" s="3085"/>
      <c r="M5696" s="3085"/>
      <c r="N5696" s="3085"/>
      <c r="P5696" s="3206"/>
    </row>
    <row r="5697" spans="1:16" s="3084" customFormat="1" ht="15">
      <c r="A5697" s="3085"/>
      <c r="K5697" s="3168"/>
      <c r="L5697" s="3085"/>
      <c r="M5697" s="3085"/>
      <c r="N5697" s="3085"/>
      <c r="P5697" s="3206"/>
    </row>
    <row r="5698" spans="1:16" s="3084" customFormat="1" ht="15">
      <c r="A5698" s="3085"/>
      <c r="K5698" s="3168"/>
      <c r="L5698" s="3085"/>
      <c r="M5698" s="3085"/>
      <c r="N5698" s="3085"/>
      <c r="P5698" s="3206"/>
    </row>
    <row r="5699" spans="1:16" s="3084" customFormat="1" ht="15">
      <c r="A5699" s="3085"/>
      <c r="K5699" s="3168"/>
      <c r="L5699" s="3085"/>
      <c r="M5699" s="3085"/>
      <c r="N5699" s="3085"/>
      <c r="P5699" s="3206"/>
    </row>
    <row r="5700" spans="1:16" s="3084" customFormat="1" ht="15">
      <c r="A5700" s="3085"/>
      <c r="K5700" s="3168"/>
      <c r="L5700" s="3085"/>
      <c r="M5700" s="3085"/>
      <c r="N5700" s="3085"/>
      <c r="P5700" s="3206"/>
    </row>
    <row r="5701" spans="1:16" s="3084" customFormat="1" ht="15">
      <c r="A5701" s="3085"/>
      <c r="K5701" s="3168"/>
      <c r="L5701" s="3085"/>
      <c r="M5701" s="3085"/>
      <c r="N5701" s="3085"/>
      <c r="P5701" s="3206"/>
    </row>
    <row r="5702" spans="1:16" s="3084" customFormat="1" ht="15">
      <c r="A5702" s="3085"/>
      <c r="K5702" s="3168"/>
      <c r="L5702" s="3085"/>
      <c r="M5702" s="3085"/>
      <c r="N5702" s="3085"/>
      <c r="P5702" s="3206"/>
    </row>
    <row r="5703" spans="1:16" s="3084" customFormat="1" ht="15">
      <c r="A5703" s="3085"/>
      <c r="K5703" s="3168"/>
      <c r="L5703" s="3085"/>
      <c r="M5703" s="3085"/>
      <c r="N5703" s="3085"/>
      <c r="P5703" s="3206"/>
    </row>
    <row r="5704" spans="1:16" s="3084" customFormat="1" ht="15">
      <c r="A5704" s="3085"/>
      <c r="K5704" s="3168"/>
      <c r="L5704" s="3085"/>
      <c r="M5704" s="3085"/>
      <c r="N5704" s="3085"/>
      <c r="P5704" s="3206"/>
    </row>
    <row r="5705" spans="1:16" s="3084" customFormat="1" ht="15">
      <c r="A5705" s="3085"/>
      <c r="K5705" s="3168"/>
      <c r="L5705" s="3085"/>
      <c r="M5705" s="3085"/>
      <c r="N5705" s="3085"/>
      <c r="P5705" s="3206"/>
    </row>
    <row r="5706" spans="1:16" s="3084" customFormat="1" ht="15">
      <c r="A5706" s="3085"/>
      <c r="K5706" s="3168"/>
      <c r="L5706" s="3085"/>
      <c r="M5706" s="3085"/>
      <c r="N5706" s="3085"/>
      <c r="P5706" s="3206"/>
    </row>
    <row r="5707" spans="1:16" s="3084" customFormat="1" ht="15">
      <c r="A5707" s="3085"/>
      <c r="K5707" s="3168"/>
      <c r="L5707" s="3085"/>
      <c r="M5707" s="3085"/>
      <c r="N5707" s="3085"/>
      <c r="P5707" s="3206"/>
    </row>
    <row r="5708" spans="1:16" s="3084" customFormat="1" ht="15">
      <c r="A5708" s="3085"/>
      <c r="K5708" s="3168"/>
      <c r="L5708" s="3085"/>
      <c r="M5708" s="3085"/>
      <c r="N5708" s="3085"/>
      <c r="P5708" s="3206"/>
    </row>
    <row r="5709" spans="1:16" s="3084" customFormat="1" ht="15">
      <c r="A5709" s="3085"/>
      <c r="K5709" s="3168"/>
      <c r="L5709" s="3085"/>
      <c r="M5709" s="3085"/>
      <c r="N5709" s="3085"/>
      <c r="P5709" s="3206"/>
    </row>
    <row r="5710" spans="1:16" s="3084" customFormat="1" ht="15">
      <c r="A5710" s="3085"/>
      <c r="K5710" s="3168"/>
      <c r="L5710" s="3085"/>
      <c r="M5710" s="3085"/>
      <c r="N5710" s="3085"/>
      <c r="P5710" s="3206"/>
    </row>
    <row r="5711" spans="1:16" s="3084" customFormat="1" ht="15">
      <c r="A5711" s="3085"/>
      <c r="K5711" s="3168"/>
      <c r="L5711" s="3085"/>
      <c r="M5711" s="3085"/>
      <c r="N5711" s="3085"/>
      <c r="P5711" s="3206"/>
    </row>
    <row r="5712" spans="1:16" s="3084" customFormat="1" ht="15">
      <c r="A5712" s="3085"/>
      <c r="K5712" s="3168"/>
      <c r="L5712" s="3085"/>
      <c r="M5712" s="3085"/>
      <c r="N5712" s="3085"/>
      <c r="P5712" s="3206"/>
    </row>
    <row r="5713" spans="1:16" s="3084" customFormat="1" ht="15">
      <c r="A5713" s="3085"/>
      <c r="K5713" s="3168"/>
      <c r="L5713" s="3085"/>
      <c r="M5713" s="3085"/>
      <c r="N5713" s="3085"/>
      <c r="P5713" s="3206"/>
    </row>
    <row r="5714" spans="1:16" s="3084" customFormat="1" ht="15">
      <c r="A5714" s="3085"/>
      <c r="K5714" s="3168"/>
      <c r="L5714" s="3085"/>
      <c r="M5714" s="3085"/>
      <c r="N5714" s="3085"/>
      <c r="P5714" s="3206"/>
    </row>
    <row r="5715" spans="1:16" s="3084" customFormat="1" ht="15">
      <c r="A5715" s="3085"/>
      <c r="K5715" s="3168"/>
      <c r="L5715" s="3085"/>
      <c r="M5715" s="3085"/>
      <c r="N5715" s="3085"/>
      <c r="P5715" s="3206"/>
    </row>
    <row r="5716" spans="1:16" s="3084" customFormat="1" ht="15">
      <c r="A5716" s="3085"/>
      <c r="K5716" s="3168"/>
      <c r="L5716" s="3085"/>
      <c r="M5716" s="3085"/>
      <c r="N5716" s="3085"/>
      <c r="P5716" s="3206"/>
    </row>
    <row r="5717" spans="1:16" s="3084" customFormat="1" ht="15">
      <c r="A5717" s="3085"/>
      <c r="K5717" s="3168"/>
      <c r="L5717" s="3085"/>
      <c r="M5717" s="3085"/>
      <c r="N5717" s="3085"/>
      <c r="P5717" s="3206"/>
    </row>
    <row r="5718" spans="1:16" s="3084" customFormat="1" ht="15">
      <c r="A5718" s="3085"/>
      <c r="K5718" s="3168"/>
      <c r="L5718" s="3085"/>
      <c r="M5718" s="3085"/>
      <c r="N5718" s="3085"/>
      <c r="P5718" s="3206"/>
    </row>
    <row r="5719" spans="1:16" s="3084" customFormat="1" ht="15">
      <c r="A5719" s="3085"/>
      <c r="K5719" s="3168"/>
      <c r="L5719" s="3085"/>
      <c r="M5719" s="3085"/>
      <c r="N5719" s="3085"/>
      <c r="P5719" s="3206"/>
    </row>
    <row r="5720" spans="1:16" s="3084" customFormat="1" ht="15">
      <c r="A5720" s="3085"/>
      <c r="K5720" s="3168"/>
      <c r="L5720" s="3085"/>
      <c r="M5720" s="3085"/>
      <c r="N5720" s="3085"/>
      <c r="P5720" s="3206"/>
    </row>
    <row r="5721" spans="1:16" s="3084" customFormat="1" ht="15">
      <c r="A5721" s="3085"/>
      <c r="K5721" s="3168"/>
      <c r="L5721" s="3085"/>
      <c r="M5721" s="3085"/>
      <c r="N5721" s="3085"/>
      <c r="P5721" s="3206"/>
    </row>
    <row r="5722" spans="1:16" s="3084" customFormat="1" ht="15">
      <c r="A5722" s="3085"/>
      <c r="K5722" s="3168"/>
      <c r="L5722" s="3085"/>
      <c r="M5722" s="3085"/>
      <c r="N5722" s="3085"/>
      <c r="P5722" s="3206"/>
    </row>
    <row r="5723" spans="1:16" s="3084" customFormat="1" ht="15">
      <c r="A5723" s="3085"/>
      <c r="K5723" s="3168"/>
      <c r="L5723" s="3085"/>
      <c r="M5723" s="3085"/>
      <c r="N5723" s="3085"/>
      <c r="P5723" s="3206"/>
    </row>
    <row r="5724" spans="1:16" s="3084" customFormat="1" ht="15">
      <c r="A5724" s="3085"/>
      <c r="K5724" s="3168"/>
      <c r="L5724" s="3085"/>
      <c r="M5724" s="3085"/>
      <c r="N5724" s="3085"/>
      <c r="P5724" s="3206"/>
    </row>
    <row r="5725" spans="1:16" s="3084" customFormat="1" ht="15">
      <c r="A5725" s="3085"/>
      <c r="K5725" s="3168"/>
      <c r="L5725" s="3085"/>
      <c r="M5725" s="3085"/>
      <c r="N5725" s="3085"/>
      <c r="P5725" s="3206"/>
    </row>
    <row r="5726" spans="1:16" s="3084" customFormat="1" ht="15">
      <c r="A5726" s="3085"/>
      <c r="K5726" s="3168"/>
      <c r="L5726" s="3085"/>
      <c r="M5726" s="3085"/>
      <c r="N5726" s="3085"/>
      <c r="P5726" s="3206"/>
    </row>
    <row r="5727" spans="1:16" s="3084" customFormat="1" ht="15">
      <c r="A5727" s="3085"/>
      <c r="K5727" s="3168"/>
      <c r="L5727" s="3085"/>
      <c r="M5727" s="3085"/>
      <c r="N5727" s="3085"/>
      <c r="P5727" s="3206"/>
    </row>
    <row r="5728" spans="1:16" s="3084" customFormat="1" ht="15">
      <c r="A5728" s="3085"/>
      <c r="K5728" s="3168"/>
      <c r="L5728" s="3085"/>
      <c r="M5728" s="3085"/>
      <c r="N5728" s="3085"/>
      <c r="P5728" s="3206"/>
    </row>
    <row r="5729" spans="1:16" s="3084" customFormat="1" ht="15">
      <c r="A5729" s="3085"/>
      <c r="K5729" s="3168"/>
      <c r="L5729" s="3085"/>
      <c r="M5729" s="3085"/>
      <c r="N5729" s="3085"/>
      <c r="P5729" s="3206"/>
    </row>
    <row r="5730" spans="1:16" s="3084" customFormat="1" ht="15">
      <c r="A5730" s="3085"/>
      <c r="K5730" s="3168"/>
      <c r="L5730" s="3085"/>
      <c r="M5730" s="3085"/>
      <c r="N5730" s="3085"/>
      <c r="P5730" s="3206"/>
    </row>
    <row r="5731" spans="1:16" s="3084" customFormat="1" ht="15">
      <c r="A5731" s="3085"/>
      <c r="K5731" s="3168"/>
      <c r="L5731" s="3085"/>
      <c r="M5731" s="3085"/>
      <c r="N5731" s="3085"/>
      <c r="P5731" s="3206"/>
    </row>
    <row r="5732" spans="1:16" s="3084" customFormat="1" ht="15">
      <c r="A5732" s="3085"/>
      <c r="K5732" s="3168"/>
      <c r="L5732" s="3085"/>
      <c r="M5732" s="3085"/>
      <c r="N5732" s="3085"/>
      <c r="P5732" s="3206"/>
    </row>
    <row r="5733" spans="1:16" s="3084" customFormat="1" ht="15">
      <c r="A5733" s="3085"/>
      <c r="K5733" s="3168"/>
      <c r="L5733" s="3085"/>
      <c r="M5733" s="3085"/>
      <c r="N5733" s="3085"/>
      <c r="P5733" s="3206"/>
    </row>
    <row r="5734" spans="1:16" s="3084" customFormat="1" ht="15">
      <c r="A5734" s="3085"/>
      <c r="K5734" s="3168"/>
      <c r="L5734" s="3085"/>
      <c r="M5734" s="3085"/>
      <c r="N5734" s="3085"/>
      <c r="P5734" s="3206"/>
    </row>
    <row r="5735" spans="1:16" s="3084" customFormat="1" ht="15">
      <c r="A5735" s="3085"/>
      <c r="K5735" s="3168"/>
      <c r="L5735" s="3085"/>
      <c r="M5735" s="3085"/>
      <c r="N5735" s="3085"/>
      <c r="P5735" s="3206"/>
    </row>
    <row r="5736" spans="1:16" s="3084" customFormat="1" ht="15">
      <c r="A5736" s="3085"/>
      <c r="K5736" s="3168"/>
      <c r="L5736" s="3085"/>
      <c r="M5736" s="3085"/>
      <c r="N5736" s="3085"/>
      <c r="P5736" s="3206"/>
    </row>
    <row r="5737" spans="1:16" s="3084" customFormat="1" ht="15">
      <c r="A5737" s="3085"/>
      <c r="K5737" s="3168"/>
      <c r="L5737" s="3085"/>
      <c r="M5737" s="3085"/>
      <c r="N5737" s="3085"/>
      <c r="P5737" s="3206"/>
    </row>
    <row r="5738" spans="1:16" s="3084" customFormat="1" ht="15">
      <c r="A5738" s="3085"/>
      <c r="K5738" s="3168"/>
      <c r="L5738" s="3085"/>
      <c r="M5738" s="3085"/>
      <c r="N5738" s="3085"/>
      <c r="P5738" s="3206"/>
    </row>
    <row r="5739" spans="1:16" s="3084" customFormat="1" ht="15">
      <c r="A5739" s="3085"/>
      <c r="K5739" s="3168"/>
      <c r="L5739" s="3085"/>
      <c r="M5739" s="3085"/>
      <c r="N5739" s="3085"/>
      <c r="P5739" s="3206"/>
    </row>
    <row r="5740" spans="1:16" s="3084" customFormat="1" ht="15">
      <c r="A5740" s="3085"/>
      <c r="K5740" s="3168"/>
      <c r="L5740" s="3085"/>
      <c r="M5740" s="3085"/>
      <c r="N5740" s="3085"/>
      <c r="P5740" s="3206"/>
    </row>
    <row r="5741" spans="1:16" s="3084" customFormat="1" ht="15">
      <c r="A5741" s="3085"/>
      <c r="K5741" s="3168"/>
      <c r="L5741" s="3085"/>
      <c r="M5741" s="3085"/>
      <c r="N5741" s="3085"/>
      <c r="P5741" s="3206"/>
    </row>
    <row r="5742" spans="1:16" s="3084" customFormat="1" ht="15">
      <c r="A5742" s="3085"/>
      <c r="K5742" s="3168"/>
      <c r="L5742" s="3085"/>
      <c r="M5742" s="3085"/>
      <c r="N5742" s="3085"/>
      <c r="P5742" s="3206"/>
    </row>
    <row r="5743" spans="1:16" s="3084" customFormat="1" ht="15">
      <c r="A5743" s="3085"/>
      <c r="K5743" s="3168"/>
      <c r="L5743" s="3085"/>
      <c r="M5743" s="3085"/>
      <c r="N5743" s="3085"/>
      <c r="P5743" s="3206"/>
    </row>
    <row r="5744" spans="1:16" s="3084" customFormat="1" ht="15">
      <c r="A5744" s="3085"/>
      <c r="K5744" s="3168"/>
      <c r="L5744" s="3085"/>
      <c r="M5744" s="3085"/>
      <c r="N5744" s="3085"/>
      <c r="P5744" s="3206"/>
    </row>
    <row r="5745" spans="1:16" s="3084" customFormat="1" ht="15">
      <c r="A5745" s="3085"/>
      <c r="K5745" s="3168"/>
      <c r="L5745" s="3085"/>
      <c r="M5745" s="3085"/>
      <c r="N5745" s="3085"/>
      <c r="P5745" s="3206"/>
    </row>
    <row r="5746" spans="1:16" s="3084" customFormat="1" ht="15">
      <c r="A5746" s="3085"/>
      <c r="K5746" s="3168"/>
      <c r="L5746" s="3085"/>
      <c r="M5746" s="3085"/>
      <c r="N5746" s="3085"/>
      <c r="P5746" s="3206"/>
    </row>
    <row r="5747" spans="1:16" s="3084" customFormat="1" ht="15">
      <c r="A5747" s="3085"/>
      <c r="K5747" s="3168"/>
      <c r="L5747" s="3085"/>
      <c r="M5747" s="3085"/>
      <c r="N5747" s="3085"/>
      <c r="P5747" s="3206"/>
    </row>
    <row r="5748" spans="1:16" s="3084" customFormat="1" ht="15">
      <c r="A5748" s="3085"/>
      <c r="K5748" s="3168"/>
      <c r="L5748" s="3085"/>
      <c r="M5748" s="3085"/>
      <c r="N5748" s="3085"/>
      <c r="P5748" s="3206"/>
    </row>
    <row r="5749" spans="1:16" s="3084" customFormat="1" ht="15">
      <c r="A5749" s="3085"/>
      <c r="K5749" s="3168"/>
      <c r="L5749" s="3085"/>
      <c r="M5749" s="3085"/>
      <c r="N5749" s="3085"/>
      <c r="P5749" s="3206"/>
    </row>
    <row r="5750" spans="1:16" s="3084" customFormat="1" ht="15">
      <c r="A5750" s="3085"/>
      <c r="K5750" s="3168"/>
      <c r="L5750" s="3085"/>
      <c r="M5750" s="3085"/>
      <c r="N5750" s="3085"/>
      <c r="P5750" s="3206"/>
    </row>
    <row r="5751" spans="1:16" s="3084" customFormat="1" ht="15">
      <c r="A5751" s="3085"/>
      <c r="K5751" s="3168"/>
      <c r="L5751" s="3085"/>
      <c r="M5751" s="3085"/>
      <c r="N5751" s="3085"/>
      <c r="P5751" s="3206"/>
    </row>
    <row r="5752" spans="1:16" s="3084" customFormat="1" ht="15">
      <c r="A5752" s="3085"/>
      <c r="K5752" s="3168"/>
      <c r="L5752" s="3085"/>
      <c r="M5752" s="3085"/>
      <c r="N5752" s="3085"/>
      <c r="P5752" s="3206"/>
    </row>
    <row r="5753" spans="1:16" s="3084" customFormat="1" ht="15">
      <c r="A5753" s="3085"/>
      <c r="K5753" s="3168"/>
      <c r="L5753" s="3085"/>
      <c r="M5753" s="3085"/>
      <c r="N5753" s="3085"/>
      <c r="P5753" s="3206"/>
    </row>
    <row r="5754" spans="1:16" s="3084" customFormat="1" ht="15">
      <c r="A5754" s="3085"/>
      <c r="K5754" s="3168"/>
      <c r="L5754" s="3085"/>
      <c r="M5754" s="3085"/>
      <c r="N5754" s="3085"/>
      <c r="P5754" s="3206"/>
    </row>
    <row r="5755" spans="1:16" s="3084" customFormat="1" ht="15">
      <c r="A5755" s="3085"/>
      <c r="K5755" s="3168"/>
      <c r="L5755" s="3085"/>
      <c r="M5755" s="3085"/>
      <c r="N5755" s="3085"/>
      <c r="P5755" s="3206"/>
    </row>
    <row r="5756" spans="1:16" s="3084" customFormat="1" ht="15">
      <c r="A5756" s="3085"/>
      <c r="K5756" s="3168"/>
      <c r="L5756" s="3085"/>
      <c r="M5756" s="3085"/>
      <c r="N5756" s="3085"/>
      <c r="P5756" s="3206"/>
    </row>
    <row r="5757" spans="1:16" s="3084" customFormat="1" ht="15">
      <c r="A5757" s="3085"/>
      <c r="K5757" s="3168"/>
      <c r="L5757" s="3085"/>
      <c r="M5757" s="3085"/>
      <c r="N5757" s="3085"/>
      <c r="P5757" s="3206"/>
    </row>
    <row r="5758" spans="1:16" s="3084" customFormat="1" ht="15">
      <c r="A5758" s="3085"/>
      <c r="K5758" s="3168"/>
      <c r="L5758" s="3085"/>
      <c r="M5758" s="3085"/>
      <c r="N5758" s="3085"/>
      <c r="P5758" s="3206"/>
    </row>
    <row r="5759" spans="1:16" s="3084" customFormat="1" ht="15">
      <c r="A5759" s="3085"/>
      <c r="K5759" s="3168"/>
      <c r="L5759" s="3085"/>
      <c r="M5759" s="3085"/>
      <c r="N5759" s="3085"/>
      <c r="P5759" s="3206"/>
    </row>
    <row r="5760" spans="1:16" s="3084" customFormat="1" ht="15">
      <c r="A5760" s="3085"/>
      <c r="K5760" s="3168"/>
      <c r="L5760" s="3085"/>
      <c r="M5760" s="3085"/>
      <c r="N5760" s="3085"/>
      <c r="P5760" s="3206"/>
    </row>
    <row r="5761" spans="1:16" s="3084" customFormat="1" ht="15">
      <c r="A5761" s="3085"/>
      <c r="K5761" s="3168"/>
      <c r="L5761" s="3085"/>
      <c r="M5761" s="3085"/>
      <c r="N5761" s="3085"/>
      <c r="P5761" s="3206"/>
    </row>
    <row r="5762" spans="1:16" s="3084" customFormat="1" ht="15">
      <c r="A5762" s="3085"/>
      <c r="K5762" s="3168"/>
      <c r="L5762" s="3085"/>
      <c r="M5762" s="3085"/>
      <c r="N5762" s="3085"/>
      <c r="P5762" s="3206"/>
    </row>
    <row r="5763" spans="1:16" s="3084" customFormat="1" ht="15">
      <c r="A5763" s="3085"/>
      <c r="K5763" s="3168"/>
      <c r="L5763" s="3085"/>
      <c r="M5763" s="3085"/>
      <c r="N5763" s="3085"/>
      <c r="P5763" s="3206"/>
    </row>
    <row r="5764" spans="1:16" s="3084" customFormat="1" ht="15">
      <c r="A5764" s="3085"/>
      <c r="K5764" s="3168"/>
      <c r="L5764" s="3085"/>
      <c r="M5764" s="3085"/>
      <c r="N5764" s="3085"/>
      <c r="P5764" s="3206"/>
    </row>
    <row r="5765" spans="1:16" s="3084" customFormat="1" ht="15">
      <c r="A5765" s="3085"/>
      <c r="K5765" s="3168"/>
      <c r="L5765" s="3085"/>
      <c r="M5765" s="3085"/>
      <c r="N5765" s="3085"/>
      <c r="P5765" s="3206"/>
    </row>
    <row r="5766" spans="1:16" s="3084" customFormat="1" ht="15">
      <c r="A5766" s="3085"/>
      <c r="K5766" s="3168"/>
      <c r="L5766" s="3085"/>
      <c r="M5766" s="3085"/>
      <c r="N5766" s="3085"/>
      <c r="P5766" s="3206"/>
    </row>
    <row r="5767" spans="1:16" s="3084" customFormat="1" ht="15">
      <c r="A5767" s="3085"/>
      <c r="K5767" s="3168"/>
      <c r="L5767" s="3085"/>
      <c r="M5767" s="3085"/>
      <c r="N5767" s="3085"/>
      <c r="P5767" s="3206"/>
    </row>
    <row r="5768" spans="1:16" s="3084" customFormat="1" ht="15">
      <c r="A5768" s="3085"/>
      <c r="K5768" s="3168"/>
      <c r="L5768" s="3085"/>
      <c r="M5768" s="3085"/>
      <c r="N5768" s="3085"/>
      <c r="P5768" s="3206"/>
    </row>
    <row r="5769" spans="1:16" s="3084" customFormat="1" ht="15">
      <c r="A5769" s="3085"/>
      <c r="K5769" s="3168"/>
      <c r="L5769" s="3085"/>
      <c r="M5769" s="3085"/>
      <c r="N5769" s="3085"/>
      <c r="P5769" s="3206"/>
    </row>
    <row r="5770" spans="1:16" s="3084" customFormat="1" ht="15">
      <c r="A5770" s="3085"/>
      <c r="K5770" s="3168"/>
      <c r="L5770" s="3085"/>
      <c r="M5770" s="3085"/>
      <c r="N5770" s="3085"/>
      <c r="P5770" s="3206"/>
    </row>
    <row r="5771" spans="1:16" s="3084" customFormat="1" ht="15">
      <c r="A5771" s="3085"/>
      <c r="K5771" s="3168"/>
      <c r="L5771" s="3085"/>
      <c r="M5771" s="3085"/>
      <c r="N5771" s="3085"/>
      <c r="P5771" s="3206"/>
    </row>
    <row r="5772" spans="1:16" s="3084" customFormat="1" ht="15">
      <c r="A5772" s="3085"/>
      <c r="K5772" s="3168"/>
      <c r="L5772" s="3085"/>
      <c r="M5772" s="3085"/>
      <c r="N5772" s="3085"/>
      <c r="P5772" s="3206"/>
    </row>
    <row r="5773" spans="1:16" s="3084" customFormat="1" ht="15">
      <c r="A5773" s="3085"/>
      <c r="K5773" s="3168"/>
      <c r="L5773" s="3085"/>
      <c r="M5773" s="3085"/>
      <c r="N5773" s="3085"/>
      <c r="P5773" s="3206"/>
    </row>
    <row r="5774" spans="1:16" s="3084" customFormat="1" ht="15">
      <c r="A5774" s="3085"/>
      <c r="K5774" s="3168"/>
      <c r="L5774" s="3085"/>
      <c r="M5774" s="3085"/>
      <c r="N5774" s="3085"/>
      <c r="P5774" s="3206"/>
    </row>
    <row r="5775" spans="1:16" s="3084" customFormat="1" ht="15">
      <c r="A5775" s="3085"/>
      <c r="K5775" s="3168"/>
      <c r="L5775" s="3085"/>
      <c r="M5775" s="3085"/>
      <c r="N5775" s="3085"/>
      <c r="P5775" s="3206"/>
    </row>
    <row r="5776" spans="1:16" s="3084" customFormat="1" ht="15">
      <c r="A5776" s="3085"/>
      <c r="K5776" s="3168"/>
      <c r="L5776" s="3085"/>
      <c r="M5776" s="3085"/>
      <c r="N5776" s="3085"/>
      <c r="P5776" s="3206"/>
    </row>
    <row r="5777" spans="1:16" s="3084" customFormat="1" ht="15">
      <c r="A5777" s="3085"/>
      <c r="K5777" s="3168"/>
      <c r="L5777" s="3085"/>
      <c r="M5777" s="3085"/>
      <c r="N5777" s="3085"/>
      <c r="P5777" s="3206"/>
    </row>
    <row r="5778" spans="1:16" s="3084" customFormat="1" ht="15">
      <c r="A5778" s="3085"/>
      <c r="K5778" s="3168"/>
      <c r="L5778" s="3085"/>
      <c r="M5778" s="3085"/>
      <c r="N5778" s="3085"/>
      <c r="P5778" s="3206"/>
    </row>
    <row r="5779" spans="1:16" s="3084" customFormat="1" ht="15">
      <c r="A5779" s="3085"/>
      <c r="K5779" s="3168"/>
      <c r="L5779" s="3085"/>
      <c r="M5779" s="3085"/>
      <c r="N5779" s="3085"/>
      <c r="P5779" s="3206"/>
    </row>
    <row r="5780" spans="1:16" s="3084" customFormat="1" ht="15">
      <c r="A5780" s="3085"/>
      <c r="K5780" s="3168"/>
      <c r="L5780" s="3085"/>
      <c r="M5780" s="3085"/>
      <c r="N5780" s="3085"/>
      <c r="P5780" s="3206"/>
    </row>
    <row r="5781" spans="1:16" s="3084" customFormat="1" ht="15">
      <c r="A5781" s="3085"/>
      <c r="K5781" s="3168"/>
      <c r="L5781" s="3085"/>
      <c r="M5781" s="3085"/>
      <c r="N5781" s="3085"/>
      <c r="P5781" s="3206"/>
    </row>
    <row r="5782" spans="1:16" s="3084" customFormat="1" ht="15">
      <c r="A5782" s="3085"/>
      <c r="K5782" s="3168"/>
      <c r="L5782" s="3085"/>
      <c r="M5782" s="3085"/>
      <c r="N5782" s="3085"/>
      <c r="P5782" s="3206"/>
    </row>
    <row r="5783" spans="1:16" s="3084" customFormat="1" ht="15">
      <c r="A5783" s="3085"/>
      <c r="K5783" s="3168"/>
      <c r="L5783" s="3085"/>
      <c r="M5783" s="3085"/>
      <c r="N5783" s="3085"/>
      <c r="P5783" s="3206"/>
    </row>
    <row r="5784" spans="1:16" s="3084" customFormat="1" ht="15">
      <c r="A5784" s="3085"/>
      <c r="K5784" s="3168"/>
      <c r="L5784" s="3085"/>
      <c r="M5784" s="3085"/>
      <c r="N5784" s="3085"/>
      <c r="P5784" s="3206"/>
    </row>
    <row r="5785" spans="1:16" s="3084" customFormat="1" ht="15">
      <c r="A5785" s="3085"/>
      <c r="K5785" s="3168"/>
      <c r="L5785" s="3085"/>
      <c r="M5785" s="3085"/>
      <c r="N5785" s="3085"/>
      <c r="P5785" s="3206"/>
    </row>
    <row r="5786" spans="1:16" s="3084" customFormat="1" ht="15">
      <c r="A5786" s="3085"/>
      <c r="K5786" s="3168"/>
      <c r="L5786" s="3085"/>
      <c r="M5786" s="3085"/>
      <c r="N5786" s="3085"/>
      <c r="P5786" s="3206"/>
    </row>
    <row r="5787" spans="1:16" s="3084" customFormat="1" ht="15">
      <c r="A5787" s="3085"/>
      <c r="K5787" s="3168"/>
      <c r="L5787" s="3085"/>
      <c r="M5787" s="3085"/>
      <c r="N5787" s="3085"/>
      <c r="P5787" s="3206"/>
    </row>
    <row r="5788" spans="1:16" s="3084" customFormat="1" ht="15">
      <c r="A5788" s="3085"/>
      <c r="K5788" s="3168"/>
      <c r="L5788" s="3085"/>
      <c r="M5788" s="3085"/>
      <c r="N5788" s="3085"/>
      <c r="P5788" s="3206"/>
    </row>
    <row r="5789" spans="1:16" s="3084" customFormat="1" ht="15">
      <c r="A5789" s="3085"/>
      <c r="K5789" s="3168"/>
      <c r="L5789" s="3085"/>
      <c r="M5789" s="3085"/>
      <c r="N5789" s="3085"/>
      <c r="P5789" s="3206"/>
    </row>
    <row r="5790" spans="1:16" s="3084" customFormat="1" ht="15">
      <c r="A5790" s="3085"/>
      <c r="K5790" s="3168"/>
      <c r="L5790" s="3085"/>
      <c r="M5790" s="3085"/>
      <c r="N5790" s="3085"/>
      <c r="P5790" s="3206"/>
    </row>
    <row r="5791" spans="1:16" s="3084" customFormat="1" ht="15">
      <c r="A5791" s="3085"/>
      <c r="K5791" s="3168"/>
      <c r="L5791" s="3085"/>
      <c r="M5791" s="3085"/>
      <c r="N5791" s="3085"/>
      <c r="P5791" s="3206"/>
    </row>
    <row r="5792" spans="1:16" s="3084" customFormat="1" ht="15">
      <c r="A5792" s="3085"/>
      <c r="K5792" s="3168"/>
      <c r="L5792" s="3085"/>
      <c r="M5792" s="3085"/>
      <c r="N5792" s="3085"/>
      <c r="P5792" s="3206"/>
    </row>
    <row r="5793" spans="1:16" s="3084" customFormat="1" ht="15">
      <c r="A5793" s="3085"/>
      <c r="K5793" s="3168"/>
      <c r="L5793" s="3085"/>
      <c r="M5793" s="3085"/>
      <c r="N5793" s="3085"/>
      <c r="P5793" s="3206"/>
    </row>
    <row r="5794" spans="1:16" s="3084" customFormat="1" ht="15">
      <c r="A5794" s="3085"/>
      <c r="K5794" s="3168"/>
      <c r="L5794" s="3085"/>
      <c r="M5794" s="3085"/>
      <c r="N5794" s="3085"/>
      <c r="P5794" s="3206"/>
    </row>
    <row r="5795" spans="1:16" s="3084" customFormat="1" ht="15">
      <c r="A5795" s="3085"/>
      <c r="K5795" s="3168"/>
      <c r="L5795" s="3085"/>
      <c r="M5795" s="3085"/>
      <c r="N5795" s="3085"/>
      <c r="P5795" s="3206"/>
    </row>
    <row r="5796" spans="1:16" s="3084" customFormat="1" ht="15">
      <c r="A5796" s="3085"/>
      <c r="K5796" s="3168"/>
      <c r="L5796" s="3085"/>
      <c r="M5796" s="3085"/>
      <c r="N5796" s="3085"/>
      <c r="P5796" s="3206"/>
    </row>
    <row r="5797" spans="1:16" s="3084" customFormat="1" ht="15">
      <c r="A5797" s="3085"/>
      <c r="K5797" s="3168"/>
      <c r="L5797" s="3085"/>
      <c r="M5797" s="3085"/>
      <c r="N5797" s="3085"/>
      <c r="P5797" s="3206"/>
    </row>
    <row r="5798" spans="1:16" s="3084" customFormat="1" ht="15">
      <c r="A5798" s="3085"/>
      <c r="K5798" s="3168"/>
      <c r="L5798" s="3085"/>
      <c r="M5798" s="3085"/>
      <c r="N5798" s="3085"/>
      <c r="P5798" s="3206"/>
    </row>
    <row r="5799" spans="1:16" s="3084" customFormat="1" ht="15">
      <c r="A5799" s="3085"/>
      <c r="K5799" s="3168"/>
      <c r="L5799" s="3085"/>
      <c r="M5799" s="3085"/>
      <c r="N5799" s="3085"/>
      <c r="P5799" s="3206"/>
    </row>
    <row r="5800" spans="1:16" s="3084" customFormat="1" ht="15">
      <c r="A5800" s="3085"/>
      <c r="K5800" s="3168"/>
      <c r="L5800" s="3085"/>
      <c r="M5800" s="3085"/>
      <c r="N5800" s="3085"/>
      <c r="P5800" s="3206"/>
    </row>
    <row r="5801" spans="1:16" s="3084" customFormat="1" ht="15">
      <c r="A5801" s="3085"/>
      <c r="K5801" s="3168"/>
      <c r="L5801" s="3085"/>
      <c r="M5801" s="3085"/>
      <c r="N5801" s="3085"/>
      <c r="P5801" s="3206"/>
    </row>
    <row r="5802" spans="1:16" s="3084" customFormat="1" ht="15">
      <c r="A5802" s="3085"/>
      <c r="K5802" s="3168"/>
      <c r="L5802" s="3085"/>
      <c r="M5802" s="3085"/>
      <c r="N5802" s="3085"/>
      <c r="P5802" s="3206"/>
    </row>
    <row r="5803" spans="1:16" s="3084" customFormat="1" ht="15">
      <c r="A5803" s="3085"/>
      <c r="K5803" s="3168"/>
      <c r="L5803" s="3085"/>
      <c r="M5803" s="3085"/>
      <c r="N5803" s="3085"/>
      <c r="P5803" s="3206"/>
    </row>
    <row r="5804" spans="1:16" s="3084" customFormat="1" ht="15">
      <c r="A5804" s="3085"/>
      <c r="K5804" s="3168"/>
      <c r="L5804" s="3085"/>
      <c r="M5804" s="3085"/>
      <c r="N5804" s="3085"/>
      <c r="P5804" s="3206"/>
    </row>
    <row r="5805" spans="1:16" s="3084" customFormat="1" ht="15">
      <c r="A5805" s="3085"/>
      <c r="K5805" s="3168"/>
      <c r="L5805" s="3085"/>
      <c r="M5805" s="3085"/>
      <c r="N5805" s="3085"/>
      <c r="P5805" s="3206"/>
    </row>
    <row r="5806" spans="1:16" s="3084" customFormat="1" ht="15">
      <c r="A5806" s="3085"/>
      <c r="K5806" s="3168"/>
      <c r="L5806" s="3085"/>
      <c r="M5806" s="3085"/>
      <c r="N5806" s="3085"/>
      <c r="P5806" s="3206"/>
    </row>
    <row r="5807" spans="1:16" s="3084" customFormat="1" ht="15">
      <c r="A5807" s="3085"/>
      <c r="K5807" s="3168"/>
      <c r="L5807" s="3085"/>
      <c r="M5807" s="3085"/>
      <c r="N5807" s="3085"/>
      <c r="P5807" s="3206"/>
    </row>
    <row r="5808" spans="1:16" s="3084" customFormat="1" ht="15">
      <c r="A5808" s="3085"/>
      <c r="K5808" s="3168"/>
      <c r="L5808" s="3085"/>
      <c r="M5808" s="3085"/>
      <c r="N5808" s="3085"/>
      <c r="P5808" s="3206"/>
    </row>
    <row r="5809" spans="1:16" s="3084" customFormat="1" ht="15">
      <c r="A5809" s="3085"/>
      <c r="K5809" s="3168"/>
      <c r="L5809" s="3085"/>
      <c r="M5809" s="3085"/>
      <c r="N5809" s="3085"/>
      <c r="P5809" s="3206"/>
    </row>
    <row r="5810" spans="1:16" s="3084" customFormat="1" ht="15">
      <c r="A5810" s="3085"/>
      <c r="K5810" s="3168"/>
      <c r="L5810" s="3085"/>
      <c r="M5810" s="3085"/>
      <c r="N5810" s="3085"/>
      <c r="P5810" s="3206"/>
    </row>
    <row r="5811" spans="1:16" s="3084" customFormat="1" ht="15">
      <c r="A5811" s="3085"/>
      <c r="K5811" s="3168"/>
      <c r="L5811" s="3085"/>
      <c r="M5811" s="3085"/>
      <c r="N5811" s="3085"/>
      <c r="P5811" s="3206"/>
    </row>
    <row r="5812" spans="1:16" s="3084" customFormat="1" ht="15">
      <c r="A5812" s="3085"/>
      <c r="K5812" s="3168"/>
      <c r="L5812" s="3085"/>
      <c r="M5812" s="3085"/>
      <c r="N5812" s="3085"/>
      <c r="P5812" s="3206"/>
    </row>
    <row r="5813" spans="1:16" s="3084" customFormat="1" ht="15">
      <c r="A5813" s="3085"/>
      <c r="K5813" s="3168"/>
      <c r="L5813" s="3085"/>
      <c r="M5813" s="3085"/>
      <c r="N5813" s="3085"/>
      <c r="P5813" s="3206"/>
    </row>
    <row r="5814" spans="1:16" s="3084" customFormat="1" ht="15">
      <c r="A5814" s="3085"/>
      <c r="K5814" s="3168"/>
      <c r="L5814" s="3085"/>
      <c r="M5814" s="3085"/>
      <c r="N5814" s="3085"/>
      <c r="P5814" s="3206"/>
    </row>
    <row r="5815" spans="1:16" s="3084" customFormat="1" ht="15">
      <c r="A5815" s="3085"/>
      <c r="K5815" s="3168"/>
      <c r="L5815" s="3085"/>
      <c r="M5815" s="3085"/>
      <c r="N5815" s="3085"/>
      <c r="P5815" s="3206"/>
    </row>
    <row r="5816" spans="1:16" s="3084" customFormat="1" ht="15">
      <c r="A5816" s="3085"/>
      <c r="K5816" s="3168"/>
      <c r="L5816" s="3085"/>
      <c r="M5816" s="3085"/>
      <c r="N5816" s="3085"/>
      <c r="P5816" s="3206"/>
    </row>
    <row r="5817" spans="1:16" s="3084" customFormat="1" ht="15">
      <c r="A5817" s="3085"/>
      <c r="K5817" s="3168"/>
      <c r="L5817" s="3085"/>
      <c r="M5817" s="3085"/>
      <c r="N5817" s="3085"/>
      <c r="P5817" s="3206"/>
    </row>
    <row r="5818" spans="1:16" s="3084" customFormat="1" ht="15">
      <c r="A5818" s="3085"/>
      <c r="K5818" s="3168"/>
      <c r="L5818" s="3085"/>
      <c r="M5818" s="3085"/>
      <c r="N5818" s="3085"/>
      <c r="P5818" s="3206"/>
    </row>
    <row r="5819" spans="1:16" s="3084" customFormat="1" ht="15">
      <c r="A5819" s="3085"/>
      <c r="K5819" s="3168"/>
      <c r="L5819" s="3085"/>
      <c r="M5819" s="3085"/>
      <c r="N5819" s="3085"/>
      <c r="P5819" s="3206"/>
    </row>
    <row r="5820" spans="1:16" s="3084" customFormat="1" ht="15">
      <c r="A5820" s="3085"/>
      <c r="K5820" s="3168"/>
      <c r="L5820" s="3085"/>
      <c r="M5820" s="3085"/>
      <c r="N5820" s="3085"/>
      <c r="P5820" s="3206"/>
    </row>
    <row r="5821" spans="1:16" s="3084" customFormat="1" ht="15">
      <c r="A5821" s="3085"/>
      <c r="K5821" s="3168"/>
      <c r="L5821" s="3085"/>
      <c r="M5821" s="3085"/>
      <c r="N5821" s="3085"/>
      <c r="P5821" s="3206"/>
    </row>
    <row r="5822" spans="1:16" s="3084" customFormat="1" ht="15">
      <c r="A5822" s="3085"/>
      <c r="K5822" s="3168"/>
      <c r="L5822" s="3085"/>
      <c r="M5822" s="3085"/>
      <c r="N5822" s="3085"/>
      <c r="P5822" s="3206"/>
    </row>
    <row r="5823" spans="1:16" s="3084" customFormat="1" ht="15">
      <c r="A5823" s="3085"/>
      <c r="K5823" s="3168"/>
      <c r="L5823" s="3085"/>
      <c r="M5823" s="3085"/>
      <c r="N5823" s="3085"/>
      <c r="P5823" s="3206"/>
    </row>
    <row r="5824" spans="1:16" s="3084" customFormat="1" ht="15">
      <c r="A5824" s="3085"/>
      <c r="K5824" s="3168"/>
      <c r="L5824" s="3085"/>
      <c r="M5824" s="3085"/>
      <c r="N5824" s="3085"/>
      <c r="P5824" s="3206"/>
    </row>
    <row r="5825" spans="1:16" s="3084" customFormat="1" ht="15">
      <c r="A5825" s="3085"/>
      <c r="K5825" s="3168"/>
      <c r="L5825" s="3085"/>
      <c r="M5825" s="3085"/>
      <c r="N5825" s="3085"/>
      <c r="P5825" s="3206"/>
    </row>
    <row r="5826" spans="1:16" s="3084" customFormat="1" ht="15">
      <c r="A5826" s="3085"/>
      <c r="K5826" s="3168"/>
      <c r="L5826" s="3085"/>
      <c r="M5826" s="3085"/>
      <c r="N5826" s="3085"/>
      <c r="P5826" s="3206"/>
    </row>
    <row r="5827" spans="1:16" s="3084" customFormat="1" ht="15">
      <c r="A5827" s="3085"/>
      <c r="K5827" s="3168"/>
      <c r="L5827" s="3085"/>
      <c r="M5827" s="3085"/>
      <c r="N5827" s="3085"/>
      <c r="P5827" s="3206"/>
    </row>
    <row r="5828" spans="1:16" s="3084" customFormat="1" ht="15">
      <c r="A5828" s="3085"/>
      <c r="K5828" s="3168"/>
      <c r="L5828" s="3085"/>
      <c r="M5828" s="3085"/>
      <c r="N5828" s="3085"/>
      <c r="P5828" s="3206"/>
    </row>
    <row r="5829" spans="1:16" s="3084" customFormat="1" ht="15">
      <c r="A5829" s="3085"/>
      <c r="K5829" s="3168"/>
      <c r="L5829" s="3085"/>
      <c r="M5829" s="3085"/>
      <c r="N5829" s="3085"/>
      <c r="P5829" s="3206"/>
    </row>
    <row r="5830" spans="1:16" s="3084" customFormat="1" ht="15">
      <c r="A5830" s="3085"/>
      <c r="K5830" s="3168"/>
      <c r="L5830" s="3085"/>
      <c r="M5830" s="3085"/>
      <c r="N5830" s="3085"/>
      <c r="P5830" s="3206"/>
    </row>
    <row r="5831" spans="1:16" s="3084" customFormat="1" ht="15">
      <c r="A5831" s="3085"/>
      <c r="K5831" s="3168"/>
      <c r="L5831" s="3085"/>
      <c r="M5831" s="3085"/>
      <c r="N5831" s="3085"/>
      <c r="P5831" s="3206"/>
    </row>
    <row r="5832" spans="1:16" s="3084" customFormat="1" ht="15">
      <c r="A5832" s="3085"/>
      <c r="K5832" s="3168"/>
      <c r="L5832" s="3085"/>
      <c r="M5832" s="3085"/>
      <c r="N5832" s="3085"/>
      <c r="P5832" s="3206"/>
    </row>
    <row r="5833" spans="1:16" s="3084" customFormat="1" ht="15">
      <c r="A5833" s="3085"/>
      <c r="K5833" s="3168"/>
      <c r="L5833" s="3085"/>
      <c r="M5833" s="3085"/>
      <c r="N5833" s="3085"/>
      <c r="P5833" s="3206"/>
    </row>
    <row r="5834" spans="1:16" s="3084" customFormat="1" ht="15">
      <c r="A5834" s="3085"/>
      <c r="K5834" s="3168"/>
      <c r="L5834" s="3085"/>
      <c r="M5834" s="3085"/>
      <c r="N5834" s="3085"/>
      <c r="P5834" s="3206"/>
    </row>
    <row r="5835" spans="1:16" s="3084" customFormat="1" ht="15">
      <c r="A5835" s="3085"/>
      <c r="K5835" s="3168"/>
      <c r="L5835" s="3085"/>
      <c r="M5835" s="3085"/>
      <c r="N5835" s="3085"/>
      <c r="P5835" s="3206"/>
    </row>
    <row r="5836" spans="1:16" s="3084" customFormat="1" ht="15">
      <c r="A5836" s="3085"/>
      <c r="K5836" s="3168"/>
      <c r="L5836" s="3085"/>
      <c r="M5836" s="3085"/>
      <c r="N5836" s="3085"/>
      <c r="P5836" s="3206"/>
    </row>
    <row r="5837" spans="1:16" s="3084" customFormat="1" ht="15">
      <c r="A5837" s="3085"/>
      <c r="K5837" s="3168"/>
      <c r="L5837" s="3085"/>
      <c r="M5837" s="3085"/>
      <c r="N5837" s="3085"/>
      <c r="P5837" s="3206"/>
    </row>
    <row r="5838" spans="1:16" s="3084" customFormat="1" ht="15">
      <c r="A5838" s="3085"/>
      <c r="K5838" s="3168"/>
      <c r="L5838" s="3085"/>
      <c r="M5838" s="3085"/>
      <c r="N5838" s="3085"/>
      <c r="P5838" s="3206"/>
    </row>
    <row r="5839" spans="1:16" s="3084" customFormat="1" ht="15">
      <c r="A5839" s="3085"/>
      <c r="K5839" s="3168"/>
      <c r="L5839" s="3085"/>
      <c r="M5839" s="3085"/>
      <c r="N5839" s="3085"/>
      <c r="P5839" s="3206"/>
    </row>
    <row r="5840" spans="1:16" s="3084" customFormat="1" ht="15">
      <c r="A5840" s="3085"/>
      <c r="K5840" s="3168"/>
      <c r="L5840" s="3085"/>
      <c r="M5840" s="3085"/>
      <c r="N5840" s="3085"/>
      <c r="P5840" s="3206"/>
    </row>
    <row r="5841" spans="1:16" s="3084" customFormat="1" ht="15">
      <c r="A5841" s="3085"/>
      <c r="K5841" s="3168"/>
      <c r="L5841" s="3085"/>
      <c r="M5841" s="3085"/>
      <c r="N5841" s="3085"/>
      <c r="P5841" s="3206"/>
    </row>
    <row r="5842" spans="1:16" s="3084" customFormat="1" ht="15">
      <c r="A5842" s="3085"/>
      <c r="K5842" s="3168"/>
      <c r="L5842" s="3085"/>
      <c r="M5842" s="3085"/>
      <c r="N5842" s="3085"/>
      <c r="P5842" s="3206"/>
    </row>
    <row r="5843" spans="1:16" s="3084" customFormat="1" ht="15">
      <c r="A5843" s="3085"/>
      <c r="K5843" s="3168"/>
      <c r="L5843" s="3085"/>
      <c r="M5843" s="3085"/>
      <c r="N5843" s="3085"/>
      <c r="P5843" s="3206"/>
    </row>
    <row r="5844" spans="1:16" s="3084" customFormat="1" ht="15">
      <c r="A5844" s="3085"/>
      <c r="K5844" s="3168"/>
      <c r="L5844" s="3085"/>
      <c r="M5844" s="3085"/>
      <c r="N5844" s="3085"/>
      <c r="P5844" s="3206"/>
    </row>
    <row r="5845" spans="1:16" s="3084" customFormat="1" ht="15">
      <c r="A5845" s="3085"/>
      <c r="K5845" s="3168"/>
      <c r="L5845" s="3085"/>
      <c r="M5845" s="3085"/>
      <c r="N5845" s="3085"/>
      <c r="P5845" s="3206"/>
    </row>
    <row r="5846" spans="1:16" s="3084" customFormat="1" ht="15">
      <c r="A5846" s="3085"/>
      <c r="K5846" s="3168"/>
      <c r="L5846" s="3085"/>
      <c r="M5846" s="3085"/>
      <c r="N5846" s="3085"/>
      <c r="P5846" s="3206"/>
    </row>
    <row r="5847" spans="1:16" s="3084" customFormat="1" ht="15">
      <c r="A5847" s="3085"/>
      <c r="K5847" s="3168"/>
      <c r="L5847" s="3085"/>
      <c r="M5847" s="3085"/>
      <c r="N5847" s="3085"/>
      <c r="P5847" s="3206"/>
    </row>
    <row r="5848" spans="1:16" s="3084" customFormat="1" ht="15">
      <c r="A5848" s="3085"/>
      <c r="K5848" s="3168"/>
      <c r="L5848" s="3085"/>
      <c r="M5848" s="3085"/>
      <c r="N5848" s="3085"/>
      <c r="P5848" s="3206"/>
    </row>
    <row r="5849" spans="1:16" s="3084" customFormat="1" ht="15">
      <c r="A5849" s="3085"/>
      <c r="K5849" s="3168"/>
      <c r="L5849" s="3085"/>
      <c r="M5849" s="3085"/>
      <c r="N5849" s="3085"/>
      <c r="P5849" s="3206"/>
    </row>
    <row r="5850" spans="1:16" s="3084" customFormat="1" ht="15">
      <c r="A5850" s="3085"/>
      <c r="K5850" s="3168"/>
      <c r="L5850" s="3085"/>
      <c r="M5850" s="3085"/>
      <c r="N5850" s="3085"/>
      <c r="P5850" s="3206"/>
    </row>
    <row r="5851" spans="1:16" s="3084" customFormat="1" ht="15">
      <c r="A5851" s="3085"/>
      <c r="K5851" s="3168"/>
      <c r="L5851" s="3085"/>
      <c r="M5851" s="3085"/>
      <c r="N5851" s="3085"/>
      <c r="P5851" s="3206"/>
    </row>
    <row r="5852" spans="1:16" s="3084" customFormat="1" ht="15">
      <c r="A5852" s="3085"/>
      <c r="K5852" s="3168"/>
      <c r="L5852" s="3085"/>
      <c r="M5852" s="3085"/>
      <c r="N5852" s="3085"/>
      <c r="P5852" s="3206"/>
    </row>
    <row r="5853" spans="1:16" s="3084" customFormat="1" ht="15">
      <c r="A5853" s="3085"/>
      <c r="K5853" s="3168"/>
      <c r="L5853" s="3085"/>
      <c r="M5853" s="3085"/>
      <c r="N5853" s="3085"/>
      <c r="P5853" s="3206"/>
    </row>
    <row r="5854" spans="1:16" s="3084" customFormat="1" ht="15">
      <c r="A5854" s="3085"/>
      <c r="K5854" s="3168"/>
      <c r="L5854" s="3085"/>
      <c r="M5854" s="3085"/>
      <c r="N5854" s="3085"/>
      <c r="P5854" s="3206"/>
    </row>
    <row r="5855" spans="1:16" s="3084" customFormat="1" ht="15">
      <c r="A5855" s="3085"/>
      <c r="K5855" s="3168"/>
      <c r="L5855" s="3085"/>
      <c r="M5855" s="3085"/>
      <c r="N5855" s="3085"/>
      <c r="P5855" s="3206"/>
    </row>
    <row r="5856" spans="1:16" s="3084" customFormat="1" ht="15">
      <c r="A5856" s="3085"/>
      <c r="K5856" s="3168"/>
      <c r="L5856" s="3085"/>
      <c r="M5856" s="3085"/>
      <c r="N5856" s="3085"/>
      <c r="P5856" s="3206"/>
    </row>
    <row r="5857" spans="1:16" s="3084" customFormat="1" ht="15">
      <c r="A5857" s="3085"/>
      <c r="K5857" s="3168"/>
      <c r="L5857" s="3085"/>
      <c r="M5857" s="3085"/>
      <c r="N5857" s="3085"/>
      <c r="P5857" s="3206"/>
    </row>
    <row r="5858" spans="1:16" s="3084" customFormat="1" ht="15">
      <c r="A5858" s="3085"/>
      <c r="K5858" s="3168"/>
      <c r="L5858" s="3085"/>
      <c r="M5858" s="3085"/>
      <c r="N5858" s="3085"/>
      <c r="P5858" s="3206"/>
    </row>
    <row r="5859" spans="1:16" s="3084" customFormat="1" ht="15">
      <c r="A5859" s="3085"/>
      <c r="K5859" s="3168"/>
      <c r="L5859" s="3085"/>
      <c r="M5859" s="3085"/>
      <c r="N5859" s="3085"/>
      <c r="P5859" s="3206"/>
    </row>
    <row r="5860" spans="1:16" s="3084" customFormat="1" ht="15">
      <c r="A5860" s="3085"/>
      <c r="K5860" s="3168"/>
      <c r="L5860" s="3085"/>
      <c r="M5860" s="3085"/>
      <c r="N5860" s="3085"/>
      <c r="P5860" s="3206"/>
    </row>
    <row r="5861" spans="1:16" s="3084" customFormat="1" ht="15">
      <c r="A5861" s="3085"/>
      <c r="K5861" s="3168"/>
      <c r="L5861" s="3085"/>
      <c r="M5861" s="3085"/>
      <c r="N5861" s="3085"/>
      <c r="P5861" s="3206"/>
    </row>
    <row r="5862" spans="1:16" s="3084" customFormat="1" ht="15">
      <c r="A5862" s="3085"/>
      <c r="K5862" s="3168"/>
      <c r="L5862" s="3085"/>
      <c r="M5862" s="3085"/>
      <c r="N5862" s="3085"/>
      <c r="P5862" s="3206"/>
    </row>
    <row r="5863" spans="1:16" s="3084" customFormat="1" ht="15">
      <c r="A5863" s="3085"/>
      <c r="K5863" s="3168"/>
      <c r="L5863" s="3085"/>
      <c r="M5863" s="3085"/>
      <c r="N5863" s="3085"/>
      <c r="P5863" s="3206"/>
    </row>
    <row r="5864" spans="1:16" s="3084" customFormat="1" ht="15">
      <c r="A5864" s="3085"/>
      <c r="K5864" s="3168"/>
      <c r="L5864" s="3085"/>
      <c r="M5864" s="3085"/>
      <c r="N5864" s="3085"/>
      <c r="P5864" s="3206"/>
    </row>
    <row r="5865" spans="1:16" s="3084" customFormat="1" ht="15">
      <c r="A5865" s="3085"/>
      <c r="K5865" s="3168"/>
      <c r="L5865" s="3085"/>
      <c r="M5865" s="3085"/>
      <c r="N5865" s="3085"/>
      <c r="P5865" s="3206"/>
    </row>
    <row r="5866" spans="1:16" s="3084" customFormat="1" ht="15">
      <c r="A5866" s="3085"/>
      <c r="K5866" s="3168"/>
      <c r="L5866" s="3085"/>
      <c r="M5866" s="3085"/>
      <c r="N5866" s="3085"/>
      <c r="P5866" s="3206"/>
    </row>
    <row r="5867" spans="1:16" s="3084" customFormat="1" ht="15">
      <c r="A5867" s="3085"/>
      <c r="K5867" s="3168"/>
      <c r="L5867" s="3085"/>
      <c r="M5867" s="3085"/>
      <c r="N5867" s="3085"/>
      <c r="P5867" s="3206"/>
    </row>
    <row r="5868" spans="1:16" s="3084" customFormat="1" ht="15">
      <c r="A5868" s="3085"/>
      <c r="K5868" s="3168"/>
      <c r="L5868" s="3085"/>
      <c r="M5868" s="3085"/>
      <c r="N5868" s="3085"/>
      <c r="P5868" s="3206"/>
    </row>
    <row r="5869" spans="1:16" s="3084" customFormat="1" ht="15">
      <c r="A5869" s="3085"/>
      <c r="K5869" s="3168"/>
      <c r="L5869" s="3085"/>
      <c r="M5869" s="3085"/>
      <c r="N5869" s="3085"/>
      <c r="P5869" s="3206"/>
    </row>
    <row r="5870" spans="1:16" s="3084" customFormat="1" ht="15">
      <c r="A5870" s="3085"/>
      <c r="K5870" s="3168"/>
      <c r="L5870" s="3085"/>
      <c r="M5870" s="3085"/>
      <c r="N5870" s="3085"/>
      <c r="P5870" s="3206"/>
    </row>
    <row r="5871" spans="1:16" s="3084" customFormat="1" ht="15">
      <c r="A5871" s="3085"/>
      <c r="K5871" s="3168"/>
      <c r="L5871" s="3085"/>
      <c r="M5871" s="3085"/>
      <c r="N5871" s="3085"/>
      <c r="P5871" s="3206"/>
    </row>
    <row r="5872" spans="1:16" s="3084" customFormat="1" ht="15">
      <c r="A5872" s="3085"/>
      <c r="K5872" s="3168"/>
      <c r="L5872" s="3085"/>
      <c r="M5872" s="3085"/>
      <c r="N5872" s="3085"/>
      <c r="P5872" s="3206"/>
    </row>
    <row r="5873" spans="1:16" s="3084" customFormat="1" ht="15">
      <c r="A5873" s="3085"/>
      <c r="K5873" s="3168"/>
      <c r="L5873" s="3085"/>
      <c r="M5873" s="3085"/>
      <c r="N5873" s="3085"/>
      <c r="P5873" s="3206"/>
    </row>
    <row r="5874" spans="1:16" s="3084" customFormat="1" ht="15">
      <c r="A5874" s="3085"/>
      <c r="K5874" s="3168"/>
      <c r="L5874" s="3085"/>
      <c r="M5874" s="3085"/>
      <c r="N5874" s="3085"/>
      <c r="P5874" s="3206"/>
    </row>
    <row r="5875" spans="1:16" s="3084" customFormat="1" ht="15">
      <c r="A5875" s="3085"/>
      <c r="K5875" s="3168"/>
      <c r="L5875" s="3085"/>
      <c r="M5875" s="3085"/>
      <c r="N5875" s="3085"/>
      <c r="P5875" s="3206"/>
    </row>
    <row r="5876" spans="1:16" s="3084" customFormat="1" ht="15">
      <c r="A5876" s="3085"/>
      <c r="K5876" s="3168"/>
      <c r="L5876" s="3085"/>
      <c r="M5876" s="3085"/>
      <c r="N5876" s="3085"/>
      <c r="P5876" s="3206"/>
    </row>
    <row r="5877" spans="1:16" s="3084" customFormat="1" ht="15">
      <c r="A5877" s="3085"/>
      <c r="K5877" s="3168"/>
      <c r="L5877" s="3085"/>
      <c r="M5877" s="3085"/>
      <c r="N5877" s="3085"/>
      <c r="P5877" s="3206"/>
    </row>
    <row r="5878" spans="1:16" s="3084" customFormat="1" ht="15">
      <c r="A5878" s="3085"/>
      <c r="K5878" s="3168"/>
      <c r="L5878" s="3085"/>
      <c r="M5878" s="3085"/>
      <c r="N5878" s="3085"/>
      <c r="P5878" s="3206"/>
    </row>
    <row r="5879" spans="1:16" s="3084" customFormat="1" ht="15">
      <c r="A5879" s="3085"/>
      <c r="K5879" s="3168"/>
      <c r="L5879" s="3085"/>
      <c r="M5879" s="3085"/>
      <c r="N5879" s="3085"/>
      <c r="P5879" s="3206"/>
    </row>
    <row r="5880" spans="1:16" s="3084" customFormat="1" ht="15">
      <c r="A5880" s="3085"/>
      <c r="K5880" s="3168"/>
      <c r="L5880" s="3085"/>
      <c r="M5880" s="3085"/>
      <c r="N5880" s="3085"/>
      <c r="P5880" s="3206"/>
    </row>
    <row r="5881" spans="1:16" s="3084" customFormat="1" ht="15">
      <c r="A5881" s="3085"/>
      <c r="K5881" s="3168"/>
      <c r="L5881" s="3085"/>
      <c r="M5881" s="3085"/>
      <c r="N5881" s="3085"/>
      <c r="P5881" s="3206"/>
    </row>
    <row r="5882" spans="1:16" s="3084" customFormat="1" ht="15">
      <c r="A5882" s="3085"/>
      <c r="K5882" s="3168"/>
      <c r="L5882" s="3085"/>
      <c r="M5882" s="3085"/>
      <c r="N5882" s="3085"/>
      <c r="P5882" s="3206"/>
    </row>
    <row r="5883" spans="1:16" s="3084" customFormat="1" ht="15">
      <c r="A5883" s="3085"/>
      <c r="K5883" s="3168"/>
      <c r="L5883" s="3085"/>
      <c r="M5883" s="3085"/>
      <c r="N5883" s="3085"/>
      <c r="P5883" s="3206"/>
    </row>
    <row r="5884" spans="1:16" s="3084" customFormat="1" ht="15">
      <c r="A5884" s="3085"/>
      <c r="K5884" s="3168"/>
      <c r="L5884" s="3085"/>
      <c r="M5884" s="3085"/>
      <c r="N5884" s="3085"/>
      <c r="P5884" s="3206"/>
    </row>
    <row r="5885" spans="1:16" s="3084" customFormat="1" ht="15">
      <c r="A5885" s="3085"/>
      <c r="K5885" s="3168"/>
      <c r="L5885" s="3085"/>
      <c r="M5885" s="3085"/>
      <c r="N5885" s="3085"/>
      <c r="P5885" s="3206"/>
    </row>
    <row r="5886" spans="1:16" s="3084" customFormat="1" ht="15">
      <c r="A5886" s="3085"/>
      <c r="K5886" s="3168"/>
      <c r="L5886" s="3085"/>
      <c r="M5886" s="3085"/>
      <c r="N5886" s="3085"/>
      <c r="P5886" s="3206"/>
    </row>
    <row r="5887" spans="1:16" s="3084" customFormat="1" ht="15">
      <c r="A5887" s="3085"/>
      <c r="K5887" s="3168"/>
      <c r="L5887" s="3085"/>
      <c r="M5887" s="3085"/>
      <c r="N5887" s="3085"/>
      <c r="P5887" s="3206"/>
    </row>
    <row r="5888" spans="1:16" s="3084" customFormat="1" ht="15">
      <c r="A5888" s="3085"/>
      <c r="K5888" s="3168"/>
      <c r="L5888" s="3085"/>
      <c r="M5888" s="3085"/>
      <c r="N5888" s="3085"/>
      <c r="P5888" s="3206"/>
    </row>
    <row r="5889" spans="1:16" s="3084" customFormat="1" ht="15">
      <c r="A5889" s="3085"/>
      <c r="K5889" s="3168"/>
      <c r="L5889" s="3085"/>
      <c r="M5889" s="3085"/>
      <c r="N5889" s="3085"/>
      <c r="P5889" s="3206"/>
    </row>
    <row r="5890" spans="1:16" s="3084" customFormat="1" ht="15">
      <c r="A5890" s="3085"/>
      <c r="K5890" s="3168"/>
      <c r="L5890" s="3085"/>
      <c r="M5890" s="3085"/>
      <c r="N5890" s="3085"/>
      <c r="P5890" s="3206"/>
    </row>
    <row r="5891" spans="1:16" s="3084" customFormat="1" ht="15">
      <c r="A5891" s="3085"/>
      <c r="K5891" s="3168"/>
      <c r="L5891" s="3085"/>
      <c r="M5891" s="3085"/>
      <c r="N5891" s="3085"/>
      <c r="P5891" s="3206"/>
    </row>
    <row r="5892" spans="1:16" s="3084" customFormat="1" ht="15">
      <c r="A5892" s="3085"/>
      <c r="K5892" s="3168"/>
      <c r="L5892" s="3085"/>
      <c r="M5892" s="3085"/>
      <c r="N5892" s="3085"/>
      <c r="P5892" s="3206"/>
    </row>
    <row r="5893" spans="1:16" s="3084" customFormat="1" ht="15">
      <c r="A5893" s="3085"/>
      <c r="K5893" s="3168"/>
      <c r="L5893" s="3085"/>
      <c r="M5893" s="3085"/>
      <c r="N5893" s="3085"/>
      <c r="P5893" s="3206"/>
    </row>
    <row r="5894" spans="1:16" s="3084" customFormat="1" ht="15">
      <c r="A5894" s="3085"/>
      <c r="K5894" s="3168"/>
      <c r="L5894" s="3085"/>
      <c r="M5894" s="3085"/>
      <c r="N5894" s="3085"/>
      <c r="P5894" s="3206"/>
    </row>
    <row r="5895" spans="1:16" s="3084" customFormat="1" ht="15">
      <c r="A5895" s="3085"/>
      <c r="K5895" s="3168"/>
      <c r="L5895" s="3085"/>
      <c r="M5895" s="3085"/>
      <c r="N5895" s="3085"/>
      <c r="P5895" s="3206"/>
    </row>
    <row r="5896" spans="1:16" s="3084" customFormat="1" ht="15">
      <c r="A5896" s="3085"/>
      <c r="K5896" s="3168"/>
      <c r="L5896" s="3085"/>
      <c r="M5896" s="3085"/>
      <c r="N5896" s="3085"/>
      <c r="P5896" s="3206"/>
    </row>
    <row r="5897" spans="1:16" s="3084" customFormat="1" ht="15">
      <c r="A5897" s="3085"/>
      <c r="K5897" s="3168"/>
      <c r="L5897" s="3085"/>
      <c r="M5897" s="3085"/>
      <c r="N5897" s="3085"/>
      <c r="P5897" s="3206"/>
    </row>
    <row r="5898" spans="1:16" s="3084" customFormat="1" ht="15">
      <c r="A5898" s="3085"/>
      <c r="K5898" s="3168"/>
      <c r="L5898" s="3085"/>
      <c r="M5898" s="3085"/>
      <c r="N5898" s="3085"/>
      <c r="P5898" s="3206"/>
    </row>
    <row r="5899" spans="1:16" s="3084" customFormat="1" ht="15">
      <c r="A5899" s="3085"/>
      <c r="K5899" s="3168"/>
      <c r="L5899" s="3085"/>
      <c r="M5899" s="3085"/>
      <c r="N5899" s="3085"/>
      <c r="P5899" s="3206"/>
    </row>
    <row r="5900" spans="1:16" s="3084" customFormat="1" ht="15">
      <c r="A5900" s="3085"/>
      <c r="K5900" s="3168"/>
      <c r="L5900" s="3085"/>
      <c r="M5900" s="3085"/>
      <c r="N5900" s="3085"/>
      <c r="P5900" s="3206"/>
    </row>
    <row r="5901" spans="1:16" s="3084" customFormat="1" ht="15">
      <c r="A5901" s="3085"/>
      <c r="K5901" s="3168"/>
      <c r="L5901" s="3085"/>
      <c r="M5901" s="3085"/>
      <c r="N5901" s="3085"/>
      <c r="P5901" s="3206"/>
    </row>
    <row r="5902" spans="1:16" s="3084" customFormat="1" ht="15">
      <c r="A5902" s="3085"/>
      <c r="K5902" s="3168"/>
      <c r="L5902" s="3085"/>
      <c r="M5902" s="3085"/>
      <c r="N5902" s="3085"/>
      <c r="P5902" s="3206"/>
    </row>
    <row r="5903" spans="1:16" s="3084" customFormat="1" ht="15">
      <c r="A5903" s="3085"/>
      <c r="K5903" s="3168"/>
      <c r="L5903" s="3085"/>
      <c r="M5903" s="3085"/>
      <c r="N5903" s="3085"/>
      <c r="P5903" s="3206"/>
    </row>
    <row r="5904" spans="1:16" s="3084" customFormat="1" ht="15">
      <c r="A5904" s="3085"/>
      <c r="K5904" s="3168"/>
      <c r="L5904" s="3085"/>
      <c r="M5904" s="3085"/>
      <c r="N5904" s="3085"/>
      <c r="P5904" s="3206"/>
    </row>
    <row r="5905" spans="1:16" s="3084" customFormat="1" ht="15">
      <c r="A5905" s="3085"/>
      <c r="K5905" s="3168"/>
      <c r="L5905" s="3085"/>
      <c r="M5905" s="3085"/>
      <c r="N5905" s="3085"/>
      <c r="P5905" s="3206"/>
    </row>
    <row r="5906" spans="1:16" s="3084" customFormat="1" ht="15">
      <c r="A5906" s="3085"/>
      <c r="K5906" s="3168"/>
      <c r="L5906" s="3085"/>
      <c r="M5906" s="3085"/>
      <c r="N5906" s="3085"/>
      <c r="P5906" s="3206"/>
    </row>
    <row r="5907" spans="1:16" s="3084" customFormat="1" ht="15">
      <c r="A5907" s="3085"/>
      <c r="K5907" s="3168"/>
      <c r="L5907" s="3085"/>
      <c r="M5907" s="3085"/>
      <c r="N5907" s="3085"/>
      <c r="P5907" s="3206"/>
    </row>
    <row r="5908" spans="1:16" s="3084" customFormat="1" ht="15">
      <c r="A5908" s="3085"/>
      <c r="K5908" s="3168"/>
      <c r="L5908" s="3085"/>
      <c r="M5908" s="3085"/>
      <c r="N5908" s="3085"/>
      <c r="P5908" s="3206"/>
    </row>
    <row r="5909" spans="1:16" s="3084" customFormat="1" ht="15">
      <c r="A5909" s="3085"/>
      <c r="K5909" s="3168"/>
      <c r="L5909" s="3085"/>
      <c r="M5909" s="3085"/>
      <c r="N5909" s="3085"/>
      <c r="P5909" s="3206"/>
    </row>
    <row r="5910" spans="1:16" s="3084" customFormat="1" ht="15">
      <c r="A5910" s="3085"/>
      <c r="K5910" s="3168"/>
      <c r="L5910" s="3085"/>
      <c r="M5910" s="3085"/>
      <c r="N5910" s="3085"/>
      <c r="P5910" s="3206"/>
    </row>
    <row r="5911" spans="1:16" s="3084" customFormat="1" ht="15">
      <c r="A5911" s="3085"/>
      <c r="K5911" s="3168"/>
      <c r="L5911" s="3085"/>
      <c r="M5911" s="3085"/>
      <c r="N5911" s="3085"/>
      <c r="P5911" s="3206"/>
    </row>
    <row r="5912" spans="1:16" s="3084" customFormat="1" ht="15">
      <c r="A5912" s="3085"/>
      <c r="K5912" s="3168"/>
      <c r="L5912" s="3085"/>
      <c r="M5912" s="3085"/>
      <c r="N5912" s="3085"/>
      <c r="P5912" s="3206"/>
    </row>
    <row r="5913" spans="1:16" s="3084" customFormat="1" ht="15">
      <c r="A5913" s="3085"/>
      <c r="K5913" s="3168"/>
      <c r="L5913" s="3085"/>
      <c r="M5913" s="3085"/>
      <c r="N5913" s="3085"/>
      <c r="P5913" s="3206"/>
    </row>
    <row r="5914" spans="1:16" s="3084" customFormat="1" ht="15">
      <c r="A5914" s="3085"/>
      <c r="K5914" s="3168"/>
      <c r="L5914" s="3085"/>
      <c r="M5914" s="3085"/>
      <c r="N5914" s="3085"/>
      <c r="P5914" s="3206"/>
    </row>
    <row r="5915" spans="1:16" s="3084" customFormat="1" ht="15">
      <c r="A5915" s="3085"/>
      <c r="K5915" s="3168"/>
      <c r="L5915" s="3085"/>
      <c r="M5915" s="3085"/>
      <c r="N5915" s="3085"/>
      <c r="P5915" s="3206"/>
    </row>
    <row r="5916" spans="1:16" s="3084" customFormat="1" ht="15">
      <c r="A5916" s="3085"/>
      <c r="K5916" s="3168"/>
      <c r="L5916" s="3085"/>
      <c r="M5916" s="3085"/>
      <c r="N5916" s="3085"/>
      <c r="P5916" s="3206"/>
    </row>
    <row r="5917" spans="1:16" s="3084" customFormat="1" ht="15">
      <c r="A5917" s="3085"/>
      <c r="K5917" s="3168"/>
      <c r="L5917" s="3085"/>
      <c r="M5917" s="3085"/>
      <c r="N5917" s="3085"/>
      <c r="P5917" s="3206"/>
    </row>
    <row r="5918" spans="1:16" s="3084" customFormat="1" ht="15">
      <c r="A5918" s="3085"/>
      <c r="K5918" s="3168"/>
      <c r="L5918" s="3085"/>
      <c r="M5918" s="3085"/>
      <c r="N5918" s="3085"/>
      <c r="P5918" s="3206"/>
    </row>
    <row r="5919" spans="1:16" s="3084" customFormat="1" ht="15">
      <c r="A5919" s="3085"/>
      <c r="K5919" s="3168"/>
      <c r="L5919" s="3085"/>
      <c r="M5919" s="3085"/>
      <c r="N5919" s="3085"/>
      <c r="P5919" s="3206"/>
    </row>
    <row r="5920" spans="1:16" s="3084" customFormat="1" ht="15">
      <c r="A5920" s="3085"/>
      <c r="K5920" s="3168"/>
      <c r="L5920" s="3085"/>
      <c r="M5920" s="3085"/>
      <c r="N5920" s="3085"/>
      <c r="P5920" s="3206"/>
    </row>
    <row r="5921" spans="1:16" s="3084" customFormat="1" ht="15">
      <c r="A5921" s="3085"/>
      <c r="K5921" s="3168"/>
      <c r="L5921" s="3085"/>
      <c r="M5921" s="3085"/>
      <c r="N5921" s="3085"/>
      <c r="P5921" s="3206"/>
    </row>
    <row r="5922" spans="1:16" s="3084" customFormat="1" ht="15">
      <c r="A5922" s="3085"/>
      <c r="K5922" s="3168"/>
      <c r="L5922" s="3085"/>
      <c r="M5922" s="3085"/>
      <c r="N5922" s="3085"/>
      <c r="P5922" s="3206"/>
    </row>
    <row r="5923" spans="1:16" s="3084" customFormat="1" ht="15">
      <c r="A5923" s="3085"/>
      <c r="K5923" s="3168"/>
      <c r="L5923" s="3085"/>
      <c r="M5923" s="3085"/>
      <c r="N5923" s="3085"/>
      <c r="P5923" s="3206"/>
    </row>
    <row r="5924" spans="1:16" s="3084" customFormat="1" ht="15">
      <c r="A5924" s="3085"/>
      <c r="K5924" s="3168"/>
      <c r="L5924" s="3085"/>
      <c r="M5924" s="3085"/>
      <c r="N5924" s="3085"/>
      <c r="P5924" s="3206"/>
    </row>
    <row r="5925" spans="1:16" s="3084" customFormat="1" ht="15">
      <c r="A5925" s="3085"/>
      <c r="K5925" s="3168"/>
      <c r="L5925" s="3085"/>
      <c r="M5925" s="3085"/>
      <c r="N5925" s="3085"/>
      <c r="P5925" s="3206"/>
    </row>
    <row r="5926" spans="1:16" s="3084" customFormat="1" ht="15">
      <c r="A5926" s="3085"/>
      <c r="K5926" s="3168"/>
      <c r="L5926" s="3085"/>
      <c r="M5926" s="3085"/>
      <c r="N5926" s="3085"/>
      <c r="P5926" s="3206"/>
    </row>
    <row r="5927" spans="1:16" s="3084" customFormat="1" ht="15">
      <c r="A5927" s="3085"/>
      <c r="K5927" s="3168"/>
      <c r="L5927" s="3085"/>
      <c r="M5927" s="3085"/>
      <c r="N5927" s="3085"/>
      <c r="P5927" s="3206"/>
    </row>
    <row r="5928" spans="1:16" s="3084" customFormat="1" ht="15">
      <c r="A5928" s="3085"/>
      <c r="K5928" s="3168"/>
      <c r="L5928" s="3085"/>
      <c r="M5928" s="3085"/>
      <c r="N5928" s="3085"/>
      <c r="P5928" s="3206"/>
    </row>
    <row r="5929" spans="1:16" s="3084" customFormat="1" ht="15">
      <c r="A5929" s="3085"/>
      <c r="K5929" s="3168"/>
      <c r="L5929" s="3085"/>
      <c r="M5929" s="3085"/>
      <c r="N5929" s="3085"/>
      <c r="P5929" s="3206"/>
    </row>
    <row r="5930" spans="1:16" s="3084" customFormat="1" ht="15">
      <c r="A5930" s="3085"/>
      <c r="K5930" s="3168"/>
      <c r="L5930" s="3085"/>
      <c r="M5930" s="3085"/>
      <c r="N5930" s="3085"/>
      <c r="P5930" s="3206"/>
    </row>
    <row r="5931" spans="1:16" s="3084" customFormat="1" ht="15">
      <c r="A5931" s="3085"/>
      <c r="K5931" s="3168"/>
      <c r="L5931" s="3085"/>
      <c r="M5931" s="3085"/>
      <c r="N5931" s="3085"/>
      <c r="P5931" s="3206"/>
    </row>
    <row r="5932" spans="1:16" s="3084" customFormat="1" ht="15">
      <c r="A5932" s="3085"/>
      <c r="K5932" s="3168"/>
      <c r="L5932" s="3085"/>
      <c r="M5932" s="3085"/>
      <c r="N5932" s="3085"/>
      <c r="P5932" s="3206"/>
    </row>
    <row r="5933" spans="1:16" s="3084" customFormat="1" ht="15">
      <c r="A5933" s="3085"/>
      <c r="K5933" s="3168"/>
      <c r="L5933" s="3085"/>
      <c r="M5933" s="3085"/>
      <c r="N5933" s="3085"/>
      <c r="P5933" s="3206"/>
    </row>
    <row r="5934" spans="1:16" s="3084" customFormat="1" ht="15">
      <c r="A5934" s="3085"/>
      <c r="K5934" s="3168"/>
      <c r="L5934" s="3085"/>
      <c r="M5934" s="3085"/>
      <c r="N5934" s="3085"/>
      <c r="P5934" s="3206"/>
    </row>
    <row r="5935" spans="1:16" s="3084" customFormat="1" ht="15">
      <c r="A5935" s="3085"/>
      <c r="K5935" s="3168"/>
      <c r="L5935" s="3085"/>
      <c r="M5935" s="3085"/>
      <c r="N5935" s="3085"/>
      <c r="P5935" s="3206"/>
    </row>
    <row r="5936" spans="1:16" s="3084" customFormat="1" ht="15">
      <c r="A5936" s="3085"/>
      <c r="K5936" s="3168"/>
      <c r="L5936" s="3085"/>
      <c r="M5936" s="3085"/>
      <c r="N5936" s="3085"/>
      <c r="P5936" s="3206"/>
    </row>
    <row r="5937" spans="1:16" s="3084" customFormat="1" ht="15">
      <c r="A5937" s="3085"/>
      <c r="K5937" s="3168"/>
      <c r="L5937" s="3085"/>
      <c r="M5937" s="3085"/>
      <c r="N5937" s="3085"/>
      <c r="P5937" s="3206"/>
    </row>
    <row r="5938" spans="1:16" s="3084" customFormat="1" ht="15">
      <c r="A5938" s="3085"/>
      <c r="K5938" s="3168"/>
      <c r="L5938" s="3085"/>
      <c r="M5938" s="3085"/>
      <c r="N5938" s="3085"/>
      <c r="P5938" s="3206"/>
    </row>
    <row r="5939" spans="1:16" s="3084" customFormat="1" ht="15">
      <c r="A5939" s="3085"/>
      <c r="K5939" s="3168"/>
      <c r="L5939" s="3085"/>
      <c r="M5939" s="3085"/>
      <c r="N5939" s="3085"/>
      <c r="P5939" s="3206"/>
    </row>
    <row r="5940" spans="1:16" s="3084" customFormat="1" ht="15">
      <c r="A5940" s="3085"/>
      <c r="K5940" s="3168"/>
      <c r="L5940" s="3085"/>
      <c r="M5940" s="3085"/>
      <c r="N5940" s="3085"/>
      <c r="P5940" s="3206"/>
    </row>
    <row r="5941" spans="1:16" s="3084" customFormat="1" ht="15">
      <c r="A5941" s="3085"/>
      <c r="K5941" s="3168"/>
      <c r="L5941" s="3085"/>
      <c r="M5941" s="3085"/>
      <c r="N5941" s="3085"/>
      <c r="P5941" s="3206"/>
    </row>
    <row r="5942" spans="1:16" s="3084" customFormat="1" ht="15">
      <c r="A5942" s="3085"/>
      <c r="K5942" s="3168"/>
      <c r="L5942" s="3085"/>
      <c r="M5942" s="3085"/>
      <c r="N5942" s="3085"/>
      <c r="P5942" s="3206"/>
    </row>
    <row r="5943" spans="1:16" s="3084" customFormat="1" ht="15">
      <c r="A5943" s="3085"/>
      <c r="K5943" s="3168"/>
      <c r="L5943" s="3085"/>
      <c r="M5943" s="3085"/>
      <c r="N5943" s="3085"/>
      <c r="P5943" s="3206"/>
    </row>
    <row r="5944" spans="1:16" s="3084" customFormat="1" ht="15">
      <c r="A5944" s="3085"/>
      <c r="K5944" s="3168"/>
      <c r="L5944" s="3085"/>
      <c r="M5944" s="3085"/>
      <c r="N5944" s="3085"/>
      <c r="P5944" s="3206"/>
    </row>
    <row r="5945" spans="1:16" s="3084" customFormat="1" ht="15">
      <c r="A5945" s="3085"/>
      <c r="K5945" s="3168"/>
      <c r="L5945" s="3085"/>
      <c r="M5945" s="3085"/>
      <c r="N5945" s="3085"/>
      <c r="P5945" s="3206"/>
    </row>
    <row r="5946" spans="1:16" s="3084" customFormat="1" ht="15">
      <c r="A5946" s="3085"/>
      <c r="K5946" s="3168"/>
      <c r="L5946" s="3085"/>
      <c r="M5946" s="3085"/>
      <c r="N5946" s="3085"/>
      <c r="P5946" s="3206"/>
    </row>
    <row r="5947" spans="1:16" s="3084" customFormat="1" ht="15">
      <c r="A5947" s="3085"/>
      <c r="K5947" s="3168"/>
      <c r="L5947" s="3085"/>
      <c r="M5947" s="3085"/>
      <c r="N5947" s="3085"/>
      <c r="P5947" s="3206"/>
    </row>
    <row r="5948" spans="1:16" s="3084" customFormat="1" ht="15">
      <c r="A5948" s="3085"/>
      <c r="K5948" s="3168"/>
      <c r="L5948" s="3085"/>
      <c r="M5948" s="3085"/>
      <c r="N5948" s="3085"/>
      <c r="P5948" s="3206"/>
    </row>
    <row r="5949" spans="1:16" s="3084" customFormat="1" ht="15">
      <c r="A5949" s="3085"/>
      <c r="K5949" s="3168"/>
      <c r="L5949" s="3085"/>
      <c r="M5949" s="3085"/>
      <c r="N5949" s="3085"/>
      <c r="P5949" s="3206"/>
    </row>
    <row r="5950" spans="1:16" s="3084" customFormat="1" ht="15">
      <c r="A5950" s="3085"/>
      <c r="K5950" s="3168"/>
      <c r="L5950" s="3085"/>
      <c r="M5950" s="3085"/>
      <c r="N5950" s="3085"/>
      <c r="P5950" s="3206"/>
    </row>
    <row r="5951" spans="1:16" s="3084" customFormat="1" ht="15">
      <c r="A5951" s="3085"/>
      <c r="K5951" s="3168"/>
      <c r="L5951" s="3085"/>
      <c r="M5951" s="3085"/>
      <c r="N5951" s="3085"/>
      <c r="P5951" s="3206"/>
    </row>
    <row r="5952" spans="1:16" s="3084" customFormat="1" ht="15">
      <c r="A5952" s="3085"/>
      <c r="K5952" s="3168"/>
      <c r="L5952" s="3085"/>
      <c r="M5952" s="3085"/>
      <c r="N5952" s="3085"/>
      <c r="P5952" s="3206"/>
    </row>
    <row r="5953" spans="1:16" s="3084" customFormat="1" ht="15">
      <c r="A5953" s="3085"/>
      <c r="K5953" s="3168"/>
      <c r="L5953" s="3085"/>
      <c r="M5953" s="3085"/>
      <c r="N5953" s="3085"/>
      <c r="P5953" s="3206"/>
    </row>
    <row r="5954" spans="1:16" s="3084" customFormat="1" ht="15">
      <c r="A5954" s="3085"/>
      <c r="K5954" s="3168"/>
      <c r="L5954" s="3085"/>
      <c r="M5954" s="3085"/>
      <c r="N5954" s="3085"/>
      <c r="P5954" s="3206"/>
    </row>
    <row r="5955" spans="1:16" s="3084" customFormat="1" ht="15">
      <c r="A5955" s="3085"/>
      <c r="K5955" s="3168"/>
      <c r="L5955" s="3085"/>
      <c r="M5955" s="3085"/>
      <c r="N5955" s="3085"/>
      <c r="P5955" s="3206"/>
    </row>
    <row r="5956" spans="1:16" s="3084" customFormat="1" ht="15">
      <c r="A5956" s="3085"/>
      <c r="K5956" s="3168"/>
      <c r="L5956" s="3085"/>
      <c r="M5956" s="3085"/>
      <c r="N5956" s="3085"/>
      <c r="P5956" s="3206"/>
    </row>
    <row r="5957" spans="1:16" s="3084" customFormat="1" ht="15">
      <c r="A5957" s="3085"/>
      <c r="K5957" s="3168"/>
      <c r="L5957" s="3085"/>
      <c r="M5957" s="3085"/>
      <c r="N5957" s="3085"/>
      <c r="P5957" s="3206"/>
    </row>
    <row r="5958" spans="1:16" s="3084" customFormat="1" ht="15">
      <c r="A5958" s="3085"/>
      <c r="K5958" s="3168"/>
      <c r="L5958" s="3085"/>
      <c r="M5958" s="3085"/>
      <c r="N5958" s="3085"/>
      <c r="P5958" s="3206"/>
    </row>
    <row r="5959" spans="1:16" s="3084" customFormat="1" ht="15">
      <c r="A5959" s="3085"/>
      <c r="K5959" s="3168"/>
      <c r="L5959" s="3085"/>
      <c r="M5959" s="3085"/>
      <c r="N5959" s="3085"/>
      <c r="P5959" s="3206"/>
    </row>
    <row r="5960" spans="1:16" s="3084" customFormat="1" ht="15">
      <c r="A5960" s="3085"/>
      <c r="K5960" s="3168"/>
      <c r="L5960" s="3085"/>
      <c r="M5960" s="3085"/>
      <c r="N5960" s="3085"/>
      <c r="P5960" s="3206"/>
    </row>
    <row r="5961" spans="1:16" s="3084" customFormat="1" ht="15">
      <c r="A5961" s="3085"/>
      <c r="K5961" s="3168"/>
      <c r="L5961" s="3085"/>
      <c r="M5961" s="3085"/>
      <c r="N5961" s="3085"/>
      <c r="P5961" s="3206"/>
    </row>
    <row r="5962" spans="1:16" s="3084" customFormat="1" ht="15">
      <c r="A5962" s="3085"/>
      <c r="K5962" s="3168"/>
      <c r="L5962" s="3085"/>
      <c r="M5962" s="3085"/>
      <c r="N5962" s="3085"/>
      <c r="P5962" s="3206"/>
    </row>
    <row r="5963" spans="1:16" s="3084" customFormat="1" ht="15">
      <c r="A5963" s="3085"/>
      <c r="K5963" s="3168"/>
      <c r="L5963" s="3085"/>
      <c r="M5963" s="3085"/>
      <c r="N5963" s="3085"/>
      <c r="P5963" s="3206"/>
    </row>
    <row r="5964" spans="1:16" s="3084" customFormat="1" ht="15">
      <c r="A5964" s="3085"/>
      <c r="K5964" s="3168"/>
      <c r="L5964" s="3085"/>
      <c r="M5964" s="3085"/>
      <c r="N5964" s="3085"/>
      <c r="P5964" s="3206"/>
    </row>
    <row r="5965" spans="1:16" s="3084" customFormat="1" ht="15">
      <c r="A5965" s="3085"/>
      <c r="K5965" s="3168"/>
      <c r="L5965" s="3085"/>
      <c r="M5965" s="3085"/>
      <c r="N5965" s="3085"/>
      <c r="P5965" s="3206"/>
    </row>
    <row r="5966" spans="1:16" s="3084" customFormat="1" ht="15">
      <c r="A5966" s="3085"/>
      <c r="K5966" s="3168"/>
      <c r="L5966" s="3085"/>
      <c r="M5966" s="3085"/>
      <c r="N5966" s="3085"/>
      <c r="P5966" s="3206"/>
    </row>
    <row r="5967" spans="1:16" s="3084" customFormat="1" ht="15">
      <c r="A5967" s="3085"/>
      <c r="K5967" s="3168"/>
      <c r="L5967" s="3085"/>
      <c r="M5967" s="3085"/>
      <c r="N5967" s="3085"/>
      <c r="P5967" s="3206"/>
    </row>
    <row r="5968" spans="1:16" s="3084" customFormat="1" ht="15">
      <c r="A5968" s="3085"/>
      <c r="K5968" s="3168"/>
      <c r="L5968" s="3085"/>
      <c r="M5968" s="3085"/>
      <c r="N5968" s="3085"/>
      <c r="P5968" s="3206"/>
    </row>
    <row r="5969" spans="1:16" s="3084" customFormat="1" ht="15">
      <c r="A5969" s="3085"/>
      <c r="K5969" s="3168"/>
      <c r="L5969" s="3085"/>
      <c r="M5969" s="3085"/>
      <c r="N5969" s="3085"/>
      <c r="P5969" s="3206"/>
    </row>
    <row r="5970" spans="1:16" s="3084" customFormat="1" ht="15">
      <c r="A5970" s="3085"/>
      <c r="K5970" s="3168"/>
      <c r="L5970" s="3085"/>
      <c r="M5970" s="3085"/>
      <c r="N5970" s="3085"/>
      <c r="P5970" s="3206"/>
    </row>
    <row r="5971" spans="1:16" s="3084" customFormat="1" ht="15">
      <c r="A5971" s="3085"/>
      <c r="K5971" s="3168"/>
      <c r="L5971" s="3085"/>
      <c r="M5971" s="3085"/>
      <c r="N5971" s="3085"/>
      <c r="P5971" s="3206"/>
    </row>
    <row r="5972" spans="1:16" s="3084" customFormat="1" ht="15">
      <c r="A5972" s="3085"/>
      <c r="K5972" s="3168"/>
      <c r="L5972" s="3085"/>
      <c r="M5972" s="3085"/>
      <c r="N5972" s="3085"/>
      <c r="P5972" s="3206"/>
    </row>
    <row r="5973" spans="1:16" s="3084" customFormat="1" ht="15">
      <c r="A5973" s="3085"/>
      <c r="K5973" s="3168"/>
      <c r="L5973" s="3085"/>
      <c r="M5973" s="3085"/>
      <c r="N5973" s="3085"/>
      <c r="P5973" s="3206"/>
    </row>
    <row r="5974" spans="1:16" s="3084" customFormat="1" ht="15">
      <c r="A5974" s="3085"/>
      <c r="K5974" s="3168"/>
      <c r="L5974" s="3085"/>
      <c r="M5974" s="3085"/>
      <c r="N5974" s="3085"/>
      <c r="P5974" s="3206"/>
    </row>
    <row r="5975" spans="1:16" s="3084" customFormat="1" ht="15">
      <c r="A5975" s="3085"/>
      <c r="K5975" s="3168"/>
      <c r="L5975" s="3085"/>
      <c r="M5975" s="3085"/>
      <c r="N5975" s="3085"/>
      <c r="P5975" s="3206"/>
    </row>
    <row r="5976" spans="1:16" s="3084" customFormat="1" ht="15">
      <c r="A5976" s="3085"/>
      <c r="K5976" s="3168"/>
      <c r="L5976" s="3085"/>
      <c r="M5976" s="3085"/>
      <c r="N5976" s="3085"/>
      <c r="P5976" s="3206"/>
    </row>
    <row r="5977" spans="1:16" s="3084" customFormat="1" ht="15">
      <c r="A5977" s="3085"/>
      <c r="K5977" s="3168"/>
      <c r="L5977" s="3085"/>
      <c r="M5977" s="3085"/>
      <c r="N5977" s="3085"/>
      <c r="P5977" s="3206"/>
    </row>
    <row r="5978" spans="1:16" s="3084" customFormat="1" ht="15">
      <c r="A5978" s="3085"/>
      <c r="K5978" s="3168"/>
      <c r="L5978" s="3085"/>
      <c r="M5978" s="3085"/>
      <c r="N5978" s="3085"/>
      <c r="P5978" s="3206"/>
    </row>
    <row r="5979" spans="1:16" s="3084" customFormat="1" ht="15">
      <c r="A5979" s="3085"/>
      <c r="K5979" s="3168"/>
      <c r="L5979" s="3085"/>
      <c r="M5979" s="3085"/>
      <c r="N5979" s="3085"/>
      <c r="P5979" s="3206"/>
    </row>
    <row r="5980" spans="1:16" s="3084" customFormat="1" ht="15">
      <c r="A5980" s="3085"/>
      <c r="K5980" s="3168"/>
      <c r="L5980" s="3085"/>
      <c r="M5980" s="3085"/>
      <c r="N5980" s="3085"/>
      <c r="P5980" s="3206"/>
    </row>
    <row r="5981" spans="1:16" s="3084" customFormat="1" ht="15">
      <c r="A5981" s="3085"/>
      <c r="K5981" s="3168"/>
      <c r="L5981" s="3085"/>
      <c r="M5981" s="3085"/>
      <c r="N5981" s="3085"/>
      <c r="P5981" s="3206"/>
    </row>
    <row r="5982" spans="1:16" s="3084" customFormat="1" ht="15">
      <c r="A5982" s="3085"/>
      <c r="K5982" s="3168"/>
      <c r="L5982" s="3085"/>
      <c r="M5982" s="3085"/>
      <c r="N5982" s="3085"/>
      <c r="P5982" s="3206"/>
    </row>
    <row r="5983" spans="1:16" s="3084" customFormat="1" ht="15">
      <c r="A5983" s="3085"/>
      <c r="K5983" s="3168"/>
      <c r="L5983" s="3085"/>
      <c r="M5983" s="3085"/>
      <c r="N5983" s="3085"/>
      <c r="P5983" s="3206"/>
    </row>
    <row r="5984" spans="1:16" s="3084" customFormat="1" ht="15">
      <c r="A5984" s="3085"/>
      <c r="K5984" s="3168"/>
      <c r="L5984" s="3085"/>
      <c r="M5984" s="3085"/>
      <c r="N5984" s="3085"/>
      <c r="P5984" s="3206"/>
    </row>
    <row r="5985" spans="1:16" s="3084" customFormat="1" ht="15">
      <c r="A5985" s="3085"/>
      <c r="K5985" s="3168"/>
      <c r="L5985" s="3085"/>
      <c r="M5985" s="3085"/>
      <c r="N5985" s="3085"/>
      <c r="P5985" s="3206"/>
    </row>
    <row r="5986" spans="1:16" s="3084" customFormat="1" ht="15">
      <c r="A5986" s="3085"/>
      <c r="K5986" s="3168"/>
      <c r="L5986" s="3085"/>
      <c r="M5986" s="3085"/>
      <c r="N5986" s="3085"/>
      <c r="P5986" s="3206"/>
    </row>
    <row r="5987" spans="1:16" s="3084" customFormat="1" ht="15">
      <c r="A5987" s="3085"/>
      <c r="K5987" s="3168"/>
      <c r="L5987" s="3085"/>
      <c r="M5987" s="3085"/>
      <c r="N5987" s="3085"/>
      <c r="P5987" s="3206"/>
    </row>
    <row r="5988" spans="1:16" s="3084" customFormat="1" ht="15">
      <c r="A5988" s="3085"/>
      <c r="K5988" s="3168"/>
      <c r="L5988" s="3085"/>
      <c r="M5988" s="3085"/>
      <c r="N5988" s="3085"/>
      <c r="P5988" s="3206"/>
    </row>
    <row r="5989" spans="1:16" s="3084" customFormat="1" ht="15">
      <c r="A5989" s="3085"/>
      <c r="K5989" s="3168"/>
      <c r="L5989" s="3085"/>
      <c r="M5989" s="3085"/>
      <c r="N5989" s="3085"/>
      <c r="P5989" s="3206"/>
    </row>
    <row r="5990" spans="1:16" s="3084" customFormat="1" ht="15">
      <c r="A5990" s="3085"/>
      <c r="K5990" s="3168"/>
      <c r="L5990" s="3085"/>
      <c r="M5990" s="3085"/>
      <c r="N5990" s="3085"/>
      <c r="P5990" s="3206"/>
    </row>
    <row r="5991" spans="1:16" s="3084" customFormat="1" ht="15">
      <c r="A5991" s="3085"/>
      <c r="K5991" s="3168"/>
      <c r="L5991" s="3085"/>
      <c r="M5991" s="3085"/>
      <c r="N5991" s="3085"/>
      <c r="P5991" s="3206"/>
    </row>
    <row r="5992" spans="1:16" s="3084" customFormat="1" ht="15">
      <c r="A5992" s="3085"/>
      <c r="K5992" s="3168"/>
      <c r="L5992" s="3085"/>
      <c r="M5992" s="3085"/>
      <c r="N5992" s="3085"/>
      <c r="P5992" s="3206"/>
    </row>
    <row r="5993" spans="1:16" s="3084" customFormat="1" ht="15">
      <c r="A5993" s="3085"/>
      <c r="K5993" s="3168"/>
      <c r="L5993" s="3085"/>
      <c r="M5993" s="3085"/>
      <c r="N5993" s="3085"/>
      <c r="P5993" s="3206"/>
    </row>
    <row r="5994" spans="1:16" s="3084" customFormat="1" ht="15">
      <c r="A5994" s="3085"/>
      <c r="K5994" s="3168"/>
      <c r="L5994" s="3085"/>
      <c r="M5994" s="3085"/>
      <c r="N5994" s="3085"/>
      <c r="P5994" s="3206"/>
    </row>
    <row r="5995" spans="1:16" s="3084" customFormat="1" ht="15">
      <c r="A5995" s="3085"/>
      <c r="K5995" s="3168"/>
      <c r="L5995" s="3085"/>
      <c r="M5995" s="3085"/>
      <c r="N5995" s="3085"/>
      <c r="P5995" s="3206"/>
    </row>
    <row r="5996" spans="1:16" s="3084" customFormat="1" ht="15">
      <c r="A5996" s="3085"/>
      <c r="K5996" s="3168"/>
      <c r="L5996" s="3085"/>
      <c r="M5996" s="3085"/>
      <c r="N5996" s="3085"/>
      <c r="P5996" s="3206"/>
    </row>
    <row r="5997" spans="1:16" s="3084" customFormat="1" ht="15">
      <c r="A5997" s="3085"/>
      <c r="K5997" s="3168"/>
      <c r="L5997" s="3085"/>
      <c r="M5997" s="3085"/>
      <c r="N5997" s="3085"/>
      <c r="P5997" s="3206"/>
    </row>
    <row r="5998" spans="1:16" s="3084" customFormat="1" ht="15">
      <c r="A5998" s="3085"/>
      <c r="K5998" s="3168"/>
      <c r="L5998" s="3085"/>
      <c r="M5998" s="3085"/>
      <c r="N5998" s="3085"/>
      <c r="P5998" s="3206"/>
    </row>
    <row r="5999" spans="1:16" s="3084" customFormat="1" ht="15">
      <c r="A5999" s="3085"/>
      <c r="K5999" s="3168"/>
      <c r="L5999" s="3085"/>
      <c r="M5999" s="3085"/>
      <c r="N5999" s="3085"/>
      <c r="P5999" s="3206"/>
    </row>
    <row r="6000" spans="1:16" s="3084" customFormat="1" ht="15">
      <c r="A6000" s="3085"/>
      <c r="K6000" s="3168"/>
      <c r="L6000" s="3085"/>
      <c r="M6000" s="3085"/>
      <c r="N6000" s="3085"/>
      <c r="P6000" s="3206"/>
    </row>
    <row r="6001" spans="1:16" s="3084" customFormat="1" ht="15">
      <c r="A6001" s="3085"/>
      <c r="K6001" s="3168"/>
      <c r="L6001" s="3085"/>
      <c r="M6001" s="3085"/>
      <c r="N6001" s="3085"/>
      <c r="P6001" s="3206"/>
    </row>
    <row r="6002" spans="1:16" s="3084" customFormat="1" ht="15">
      <c r="A6002" s="3085"/>
      <c r="K6002" s="3168"/>
      <c r="L6002" s="3085"/>
      <c r="M6002" s="3085"/>
      <c r="N6002" s="3085"/>
      <c r="P6002" s="3206"/>
    </row>
    <row r="6003" spans="1:16" s="3084" customFormat="1" ht="15">
      <c r="A6003" s="3085"/>
      <c r="K6003" s="3168"/>
      <c r="L6003" s="3085"/>
      <c r="M6003" s="3085"/>
      <c r="N6003" s="3085"/>
      <c r="P6003" s="3206"/>
    </row>
    <row r="6004" spans="1:16" s="3084" customFormat="1" ht="15">
      <c r="A6004" s="3085"/>
      <c r="K6004" s="3168"/>
      <c r="L6004" s="3085"/>
      <c r="M6004" s="3085"/>
      <c r="N6004" s="3085"/>
      <c r="P6004" s="3206"/>
    </row>
    <row r="6005" spans="1:16" s="3084" customFormat="1" ht="15">
      <c r="A6005" s="3085"/>
      <c r="K6005" s="3168"/>
      <c r="L6005" s="3085"/>
      <c r="M6005" s="3085"/>
      <c r="N6005" s="3085"/>
      <c r="P6005" s="3206"/>
    </row>
    <row r="6006" spans="1:16" s="3084" customFormat="1" ht="15">
      <c r="A6006" s="3085"/>
      <c r="K6006" s="3168"/>
      <c r="L6006" s="3085"/>
      <c r="M6006" s="3085"/>
      <c r="N6006" s="3085"/>
      <c r="P6006" s="3206"/>
    </row>
    <row r="6007" spans="1:16" s="3084" customFormat="1" ht="15">
      <c r="A6007" s="3085"/>
      <c r="K6007" s="3168"/>
      <c r="L6007" s="3085"/>
      <c r="M6007" s="3085"/>
      <c r="N6007" s="3085"/>
      <c r="P6007" s="3206"/>
    </row>
    <row r="6008" spans="1:16" s="3084" customFormat="1" ht="15">
      <c r="A6008" s="3085"/>
      <c r="K6008" s="3168"/>
      <c r="L6008" s="3085"/>
      <c r="M6008" s="3085"/>
      <c r="N6008" s="3085"/>
      <c r="P6008" s="3206"/>
    </row>
    <row r="6009" spans="1:16" s="3084" customFormat="1" ht="15">
      <c r="A6009" s="3085"/>
      <c r="K6009" s="3168"/>
      <c r="L6009" s="3085"/>
      <c r="M6009" s="3085"/>
      <c r="N6009" s="3085"/>
      <c r="P6009" s="3206"/>
    </row>
    <row r="6010" spans="1:16" s="3084" customFormat="1" ht="15">
      <c r="A6010" s="3085"/>
      <c r="K6010" s="3168"/>
      <c r="L6010" s="3085"/>
      <c r="M6010" s="3085"/>
      <c r="N6010" s="3085"/>
      <c r="P6010" s="3206"/>
    </row>
    <row r="6011" spans="1:16" s="3084" customFormat="1" ht="15">
      <c r="A6011" s="3085"/>
      <c r="K6011" s="3168"/>
      <c r="L6011" s="3085"/>
      <c r="M6011" s="3085"/>
      <c r="N6011" s="3085"/>
      <c r="P6011" s="3206"/>
    </row>
    <row r="6012" spans="1:16" s="3084" customFormat="1" ht="15">
      <c r="A6012" s="3085"/>
      <c r="K6012" s="3168"/>
      <c r="L6012" s="3085"/>
      <c r="M6012" s="3085"/>
      <c r="N6012" s="3085"/>
      <c r="P6012" s="3206"/>
    </row>
    <row r="6013" spans="1:16" s="3084" customFormat="1" ht="15">
      <c r="A6013" s="3085"/>
      <c r="K6013" s="3168"/>
      <c r="L6013" s="3085"/>
      <c r="M6013" s="3085"/>
      <c r="N6013" s="3085"/>
      <c r="P6013" s="3206"/>
    </row>
    <row r="6014" spans="1:16" s="3084" customFormat="1" ht="15">
      <c r="A6014" s="3085"/>
      <c r="K6014" s="3168"/>
      <c r="L6014" s="3085"/>
      <c r="M6014" s="3085"/>
      <c r="N6014" s="3085"/>
      <c r="P6014" s="3206"/>
    </row>
    <row r="6015" spans="1:16" s="3084" customFormat="1" ht="15">
      <c r="A6015" s="3085"/>
      <c r="K6015" s="3168"/>
      <c r="L6015" s="3085"/>
      <c r="M6015" s="3085"/>
      <c r="N6015" s="3085"/>
      <c r="P6015" s="3206"/>
    </row>
    <row r="6016" spans="1:16" s="3084" customFormat="1" ht="15">
      <c r="A6016" s="3085"/>
      <c r="K6016" s="3168"/>
      <c r="L6016" s="3085"/>
      <c r="M6016" s="3085"/>
      <c r="N6016" s="3085"/>
      <c r="P6016" s="3206"/>
    </row>
    <row r="6017" spans="1:16" s="3084" customFormat="1" ht="15">
      <c r="A6017" s="3085"/>
      <c r="K6017" s="3168"/>
      <c r="L6017" s="3085"/>
      <c r="M6017" s="3085"/>
      <c r="N6017" s="3085"/>
      <c r="P6017" s="3206"/>
    </row>
    <row r="6018" spans="1:16" s="3084" customFormat="1" ht="15">
      <c r="A6018" s="3085"/>
      <c r="K6018" s="3168"/>
      <c r="L6018" s="3085"/>
      <c r="M6018" s="3085"/>
      <c r="N6018" s="3085"/>
      <c r="P6018" s="3206"/>
    </row>
    <row r="6019" spans="1:16" s="3084" customFormat="1" ht="15">
      <c r="A6019" s="3085"/>
      <c r="K6019" s="3168"/>
      <c r="L6019" s="3085"/>
      <c r="M6019" s="3085"/>
      <c r="N6019" s="3085"/>
      <c r="P6019" s="3206"/>
    </row>
    <row r="6020" spans="1:16" s="3084" customFormat="1" ht="15">
      <c r="A6020" s="3085"/>
      <c r="K6020" s="3168"/>
      <c r="L6020" s="3085"/>
      <c r="M6020" s="3085"/>
      <c r="N6020" s="3085"/>
      <c r="P6020" s="3206"/>
    </row>
    <row r="6021" spans="1:16" s="3084" customFormat="1" ht="15">
      <c r="A6021" s="3085"/>
      <c r="K6021" s="3168"/>
      <c r="L6021" s="3085"/>
      <c r="M6021" s="3085"/>
      <c r="N6021" s="3085"/>
      <c r="P6021" s="3206"/>
    </row>
    <row r="6022" spans="1:16" s="3084" customFormat="1" ht="15">
      <c r="A6022" s="3085"/>
      <c r="K6022" s="3168"/>
      <c r="L6022" s="3085"/>
      <c r="M6022" s="3085"/>
      <c r="N6022" s="3085"/>
      <c r="P6022" s="3206"/>
    </row>
    <row r="6023" spans="1:16" s="3084" customFormat="1" ht="15">
      <c r="A6023" s="3085"/>
      <c r="K6023" s="3168"/>
      <c r="L6023" s="3085"/>
      <c r="M6023" s="3085"/>
      <c r="N6023" s="3085"/>
      <c r="P6023" s="3206"/>
    </row>
    <row r="6024" spans="1:16" s="3084" customFormat="1" ht="15">
      <c r="A6024" s="3085"/>
      <c r="K6024" s="3168"/>
      <c r="L6024" s="3085"/>
      <c r="M6024" s="3085"/>
      <c r="N6024" s="3085"/>
      <c r="P6024" s="3206"/>
    </row>
    <row r="6025" spans="1:16" s="3084" customFormat="1" ht="15">
      <c r="A6025" s="3085"/>
      <c r="K6025" s="3168"/>
      <c r="L6025" s="3085"/>
      <c r="M6025" s="3085"/>
      <c r="N6025" s="3085"/>
      <c r="P6025" s="3206"/>
    </row>
    <row r="6026" spans="1:16" s="3084" customFormat="1" ht="15">
      <c r="A6026" s="3085"/>
      <c r="K6026" s="3168"/>
      <c r="L6026" s="3085"/>
      <c r="M6026" s="3085"/>
      <c r="N6026" s="3085"/>
      <c r="P6026" s="3206"/>
    </row>
    <row r="6027" spans="1:16" s="3084" customFormat="1" ht="15">
      <c r="A6027" s="3085"/>
      <c r="K6027" s="3168"/>
      <c r="L6027" s="3085"/>
      <c r="M6027" s="3085"/>
      <c r="N6027" s="3085"/>
      <c r="P6027" s="3206"/>
    </row>
    <row r="6028" spans="1:16" s="3084" customFormat="1" ht="15">
      <c r="A6028" s="3085"/>
      <c r="K6028" s="3168"/>
      <c r="L6028" s="3085"/>
      <c r="M6028" s="3085"/>
      <c r="N6028" s="3085"/>
      <c r="P6028" s="3206"/>
    </row>
    <row r="6029" spans="1:16" s="3084" customFormat="1" ht="15">
      <c r="A6029" s="3085"/>
      <c r="K6029" s="3168"/>
      <c r="L6029" s="3085"/>
      <c r="M6029" s="3085"/>
      <c r="N6029" s="3085"/>
      <c r="P6029" s="3206"/>
    </row>
    <row r="6030" spans="1:16" s="3084" customFormat="1" ht="15">
      <c r="A6030" s="3085"/>
      <c r="K6030" s="3168"/>
      <c r="L6030" s="3085"/>
      <c r="M6030" s="3085"/>
      <c r="N6030" s="3085"/>
      <c r="P6030" s="3206"/>
    </row>
    <row r="6031" spans="1:16" s="3084" customFormat="1" ht="15">
      <c r="A6031" s="3085"/>
      <c r="K6031" s="3168"/>
      <c r="L6031" s="3085"/>
      <c r="M6031" s="3085"/>
      <c r="N6031" s="3085"/>
      <c r="P6031" s="3206"/>
    </row>
    <row r="6032" spans="1:16" s="3084" customFormat="1" ht="15">
      <c r="A6032" s="3085"/>
      <c r="K6032" s="3168"/>
      <c r="L6032" s="3085"/>
      <c r="M6032" s="3085"/>
      <c r="N6032" s="3085"/>
      <c r="P6032" s="3206"/>
    </row>
    <row r="6033" spans="1:16" s="3084" customFormat="1" ht="15">
      <c r="A6033" s="3085"/>
      <c r="K6033" s="3168"/>
      <c r="L6033" s="3085"/>
      <c r="M6033" s="3085"/>
      <c r="N6033" s="3085"/>
      <c r="P6033" s="3206"/>
    </row>
    <row r="6034" spans="1:16" s="3084" customFormat="1" ht="15">
      <c r="A6034" s="3085"/>
      <c r="K6034" s="3168"/>
      <c r="L6034" s="3085"/>
      <c r="M6034" s="3085"/>
      <c r="N6034" s="3085"/>
      <c r="P6034" s="3206"/>
    </row>
    <row r="6035" spans="1:16" s="3084" customFormat="1" ht="15">
      <c r="A6035" s="3085"/>
      <c r="K6035" s="3168"/>
      <c r="L6035" s="3085"/>
      <c r="M6035" s="3085"/>
      <c r="N6035" s="3085"/>
      <c r="P6035" s="3206"/>
    </row>
    <row r="6036" spans="1:16" s="3084" customFormat="1" ht="15">
      <c r="A6036" s="3085"/>
      <c r="K6036" s="3168"/>
      <c r="L6036" s="3085"/>
      <c r="M6036" s="3085"/>
      <c r="N6036" s="3085"/>
      <c r="P6036" s="3206"/>
    </row>
    <row r="6037" spans="1:16" s="3084" customFormat="1" ht="15">
      <c r="A6037" s="3085"/>
      <c r="K6037" s="3168"/>
      <c r="L6037" s="3085"/>
      <c r="M6037" s="3085"/>
      <c r="N6037" s="3085"/>
      <c r="P6037" s="3206"/>
    </row>
    <row r="6038" spans="1:16" s="3084" customFormat="1" ht="15">
      <c r="A6038" s="3085"/>
      <c r="K6038" s="3168"/>
      <c r="L6038" s="3085"/>
      <c r="M6038" s="3085"/>
      <c r="N6038" s="3085"/>
      <c r="P6038" s="3206"/>
    </row>
    <row r="6039" spans="1:16" s="3084" customFormat="1" ht="15">
      <c r="A6039" s="3085"/>
      <c r="K6039" s="3168"/>
      <c r="L6039" s="3085"/>
      <c r="M6039" s="3085"/>
      <c r="N6039" s="3085"/>
      <c r="P6039" s="3206"/>
    </row>
    <row r="6040" spans="1:16" s="3084" customFormat="1" ht="15">
      <c r="A6040" s="3085"/>
      <c r="K6040" s="3168"/>
      <c r="L6040" s="3085"/>
      <c r="M6040" s="3085"/>
      <c r="N6040" s="3085"/>
      <c r="P6040" s="3206"/>
    </row>
    <row r="6041" spans="1:16" s="3084" customFormat="1" ht="15">
      <c r="A6041" s="3085"/>
      <c r="K6041" s="3168"/>
      <c r="L6041" s="3085"/>
      <c r="M6041" s="3085"/>
      <c r="N6041" s="3085"/>
      <c r="P6041" s="3206"/>
    </row>
    <row r="6042" spans="1:16" s="3084" customFormat="1" ht="15">
      <c r="A6042" s="3085"/>
      <c r="K6042" s="3168"/>
      <c r="L6042" s="3085"/>
      <c r="M6042" s="3085"/>
      <c r="N6042" s="3085"/>
      <c r="P6042" s="3206"/>
    </row>
    <row r="6043" spans="1:16" s="3084" customFormat="1" ht="15">
      <c r="A6043" s="3085"/>
      <c r="K6043" s="3168"/>
      <c r="L6043" s="3085"/>
      <c r="M6043" s="3085"/>
      <c r="N6043" s="3085"/>
      <c r="P6043" s="3206"/>
    </row>
    <row r="6044" spans="1:16" s="3084" customFormat="1" ht="15">
      <c r="A6044" s="3085"/>
      <c r="K6044" s="3168"/>
      <c r="L6044" s="3085"/>
      <c r="M6044" s="3085"/>
      <c r="N6044" s="3085"/>
      <c r="P6044" s="3206"/>
    </row>
    <row r="6045" spans="1:16" s="3084" customFormat="1" ht="15">
      <c r="A6045" s="3085"/>
      <c r="K6045" s="3168"/>
      <c r="L6045" s="3085"/>
      <c r="M6045" s="3085"/>
      <c r="N6045" s="3085"/>
      <c r="P6045" s="3206"/>
    </row>
    <row r="6046" spans="1:16" s="3084" customFormat="1" ht="15">
      <c r="A6046" s="3085"/>
      <c r="K6046" s="3168"/>
      <c r="L6046" s="3085"/>
      <c r="M6046" s="3085"/>
      <c r="N6046" s="3085"/>
      <c r="P6046" s="3206"/>
    </row>
    <row r="6047" spans="1:16" s="3084" customFormat="1" ht="15">
      <c r="A6047" s="3085"/>
      <c r="K6047" s="3168"/>
      <c r="L6047" s="3085"/>
      <c r="M6047" s="3085"/>
      <c r="N6047" s="3085"/>
      <c r="P6047" s="3206"/>
    </row>
    <row r="6048" spans="1:16" s="3084" customFormat="1" ht="15">
      <c r="A6048" s="3085"/>
      <c r="K6048" s="3168"/>
      <c r="L6048" s="3085"/>
      <c r="M6048" s="3085"/>
      <c r="N6048" s="3085"/>
      <c r="P6048" s="3206"/>
    </row>
    <row r="6049" spans="1:16" s="3084" customFormat="1" ht="15">
      <c r="A6049" s="3085"/>
      <c r="K6049" s="3168"/>
      <c r="L6049" s="3085"/>
      <c r="M6049" s="3085"/>
      <c r="N6049" s="3085"/>
      <c r="P6049" s="3206"/>
    </row>
    <row r="6050" spans="1:16" s="3084" customFormat="1" ht="15">
      <c r="A6050" s="3085"/>
      <c r="K6050" s="3168"/>
      <c r="L6050" s="3085"/>
      <c r="M6050" s="3085"/>
      <c r="N6050" s="3085"/>
      <c r="P6050" s="3206"/>
    </row>
    <row r="6051" spans="1:16" s="3084" customFormat="1" ht="15">
      <c r="A6051" s="3085"/>
      <c r="K6051" s="3168"/>
      <c r="L6051" s="3085"/>
      <c r="M6051" s="3085"/>
      <c r="N6051" s="3085"/>
      <c r="P6051" s="3206"/>
    </row>
    <row r="6052" spans="1:16" s="3084" customFormat="1" ht="15">
      <c r="A6052" s="3085"/>
      <c r="K6052" s="3168"/>
      <c r="L6052" s="3085"/>
      <c r="M6052" s="3085"/>
      <c r="N6052" s="3085"/>
      <c r="P6052" s="3206"/>
    </row>
    <row r="6053" spans="1:16" s="3084" customFormat="1" ht="15">
      <c r="A6053" s="3085"/>
      <c r="K6053" s="3168"/>
      <c r="L6053" s="3085"/>
      <c r="M6053" s="3085"/>
      <c r="N6053" s="3085"/>
      <c r="P6053" s="3206"/>
    </row>
    <row r="6054" spans="1:16" s="3084" customFormat="1" ht="15">
      <c r="A6054" s="3085"/>
      <c r="K6054" s="3168"/>
      <c r="L6054" s="3085"/>
      <c r="M6054" s="3085"/>
      <c r="N6054" s="3085"/>
      <c r="P6054" s="3206"/>
    </row>
    <row r="6055" spans="1:16" s="3084" customFormat="1" ht="15">
      <c r="A6055" s="3085"/>
      <c r="K6055" s="3168"/>
      <c r="L6055" s="3085"/>
      <c r="M6055" s="3085"/>
      <c r="N6055" s="3085"/>
      <c r="P6055" s="3206"/>
    </row>
    <row r="6056" spans="1:16" s="3084" customFormat="1" ht="15">
      <c r="A6056" s="3085"/>
      <c r="K6056" s="3168"/>
      <c r="L6056" s="3085"/>
      <c r="M6056" s="3085"/>
      <c r="N6056" s="3085"/>
      <c r="P6056" s="3206"/>
    </row>
    <row r="6057" spans="1:16" s="3084" customFormat="1" ht="15">
      <c r="A6057" s="3085"/>
      <c r="K6057" s="3168"/>
      <c r="L6057" s="3085"/>
      <c r="M6057" s="3085"/>
      <c r="N6057" s="3085"/>
      <c r="P6057" s="3206"/>
    </row>
    <row r="6058" spans="1:16" s="3084" customFormat="1" ht="15">
      <c r="A6058" s="3085"/>
      <c r="K6058" s="3168"/>
      <c r="L6058" s="3085"/>
      <c r="M6058" s="3085"/>
      <c r="N6058" s="3085"/>
      <c r="P6058" s="3206"/>
    </row>
    <row r="6059" spans="1:16" s="3084" customFormat="1" ht="15">
      <c r="A6059" s="3085"/>
      <c r="K6059" s="3168"/>
      <c r="L6059" s="3085"/>
      <c r="M6059" s="3085"/>
      <c r="N6059" s="3085"/>
      <c r="P6059" s="3206"/>
    </row>
    <row r="6060" spans="1:16" s="3084" customFormat="1" ht="15">
      <c r="A6060" s="3085"/>
      <c r="K6060" s="3168"/>
      <c r="L6060" s="3085"/>
      <c r="M6060" s="3085"/>
      <c r="N6060" s="3085"/>
      <c r="P6060" s="3206"/>
    </row>
    <row r="6061" spans="1:16" s="3084" customFormat="1" ht="15">
      <c r="A6061" s="3085"/>
      <c r="K6061" s="3168"/>
      <c r="L6061" s="3085"/>
      <c r="M6061" s="3085"/>
      <c r="N6061" s="3085"/>
      <c r="P6061" s="3206"/>
    </row>
    <row r="6062" spans="1:16" s="3084" customFormat="1" ht="15">
      <c r="A6062" s="3085"/>
      <c r="K6062" s="3168"/>
      <c r="L6062" s="3085"/>
      <c r="M6062" s="3085"/>
      <c r="N6062" s="3085"/>
      <c r="P6062" s="3206"/>
    </row>
    <row r="6063" spans="1:16" s="3084" customFormat="1" ht="15">
      <c r="A6063" s="3085"/>
      <c r="K6063" s="3168"/>
      <c r="L6063" s="3085"/>
      <c r="M6063" s="3085"/>
      <c r="N6063" s="3085"/>
      <c r="P6063" s="3206"/>
    </row>
    <row r="6064" spans="1:16" s="3084" customFormat="1" ht="15">
      <c r="A6064" s="3085"/>
      <c r="K6064" s="3168"/>
      <c r="L6064" s="3085"/>
      <c r="M6064" s="3085"/>
      <c r="N6064" s="3085"/>
      <c r="P6064" s="3206"/>
    </row>
    <row r="6065" spans="1:16" s="3084" customFormat="1" ht="15">
      <c r="A6065" s="3085"/>
      <c r="K6065" s="3168"/>
      <c r="L6065" s="3085"/>
      <c r="M6065" s="3085"/>
      <c r="N6065" s="3085"/>
      <c r="P6065" s="3206"/>
    </row>
    <row r="6066" spans="1:16" s="3084" customFormat="1" ht="15">
      <c r="A6066" s="3085"/>
      <c r="K6066" s="3168"/>
      <c r="L6066" s="3085"/>
      <c r="M6066" s="3085"/>
      <c r="N6066" s="3085"/>
      <c r="P6066" s="3206"/>
    </row>
    <row r="6067" spans="1:16" s="3084" customFormat="1" ht="15">
      <c r="A6067" s="3085"/>
      <c r="K6067" s="3168"/>
      <c r="L6067" s="3085"/>
      <c r="M6067" s="3085"/>
      <c r="N6067" s="3085"/>
      <c r="P6067" s="3206"/>
    </row>
    <row r="6068" spans="1:16" s="3084" customFormat="1" ht="15">
      <c r="A6068" s="3085"/>
      <c r="K6068" s="3168"/>
      <c r="L6068" s="3085"/>
      <c r="M6068" s="3085"/>
      <c r="N6068" s="3085"/>
      <c r="P6068" s="3206"/>
    </row>
    <row r="6069" spans="1:16" s="3084" customFormat="1" ht="15">
      <c r="A6069" s="3085"/>
      <c r="K6069" s="3168"/>
      <c r="L6069" s="3085"/>
      <c r="M6069" s="3085"/>
      <c r="N6069" s="3085"/>
      <c r="P6069" s="3206"/>
    </row>
    <row r="6070" spans="1:16" s="3084" customFormat="1" ht="15">
      <c r="A6070" s="3085"/>
      <c r="K6070" s="3168"/>
      <c r="L6070" s="3085"/>
      <c r="M6070" s="3085"/>
      <c r="N6070" s="3085"/>
      <c r="P6070" s="3206"/>
    </row>
    <row r="6071" spans="1:16" s="3084" customFormat="1" ht="15">
      <c r="A6071" s="3085"/>
      <c r="K6071" s="3168"/>
      <c r="L6071" s="3085"/>
      <c r="M6071" s="3085"/>
      <c r="N6071" s="3085"/>
      <c r="P6071" s="3206"/>
    </row>
    <row r="6072" spans="1:16" s="3084" customFormat="1" ht="15">
      <c r="A6072" s="3085"/>
      <c r="K6072" s="3168"/>
      <c r="L6072" s="3085"/>
      <c r="M6072" s="3085"/>
      <c r="N6072" s="3085"/>
      <c r="P6072" s="3206"/>
    </row>
    <row r="6073" spans="1:16" s="3084" customFormat="1" ht="15">
      <c r="A6073" s="3085"/>
      <c r="K6073" s="3168"/>
      <c r="L6073" s="3085"/>
      <c r="M6073" s="3085"/>
      <c r="N6073" s="3085"/>
      <c r="P6073" s="3206"/>
    </row>
    <row r="6074" spans="1:16" s="3084" customFormat="1" ht="15">
      <c r="A6074" s="3085"/>
      <c r="K6074" s="3168"/>
      <c r="L6074" s="3085"/>
      <c r="M6074" s="3085"/>
      <c r="N6074" s="3085"/>
      <c r="P6074" s="3206"/>
    </row>
    <row r="6075" spans="1:16" s="3084" customFormat="1" ht="15">
      <c r="A6075" s="3085"/>
      <c r="K6075" s="3168"/>
      <c r="L6075" s="3085"/>
      <c r="M6075" s="3085"/>
      <c r="N6075" s="3085"/>
      <c r="P6075" s="3206"/>
    </row>
    <row r="6076" spans="1:16" s="3084" customFormat="1" ht="15">
      <c r="A6076" s="3085"/>
      <c r="K6076" s="3168"/>
      <c r="L6076" s="3085"/>
      <c r="M6076" s="3085"/>
      <c r="N6076" s="3085"/>
      <c r="P6076" s="3206"/>
    </row>
    <row r="6077" spans="1:16" s="3084" customFormat="1" ht="15">
      <c r="A6077" s="3085"/>
      <c r="K6077" s="3168"/>
      <c r="L6077" s="3085"/>
      <c r="M6077" s="3085"/>
      <c r="N6077" s="3085"/>
      <c r="P6077" s="3206"/>
    </row>
    <row r="6078" spans="1:16" s="3084" customFormat="1" ht="15">
      <c r="A6078" s="3085"/>
      <c r="K6078" s="3168"/>
      <c r="L6078" s="3085"/>
      <c r="M6078" s="3085"/>
      <c r="N6078" s="3085"/>
      <c r="P6078" s="3206"/>
    </row>
    <row r="6079" spans="1:16" s="3084" customFormat="1" ht="15">
      <c r="A6079" s="3085"/>
      <c r="K6079" s="3168"/>
      <c r="L6079" s="3085"/>
      <c r="M6079" s="3085"/>
      <c r="N6079" s="3085"/>
      <c r="P6079" s="3206"/>
    </row>
    <row r="6080" spans="1:16" s="3084" customFormat="1" ht="15">
      <c r="A6080" s="3085"/>
      <c r="K6080" s="3168"/>
      <c r="L6080" s="3085"/>
      <c r="M6080" s="3085"/>
      <c r="N6080" s="3085"/>
      <c r="P6080" s="3206"/>
    </row>
    <row r="6081" spans="1:16" s="3084" customFormat="1" ht="15">
      <c r="A6081" s="3085"/>
      <c r="K6081" s="3168"/>
      <c r="L6081" s="3085"/>
      <c r="M6081" s="3085"/>
      <c r="N6081" s="3085"/>
      <c r="P6081" s="3206"/>
    </row>
    <row r="6082" spans="1:16" s="3084" customFormat="1" ht="15">
      <c r="A6082" s="3085"/>
      <c r="K6082" s="3168"/>
      <c r="L6082" s="3085"/>
      <c r="M6082" s="3085"/>
      <c r="N6082" s="3085"/>
      <c r="P6082" s="3206"/>
    </row>
    <row r="6083" spans="1:16" s="3084" customFormat="1" ht="15">
      <c r="A6083" s="3085"/>
      <c r="K6083" s="3168"/>
      <c r="L6083" s="3085"/>
      <c r="M6083" s="3085"/>
      <c r="N6083" s="3085"/>
      <c r="P6083" s="3206"/>
    </row>
    <row r="6084" spans="1:16" s="3084" customFormat="1" ht="15">
      <c r="A6084" s="3085"/>
      <c r="K6084" s="3168"/>
      <c r="L6084" s="3085"/>
      <c r="M6084" s="3085"/>
      <c r="N6084" s="3085"/>
      <c r="P6084" s="3206"/>
    </row>
    <row r="6085" spans="1:16" s="3084" customFormat="1" ht="15">
      <c r="A6085" s="3085"/>
      <c r="K6085" s="3168"/>
      <c r="L6085" s="3085"/>
      <c r="M6085" s="3085"/>
      <c r="N6085" s="3085"/>
      <c r="P6085" s="3206"/>
    </row>
    <row r="6086" spans="1:16" s="3084" customFormat="1" ht="15">
      <c r="A6086" s="3085"/>
      <c r="K6086" s="3168"/>
      <c r="L6086" s="3085"/>
      <c r="M6086" s="3085"/>
      <c r="N6086" s="3085"/>
      <c r="P6086" s="3206"/>
    </row>
    <row r="6087" spans="1:16" s="3084" customFormat="1" ht="15">
      <c r="A6087" s="3085"/>
      <c r="K6087" s="3168"/>
      <c r="L6087" s="3085"/>
      <c r="M6087" s="3085"/>
      <c r="N6087" s="3085"/>
      <c r="P6087" s="3206"/>
    </row>
    <row r="6088" spans="1:16" s="3084" customFormat="1" ht="15">
      <c r="A6088" s="3085"/>
      <c r="K6088" s="3168"/>
      <c r="L6088" s="3085"/>
      <c r="M6088" s="3085"/>
      <c r="N6088" s="3085"/>
      <c r="P6088" s="3206"/>
    </row>
    <row r="6089" spans="1:16" s="3084" customFormat="1" ht="15">
      <c r="A6089" s="3085"/>
      <c r="K6089" s="3168"/>
      <c r="L6089" s="3085"/>
      <c r="M6089" s="3085"/>
      <c r="N6089" s="3085"/>
      <c r="P6089" s="3206"/>
    </row>
    <row r="6090" spans="1:16" s="3084" customFormat="1" ht="15">
      <c r="A6090" s="3085"/>
      <c r="K6090" s="3168"/>
      <c r="L6090" s="3085"/>
      <c r="M6090" s="3085"/>
      <c r="N6090" s="3085"/>
      <c r="P6090" s="3206"/>
    </row>
    <row r="6091" spans="1:16" s="3084" customFormat="1" ht="15">
      <c r="A6091" s="3085"/>
      <c r="K6091" s="3168"/>
      <c r="L6091" s="3085"/>
      <c r="M6091" s="3085"/>
      <c r="N6091" s="3085"/>
      <c r="P6091" s="3206"/>
    </row>
    <row r="6092" spans="1:16" s="3084" customFormat="1" ht="15">
      <c r="A6092" s="3085"/>
      <c r="K6092" s="3168"/>
      <c r="L6092" s="3085"/>
      <c r="M6092" s="3085"/>
      <c r="N6092" s="3085"/>
      <c r="P6092" s="3206"/>
    </row>
    <row r="6093" spans="1:16" s="3084" customFormat="1" ht="15">
      <c r="A6093" s="3085"/>
      <c r="K6093" s="3168"/>
      <c r="L6093" s="3085"/>
      <c r="M6093" s="3085"/>
      <c r="N6093" s="3085"/>
      <c r="P6093" s="3206"/>
    </row>
    <row r="6094" spans="1:16" s="3084" customFormat="1" ht="15">
      <c r="A6094" s="3085"/>
      <c r="K6094" s="3168"/>
      <c r="L6094" s="3085"/>
      <c r="M6094" s="3085"/>
      <c r="N6094" s="3085"/>
      <c r="P6094" s="3206"/>
    </row>
    <row r="6095" spans="1:16" s="3084" customFormat="1" ht="15">
      <c r="A6095" s="3085"/>
      <c r="K6095" s="3168"/>
      <c r="L6095" s="3085"/>
      <c r="M6095" s="3085"/>
      <c r="N6095" s="3085"/>
      <c r="P6095" s="3206"/>
    </row>
    <row r="6096" spans="1:16" s="3084" customFormat="1" ht="15">
      <c r="A6096" s="3085"/>
      <c r="K6096" s="3168"/>
      <c r="L6096" s="3085"/>
      <c r="M6096" s="3085"/>
      <c r="N6096" s="3085"/>
      <c r="P6096" s="3206"/>
    </row>
    <row r="6097" spans="1:16" s="3084" customFormat="1" ht="15">
      <c r="A6097" s="3085"/>
      <c r="K6097" s="3168"/>
      <c r="L6097" s="3085"/>
      <c r="M6097" s="3085"/>
      <c r="N6097" s="3085"/>
      <c r="P6097" s="3206"/>
    </row>
    <row r="6098" spans="1:16" s="3084" customFormat="1" ht="15">
      <c r="A6098" s="3085"/>
      <c r="K6098" s="3168"/>
      <c r="L6098" s="3085"/>
      <c r="M6098" s="3085"/>
      <c r="N6098" s="3085"/>
      <c r="P6098" s="3206"/>
    </row>
    <row r="6099" spans="1:16" s="3084" customFormat="1" ht="15">
      <c r="A6099" s="3085"/>
      <c r="K6099" s="3168"/>
      <c r="L6099" s="3085"/>
      <c r="M6099" s="3085"/>
      <c r="N6099" s="3085"/>
      <c r="P6099" s="3206"/>
    </row>
    <row r="6100" spans="1:16" s="3084" customFormat="1" ht="15">
      <c r="A6100" s="3085"/>
      <c r="K6100" s="3168"/>
      <c r="L6100" s="3085"/>
      <c r="M6100" s="3085"/>
      <c r="N6100" s="3085"/>
      <c r="P6100" s="3206"/>
    </row>
    <row r="6101" spans="1:16" s="3084" customFormat="1" ht="15">
      <c r="A6101" s="3085"/>
      <c r="K6101" s="3168"/>
      <c r="L6101" s="3085"/>
      <c r="M6101" s="3085"/>
      <c r="N6101" s="3085"/>
      <c r="P6101" s="3206"/>
    </row>
    <row r="6102" spans="1:16" s="3084" customFormat="1" ht="15">
      <c r="A6102" s="3085"/>
      <c r="K6102" s="3168"/>
      <c r="L6102" s="3085"/>
      <c r="M6102" s="3085"/>
      <c r="N6102" s="3085"/>
      <c r="P6102" s="3206"/>
    </row>
    <row r="6103" spans="1:16" s="3084" customFormat="1" ht="15">
      <c r="A6103" s="3085"/>
      <c r="K6103" s="3168"/>
      <c r="L6103" s="3085"/>
      <c r="M6103" s="3085"/>
      <c r="N6103" s="3085"/>
      <c r="P6103" s="3206"/>
    </row>
    <row r="6104" spans="1:16" s="3084" customFormat="1" ht="15">
      <c r="A6104" s="3085"/>
      <c r="K6104" s="3168"/>
      <c r="L6104" s="3085"/>
      <c r="M6104" s="3085"/>
      <c r="N6104" s="3085"/>
      <c r="P6104" s="3206"/>
    </row>
    <row r="6105" spans="1:16" s="3084" customFormat="1" ht="15">
      <c r="A6105" s="3085"/>
      <c r="K6105" s="3168"/>
      <c r="L6105" s="3085"/>
      <c r="M6105" s="3085"/>
      <c r="N6105" s="3085"/>
      <c r="P6105" s="3206"/>
    </row>
    <row r="6106" spans="1:16" s="3084" customFormat="1" ht="15">
      <c r="A6106" s="3085"/>
      <c r="K6106" s="3168"/>
      <c r="L6106" s="3085"/>
      <c r="M6106" s="3085"/>
      <c r="N6106" s="3085"/>
      <c r="P6106" s="3206"/>
    </row>
    <row r="6107" spans="1:16" s="3084" customFormat="1" ht="15">
      <c r="A6107" s="3085"/>
      <c r="K6107" s="3168"/>
      <c r="L6107" s="3085"/>
      <c r="M6107" s="3085"/>
      <c r="N6107" s="3085"/>
      <c r="P6107" s="3206"/>
    </row>
    <row r="6108" spans="1:16" s="3084" customFormat="1" ht="15">
      <c r="A6108" s="3085"/>
      <c r="K6108" s="3168"/>
      <c r="L6108" s="3085"/>
      <c r="M6108" s="3085"/>
      <c r="N6108" s="3085"/>
      <c r="P6108" s="3206"/>
    </row>
    <row r="6109" spans="1:16" s="3084" customFormat="1" ht="15">
      <c r="A6109" s="3085"/>
      <c r="K6109" s="3168"/>
      <c r="L6109" s="3085"/>
      <c r="M6109" s="3085"/>
      <c r="N6109" s="3085"/>
      <c r="P6109" s="3206"/>
    </row>
    <row r="6110" spans="1:16" s="3084" customFormat="1" ht="15">
      <c r="A6110" s="3085"/>
      <c r="K6110" s="3168"/>
      <c r="L6110" s="3085"/>
      <c r="M6110" s="3085"/>
      <c r="N6110" s="3085"/>
      <c r="P6110" s="3206"/>
    </row>
    <row r="6111" spans="1:16" s="3084" customFormat="1" ht="15">
      <c r="A6111" s="3085"/>
      <c r="K6111" s="3168"/>
      <c r="L6111" s="3085"/>
      <c r="M6111" s="3085"/>
      <c r="N6111" s="3085"/>
      <c r="P6111" s="3206"/>
    </row>
    <row r="6112" spans="1:16" s="3084" customFormat="1" ht="15">
      <c r="A6112" s="3085"/>
      <c r="K6112" s="3168"/>
      <c r="L6112" s="3085"/>
      <c r="M6112" s="3085"/>
      <c r="N6112" s="3085"/>
      <c r="P6112" s="3206"/>
    </row>
    <row r="6113" spans="1:16" s="3084" customFormat="1" ht="15">
      <c r="A6113" s="3085"/>
      <c r="K6113" s="3168"/>
      <c r="L6113" s="3085"/>
      <c r="M6113" s="3085"/>
      <c r="N6113" s="3085"/>
      <c r="P6113" s="3206"/>
    </row>
    <row r="6114" spans="1:16" s="3084" customFormat="1" ht="15">
      <c r="A6114" s="3085"/>
      <c r="K6114" s="3168"/>
      <c r="L6114" s="3085"/>
      <c r="M6114" s="3085"/>
      <c r="N6114" s="3085"/>
      <c r="P6114" s="3206"/>
    </row>
    <row r="6115" spans="1:16" s="3084" customFormat="1" ht="15">
      <c r="A6115" s="3085"/>
      <c r="K6115" s="3168"/>
      <c r="L6115" s="3085"/>
      <c r="M6115" s="3085"/>
      <c r="N6115" s="3085"/>
      <c r="P6115" s="3206"/>
    </row>
    <row r="6116" spans="1:16" s="3084" customFormat="1" ht="15">
      <c r="A6116" s="3085"/>
      <c r="K6116" s="3168"/>
      <c r="L6116" s="3085"/>
      <c r="M6116" s="3085"/>
      <c r="N6116" s="3085"/>
      <c r="P6116" s="3206"/>
    </row>
    <row r="6117" spans="1:16" s="3084" customFormat="1" ht="15">
      <c r="A6117" s="3085"/>
      <c r="K6117" s="3168"/>
      <c r="L6117" s="3085"/>
      <c r="M6117" s="3085"/>
      <c r="N6117" s="3085"/>
      <c r="P6117" s="3206"/>
    </row>
    <row r="6118" spans="1:16" s="3084" customFormat="1" ht="15">
      <c r="A6118" s="3085"/>
      <c r="K6118" s="3168"/>
      <c r="L6118" s="3085"/>
      <c r="M6118" s="3085"/>
      <c r="N6118" s="3085"/>
      <c r="P6118" s="3206"/>
    </row>
    <row r="6119" spans="1:16" s="3084" customFormat="1" ht="15">
      <c r="A6119" s="3085"/>
      <c r="K6119" s="3168"/>
      <c r="L6119" s="3085"/>
      <c r="M6119" s="3085"/>
      <c r="N6119" s="3085"/>
      <c r="P6119" s="3206"/>
    </row>
    <row r="6120" spans="1:16" s="3084" customFormat="1" ht="15">
      <c r="A6120" s="3085"/>
      <c r="K6120" s="3168"/>
      <c r="L6120" s="3085"/>
      <c r="M6120" s="3085"/>
      <c r="N6120" s="3085"/>
      <c r="P6120" s="3206"/>
    </row>
    <row r="6121" spans="1:16" s="3084" customFormat="1" ht="15">
      <c r="A6121" s="3085"/>
      <c r="K6121" s="3168"/>
      <c r="L6121" s="3085"/>
      <c r="M6121" s="3085"/>
      <c r="N6121" s="3085"/>
      <c r="P6121" s="3206"/>
    </row>
    <row r="6122" spans="1:16" s="3084" customFormat="1" ht="15">
      <c r="A6122" s="3085"/>
      <c r="K6122" s="3168"/>
      <c r="L6122" s="3085"/>
      <c r="M6122" s="3085"/>
      <c r="N6122" s="3085"/>
      <c r="P6122" s="3206"/>
    </row>
    <row r="6123" spans="1:16" s="3084" customFormat="1" ht="15">
      <c r="A6123" s="3085"/>
      <c r="K6123" s="3168"/>
      <c r="L6123" s="3085"/>
      <c r="M6123" s="3085"/>
      <c r="N6123" s="3085"/>
      <c r="P6123" s="3206"/>
    </row>
    <row r="6124" spans="1:16" s="3084" customFormat="1" ht="15">
      <c r="A6124" s="3085"/>
      <c r="K6124" s="3168"/>
      <c r="L6124" s="3085"/>
      <c r="M6124" s="3085"/>
      <c r="N6124" s="3085"/>
      <c r="P6124" s="3206"/>
    </row>
    <row r="6125" spans="1:16" s="3084" customFormat="1" ht="15">
      <c r="A6125" s="3085"/>
      <c r="K6125" s="3168"/>
      <c r="L6125" s="3085"/>
      <c r="M6125" s="3085"/>
      <c r="N6125" s="3085"/>
      <c r="P6125" s="3206"/>
    </row>
    <row r="6126" spans="1:16" s="3084" customFormat="1" ht="15">
      <c r="A6126" s="3085"/>
      <c r="K6126" s="3168"/>
      <c r="L6126" s="3085"/>
      <c r="M6126" s="3085"/>
      <c r="N6126" s="3085"/>
      <c r="P6126" s="3206"/>
    </row>
    <row r="6127" spans="1:16" s="3084" customFormat="1" ht="15">
      <c r="A6127" s="3085"/>
      <c r="K6127" s="3168"/>
      <c r="L6127" s="3085"/>
      <c r="M6127" s="3085"/>
      <c r="N6127" s="3085"/>
      <c r="P6127" s="3206"/>
    </row>
    <row r="6128" spans="1:16" s="3084" customFormat="1" ht="15">
      <c r="A6128" s="3085"/>
      <c r="K6128" s="3168"/>
      <c r="L6128" s="3085"/>
      <c r="M6128" s="3085"/>
      <c r="N6128" s="3085"/>
      <c r="P6128" s="3206"/>
    </row>
    <row r="6129" spans="1:16" s="3084" customFormat="1" ht="15">
      <c r="A6129" s="3085"/>
      <c r="K6129" s="3168"/>
      <c r="L6129" s="3085"/>
      <c r="M6129" s="3085"/>
      <c r="N6129" s="3085"/>
      <c r="P6129" s="3206"/>
    </row>
    <row r="6130" spans="1:16" s="3084" customFormat="1" ht="15">
      <c r="A6130" s="3085"/>
      <c r="K6130" s="3168"/>
      <c r="L6130" s="3085"/>
      <c r="M6130" s="3085"/>
      <c r="N6130" s="3085"/>
      <c r="P6130" s="3206"/>
    </row>
    <row r="6131" spans="1:16" s="3084" customFormat="1" ht="15">
      <c r="A6131" s="3085"/>
      <c r="K6131" s="3168"/>
      <c r="L6131" s="3085"/>
      <c r="M6131" s="3085"/>
      <c r="N6131" s="3085"/>
      <c r="P6131" s="3206"/>
    </row>
    <row r="6132" spans="1:16" s="3084" customFormat="1" ht="15">
      <c r="A6132" s="3085"/>
      <c r="K6132" s="3168"/>
      <c r="L6132" s="3085"/>
      <c r="M6132" s="3085"/>
      <c r="N6132" s="3085"/>
      <c r="P6132" s="3206"/>
    </row>
    <row r="6133" spans="1:16" s="3084" customFormat="1" ht="15">
      <c r="A6133" s="3085"/>
      <c r="K6133" s="3168"/>
      <c r="L6133" s="3085"/>
      <c r="M6133" s="3085"/>
      <c r="N6133" s="3085"/>
      <c r="P6133" s="3206"/>
    </row>
    <row r="6134" spans="1:16" s="3084" customFormat="1" ht="15">
      <c r="A6134" s="3085"/>
      <c r="K6134" s="3168"/>
      <c r="L6134" s="3085"/>
      <c r="M6134" s="3085"/>
      <c r="N6134" s="3085"/>
      <c r="P6134" s="3206"/>
    </row>
    <row r="6135" spans="1:16" s="3084" customFormat="1" ht="15">
      <c r="A6135" s="3085"/>
      <c r="K6135" s="3168"/>
      <c r="L6135" s="3085"/>
      <c r="M6135" s="3085"/>
      <c r="N6135" s="3085"/>
      <c r="P6135" s="3206"/>
    </row>
    <row r="6136" spans="1:16" s="3084" customFormat="1" ht="15">
      <c r="A6136" s="3085"/>
      <c r="K6136" s="3168"/>
      <c r="L6136" s="3085"/>
      <c r="M6136" s="3085"/>
      <c r="N6136" s="3085"/>
      <c r="P6136" s="3206"/>
    </row>
    <row r="6137" spans="1:16" s="3084" customFormat="1" ht="15">
      <c r="A6137" s="3085"/>
      <c r="K6137" s="3168"/>
      <c r="L6137" s="3085"/>
      <c r="M6137" s="3085"/>
      <c r="N6137" s="3085"/>
      <c r="P6137" s="3206"/>
    </row>
    <row r="6138" spans="1:16" s="3084" customFormat="1" ht="15">
      <c r="A6138" s="3085"/>
      <c r="K6138" s="3168"/>
      <c r="L6138" s="3085"/>
      <c r="M6138" s="3085"/>
      <c r="N6138" s="3085"/>
      <c r="P6138" s="3206"/>
    </row>
    <row r="6139" spans="1:16" s="3084" customFormat="1" ht="15">
      <c r="A6139" s="3085"/>
      <c r="K6139" s="3168"/>
      <c r="L6139" s="3085"/>
      <c r="M6139" s="3085"/>
      <c r="N6139" s="3085"/>
      <c r="P6139" s="3206"/>
    </row>
    <row r="6140" spans="1:16" s="3084" customFormat="1" ht="15">
      <c r="A6140" s="3085"/>
      <c r="K6140" s="3168"/>
      <c r="L6140" s="3085"/>
      <c r="M6140" s="3085"/>
      <c r="N6140" s="3085"/>
      <c r="P6140" s="3206"/>
    </row>
    <row r="6141" spans="1:16" s="3084" customFormat="1" ht="15">
      <c r="A6141" s="3085"/>
      <c r="K6141" s="3168"/>
      <c r="L6141" s="3085"/>
      <c r="M6141" s="3085"/>
      <c r="N6141" s="3085"/>
      <c r="P6141" s="3206"/>
    </row>
    <row r="6142" spans="1:16" s="3084" customFormat="1" ht="15">
      <c r="A6142" s="3085"/>
      <c r="K6142" s="3168"/>
      <c r="L6142" s="3085"/>
      <c r="M6142" s="3085"/>
      <c r="N6142" s="3085"/>
      <c r="P6142" s="3206"/>
    </row>
    <row r="6143" spans="1:16" s="3084" customFormat="1" ht="15">
      <c r="A6143" s="3085"/>
      <c r="K6143" s="3168"/>
      <c r="L6143" s="3085"/>
      <c r="M6143" s="3085"/>
      <c r="N6143" s="3085"/>
      <c r="P6143" s="3206"/>
    </row>
    <row r="6144" spans="1:16" s="3084" customFormat="1" ht="15">
      <c r="A6144" s="3085"/>
      <c r="K6144" s="3168"/>
      <c r="L6144" s="3085"/>
      <c r="M6144" s="3085"/>
      <c r="N6144" s="3085"/>
      <c r="P6144" s="3206"/>
    </row>
    <row r="6145" spans="1:16" s="3084" customFormat="1" ht="15">
      <c r="A6145" s="3085"/>
      <c r="K6145" s="3168"/>
      <c r="L6145" s="3085"/>
      <c r="M6145" s="3085"/>
      <c r="N6145" s="3085"/>
      <c r="P6145" s="3206"/>
    </row>
    <row r="6146" spans="1:16" s="3084" customFormat="1" ht="15">
      <c r="A6146" s="3085"/>
      <c r="K6146" s="3168"/>
      <c r="L6146" s="3085"/>
      <c r="M6146" s="3085"/>
      <c r="N6146" s="3085"/>
      <c r="P6146" s="3206"/>
    </row>
    <row r="6147" spans="1:16" s="3084" customFormat="1" ht="15">
      <c r="A6147" s="3085"/>
      <c r="K6147" s="3168"/>
      <c r="L6147" s="3085"/>
      <c r="M6147" s="3085"/>
      <c r="N6147" s="3085"/>
      <c r="P6147" s="3206"/>
    </row>
    <row r="6148" spans="1:16" s="3084" customFormat="1" ht="15">
      <c r="A6148" s="3085"/>
      <c r="K6148" s="3168"/>
      <c r="L6148" s="3085"/>
      <c r="M6148" s="3085"/>
      <c r="N6148" s="3085"/>
      <c r="P6148" s="3206"/>
    </row>
    <row r="6149" spans="1:16" s="3084" customFormat="1" ht="15">
      <c r="A6149" s="3085"/>
      <c r="K6149" s="3168"/>
      <c r="L6149" s="3085"/>
      <c r="M6149" s="3085"/>
      <c r="N6149" s="3085"/>
      <c r="P6149" s="3206"/>
    </row>
    <row r="6150" spans="1:16" s="3084" customFormat="1" ht="15">
      <c r="A6150" s="3085"/>
      <c r="K6150" s="3168"/>
      <c r="L6150" s="3085"/>
      <c r="M6150" s="3085"/>
      <c r="N6150" s="3085"/>
      <c r="P6150" s="3206"/>
    </row>
    <row r="6151" spans="1:16" s="3084" customFormat="1" ht="15">
      <c r="A6151" s="3085"/>
      <c r="K6151" s="3168"/>
      <c r="L6151" s="3085"/>
      <c r="M6151" s="3085"/>
      <c r="N6151" s="3085"/>
      <c r="P6151" s="3206"/>
    </row>
    <row r="6152" spans="1:16" s="3084" customFormat="1" ht="15">
      <c r="A6152" s="3085"/>
      <c r="K6152" s="3168"/>
      <c r="L6152" s="3085"/>
      <c r="M6152" s="3085"/>
      <c r="N6152" s="3085"/>
      <c r="P6152" s="3206"/>
    </row>
    <row r="6153" spans="1:16" s="3084" customFormat="1" ht="15">
      <c r="A6153" s="3085"/>
      <c r="K6153" s="3168"/>
      <c r="L6153" s="3085"/>
      <c r="M6153" s="3085"/>
      <c r="N6153" s="3085"/>
      <c r="P6153" s="3206"/>
    </row>
    <row r="6154" spans="1:16" s="3084" customFormat="1" ht="15">
      <c r="A6154" s="3085"/>
      <c r="K6154" s="3168"/>
      <c r="L6154" s="3085"/>
      <c r="M6154" s="3085"/>
      <c r="N6154" s="3085"/>
      <c r="P6154" s="3206"/>
    </row>
    <row r="6155" spans="1:16" s="3084" customFormat="1" ht="15">
      <c r="A6155" s="3085"/>
      <c r="K6155" s="3168"/>
      <c r="L6155" s="3085"/>
      <c r="M6155" s="3085"/>
      <c r="N6155" s="3085"/>
      <c r="P6155" s="3206"/>
    </row>
    <row r="6156" spans="1:16" s="3084" customFormat="1" ht="15">
      <c r="A6156" s="3085"/>
      <c r="K6156" s="3168"/>
      <c r="L6156" s="3085"/>
      <c r="M6156" s="3085"/>
      <c r="N6156" s="3085"/>
      <c r="P6156" s="3206"/>
    </row>
    <row r="6157" spans="1:16" s="3084" customFormat="1" ht="15">
      <c r="A6157" s="3085"/>
      <c r="K6157" s="3168"/>
      <c r="L6157" s="3085"/>
      <c r="M6157" s="3085"/>
      <c r="N6157" s="3085"/>
      <c r="P6157" s="3206"/>
    </row>
    <row r="6158" spans="1:16" s="3084" customFormat="1" ht="15">
      <c r="A6158" s="3085"/>
      <c r="K6158" s="3168"/>
      <c r="L6158" s="3085"/>
      <c r="M6158" s="3085"/>
      <c r="N6158" s="3085"/>
      <c r="P6158" s="3206"/>
    </row>
    <row r="6159" spans="1:16" s="3084" customFormat="1" ht="15">
      <c r="A6159" s="3085"/>
      <c r="K6159" s="3168"/>
      <c r="L6159" s="3085"/>
      <c r="M6159" s="3085"/>
      <c r="N6159" s="3085"/>
      <c r="P6159" s="3206"/>
    </row>
    <row r="6160" spans="1:16" s="3084" customFormat="1" ht="15">
      <c r="A6160" s="3085"/>
      <c r="K6160" s="3168"/>
      <c r="L6160" s="3085"/>
      <c r="M6160" s="3085"/>
      <c r="N6160" s="3085"/>
      <c r="P6160" s="3206"/>
    </row>
    <row r="6161" spans="1:16" s="3084" customFormat="1" ht="15">
      <c r="A6161" s="3085"/>
      <c r="K6161" s="3168"/>
      <c r="L6161" s="3085"/>
      <c r="M6161" s="3085"/>
      <c r="N6161" s="3085"/>
      <c r="P6161" s="3206"/>
    </row>
    <row r="6162" spans="1:16" s="3084" customFormat="1" ht="15">
      <c r="A6162" s="3085"/>
      <c r="K6162" s="3168"/>
      <c r="L6162" s="3085"/>
      <c r="M6162" s="3085"/>
      <c r="N6162" s="3085"/>
      <c r="P6162" s="3206"/>
    </row>
    <row r="6163" spans="1:16" s="3084" customFormat="1" ht="15">
      <c r="A6163" s="3085"/>
      <c r="K6163" s="3168"/>
      <c r="L6163" s="3085"/>
      <c r="M6163" s="3085"/>
      <c r="N6163" s="3085"/>
      <c r="P6163" s="3206"/>
    </row>
    <row r="6164" spans="1:16" s="3084" customFormat="1" ht="15">
      <c r="A6164" s="3085"/>
      <c r="K6164" s="3168"/>
      <c r="L6164" s="3085"/>
      <c r="M6164" s="3085"/>
      <c r="N6164" s="3085"/>
      <c r="P6164" s="3206"/>
    </row>
    <row r="6165" spans="1:16" s="3084" customFormat="1" ht="15">
      <c r="A6165" s="3085"/>
      <c r="K6165" s="3168"/>
      <c r="L6165" s="3085"/>
      <c r="M6165" s="3085"/>
      <c r="N6165" s="3085"/>
      <c r="P6165" s="3206"/>
    </row>
    <row r="6166" spans="1:16" s="3084" customFormat="1" ht="15">
      <c r="A6166" s="3085"/>
      <c r="K6166" s="3168"/>
      <c r="L6166" s="3085"/>
      <c r="M6166" s="3085"/>
      <c r="N6166" s="3085"/>
      <c r="P6166" s="3206"/>
    </row>
    <row r="6167" spans="1:16" s="3084" customFormat="1" ht="15">
      <c r="A6167" s="3085"/>
      <c r="K6167" s="3168"/>
      <c r="L6167" s="3085"/>
      <c r="M6167" s="3085"/>
      <c r="N6167" s="3085"/>
      <c r="P6167" s="3206"/>
    </row>
    <row r="6168" spans="1:16" s="3084" customFormat="1" ht="15">
      <c r="A6168" s="3085"/>
      <c r="K6168" s="3168"/>
      <c r="L6168" s="3085"/>
      <c r="M6168" s="3085"/>
      <c r="N6168" s="3085"/>
      <c r="P6168" s="3206"/>
    </row>
    <row r="6169" spans="1:16" s="3084" customFormat="1" ht="15">
      <c r="A6169" s="3085"/>
      <c r="K6169" s="3168"/>
      <c r="L6169" s="3085"/>
      <c r="M6169" s="3085"/>
      <c r="N6169" s="3085"/>
      <c r="P6169" s="3206"/>
    </row>
    <row r="6170" spans="1:16" s="3084" customFormat="1" ht="15">
      <c r="A6170" s="3085"/>
      <c r="K6170" s="3168"/>
      <c r="L6170" s="3085"/>
      <c r="M6170" s="3085"/>
      <c r="N6170" s="3085"/>
      <c r="P6170" s="3206"/>
    </row>
    <row r="6171" spans="1:16" s="3084" customFormat="1" ht="15">
      <c r="A6171" s="3085"/>
      <c r="K6171" s="3168"/>
      <c r="L6171" s="3085"/>
      <c r="M6171" s="3085"/>
      <c r="N6171" s="3085"/>
      <c r="P6171" s="3206"/>
    </row>
    <row r="6172" spans="1:16" s="3084" customFormat="1" ht="15">
      <c r="A6172" s="3085"/>
      <c r="K6172" s="3168"/>
      <c r="L6172" s="3085"/>
      <c r="M6172" s="3085"/>
      <c r="N6172" s="3085"/>
      <c r="P6172" s="3206"/>
    </row>
    <row r="6173" spans="1:16" s="3084" customFormat="1" ht="15">
      <c r="A6173" s="3085"/>
      <c r="K6173" s="3168"/>
      <c r="L6173" s="3085"/>
      <c r="M6173" s="3085"/>
      <c r="N6173" s="3085"/>
      <c r="P6173" s="3206"/>
    </row>
    <row r="6174" spans="1:16" s="3084" customFormat="1" ht="15">
      <c r="A6174" s="3085"/>
      <c r="K6174" s="3168"/>
      <c r="L6174" s="3085"/>
      <c r="M6174" s="3085"/>
      <c r="N6174" s="3085"/>
      <c r="P6174" s="3206"/>
    </row>
    <row r="6175" spans="1:16" s="3084" customFormat="1" ht="15">
      <c r="A6175" s="3085"/>
      <c r="K6175" s="3168"/>
      <c r="L6175" s="3085"/>
      <c r="M6175" s="3085"/>
      <c r="N6175" s="3085"/>
      <c r="P6175" s="3206"/>
    </row>
    <row r="6176" spans="1:16" s="3084" customFormat="1" ht="15">
      <c r="A6176" s="3085"/>
      <c r="K6176" s="3168"/>
      <c r="L6176" s="3085"/>
      <c r="M6176" s="3085"/>
      <c r="N6176" s="3085"/>
      <c r="P6176" s="3206"/>
    </row>
    <row r="6177" spans="1:16" s="3084" customFormat="1" ht="15">
      <c r="A6177" s="3085"/>
      <c r="K6177" s="3168"/>
      <c r="L6177" s="3085"/>
      <c r="M6177" s="3085"/>
      <c r="N6177" s="3085"/>
      <c r="P6177" s="3206"/>
    </row>
    <row r="6178" spans="1:16" s="3084" customFormat="1" ht="15">
      <c r="A6178" s="3085"/>
      <c r="K6178" s="3168"/>
      <c r="L6178" s="3085"/>
      <c r="M6178" s="3085"/>
      <c r="N6178" s="3085"/>
      <c r="P6178" s="3206"/>
    </row>
    <row r="6179" spans="1:16" s="3084" customFormat="1" ht="15">
      <c r="A6179" s="3085"/>
      <c r="K6179" s="3168"/>
      <c r="L6179" s="3085"/>
      <c r="M6179" s="3085"/>
      <c r="N6179" s="3085"/>
      <c r="P6179" s="3206"/>
    </row>
    <row r="6180" spans="1:16" s="3084" customFormat="1" ht="15">
      <c r="A6180" s="3085"/>
      <c r="K6180" s="3168"/>
      <c r="L6180" s="3085"/>
      <c r="M6180" s="3085"/>
      <c r="N6180" s="3085"/>
      <c r="P6180" s="3206"/>
    </row>
    <row r="6181" spans="1:16" s="3084" customFormat="1" ht="15">
      <c r="A6181" s="3085"/>
      <c r="K6181" s="3168"/>
      <c r="L6181" s="3085"/>
      <c r="M6181" s="3085"/>
      <c r="N6181" s="3085"/>
      <c r="P6181" s="3206"/>
    </row>
    <row r="6182" spans="1:16" s="3084" customFormat="1" ht="15">
      <c r="A6182" s="3085"/>
      <c r="K6182" s="3168"/>
      <c r="L6182" s="3085"/>
      <c r="M6182" s="3085"/>
      <c r="N6182" s="3085"/>
      <c r="P6182" s="3206"/>
    </row>
    <row r="6183" spans="1:16" s="3084" customFormat="1" ht="15">
      <c r="A6183" s="3085"/>
      <c r="K6183" s="3168"/>
      <c r="L6183" s="3085"/>
      <c r="M6183" s="3085"/>
      <c r="N6183" s="3085"/>
      <c r="P6183" s="3206"/>
    </row>
    <row r="6184" spans="1:16" s="3084" customFormat="1" ht="15">
      <c r="A6184" s="3085"/>
      <c r="K6184" s="3168"/>
      <c r="L6184" s="3085"/>
      <c r="M6184" s="3085"/>
      <c r="N6184" s="3085"/>
      <c r="P6184" s="3206"/>
    </row>
    <row r="6185" spans="1:16" s="3084" customFormat="1" ht="15">
      <c r="A6185" s="3085"/>
      <c r="K6185" s="3168"/>
      <c r="L6185" s="3085"/>
      <c r="M6185" s="3085"/>
      <c r="N6185" s="3085"/>
      <c r="P6185" s="3206"/>
    </row>
    <row r="6186" spans="1:16" s="3084" customFormat="1" ht="15">
      <c r="A6186" s="3085"/>
      <c r="K6186" s="3168"/>
      <c r="L6186" s="3085"/>
      <c r="M6186" s="3085"/>
      <c r="N6186" s="3085"/>
      <c r="P6186" s="3206"/>
    </row>
    <row r="6187" spans="1:16" s="3084" customFormat="1" ht="15">
      <c r="A6187" s="3085"/>
      <c r="K6187" s="3168"/>
      <c r="L6187" s="3085"/>
      <c r="M6187" s="3085"/>
      <c r="N6187" s="3085"/>
      <c r="P6187" s="3206"/>
    </row>
    <row r="6188" spans="1:16" s="3084" customFormat="1" ht="15">
      <c r="A6188" s="3085"/>
      <c r="K6188" s="3168"/>
      <c r="L6188" s="3085"/>
      <c r="M6188" s="3085"/>
      <c r="N6188" s="3085"/>
      <c r="P6188" s="3206"/>
    </row>
    <row r="6189" spans="1:16" s="3084" customFormat="1" ht="15">
      <c r="A6189" s="3085"/>
      <c r="K6189" s="3168"/>
      <c r="L6189" s="3085"/>
      <c r="M6189" s="3085"/>
      <c r="N6189" s="3085"/>
      <c r="P6189" s="3206"/>
    </row>
    <row r="6190" spans="1:16" s="3084" customFormat="1" ht="15">
      <c r="A6190" s="3085"/>
      <c r="K6190" s="3168"/>
      <c r="L6190" s="3085"/>
      <c r="M6190" s="3085"/>
      <c r="N6190" s="3085"/>
      <c r="P6190" s="3206"/>
    </row>
    <row r="6191" spans="1:16" s="3084" customFormat="1" ht="15">
      <c r="A6191" s="3085"/>
      <c r="K6191" s="3168"/>
      <c r="L6191" s="3085"/>
      <c r="M6191" s="3085"/>
      <c r="N6191" s="3085"/>
      <c r="P6191" s="3206"/>
    </row>
    <row r="6192" spans="1:16" s="3084" customFormat="1" ht="15">
      <c r="A6192" s="3085"/>
      <c r="K6192" s="3168"/>
      <c r="L6192" s="3085"/>
      <c r="M6192" s="3085"/>
      <c r="N6192" s="3085"/>
      <c r="P6192" s="3206"/>
    </row>
    <row r="6193" spans="1:16" s="3084" customFormat="1" ht="15">
      <c r="A6193" s="3085"/>
      <c r="K6193" s="3168"/>
      <c r="L6193" s="3085"/>
      <c r="M6193" s="3085"/>
      <c r="N6193" s="3085"/>
      <c r="P6193" s="3206"/>
    </row>
    <row r="6194" spans="1:16" s="3084" customFormat="1" ht="15">
      <c r="A6194" s="3085"/>
      <c r="K6194" s="3168"/>
      <c r="L6194" s="3085"/>
      <c r="M6194" s="3085"/>
      <c r="N6194" s="3085"/>
      <c r="P6194" s="3206"/>
    </row>
    <row r="6195" spans="1:16" s="3084" customFormat="1" ht="15">
      <c r="A6195" s="3085"/>
      <c r="K6195" s="3168"/>
      <c r="L6195" s="3085"/>
      <c r="M6195" s="3085"/>
      <c r="N6195" s="3085"/>
      <c r="P6195" s="3206"/>
    </row>
    <row r="6196" spans="1:16" s="3084" customFormat="1" ht="15">
      <c r="A6196" s="3085"/>
      <c r="K6196" s="3168"/>
      <c r="L6196" s="3085"/>
      <c r="M6196" s="3085"/>
      <c r="N6196" s="3085"/>
      <c r="P6196" s="3206"/>
    </row>
    <row r="6197" spans="1:16" s="3084" customFormat="1" ht="15">
      <c r="A6197" s="3085"/>
      <c r="K6197" s="3168"/>
      <c r="L6197" s="3085"/>
      <c r="M6197" s="3085"/>
      <c r="N6197" s="3085"/>
      <c r="P6197" s="3206"/>
    </row>
    <row r="6198" spans="1:16" s="3084" customFormat="1" ht="15">
      <c r="A6198" s="3085"/>
      <c r="K6198" s="3168"/>
      <c r="L6198" s="3085"/>
      <c r="M6198" s="3085"/>
      <c r="N6198" s="3085"/>
      <c r="P6198" s="3206"/>
    </row>
    <row r="6199" spans="1:16" s="3084" customFormat="1" ht="15">
      <c r="A6199" s="3085"/>
      <c r="K6199" s="3168"/>
      <c r="L6199" s="3085"/>
      <c r="M6199" s="3085"/>
      <c r="N6199" s="3085"/>
      <c r="P6199" s="3206"/>
    </row>
    <row r="6200" spans="1:16" s="3084" customFormat="1" ht="15">
      <c r="A6200" s="3085"/>
      <c r="K6200" s="3168"/>
      <c r="L6200" s="3085"/>
      <c r="M6200" s="3085"/>
      <c r="N6200" s="3085"/>
      <c r="P6200" s="3206"/>
    </row>
    <row r="6201" spans="1:16" s="3084" customFormat="1" ht="15">
      <c r="A6201" s="3085"/>
      <c r="K6201" s="3168"/>
      <c r="L6201" s="3085"/>
      <c r="M6201" s="3085"/>
      <c r="N6201" s="3085"/>
      <c r="P6201" s="3206"/>
    </row>
    <row r="6202" spans="1:16" s="3084" customFormat="1" ht="15">
      <c r="A6202" s="3085"/>
      <c r="K6202" s="3168"/>
      <c r="L6202" s="3085"/>
      <c r="M6202" s="3085"/>
      <c r="N6202" s="3085"/>
      <c r="P6202" s="3206"/>
    </row>
    <row r="6203" spans="1:16" s="3084" customFormat="1" ht="15">
      <c r="A6203" s="3085"/>
      <c r="K6203" s="3168"/>
      <c r="L6203" s="3085"/>
      <c r="M6203" s="3085"/>
      <c r="N6203" s="3085"/>
      <c r="P6203" s="3206"/>
    </row>
    <row r="6204" spans="1:16" s="3084" customFormat="1" ht="15">
      <c r="A6204" s="3085"/>
      <c r="K6204" s="3168"/>
      <c r="L6204" s="3085"/>
      <c r="M6204" s="3085"/>
      <c r="N6204" s="3085"/>
      <c r="P6204" s="3206"/>
    </row>
    <row r="6205" spans="1:16" s="3084" customFormat="1" ht="15">
      <c r="A6205" s="3085"/>
      <c r="K6205" s="3168"/>
      <c r="L6205" s="3085"/>
      <c r="M6205" s="3085"/>
      <c r="N6205" s="3085"/>
      <c r="P6205" s="3206"/>
    </row>
    <row r="6206" spans="1:16" s="3084" customFormat="1" ht="15">
      <c r="A6206" s="3085"/>
      <c r="K6206" s="3168"/>
      <c r="L6206" s="3085"/>
      <c r="M6206" s="3085"/>
      <c r="N6206" s="3085"/>
      <c r="P6206" s="3206"/>
    </row>
    <row r="6207" spans="1:16" s="3084" customFormat="1" ht="15">
      <c r="A6207" s="3085"/>
      <c r="K6207" s="3168"/>
      <c r="L6207" s="3085"/>
      <c r="M6207" s="3085"/>
      <c r="N6207" s="3085"/>
      <c r="P6207" s="3206"/>
    </row>
    <row r="6208" spans="1:16" s="3084" customFormat="1" ht="15">
      <c r="A6208" s="3085"/>
      <c r="K6208" s="3168"/>
      <c r="L6208" s="3085"/>
      <c r="M6208" s="3085"/>
      <c r="N6208" s="3085"/>
      <c r="P6208" s="3206"/>
    </row>
    <row r="6209" spans="1:16" s="3084" customFormat="1" ht="15">
      <c r="A6209" s="3085"/>
      <c r="K6209" s="3168"/>
      <c r="L6209" s="3085"/>
      <c r="M6209" s="3085"/>
      <c r="N6209" s="3085"/>
      <c r="P6209" s="3206"/>
    </row>
    <row r="6210" spans="1:16" s="3084" customFormat="1" ht="15">
      <c r="A6210" s="3085"/>
      <c r="K6210" s="3168"/>
      <c r="L6210" s="3085"/>
      <c r="M6210" s="3085"/>
      <c r="N6210" s="3085"/>
      <c r="P6210" s="3206"/>
    </row>
    <row r="6211" spans="1:16" s="3084" customFormat="1" ht="15">
      <c r="A6211" s="3085"/>
      <c r="K6211" s="3168"/>
      <c r="L6211" s="3085"/>
      <c r="M6211" s="3085"/>
      <c r="N6211" s="3085"/>
      <c r="P6211" s="3206"/>
    </row>
    <row r="6212" spans="1:16" s="3084" customFormat="1" ht="15">
      <c r="A6212" s="3085"/>
      <c r="K6212" s="3168"/>
      <c r="L6212" s="3085"/>
      <c r="M6212" s="3085"/>
      <c r="N6212" s="3085"/>
      <c r="P6212" s="3206"/>
    </row>
    <row r="6213" spans="1:16" s="3084" customFormat="1" ht="15">
      <c r="A6213" s="3085"/>
      <c r="K6213" s="3168"/>
      <c r="L6213" s="3085"/>
      <c r="M6213" s="3085"/>
      <c r="N6213" s="3085"/>
      <c r="P6213" s="3206"/>
    </row>
    <row r="6214" spans="1:16" s="3084" customFormat="1" ht="15">
      <c r="A6214" s="3085"/>
      <c r="K6214" s="3168"/>
      <c r="L6214" s="3085"/>
      <c r="M6214" s="3085"/>
      <c r="N6214" s="3085"/>
      <c r="P6214" s="3206"/>
    </row>
    <row r="6215" spans="1:16" s="3084" customFormat="1" ht="15">
      <c r="A6215" s="3085"/>
      <c r="K6215" s="3168"/>
      <c r="L6215" s="3085"/>
      <c r="M6215" s="3085"/>
      <c r="N6215" s="3085"/>
      <c r="P6215" s="3206"/>
    </row>
    <row r="6216" spans="1:16" s="3084" customFormat="1" ht="15">
      <c r="A6216" s="3085"/>
      <c r="K6216" s="3168"/>
      <c r="L6216" s="3085"/>
      <c r="M6216" s="3085"/>
      <c r="N6216" s="3085"/>
      <c r="P6216" s="3206"/>
    </row>
    <row r="6217" spans="1:16" s="3084" customFormat="1" ht="15">
      <c r="A6217" s="3085"/>
      <c r="K6217" s="3168"/>
      <c r="L6217" s="3085"/>
      <c r="M6217" s="3085"/>
      <c r="N6217" s="3085"/>
      <c r="P6217" s="3206"/>
    </row>
    <row r="6218" spans="1:16" s="3084" customFormat="1" ht="15">
      <c r="A6218" s="3085"/>
      <c r="K6218" s="3168"/>
      <c r="L6218" s="3085"/>
      <c r="M6218" s="3085"/>
      <c r="N6218" s="3085"/>
      <c r="P6218" s="3206"/>
    </row>
    <row r="6219" spans="1:16" s="3084" customFormat="1" ht="15">
      <c r="A6219" s="3085"/>
      <c r="K6219" s="3168"/>
      <c r="L6219" s="3085"/>
      <c r="M6219" s="3085"/>
      <c r="N6219" s="3085"/>
      <c r="P6219" s="3206"/>
    </row>
    <row r="6220" spans="1:16" s="3084" customFormat="1" ht="15">
      <c r="A6220" s="3085"/>
      <c r="K6220" s="3168"/>
      <c r="L6220" s="3085"/>
      <c r="M6220" s="3085"/>
      <c r="N6220" s="3085"/>
      <c r="P6220" s="3206"/>
    </row>
    <row r="6221" spans="1:16" s="3084" customFormat="1" ht="15">
      <c r="A6221" s="3085"/>
      <c r="K6221" s="3168"/>
      <c r="L6221" s="3085"/>
      <c r="M6221" s="3085"/>
      <c r="N6221" s="3085"/>
      <c r="P6221" s="3206"/>
    </row>
    <row r="6222" spans="1:16" s="3084" customFormat="1" ht="15">
      <c r="A6222" s="3085"/>
      <c r="K6222" s="3168"/>
      <c r="L6222" s="3085"/>
      <c r="M6222" s="3085"/>
      <c r="N6222" s="3085"/>
      <c r="P6222" s="3206"/>
    </row>
    <row r="6223" spans="1:16" s="3084" customFormat="1" ht="15">
      <c r="A6223" s="3085"/>
      <c r="K6223" s="3168"/>
      <c r="L6223" s="3085"/>
      <c r="M6223" s="3085"/>
      <c r="N6223" s="3085"/>
      <c r="P6223" s="3206"/>
    </row>
    <row r="6224" spans="1:16" s="3084" customFormat="1" ht="15">
      <c r="A6224" s="3085"/>
      <c r="K6224" s="3168"/>
      <c r="L6224" s="3085"/>
      <c r="M6224" s="3085"/>
      <c r="N6224" s="3085"/>
      <c r="P6224" s="3206"/>
    </row>
    <row r="6225" spans="1:16" s="3084" customFormat="1" ht="15">
      <c r="A6225" s="3085"/>
      <c r="K6225" s="3168"/>
      <c r="L6225" s="3085"/>
      <c r="M6225" s="3085"/>
      <c r="N6225" s="3085"/>
      <c r="P6225" s="3206"/>
    </row>
    <row r="6226" spans="1:16" s="3084" customFormat="1" ht="15">
      <c r="A6226" s="3085"/>
      <c r="K6226" s="3168"/>
      <c r="L6226" s="3085"/>
      <c r="M6226" s="3085"/>
      <c r="N6226" s="3085"/>
      <c r="P6226" s="3206"/>
    </row>
    <row r="6227" spans="1:16" s="3084" customFormat="1" ht="15">
      <c r="A6227" s="3085"/>
      <c r="K6227" s="3168"/>
      <c r="L6227" s="3085"/>
      <c r="M6227" s="3085"/>
      <c r="N6227" s="3085"/>
      <c r="P6227" s="3206"/>
    </row>
    <row r="6228" spans="1:16" s="3084" customFormat="1" ht="15">
      <c r="A6228" s="3085"/>
      <c r="K6228" s="3168"/>
      <c r="L6228" s="3085"/>
      <c r="M6228" s="3085"/>
      <c r="N6228" s="3085"/>
      <c r="P6228" s="3206"/>
    </row>
    <row r="6229" spans="1:16" s="3084" customFormat="1" ht="15">
      <c r="A6229" s="3085"/>
      <c r="K6229" s="3168"/>
      <c r="L6229" s="3085"/>
      <c r="M6229" s="3085"/>
      <c r="N6229" s="3085"/>
      <c r="P6229" s="3206"/>
    </row>
    <row r="6230" spans="1:16" s="3084" customFormat="1" ht="15">
      <c r="A6230" s="3085"/>
      <c r="K6230" s="3168"/>
      <c r="L6230" s="3085"/>
      <c r="M6230" s="3085"/>
      <c r="N6230" s="3085"/>
      <c r="P6230" s="3206"/>
    </row>
    <row r="6231" spans="1:16" s="3084" customFormat="1" ht="15">
      <c r="A6231" s="3085"/>
      <c r="K6231" s="3168"/>
      <c r="L6231" s="3085"/>
      <c r="M6231" s="3085"/>
      <c r="N6231" s="3085"/>
      <c r="P6231" s="3206"/>
    </row>
    <row r="6232" spans="1:16" s="3084" customFormat="1" ht="15">
      <c r="A6232" s="3085"/>
      <c r="K6232" s="3168"/>
      <c r="L6232" s="3085"/>
      <c r="M6232" s="3085"/>
      <c r="N6232" s="3085"/>
      <c r="P6232" s="3206"/>
    </row>
    <row r="6233" spans="1:16" s="3084" customFormat="1" ht="15">
      <c r="A6233" s="3085"/>
      <c r="K6233" s="3168"/>
      <c r="L6233" s="3085"/>
      <c r="M6233" s="3085"/>
      <c r="N6233" s="3085"/>
      <c r="P6233" s="3206"/>
    </row>
    <row r="6234" spans="1:16" s="3084" customFormat="1" ht="15">
      <c r="A6234" s="3085"/>
      <c r="K6234" s="3168"/>
      <c r="L6234" s="3085"/>
      <c r="M6234" s="3085"/>
      <c r="N6234" s="3085"/>
      <c r="P6234" s="3206"/>
    </row>
    <row r="6235" spans="1:16" s="3084" customFormat="1" ht="15">
      <c r="A6235" s="3085"/>
      <c r="K6235" s="3168"/>
      <c r="L6235" s="3085"/>
      <c r="M6235" s="3085"/>
      <c r="N6235" s="3085"/>
      <c r="P6235" s="3206"/>
    </row>
    <row r="6236" spans="1:16" s="3084" customFormat="1" ht="15">
      <c r="A6236" s="3085"/>
      <c r="K6236" s="3168"/>
      <c r="L6236" s="3085"/>
      <c r="M6236" s="3085"/>
      <c r="N6236" s="3085"/>
      <c r="P6236" s="3206"/>
    </row>
    <row r="6237" spans="1:16" s="3084" customFormat="1" ht="15">
      <c r="A6237" s="3085"/>
      <c r="K6237" s="3168"/>
      <c r="L6237" s="3085"/>
      <c r="M6237" s="3085"/>
      <c r="N6237" s="3085"/>
      <c r="P6237" s="3206"/>
    </row>
    <row r="6238" spans="1:16" s="3084" customFormat="1" ht="15">
      <c r="A6238" s="3085"/>
      <c r="K6238" s="3168"/>
      <c r="L6238" s="3085"/>
      <c r="M6238" s="3085"/>
      <c r="N6238" s="3085"/>
      <c r="P6238" s="3206"/>
    </row>
    <row r="6239" spans="1:16" s="3084" customFormat="1" ht="15">
      <c r="A6239" s="3085"/>
      <c r="K6239" s="3168"/>
      <c r="L6239" s="3085"/>
      <c r="M6239" s="3085"/>
      <c r="N6239" s="3085"/>
      <c r="P6239" s="3206"/>
    </row>
    <row r="6240" spans="1:16" s="3084" customFormat="1" ht="15">
      <c r="A6240" s="3085"/>
      <c r="K6240" s="3168"/>
      <c r="L6240" s="3085"/>
      <c r="M6240" s="3085"/>
      <c r="N6240" s="3085"/>
      <c r="P6240" s="3206"/>
    </row>
    <row r="6241" spans="1:16" s="3084" customFormat="1" ht="15">
      <c r="A6241" s="3085"/>
      <c r="K6241" s="3168"/>
      <c r="L6241" s="3085"/>
      <c r="M6241" s="3085"/>
      <c r="N6241" s="3085"/>
      <c r="P6241" s="3206"/>
    </row>
    <row r="6242" spans="1:16" s="3084" customFormat="1" ht="15">
      <c r="A6242" s="3085"/>
      <c r="K6242" s="3168"/>
      <c r="L6242" s="3085"/>
      <c r="M6242" s="3085"/>
      <c r="N6242" s="3085"/>
      <c r="P6242" s="3206"/>
    </row>
    <row r="6243" spans="1:16" s="3084" customFormat="1" ht="15">
      <c r="A6243" s="3085"/>
      <c r="K6243" s="3168"/>
      <c r="L6243" s="3085"/>
      <c r="M6243" s="3085"/>
      <c r="N6243" s="3085"/>
      <c r="P6243" s="3206"/>
    </row>
    <row r="6244" spans="1:16" s="3084" customFormat="1" ht="15">
      <c r="A6244" s="3085"/>
      <c r="K6244" s="3168"/>
      <c r="L6244" s="3085"/>
      <c r="M6244" s="3085"/>
      <c r="N6244" s="3085"/>
      <c r="P6244" s="3206"/>
    </row>
    <row r="6245" spans="1:16" s="3084" customFormat="1" ht="15">
      <c r="A6245" s="3085"/>
      <c r="K6245" s="3168"/>
      <c r="L6245" s="3085"/>
      <c r="M6245" s="3085"/>
      <c r="N6245" s="3085"/>
      <c r="P6245" s="3206"/>
    </row>
    <row r="6246" spans="1:16" s="3084" customFormat="1" ht="15">
      <c r="A6246" s="3085"/>
      <c r="K6246" s="3168"/>
      <c r="L6246" s="3085"/>
      <c r="M6246" s="3085"/>
      <c r="N6246" s="3085"/>
      <c r="P6246" s="3206"/>
    </row>
    <row r="6247" spans="1:16" s="3084" customFormat="1" ht="15">
      <c r="A6247" s="3085"/>
      <c r="K6247" s="3168"/>
      <c r="L6247" s="3085"/>
      <c r="M6247" s="3085"/>
      <c r="N6247" s="3085"/>
      <c r="P6247" s="3206"/>
    </row>
    <row r="6248" spans="1:16" s="3084" customFormat="1" ht="15">
      <c r="A6248" s="3085"/>
      <c r="K6248" s="3168"/>
      <c r="L6248" s="3085"/>
      <c r="M6248" s="3085"/>
      <c r="N6248" s="3085"/>
      <c r="P6248" s="3206"/>
    </row>
    <row r="6249" spans="1:16" s="3084" customFormat="1" ht="15">
      <c r="A6249" s="3085"/>
      <c r="K6249" s="3168"/>
      <c r="L6249" s="3085"/>
      <c r="M6249" s="3085"/>
      <c r="N6249" s="3085"/>
      <c r="P6249" s="3206"/>
    </row>
    <row r="6250" spans="1:16" s="3084" customFormat="1" ht="15">
      <c r="A6250" s="3085"/>
      <c r="K6250" s="3168"/>
      <c r="L6250" s="3085"/>
      <c r="M6250" s="3085"/>
      <c r="N6250" s="3085"/>
      <c r="P6250" s="3206"/>
    </row>
    <row r="6251" spans="1:16" s="3084" customFormat="1" ht="15">
      <c r="A6251" s="3085"/>
      <c r="K6251" s="3168"/>
      <c r="L6251" s="3085"/>
      <c r="M6251" s="3085"/>
      <c r="N6251" s="3085"/>
      <c r="P6251" s="3206"/>
    </row>
    <row r="6252" spans="1:16" s="3084" customFormat="1" ht="15">
      <c r="A6252" s="3085"/>
      <c r="K6252" s="3168"/>
      <c r="L6252" s="3085"/>
      <c r="M6252" s="3085"/>
      <c r="N6252" s="3085"/>
      <c r="P6252" s="3206"/>
    </row>
    <row r="6253" spans="1:16" s="3084" customFormat="1" ht="15">
      <c r="A6253" s="3085"/>
      <c r="K6253" s="3168"/>
      <c r="L6253" s="3085"/>
      <c r="M6253" s="3085"/>
      <c r="N6253" s="3085"/>
      <c r="P6253" s="3206"/>
    </row>
    <row r="6254" spans="1:16" s="3084" customFormat="1" ht="15">
      <c r="A6254" s="3085"/>
      <c r="K6254" s="3168"/>
      <c r="L6254" s="3085"/>
      <c r="M6254" s="3085"/>
      <c r="N6254" s="3085"/>
      <c r="P6254" s="3206"/>
    </row>
    <row r="6255" spans="1:16" s="3084" customFormat="1" ht="15">
      <c r="A6255" s="3085"/>
      <c r="K6255" s="3168"/>
      <c r="L6255" s="3085"/>
      <c r="M6255" s="3085"/>
      <c r="N6255" s="3085"/>
      <c r="P6255" s="3206"/>
    </row>
    <row r="6256" spans="1:16" s="3084" customFormat="1" ht="15">
      <c r="A6256" s="3085"/>
      <c r="K6256" s="3168"/>
      <c r="L6256" s="3085"/>
      <c r="M6256" s="3085"/>
      <c r="N6256" s="3085"/>
      <c r="P6256" s="3206"/>
    </row>
    <row r="6257" spans="1:16" s="3084" customFormat="1" ht="15">
      <c r="A6257" s="3085"/>
      <c r="K6257" s="3168"/>
      <c r="L6257" s="3085"/>
      <c r="M6257" s="3085"/>
      <c r="N6257" s="3085"/>
      <c r="P6257" s="3206"/>
    </row>
    <row r="6258" spans="1:16" s="3084" customFormat="1" ht="15">
      <c r="A6258" s="3085"/>
      <c r="K6258" s="3168"/>
      <c r="L6258" s="3085"/>
      <c r="M6258" s="3085"/>
      <c r="N6258" s="3085"/>
      <c r="P6258" s="3206"/>
    </row>
    <row r="6259" spans="1:16" s="3084" customFormat="1" ht="15">
      <c r="A6259" s="3085"/>
      <c r="K6259" s="3168"/>
      <c r="L6259" s="3085"/>
      <c r="M6259" s="3085"/>
      <c r="N6259" s="3085"/>
      <c r="P6259" s="3206"/>
    </row>
    <row r="6260" spans="1:16" s="3084" customFormat="1" ht="15">
      <c r="A6260" s="3085"/>
      <c r="K6260" s="3168"/>
      <c r="L6260" s="3085"/>
      <c r="M6260" s="3085"/>
      <c r="N6260" s="3085"/>
      <c r="P6260" s="3206"/>
    </row>
    <row r="6261" spans="1:16" s="3084" customFormat="1" ht="15">
      <c r="A6261" s="3085"/>
      <c r="K6261" s="3168"/>
      <c r="L6261" s="3085"/>
      <c r="M6261" s="3085"/>
      <c r="N6261" s="3085"/>
      <c r="P6261" s="3206"/>
    </row>
    <row r="6262" spans="1:16" s="3084" customFormat="1" ht="15">
      <c r="A6262" s="3085"/>
      <c r="K6262" s="3168"/>
      <c r="L6262" s="3085"/>
      <c r="M6262" s="3085"/>
      <c r="N6262" s="3085"/>
      <c r="P6262" s="3206"/>
    </row>
    <row r="6263" spans="1:16" s="3084" customFormat="1" ht="15">
      <c r="A6263" s="3085"/>
      <c r="K6263" s="3168"/>
      <c r="L6263" s="3085"/>
      <c r="M6263" s="3085"/>
      <c r="N6263" s="3085"/>
      <c r="P6263" s="3206"/>
    </row>
    <row r="6264" spans="1:16" s="3084" customFormat="1" ht="15">
      <c r="A6264" s="3085"/>
      <c r="K6264" s="3168"/>
      <c r="L6264" s="3085"/>
      <c r="M6264" s="3085"/>
      <c r="N6264" s="3085"/>
      <c r="P6264" s="3206"/>
    </row>
    <row r="6265" spans="1:16" s="3084" customFormat="1" ht="15">
      <c r="A6265" s="3085"/>
      <c r="K6265" s="3168"/>
      <c r="L6265" s="3085"/>
      <c r="M6265" s="3085"/>
      <c r="N6265" s="3085"/>
      <c r="P6265" s="3206"/>
    </row>
    <row r="6266" spans="1:16" s="3084" customFormat="1" ht="15">
      <c r="A6266" s="3085"/>
      <c r="K6266" s="3168"/>
      <c r="L6266" s="3085"/>
      <c r="M6266" s="3085"/>
      <c r="N6266" s="3085"/>
      <c r="P6266" s="3206"/>
    </row>
    <row r="6267" spans="1:16" s="3084" customFormat="1" ht="15">
      <c r="A6267" s="3085"/>
      <c r="K6267" s="3168"/>
      <c r="L6267" s="3085"/>
      <c r="M6267" s="3085"/>
      <c r="N6267" s="3085"/>
      <c r="P6267" s="3206"/>
    </row>
    <row r="6268" spans="1:16" s="3084" customFormat="1" ht="15">
      <c r="A6268" s="3085"/>
      <c r="K6268" s="3168"/>
      <c r="L6268" s="3085"/>
      <c r="M6268" s="3085"/>
      <c r="N6268" s="3085"/>
      <c r="P6268" s="3206"/>
    </row>
    <row r="6269" spans="1:16" s="3084" customFormat="1" ht="15">
      <c r="A6269" s="3085"/>
      <c r="K6269" s="3168"/>
      <c r="L6269" s="3085"/>
      <c r="M6269" s="3085"/>
      <c r="N6269" s="3085"/>
      <c r="P6269" s="3206"/>
    </row>
    <row r="6270" spans="1:16" s="3084" customFormat="1" ht="15">
      <c r="A6270" s="3085"/>
      <c r="K6270" s="3168"/>
      <c r="L6270" s="3085"/>
      <c r="M6270" s="3085"/>
      <c r="N6270" s="3085"/>
      <c r="P6270" s="3206"/>
    </row>
    <row r="6271" spans="1:16" s="3084" customFormat="1" ht="15">
      <c r="A6271" s="3085"/>
      <c r="K6271" s="3168"/>
      <c r="L6271" s="3085"/>
      <c r="M6271" s="3085"/>
      <c r="N6271" s="3085"/>
      <c r="P6271" s="3206"/>
    </row>
    <row r="6272" spans="1:16" s="3084" customFormat="1" ht="15">
      <c r="A6272" s="3085"/>
      <c r="K6272" s="3168"/>
      <c r="L6272" s="3085"/>
      <c r="M6272" s="3085"/>
      <c r="N6272" s="3085"/>
      <c r="P6272" s="3206"/>
    </row>
    <row r="6273" spans="1:16" s="3084" customFormat="1" ht="15">
      <c r="A6273" s="3085"/>
      <c r="K6273" s="3168"/>
      <c r="L6273" s="3085"/>
      <c r="M6273" s="3085"/>
      <c r="N6273" s="3085"/>
      <c r="P6273" s="3206"/>
    </row>
    <row r="6274" spans="1:16" s="3084" customFormat="1" ht="15">
      <c r="A6274" s="3085"/>
      <c r="K6274" s="3168"/>
      <c r="L6274" s="3085"/>
      <c r="M6274" s="3085"/>
      <c r="N6274" s="3085"/>
      <c r="P6274" s="3206"/>
    </row>
    <row r="6275" spans="1:16" s="3084" customFormat="1" ht="15">
      <c r="A6275" s="3085"/>
      <c r="K6275" s="3168"/>
      <c r="L6275" s="3085"/>
      <c r="M6275" s="3085"/>
      <c r="N6275" s="3085"/>
      <c r="P6275" s="3206"/>
    </row>
    <row r="6276" spans="1:16" s="3084" customFormat="1" ht="15">
      <c r="A6276" s="3085"/>
      <c r="K6276" s="3168"/>
      <c r="L6276" s="3085"/>
      <c r="M6276" s="3085"/>
      <c r="N6276" s="3085"/>
      <c r="P6276" s="3206"/>
    </row>
    <row r="6277" spans="1:16" s="3084" customFormat="1" ht="15">
      <c r="A6277" s="3085"/>
      <c r="K6277" s="3168"/>
      <c r="L6277" s="3085"/>
      <c r="M6277" s="3085"/>
      <c r="N6277" s="3085"/>
      <c r="P6277" s="3206"/>
    </row>
    <row r="6278" spans="1:16" s="3084" customFormat="1" ht="15">
      <c r="A6278" s="3085"/>
      <c r="K6278" s="3168"/>
      <c r="L6278" s="3085"/>
      <c r="M6278" s="3085"/>
      <c r="N6278" s="3085"/>
      <c r="P6278" s="3206"/>
    </row>
    <row r="6279" spans="1:16" s="3084" customFormat="1" ht="15">
      <c r="A6279" s="3085"/>
      <c r="K6279" s="3168"/>
      <c r="L6279" s="3085"/>
      <c r="M6279" s="3085"/>
      <c r="N6279" s="3085"/>
      <c r="P6279" s="3206"/>
    </row>
    <row r="6280" spans="1:16" s="3084" customFormat="1" ht="15">
      <c r="A6280" s="3085"/>
      <c r="K6280" s="3168"/>
      <c r="L6280" s="3085"/>
      <c r="M6280" s="3085"/>
      <c r="N6280" s="3085"/>
      <c r="P6280" s="3206"/>
    </row>
    <row r="6281" spans="1:16" s="3084" customFormat="1" ht="15">
      <c r="A6281" s="3085"/>
      <c r="K6281" s="3168"/>
      <c r="L6281" s="3085"/>
      <c r="M6281" s="3085"/>
      <c r="N6281" s="3085"/>
      <c r="P6281" s="3206"/>
    </row>
    <row r="6282" spans="1:16" s="3084" customFormat="1" ht="15">
      <c r="A6282" s="3085"/>
      <c r="K6282" s="3168"/>
      <c r="L6282" s="3085"/>
      <c r="M6282" s="3085"/>
      <c r="N6282" s="3085"/>
      <c r="P6282" s="3206"/>
    </row>
    <row r="6283" spans="1:16" s="3084" customFormat="1" ht="15">
      <c r="A6283" s="3085"/>
      <c r="K6283" s="3168"/>
      <c r="L6283" s="3085"/>
      <c r="M6283" s="3085"/>
      <c r="N6283" s="3085"/>
      <c r="P6283" s="3206"/>
    </row>
    <row r="6284" spans="1:16" s="3084" customFormat="1" ht="15">
      <c r="A6284" s="3085"/>
      <c r="K6284" s="3168"/>
      <c r="L6284" s="3085"/>
      <c r="M6284" s="3085"/>
      <c r="N6284" s="3085"/>
      <c r="P6284" s="3206"/>
    </row>
    <row r="6285" spans="1:16" s="3084" customFormat="1" ht="15">
      <c r="A6285" s="3085"/>
      <c r="K6285" s="3168"/>
      <c r="L6285" s="3085"/>
      <c r="M6285" s="3085"/>
      <c r="N6285" s="3085"/>
      <c r="P6285" s="3206"/>
    </row>
    <row r="6286" spans="1:16" s="3084" customFormat="1" ht="15">
      <c r="A6286" s="3085"/>
      <c r="K6286" s="3168"/>
      <c r="L6286" s="3085"/>
      <c r="M6286" s="3085"/>
      <c r="N6286" s="3085"/>
      <c r="P6286" s="3206"/>
    </row>
    <row r="6287" spans="1:16" s="3084" customFormat="1" ht="15">
      <c r="A6287" s="3085"/>
      <c r="K6287" s="3168"/>
      <c r="L6287" s="3085"/>
      <c r="M6287" s="3085"/>
      <c r="N6287" s="3085"/>
      <c r="P6287" s="3206"/>
    </row>
    <row r="6288" spans="1:16" s="3084" customFormat="1" ht="15">
      <c r="A6288" s="3085"/>
      <c r="K6288" s="3168"/>
      <c r="L6288" s="3085"/>
      <c r="M6288" s="3085"/>
      <c r="N6288" s="3085"/>
      <c r="P6288" s="3206"/>
    </row>
    <row r="6289" spans="1:16" s="3084" customFormat="1" ht="15">
      <c r="A6289" s="3085"/>
      <c r="K6289" s="3168"/>
      <c r="L6289" s="3085"/>
      <c r="M6289" s="3085"/>
      <c r="N6289" s="3085"/>
      <c r="P6289" s="3206"/>
    </row>
    <row r="6290" spans="1:16" s="3084" customFormat="1" ht="15">
      <c r="A6290" s="3085"/>
      <c r="K6290" s="3168"/>
      <c r="L6290" s="3085"/>
      <c r="M6290" s="3085"/>
      <c r="N6290" s="3085"/>
      <c r="P6290" s="3206"/>
    </row>
    <row r="6291" spans="1:16" s="3084" customFormat="1" ht="15">
      <c r="A6291" s="3085"/>
      <c r="K6291" s="3168"/>
      <c r="L6291" s="3085"/>
      <c r="M6291" s="3085"/>
      <c r="N6291" s="3085"/>
      <c r="P6291" s="3206"/>
    </row>
    <row r="6292" spans="1:16" s="3084" customFormat="1" ht="15">
      <c r="A6292" s="3085"/>
      <c r="K6292" s="3168"/>
      <c r="L6292" s="3085"/>
      <c r="M6292" s="3085"/>
      <c r="N6292" s="3085"/>
      <c r="P6292" s="3206"/>
    </row>
    <row r="6293" spans="1:16" s="3084" customFormat="1" ht="15">
      <c r="A6293" s="3085"/>
      <c r="K6293" s="3168"/>
      <c r="L6293" s="3085"/>
      <c r="M6293" s="3085"/>
      <c r="N6293" s="3085"/>
      <c r="P6293" s="3206"/>
    </row>
    <row r="6294" spans="1:16" s="3084" customFormat="1" ht="15">
      <c r="A6294" s="3085"/>
      <c r="K6294" s="3168"/>
      <c r="L6294" s="3085"/>
      <c r="M6294" s="3085"/>
      <c r="N6294" s="3085"/>
      <c r="P6294" s="3206"/>
    </row>
    <row r="6295" spans="1:16" s="3084" customFormat="1" ht="15">
      <c r="A6295" s="3085"/>
      <c r="K6295" s="3168"/>
      <c r="L6295" s="3085"/>
      <c r="M6295" s="3085"/>
      <c r="N6295" s="3085"/>
      <c r="P6295" s="3206"/>
    </row>
    <row r="6296" spans="1:16" s="3084" customFormat="1" ht="15">
      <c r="A6296" s="3085"/>
      <c r="K6296" s="3168"/>
      <c r="L6296" s="3085"/>
      <c r="M6296" s="3085"/>
      <c r="N6296" s="3085"/>
      <c r="P6296" s="3206"/>
    </row>
    <row r="6297" spans="1:16" s="3084" customFormat="1" ht="15">
      <c r="A6297" s="3085"/>
      <c r="K6297" s="3168"/>
      <c r="L6297" s="3085"/>
      <c r="M6297" s="3085"/>
      <c r="N6297" s="3085"/>
      <c r="P6297" s="3206"/>
    </row>
    <row r="6298" spans="1:16" s="3084" customFormat="1" ht="15">
      <c r="A6298" s="3085"/>
      <c r="K6298" s="3168"/>
      <c r="L6298" s="3085"/>
      <c r="M6298" s="3085"/>
      <c r="N6298" s="3085"/>
      <c r="P6298" s="3206"/>
    </row>
    <row r="6299" spans="1:16" s="3084" customFormat="1" ht="15">
      <c r="A6299" s="3085"/>
      <c r="K6299" s="3168"/>
      <c r="L6299" s="3085"/>
      <c r="M6299" s="3085"/>
      <c r="N6299" s="3085"/>
      <c r="P6299" s="3206"/>
    </row>
    <row r="6300" spans="1:16" s="3084" customFormat="1" ht="15">
      <c r="A6300" s="3085"/>
      <c r="K6300" s="3168"/>
      <c r="L6300" s="3085"/>
      <c r="M6300" s="3085"/>
      <c r="N6300" s="3085"/>
      <c r="P6300" s="3206"/>
    </row>
    <row r="6301" spans="1:16" s="3084" customFormat="1" ht="15">
      <c r="A6301" s="3085"/>
      <c r="K6301" s="3168"/>
      <c r="L6301" s="3085"/>
      <c r="M6301" s="3085"/>
      <c r="N6301" s="3085"/>
      <c r="P6301" s="3206"/>
    </row>
    <row r="6302" spans="1:16" s="3084" customFormat="1" ht="15">
      <c r="A6302" s="3085"/>
      <c r="K6302" s="3168"/>
      <c r="L6302" s="3085"/>
      <c r="M6302" s="3085"/>
      <c r="N6302" s="3085"/>
      <c r="P6302" s="3206"/>
    </row>
    <row r="6303" spans="1:16" s="3084" customFormat="1" ht="15">
      <c r="A6303" s="3085"/>
      <c r="K6303" s="3168"/>
      <c r="L6303" s="3085"/>
      <c r="M6303" s="3085"/>
      <c r="N6303" s="3085"/>
      <c r="P6303" s="3206"/>
    </row>
    <row r="6304" spans="1:16" s="3084" customFormat="1" ht="15">
      <c r="A6304" s="3085"/>
      <c r="K6304" s="3168"/>
      <c r="L6304" s="3085"/>
      <c r="M6304" s="3085"/>
      <c r="N6304" s="3085"/>
      <c r="P6304" s="3206"/>
    </row>
    <row r="6305" spans="1:16" s="3084" customFormat="1" ht="15">
      <c r="A6305" s="3085"/>
      <c r="K6305" s="3168"/>
      <c r="L6305" s="3085"/>
      <c r="M6305" s="3085"/>
      <c r="N6305" s="3085"/>
      <c r="P6305" s="3206"/>
    </row>
    <row r="6306" spans="1:16" s="3084" customFormat="1" ht="15">
      <c r="A6306" s="3085"/>
      <c r="K6306" s="3168"/>
      <c r="L6306" s="3085"/>
      <c r="M6306" s="3085"/>
      <c r="N6306" s="3085"/>
      <c r="P6306" s="3206"/>
    </row>
    <row r="6307" spans="1:16" s="3084" customFormat="1" ht="15">
      <c r="A6307" s="3085"/>
      <c r="K6307" s="3168"/>
      <c r="L6307" s="3085"/>
      <c r="M6307" s="3085"/>
      <c r="N6307" s="3085"/>
      <c r="P6307" s="3206"/>
    </row>
    <row r="6308" spans="1:16" s="3084" customFormat="1" ht="15">
      <c r="A6308" s="3085"/>
      <c r="K6308" s="3168"/>
      <c r="L6308" s="3085"/>
      <c r="M6308" s="3085"/>
      <c r="N6308" s="3085"/>
      <c r="P6308" s="3206"/>
    </row>
    <row r="6309" spans="1:16" s="3084" customFormat="1" ht="15">
      <c r="A6309" s="3085"/>
      <c r="K6309" s="3168"/>
      <c r="L6309" s="3085"/>
      <c r="M6309" s="3085"/>
      <c r="N6309" s="3085"/>
      <c r="P6309" s="3206"/>
    </row>
    <row r="6310" spans="1:16" s="3084" customFormat="1" ht="15">
      <c r="A6310" s="3085"/>
      <c r="K6310" s="3168"/>
      <c r="L6310" s="3085"/>
      <c r="M6310" s="3085"/>
      <c r="N6310" s="3085"/>
      <c r="P6310" s="3206"/>
    </row>
    <row r="6311" spans="1:16" s="3084" customFormat="1" ht="15">
      <c r="A6311" s="3085"/>
      <c r="K6311" s="3168"/>
      <c r="L6311" s="3085"/>
      <c r="M6311" s="3085"/>
      <c r="N6311" s="3085"/>
      <c r="P6311" s="3206"/>
    </row>
    <row r="6312" spans="1:16" s="3084" customFormat="1" ht="15">
      <c r="A6312" s="3085"/>
      <c r="K6312" s="3168"/>
      <c r="L6312" s="3085"/>
      <c r="M6312" s="3085"/>
      <c r="N6312" s="3085"/>
      <c r="P6312" s="3206"/>
    </row>
    <row r="6313" spans="1:16" s="3084" customFormat="1" ht="15">
      <c r="A6313" s="3085"/>
      <c r="K6313" s="3168"/>
      <c r="L6313" s="3085"/>
      <c r="M6313" s="3085"/>
      <c r="N6313" s="3085"/>
      <c r="P6313" s="3206"/>
    </row>
    <row r="6314" spans="1:16" s="3084" customFormat="1" ht="15">
      <c r="A6314" s="3085"/>
      <c r="K6314" s="3168"/>
      <c r="L6314" s="3085"/>
      <c r="M6314" s="3085"/>
      <c r="N6314" s="3085"/>
      <c r="P6314" s="3206"/>
    </row>
    <row r="6315" spans="1:16" s="3084" customFormat="1" ht="15">
      <c r="A6315" s="3085"/>
      <c r="K6315" s="3168"/>
      <c r="L6315" s="3085"/>
      <c r="M6315" s="3085"/>
      <c r="N6315" s="3085"/>
      <c r="P6315" s="3206"/>
    </row>
    <row r="6316" spans="1:16" s="3084" customFormat="1" ht="15">
      <c r="A6316" s="3085"/>
      <c r="K6316" s="3168"/>
      <c r="L6316" s="3085"/>
      <c r="M6316" s="3085"/>
      <c r="N6316" s="3085"/>
      <c r="P6316" s="3206"/>
    </row>
    <row r="6317" spans="1:16" s="3084" customFormat="1" ht="15">
      <c r="A6317" s="3085"/>
      <c r="K6317" s="3168"/>
      <c r="L6317" s="3085"/>
      <c r="M6317" s="3085"/>
      <c r="N6317" s="3085"/>
      <c r="P6317" s="3206"/>
    </row>
    <row r="6318" spans="1:16" s="3084" customFormat="1" ht="15">
      <c r="A6318" s="3085"/>
      <c r="K6318" s="3168"/>
      <c r="L6318" s="3085"/>
      <c r="M6318" s="3085"/>
      <c r="N6318" s="3085"/>
      <c r="P6318" s="3206"/>
    </row>
    <row r="6319" spans="1:16" s="3084" customFormat="1" ht="15">
      <c r="A6319" s="3085"/>
      <c r="K6319" s="3168"/>
      <c r="L6319" s="3085"/>
      <c r="M6319" s="3085"/>
      <c r="N6319" s="3085"/>
      <c r="P6319" s="3206"/>
    </row>
    <row r="6320" spans="1:16" s="3084" customFormat="1" ht="15">
      <c r="A6320" s="3085"/>
      <c r="K6320" s="3168"/>
      <c r="L6320" s="3085"/>
      <c r="M6320" s="3085"/>
      <c r="N6320" s="3085"/>
      <c r="P6320" s="3206"/>
    </row>
    <row r="6321" spans="1:16" s="3084" customFormat="1" ht="15">
      <c r="A6321" s="3085"/>
      <c r="K6321" s="3168"/>
      <c r="L6321" s="3085"/>
      <c r="M6321" s="3085"/>
      <c r="N6321" s="3085"/>
      <c r="P6321" s="3206"/>
    </row>
    <row r="6322" spans="1:16" s="3084" customFormat="1" ht="15">
      <c r="A6322" s="3085"/>
      <c r="K6322" s="3168"/>
      <c r="L6322" s="3085"/>
      <c r="M6322" s="3085"/>
      <c r="N6322" s="3085"/>
      <c r="P6322" s="3206"/>
    </row>
    <row r="6323" spans="1:16" s="3084" customFormat="1" ht="15">
      <c r="A6323" s="3085"/>
      <c r="K6323" s="3168"/>
      <c r="L6323" s="3085"/>
      <c r="M6323" s="3085"/>
      <c r="N6323" s="3085"/>
      <c r="P6323" s="3206"/>
    </row>
    <row r="6324" spans="1:16" s="3084" customFormat="1" ht="15">
      <c r="A6324" s="3085"/>
      <c r="K6324" s="3168"/>
      <c r="L6324" s="3085"/>
      <c r="M6324" s="3085"/>
      <c r="N6324" s="3085"/>
      <c r="P6324" s="3206"/>
    </row>
    <row r="6325" spans="1:16" s="3084" customFormat="1" ht="15">
      <c r="A6325" s="3085"/>
      <c r="K6325" s="3168"/>
      <c r="L6325" s="3085"/>
      <c r="M6325" s="3085"/>
      <c r="N6325" s="3085"/>
      <c r="P6325" s="3206"/>
    </row>
    <row r="6326" spans="1:16" s="3084" customFormat="1" ht="15">
      <c r="A6326" s="3085"/>
      <c r="K6326" s="3168"/>
      <c r="L6326" s="3085"/>
      <c r="M6326" s="3085"/>
      <c r="N6326" s="3085"/>
      <c r="P6326" s="3206"/>
    </row>
    <row r="6327" spans="1:16" s="3084" customFormat="1" ht="15">
      <c r="A6327" s="3085"/>
      <c r="K6327" s="3168"/>
      <c r="L6327" s="3085"/>
      <c r="M6327" s="3085"/>
      <c r="N6327" s="3085"/>
      <c r="P6327" s="3206"/>
    </row>
    <row r="6328" spans="1:16" s="3084" customFormat="1" ht="15">
      <c r="A6328" s="3085"/>
      <c r="K6328" s="3168"/>
      <c r="L6328" s="3085"/>
      <c r="M6328" s="3085"/>
      <c r="N6328" s="3085"/>
      <c r="P6328" s="3206"/>
    </row>
    <row r="6329" spans="1:16" s="3084" customFormat="1" ht="15">
      <c r="A6329" s="3085"/>
      <c r="K6329" s="3168"/>
      <c r="L6329" s="3085"/>
      <c r="M6329" s="3085"/>
      <c r="N6329" s="3085"/>
      <c r="P6329" s="3206"/>
    </row>
    <row r="6330" spans="1:16" s="3084" customFormat="1" ht="15">
      <c r="A6330" s="3085"/>
      <c r="K6330" s="3168"/>
      <c r="L6330" s="3085"/>
      <c r="M6330" s="3085"/>
      <c r="N6330" s="3085"/>
      <c r="P6330" s="3206"/>
    </row>
    <row r="6331" spans="1:16" s="3084" customFormat="1" ht="15">
      <c r="A6331" s="3085"/>
      <c r="K6331" s="3168"/>
      <c r="L6331" s="3085"/>
      <c r="M6331" s="3085"/>
      <c r="N6331" s="3085"/>
      <c r="P6331" s="3206"/>
    </row>
    <row r="6332" spans="1:16" s="3084" customFormat="1" ht="15">
      <c r="A6332" s="3085"/>
      <c r="K6332" s="3168"/>
      <c r="L6332" s="3085"/>
      <c r="M6332" s="3085"/>
      <c r="N6332" s="3085"/>
      <c r="P6332" s="3206"/>
    </row>
    <row r="6333" spans="1:16" s="3084" customFormat="1" ht="15">
      <c r="A6333" s="3085"/>
      <c r="K6333" s="3168"/>
      <c r="L6333" s="3085"/>
      <c r="M6333" s="3085"/>
      <c r="N6333" s="3085"/>
      <c r="P6333" s="3206"/>
    </row>
    <row r="6334" spans="1:16" s="3084" customFormat="1" ht="15">
      <c r="A6334" s="3085"/>
      <c r="K6334" s="3168"/>
      <c r="L6334" s="3085"/>
      <c r="M6334" s="3085"/>
      <c r="N6334" s="3085"/>
      <c r="P6334" s="3206"/>
    </row>
    <row r="6335" spans="1:16" s="3084" customFormat="1" ht="15">
      <c r="A6335" s="3085"/>
      <c r="K6335" s="3168"/>
      <c r="L6335" s="3085"/>
      <c r="M6335" s="3085"/>
      <c r="N6335" s="3085"/>
      <c r="P6335" s="3206"/>
    </row>
    <row r="6336" spans="1:16" s="3084" customFormat="1" ht="15">
      <c r="A6336" s="3085"/>
      <c r="K6336" s="3168"/>
      <c r="L6336" s="3085"/>
      <c r="M6336" s="3085"/>
      <c r="N6336" s="3085"/>
      <c r="P6336" s="3206"/>
    </row>
    <row r="6337" spans="1:16" s="3084" customFormat="1" ht="15">
      <c r="A6337" s="3085"/>
      <c r="K6337" s="3168"/>
      <c r="L6337" s="3085"/>
      <c r="M6337" s="3085"/>
      <c r="N6337" s="3085"/>
      <c r="P6337" s="3206"/>
    </row>
    <row r="6338" spans="1:16" s="3084" customFormat="1" ht="15">
      <c r="A6338" s="3085"/>
      <c r="K6338" s="3168"/>
      <c r="L6338" s="3085"/>
      <c r="M6338" s="3085"/>
      <c r="N6338" s="3085"/>
      <c r="P6338" s="3206"/>
    </row>
    <row r="6339" spans="1:16" s="3084" customFormat="1" ht="15">
      <c r="A6339" s="3085"/>
      <c r="K6339" s="3168"/>
      <c r="L6339" s="3085"/>
      <c r="M6339" s="3085"/>
      <c r="N6339" s="3085"/>
      <c r="P6339" s="3206"/>
    </row>
    <row r="6340" spans="1:16" s="3084" customFormat="1" ht="15">
      <c r="A6340" s="3085"/>
      <c r="K6340" s="3168"/>
      <c r="L6340" s="3085"/>
      <c r="M6340" s="3085"/>
      <c r="N6340" s="3085"/>
      <c r="P6340" s="3206"/>
    </row>
    <row r="6341" spans="1:16" s="3084" customFormat="1" ht="15">
      <c r="A6341" s="3085"/>
      <c r="K6341" s="3168"/>
      <c r="L6341" s="3085"/>
      <c r="M6341" s="3085"/>
      <c r="N6341" s="3085"/>
      <c r="P6341" s="3206"/>
    </row>
    <row r="6342" spans="1:16" s="3084" customFormat="1" ht="15">
      <c r="A6342" s="3085"/>
      <c r="K6342" s="3168"/>
      <c r="L6342" s="3085"/>
      <c r="M6342" s="3085"/>
      <c r="N6342" s="3085"/>
      <c r="P6342" s="3206"/>
    </row>
    <row r="6343" spans="1:16" s="3084" customFormat="1" ht="15">
      <c r="A6343" s="3085"/>
      <c r="K6343" s="3168"/>
      <c r="L6343" s="3085"/>
      <c r="M6343" s="3085"/>
      <c r="N6343" s="3085"/>
      <c r="P6343" s="3206"/>
    </row>
    <row r="6344" spans="1:16" s="3084" customFormat="1" ht="15">
      <c r="A6344" s="3085"/>
      <c r="K6344" s="3168"/>
      <c r="L6344" s="3085"/>
      <c r="M6344" s="3085"/>
      <c r="N6344" s="3085"/>
      <c r="P6344" s="3206"/>
    </row>
    <row r="6345" spans="1:16" s="3084" customFormat="1" ht="15">
      <c r="A6345" s="3085"/>
      <c r="K6345" s="3168"/>
      <c r="L6345" s="3085"/>
      <c r="M6345" s="3085"/>
      <c r="N6345" s="3085"/>
      <c r="P6345" s="3206"/>
    </row>
    <row r="6346" spans="1:16" s="3084" customFormat="1" ht="15">
      <c r="A6346" s="3085"/>
      <c r="K6346" s="3168"/>
      <c r="L6346" s="3085"/>
      <c r="M6346" s="3085"/>
      <c r="N6346" s="3085"/>
      <c r="P6346" s="3206"/>
    </row>
    <row r="6347" spans="1:16" s="3084" customFormat="1" ht="15">
      <c r="A6347" s="3085"/>
      <c r="K6347" s="3168"/>
      <c r="L6347" s="3085"/>
      <c r="M6347" s="3085"/>
      <c r="N6347" s="3085"/>
      <c r="P6347" s="3206"/>
    </row>
    <row r="6348" spans="1:16" s="3084" customFormat="1" ht="15">
      <c r="A6348" s="3085"/>
      <c r="K6348" s="3168"/>
      <c r="L6348" s="3085"/>
      <c r="M6348" s="3085"/>
      <c r="N6348" s="3085"/>
      <c r="P6348" s="3206"/>
    </row>
    <row r="6349" spans="1:16" s="3084" customFormat="1" ht="15">
      <c r="A6349" s="3085"/>
      <c r="K6349" s="3168"/>
      <c r="L6349" s="3085"/>
      <c r="M6349" s="3085"/>
      <c r="N6349" s="3085"/>
      <c r="P6349" s="3206"/>
    </row>
    <row r="6350" spans="1:16" s="3084" customFormat="1" ht="15">
      <c r="A6350" s="3085"/>
      <c r="K6350" s="3168"/>
      <c r="L6350" s="3085"/>
      <c r="M6350" s="3085"/>
      <c r="N6350" s="3085"/>
      <c r="P6350" s="3206"/>
    </row>
    <row r="6351" spans="1:16" s="3084" customFormat="1" ht="15">
      <c r="A6351" s="3085"/>
      <c r="K6351" s="3168"/>
      <c r="L6351" s="3085"/>
      <c r="M6351" s="3085"/>
      <c r="N6351" s="3085"/>
      <c r="P6351" s="3206"/>
    </row>
    <row r="6352" spans="1:16" s="3084" customFormat="1" ht="15">
      <c r="A6352" s="3085"/>
      <c r="K6352" s="3168"/>
      <c r="L6352" s="3085"/>
      <c r="M6352" s="3085"/>
      <c r="N6352" s="3085"/>
      <c r="P6352" s="3206"/>
    </row>
    <row r="6353" spans="1:16" s="3084" customFormat="1" ht="15">
      <c r="A6353" s="3085"/>
      <c r="K6353" s="3168"/>
      <c r="L6353" s="3085"/>
      <c r="M6353" s="3085"/>
      <c r="N6353" s="3085"/>
      <c r="P6353" s="3206"/>
    </row>
    <row r="6354" spans="1:16" s="3084" customFormat="1" ht="15">
      <c r="A6354" s="3085"/>
      <c r="K6354" s="3168"/>
      <c r="L6354" s="3085"/>
      <c r="M6354" s="3085"/>
      <c r="N6354" s="3085"/>
      <c r="P6354" s="3206"/>
    </row>
    <row r="6355" spans="1:16" s="3084" customFormat="1" ht="15">
      <c r="A6355" s="3085"/>
      <c r="K6355" s="3168"/>
      <c r="L6355" s="3085"/>
      <c r="M6355" s="3085"/>
      <c r="N6355" s="3085"/>
      <c r="P6355" s="3206"/>
    </row>
    <row r="6356" spans="1:16" s="3084" customFormat="1" ht="15">
      <c r="A6356" s="3085"/>
      <c r="K6356" s="3168"/>
      <c r="L6356" s="3085"/>
      <c r="M6356" s="3085"/>
      <c r="N6356" s="3085"/>
      <c r="P6356" s="3206"/>
    </row>
    <row r="6357" spans="1:16" s="3084" customFormat="1" ht="15">
      <c r="A6357" s="3085"/>
      <c r="K6357" s="3168"/>
      <c r="L6357" s="3085"/>
      <c r="M6357" s="3085"/>
      <c r="N6357" s="3085"/>
      <c r="P6357" s="3206"/>
    </row>
    <row r="6358" spans="1:16" s="3084" customFormat="1" ht="15">
      <c r="A6358" s="3085"/>
      <c r="K6358" s="3168"/>
      <c r="L6358" s="3085"/>
      <c r="M6358" s="3085"/>
      <c r="N6358" s="3085"/>
      <c r="P6358" s="3206"/>
    </row>
    <row r="6359" spans="1:16" s="3084" customFormat="1" ht="15">
      <c r="A6359" s="3085"/>
      <c r="K6359" s="3168"/>
      <c r="L6359" s="3085"/>
      <c r="M6359" s="3085"/>
      <c r="N6359" s="3085"/>
      <c r="P6359" s="3206"/>
    </row>
    <row r="6360" spans="1:16" s="3084" customFormat="1" ht="15">
      <c r="A6360" s="3085"/>
      <c r="K6360" s="3168"/>
      <c r="L6360" s="3085"/>
      <c r="M6360" s="3085"/>
      <c r="N6360" s="3085"/>
      <c r="P6360" s="3206"/>
    </row>
    <row r="6361" spans="1:16" s="3084" customFormat="1" ht="15">
      <c r="A6361" s="3085"/>
      <c r="K6361" s="3168"/>
      <c r="L6361" s="3085"/>
      <c r="M6361" s="3085"/>
      <c r="N6361" s="3085"/>
      <c r="P6361" s="3206"/>
    </row>
    <row r="6362" spans="1:16" s="3084" customFormat="1" ht="15">
      <c r="A6362" s="3085"/>
      <c r="K6362" s="3168"/>
      <c r="L6362" s="3085"/>
      <c r="M6362" s="3085"/>
      <c r="N6362" s="3085"/>
      <c r="P6362" s="3206"/>
    </row>
    <row r="6363" spans="1:16" s="3084" customFormat="1" ht="15">
      <c r="A6363" s="3085"/>
      <c r="K6363" s="3168"/>
      <c r="L6363" s="3085"/>
      <c r="M6363" s="3085"/>
      <c r="N6363" s="3085"/>
      <c r="P6363" s="3206"/>
    </row>
    <row r="6364" spans="1:16" s="3084" customFormat="1" ht="15">
      <c r="A6364" s="3085"/>
      <c r="K6364" s="3168"/>
      <c r="L6364" s="3085"/>
      <c r="M6364" s="3085"/>
      <c r="N6364" s="3085"/>
      <c r="P6364" s="3206"/>
    </row>
    <row r="6365" spans="1:16" s="3084" customFormat="1" ht="15">
      <c r="A6365" s="3085"/>
      <c r="K6365" s="3168"/>
      <c r="L6365" s="3085"/>
      <c r="M6365" s="3085"/>
      <c r="N6365" s="3085"/>
      <c r="P6365" s="3206"/>
    </row>
    <row r="6366" spans="1:16" s="3084" customFormat="1" ht="15">
      <c r="A6366" s="3085"/>
      <c r="K6366" s="3168"/>
      <c r="L6366" s="3085"/>
      <c r="M6366" s="3085"/>
      <c r="N6366" s="3085"/>
      <c r="P6366" s="3206"/>
    </row>
    <row r="6367" spans="1:16" s="3084" customFormat="1" ht="15">
      <c r="A6367" s="3085"/>
      <c r="K6367" s="3168"/>
      <c r="L6367" s="3085"/>
      <c r="M6367" s="3085"/>
      <c r="N6367" s="3085"/>
      <c r="P6367" s="3206"/>
    </row>
    <row r="6368" spans="1:16" s="3084" customFormat="1" ht="15">
      <c r="A6368" s="3085"/>
      <c r="K6368" s="3168"/>
      <c r="L6368" s="3085"/>
      <c r="M6368" s="3085"/>
      <c r="N6368" s="3085"/>
      <c r="P6368" s="3206"/>
    </row>
    <row r="6369" spans="1:16" s="3084" customFormat="1" ht="15">
      <c r="A6369" s="3085"/>
      <c r="K6369" s="3168"/>
      <c r="L6369" s="3085"/>
      <c r="M6369" s="3085"/>
      <c r="N6369" s="3085"/>
      <c r="P6369" s="3206"/>
    </row>
    <row r="6370" spans="1:16" s="3084" customFormat="1" ht="15">
      <c r="A6370" s="3085"/>
      <c r="K6370" s="3168"/>
      <c r="L6370" s="3085"/>
      <c r="M6370" s="3085"/>
      <c r="N6370" s="3085"/>
      <c r="P6370" s="3206"/>
    </row>
    <row r="6371" spans="1:16" s="3084" customFormat="1" ht="15">
      <c r="A6371" s="3085"/>
      <c r="K6371" s="3168"/>
      <c r="L6371" s="3085"/>
      <c r="M6371" s="3085"/>
      <c r="N6371" s="3085"/>
      <c r="P6371" s="3206"/>
    </row>
    <row r="6372" spans="1:16" s="3084" customFormat="1" ht="15">
      <c r="A6372" s="3085"/>
      <c r="K6372" s="3168"/>
      <c r="L6372" s="3085"/>
      <c r="M6372" s="3085"/>
      <c r="N6372" s="3085"/>
      <c r="P6372" s="3206"/>
    </row>
    <row r="6373" spans="1:16" s="3084" customFormat="1" ht="15">
      <c r="A6373" s="3085"/>
      <c r="K6373" s="3168"/>
      <c r="L6373" s="3085"/>
      <c r="M6373" s="3085"/>
      <c r="N6373" s="3085"/>
      <c r="P6373" s="3206"/>
    </row>
    <row r="6374" spans="1:16" s="3084" customFormat="1" ht="15">
      <c r="A6374" s="3085"/>
      <c r="K6374" s="3168"/>
      <c r="L6374" s="3085"/>
      <c r="M6374" s="3085"/>
      <c r="N6374" s="3085"/>
      <c r="P6374" s="3206"/>
    </row>
    <row r="6375" spans="1:16" s="3084" customFormat="1" ht="15">
      <c r="A6375" s="3085"/>
      <c r="K6375" s="3168"/>
      <c r="L6375" s="3085"/>
      <c r="M6375" s="3085"/>
      <c r="N6375" s="3085"/>
      <c r="P6375" s="3206"/>
    </row>
    <row r="6376" spans="1:16" s="3084" customFormat="1" ht="15">
      <c r="A6376" s="3085"/>
      <c r="K6376" s="3168"/>
      <c r="L6376" s="3085"/>
      <c r="M6376" s="3085"/>
      <c r="N6376" s="3085"/>
      <c r="P6376" s="3206"/>
    </row>
    <row r="6377" spans="1:16" s="3084" customFormat="1" ht="15">
      <c r="A6377" s="3085"/>
      <c r="K6377" s="3168"/>
      <c r="L6377" s="3085"/>
      <c r="M6377" s="3085"/>
      <c r="N6377" s="3085"/>
      <c r="P6377" s="3206"/>
    </row>
    <row r="6378" spans="1:16" s="3084" customFormat="1" ht="15">
      <c r="A6378" s="3085"/>
      <c r="K6378" s="3168"/>
      <c r="L6378" s="3085"/>
      <c r="M6378" s="3085"/>
      <c r="N6378" s="3085"/>
      <c r="P6378" s="3206"/>
    </row>
    <row r="6379" spans="1:16" s="3084" customFormat="1" ht="15">
      <c r="A6379" s="3085"/>
      <c r="K6379" s="3168"/>
      <c r="L6379" s="3085"/>
      <c r="M6379" s="3085"/>
      <c r="N6379" s="3085"/>
      <c r="P6379" s="3206"/>
    </row>
    <row r="6380" spans="1:16" s="3084" customFormat="1" ht="15">
      <c r="A6380" s="3085"/>
      <c r="K6380" s="3168"/>
      <c r="L6380" s="3085"/>
      <c r="M6380" s="3085"/>
      <c r="N6380" s="3085"/>
      <c r="P6380" s="3206"/>
    </row>
    <row r="6381" spans="1:16" s="3084" customFormat="1" ht="15">
      <c r="A6381" s="3085"/>
      <c r="K6381" s="3168"/>
      <c r="L6381" s="3085"/>
      <c r="M6381" s="3085"/>
      <c r="N6381" s="3085"/>
      <c r="P6381" s="3206"/>
    </row>
    <row r="6382" spans="1:16" s="3084" customFormat="1" ht="15">
      <c r="A6382" s="3085"/>
      <c r="K6382" s="3168"/>
      <c r="L6382" s="3085"/>
      <c r="M6382" s="3085"/>
      <c r="N6382" s="3085"/>
      <c r="P6382" s="3206"/>
    </row>
    <row r="6383" spans="1:16" s="3084" customFormat="1" ht="15">
      <c r="A6383" s="3085"/>
      <c r="K6383" s="3168"/>
      <c r="L6383" s="3085"/>
      <c r="M6383" s="3085"/>
      <c r="N6383" s="3085"/>
      <c r="P6383" s="3206"/>
    </row>
    <row r="6384" spans="1:16" s="3084" customFormat="1" ht="15">
      <c r="A6384" s="3085"/>
      <c r="K6384" s="3168"/>
      <c r="L6384" s="3085"/>
      <c r="M6384" s="3085"/>
      <c r="N6384" s="3085"/>
      <c r="P6384" s="3206"/>
    </row>
    <row r="6385" spans="1:16" s="3084" customFormat="1" ht="15">
      <c r="A6385" s="3085"/>
      <c r="K6385" s="3168"/>
      <c r="L6385" s="3085"/>
      <c r="M6385" s="3085"/>
      <c r="N6385" s="3085"/>
      <c r="P6385" s="3206"/>
    </row>
    <row r="6386" spans="1:16" s="3084" customFormat="1" ht="15">
      <c r="A6386" s="3085"/>
      <c r="K6386" s="3168"/>
      <c r="L6386" s="3085"/>
      <c r="M6386" s="3085"/>
      <c r="N6386" s="3085"/>
      <c r="P6386" s="3206"/>
    </row>
    <row r="6387" spans="1:16" s="3084" customFormat="1" ht="15">
      <c r="A6387" s="3085"/>
      <c r="K6387" s="3168"/>
      <c r="L6387" s="3085"/>
      <c r="M6387" s="3085"/>
      <c r="N6387" s="3085"/>
      <c r="P6387" s="3206"/>
    </row>
    <row r="6388" spans="1:16" s="3084" customFormat="1" ht="15">
      <c r="A6388" s="3085"/>
      <c r="K6388" s="3168"/>
      <c r="L6388" s="3085"/>
      <c r="M6388" s="3085"/>
      <c r="N6388" s="3085"/>
      <c r="P6388" s="3206"/>
    </row>
    <row r="6389" spans="1:16" s="3084" customFormat="1" ht="15">
      <c r="A6389" s="3085"/>
      <c r="K6389" s="3168"/>
      <c r="L6389" s="3085"/>
      <c r="M6389" s="3085"/>
      <c r="N6389" s="3085"/>
      <c r="P6389" s="3206"/>
    </row>
    <row r="6390" spans="1:16" s="3084" customFormat="1" ht="15">
      <c r="A6390" s="3085"/>
      <c r="K6390" s="3168"/>
      <c r="L6390" s="3085"/>
      <c r="M6390" s="3085"/>
      <c r="N6390" s="3085"/>
      <c r="P6390" s="3206"/>
    </row>
    <row r="6391" spans="1:16" s="3084" customFormat="1" ht="15">
      <c r="A6391" s="3085"/>
      <c r="K6391" s="3168"/>
      <c r="L6391" s="3085"/>
      <c r="M6391" s="3085"/>
      <c r="N6391" s="3085"/>
      <c r="P6391" s="3206"/>
    </row>
    <row r="6392" spans="1:16" s="3084" customFormat="1" ht="15">
      <c r="A6392" s="3085"/>
      <c r="K6392" s="3168"/>
      <c r="L6392" s="3085"/>
      <c r="M6392" s="3085"/>
      <c r="N6392" s="3085"/>
      <c r="P6392" s="3206"/>
    </row>
    <row r="6393" spans="1:16" s="3084" customFormat="1" ht="15">
      <c r="A6393" s="3085"/>
      <c r="K6393" s="3168"/>
      <c r="L6393" s="3085"/>
      <c r="M6393" s="3085"/>
      <c r="N6393" s="3085"/>
      <c r="P6393" s="3206"/>
    </row>
    <row r="6394" spans="1:16" s="3084" customFormat="1" ht="15">
      <c r="A6394" s="3085"/>
      <c r="K6394" s="3168"/>
      <c r="L6394" s="3085"/>
      <c r="M6394" s="3085"/>
      <c r="N6394" s="3085"/>
      <c r="P6394" s="3206"/>
    </row>
    <row r="6395" spans="1:16" s="3084" customFormat="1" ht="15">
      <c r="A6395" s="3085"/>
      <c r="K6395" s="3168"/>
      <c r="L6395" s="3085"/>
      <c r="M6395" s="3085"/>
      <c r="N6395" s="3085"/>
      <c r="P6395" s="3206"/>
    </row>
    <row r="6396" spans="1:16" s="3084" customFormat="1" ht="15">
      <c r="A6396" s="3085"/>
      <c r="K6396" s="3168"/>
      <c r="L6396" s="3085"/>
      <c r="M6396" s="3085"/>
      <c r="N6396" s="3085"/>
      <c r="P6396" s="3206"/>
    </row>
    <row r="6397" spans="1:16" s="3084" customFormat="1" ht="15">
      <c r="A6397" s="3085"/>
      <c r="K6397" s="3168"/>
      <c r="L6397" s="3085"/>
      <c r="M6397" s="3085"/>
      <c r="N6397" s="3085"/>
      <c r="P6397" s="3206"/>
    </row>
    <row r="6398" spans="1:16" s="3084" customFormat="1" ht="15">
      <c r="A6398" s="3085"/>
      <c r="K6398" s="3168"/>
      <c r="L6398" s="3085"/>
      <c r="M6398" s="3085"/>
      <c r="N6398" s="3085"/>
      <c r="P6398" s="3206"/>
    </row>
    <row r="6399" spans="1:16" s="3084" customFormat="1" ht="15">
      <c r="A6399" s="3085"/>
      <c r="K6399" s="3168"/>
      <c r="L6399" s="3085"/>
      <c r="M6399" s="3085"/>
      <c r="N6399" s="3085"/>
      <c r="P6399" s="3206"/>
    </row>
    <row r="6400" spans="1:16" s="3084" customFormat="1" ht="15">
      <c r="A6400" s="3085"/>
      <c r="K6400" s="3168"/>
      <c r="L6400" s="3085"/>
      <c r="M6400" s="3085"/>
      <c r="N6400" s="3085"/>
      <c r="P6400" s="3206"/>
    </row>
    <row r="6401" spans="1:16" s="3084" customFormat="1" ht="15">
      <c r="A6401" s="3085"/>
      <c r="K6401" s="3168"/>
      <c r="L6401" s="3085"/>
      <c r="M6401" s="3085"/>
      <c r="N6401" s="3085"/>
      <c r="P6401" s="3206"/>
    </row>
    <row r="6402" spans="1:16" s="3084" customFormat="1" ht="15">
      <c r="A6402" s="3085"/>
      <c r="K6402" s="3168"/>
      <c r="L6402" s="3085"/>
      <c r="M6402" s="3085"/>
      <c r="N6402" s="3085"/>
      <c r="P6402" s="3206"/>
    </row>
    <row r="6403" spans="1:16" s="3084" customFormat="1" ht="15">
      <c r="A6403" s="3085"/>
      <c r="K6403" s="3168"/>
      <c r="L6403" s="3085"/>
      <c r="M6403" s="3085"/>
      <c r="N6403" s="3085"/>
      <c r="P6403" s="3206"/>
    </row>
    <row r="6404" spans="1:16" s="3084" customFormat="1" ht="15">
      <c r="A6404" s="3085"/>
      <c r="K6404" s="3168"/>
      <c r="L6404" s="3085"/>
      <c r="M6404" s="3085"/>
      <c r="N6404" s="3085"/>
      <c r="P6404" s="3206"/>
    </row>
    <row r="6405" spans="1:16" s="3084" customFormat="1" ht="15">
      <c r="A6405" s="3085"/>
      <c r="K6405" s="3168"/>
      <c r="L6405" s="3085"/>
      <c r="M6405" s="3085"/>
      <c r="N6405" s="3085"/>
      <c r="P6405" s="3206"/>
    </row>
    <row r="6406" spans="1:16" s="3084" customFormat="1" ht="15">
      <c r="A6406" s="3085"/>
      <c r="K6406" s="3168"/>
      <c r="L6406" s="3085"/>
      <c r="M6406" s="3085"/>
      <c r="N6406" s="3085"/>
      <c r="P6406" s="3206"/>
    </row>
    <row r="6407" spans="1:16" s="3084" customFormat="1" ht="15">
      <c r="A6407" s="3085"/>
      <c r="K6407" s="3168"/>
      <c r="L6407" s="3085"/>
      <c r="M6407" s="3085"/>
      <c r="N6407" s="3085"/>
      <c r="P6407" s="3206"/>
    </row>
    <row r="6408" spans="1:16" s="3084" customFormat="1" ht="15">
      <c r="A6408" s="3085"/>
      <c r="K6408" s="3168"/>
      <c r="L6408" s="3085"/>
      <c r="M6408" s="3085"/>
      <c r="N6408" s="3085"/>
      <c r="P6408" s="3206"/>
    </row>
    <row r="6409" spans="1:16" s="3084" customFormat="1" ht="15">
      <c r="A6409" s="3085"/>
      <c r="K6409" s="3168"/>
      <c r="L6409" s="3085"/>
      <c r="M6409" s="3085"/>
      <c r="N6409" s="3085"/>
      <c r="P6409" s="3206"/>
    </row>
    <row r="6410" spans="1:16" s="3084" customFormat="1" ht="15">
      <c r="A6410" s="3085"/>
      <c r="K6410" s="3168"/>
      <c r="L6410" s="3085"/>
      <c r="M6410" s="3085"/>
      <c r="N6410" s="3085"/>
      <c r="P6410" s="3206"/>
    </row>
    <row r="6411" spans="1:16" s="3084" customFormat="1" ht="15">
      <c r="A6411" s="3085"/>
      <c r="K6411" s="3168"/>
      <c r="L6411" s="3085"/>
      <c r="M6411" s="3085"/>
      <c r="N6411" s="3085"/>
      <c r="P6411" s="3206"/>
    </row>
    <row r="6412" spans="1:16" s="3084" customFormat="1" ht="15">
      <c r="A6412" s="3085"/>
      <c r="K6412" s="3168"/>
      <c r="L6412" s="3085"/>
      <c r="M6412" s="3085"/>
      <c r="N6412" s="3085"/>
      <c r="P6412" s="3206"/>
    </row>
    <row r="6413" spans="1:16" s="3084" customFormat="1" ht="15">
      <c r="A6413" s="3085"/>
      <c r="K6413" s="3168"/>
      <c r="L6413" s="3085"/>
      <c r="M6413" s="3085"/>
      <c r="N6413" s="3085"/>
      <c r="P6413" s="3206"/>
    </row>
    <row r="6414" spans="1:16" s="3084" customFormat="1" ht="15">
      <c r="A6414" s="3085"/>
      <c r="K6414" s="3168"/>
      <c r="L6414" s="3085"/>
      <c r="M6414" s="3085"/>
      <c r="N6414" s="3085"/>
      <c r="P6414" s="3206"/>
    </row>
    <row r="6415" spans="1:16" s="3084" customFormat="1" ht="15">
      <c r="A6415" s="3085"/>
      <c r="K6415" s="3168"/>
      <c r="L6415" s="3085"/>
      <c r="M6415" s="3085"/>
      <c r="N6415" s="3085"/>
      <c r="P6415" s="3206"/>
    </row>
    <row r="6416" spans="1:16" s="3084" customFormat="1" ht="15">
      <c r="A6416" s="3085"/>
      <c r="K6416" s="3168"/>
      <c r="L6416" s="3085"/>
      <c r="M6416" s="3085"/>
      <c r="N6416" s="3085"/>
      <c r="P6416" s="3206"/>
    </row>
    <row r="6417" spans="1:16" s="3084" customFormat="1" ht="15">
      <c r="A6417" s="3085"/>
      <c r="K6417" s="3168"/>
      <c r="L6417" s="3085"/>
      <c r="M6417" s="3085"/>
      <c r="N6417" s="3085"/>
      <c r="P6417" s="3206"/>
    </row>
    <row r="6418" spans="1:16" s="3084" customFormat="1" ht="15">
      <c r="A6418" s="3085"/>
      <c r="K6418" s="3168"/>
      <c r="L6418" s="3085"/>
      <c r="M6418" s="3085"/>
      <c r="N6418" s="3085"/>
      <c r="P6418" s="3206"/>
    </row>
    <row r="6419" spans="1:16" s="3084" customFormat="1" ht="15">
      <c r="A6419" s="3085"/>
      <c r="K6419" s="3168"/>
      <c r="L6419" s="3085"/>
      <c r="M6419" s="3085"/>
      <c r="N6419" s="3085"/>
      <c r="P6419" s="3206"/>
    </row>
    <row r="6420" spans="1:16" s="3084" customFormat="1" ht="15">
      <c r="A6420" s="3085"/>
      <c r="K6420" s="3168"/>
      <c r="L6420" s="3085"/>
      <c r="M6420" s="3085"/>
      <c r="N6420" s="3085"/>
      <c r="P6420" s="3206"/>
    </row>
    <row r="6421" spans="1:16" s="3084" customFormat="1" ht="15">
      <c r="A6421" s="3085"/>
      <c r="K6421" s="3168"/>
      <c r="L6421" s="3085"/>
      <c r="M6421" s="3085"/>
      <c r="N6421" s="3085"/>
      <c r="P6421" s="3206"/>
    </row>
    <row r="6422" spans="1:16" s="3084" customFormat="1" ht="15">
      <c r="A6422" s="3085"/>
      <c r="K6422" s="3168"/>
      <c r="L6422" s="3085"/>
      <c r="M6422" s="3085"/>
      <c r="N6422" s="3085"/>
      <c r="P6422" s="3206"/>
    </row>
    <row r="6423" spans="1:16" s="3084" customFormat="1" ht="15">
      <c r="A6423" s="3085"/>
      <c r="K6423" s="3168"/>
      <c r="L6423" s="3085"/>
      <c r="M6423" s="3085"/>
      <c r="N6423" s="3085"/>
      <c r="P6423" s="3206"/>
    </row>
    <row r="6424" spans="1:16" s="3084" customFormat="1" ht="15">
      <c r="A6424" s="3085"/>
      <c r="K6424" s="3168"/>
      <c r="L6424" s="3085"/>
      <c r="M6424" s="3085"/>
      <c r="N6424" s="3085"/>
      <c r="P6424" s="3206"/>
    </row>
    <row r="6425" spans="1:16" s="3084" customFormat="1" ht="15">
      <c r="A6425" s="3085"/>
      <c r="K6425" s="3168"/>
      <c r="L6425" s="3085"/>
      <c r="M6425" s="3085"/>
      <c r="N6425" s="3085"/>
      <c r="P6425" s="3206"/>
    </row>
    <row r="6426" spans="1:16" s="3084" customFormat="1" ht="15">
      <c r="A6426" s="3085"/>
      <c r="K6426" s="3168"/>
      <c r="L6426" s="3085"/>
      <c r="M6426" s="3085"/>
      <c r="N6426" s="3085"/>
      <c r="P6426" s="3206"/>
    </row>
    <row r="6427" spans="1:16" s="3084" customFormat="1" ht="15">
      <c r="A6427" s="3085"/>
      <c r="K6427" s="3168"/>
      <c r="L6427" s="3085"/>
      <c r="M6427" s="3085"/>
      <c r="N6427" s="3085"/>
      <c r="P6427" s="3206"/>
    </row>
    <row r="6428" spans="1:16" s="3084" customFormat="1" ht="15">
      <c r="A6428" s="3085"/>
      <c r="K6428" s="3168"/>
      <c r="L6428" s="3085"/>
      <c r="M6428" s="3085"/>
      <c r="N6428" s="3085"/>
      <c r="P6428" s="3206"/>
    </row>
    <row r="6429" spans="1:16" s="3084" customFormat="1" ht="15">
      <c r="A6429" s="3085"/>
      <c r="K6429" s="3168"/>
      <c r="L6429" s="3085"/>
      <c r="M6429" s="3085"/>
      <c r="N6429" s="3085"/>
      <c r="P6429" s="3206"/>
    </row>
    <row r="6430" spans="1:16" s="3084" customFormat="1" ht="15">
      <c r="A6430" s="3085"/>
      <c r="K6430" s="3168"/>
      <c r="L6430" s="3085"/>
      <c r="M6430" s="3085"/>
      <c r="N6430" s="3085"/>
      <c r="P6430" s="3206"/>
    </row>
    <row r="6431" spans="1:16" s="3084" customFormat="1" ht="15">
      <c r="A6431" s="3085"/>
      <c r="K6431" s="3168"/>
      <c r="L6431" s="3085"/>
      <c r="M6431" s="3085"/>
      <c r="N6431" s="3085"/>
      <c r="P6431" s="3206"/>
    </row>
    <row r="6432" spans="1:16" s="3084" customFormat="1" ht="15">
      <c r="A6432" s="3085"/>
      <c r="K6432" s="3168"/>
      <c r="L6432" s="3085"/>
      <c r="M6432" s="3085"/>
      <c r="N6432" s="3085"/>
      <c r="P6432" s="3206"/>
    </row>
    <row r="6433" spans="1:16" s="3084" customFormat="1" ht="15">
      <c r="A6433" s="3085"/>
      <c r="K6433" s="3168"/>
      <c r="L6433" s="3085"/>
      <c r="M6433" s="3085"/>
      <c r="N6433" s="3085"/>
      <c r="P6433" s="3206"/>
    </row>
    <row r="6434" spans="1:16" s="3084" customFormat="1" ht="15">
      <c r="A6434" s="3085"/>
      <c r="K6434" s="3168"/>
      <c r="L6434" s="3085"/>
      <c r="M6434" s="3085"/>
      <c r="N6434" s="3085"/>
      <c r="P6434" s="3206"/>
    </row>
    <row r="6435" spans="1:16" s="3084" customFormat="1" ht="15">
      <c r="A6435" s="3085"/>
      <c r="K6435" s="3168"/>
      <c r="L6435" s="3085"/>
      <c r="M6435" s="3085"/>
      <c r="N6435" s="3085"/>
      <c r="P6435" s="3206"/>
    </row>
    <row r="6436" spans="1:16" s="3084" customFormat="1" ht="15">
      <c r="A6436" s="3085"/>
      <c r="K6436" s="3168"/>
      <c r="L6436" s="3085"/>
      <c r="M6436" s="3085"/>
      <c r="N6436" s="3085"/>
      <c r="P6436" s="3206"/>
    </row>
    <row r="6437" spans="1:16" s="3084" customFormat="1" ht="15">
      <c r="A6437" s="3085"/>
      <c r="K6437" s="3168"/>
      <c r="L6437" s="3085"/>
      <c r="M6437" s="3085"/>
      <c r="N6437" s="3085"/>
      <c r="P6437" s="3206"/>
    </row>
    <row r="6438" spans="1:16" s="3084" customFormat="1" ht="15">
      <c r="A6438" s="3085"/>
      <c r="K6438" s="3168"/>
      <c r="L6438" s="3085"/>
      <c r="M6438" s="3085"/>
      <c r="N6438" s="3085"/>
      <c r="P6438" s="3206"/>
    </row>
    <row r="6439" spans="1:16" s="3084" customFormat="1" ht="15">
      <c r="A6439" s="3085"/>
      <c r="K6439" s="3168"/>
      <c r="L6439" s="3085"/>
      <c r="M6439" s="3085"/>
      <c r="N6439" s="3085"/>
      <c r="P6439" s="3206"/>
    </row>
    <row r="6440" spans="1:16" s="3084" customFormat="1" ht="15">
      <c r="A6440" s="3085"/>
      <c r="K6440" s="3168"/>
      <c r="L6440" s="3085"/>
      <c r="M6440" s="3085"/>
      <c r="N6440" s="3085"/>
      <c r="P6440" s="3206"/>
    </row>
    <row r="6441" spans="1:16" s="3084" customFormat="1" ht="15">
      <c r="A6441" s="3085"/>
      <c r="K6441" s="3168"/>
      <c r="L6441" s="3085"/>
      <c r="M6441" s="3085"/>
      <c r="N6441" s="3085"/>
      <c r="P6441" s="3206"/>
    </row>
    <row r="6442" spans="1:16" s="3084" customFormat="1" ht="15">
      <c r="A6442" s="3085"/>
      <c r="K6442" s="3168"/>
      <c r="L6442" s="3085"/>
      <c r="M6442" s="3085"/>
      <c r="N6442" s="3085"/>
      <c r="P6442" s="3206"/>
    </row>
    <row r="6443" spans="1:16" s="3084" customFormat="1" ht="15">
      <c r="A6443" s="3085"/>
      <c r="K6443" s="3168"/>
      <c r="L6443" s="3085"/>
      <c r="M6443" s="3085"/>
      <c r="N6443" s="3085"/>
      <c r="P6443" s="3206"/>
    </row>
    <row r="6444" spans="1:16" s="3084" customFormat="1" ht="15">
      <c r="A6444" s="3085"/>
      <c r="K6444" s="3168"/>
      <c r="L6444" s="3085"/>
      <c r="M6444" s="3085"/>
      <c r="N6444" s="3085"/>
      <c r="P6444" s="3206"/>
    </row>
    <row r="6445" spans="1:16" s="3084" customFormat="1" ht="15">
      <c r="A6445" s="3085"/>
      <c r="K6445" s="3168"/>
      <c r="L6445" s="3085"/>
      <c r="M6445" s="3085"/>
      <c r="N6445" s="3085"/>
      <c r="P6445" s="3206"/>
    </row>
    <row r="6446" spans="1:16" s="3084" customFormat="1" ht="15">
      <c r="A6446" s="3085"/>
      <c r="K6446" s="3168"/>
      <c r="L6446" s="3085"/>
      <c r="M6446" s="3085"/>
      <c r="N6446" s="3085"/>
      <c r="P6446" s="3206"/>
    </row>
    <row r="6447" spans="1:16" s="3084" customFormat="1" ht="15">
      <c r="A6447" s="3085"/>
      <c r="K6447" s="3168"/>
      <c r="L6447" s="3085"/>
      <c r="M6447" s="3085"/>
      <c r="N6447" s="3085"/>
      <c r="P6447" s="3206"/>
    </row>
    <row r="6448" spans="1:16" s="3084" customFormat="1" ht="15">
      <c r="A6448" s="3085"/>
      <c r="K6448" s="3168"/>
      <c r="L6448" s="3085"/>
      <c r="M6448" s="3085"/>
      <c r="N6448" s="3085"/>
      <c r="P6448" s="3206"/>
    </row>
    <row r="6449" spans="1:16" s="3084" customFormat="1" ht="15">
      <c r="A6449" s="3085"/>
      <c r="K6449" s="3168"/>
      <c r="L6449" s="3085"/>
      <c r="M6449" s="3085"/>
      <c r="N6449" s="3085"/>
      <c r="P6449" s="3206"/>
    </row>
    <row r="6450" spans="1:16" s="3084" customFormat="1" ht="15">
      <c r="A6450" s="3085"/>
      <c r="K6450" s="3168"/>
      <c r="L6450" s="3085"/>
      <c r="M6450" s="3085"/>
      <c r="N6450" s="3085"/>
      <c r="P6450" s="3206"/>
    </row>
    <row r="6451" spans="1:16" s="3084" customFormat="1" ht="15">
      <c r="A6451" s="3085"/>
      <c r="K6451" s="3168"/>
      <c r="L6451" s="3085"/>
      <c r="M6451" s="3085"/>
      <c r="N6451" s="3085"/>
      <c r="P6451" s="3206"/>
    </row>
    <row r="6452" spans="1:16" s="3084" customFormat="1" ht="15">
      <c r="A6452" s="3085"/>
      <c r="K6452" s="3168"/>
      <c r="L6452" s="3085"/>
      <c r="M6452" s="3085"/>
      <c r="N6452" s="3085"/>
      <c r="P6452" s="3206"/>
    </row>
    <row r="6453" spans="1:16" s="3084" customFormat="1" ht="15">
      <c r="A6453" s="3085"/>
      <c r="K6453" s="3168"/>
      <c r="L6453" s="3085"/>
      <c r="M6453" s="3085"/>
      <c r="N6453" s="3085"/>
      <c r="P6453" s="3206"/>
    </row>
    <row r="6454" spans="1:16" s="3084" customFormat="1" ht="15">
      <c r="A6454" s="3085"/>
      <c r="K6454" s="3168"/>
      <c r="L6454" s="3085"/>
      <c r="M6454" s="3085"/>
      <c r="N6454" s="3085"/>
      <c r="P6454" s="3206"/>
    </row>
    <row r="6455" spans="1:16" s="3084" customFormat="1" ht="15">
      <c r="A6455" s="3085"/>
      <c r="K6455" s="3168"/>
      <c r="L6455" s="3085"/>
      <c r="M6455" s="3085"/>
      <c r="N6455" s="3085"/>
      <c r="P6455" s="3206"/>
    </row>
    <row r="6456" spans="1:16" s="3084" customFormat="1" ht="15">
      <c r="A6456" s="3085"/>
      <c r="K6456" s="3168"/>
      <c r="L6456" s="3085"/>
      <c r="M6456" s="3085"/>
      <c r="N6456" s="3085"/>
      <c r="P6456" s="3206"/>
    </row>
    <row r="6457" spans="1:16" s="3084" customFormat="1" ht="15">
      <c r="A6457" s="3085"/>
      <c r="K6457" s="3168"/>
      <c r="L6457" s="3085"/>
      <c r="M6457" s="3085"/>
      <c r="N6457" s="3085"/>
      <c r="P6457" s="3206"/>
    </row>
    <row r="6458" spans="1:16" s="3084" customFormat="1" ht="15">
      <c r="A6458" s="3085"/>
      <c r="K6458" s="3168"/>
      <c r="L6458" s="3085"/>
      <c r="M6458" s="3085"/>
      <c r="N6458" s="3085"/>
      <c r="P6458" s="3206"/>
    </row>
    <row r="6459" spans="1:16" s="3084" customFormat="1" ht="15">
      <c r="A6459" s="3085"/>
      <c r="K6459" s="3168"/>
      <c r="L6459" s="3085"/>
      <c r="M6459" s="3085"/>
      <c r="N6459" s="3085"/>
      <c r="P6459" s="3206"/>
    </row>
    <row r="6460" spans="1:16" s="3084" customFormat="1" ht="15">
      <c r="A6460" s="3085"/>
      <c r="K6460" s="3168"/>
      <c r="L6460" s="3085"/>
      <c r="M6460" s="3085"/>
      <c r="N6460" s="3085"/>
      <c r="P6460" s="3206"/>
    </row>
    <row r="6461" spans="1:16" s="3084" customFormat="1" ht="15">
      <c r="A6461" s="3085"/>
      <c r="K6461" s="3168"/>
      <c r="L6461" s="3085"/>
      <c r="M6461" s="3085"/>
      <c r="N6461" s="3085"/>
      <c r="P6461" s="3206"/>
    </row>
    <row r="6462" spans="1:16" s="3084" customFormat="1" ht="15">
      <c r="A6462" s="3085"/>
      <c r="K6462" s="3168"/>
      <c r="L6462" s="3085"/>
      <c r="M6462" s="3085"/>
      <c r="N6462" s="3085"/>
      <c r="P6462" s="3206"/>
    </row>
    <row r="6463" spans="1:16" s="3084" customFormat="1" ht="15">
      <c r="A6463" s="3085"/>
      <c r="K6463" s="3168"/>
      <c r="L6463" s="3085"/>
      <c r="M6463" s="3085"/>
      <c r="N6463" s="3085"/>
      <c r="P6463" s="3206"/>
    </row>
    <row r="6464" spans="1:16" s="3084" customFormat="1" ht="15">
      <c r="A6464" s="3085"/>
      <c r="K6464" s="3168"/>
      <c r="L6464" s="3085"/>
      <c r="M6464" s="3085"/>
      <c r="N6464" s="3085"/>
      <c r="P6464" s="3206"/>
    </row>
    <row r="6465" spans="1:16" s="3084" customFormat="1" ht="15">
      <c r="A6465" s="3085"/>
      <c r="K6465" s="3168"/>
      <c r="L6465" s="3085"/>
      <c r="M6465" s="3085"/>
      <c r="N6465" s="3085"/>
      <c r="P6465" s="3206"/>
    </row>
    <row r="6466" spans="1:16" s="3084" customFormat="1" ht="15">
      <c r="A6466" s="3085"/>
      <c r="K6466" s="3168"/>
      <c r="L6466" s="3085"/>
      <c r="M6466" s="3085"/>
      <c r="N6466" s="3085"/>
      <c r="P6466" s="3206"/>
    </row>
    <row r="6467" spans="1:16" s="3084" customFormat="1" ht="15">
      <c r="A6467" s="3085"/>
      <c r="K6467" s="3168"/>
      <c r="L6467" s="3085"/>
      <c r="M6467" s="3085"/>
      <c r="N6467" s="3085"/>
      <c r="P6467" s="3206"/>
    </row>
    <row r="6468" spans="1:16" s="3084" customFormat="1" ht="15">
      <c r="A6468" s="3085"/>
      <c r="K6468" s="3168"/>
      <c r="L6468" s="3085"/>
      <c r="M6468" s="3085"/>
      <c r="N6468" s="3085"/>
      <c r="P6468" s="3206"/>
    </row>
    <row r="6469" spans="1:16" s="3084" customFormat="1" ht="15">
      <c r="A6469" s="3085"/>
      <c r="K6469" s="3168"/>
      <c r="L6469" s="3085"/>
      <c r="M6469" s="3085"/>
      <c r="N6469" s="3085"/>
      <c r="P6469" s="3206"/>
    </row>
    <row r="6470" spans="1:16" s="3084" customFormat="1" ht="15">
      <c r="A6470" s="3085"/>
      <c r="K6470" s="3168"/>
      <c r="L6470" s="3085"/>
      <c r="M6470" s="3085"/>
      <c r="N6470" s="3085"/>
      <c r="P6470" s="3206"/>
    </row>
    <row r="6471" spans="1:16" s="3084" customFormat="1" ht="15">
      <c r="A6471" s="3085"/>
      <c r="K6471" s="3168"/>
      <c r="L6471" s="3085"/>
      <c r="M6471" s="3085"/>
      <c r="N6471" s="3085"/>
      <c r="P6471" s="3206"/>
    </row>
    <row r="6472" spans="1:16" s="3084" customFormat="1" ht="15">
      <c r="A6472" s="3085"/>
      <c r="K6472" s="3168"/>
      <c r="L6472" s="3085"/>
      <c r="M6472" s="3085"/>
      <c r="N6472" s="3085"/>
      <c r="P6472" s="3206"/>
    </row>
    <row r="6473" spans="1:16" s="3084" customFormat="1" ht="15">
      <c r="A6473" s="3085"/>
      <c r="K6473" s="3168"/>
      <c r="L6473" s="3085"/>
      <c r="M6473" s="3085"/>
      <c r="N6473" s="3085"/>
      <c r="P6473" s="3206"/>
    </row>
    <row r="6474" spans="1:16" s="3084" customFormat="1" ht="15">
      <c r="A6474" s="3085"/>
      <c r="K6474" s="3168"/>
      <c r="L6474" s="3085"/>
      <c r="M6474" s="3085"/>
      <c r="N6474" s="3085"/>
      <c r="P6474" s="3206"/>
    </row>
    <row r="6475" spans="1:16" s="3084" customFormat="1" ht="15">
      <c r="A6475" s="3085"/>
      <c r="K6475" s="3168"/>
      <c r="L6475" s="3085"/>
      <c r="M6475" s="3085"/>
      <c r="N6475" s="3085"/>
      <c r="P6475" s="3206"/>
    </row>
    <row r="6476" spans="1:16" s="3084" customFormat="1" ht="15">
      <c r="A6476" s="3085"/>
      <c r="K6476" s="3168"/>
      <c r="L6476" s="3085"/>
      <c r="M6476" s="3085"/>
      <c r="N6476" s="3085"/>
      <c r="P6476" s="3206"/>
    </row>
    <row r="6477" spans="1:16" s="3084" customFormat="1" ht="15">
      <c r="A6477" s="3085"/>
      <c r="K6477" s="3168"/>
      <c r="L6477" s="3085"/>
      <c r="M6477" s="3085"/>
      <c r="N6477" s="3085"/>
      <c r="P6477" s="3206"/>
    </row>
    <row r="6478" spans="1:16" s="3084" customFormat="1" ht="15">
      <c r="A6478" s="3085"/>
      <c r="K6478" s="3168"/>
      <c r="L6478" s="3085"/>
      <c r="M6478" s="3085"/>
      <c r="N6478" s="3085"/>
      <c r="P6478" s="3206"/>
    </row>
    <row r="6479" spans="1:16" s="3084" customFormat="1" ht="15">
      <c r="A6479" s="3085"/>
      <c r="K6479" s="3168"/>
      <c r="L6479" s="3085"/>
      <c r="M6479" s="3085"/>
      <c r="N6479" s="3085"/>
      <c r="P6479" s="3206"/>
    </row>
    <row r="6480" spans="1:16" s="3084" customFormat="1" ht="15">
      <c r="A6480" s="3085"/>
      <c r="K6480" s="3168"/>
      <c r="L6480" s="3085"/>
      <c r="M6480" s="3085"/>
      <c r="N6480" s="3085"/>
      <c r="P6480" s="3206"/>
    </row>
    <row r="6481" spans="1:16" s="3084" customFormat="1" ht="15">
      <c r="A6481" s="3085"/>
      <c r="K6481" s="3168"/>
      <c r="L6481" s="3085"/>
      <c r="M6481" s="3085"/>
      <c r="N6481" s="3085"/>
      <c r="P6481" s="3206"/>
    </row>
    <row r="6482" spans="1:16" s="3084" customFormat="1" ht="15">
      <c r="A6482" s="3085"/>
      <c r="K6482" s="3168"/>
      <c r="L6482" s="3085"/>
      <c r="M6482" s="3085"/>
      <c r="N6482" s="3085"/>
      <c r="P6482" s="3206"/>
    </row>
    <row r="6483" spans="1:16" s="3084" customFormat="1" ht="15">
      <c r="A6483" s="3085"/>
      <c r="K6483" s="3168"/>
      <c r="L6483" s="3085"/>
      <c r="M6483" s="3085"/>
      <c r="N6483" s="3085"/>
      <c r="P6483" s="3206"/>
    </row>
    <row r="6484" spans="1:16" s="3084" customFormat="1" ht="15">
      <c r="A6484" s="3085"/>
      <c r="K6484" s="3168"/>
      <c r="L6484" s="3085"/>
      <c r="M6484" s="3085"/>
      <c r="N6484" s="3085"/>
      <c r="P6484" s="3206"/>
    </row>
    <row r="6485" spans="1:16" s="3084" customFormat="1" ht="15">
      <c r="A6485" s="3085"/>
      <c r="K6485" s="3168"/>
      <c r="L6485" s="3085"/>
      <c r="M6485" s="3085"/>
      <c r="N6485" s="3085"/>
      <c r="P6485" s="3206"/>
    </row>
    <row r="6486" spans="1:16" s="3084" customFormat="1" ht="15">
      <c r="A6486" s="3085"/>
      <c r="K6486" s="3168"/>
      <c r="L6486" s="3085"/>
      <c r="M6486" s="3085"/>
      <c r="N6486" s="3085"/>
      <c r="P6486" s="3206"/>
    </row>
    <row r="6487" spans="1:16" s="3084" customFormat="1" ht="15">
      <c r="A6487" s="3085"/>
      <c r="K6487" s="3168"/>
      <c r="L6487" s="3085"/>
      <c r="M6487" s="3085"/>
      <c r="N6487" s="3085"/>
      <c r="P6487" s="3206"/>
    </row>
    <row r="6488" spans="1:16" s="3084" customFormat="1" ht="15">
      <c r="A6488" s="3085"/>
      <c r="K6488" s="3168"/>
      <c r="L6488" s="3085"/>
      <c r="M6488" s="3085"/>
      <c r="N6488" s="3085"/>
      <c r="P6488" s="3206"/>
    </row>
    <row r="6489" spans="1:16" s="3084" customFormat="1" ht="15">
      <c r="A6489" s="3085"/>
      <c r="K6489" s="3168"/>
      <c r="L6489" s="3085"/>
      <c r="M6489" s="3085"/>
      <c r="N6489" s="3085"/>
      <c r="P6489" s="3206"/>
    </row>
    <row r="6490" spans="1:16" s="3084" customFormat="1" ht="15">
      <c r="A6490" s="3085"/>
      <c r="K6490" s="3168"/>
      <c r="L6490" s="3085"/>
      <c r="M6490" s="3085"/>
      <c r="N6490" s="3085"/>
      <c r="P6490" s="3206"/>
    </row>
    <row r="6491" spans="1:16" s="3084" customFormat="1" ht="15">
      <c r="A6491" s="3085"/>
      <c r="K6491" s="3168"/>
      <c r="L6491" s="3085"/>
      <c r="M6491" s="3085"/>
      <c r="N6491" s="3085"/>
      <c r="P6491" s="3206"/>
    </row>
    <row r="6492" spans="1:16" s="3084" customFormat="1" ht="15">
      <c r="A6492" s="3085"/>
      <c r="K6492" s="3168"/>
      <c r="L6492" s="3085"/>
      <c r="M6492" s="3085"/>
      <c r="N6492" s="3085"/>
      <c r="P6492" s="3206"/>
    </row>
    <row r="6493" spans="1:16" s="3084" customFormat="1" ht="15">
      <c r="A6493" s="3085"/>
      <c r="K6493" s="3168"/>
      <c r="L6493" s="3085"/>
      <c r="M6493" s="3085"/>
      <c r="N6493" s="3085"/>
      <c r="P6493" s="3206"/>
    </row>
    <row r="6494" spans="1:16" s="3084" customFormat="1" ht="15">
      <c r="A6494" s="3085"/>
      <c r="K6494" s="3168"/>
      <c r="L6494" s="3085"/>
      <c r="M6494" s="3085"/>
      <c r="N6494" s="3085"/>
      <c r="P6494" s="3206"/>
    </row>
    <row r="6495" spans="1:16" s="3084" customFormat="1" ht="15">
      <c r="A6495" s="3085"/>
      <c r="K6495" s="3168"/>
      <c r="L6495" s="3085"/>
      <c r="M6495" s="3085"/>
      <c r="N6495" s="3085"/>
      <c r="P6495" s="3206"/>
    </row>
    <row r="6496" spans="1:16" s="3084" customFormat="1" ht="15">
      <c r="A6496" s="3085"/>
      <c r="K6496" s="3168"/>
      <c r="L6496" s="3085"/>
      <c r="M6496" s="3085"/>
      <c r="N6496" s="3085"/>
      <c r="P6496" s="3206"/>
    </row>
    <row r="6497" spans="1:16" s="3084" customFormat="1" ht="15">
      <c r="A6497" s="3085"/>
      <c r="K6497" s="3168"/>
      <c r="L6497" s="3085"/>
      <c r="M6497" s="3085"/>
      <c r="N6497" s="3085"/>
      <c r="P6497" s="3206"/>
    </row>
    <row r="6498" spans="1:16" s="3084" customFormat="1" ht="15">
      <c r="A6498" s="3085"/>
      <c r="K6498" s="3168"/>
      <c r="L6498" s="3085"/>
      <c r="M6498" s="3085"/>
      <c r="N6498" s="3085"/>
      <c r="P6498" s="3206"/>
    </row>
    <row r="6499" spans="1:16" s="3084" customFormat="1" ht="15">
      <c r="A6499" s="3085"/>
      <c r="K6499" s="3168"/>
      <c r="L6499" s="3085"/>
      <c r="M6499" s="3085"/>
      <c r="N6499" s="3085"/>
      <c r="P6499" s="3206"/>
    </row>
    <row r="6500" spans="1:16" s="3084" customFormat="1" ht="15">
      <c r="A6500" s="3085"/>
      <c r="K6500" s="3168"/>
      <c r="L6500" s="3085"/>
      <c r="M6500" s="3085"/>
      <c r="N6500" s="3085"/>
      <c r="P6500" s="3206"/>
    </row>
    <row r="6501" spans="1:16" s="3084" customFormat="1" ht="15">
      <c r="A6501" s="3085"/>
      <c r="K6501" s="3168"/>
      <c r="L6501" s="3085"/>
      <c r="M6501" s="3085"/>
      <c r="N6501" s="3085"/>
      <c r="P6501" s="3206"/>
    </row>
    <row r="6502" spans="1:16" s="3084" customFormat="1" ht="15">
      <c r="A6502" s="3085"/>
      <c r="K6502" s="3168"/>
      <c r="L6502" s="3085"/>
      <c r="M6502" s="3085"/>
      <c r="N6502" s="3085"/>
      <c r="P6502" s="3206"/>
    </row>
    <row r="6503" spans="1:16" s="3084" customFormat="1" ht="15">
      <c r="A6503" s="3085"/>
      <c r="K6503" s="3168"/>
      <c r="L6503" s="3085"/>
      <c r="M6503" s="3085"/>
      <c r="N6503" s="3085"/>
      <c r="P6503" s="3206"/>
    </row>
    <row r="6504" spans="1:16" s="3084" customFormat="1" ht="15">
      <c r="A6504" s="3085"/>
      <c r="K6504" s="3168"/>
      <c r="L6504" s="3085"/>
      <c r="M6504" s="3085"/>
      <c r="N6504" s="3085"/>
      <c r="P6504" s="3206"/>
    </row>
    <row r="6505" spans="1:16" s="3084" customFormat="1" ht="15">
      <c r="A6505" s="3085"/>
      <c r="K6505" s="3168"/>
      <c r="L6505" s="3085"/>
      <c r="M6505" s="3085"/>
      <c r="N6505" s="3085"/>
      <c r="P6505" s="3206"/>
    </row>
    <row r="6506" spans="1:16" s="3084" customFormat="1" ht="15">
      <c r="A6506" s="3085"/>
      <c r="K6506" s="3168"/>
      <c r="L6506" s="3085"/>
      <c r="M6506" s="3085"/>
      <c r="N6506" s="3085"/>
      <c r="P6506" s="3206"/>
    </row>
    <row r="6507" spans="1:16" s="3084" customFormat="1" ht="15">
      <c r="A6507" s="3085"/>
      <c r="K6507" s="3168"/>
      <c r="L6507" s="3085"/>
      <c r="M6507" s="3085"/>
      <c r="N6507" s="3085"/>
      <c r="P6507" s="3206"/>
    </row>
    <row r="6508" spans="1:16" s="3084" customFormat="1" ht="15">
      <c r="A6508" s="3085"/>
      <c r="K6508" s="3168"/>
      <c r="L6508" s="3085"/>
      <c r="M6508" s="3085"/>
      <c r="N6508" s="3085"/>
      <c r="P6508" s="3206"/>
    </row>
    <row r="6509" spans="1:16" s="3084" customFormat="1" ht="15">
      <c r="A6509" s="3085"/>
      <c r="K6509" s="3168"/>
      <c r="L6509" s="3085"/>
      <c r="M6509" s="3085"/>
      <c r="N6509" s="3085"/>
      <c r="P6509" s="3206"/>
    </row>
    <row r="6510" spans="1:16" s="3084" customFormat="1" ht="15">
      <c r="A6510" s="3085"/>
      <c r="K6510" s="3168"/>
      <c r="L6510" s="3085"/>
      <c r="M6510" s="3085"/>
      <c r="N6510" s="3085"/>
      <c r="P6510" s="3206"/>
    </row>
    <row r="6511" spans="1:16" s="3084" customFormat="1" ht="15">
      <c r="A6511" s="3085"/>
      <c r="K6511" s="3168"/>
      <c r="L6511" s="3085"/>
      <c r="M6511" s="3085"/>
      <c r="N6511" s="3085"/>
      <c r="P6511" s="3206"/>
    </row>
    <row r="6512" spans="1:16" s="3084" customFormat="1" ht="15">
      <c r="A6512" s="3085"/>
      <c r="K6512" s="3168"/>
      <c r="L6512" s="3085"/>
      <c r="M6512" s="3085"/>
      <c r="N6512" s="3085"/>
      <c r="P6512" s="3206"/>
    </row>
    <row r="6513" spans="1:16" s="3084" customFormat="1" ht="15">
      <c r="A6513" s="3085"/>
      <c r="K6513" s="3168"/>
      <c r="L6513" s="3085"/>
      <c r="M6513" s="3085"/>
      <c r="N6513" s="3085"/>
      <c r="P6513" s="3206"/>
    </row>
    <row r="6514" spans="1:16" s="3084" customFormat="1" ht="15">
      <c r="A6514" s="3085"/>
      <c r="K6514" s="3168"/>
      <c r="L6514" s="3085"/>
      <c r="M6514" s="3085"/>
      <c r="N6514" s="3085"/>
      <c r="P6514" s="3206"/>
    </row>
    <row r="6515" spans="1:16" s="3084" customFormat="1" ht="15">
      <c r="A6515" s="3085"/>
      <c r="K6515" s="3168"/>
      <c r="L6515" s="3085"/>
      <c r="M6515" s="3085"/>
      <c r="N6515" s="3085"/>
      <c r="P6515" s="3206"/>
    </row>
    <row r="6516" spans="1:16" s="3084" customFormat="1" ht="15">
      <c r="A6516" s="3085"/>
      <c r="K6516" s="3168"/>
      <c r="L6516" s="3085"/>
      <c r="M6516" s="3085"/>
      <c r="N6516" s="3085"/>
      <c r="P6516" s="3206"/>
    </row>
    <row r="6517" spans="1:16" s="3084" customFormat="1" ht="15">
      <c r="A6517" s="3085"/>
      <c r="K6517" s="3168"/>
      <c r="L6517" s="3085"/>
      <c r="M6517" s="3085"/>
      <c r="N6517" s="3085"/>
      <c r="P6517" s="3206"/>
    </row>
    <row r="6518" spans="1:16" s="3084" customFormat="1" ht="15">
      <c r="A6518" s="3085"/>
      <c r="K6518" s="3168"/>
      <c r="L6518" s="3085"/>
      <c r="M6518" s="3085"/>
      <c r="N6518" s="3085"/>
      <c r="P6518" s="3206"/>
    </row>
    <row r="6519" spans="1:16" s="3084" customFormat="1" ht="15">
      <c r="A6519" s="3085"/>
      <c r="K6519" s="3168"/>
      <c r="L6519" s="3085"/>
      <c r="M6519" s="3085"/>
      <c r="N6519" s="3085"/>
      <c r="P6519" s="3206"/>
    </row>
    <row r="6520" spans="1:16" s="3084" customFormat="1" ht="15">
      <c r="A6520" s="3085"/>
      <c r="K6520" s="3168"/>
      <c r="L6520" s="3085"/>
      <c r="M6520" s="3085"/>
      <c r="N6520" s="3085"/>
      <c r="P6520" s="3206"/>
    </row>
    <row r="6521" spans="1:16" s="3084" customFormat="1" ht="15">
      <c r="A6521" s="3085"/>
      <c r="K6521" s="3168"/>
      <c r="L6521" s="3085"/>
      <c r="M6521" s="3085"/>
      <c r="N6521" s="3085"/>
      <c r="P6521" s="3206"/>
    </row>
    <row r="6522" spans="1:16" s="3084" customFormat="1" ht="15">
      <c r="A6522" s="3085"/>
      <c r="K6522" s="3168"/>
      <c r="L6522" s="3085"/>
      <c r="M6522" s="3085"/>
      <c r="N6522" s="3085"/>
      <c r="P6522" s="3206"/>
    </row>
    <row r="6523" spans="1:16" s="3084" customFormat="1" ht="15">
      <c r="A6523" s="3085"/>
      <c r="K6523" s="3168"/>
      <c r="L6523" s="3085"/>
      <c r="M6523" s="3085"/>
      <c r="N6523" s="3085"/>
      <c r="P6523" s="3206"/>
    </row>
    <row r="6524" spans="1:16" s="3084" customFormat="1" ht="15">
      <c r="A6524" s="3085"/>
      <c r="K6524" s="3168"/>
      <c r="L6524" s="3085"/>
      <c r="M6524" s="3085"/>
      <c r="N6524" s="3085"/>
      <c r="P6524" s="3206"/>
    </row>
    <row r="6525" spans="1:16" s="3084" customFormat="1" ht="15">
      <c r="A6525" s="3085"/>
      <c r="K6525" s="3168"/>
      <c r="L6525" s="3085"/>
      <c r="M6525" s="3085"/>
      <c r="N6525" s="3085"/>
      <c r="P6525" s="3206"/>
    </row>
    <row r="6526" spans="1:16" s="3084" customFormat="1" ht="15">
      <c r="A6526" s="3085"/>
      <c r="K6526" s="3168"/>
      <c r="L6526" s="3085"/>
      <c r="M6526" s="3085"/>
      <c r="N6526" s="3085"/>
      <c r="P6526" s="3206"/>
    </row>
    <row r="6527" spans="1:16" s="3084" customFormat="1" ht="15">
      <c r="A6527" s="3085"/>
      <c r="K6527" s="3168"/>
      <c r="L6527" s="3085"/>
      <c r="M6527" s="3085"/>
      <c r="N6527" s="3085"/>
      <c r="P6527" s="3206"/>
    </row>
    <row r="6528" spans="1:16" s="3084" customFormat="1" ht="15">
      <c r="A6528" s="3085"/>
      <c r="K6528" s="3168"/>
      <c r="L6528" s="3085"/>
      <c r="M6528" s="3085"/>
      <c r="N6528" s="3085"/>
      <c r="P6528" s="3206"/>
    </row>
    <row r="6529" spans="1:16" s="3084" customFormat="1" ht="15">
      <c r="A6529" s="3085"/>
      <c r="K6529" s="3168"/>
      <c r="L6529" s="3085"/>
      <c r="M6529" s="3085"/>
      <c r="N6529" s="3085"/>
      <c r="P6529" s="3206"/>
    </row>
    <row r="6530" spans="1:16" s="3084" customFormat="1" ht="15">
      <c r="A6530" s="3085"/>
      <c r="K6530" s="3168"/>
      <c r="L6530" s="3085"/>
      <c r="M6530" s="3085"/>
      <c r="N6530" s="3085"/>
      <c r="P6530" s="3206"/>
    </row>
    <row r="6531" spans="1:16" s="3084" customFormat="1" ht="15">
      <c r="A6531" s="3085"/>
      <c r="K6531" s="3168"/>
      <c r="L6531" s="3085"/>
      <c r="M6531" s="3085"/>
      <c r="N6531" s="3085"/>
      <c r="P6531" s="3206"/>
    </row>
    <row r="6532" spans="1:16" s="3084" customFormat="1" ht="15">
      <c r="A6532" s="3085"/>
      <c r="K6532" s="3168"/>
      <c r="L6532" s="3085"/>
      <c r="M6532" s="3085"/>
      <c r="N6532" s="3085"/>
      <c r="P6532" s="3206"/>
    </row>
    <row r="6533" spans="1:16" s="3084" customFormat="1" ht="15">
      <c r="A6533" s="3085"/>
      <c r="K6533" s="3168"/>
      <c r="L6533" s="3085"/>
      <c r="M6533" s="3085"/>
      <c r="N6533" s="3085"/>
      <c r="P6533" s="3206"/>
    </row>
    <row r="6534" spans="1:16" s="3084" customFormat="1" ht="15">
      <c r="A6534" s="3085"/>
      <c r="K6534" s="3168"/>
      <c r="L6534" s="3085"/>
      <c r="M6534" s="3085"/>
      <c r="N6534" s="3085"/>
      <c r="P6534" s="3206"/>
    </row>
    <row r="6535" spans="1:16" s="3084" customFormat="1" ht="15">
      <c r="A6535" s="3085"/>
      <c r="K6535" s="3168"/>
      <c r="L6535" s="3085"/>
      <c r="M6535" s="3085"/>
      <c r="N6535" s="3085"/>
      <c r="P6535" s="3206"/>
    </row>
    <row r="6536" spans="1:16" s="3084" customFormat="1" ht="15">
      <c r="A6536" s="3085"/>
      <c r="K6536" s="3168"/>
      <c r="L6536" s="3085"/>
      <c r="M6536" s="3085"/>
      <c r="N6536" s="3085"/>
      <c r="P6536" s="3206"/>
    </row>
    <row r="6537" spans="1:16" s="3084" customFormat="1" ht="15">
      <c r="A6537" s="3085"/>
      <c r="K6537" s="3168"/>
      <c r="L6537" s="3085"/>
      <c r="M6537" s="3085"/>
      <c r="N6537" s="3085"/>
      <c r="P6537" s="3206"/>
    </row>
    <row r="6538" spans="1:16" s="3084" customFormat="1" ht="15">
      <c r="A6538" s="3085"/>
      <c r="K6538" s="3168"/>
      <c r="L6538" s="3085"/>
      <c r="M6538" s="3085"/>
      <c r="N6538" s="3085"/>
      <c r="P6538" s="3206"/>
    </row>
    <row r="6539" spans="1:16" s="3084" customFormat="1" ht="15">
      <c r="A6539" s="3085"/>
      <c r="K6539" s="3168"/>
      <c r="L6539" s="3085"/>
      <c r="M6539" s="3085"/>
      <c r="N6539" s="3085"/>
      <c r="P6539" s="3206"/>
    </row>
    <row r="6540" spans="1:16" s="3084" customFormat="1" ht="15">
      <c r="A6540" s="3085"/>
      <c r="K6540" s="3168"/>
      <c r="L6540" s="3085"/>
      <c r="M6540" s="3085"/>
      <c r="N6540" s="3085"/>
      <c r="P6540" s="3206"/>
    </row>
    <row r="6541" spans="1:16" s="3084" customFormat="1" ht="15">
      <c r="A6541" s="3085"/>
      <c r="K6541" s="3168"/>
      <c r="L6541" s="3085"/>
      <c r="M6541" s="3085"/>
      <c r="N6541" s="3085"/>
      <c r="P6541" s="3206"/>
    </row>
    <row r="6542" spans="1:16" s="3084" customFormat="1" ht="15">
      <c r="A6542" s="3085"/>
      <c r="K6542" s="3168"/>
      <c r="L6542" s="3085"/>
      <c r="M6542" s="3085"/>
      <c r="N6542" s="3085"/>
      <c r="P6542" s="3206"/>
    </row>
    <row r="6543" spans="1:16" s="3084" customFormat="1" ht="15">
      <c r="A6543" s="3085"/>
      <c r="K6543" s="3168"/>
      <c r="L6543" s="3085"/>
      <c r="M6543" s="3085"/>
      <c r="N6543" s="3085"/>
      <c r="P6543" s="3206"/>
    </row>
    <row r="6544" spans="1:16" s="3084" customFormat="1" ht="15">
      <c r="A6544" s="3085"/>
      <c r="K6544" s="3168"/>
      <c r="L6544" s="3085"/>
      <c r="M6544" s="3085"/>
      <c r="N6544" s="3085"/>
      <c r="P6544" s="3206"/>
    </row>
    <row r="6545" spans="1:16" s="3084" customFormat="1" ht="15">
      <c r="A6545" s="3085"/>
      <c r="K6545" s="3168"/>
      <c r="L6545" s="3085"/>
      <c r="M6545" s="3085"/>
      <c r="N6545" s="3085"/>
      <c r="P6545" s="3206"/>
    </row>
    <row r="6546" spans="1:16" s="3084" customFormat="1" ht="15">
      <c r="A6546" s="3085"/>
      <c r="K6546" s="3168"/>
      <c r="L6546" s="3085"/>
      <c r="M6546" s="3085"/>
      <c r="N6546" s="3085"/>
      <c r="P6546" s="3206"/>
    </row>
    <row r="6547" spans="1:16" s="3084" customFormat="1" ht="15">
      <c r="A6547" s="3085"/>
      <c r="K6547" s="3168"/>
      <c r="L6547" s="3085"/>
      <c r="M6547" s="3085"/>
      <c r="N6547" s="3085"/>
      <c r="P6547" s="3206"/>
    </row>
    <row r="6548" spans="1:16" s="3084" customFormat="1" ht="15">
      <c r="A6548" s="3085"/>
      <c r="K6548" s="3168"/>
      <c r="L6548" s="3085"/>
      <c r="M6548" s="3085"/>
      <c r="N6548" s="3085"/>
      <c r="P6548" s="3206"/>
    </row>
    <row r="6549" spans="1:16" s="3084" customFormat="1" ht="15">
      <c r="A6549" s="3085"/>
      <c r="K6549" s="3168"/>
      <c r="L6549" s="3085"/>
      <c r="M6549" s="3085"/>
      <c r="N6549" s="3085"/>
      <c r="P6549" s="3206"/>
    </row>
    <row r="6550" spans="1:16" s="3084" customFormat="1" ht="15">
      <c r="A6550" s="3085"/>
      <c r="K6550" s="3168"/>
      <c r="L6550" s="3085"/>
      <c r="M6550" s="3085"/>
      <c r="N6550" s="3085"/>
      <c r="P6550" s="3206"/>
    </row>
    <row r="6551" spans="1:16" s="3084" customFormat="1" ht="15">
      <c r="A6551" s="3085"/>
      <c r="K6551" s="3168"/>
      <c r="L6551" s="3085"/>
      <c r="M6551" s="3085"/>
      <c r="N6551" s="3085"/>
      <c r="P6551" s="3206"/>
    </row>
    <row r="6552" spans="1:16" s="3084" customFormat="1" ht="15">
      <c r="A6552" s="3085"/>
      <c r="K6552" s="3168"/>
      <c r="L6552" s="3085"/>
      <c r="M6552" s="3085"/>
      <c r="N6552" s="3085"/>
      <c r="P6552" s="3206"/>
    </row>
    <row r="6553" spans="1:16" s="3084" customFormat="1" ht="15">
      <c r="A6553" s="3085"/>
      <c r="K6553" s="3168"/>
      <c r="L6553" s="3085"/>
      <c r="M6553" s="3085"/>
      <c r="N6553" s="3085"/>
      <c r="P6553" s="3206"/>
    </row>
    <row r="6554" spans="1:16" s="3084" customFormat="1" ht="15">
      <c r="A6554" s="3085"/>
      <c r="K6554" s="3168"/>
      <c r="L6554" s="3085"/>
      <c r="M6554" s="3085"/>
      <c r="N6554" s="3085"/>
      <c r="P6554" s="3206"/>
    </row>
    <row r="6555" spans="1:16" s="3084" customFormat="1" ht="15">
      <c r="A6555" s="3085"/>
      <c r="K6555" s="3168"/>
      <c r="L6555" s="3085"/>
      <c r="M6555" s="3085"/>
      <c r="N6555" s="3085"/>
      <c r="P6555" s="3206"/>
    </row>
    <row r="6556" spans="1:16" s="3084" customFormat="1" ht="15">
      <c r="A6556" s="3085"/>
      <c r="K6556" s="3168"/>
      <c r="L6556" s="3085"/>
      <c r="M6556" s="3085"/>
      <c r="N6556" s="3085"/>
      <c r="P6556" s="3206"/>
    </row>
    <row r="6557" spans="1:16" s="3084" customFormat="1" ht="15">
      <c r="A6557" s="3085"/>
      <c r="K6557" s="3168"/>
      <c r="L6557" s="3085"/>
      <c r="M6557" s="3085"/>
      <c r="N6557" s="3085"/>
      <c r="P6557" s="3206"/>
    </row>
    <row r="6558" spans="1:16" s="3084" customFormat="1" ht="15">
      <c r="A6558" s="3085"/>
      <c r="K6558" s="3168"/>
      <c r="L6558" s="3085"/>
      <c r="M6558" s="3085"/>
      <c r="N6558" s="3085"/>
      <c r="P6558" s="3206"/>
    </row>
    <row r="6559" spans="1:16" s="3084" customFormat="1" ht="15">
      <c r="A6559" s="3085"/>
      <c r="K6559" s="3168"/>
      <c r="L6559" s="3085"/>
      <c r="M6559" s="3085"/>
      <c r="N6559" s="3085"/>
      <c r="P6559" s="3206"/>
    </row>
    <row r="6560" spans="1:16" s="3084" customFormat="1" ht="15">
      <c r="A6560" s="3085"/>
      <c r="K6560" s="3168"/>
      <c r="L6560" s="3085"/>
      <c r="M6560" s="3085"/>
      <c r="N6560" s="3085"/>
      <c r="P6560" s="3206"/>
    </row>
    <row r="6561" spans="1:16" s="3084" customFormat="1" ht="15">
      <c r="A6561" s="3085"/>
      <c r="K6561" s="3168"/>
      <c r="L6561" s="3085"/>
      <c r="M6561" s="3085"/>
      <c r="N6561" s="3085"/>
      <c r="P6561" s="3206"/>
    </row>
    <row r="6562" spans="1:16" s="3084" customFormat="1" ht="15">
      <c r="A6562" s="3085"/>
      <c r="K6562" s="3168"/>
      <c r="L6562" s="3085"/>
      <c r="M6562" s="3085"/>
      <c r="N6562" s="3085"/>
      <c r="P6562" s="3206"/>
    </row>
    <row r="6563" spans="1:16" s="3084" customFormat="1" ht="15">
      <c r="A6563" s="3085"/>
      <c r="K6563" s="3168"/>
      <c r="L6563" s="3085"/>
      <c r="M6563" s="3085"/>
      <c r="N6563" s="3085"/>
      <c r="P6563" s="3206"/>
    </row>
    <row r="6564" spans="1:16" s="3084" customFormat="1" ht="15">
      <c r="A6564" s="3085"/>
      <c r="K6564" s="3168"/>
      <c r="L6564" s="3085"/>
      <c r="M6564" s="3085"/>
      <c r="N6564" s="3085"/>
      <c r="P6564" s="3206"/>
    </row>
    <row r="6565" spans="1:16" s="3084" customFormat="1" ht="15">
      <c r="A6565" s="3085"/>
      <c r="K6565" s="3168"/>
      <c r="L6565" s="3085"/>
      <c r="M6565" s="3085"/>
      <c r="N6565" s="3085"/>
      <c r="P6565" s="3206"/>
    </row>
    <row r="6566" spans="1:16" s="3084" customFormat="1" ht="15">
      <c r="A6566" s="3085"/>
      <c r="K6566" s="3168"/>
      <c r="L6566" s="3085"/>
      <c r="M6566" s="3085"/>
      <c r="N6566" s="3085"/>
      <c r="P6566" s="3206"/>
    </row>
    <row r="6567" spans="1:16" s="3084" customFormat="1" ht="15">
      <c r="A6567" s="3085"/>
      <c r="K6567" s="3168"/>
      <c r="L6567" s="3085"/>
      <c r="M6567" s="3085"/>
      <c r="N6567" s="3085"/>
      <c r="P6567" s="3206"/>
    </row>
    <row r="6568" spans="1:16" s="3084" customFormat="1" ht="15">
      <c r="A6568" s="3085"/>
      <c r="K6568" s="3168"/>
      <c r="L6568" s="3085"/>
      <c r="M6568" s="3085"/>
      <c r="N6568" s="3085"/>
      <c r="P6568" s="3206"/>
    </row>
    <row r="6569" spans="1:16" s="3084" customFormat="1" ht="15">
      <c r="A6569" s="3085"/>
      <c r="K6569" s="3168"/>
      <c r="L6569" s="3085"/>
      <c r="M6569" s="3085"/>
      <c r="N6569" s="3085"/>
      <c r="P6569" s="3206"/>
    </row>
    <row r="6570" spans="1:16" s="3084" customFormat="1" ht="15">
      <c r="A6570" s="3085"/>
      <c r="K6570" s="3168"/>
      <c r="L6570" s="3085"/>
      <c r="M6570" s="3085"/>
      <c r="N6570" s="3085"/>
      <c r="P6570" s="3206"/>
    </row>
    <row r="6571" spans="1:16" s="3084" customFormat="1" ht="15">
      <c r="A6571" s="3085"/>
      <c r="K6571" s="3168"/>
      <c r="L6571" s="3085"/>
      <c r="M6571" s="3085"/>
      <c r="N6571" s="3085"/>
      <c r="P6571" s="3206"/>
    </row>
    <row r="6572" spans="1:16" s="3084" customFormat="1" ht="15">
      <c r="A6572" s="3085"/>
      <c r="K6572" s="3168"/>
      <c r="L6572" s="3085"/>
      <c r="M6572" s="3085"/>
      <c r="N6572" s="3085"/>
      <c r="P6572" s="3206"/>
    </row>
    <row r="6573" spans="1:16" s="3084" customFormat="1" ht="15">
      <c r="A6573" s="3085"/>
      <c r="K6573" s="3168"/>
      <c r="L6573" s="3085"/>
      <c r="M6573" s="3085"/>
      <c r="N6573" s="3085"/>
      <c r="P6573" s="3206"/>
    </row>
    <row r="6574" spans="1:16" s="3084" customFormat="1" ht="15">
      <c r="A6574" s="3085"/>
      <c r="K6574" s="3168"/>
      <c r="L6574" s="3085"/>
      <c r="M6574" s="3085"/>
      <c r="N6574" s="3085"/>
      <c r="P6574" s="3206"/>
    </row>
    <row r="6575" spans="1:16" s="3084" customFormat="1" ht="15">
      <c r="A6575" s="3085"/>
      <c r="K6575" s="3168"/>
      <c r="L6575" s="3085"/>
      <c r="M6575" s="3085"/>
      <c r="N6575" s="3085"/>
      <c r="P6575" s="3206"/>
    </row>
    <row r="6576" spans="1:16" s="3084" customFormat="1" ht="15">
      <c r="A6576" s="3085"/>
      <c r="K6576" s="3168"/>
      <c r="L6576" s="3085"/>
      <c r="M6576" s="3085"/>
      <c r="N6576" s="3085"/>
      <c r="P6576" s="3206"/>
    </row>
    <row r="6577" spans="1:16" s="3084" customFormat="1" ht="15">
      <c r="A6577" s="3085"/>
      <c r="K6577" s="3168"/>
      <c r="L6577" s="3085"/>
      <c r="M6577" s="3085"/>
      <c r="N6577" s="3085"/>
      <c r="P6577" s="3206"/>
    </row>
    <row r="6578" spans="1:16" s="3084" customFormat="1" ht="15">
      <c r="A6578" s="3085"/>
      <c r="K6578" s="3168"/>
      <c r="L6578" s="3085"/>
      <c r="M6578" s="3085"/>
      <c r="N6578" s="3085"/>
      <c r="P6578" s="3206"/>
    </row>
    <row r="6579" spans="1:16" s="3084" customFormat="1" ht="15">
      <c r="A6579" s="3085"/>
      <c r="K6579" s="3168"/>
      <c r="L6579" s="3085"/>
      <c r="M6579" s="3085"/>
      <c r="N6579" s="3085"/>
      <c r="P6579" s="3206"/>
    </row>
    <row r="6580" spans="1:16" s="3084" customFormat="1" ht="15">
      <c r="A6580" s="3085"/>
      <c r="K6580" s="3168"/>
      <c r="L6580" s="3085"/>
      <c r="M6580" s="3085"/>
      <c r="N6580" s="3085"/>
      <c r="P6580" s="3206"/>
    </row>
    <row r="6581" spans="1:16" s="3084" customFormat="1" ht="15">
      <c r="A6581" s="3085"/>
      <c r="K6581" s="3168"/>
      <c r="L6581" s="3085"/>
      <c r="M6581" s="3085"/>
      <c r="N6581" s="3085"/>
      <c r="P6581" s="3206"/>
    </row>
    <row r="6582" spans="1:16" s="3084" customFormat="1" ht="15">
      <c r="A6582" s="3085"/>
      <c r="K6582" s="3168"/>
      <c r="L6582" s="3085"/>
      <c r="M6582" s="3085"/>
      <c r="N6582" s="3085"/>
      <c r="P6582" s="3206"/>
    </row>
    <row r="6583" spans="1:16" s="3084" customFormat="1" ht="15">
      <c r="A6583" s="3085"/>
      <c r="K6583" s="3168"/>
      <c r="L6583" s="3085"/>
      <c r="M6583" s="3085"/>
      <c r="N6583" s="3085"/>
      <c r="P6583" s="3206"/>
    </row>
    <row r="6584" spans="1:16" s="3084" customFormat="1" ht="15">
      <c r="A6584" s="3085"/>
      <c r="K6584" s="3168"/>
      <c r="L6584" s="3085"/>
      <c r="M6584" s="3085"/>
      <c r="N6584" s="3085"/>
      <c r="P6584" s="3206"/>
    </row>
    <row r="6585" spans="1:16" s="3084" customFormat="1" ht="15">
      <c r="A6585" s="3085"/>
      <c r="K6585" s="3168"/>
      <c r="L6585" s="3085"/>
      <c r="M6585" s="3085"/>
      <c r="N6585" s="3085"/>
      <c r="P6585" s="3206"/>
    </row>
    <row r="6586" spans="1:16" s="3084" customFormat="1" ht="15">
      <c r="A6586" s="3085"/>
      <c r="K6586" s="3168"/>
      <c r="L6586" s="3085"/>
      <c r="M6586" s="3085"/>
      <c r="N6586" s="3085"/>
      <c r="P6586" s="3206"/>
    </row>
    <row r="6587" spans="1:16" s="3084" customFormat="1" ht="15">
      <c r="A6587" s="3085"/>
      <c r="K6587" s="3168"/>
      <c r="L6587" s="3085"/>
      <c r="M6587" s="3085"/>
      <c r="N6587" s="3085"/>
      <c r="P6587" s="3206"/>
    </row>
    <row r="6588" spans="1:16" s="3084" customFormat="1" ht="15">
      <c r="A6588" s="3085"/>
      <c r="K6588" s="3168"/>
      <c r="L6588" s="3085"/>
      <c r="M6588" s="3085"/>
      <c r="N6588" s="3085"/>
      <c r="P6588" s="3206"/>
    </row>
    <row r="6589" spans="1:16" s="3084" customFormat="1" ht="15">
      <c r="A6589" s="3085"/>
      <c r="K6589" s="3168"/>
      <c r="L6589" s="3085"/>
      <c r="M6589" s="3085"/>
      <c r="N6589" s="3085"/>
      <c r="P6589" s="3206"/>
    </row>
    <row r="6590" spans="1:16" s="3084" customFormat="1" ht="15">
      <c r="A6590" s="3085"/>
      <c r="K6590" s="3168"/>
      <c r="L6590" s="3085"/>
      <c r="M6590" s="3085"/>
      <c r="N6590" s="3085"/>
      <c r="P6590" s="3206"/>
    </row>
    <row r="6591" spans="1:16" s="3084" customFormat="1" ht="15">
      <c r="A6591" s="3085"/>
      <c r="K6591" s="3168"/>
      <c r="L6591" s="3085"/>
      <c r="M6591" s="3085"/>
      <c r="N6591" s="3085"/>
      <c r="P6591" s="3206"/>
    </row>
    <row r="6592" spans="1:16" s="3084" customFormat="1" ht="15">
      <c r="A6592" s="3085"/>
      <c r="K6592" s="3168"/>
      <c r="L6592" s="3085"/>
      <c r="M6592" s="3085"/>
      <c r="N6592" s="3085"/>
      <c r="P6592" s="3206"/>
    </row>
    <row r="6593" spans="1:16" s="3084" customFormat="1" ht="15">
      <c r="A6593" s="3085"/>
      <c r="K6593" s="3168"/>
      <c r="L6593" s="3085"/>
      <c r="M6593" s="3085"/>
      <c r="N6593" s="3085"/>
      <c r="P6593" s="3206"/>
    </row>
    <row r="6594" spans="1:16" s="3084" customFormat="1" ht="15">
      <c r="A6594" s="3085"/>
      <c r="K6594" s="3168"/>
      <c r="L6594" s="3085"/>
      <c r="M6594" s="3085"/>
      <c r="N6594" s="3085"/>
      <c r="P6594" s="3206"/>
    </row>
    <row r="6595" spans="1:16" s="3084" customFormat="1" ht="15">
      <c r="A6595" s="3085"/>
      <c r="K6595" s="3168"/>
      <c r="L6595" s="3085"/>
      <c r="M6595" s="3085"/>
      <c r="N6595" s="3085"/>
      <c r="P6595" s="3206"/>
    </row>
    <row r="6596" spans="1:16" s="3084" customFormat="1" ht="15">
      <c r="A6596" s="3085"/>
      <c r="K6596" s="3168"/>
      <c r="L6596" s="3085"/>
      <c r="M6596" s="3085"/>
      <c r="N6596" s="3085"/>
      <c r="P6596" s="3206"/>
    </row>
    <row r="6597" spans="1:16" s="3084" customFormat="1" ht="15">
      <c r="A6597" s="3085"/>
      <c r="K6597" s="3168"/>
      <c r="L6597" s="3085"/>
      <c r="M6597" s="3085"/>
      <c r="N6597" s="3085"/>
      <c r="P6597" s="3206"/>
    </row>
    <row r="6598" spans="1:16" s="3084" customFormat="1" ht="15">
      <c r="A6598" s="3085"/>
      <c r="K6598" s="3168"/>
      <c r="L6598" s="3085"/>
      <c r="M6598" s="3085"/>
      <c r="N6598" s="3085"/>
      <c r="P6598" s="3206"/>
    </row>
    <row r="6599" spans="1:16" s="3084" customFormat="1" ht="15">
      <c r="A6599" s="3085"/>
      <c r="K6599" s="3168"/>
      <c r="L6599" s="3085"/>
      <c r="M6599" s="3085"/>
      <c r="N6599" s="3085"/>
      <c r="P6599" s="3206"/>
    </row>
    <row r="6600" spans="1:16" s="3084" customFormat="1" ht="15">
      <c r="A6600" s="3085"/>
      <c r="K6600" s="3168"/>
      <c r="L6600" s="3085"/>
      <c r="M6600" s="3085"/>
      <c r="N6600" s="3085"/>
      <c r="P6600" s="3206"/>
    </row>
    <row r="6601" spans="1:16" s="3084" customFormat="1" ht="15">
      <c r="A6601" s="3085"/>
      <c r="K6601" s="3168"/>
      <c r="L6601" s="3085"/>
      <c r="M6601" s="3085"/>
      <c r="N6601" s="3085"/>
      <c r="P6601" s="3206"/>
    </row>
    <row r="6602" spans="1:16" s="3084" customFormat="1" ht="15">
      <c r="A6602" s="3085"/>
      <c r="K6602" s="3168"/>
      <c r="L6602" s="3085"/>
      <c r="M6602" s="3085"/>
      <c r="N6602" s="3085"/>
      <c r="P6602" s="3206"/>
    </row>
    <row r="6603" spans="1:16" s="3084" customFormat="1" ht="15">
      <c r="A6603" s="3085"/>
      <c r="K6603" s="3168"/>
      <c r="L6603" s="3085"/>
      <c r="M6603" s="3085"/>
      <c r="N6603" s="3085"/>
      <c r="P6603" s="3206"/>
    </row>
    <row r="6604" spans="1:16" s="3084" customFormat="1" ht="15">
      <c r="A6604" s="3085"/>
      <c r="K6604" s="3168"/>
      <c r="L6604" s="3085"/>
      <c r="M6604" s="3085"/>
      <c r="N6604" s="3085"/>
      <c r="P6604" s="3206"/>
    </row>
    <row r="6605" spans="1:16" s="3084" customFormat="1" ht="15">
      <c r="A6605" s="3085"/>
      <c r="K6605" s="3168"/>
      <c r="L6605" s="3085"/>
      <c r="M6605" s="3085"/>
      <c r="N6605" s="3085"/>
      <c r="P6605" s="3206"/>
    </row>
    <row r="6606" spans="1:16" s="3084" customFormat="1" ht="15">
      <c r="A6606" s="3085"/>
      <c r="K6606" s="3168"/>
      <c r="L6606" s="3085"/>
      <c r="M6606" s="3085"/>
      <c r="N6606" s="3085"/>
      <c r="P6606" s="3206"/>
    </row>
    <row r="6607" spans="1:16" s="3084" customFormat="1" ht="15">
      <c r="A6607" s="3085"/>
      <c r="K6607" s="3168"/>
      <c r="L6607" s="3085"/>
      <c r="M6607" s="3085"/>
      <c r="N6607" s="3085"/>
      <c r="P6607" s="3206"/>
    </row>
    <row r="6608" spans="1:16" s="3084" customFormat="1" ht="15">
      <c r="A6608" s="3085"/>
      <c r="K6608" s="3168"/>
      <c r="L6608" s="3085"/>
      <c r="M6608" s="3085"/>
      <c r="N6608" s="3085"/>
      <c r="P6608" s="3206"/>
    </row>
    <row r="6609" spans="1:16" s="3084" customFormat="1" ht="15">
      <c r="A6609" s="3085"/>
      <c r="K6609" s="3168"/>
      <c r="L6609" s="3085"/>
      <c r="M6609" s="3085"/>
      <c r="N6609" s="3085"/>
      <c r="P6609" s="3206"/>
    </row>
    <row r="6610" spans="1:16" s="3084" customFormat="1" ht="15">
      <c r="A6610" s="3085"/>
      <c r="K6610" s="3168"/>
      <c r="L6610" s="3085"/>
      <c r="M6610" s="3085"/>
      <c r="N6610" s="3085"/>
      <c r="P6610" s="3206"/>
    </row>
    <row r="6611" spans="1:16" s="3084" customFormat="1" ht="15">
      <c r="A6611" s="3085"/>
      <c r="K6611" s="3168"/>
      <c r="L6611" s="3085"/>
      <c r="M6611" s="3085"/>
      <c r="N6611" s="3085"/>
      <c r="P6611" s="3206"/>
    </row>
    <row r="6612" spans="1:16" s="3084" customFormat="1" ht="15">
      <c r="A6612" s="3085"/>
      <c r="K6612" s="3168"/>
      <c r="L6612" s="3085"/>
      <c r="M6612" s="3085"/>
      <c r="N6612" s="3085"/>
      <c r="P6612" s="3206"/>
    </row>
    <row r="6613" spans="1:16" s="3084" customFormat="1" ht="15">
      <c r="A6613" s="3085"/>
      <c r="K6613" s="3168"/>
      <c r="L6613" s="3085"/>
      <c r="M6613" s="3085"/>
      <c r="N6613" s="3085"/>
      <c r="P6613" s="3206"/>
    </row>
    <row r="6614" spans="1:16" s="3084" customFormat="1" ht="15">
      <c r="A6614" s="3085"/>
      <c r="K6614" s="3168"/>
      <c r="L6614" s="3085"/>
      <c r="M6614" s="3085"/>
      <c r="N6614" s="3085"/>
      <c r="P6614" s="3206"/>
    </row>
    <row r="6615" spans="1:16" s="3084" customFormat="1" ht="15">
      <c r="A6615" s="3085"/>
      <c r="K6615" s="3168"/>
      <c r="L6615" s="3085"/>
      <c r="M6615" s="3085"/>
      <c r="N6615" s="3085"/>
      <c r="P6615" s="3206"/>
    </row>
    <row r="6616" spans="1:16" s="3084" customFormat="1" ht="15">
      <c r="A6616" s="3085"/>
      <c r="K6616" s="3168"/>
      <c r="L6616" s="3085"/>
      <c r="M6616" s="3085"/>
      <c r="N6616" s="3085"/>
      <c r="P6616" s="3206"/>
    </row>
    <row r="6617" spans="1:16" s="3084" customFormat="1" ht="15">
      <c r="A6617" s="3085"/>
      <c r="K6617" s="3168"/>
      <c r="L6617" s="3085"/>
      <c r="M6617" s="3085"/>
      <c r="N6617" s="3085"/>
      <c r="P6617" s="3206"/>
    </row>
    <row r="6618" spans="1:16" s="3084" customFormat="1" ht="15">
      <c r="A6618" s="3085"/>
      <c r="K6618" s="3168"/>
      <c r="L6618" s="3085"/>
      <c r="M6618" s="3085"/>
      <c r="N6618" s="3085"/>
      <c r="P6618" s="3206"/>
    </row>
    <row r="6619" spans="1:16" s="3084" customFormat="1" ht="15">
      <c r="A6619" s="3085"/>
      <c r="K6619" s="3168"/>
      <c r="L6619" s="3085"/>
      <c r="M6619" s="3085"/>
      <c r="N6619" s="3085"/>
      <c r="P6619" s="3206"/>
    </row>
    <row r="6620" spans="1:16" s="3084" customFormat="1" ht="15">
      <c r="A6620" s="3085"/>
      <c r="K6620" s="3168"/>
      <c r="L6620" s="3085"/>
      <c r="M6620" s="3085"/>
      <c r="N6620" s="3085"/>
      <c r="P6620" s="3206"/>
    </row>
    <row r="6621" spans="1:16" s="3084" customFormat="1" ht="15">
      <c r="A6621" s="3085"/>
      <c r="K6621" s="3168"/>
      <c r="L6621" s="3085"/>
      <c r="M6621" s="3085"/>
      <c r="N6621" s="3085"/>
      <c r="P6621" s="3206"/>
    </row>
    <row r="6622" spans="1:16" s="3084" customFormat="1" ht="15">
      <c r="A6622" s="3085"/>
      <c r="K6622" s="3168"/>
      <c r="L6622" s="3085"/>
      <c r="M6622" s="3085"/>
      <c r="N6622" s="3085"/>
      <c r="P6622" s="3206"/>
    </row>
    <row r="6623" spans="1:16" s="3084" customFormat="1" ht="15">
      <c r="A6623" s="3085"/>
      <c r="K6623" s="3168"/>
      <c r="L6623" s="3085"/>
      <c r="M6623" s="3085"/>
      <c r="N6623" s="3085"/>
      <c r="P6623" s="3206"/>
    </row>
    <row r="6624" spans="1:16" s="3084" customFormat="1" ht="15">
      <c r="A6624" s="3085"/>
      <c r="K6624" s="3168"/>
      <c r="L6624" s="3085"/>
      <c r="M6624" s="3085"/>
      <c r="N6624" s="3085"/>
      <c r="P6624" s="3206"/>
    </row>
    <row r="6625" spans="1:16" s="3084" customFormat="1" ht="15">
      <c r="A6625" s="3085"/>
      <c r="K6625" s="3168"/>
      <c r="L6625" s="3085"/>
      <c r="M6625" s="3085"/>
      <c r="N6625" s="3085"/>
      <c r="P6625" s="3206"/>
    </row>
    <row r="6626" spans="1:16" s="3084" customFormat="1" ht="15">
      <c r="A6626" s="3085"/>
      <c r="K6626" s="3168"/>
      <c r="L6626" s="3085"/>
      <c r="M6626" s="3085"/>
      <c r="N6626" s="3085"/>
      <c r="P6626" s="3206"/>
    </row>
    <row r="6627" spans="1:16" s="3084" customFormat="1" ht="15">
      <c r="A6627" s="3085"/>
      <c r="K6627" s="3168"/>
      <c r="L6627" s="3085"/>
      <c r="M6627" s="3085"/>
      <c r="N6627" s="3085"/>
      <c r="P6627" s="3206"/>
    </row>
    <row r="6628" spans="1:16" s="3084" customFormat="1" ht="15">
      <c r="A6628" s="3085"/>
      <c r="K6628" s="3168"/>
      <c r="L6628" s="3085"/>
      <c r="M6628" s="3085"/>
      <c r="N6628" s="3085"/>
      <c r="P6628" s="3206"/>
    </row>
    <row r="6629" spans="1:16" s="3084" customFormat="1" ht="15">
      <c r="A6629" s="3085"/>
      <c r="K6629" s="3168"/>
      <c r="L6629" s="3085"/>
      <c r="M6629" s="3085"/>
      <c r="N6629" s="3085"/>
      <c r="P6629" s="3206"/>
    </row>
    <row r="6630" spans="1:16" s="3084" customFormat="1" ht="15">
      <c r="A6630" s="3085"/>
      <c r="K6630" s="3168"/>
      <c r="L6630" s="3085"/>
      <c r="M6630" s="3085"/>
      <c r="N6630" s="3085"/>
      <c r="P6630" s="3206"/>
    </row>
    <row r="6631" spans="1:16" s="3084" customFormat="1" ht="15">
      <c r="A6631" s="3085"/>
      <c r="K6631" s="3168"/>
      <c r="L6631" s="3085"/>
      <c r="M6631" s="3085"/>
      <c r="N6631" s="3085"/>
      <c r="P6631" s="3206"/>
    </row>
    <row r="6632" spans="1:16" s="3084" customFormat="1" ht="15">
      <c r="A6632" s="3085"/>
      <c r="K6632" s="3168"/>
      <c r="L6632" s="3085"/>
      <c r="M6632" s="3085"/>
      <c r="N6632" s="3085"/>
      <c r="P6632" s="3206"/>
    </row>
    <row r="6633" spans="1:16" s="3084" customFormat="1" ht="15">
      <c r="A6633" s="3085"/>
      <c r="K6633" s="3168"/>
      <c r="L6633" s="3085"/>
      <c r="M6633" s="3085"/>
      <c r="N6633" s="3085"/>
      <c r="P6633" s="3206"/>
    </row>
    <row r="6634" spans="1:16" s="3084" customFormat="1" ht="15">
      <c r="A6634" s="3085"/>
      <c r="K6634" s="3168"/>
      <c r="L6634" s="3085"/>
      <c r="M6634" s="3085"/>
      <c r="N6634" s="3085"/>
      <c r="P6634" s="3206"/>
    </row>
    <row r="6635" spans="1:16" s="3084" customFormat="1" ht="15">
      <c r="A6635" s="3085"/>
      <c r="K6635" s="3168"/>
      <c r="L6635" s="3085"/>
      <c r="M6635" s="3085"/>
      <c r="N6635" s="3085"/>
      <c r="P6635" s="3206"/>
    </row>
    <row r="6636" spans="1:16" s="3084" customFormat="1" ht="15">
      <c r="A6636" s="3085"/>
      <c r="K6636" s="3168"/>
      <c r="L6636" s="3085"/>
      <c r="M6636" s="3085"/>
      <c r="N6636" s="3085"/>
      <c r="P6636" s="3206"/>
    </row>
    <row r="6637" spans="1:16" s="3084" customFormat="1" ht="15">
      <c r="A6637" s="3085"/>
      <c r="K6637" s="3168"/>
      <c r="L6637" s="3085"/>
      <c r="M6637" s="3085"/>
      <c r="N6637" s="3085"/>
      <c r="P6637" s="3206"/>
    </row>
    <row r="6638" spans="1:16" s="3084" customFormat="1" ht="15">
      <c r="A6638" s="3085"/>
      <c r="K6638" s="3168"/>
      <c r="L6638" s="3085"/>
      <c r="M6638" s="3085"/>
      <c r="N6638" s="3085"/>
      <c r="P6638" s="3206"/>
    </row>
    <row r="6639" spans="1:16" s="3084" customFormat="1" ht="15">
      <c r="A6639" s="3085"/>
      <c r="K6639" s="3168"/>
      <c r="L6639" s="3085"/>
      <c r="M6639" s="3085"/>
      <c r="N6639" s="3085"/>
      <c r="P6639" s="3206"/>
    </row>
    <row r="6640" spans="1:16" s="3084" customFormat="1" ht="15">
      <c r="A6640" s="3085"/>
      <c r="K6640" s="3168"/>
      <c r="L6640" s="3085"/>
      <c r="M6640" s="3085"/>
      <c r="N6640" s="3085"/>
      <c r="P6640" s="3206"/>
    </row>
    <row r="6641" spans="1:16" s="3084" customFormat="1" ht="15">
      <c r="A6641" s="3085"/>
      <c r="K6641" s="3168"/>
      <c r="L6641" s="3085"/>
      <c r="M6641" s="3085"/>
      <c r="N6641" s="3085"/>
      <c r="P6641" s="3206"/>
    </row>
    <row r="6642" spans="1:16" s="3084" customFormat="1" ht="15">
      <c r="A6642" s="3085"/>
      <c r="K6642" s="3168"/>
      <c r="L6642" s="3085"/>
      <c r="M6642" s="3085"/>
      <c r="N6642" s="3085"/>
      <c r="P6642" s="3206"/>
    </row>
    <row r="6643" spans="1:16" s="3084" customFormat="1" ht="15">
      <c r="A6643" s="3085"/>
      <c r="K6643" s="3168"/>
      <c r="L6643" s="3085"/>
      <c r="M6643" s="3085"/>
      <c r="N6643" s="3085"/>
      <c r="P6643" s="3206"/>
    </row>
    <row r="6644" spans="1:16" s="3084" customFormat="1" ht="15">
      <c r="A6644" s="3085"/>
      <c r="K6644" s="3168"/>
      <c r="L6644" s="3085"/>
      <c r="M6644" s="3085"/>
      <c r="N6644" s="3085"/>
      <c r="P6644" s="3206"/>
    </row>
    <row r="6645" spans="1:16" s="3084" customFormat="1" ht="15">
      <c r="A6645" s="3085"/>
      <c r="K6645" s="3168"/>
      <c r="L6645" s="3085"/>
      <c r="M6645" s="3085"/>
      <c r="N6645" s="3085"/>
      <c r="P6645" s="3206"/>
    </row>
    <row r="6646" spans="1:16" s="3084" customFormat="1" ht="15">
      <c r="A6646" s="3085"/>
      <c r="K6646" s="3168"/>
      <c r="L6646" s="3085"/>
      <c r="M6646" s="3085"/>
      <c r="N6646" s="3085"/>
      <c r="P6646" s="3206"/>
    </row>
    <row r="6647" spans="1:16" s="3084" customFormat="1" ht="15">
      <c r="A6647" s="3085"/>
      <c r="K6647" s="3168"/>
      <c r="L6647" s="3085"/>
      <c r="M6647" s="3085"/>
      <c r="N6647" s="3085"/>
      <c r="P6647" s="3206"/>
    </row>
    <row r="6648" spans="1:16" s="3084" customFormat="1" ht="15">
      <c r="A6648" s="3085"/>
      <c r="K6648" s="3168"/>
      <c r="L6648" s="3085"/>
      <c r="M6648" s="3085"/>
      <c r="N6648" s="3085"/>
      <c r="P6648" s="3206"/>
    </row>
    <row r="6649" spans="1:16" s="3084" customFormat="1" ht="15">
      <c r="A6649" s="3085"/>
      <c r="K6649" s="3168"/>
      <c r="L6649" s="3085"/>
      <c r="M6649" s="3085"/>
      <c r="N6649" s="3085"/>
      <c r="P6649" s="3206"/>
    </row>
    <row r="6650" spans="1:16" s="3084" customFormat="1" ht="15">
      <c r="A6650" s="3085"/>
      <c r="K6650" s="3168"/>
      <c r="L6650" s="3085"/>
      <c r="M6650" s="3085"/>
      <c r="N6650" s="3085"/>
      <c r="P6650" s="3206"/>
    </row>
    <row r="6651" spans="1:16" s="3084" customFormat="1" ht="15">
      <c r="A6651" s="3085"/>
      <c r="K6651" s="3168"/>
      <c r="L6651" s="3085"/>
      <c r="M6651" s="3085"/>
      <c r="N6651" s="3085"/>
      <c r="P6651" s="3206"/>
    </row>
    <row r="6652" spans="1:16" s="3084" customFormat="1" ht="15">
      <c r="A6652" s="3085"/>
      <c r="K6652" s="3168"/>
      <c r="L6652" s="3085"/>
      <c r="M6652" s="3085"/>
      <c r="N6652" s="3085"/>
      <c r="P6652" s="3206"/>
    </row>
    <row r="6653" spans="1:16" s="3084" customFormat="1" ht="15">
      <c r="A6653" s="3085"/>
      <c r="K6653" s="3168"/>
      <c r="L6653" s="3085"/>
      <c r="M6653" s="3085"/>
      <c r="N6653" s="3085"/>
      <c r="P6653" s="3206"/>
    </row>
    <row r="6654" spans="1:16" s="3084" customFormat="1" ht="15">
      <c r="A6654" s="3085"/>
      <c r="K6654" s="3168"/>
      <c r="L6654" s="3085"/>
      <c r="M6654" s="3085"/>
      <c r="N6654" s="3085"/>
      <c r="P6654" s="3206"/>
    </row>
    <row r="6655" spans="1:16" s="3084" customFormat="1" ht="15">
      <c r="A6655" s="3085"/>
      <c r="K6655" s="3168"/>
      <c r="L6655" s="3085"/>
      <c r="M6655" s="3085"/>
      <c r="N6655" s="3085"/>
      <c r="P6655" s="3206"/>
    </row>
    <row r="6656" spans="1:16" s="3084" customFormat="1" ht="15">
      <c r="A6656" s="3085"/>
      <c r="K6656" s="3168"/>
      <c r="L6656" s="3085"/>
      <c r="M6656" s="3085"/>
      <c r="N6656" s="3085"/>
      <c r="P6656" s="3206"/>
    </row>
    <row r="6657" spans="1:16" s="3084" customFormat="1" ht="15">
      <c r="A6657" s="3085"/>
      <c r="K6657" s="3168"/>
      <c r="L6657" s="3085"/>
      <c r="M6657" s="3085"/>
      <c r="N6657" s="3085"/>
      <c r="P6657" s="3206"/>
    </row>
    <row r="6658" spans="1:16" s="3084" customFormat="1" ht="15">
      <c r="A6658" s="3085"/>
      <c r="K6658" s="3168"/>
      <c r="L6658" s="3085"/>
      <c r="M6658" s="3085"/>
      <c r="N6658" s="3085"/>
      <c r="P6658" s="3206"/>
    </row>
    <row r="6659" spans="1:16" s="3084" customFormat="1" ht="15">
      <c r="A6659" s="3085"/>
      <c r="K6659" s="3168"/>
      <c r="L6659" s="3085"/>
      <c r="M6659" s="3085"/>
      <c r="N6659" s="3085"/>
      <c r="P6659" s="3206"/>
    </row>
    <row r="6660" spans="1:16" s="3084" customFormat="1" ht="15">
      <c r="A6660" s="3085"/>
      <c r="K6660" s="3168"/>
      <c r="L6660" s="3085"/>
      <c r="M6660" s="3085"/>
      <c r="N6660" s="3085"/>
      <c r="P6660" s="3206"/>
    </row>
    <row r="6661" spans="1:16" s="3084" customFormat="1" ht="15">
      <c r="A6661" s="3085"/>
      <c r="K6661" s="3168"/>
      <c r="L6661" s="3085"/>
      <c r="M6661" s="3085"/>
      <c r="N6661" s="3085"/>
      <c r="P6661" s="3206"/>
    </row>
    <row r="6662" spans="1:16" s="3084" customFormat="1" ht="15">
      <c r="A6662" s="3085"/>
      <c r="K6662" s="3168"/>
      <c r="L6662" s="3085"/>
      <c r="M6662" s="3085"/>
      <c r="N6662" s="3085"/>
      <c r="P6662" s="3206"/>
    </row>
    <row r="6663" spans="1:16" s="3084" customFormat="1" ht="15">
      <c r="A6663" s="3085"/>
      <c r="K6663" s="3168"/>
      <c r="L6663" s="3085"/>
      <c r="M6663" s="3085"/>
      <c r="N6663" s="3085"/>
      <c r="P6663" s="3206"/>
    </row>
    <row r="6664" spans="1:16" s="3084" customFormat="1" ht="15">
      <c r="A6664" s="3085"/>
      <c r="K6664" s="3168"/>
      <c r="L6664" s="3085"/>
      <c r="M6664" s="3085"/>
      <c r="N6664" s="3085"/>
      <c r="P6664" s="3206"/>
    </row>
    <row r="6665" spans="1:16" s="3084" customFormat="1" ht="15">
      <c r="A6665" s="3085"/>
      <c r="K6665" s="3168"/>
      <c r="L6665" s="3085"/>
      <c r="M6665" s="3085"/>
      <c r="N6665" s="3085"/>
      <c r="P6665" s="3206"/>
    </row>
    <row r="6666" spans="1:16" s="3084" customFormat="1" ht="15">
      <c r="A6666" s="3085"/>
      <c r="K6666" s="3168"/>
      <c r="L6666" s="3085"/>
      <c r="M6666" s="3085"/>
      <c r="N6666" s="3085"/>
      <c r="P6666" s="3206"/>
    </row>
    <row r="6667" spans="1:16" s="3084" customFormat="1" ht="15">
      <c r="A6667" s="3085"/>
      <c r="K6667" s="3168"/>
      <c r="L6667" s="3085"/>
      <c r="M6667" s="3085"/>
      <c r="N6667" s="3085"/>
      <c r="P6667" s="3206"/>
    </row>
    <row r="6668" spans="1:16" s="3084" customFormat="1" ht="15">
      <c r="A6668" s="3085"/>
      <c r="K6668" s="3168"/>
      <c r="L6668" s="3085"/>
      <c r="M6668" s="3085"/>
      <c r="N6668" s="3085"/>
      <c r="P6668" s="3206"/>
    </row>
    <row r="6669" spans="1:16" s="3084" customFormat="1" ht="15">
      <c r="A6669" s="3085"/>
      <c r="K6669" s="3168"/>
      <c r="L6669" s="3085"/>
      <c r="M6669" s="3085"/>
      <c r="N6669" s="3085"/>
      <c r="P6669" s="3206"/>
    </row>
    <row r="6670" spans="1:16" s="3084" customFormat="1" ht="15">
      <c r="A6670" s="3085"/>
      <c r="K6670" s="3168"/>
      <c r="L6670" s="3085"/>
      <c r="M6670" s="3085"/>
      <c r="N6670" s="3085"/>
      <c r="P6670" s="3206"/>
    </row>
    <row r="6671" spans="1:16" s="3084" customFormat="1" ht="15">
      <c r="A6671" s="3085"/>
      <c r="K6671" s="3168"/>
      <c r="L6671" s="3085"/>
      <c r="M6671" s="3085"/>
      <c r="N6671" s="3085"/>
      <c r="P6671" s="3206"/>
    </row>
    <row r="6672" spans="1:16" s="3084" customFormat="1" ht="15">
      <c r="A6672" s="3085"/>
      <c r="K6672" s="3168"/>
      <c r="L6672" s="3085"/>
      <c r="M6672" s="3085"/>
      <c r="N6672" s="3085"/>
      <c r="P6672" s="3206"/>
    </row>
    <row r="6673" spans="1:16" s="3084" customFormat="1" ht="15">
      <c r="A6673" s="3085"/>
      <c r="K6673" s="3168"/>
      <c r="L6673" s="3085"/>
      <c r="M6673" s="3085"/>
      <c r="N6673" s="3085"/>
      <c r="P6673" s="3206"/>
    </row>
    <row r="6674" spans="1:16" s="3084" customFormat="1" ht="15">
      <c r="A6674" s="3085"/>
      <c r="K6674" s="3168"/>
      <c r="L6674" s="3085"/>
      <c r="M6674" s="3085"/>
      <c r="N6674" s="3085"/>
      <c r="P6674" s="3206"/>
    </row>
    <row r="6675" spans="1:16" s="3084" customFormat="1" ht="15">
      <c r="A6675" s="3085"/>
      <c r="K6675" s="3168"/>
      <c r="L6675" s="3085"/>
      <c r="M6675" s="3085"/>
      <c r="N6675" s="3085"/>
      <c r="P6675" s="3206"/>
    </row>
    <row r="6676" spans="1:16" s="3084" customFormat="1" ht="15">
      <c r="A6676" s="3085"/>
      <c r="K6676" s="3168"/>
      <c r="L6676" s="3085"/>
      <c r="M6676" s="3085"/>
      <c r="N6676" s="3085"/>
      <c r="P6676" s="3206"/>
    </row>
    <row r="6677" spans="1:16" s="3084" customFormat="1" ht="15">
      <c r="A6677" s="3085"/>
      <c r="K6677" s="3168"/>
      <c r="L6677" s="3085"/>
      <c r="M6677" s="3085"/>
      <c r="N6677" s="3085"/>
      <c r="P6677" s="3206"/>
    </row>
    <row r="6678" spans="1:16" s="3084" customFormat="1" ht="15">
      <c r="A6678" s="3085"/>
      <c r="K6678" s="3168"/>
      <c r="L6678" s="3085"/>
      <c r="M6678" s="3085"/>
      <c r="N6678" s="3085"/>
      <c r="P6678" s="3206"/>
    </row>
    <row r="6679" spans="1:16" s="3084" customFormat="1" ht="15">
      <c r="A6679" s="3085"/>
      <c r="K6679" s="3168"/>
      <c r="L6679" s="3085"/>
      <c r="M6679" s="3085"/>
      <c r="N6679" s="3085"/>
      <c r="P6679" s="3206"/>
    </row>
    <row r="6680" spans="1:16" s="3084" customFormat="1" ht="15">
      <c r="A6680" s="3085"/>
      <c r="K6680" s="3168"/>
      <c r="L6680" s="3085"/>
      <c r="M6680" s="3085"/>
      <c r="N6680" s="3085"/>
      <c r="P6680" s="3206"/>
    </row>
    <row r="6681" spans="1:16" s="3084" customFormat="1" ht="15">
      <c r="A6681" s="3085"/>
      <c r="K6681" s="3168"/>
      <c r="L6681" s="3085"/>
      <c r="M6681" s="3085"/>
      <c r="N6681" s="3085"/>
      <c r="P6681" s="3206"/>
    </row>
    <row r="6682" spans="1:16" s="3084" customFormat="1" ht="15">
      <c r="A6682" s="3085"/>
      <c r="K6682" s="3168"/>
      <c r="L6682" s="3085"/>
      <c r="M6682" s="3085"/>
      <c r="N6682" s="3085"/>
      <c r="P6682" s="3206"/>
    </row>
    <row r="6683" spans="1:16" s="3084" customFormat="1" ht="15">
      <c r="A6683" s="3085"/>
      <c r="K6683" s="3168"/>
      <c r="L6683" s="3085"/>
      <c r="M6683" s="3085"/>
      <c r="N6683" s="3085"/>
      <c r="P6683" s="3206"/>
    </row>
    <row r="6684" spans="1:16" s="3084" customFormat="1" ht="15">
      <c r="A6684" s="3085"/>
      <c r="K6684" s="3168"/>
      <c r="L6684" s="3085"/>
      <c r="M6684" s="3085"/>
      <c r="N6684" s="3085"/>
      <c r="P6684" s="3206"/>
    </row>
    <row r="6685" spans="1:16" s="3084" customFormat="1" ht="15">
      <c r="A6685" s="3085"/>
      <c r="K6685" s="3168"/>
      <c r="L6685" s="3085"/>
      <c r="M6685" s="3085"/>
      <c r="N6685" s="3085"/>
      <c r="P6685" s="3206"/>
    </row>
    <row r="6686" spans="1:16" s="3084" customFormat="1" ht="15">
      <c r="A6686" s="3085"/>
      <c r="K6686" s="3168"/>
      <c r="L6686" s="3085"/>
      <c r="M6686" s="3085"/>
      <c r="N6686" s="3085"/>
      <c r="P6686" s="3206"/>
    </row>
    <row r="6687" spans="1:16" s="3084" customFormat="1" ht="15">
      <c r="A6687" s="3085"/>
      <c r="K6687" s="3168"/>
      <c r="L6687" s="3085"/>
      <c r="M6687" s="3085"/>
      <c r="N6687" s="3085"/>
      <c r="P6687" s="3206"/>
    </row>
    <row r="6688" spans="1:16" s="3084" customFormat="1" ht="15">
      <c r="A6688" s="3085"/>
      <c r="K6688" s="3168"/>
      <c r="L6688" s="3085"/>
      <c r="M6688" s="3085"/>
      <c r="N6688" s="3085"/>
      <c r="P6688" s="3206"/>
    </row>
    <row r="6689" spans="1:16" s="3084" customFormat="1" ht="15">
      <c r="A6689" s="3085"/>
      <c r="K6689" s="3168"/>
      <c r="L6689" s="3085"/>
      <c r="M6689" s="3085"/>
      <c r="N6689" s="3085"/>
      <c r="P6689" s="3206"/>
    </row>
    <row r="6690" spans="1:16" s="3084" customFormat="1" ht="15">
      <c r="A6690" s="3085"/>
      <c r="K6690" s="3168"/>
      <c r="L6690" s="3085"/>
      <c r="M6690" s="3085"/>
      <c r="N6690" s="3085"/>
      <c r="P6690" s="3206"/>
    </row>
    <row r="6691" spans="1:16" s="3084" customFormat="1" ht="15">
      <c r="A6691" s="3085"/>
      <c r="K6691" s="3168"/>
      <c r="L6691" s="3085"/>
      <c r="M6691" s="3085"/>
      <c r="N6691" s="3085"/>
      <c r="P6691" s="3206"/>
    </row>
    <row r="6692" spans="1:16" s="3084" customFormat="1" ht="15">
      <c r="A6692" s="3085"/>
      <c r="K6692" s="3168"/>
      <c r="L6692" s="3085"/>
      <c r="M6692" s="3085"/>
      <c r="N6692" s="3085"/>
      <c r="P6692" s="3206"/>
    </row>
    <row r="6693" spans="1:16" s="3084" customFormat="1" ht="15">
      <c r="A6693" s="3085"/>
      <c r="K6693" s="3168"/>
      <c r="L6693" s="3085"/>
      <c r="M6693" s="3085"/>
      <c r="N6693" s="3085"/>
      <c r="P6693" s="3206"/>
    </row>
    <row r="6694" spans="1:16" s="3084" customFormat="1" ht="15">
      <c r="A6694" s="3085"/>
      <c r="K6694" s="3168"/>
      <c r="L6694" s="3085"/>
      <c r="M6694" s="3085"/>
      <c r="N6694" s="3085"/>
      <c r="P6694" s="3206"/>
    </row>
    <row r="6695" spans="1:16" s="3084" customFormat="1" ht="15">
      <c r="A6695" s="3085"/>
      <c r="K6695" s="3168"/>
      <c r="L6695" s="3085"/>
      <c r="M6695" s="3085"/>
      <c r="N6695" s="3085"/>
      <c r="P6695" s="3206"/>
    </row>
    <row r="6696" spans="1:16" s="3084" customFormat="1" ht="15">
      <c r="A6696" s="3085"/>
      <c r="K6696" s="3168"/>
      <c r="L6696" s="3085"/>
      <c r="M6696" s="3085"/>
      <c r="N6696" s="3085"/>
      <c r="P6696" s="3206"/>
    </row>
    <row r="6697" spans="1:16" s="3084" customFormat="1" ht="15">
      <c r="A6697" s="3085"/>
      <c r="K6697" s="3168"/>
      <c r="L6697" s="3085"/>
      <c r="M6697" s="3085"/>
      <c r="N6697" s="3085"/>
      <c r="P6697" s="3206"/>
    </row>
    <row r="6698" spans="1:16" s="3084" customFormat="1" ht="15">
      <c r="A6698" s="3085"/>
      <c r="K6698" s="3168"/>
      <c r="L6698" s="3085"/>
      <c r="M6698" s="3085"/>
      <c r="N6698" s="3085"/>
      <c r="P6698" s="3206"/>
    </row>
    <row r="6699" spans="1:16" s="3084" customFormat="1" ht="15">
      <c r="A6699" s="3085"/>
      <c r="K6699" s="3168"/>
      <c r="L6699" s="3085"/>
      <c r="M6699" s="3085"/>
      <c r="N6699" s="3085"/>
      <c r="P6699" s="3206"/>
    </row>
    <row r="6700" spans="1:16" s="3084" customFormat="1" ht="15">
      <c r="A6700" s="3085"/>
      <c r="K6700" s="3168"/>
      <c r="L6700" s="3085"/>
      <c r="M6700" s="3085"/>
      <c r="N6700" s="3085"/>
      <c r="P6700" s="3206"/>
    </row>
    <row r="6701" spans="1:16" s="3084" customFormat="1" ht="15">
      <c r="A6701" s="3085"/>
      <c r="K6701" s="3168"/>
      <c r="L6701" s="3085"/>
      <c r="M6701" s="3085"/>
      <c r="N6701" s="3085"/>
      <c r="P6701" s="3206"/>
    </row>
    <row r="6702" spans="1:16" s="3084" customFormat="1" ht="15">
      <c r="A6702" s="3085"/>
      <c r="K6702" s="3168"/>
      <c r="L6702" s="3085"/>
      <c r="M6702" s="3085"/>
      <c r="N6702" s="3085"/>
      <c r="P6702" s="3206"/>
    </row>
    <row r="6703" spans="1:16" s="3084" customFormat="1" ht="15">
      <c r="A6703" s="3085"/>
      <c r="K6703" s="3168"/>
      <c r="L6703" s="3085"/>
      <c r="M6703" s="3085"/>
      <c r="N6703" s="3085"/>
      <c r="P6703" s="3206"/>
    </row>
    <row r="6704" spans="1:16" s="3084" customFormat="1" ht="15">
      <c r="A6704" s="3085"/>
      <c r="K6704" s="3168"/>
      <c r="L6704" s="3085"/>
      <c r="M6704" s="3085"/>
      <c r="N6704" s="3085"/>
      <c r="P6704" s="3206"/>
    </row>
    <row r="6705" spans="1:16" s="3084" customFormat="1" ht="15">
      <c r="A6705" s="3085"/>
      <c r="K6705" s="3168"/>
      <c r="L6705" s="3085"/>
      <c r="M6705" s="3085"/>
      <c r="N6705" s="3085"/>
      <c r="P6705" s="3206"/>
    </row>
    <row r="6706" spans="1:16" s="3084" customFormat="1" ht="15">
      <c r="A6706" s="3085"/>
      <c r="K6706" s="3168"/>
      <c r="L6706" s="3085"/>
      <c r="M6706" s="3085"/>
      <c r="N6706" s="3085"/>
      <c r="P6706" s="3206"/>
    </row>
    <row r="6707" spans="1:16" s="3084" customFormat="1" ht="15">
      <c r="A6707" s="3085"/>
      <c r="K6707" s="3168"/>
      <c r="L6707" s="3085"/>
      <c r="M6707" s="3085"/>
      <c r="N6707" s="3085"/>
      <c r="P6707" s="3206"/>
    </row>
    <row r="6708" spans="1:16" s="3084" customFormat="1" ht="15">
      <c r="A6708" s="3085"/>
      <c r="K6708" s="3168"/>
      <c r="L6708" s="3085"/>
      <c r="M6708" s="3085"/>
      <c r="N6708" s="3085"/>
      <c r="P6708" s="3206"/>
    </row>
    <row r="6709" spans="1:16" s="3084" customFormat="1" ht="15">
      <c r="A6709" s="3085"/>
      <c r="K6709" s="3168"/>
      <c r="L6709" s="3085"/>
      <c r="M6709" s="3085"/>
      <c r="N6709" s="3085"/>
      <c r="P6709" s="3206"/>
    </row>
    <row r="6710" spans="1:16" s="3084" customFormat="1" ht="15">
      <c r="A6710" s="3085"/>
      <c r="K6710" s="3168"/>
      <c r="L6710" s="3085"/>
      <c r="M6710" s="3085"/>
      <c r="N6710" s="3085"/>
      <c r="P6710" s="3206"/>
    </row>
    <row r="6711" spans="1:16" s="3084" customFormat="1" ht="15">
      <c r="A6711" s="3085"/>
      <c r="K6711" s="3168"/>
      <c r="L6711" s="3085"/>
      <c r="M6711" s="3085"/>
      <c r="N6711" s="3085"/>
      <c r="P6711" s="3206"/>
    </row>
    <row r="6712" spans="1:16" s="3084" customFormat="1" ht="15">
      <c r="A6712" s="3085"/>
      <c r="K6712" s="3168"/>
      <c r="L6712" s="3085"/>
      <c r="M6712" s="3085"/>
      <c r="N6712" s="3085"/>
      <c r="P6712" s="3206"/>
    </row>
    <row r="6713" spans="1:16" s="3084" customFormat="1" ht="15">
      <c r="A6713" s="3085"/>
      <c r="K6713" s="3168"/>
      <c r="L6713" s="3085"/>
      <c r="M6713" s="3085"/>
      <c r="N6713" s="3085"/>
      <c r="P6713" s="3206"/>
    </row>
    <row r="6714" spans="1:16" s="3084" customFormat="1" ht="15">
      <c r="A6714" s="3085"/>
      <c r="K6714" s="3168"/>
      <c r="L6714" s="3085"/>
      <c r="M6714" s="3085"/>
      <c r="N6714" s="3085"/>
      <c r="P6714" s="3206"/>
    </row>
    <row r="6715" spans="1:16" s="3084" customFormat="1" ht="15">
      <c r="A6715" s="3085"/>
      <c r="K6715" s="3168"/>
      <c r="L6715" s="3085"/>
      <c r="M6715" s="3085"/>
      <c r="N6715" s="3085"/>
      <c r="P6715" s="3206"/>
    </row>
    <row r="6716" spans="1:16" s="3084" customFormat="1" ht="15">
      <c r="A6716" s="3085"/>
      <c r="K6716" s="3168"/>
      <c r="L6716" s="3085"/>
      <c r="M6716" s="3085"/>
      <c r="N6716" s="3085"/>
      <c r="P6716" s="3206"/>
    </row>
    <row r="6717" spans="1:16" s="3084" customFormat="1" ht="15">
      <c r="A6717" s="3085"/>
      <c r="K6717" s="3168"/>
      <c r="L6717" s="3085"/>
      <c r="M6717" s="3085"/>
      <c r="N6717" s="3085"/>
      <c r="P6717" s="3206"/>
    </row>
    <row r="6718" spans="1:16" s="3084" customFormat="1" ht="15">
      <c r="A6718" s="3085"/>
      <c r="K6718" s="3168"/>
      <c r="L6718" s="3085"/>
      <c r="M6718" s="3085"/>
      <c r="N6718" s="3085"/>
      <c r="P6718" s="3206"/>
    </row>
    <row r="6719" spans="1:16" s="3084" customFormat="1" ht="15">
      <c r="A6719" s="3085"/>
      <c r="K6719" s="3168"/>
      <c r="L6719" s="3085"/>
      <c r="M6719" s="3085"/>
      <c r="N6719" s="3085"/>
      <c r="P6719" s="3206"/>
    </row>
    <row r="6720" spans="1:16" s="3084" customFormat="1" ht="15">
      <c r="A6720" s="3085"/>
      <c r="K6720" s="3168"/>
      <c r="L6720" s="3085"/>
      <c r="M6720" s="3085"/>
      <c r="N6720" s="3085"/>
      <c r="P6720" s="3206"/>
    </row>
    <row r="6721" spans="1:16" s="3084" customFormat="1" ht="15">
      <c r="A6721" s="3085"/>
      <c r="K6721" s="3168"/>
      <c r="L6721" s="3085"/>
      <c r="M6721" s="3085"/>
      <c r="N6721" s="3085"/>
      <c r="P6721" s="3206"/>
    </row>
    <row r="6722" spans="1:16" s="3084" customFormat="1" ht="15">
      <c r="A6722" s="3085"/>
      <c r="K6722" s="3168"/>
      <c r="L6722" s="3085"/>
      <c r="M6722" s="3085"/>
      <c r="N6722" s="3085"/>
      <c r="P6722" s="3206"/>
    </row>
    <row r="6723" spans="1:16" s="3084" customFormat="1" ht="15">
      <c r="A6723" s="3085"/>
      <c r="K6723" s="3168"/>
      <c r="L6723" s="3085"/>
      <c r="M6723" s="3085"/>
      <c r="N6723" s="3085"/>
      <c r="P6723" s="3206"/>
    </row>
    <row r="6724" spans="1:16" s="3084" customFormat="1" ht="15">
      <c r="A6724" s="3085"/>
      <c r="K6724" s="3168"/>
      <c r="L6724" s="3085"/>
      <c r="M6724" s="3085"/>
      <c r="N6724" s="3085"/>
      <c r="P6724" s="3206"/>
    </row>
    <row r="6725" spans="1:16" s="3084" customFormat="1" ht="15">
      <c r="A6725" s="3085"/>
      <c r="K6725" s="3168"/>
      <c r="L6725" s="3085"/>
      <c r="M6725" s="3085"/>
      <c r="N6725" s="3085"/>
      <c r="P6725" s="3206"/>
    </row>
    <row r="6726" spans="1:16" s="3084" customFormat="1" ht="15">
      <c r="A6726" s="3085"/>
      <c r="K6726" s="3168"/>
      <c r="L6726" s="3085"/>
      <c r="M6726" s="3085"/>
      <c r="N6726" s="3085"/>
      <c r="P6726" s="3206"/>
    </row>
    <row r="6727" spans="1:16" s="3084" customFormat="1" ht="15">
      <c r="A6727" s="3085"/>
      <c r="K6727" s="3168"/>
      <c r="L6727" s="3085"/>
      <c r="M6727" s="3085"/>
      <c r="N6727" s="3085"/>
      <c r="P6727" s="3206"/>
    </row>
    <row r="6728" spans="1:16" s="3084" customFormat="1" ht="15">
      <c r="A6728" s="3085"/>
      <c r="K6728" s="3168"/>
      <c r="L6728" s="3085"/>
      <c r="M6728" s="3085"/>
      <c r="N6728" s="3085"/>
      <c r="P6728" s="3206"/>
    </row>
    <row r="6729" spans="1:16" s="3084" customFormat="1" ht="15">
      <c r="A6729" s="3085"/>
      <c r="K6729" s="3168"/>
      <c r="L6729" s="3085"/>
      <c r="M6729" s="3085"/>
      <c r="N6729" s="3085"/>
      <c r="P6729" s="3206"/>
    </row>
    <row r="6730" spans="1:16" s="3084" customFormat="1" ht="15">
      <c r="A6730" s="3085"/>
      <c r="K6730" s="3168"/>
      <c r="L6730" s="3085"/>
      <c r="M6730" s="3085"/>
      <c r="N6730" s="3085"/>
      <c r="P6730" s="3206"/>
    </row>
    <row r="6731" spans="1:16" s="3084" customFormat="1" ht="15">
      <c r="A6731" s="3085"/>
      <c r="K6731" s="3168"/>
      <c r="L6731" s="3085"/>
      <c r="M6731" s="3085"/>
      <c r="N6731" s="3085"/>
      <c r="P6731" s="3206"/>
    </row>
    <row r="6732" spans="1:16" s="3084" customFormat="1" ht="15">
      <c r="A6732" s="3085"/>
      <c r="K6732" s="3168"/>
      <c r="L6732" s="3085"/>
      <c r="M6732" s="3085"/>
      <c r="N6732" s="3085"/>
      <c r="P6732" s="3206"/>
    </row>
    <row r="6733" spans="1:16" s="3084" customFormat="1" ht="15">
      <c r="A6733" s="3085"/>
      <c r="K6733" s="3168"/>
      <c r="L6733" s="3085"/>
      <c r="M6733" s="3085"/>
      <c r="N6733" s="3085"/>
      <c r="P6733" s="3206"/>
    </row>
    <row r="6734" spans="1:16" s="3084" customFormat="1" ht="15">
      <c r="A6734" s="3085"/>
      <c r="K6734" s="3168"/>
      <c r="L6734" s="3085"/>
      <c r="M6734" s="3085"/>
      <c r="N6734" s="3085"/>
      <c r="P6734" s="3206"/>
    </row>
    <row r="6735" spans="1:16" s="3084" customFormat="1" ht="15">
      <c r="A6735" s="3085"/>
      <c r="K6735" s="3168"/>
      <c r="L6735" s="3085"/>
      <c r="M6735" s="3085"/>
      <c r="N6735" s="3085"/>
      <c r="P6735" s="3206"/>
    </row>
    <row r="6736" spans="1:16" s="3084" customFormat="1" ht="15">
      <c r="A6736" s="3085"/>
      <c r="K6736" s="3168"/>
      <c r="L6736" s="3085"/>
      <c r="M6736" s="3085"/>
      <c r="N6736" s="3085"/>
      <c r="P6736" s="3206"/>
    </row>
    <row r="6737" spans="1:16" s="3084" customFormat="1" ht="15">
      <c r="A6737" s="3085"/>
      <c r="K6737" s="3168"/>
      <c r="L6737" s="3085"/>
      <c r="M6737" s="3085"/>
      <c r="N6737" s="3085"/>
      <c r="P6737" s="3206"/>
    </row>
    <row r="6738" spans="1:16" s="3084" customFormat="1" ht="15">
      <c r="A6738" s="3085"/>
      <c r="K6738" s="3168"/>
      <c r="L6738" s="3085"/>
      <c r="M6738" s="3085"/>
      <c r="N6738" s="3085"/>
      <c r="P6738" s="3206"/>
    </row>
    <row r="6739" spans="1:16" s="3084" customFormat="1" ht="15">
      <c r="A6739" s="3085"/>
      <c r="K6739" s="3168"/>
      <c r="L6739" s="3085"/>
      <c r="M6739" s="3085"/>
      <c r="N6739" s="3085"/>
      <c r="P6739" s="3206"/>
    </row>
    <row r="6740" spans="1:16" s="3084" customFormat="1" ht="15">
      <c r="A6740" s="3085"/>
      <c r="K6740" s="3168"/>
      <c r="L6740" s="3085"/>
      <c r="M6740" s="3085"/>
      <c r="N6740" s="3085"/>
      <c r="P6740" s="3206"/>
    </row>
    <row r="6741" spans="1:16" s="3084" customFormat="1" ht="15">
      <c r="A6741" s="3085"/>
      <c r="K6741" s="3168"/>
      <c r="L6741" s="3085"/>
      <c r="M6741" s="3085"/>
      <c r="N6741" s="3085"/>
      <c r="P6741" s="3206"/>
    </row>
    <row r="6742" spans="1:16" s="3084" customFormat="1" ht="15">
      <c r="A6742" s="3085"/>
      <c r="K6742" s="3168"/>
      <c r="L6742" s="3085"/>
      <c r="M6742" s="3085"/>
      <c r="N6742" s="3085"/>
      <c r="P6742" s="3206"/>
    </row>
    <row r="6743" spans="1:16" s="3084" customFormat="1" ht="15">
      <c r="A6743" s="3085"/>
      <c r="K6743" s="3168"/>
      <c r="L6743" s="3085"/>
      <c r="M6743" s="3085"/>
      <c r="N6743" s="3085"/>
      <c r="P6743" s="3206"/>
    </row>
    <row r="6744" spans="1:16" s="3084" customFormat="1" ht="15">
      <c r="A6744" s="3085"/>
      <c r="K6744" s="3168"/>
      <c r="L6744" s="3085"/>
      <c r="M6744" s="3085"/>
      <c r="N6744" s="3085"/>
      <c r="P6744" s="3206"/>
    </row>
    <row r="6745" spans="1:16" s="3084" customFormat="1" ht="15">
      <c r="A6745" s="3085"/>
      <c r="K6745" s="3168"/>
      <c r="L6745" s="3085"/>
      <c r="M6745" s="3085"/>
      <c r="N6745" s="3085"/>
      <c r="P6745" s="3206"/>
    </row>
    <row r="6746" spans="1:16" s="3084" customFormat="1" ht="15">
      <c r="A6746" s="3085"/>
      <c r="K6746" s="3168"/>
      <c r="L6746" s="3085"/>
      <c r="M6746" s="3085"/>
      <c r="N6746" s="3085"/>
      <c r="P6746" s="3206"/>
    </row>
    <row r="6747" spans="1:16" s="3084" customFormat="1" ht="15">
      <c r="A6747" s="3085"/>
      <c r="K6747" s="3168"/>
      <c r="L6747" s="3085"/>
      <c r="M6747" s="3085"/>
      <c r="N6747" s="3085"/>
      <c r="P6747" s="3206"/>
    </row>
    <row r="6748" spans="1:16" s="3084" customFormat="1" ht="15">
      <c r="A6748" s="3085"/>
      <c r="K6748" s="3168"/>
      <c r="L6748" s="3085"/>
      <c r="M6748" s="3085"/>
      <c r="N6748" s="3085"/>
      <c r="P6748" s="3206"/>
    </row>
    <row r="6749" spans="1:16" s="3084" customFormat="1" ht="15">
      <c r="A6749" s="3085"/>
      <c r="K6749" s="3168"/>
      <c r="L6749" s="3085"/>
      <c r="M6749" s="3085"/>
      <c r="N6749" s="3085"/>
      <c r="P6749" s="3206"/>
    </row>
    <row r="6750" spans="1:16" s="3084" customFormat="1" ht="15">
      <c r="A6750" s="3085"/>
      <c r="K6750" s="3168"/>
      <c r="L6750" s="3085"/>
      <c r="M6750" s="3085"/>
      <c r="N6750" s="3085"/>
      <c r="P6750" s="3206"/>
    </row>
    <row r="6751" spans="1:16" s="3084" customFormat="1" ht="15">
      <c r="A6751" s="3085"/>
      <c r="K6751" s="3168"/>
      <c r="L6751" s="3085"/>
      <c r="M6751" s="3085"/>
      <c r="N6751" s="3085"/>
      <c r="P6751" s="3206"/>
    </row>
    <row r="6752" spans="1:16" s="3084" customFormat="1" ht="15">
      <c r="A6752" s="3085"/>
      <c r="K6752" s="3168"/>
      <c r="L6752" s="3085"/>
      <c r="M6752" s="3085"/>
      <c r="N6752" s="3085"/>
      <c r="P6752" s="3206"/>
    </row>
    <row r="6753" spans="1:16" s="3084" customFormat="1" ht="15">
      <c r="A6753" s="3085"/>
      <c r="K6753" s="3168"/>
      <c r="L6753" s="3085"/>
      <c r="M6753" s="3085"/>
      <c r="N6753" s="3085"/>
      <c r="P6753" s="3206"/>
    </row>
    <row r="6754" spans="1:16" s="3084" customFormat="1" ht="15">
      <c r="A6754" s="3085"/>
      <c r="K6754" s="3168"/>
      <c r="L6754" s="3085"/>
      <c r="M6754" s="3085"/>
      <c r="N6754" s="3085"/>
      <c r="P6754" s="3206"/>
    </row>
    <row r="6755" spans="1:16" s="3084" customFormat="1" ht="15">
      <c r="A6755" s="3085"/>
      <c r="K6755" s="3168"/>
      <c r="L6755" s="3085"/>
      <c r="M6755" s="3085"/>
      <c r="N6755" s="3085"/>
      <c r="P6755" s="3206"/>
    </row>
    <row r="6756" spans="1:16" s="3084" customFormat="1" ht="15">
      <c r="A6756" s="3085"/>
      <c r="K6756" s="3168"/>
      <c r="L6756" s="3085"/>
      <c r="M6756" s="3085"/>
      <c r="N6756" s="3085"/>
      <c r="P6756" s="3206"/>
    </row>
    <row r="6757" spans="1:16" s="3084" customFormat="1" ht="15">
      <c r="A6757" s="3085"/>
      <c r="K6757" s="3168"/>
      <c r="L6757" s="3085"/>
      <c r="M6757" s="3085"/>
      <c r="N6757" s="3085"/>
      <c r="P6757" s="3206"/>
    </row>
    <row r="6758" spans="1:16" s="3084" customFormat="1" ht="15">
      <c r="A6758" s="3085"/>
      <c r="K6758" s="3168"/>
      <c r="L6758" s="3085"/>
      <c r="M6758" s="3085"/>
      <c r="N6758" s="3085"/>
      <c r="P6758" s="3206"/>
    </row>
    <row r="6759" spans="1:16" s="3084" customFormat="1" ht="15">
      <c r="A6759" s="3085"/>
      <c r="K6759" s="3168"/>
      <c r="L6759" s="3085"/>
      <c r="M6759" s="3085"/>
      <c r="N6759" s="3085"/>
      <c r="P6759" s="3206"/>
    </row>
    <row r="6760" spans="1:16" s="3084" customFormat="1" ht="15">
      <c r="A6760" s="3085"/>
      <c r="K6760" s="3168"/>
      <c r="L6760" s="3085"/>
      <c r="M6760" s="3085"/>
      <c r="N6760" s="3085"/>
      <c r="P6760" s="3206"/>
    </row>
    <row r="6761" spans="1:16" s="3084" customFormat="1" ht="15">
      <c r="A6761" s="3085"/>
      <c r="K6761" s="3168"/>
      <c r="L6761" s="3085"/>
      <c r="M6761" s="3085"/>
      <c r="N6761" s="3085"/>
      <c r="P6761" s="3206"/>
    </row>
    <row r="6762" spans="1:16" s="3084" customFormat="1" ht="15">
      <c r="A6762" s="3085"/>
      <c r="K6762" s="3168"/>
      <c r="L6762" s="3085"/>
      <c r="M6762" s="3085"/>
      <c r="N6762" s="3085"/>
      <c r="P6762" s="3206"/>
    </row>
    <row r="6763" spans="1:16" s="3084" customFormat="1" ht="15">
      <c r="A6763" s="3085"/>
      <c r="K6763" s="3168"/>
      <c r="L6763" s="3085"/>
      <c r="M6763" s="3085"/>
      <c r="N6763" s="3085"/>
      <c r="P6763" s="3206"/>
    </row>
    <row r="6764" spans="1:16" s="3084" customFormat="1" ht="15">
      <c r="A6764" s="3085"/>
      <c r="K6764" s="3168"/>
      <c r="L6764" s="3085"/>
      <c r="M6764" s="3085"/>
      <c r="N6764" s="3085"/>
      <c r="P6764" s="3206"/>
    </row>
    <row r="6765" spans="1:16" s="3084" customFormat="1" ht="15">
      <c r="A6765" s="3085"/>
      <c r="K6765" s="3168"/>
      <c r="L6765" s="3085"/>
      <c r="M6765" s="3085"/>
      <c r="N6765" s="3085"/>
      <c r="P6765" s="3206"/>
    </row>
    <row r="6766" spans="1:16" s="3084" customFormat="1" ht="15">
      <c r="A6766" s="3085"/>
      <c r="K6766" s="3168"/>
      <c r="L6766" s="3085"/>
      <c r="M6766" s="3085"/>
      <c r="N6766" s="3085"/>
      <c r="P6766" s="3206"/>
    </row>
    <row r="6767" spans="1:16" s="3084" customFormat="1" ht="15">
      <c r="A6767" s="3085"/>
      <c r="K6767" s="3168"/>
      <c r="L6767" s="3085"/>
      <c r="M6767" s="3085"/>
      <c r="N6767" s="3085"/>
      <c r="P6767" s="3206"/>
    </row>
    <row r="6768" spans="1:16" s="3084" customFormat="1" ht="15">
      <c r="A6768" s="3085"/>
      <c r="K6768" s="3168"/>
      <c r="L6768" s="3085"/>
      <c r="M6768" s="3085"/>
      <c r="N6768" s="3085"/>
      <c r="P6768" s="3206"/>
    </row>
    <row r="6769" spans="1:16" s="3084" customFormat="1" ht="15">
      <c r="A6769" s="3085"/>
      <c r="K6769" s="3168"/>
      <c r="L6769" s="3085"/>
      <c r="M6769" s="3085"/>
      <c r="N6769" s="3085"/>
      <c r="P6769" s="3206"/>
    </row>
    <row r="6770" spans="1:16" s="3084" customFormat="1" ht="15">
      <c r="A6770" s="3085"/>
      <c r="K6770" s="3168"/>
      <c r="L6770" s="3085"/>
      <c r="M6770" s="3085"/>
      <c r="N6770" s="3085"/>
      <c r="P6770" s="3206"/>
    </row>
    <row r="6771" spans="1:16" s="3084" customFormat="1" ht="15">
      <c r="A6771" s="3085"/>
      <c r="K6771" s="3168"/>
      <c r="L6771" s="3085"/>
      <c r="M6771" s="3085"/>
      <c r="N6771" s="3085"/>
      <c r="P6771" s="3206"/>
    </row>
    <row r="6772" spans="1:16" s="3084" customFormat="1" ht="15">
      <c r="A6772" s="3085"/>
      <c r="K6772" s="3168"/>
      <c r="L6772" s="3085"/>
      <c r="M6772" s="3085"/>
      <c r="N6772" s="3085"/>
      <c r="P6772" s="3206"/>
    </row>
    <row r="6773" spans="1:16" s="3084" customFormat="1" ht="15">
      <c r="A6773" s="3085"/>
      <c r="K6773" s="3168"/>
      <c r="L6773" s="3085"/>
      <c r="M6773" s="3085"/>
      <c r="N6773" s="3085"/>
      <c r="P6773" s="3206"/>
    </row>
    <row r="6774" spans="1:16" s="3084" customFormat="1" ht="15">
      <c r="A6774" s="3085"/>
      <c r="K6774" s="3168"/>
      <c r="L6774" s="3085"/>
      <c r="M6774" s="3085"/>
      <c r="N6774" s="3085"/>
      <c r="P6774" s="3206"/>
    </row>
    <row r="6775" spans="1:16" s="3084" customFormat="1" ht="15">
      <c r="A6775" s="3085"/>
      <c r="K6775" s="3168"/>
      <c r="L6775" s="3085"/>
      <c r="M6775" s="3085"/>
      <c r="N6775" s="3085"/>
      <c r="P6775" s="3206"/>
    </row>
    <row r="6776" spans="1:16" s="3084" customFormat="1" ht="15">
      <c r="A6776" s="3085"/>
      <c r="K6776" s="3168"/>
      <c r="L6776" s="3085"/>
      <c r="M6776" s="3085"/>
      <c r="N6776" s="3085"/>
      <c r="P6776" s="3206"/>
    </row>
    <row r="6777" spans="1:16" s="3084" customFormat="1" ht="15">
      <c r="A6777" s="3085"/>
      <c r="K6777" s="3168"/>
      <c r="L6777" s="3085"/>
      <c r="M6777" s="3085"/>
      <c r="N6777" s="3085"/>
      <c r="P6777" s="3206"/>
    </row>
    <row r="6778" spans="1:16" s="3084" customFormat="1" ht="15">
      <c r="A6778" s="3085"/>
      <c r="K6778" s="3168"/>
      <c r="L6778" s="3085"/>
      <c r="M6778" s="3085"/>
      <c r="N6778" s="3085"/>
      <c r="P6778" s="3206"/>
    </row>
    <row r="6779" spans="1:16" s="3084" customFormat="1" ht="15">
      <c r="A6779" s="3085"/>
      <c r="K6779" s="3168"/>
      <c r="L6779" s="3085"/>
      <c r="M6779" s="3085"/>
      <c r="N6779" s="3085"/>
      <c r="P6779" s="3206"/>
    </row>
    <row r="6780" spans="1:16" s="3084" customFormat="1" ht="15">
      <c r="A6780" s="3085"/>
      <c r="K6780" s="3168"/>
      <c r="L6780" s="3085"/>
      <c r="M6780" s="3085"/>
      <c r="N6780" s="3085"/>
      <c r="P6780" s="3206"/>
    </row>
    <row r="6781" spans="1:16" s="3084" customFormat="1" ht="15">
      <c r="A6781" s="3085"/>
      <c r="K6781" s="3168"/>
      <c r="L6781" s="3085"/>
      <c r="M6781" s="3085"/>
      <c r="N6781" s="3085"/>
      <c r="P6781" s="3206"/>
    </row>
    <row r="6782" spans="1:16" s="3084" customFormat="1" ht="15">
      <c r="A6782" s="3085"/>
      <c r="K6782" s="3168"/>
      <c r="L6782" s="3085"/>
      <c r="M6782" s="3085"/>
      <c r="N6782" s="3085"/>
      <c r="P6782" s="3206"/>
    </row>
    <row r="6783" spans="1:16" s="3084" customFormat="1" ht="15">
      <c r="A6783" s="3085"/>
      <c r="K6783" s="3168"/>
      <c r="L6783" s="3085"/>
      <c r="M6783" s="3085"/>
      <c r="N6783" s="3085"/>
      <c r="P6783" s="3206"/>
    </row>
    <row r="6784" spans="1:16" s="3084" customFormat="1" ht="15">
      <c r="A6784" s="3085"/>
      <c r="K6784" s="3168"/>
      <c r="L6784" s="3085"/>
      <c r="M6784" s="3085"/>
      <c r="N6784" s="3085"/>
      <c r="P6784" s="3206"/>
    </row>
    <row r="6785" spans="1:16" s="3084" customFormat="1" ht="15">
      <c r="A6785" s="3085"/>
      <c r="K6785" s="3168"/>
      <c r="L6785" s="3085"/>
      <c r="M6785" s="3085"/>
      <c r="N6785" s="3085"/>
      <c r="P6785" s="3206"/>
    </row>
    <row r="6786" spans="1:16" s="3084" customFormat="1" ht="15">
      <c r="A6786" s="3085"/>
      <c r="K6786" s="3168"/>
      <c r="L6786" s="3085"/>
      <c r="M6786" s="3085"/>
      <c r="N6786" s="3085"/>
      <c r="P6786" s="3206"/>
    </row>
    <row r="6787" spans="1:16" s="3084" customFormat="1" ht="15">
      <c r="A6787" s="3085"/>
      <c r="K6787" s="3168"/>
      <c r="L6787" s="3085"/>
      <c r="M6787" s="3085"/>
      <c r="N6787" s="3085"/>
      <c r="P6787" s="3206"/>
    </row>
    <row r="6788" spans="1:16" s="3084" customFormat="1" ht="15">
      <c r="A6788" s="3085"/>
      <c r="K6788" s="3168"/>
      <c r="L6788" s="3085"/>
      <c r="M6788" s="3085"/>
      <c r="N6788" s="3085"/>
      <c r="P6788" s="3206"/>
    </row>
    <row r="6789" spans="1:16" s="3084" customFormat="1" ht="15">
      <c r="A6789" s="3085"/>
      <c r="K6789" s="3168"/>
      <c r="L6789" s="3085"/>
      <c r="M6789" s="3085"/>
      <c r="N6789" s="3085"/>
      <c r="P6789" s="3206"/>
    </row>
    <row r="6790" spans="1:16" s="3084" customFormat="1" ht="15">
      <c r="A6790" s="3085"/>
      <c r="K6790" s="3168"/>
      <c r="L6790" s="3085"/>
      <c r="M6790" s="3085"/>
      <c r="N6790" s="3085"/>
      <c r="P6790" s="3206"/>
    </row>
    <row r="6791" spans="1:16" s="3084" customFormat="1" ht="15">
      <c r="A6791" s="3085"/>
      <c r="K6791" s="3168"/>
      <c r="L6791" s="3085"/>
      <c r="M6791" s="3085"/>
      <c r="N6791" s="3085"/>
      <c r="P6791" s="3206"/>
    </row>
    <row r="6792" spans="1:16" s="3084" customFormat="1" ht="15">
      <c r="A6792" s="3085"/>
      <c r="K6792" s="3168"/>
      <c r="L6792" s="3085"/>
      <c r="M6792" s="3085"/>
      <c r="N6792" s="3085"/>
      <c r="P6792" s="3206"/>
    </row>
    <row r="6793" spans="1:16" s="3084" customFormat="1" ht="15">
      <c r="A6793" s="3085"/>
      <c r="K6793" s="3168"/>
      <c r="L6793" s="3085"/>
      <c r="M6793" s="3085"/>
      <c r="N6793" s="3085"/>
      <c r="P6793" s="3206"/>
    </row>
    <row r="6794" spans="1:16" s="3084" customFormat="1" ht="15">
      <c r="A6794" s="3085"/>
      <c r="K6794" s="3168"/>
      <c r="L6794" s="3085"/>
      <c r="M6794" s="3085"/>
      <c r="N6794" s="3085"/>
      <c r="P6794" s="3206"/>
    </row>
    <row r="6795" spans="1:16" s="3084" customFormat="1" ht="15">
      <c r="A6795" s="3085"/>
      <c r="K6795" s="3168"/>
      <c r="L6795" s="3085"/>
      <c r="M6795" s="3085"/>
      <c r="N6795" s="3085"/>
      <c r="P6795" s="3206"/>
    </row>
    <row r="6796" spans="1:16" s="3084" customFormat="1" ht="15">
      <c r="A6796" s="3085"/>
      <c r="K6796" s="3168"/>
      <c r="L6796" s="3085"/>
      <c r="M6796" s="3085"/>
      <c r="N6796" s="3085"/>
      <c r="P6796" s="3206"/>
    </row>
    <row r="6797" spans="1:16" s="3084" customFormat="1" ht="15">
      <c r="A6797" s="3085"/>
      <c r="K6797" s="3168"/>
      <c r="L6797" s="3085"/>
      <c r="M6797" s="3085"/>
      <c r="N6797" s="3085"/>
      <c r="P6797" s="3206"/>
    </row>
    <row r="6798" spans="1:16" s="3084" customFormat="1" ht="15">
      <c r="A6798" s="3085"/>
      <c r="K6798" s="3168"/>
      <c r="L6798" s="3085"/>
      <c r="M6798" s="3085"/>
      <c r="N6798" s="3085"/>
      <c r="P6798" s="3206"/>
    </row>
    <row r="6799" spans="1:16" s="3084" customFormat="1" ht="15">
      <c r="A6799" s="3085"/>
      <c r="K6799" s="3168"/>
      <c r="L6799" s="3085"/>
      <c r="M6799" s="3085"/>
      <c r="N6799" s="3085"/>
      <c r="P6799" s="3206"/>
    </row>
    <row r="6800" spans="1:16" s="3084" customFormat="1" ht="15">
      <c r="A6800" s="3085"/>
      <c r="K6800" s="3168"/>
      <c r="L6800" s="3085"/>
      <c r="M6800" s="3085"/>
      <c r="N6800" s="3085"/>
      <c r="P6800" s="3206"/>
    </row>
    <row r="6801" spans="1:16" s="3084" customFormat="1" ht="15">
      <c r="A6801" s="3085"/>
      <c r="K6801" s="3168"/>
      <c r="L6801" s="3085"/>
      <c r="M6801" s="3085"/>
      <c r="N6801" s="3085"/>
      <c r="P6801" s="3206"/>
    </row>
    <row r="6802" spans="1:16" s="3084" customFormat="1" ht="15">
      <c r="A6802" s="3085"/>
      <c r="K6802" s="3168"/>
      <c r="L6802" s="3085"/>
      <c r="M6802" s="3085"/>
      <c r="N6802" s="3085"/>
      <c r="P6802" s="3206"/>
    </row>
    <row r="6803" spans="1:16" s="3084" customFormat="1" ht="15">
      <c r="A6803" s="3085"/>
      <c r="K6803" s="3168"/>
      <c r="L6803" s="3085"/>
      <c r="M6803" s="3085"/>
      <c r="N6803" s="3085"/>
      <c r="P6803" s="3206"/>
    </row>
    <row r="6804" spans="1:16" s="3084" customFormat="1" ht="15">
      <c r="A6804" s="3085"/>
      <c r="K6804" s="3168"/>
      <c r="L6804" s="3085"/>
      <c r="M6804" s="3085"/>
      <c r="N6804" s="3085"/>
      <c r="P6804" s="3206"/>
    </row>
    <row r="6805" spans="1:16" s="3084" customFormat="1" ht="15">
      <c r="A6805" s="3085"/>
      <c r="K6805" s="3168"/>
      <c r="L6805" s="3085"/>
      <c r="M6805" s="3085"/>
      <c r="N6805" s="3085"/>
      <c r="P6805" s="3206"/>
    </row>
    <row r="6806" spans="1:16" s="3084" customFormat="1" ht="15">
      <c r="A6806" s="3085"/>
      <c r="K6806" s="3168"/>
      <c r="L6806" s="3085"/>
      <c r="M6806" s="3085"/>
      <c r="N6806" s="3085"/>
      <c r="P6806" s="3206"/>
    </row>
    <row r="6807" spans="1:16" s="3084" customFormat="1" ht="15">
      <c r="A6807" s="3085"/>
      <c r="K6807" s="3168"/>
      <c r="L6807" s="3085"/>
      <c r="M6807" s="3085"/>
      <c r="N6807" s="3085"/>
      <c r="P6807" s="3206"/>
    </row>
    <row r="6808" spans="1:16" s="3084" customFormat="1" ht="15">
      <c r="A6808" s="3085"/>
      <c r="K6808" s="3168"/>
      <c r="L6808" s="3085"/>
      <c r="M6808" s="3085"/>
      <c r="N6808" s="3085"/>
      <c r="P6808" s="3206"/>
    </row>
    <row r="6809" spans="1:16" s="3084" customFormat="1" ht="15">
      <c r="A6809" s="3085"/>
      <c r="K6809" s="3168"/>
      <c r="L6809" s="3085"/>
      <c r="M6809" s="3085"/>
      <c r="N6809" s="3085"/>
      <c r="P6809" s="3206"/>
    </row>
    <row r="6810" spans="1:16" s="3084" customFormat="1" ht="15">
      <c r="A6810" s="3085"/>
      <c r="K6810" s="3168"/>
      <c r="L6810" s="3085"/>
      <c r="M6810" s="3085"/>
      <c r="N6810" s="3085"/>
      <c r="P6810" s="3206"/>
    </row>
    <row r="6811" spans="1:16" s="3084" customFormat="1" ht="15">
      <c r="A6811" s="3085"/>
      <c r="K6811" s="3168"/>
      <c r="L6811" s="3085"/>
      <c r="M6811" s="3085"/>
      <c r="N6811" s="3085"/>
      <c r="P6811" s="3206"/>
    </row>
    <row r="6812" spans="1:16" s="3084" customFormat="1" ht="15">
      <c r="A6812" s="3085"/>
      <c r="K6812" s="3168"/>
      <c r="L6812" s="3085"/>
      <c r="M6812" s="3085"/>
      <c r="N6812" s="3085"/>
      <c r="P6812" s="3206"/>
    </row>
    <row r="6813" spans="1:16" s="3084" customFormat="1" ht="15">
      <c r="A6813" s="3085"/>
      <c r="K6813" s="3168"/>
      <c r="L6813" s="3085"/>
      <c r="M6813" s="3085"/>
      <c r="N6813" s="3085"/>
      <c r="P6813" s="3206"/>
    </row>
    <row r="6814" spans="1:16" s="3084" customFormat="1" ht="15">
      <c r="A6814" s="3085"/>
      <c r="K6814" s="3168"/>
      <c r="L6814" s="3085"/>
      <c r="M6814" s="3085"/>
      <c r="N6814" s="3085"/>
      <c r="P6814" s="3206"/>
    </row>
    <row r="6815" spans="1:16" s="3084" customFormat="1" ht="15">
      <c r="A6815" s="3085"/>
      <c r="K6815" s="3168"/>
      <c r="L6815" s="3085"/>
      <c r="M6815" s="3085"/>
      <c r="N6815" s="3085"/>
      <c r="P6815" s="3206"/>
    </row>
    <row r="6816" spans="1:16" s="3084" customFormat="1" ht="15">
      <c r="A6816" s="3085"/>
      <c r="K6816" s="3168"/>
      <c r="L6816" s="3085"/>
      <c r="M6816" s="3085"/>
      <c r="N6816" s="3085"/>
      <c r="P6816" s="3206"/>
    </row>
    <row r="6817" spans="1:16" s="3084" customFormat="1" ht="15">
      <c r="A6817" s="3085"/>
      <c r="K6817" s="3168"/>
      <c r="L6817" s="3085"/>
      <c r="M6817" s="3085"/>
      <c r="N6817" s="3085"/>
      <c r="P6817" s="3206"/>
    </row>
    <row r="6818" spans="1:16" s="3084" customFormat="1" ht="15">
      <c r="A6818" s="3085"/>
      <c r="K6818" s="3168"/>
      <c r="L6818" s="3085"/>
      <c r="M6818" s="3085"/>
      <c r="N6818" s="3085"/>
      <c r="P6818" s="3206"/>
    </row>
    <row r="6819" spans="1:16" s="3084" customFormat="1" ht="15">
      <c r="A6819" s="3085"/>
      <c r="K6819" s="3168"/>
      <c r="L6819" s="3085"/>
      <c r="M6819" s="3085"/>
      <c r="N6819" s="3085"/>
      <c r="P6819" s="3206"/>
    </row>
    <row r="6820" spans="1:16" s="3084" customFormat="1" ht="15">
      <c r="A6820" s="3085"/>
      <c r="K6820" s="3168"/>
      <c r="L6820" s="3085"/>
      <c r="M6820" s="3085"/>
      <c r="N6820" s="3085"/>
      <c r="P6820" s="3206"/>
    </row>
    <row r="6821" spans="1:16" s="3084" customFormat="1" ht="15">
      <c r="A6821" s="3085"/>
      <c r="K6821" s="3168"/>
      <c r="L6821" s="3085"/>
      <c r="M6821" s="3085"/>
      <c r="N6821" s="3085"/>
      <c r="P6821" s="3206"/>
    </row>
    <row r="6822" spans="1:16" s="3084" customFormat="1" ht="15">
      <c r="A6822" s="3085"/>
      <c r="K6822" s="3168"/>
      <c r="L6822" s="3085"/>
      <c r="M6822" s="3085"/>
      <c r="N6822" s="3085"/>
      <c r="P6822" s="3206"/>
    </row>
    <row r="6823" spans="1:16" s="3084" customFormat="1" ht="15">
      <c r="A6823" s="3085"/>
      <c r="K6823" s="3168"/>
      <c r="L6823" s="3085"/>
      <c r="M6823" s="3085"/>
      <c r="N6823" s="3085"/>
      <c r="P6823" s="3206"/>
    </row>
    <row r="6824" spans="1:16" s="3084" customFormat="1" ht="15">
      <c r="A6824" s="3085"/>
      <c r="K6824" s="3168"/>
      <c r="L6824" s="3085"/>
      <c r="M6824" s="3085"/>
      <c r="N6824" s="3085"/>
      <c r="P6824" s="3206"/>
    </row>
    <row r="6825" spans="1:16" s="3084" customFormat="1" ht="15">
      <c r="A6825" s="3085"/>
      <c r="K6825" s="3168"/>
      <c r="L6825" s="3085"/>
      <c r="M6825" s="3085"/>
      <c r="N6825" s="3085"/>
      <c r="P6825" s="3206"/>
    </row>
    <row r="6826" spans="1:16" s="3084" customFormat="1" ht="15">
      <c r="A6826" s="3085"/>
      <c r="K6826" s="3168"/>
      <c r="L6826" s="3085"/>
      <c r="M6826" s="3085"/>
      <c r="N6826" s="3085"/>
      <c r="P6826" s="3206"/>
    </row>
    <row r="6827" spans="1:16" s="3084" customFormat="1" ht="15">
      <c r="A6827" s="3085"/>
      <c r="K6827" s="3168"/>
      <c r="L6827" s="3085"/>
      <c r="M6827" s="3085"/>
      <c r="N6827" s="3085"/>
      <c r="P6827" s="3206"/>
    </row>
    <row r="6828" spans="1:16" s="3084" customFormat="1" ht="15">
      <c r="A6828" s="3085"/>
      <c r="K6828" s="3168"/>
      <c r="L6828" s="3085"/>
      <c r="M6828" s="3085"/>
      <c r="N6828" s="3085"/>
      <c r="P6828" s="3206"/>
    </row>
    <row r="6829" spans="1:16" s="3084" customFormat="1" ht="15">
      <c r="A6829" s="3085"/>
      <c r="K6829" s="3168"/>
      <c r="L6829" s="3085"/>
      <c r="M6829" s="3085"/>
      <c r="N6829" s="3085"/>
      <c r="P6829" s="3206"/>
    </row>
    <row r="6830" spans="1:16" s="3084" customFormat="1" ht="15">
      <c r="A6830" s="3085"/>
      <c r="K6830" s="3168"/>
      <c r="L6830" s="3085"/>
      <c r="M6830" s="3085"/>
      <c r="N6830" s="3085"/>
      <c r="P6830" s="3206"/>
    </row>
    <row r="6831" spans="1:16" s="3084" customFormat="1" ht="15">
      <c r="A6831" s="3085"/>
      <c r="K6831" s="3168"/>
      <c r="L6831" s="3085"/>
      <c r="M6831" s="3085"/>
      <c r="N6831" s="3085"/>
      <c r="P6831" s="3206"/>
    </row>
    <row r="6832" spans="1:16" s="3084" customFormat="1" ht="15">
      <c r="A6832" s="3085"/>
      <c r="K6832" s="3168"/>
      <c r="L6832" s="3085"/>
      <c r="M6832" s="3085"/>
      <c r="N6832" s="3085"/>
      <c r="P6832" s="3206"/>
    </row>
    <row r="6833" spans="1:16" s="3084" customFormat="1" ht="15">
      <c r="A6833" s="3085"/>
      <c r="K6833" s="3168"/>
      <c r="L6833" s="3085"/>
      <c r="M6833" s="3085"/>
      <c r="N6833" s="3085"/>
      <c r="P6833" s="3206"/>
    </row>
    <row r="6834" spans="1:16" s="3084" customFormat="1" ht="15">
      <c r="A6834" s="3085"/>
      <c r="K6834" s="3168"/>
      <c r="L6834" s="3085"/>
      <c r="M6834" s="3085"/>
      <c r="N6834" s="3085"/>
      <c r="P6834" s="3206"/>
    </row>
    <row r="6835" spans="1:16" s="3084" customFormat="1" ht="15">
      <c r="A6835" s="3085"/>
      <c r="K6835" s="3168"/>
      <c r="L6835" s="3085"/>
      <c r="M6835" s="3085"/>
      <c r="N6835" s="3085"/>
      <c r="P6835" s="3206"/>
    </row>
    <row r="6836" spans="1:16" s="3084" customFormat="1" ht="15">
      <c r="A6836" s="3085"/>
      <c r="K6836" s="3168"/>
      <c r="L6836" s="3085"/>
      <c r="M6836" s="3085"/>
      <c r="N6836" s="3085"/>
      <c r="P6836" s="3206"/>
    </row>
    <row r="6837" spans="1:16" s="3084" customFormat="1" ht="15">
      <c r="A6837" s="3085"/>
      <c r="K6837" s="3168"/>
      <c r="L6837" s="3085"/>
      <c r="M6837" s="3085"/>
      <c r="N6837" s="3085"/>
      <c r="P6837" s="3206"/>
    </row>
    <row r="6838" spans="1:16" s="3084" customFormat="1" ht="15">
      <c r="A6838" s="3085"/>
      <c r="K6838" s="3168"/>
      <c r="L6838" s="3085"/>
      <c r="M6838" s="3085"/>
      <c r="N6838" s="3085"/>
      <c r="P6838" s="3206"/>
    </row>
    <row r="6839" spans="1:16" s="3084" customFormat="1" ht="15">
      <c r="A6839" s="3085"/>
      <c r="K6839" s="3168"/>
      <c r="L6839" s="3085"/>
      <c r="M6839" s="3085"/>
      <c r="N6839" s="3085"/>
      <c r="P6839" s="3206"/>
    </row>
    <row r="6840" spans="1:16" s="3084" customFormat="1" ht="15">
      <c r="A6840" s="3085"/>
      <c r="K6840" s="3168"/>
      <c r="L6840" s="3085"/>
      <c r="M6840" s="3085"/>
      <c r="N6840" s="3085"/>
      <c r="P6840" s="3206"/>
    </row>
    <row r="6841" spans="1:16" s="3084" customFormat="1" ht="15">
      <c r="A6841" s="3085"/>
      <c r="K6841" s="3168"/>
      <c r="L6841" s="3085"/>
      <c r="M6841" s="3085"/>
      <c r="N6841" s="3085"/>
      <c r="P6841" s="3206"/>
    </row>
    <row r="6842" spans="1:16" s="3084" customFormat="1" ht="15">
      <c r="A6842" s="3085"/>
      <c r="K6842" s="3168"/>
      <c r="L6842" s="3085"/>
      <c r="M6842" s="3085"/>
      <c r="N6842" s="3085"/>
      <c r="P6842" s="3206"/>
    </row>
    <row r="6843" spans="1:16" s="3084" customFormat="1" ht="15">
      <c r="A6843" s="3085"/>
      <c r="K6843" s="3168"/>
      <c r="L6843" s="3085"/>
      <c r="M6843" s="3085"/>
      <c r="N6843" s="3085"/>
      <c r="P6843" s="3206"/>
    </row>
    <row r="6844" spans="1:16" s="3084" customFormat="1" ht="15">
      <c r="A6844" s="3085"/>
      <c r="K6844" s="3168"/>
      <c r="L6844" s="3085"/>
      <c r="M6844" s="3085"/>
      <c r="N6844" s="3085"/>
      <c r="P6844" s="3206"/>
    </row>
    <row r="6845" spans="1:16" s="3084" customFormat="1" ht="15">
      <c r="A6845" s="3085"/>
      <c r="K6845" s="3168"/>
      <c r="L6845" s="3085"/>
      <c r="M6845" s="3085"/>
      <c r="N6845" s="3085"/>
      <c r="P6845" s="3206"/>
    </row>
    <row r="6846" spans="1:16" s="3084" customFormat="1" ht="15">
      <c r="A6846" s="3085"/>
      <c r="K6846" s="3168"/>
      <c r="L6846" s="3085"/>
      <c r="M6846" s="3085"/>
      <c r="N6846" s="3085"/>
      <c r="P6846" s="3206"/>
    </row>
    <row r="6847" spans="1:16" s="3084" customFormat="1" ht="15">
      <c r="A6847" s="3085"/>
      <c r="K6847" s="3168"/>
      <c r="L6847" s="3085"/>
      <c r="M6847" s="3085"/>
      <c r="N6847" s="3085"/>
      <c r="P6847" s="3206"/>
    </row>
    <row r="6848" spans="1:16" s="3084" customFormat="1" ht="15">
      <c r="A6848" s="3085"/>
      <c r="K6848" s="3168"/>
      <c r="L6848" s="3085"/>
      <c r="M6848" s="3085"/>
      <c r="N6848" s="3085"/>
      <c r="P6848" s="3206"/>
    </row>
    <row r="6849" spans="1:16" s="3084" customFormat="1" ht="15">
      <c r="A6849" s="3085"/>
      <c r="K6849" s="3168"/>
      <c r="L6849" s="3085"/>
      <c r="M6849" s="3085"/>
      <c r="N6849" s="3085"/>
      <c r="P6849" s="3206"/>
    </row>
    <row r="6850" spans="1:16" s="3084" customFormat="1" ht="15">
      <c r="A6850" s="3085"/>
      <c r="K6850" s="3168"/>
      <c r="L6850" s="3085"/>
      <c r="M6850" s="3085"/>
      <c r="N6850" s="3085"/>
      <c r="P6850" s="3206"/>
    </row>
    <row r="6851" spans="1:16" s="3084" customFormat="1" ht="15">
      <c r="A6851" s="3085"/>
      <c r="K6851" s="3168"/>
      <c r="L6851" s="3085"/>
      <c r="M6851" s="3085"/>
      <c r="N6851" s="3085"/>
      <c r="P6851" s="3206"/>
    </row>
    <row r="6852" spans="1:16" s="3084" customFormat="1" ht="15">
      <c r="A6852" s="3085"/>
      <c r="K6852" s="3168"/>
      <c r="L6852" s="3085"/>
      <c r="M6852" s="3085"/>
      <c r="N6852" s="3085"/>
      <c r="P6852" s="3206"/>
    </row>
    <row r="6853" spans="1:16" s="3084" customFormat="1" ht="15">
      <c r="A6853" s="3085"/>
      <c r="K6853" s="3168"/>
      <c r="L6853" s="3085"/>
      <c r="M6853" s="3085"/>
      <c r="N6853" s="3085"/>
      <c r="P6853" s="3206"/>
    </row>
    <row r="6854" spans="1:16" s="3084" customFormat="1" ht="15">
      <c r="A6854" s="3085"/>
      <c r="K6854" s="3168"/>
      <c r="L6854" s="3085"/>
      <c r="M6854" s="3085"/>
      <c r="N6854" s="3085"/>
      <c r="P6854" s="3206"/>
    </row>
    <row r="6855" spans="1:16" s="3084" customFormat="1" ht="15">
      <c r="A6855" s="3085"/>
      <c r="K6855" s="3168"/>
      <c r="L6855" s="3085"/>
      <c r="M6855" s="3085"/>
      <c r="N6855" s="3085"/>
      <c r="P6855" s="3206"/>
    </row>
    <row r="6856" spans="1:16" s="3084" customFormat="1" ht="15">
      <c r="A6856" s="3085"/>
      <c r="K6856" s="3168"/>
      <c r="L6856" s="3085"/>
      <c r="M6856" s="3085"/>
      <c r="N6856" s="3085"/>
      <c r="P6856" s="3206"/>
    </row>
    <row r="6857" spans="1:16" s="3084" customFormat="1" ht="15">
      <c r="A6857" s="3085"/>
      <c r="K6857" s="3168"/>
      <c r="L6857" s="3085"/>
      <c r="M6857" s="3085"/>
      <c r="N6857" s="3085"/>
      <c r="P6857" s="3206"/>
    </row>
    <row r="6858" spans="1:16" s="3084" customFormat="1" ht="15">
      <c r="A6858" s="3085"/>
      <c r="K6858" s="3168"/>
      <c r="L6858" s="3085"/>
      <c r="M6858" s="3085"/>
      <c r="N6858" s="3085"/>
      <c r="P6858" s="3206"/>
    </row>
    <row r="6859" spans="1:16" s="3084" customFormat="1" ht="15">
      <c r="A6859" s="3085"/>
      <c r="K6859" s="3168"/>
      <c r="L6859" s="3085"/>
      <c r="M6859" s="3085"/>
      <c r="N6859" s="3085"/>
      <c r="P6859" s="3206"/>
    </row>
    <row r="6860" spans="1:16" s="3084" customFormat="1" ht="15">
      <c r="A6860" s="3085"/>
      <c r="K6860" s="3168"/>
      <c r="L6860" s="3085"/>
      <c r="M6860" s="3085"/>
      <c r="N6860" s="3085"/>
      <c r="P6860" s="3206"/>
    </row>
    <row r="6861" spans="1:16" s="3084" customFormat="1" ht="15">
      <c r="A6861" s="3085"/>
      <c r="K6861" s="3168"/>
      <c r="L6861" s="3085"/>
      <c r="M6861" s="3085"/>
      <c r="N6861" s="3085"/>
      <c r="P6861" s="3206"/>
    </row>
    <row r="6862" spans="1:16" s="3084" customFormat="1" ht="15">
      <c r="A6862" s="3085"/>
      <c r="K6862" s="3168"/>
      <c r="L6862" s="3085"/>
      <c r="M6862" s="3085"/>
      <c r="N6862" s="3085"/>
      <c r="P6862" s="3206"/>
    </row>
    <row r="6863" spans="1:16" s="3084" customFormat="1" ht="15">
      <c r="A6863" s="3085"/>
      <c r="K6863" s="3168"/>
      <c r="L6863" s="3085"/>
      <c r="M6863" s="3085"/>
      <c r="N6863" s="3085"/>
      <c r="P6863" s="3206"/>
    </row>
    <row r="6864" spans="1:16" s="3084" customFormat="1" ht="15">
      <c r="A6864" s="3085"/>
      <c r="K6864" s="3168"/>
      <c r="L6864" s="3085"/>
      <c r="M6864" s="3085"/>
      <c r="N6864" s="3085"/>
      <c r="P6864" s="3206"/>
    </row>
    <row r="6865" spans="1:16" s="3084" customFormat="1" ht="15">
      <c r="A6865" s="3085"/>
      <c r="K6865" s="3168"/>
      <c r="L6865" s="3085"/>
      <c r="M6865" s="3085"/>
      <c r="N6865" s="3085"/>
      <c r="P6865" s="3206"/>
    </row>
    <row r="6866" spans="1:16" s="3084" customFormat="1" ht="15">
      <c r="A6866" s="3085"/>
      <c r="K6866" s="3168"/>
      <c r="L6866" s="3085"/>
      <c r="M6866" s="3085"/>
      <c r="N6866" s="3085"/>
      <c r="P6866" s="3206"/>
    </row>
    <row r="6867" spans="1:16" s="3084" customFormat="1" ht="15">
      <c r="A6867" s="3085"/>
      <c r="K6867" s="3168"/>
      <c r="L6867" s="3085"/>
      <c r="M6867" s="3085"/>
      <c r="N6867" s="3085"/>
      <c r="P6867" s="3206"/>
    </row>
    <row r="6868" spans="1:16" s="3084" customFormat="1" ht="15">
      <c r="A6868" s="3085"/>
      <c r="K6868" s="3168"/>
      <c r="L6868" s="3085"/>
      <c r="M6868" s="3085"/>
      <c r="N6868" s="3085"/>
      <c r="P6868" s="3206"/>
    </row>
    <row r="6869" spans="1:16" s="3084" customFormat="1" ht="15">
      <c r="A6869" s="3085"/>
      <c r="K6869" s="3168"/>
      <c r="L6869" s="3085"/>
      <c r="M6869" s="3085"/>
      <c r="N6869" s="3085"/>
      <c r="P6869" s="3206"/>
    </row>
    <row r="6870" spans="1:16" s="3084" customFormat="1" ht="15">
      <c r="A6870" s="3085"/>
      <c r="K6870" s="3168"/>
      <c r="L6870" s="3085"/>
      <c r="M6870" s="3085"/>
      <c r="N6870" s="3085"/>
      <c r="P6870" s="3206"/>
    </row>
    <row r="6871" spans="1:16" s="3084" customFormat="1" ht="15">
      <c r="A6871" s="3085"/>
      <c r="K6871" s="3168"/>
      <c r="L6871" s="3085"/>
      <c r="M6871" s="3085"/>
      <c r="N6871" s="3085"/>
      <c r="P6871" s="3206"/>
    </row>
    <row r="6872" spans="1:16" s="3084" customFormat="1" ht="15">
      <c r="A6872" s="3085"/>
      <c r="K6872" s="3168"/>
      <c r="L6872" s="3085"/>
      <c r="M6872" s="3085"/>
      <c r="N6872" s="3085"/>
      <c r="P6872" s="3206"/>
    </row>
    <row r="6873" spans="1:16" s="3084" customFormat="1" ht="15">
      <c r="A6873" s="3085"/>
      <c r="K6873" s="3168"/>
      <c r="L6873" s="3085"/>
      <c r="M6873" s="3085"/>
      <c r="N6873" s="3085"/>
      <c r="P6873" s="3206"/>
    </row>
    <row r="6874" spans="1:16" s="3084" customFormat="1" ht="15">
      <c r="A6874" s="3085"/>
      <c r="K6874" s="3168"/>
      <c r="L6874" s="3085"/>
      <c r="M6874" s="3085"/>
      <c r="N6874" s="3085"/>
      <c r="P6874" s="3206"/>
    </row>
    <row r="6875" spans="1:16" s="3084" customFormat="1" ht="15">
      <c r="A6875" s="3085"/>
      <c r="K6875" s="3168"/>
      <c r="L6875" s="3085"/>
      <c r="M6875" s="3085"/>
      <c r="N6875" s="3085"/>
      <c r="P6875" s="3206"/>
    </row>
    <row r="6876" spans="1:16" s="3084" customFormat="1" ht="15">
      <c r="A6876" s="3085"/>
      <c r="K6876" s="3168"/>
      <c r="L6876" s="3085"/>
      <c r="M6876" s="3085"/>
      <c r="N6876" s="3085"/>
      <c r="P6876" s="3206"/>
    </row>
    <row r="6877" spans="1:16" s="3084" customFormat="1" ht="15">
      <c r="A6877" s="3085"/>
      <c r="K6877" s="3168"/>
      <c r="L6877" s="3085"/>
      <c r="M6877" s="3085"/>
      <c r="N6877" s="3085"/>
      <c r="P6877" s="3206"/>
    </row>
    <row r="6878" spans="1:16" s="3084" customFormat="1" ht="15">
      <c r="A6878" s="3085"/>
      <c r="K6878" s="3168"/>
      <c r="L6878" s="3085"/>
      <c r="M6878" s="3085"/>
      <c r="N6878" s="3085"/>
      <c r="P6878" s="3206"/>
    </row>
    <row r="6879" spans="1:16" s="3084" customFormat="1" ht="15">
      <c r="A6879" s="3085"/>
      <c r="K6879" s="3168"/>
      <c r="L6879" s="3085"/>
      <c r="M6879" s="3085"/>
      <c r="N6879" s="3085"/>
      <c r="P6879" s="3206"/>
    </row>
    <row r="6880" spans="1:16" s="3084" customFormat="1" ht="15">
      <c r="A6880" s="3085"/>
      <c r="K6880" s="3168"/>
      <c r="L6880" s="3085"/>
      <c r="M6880" s="3085"/>
      <c r="N6880" s="3085"/>
      <c r="P6880" s="3206"/>
    </row>
    <row r="6881" spans="1:16" s="3084" customFormat="1" ht="15">
      <c r="A6881" s="3085"/>
      <c r="K6881" s="3168"/>
      <c r="L6881" s="3085"/>
      <c r="M6881" s="3085"/>
      <c r="N6881" s="3085"/>
      <c r="P6881" s="3206"/>
    </row>
    <row r="6882" spans="1:16" s="3084" customFormat="1" ht="15">
      <c r="A6882" s="3085"/>
      <c r="K6882" s="3168"/>
      <c r="L6882" s="3085"/>
      <c r="M6882" s="3085"/>
      <c r="N6882" s="3085"/>
      <c r="P6882" s="3206"/>
    </row>
    <row r="6883" spans="1:16" s="3084" customFormat="1" ht="15">
      <c r="A6883" s="3085"/>
      <c r="K6883" s="3168"/>
      <c r="L6883" s="3085"/>
      <c r="M6883" s="3085"/>
      <c r="N6883" s="3085"/>
      <c r="P6883" s="3206"/>
    </row>
    <row r="6884" spans="1:16" s="3084" customFormat="1" ht="15">
      <c r="A6884" s="3085"/>
      <c r="K6884" s="3168"/>
      <c r="L6884" s="3085"/>
      <c r="M6884" s="3085"/>
      <c r="N6884" s="3085"/>
      <c r="P6884" s="3206"/>
    </row>
    <row r="6885" spans="1:16" s="3084" customFormat="1" ht="15">
      <c r="A6885" s="3085"/>
      <c r="K6885" s="3168"/>
      <c r="L6885" s="3085"/>
      <c r="M6885" s="3085"/>
      <c r="N6885" s="3085"/>
      <c r="P6885" s="3206"/>
    </row>
    <row r="6886" spans="1:16" s="3084" customFormat="1" ht="15">
      <c r="A6886" s="3085"/>
      <c r="K6886" s="3168"/>
      <c r="L6886" s="3085"/>
      <c r="M6886" s="3085"/>
      <c r="N6886" s="3085"/>
      <c r="P6886" s="3206"/>
    </row>
    <row r="6887" spans="1:16" s="3084" customFormat="1" ht="15">
      <c r="A6887" s="3085"/>
      <c r="K6887" s="3168"/>
      <c r="L6887" s="3085"/>
      <c r="M6887" s="3085"/>
      <c r="N6887" s="3085"/>
      <c r="P6887" s="3206"/>
    </row>
    <row r="6888" spans="1:16" s="3084" customFormat="1" ht="15">
      <c r="A6888" s="3085"/>
      <c r="K6888" s="3168"/>
      <c r="L6888" s="3085"/>
      <c r="M6888" s="3085"/>
      <c r="N6888" s="3085"/>
      <c r="P6888" s="3206"/>
    </row>
    <row r="6889" spans="1:16" s="3084" customFormat="1" ht="15">
      <c r="A6889" s="3085"/>
      <c r="K6889" s="3168"/>
      <c r="L6889" s="3085"/>
      <c r="M6889" s="3085"/>
      <c r="N6889" s="3085"/>
      <c r="P6889" s="3206"/>
    </row>
    <row r="6890" spans="1:16" s="3084" customFormat="1" ht="15">
      <c r="A6890" s="3085"/>
      <c r="K6890" s="3168"/>
      <c r="L6890" s="3085"/>
      <c r="M6890" s="3085"/>
      <c r="N6890" s="3085"/>
      <c r="P6890" s="3206"/>
    </row>
    <row r="6891" spans="1:16" s="3084" customFormat="1" ht="15">
      <c r="A6891" s="3085"/>
      <c r="K6891" s="3168"/>
      <c r="L6891" s="3085"/>
      <c r="M6891" s="3085"/>
      <c r="N6891" s="3085"/>
      <c r="P6891" s="3206"/>
    </row>
    <row r="6892" spans="1:16" s="3084" customFormat="1" ht="15">
      <c r="A6892" s="3085"/>
      <c r="K6892" s="3168"/>
      <c r="L6892" s="3085"/>
      <c r="M6892" s="3085"/>
      <c r="N6892" s="3085"/>
      <c r="P6892" s="3206"/>
    </row>
    <row r="6893" spans="1:16" s="3084" customFormat="1" ht="15">
      <c r="A6893" s="3085"/>
      <c r="K6893" s="3168"/>
      <c r="L6893" s="3085"/>
      <c r="M6893" s="3085"/>
      <c r="N6893" s="3085"/>
      <c r="P6893" s="3206"/>
    </row>
    <row r="6894" spans="1:16" s="3084" customFormat="1" ht="15">
      <c r="A6894" s="3085"/>
      <c r="K6894" s="3168"/>
      <c r="L6894" s="3085"/>
      <c r="M6894" s="3085"/>
      <c r="N6894" s="3085"/>
      <c r="P6894" s="3206"/>
    </row>
    <row r="6895" spans="1:16" s="3084" customFormat="1" ht="15">
      <c r="A6895" s="3085"/>
      <c r="K6895" s="3168"/>
      <c r="L6895" s="3085"/>
      <c r="M6895" s="3085"/>
      <c r="N6895" s="3085"/>
      <c r="P6895" s="3206"/>
    </row>
    <row r="6896" spans="1:16" s="3084" customFormat="1" ht="15">
      <c r="A6896" s="3085"/>
      <c r="K6896" s="3168"/>
      <c r="L6896" s="3085"/>
      <c r="M6896" s="3085"/>
      <c r="N6896" s="3085"/>
      <c r="P6896" s="3206"/>
    </row>
    <row r="6897" spans="1:16" s="3084" customFormat="1" ht="15">
      <c r="A6897" s="3085"/>
      <c r="K6897" s="3168"/>
      <c r="L6897" s="3085"/>
      <c r="M6897" s="3085"/>
      <c r="N6897" s="3085"/>
      <c r="P6897" s="3206"/>
    </row>
    <row r="6898" spans="1:16" s="3084" customFormat="1" ht="15">
      <c r="A6898" s="3085"/>
      <c r="K6898" s="3168"/>
      <c r="L6898" s="3085"/>
      <c r="M6898" s="3085"/>
      <c r="N6898" s="3085"/>
      <c r="P6898" s="3206"/>
    </row>
    <row r="6899" spans="1:16" s="3084" customFormat="1" ht="15">
      <c r="A6899" s="3085"/>
      <c r="K6899" s="3168"/>
      <c r="L6899" s="3085"/>
      <c r="M6899" s="3085"/>
      <c r="N6899" s="3085"/>
      <c r="P6899" s="3206"/>
    </row>
    <row r="6900" spans="1:16" s="3084" customFormat="1" ht="15">
      <c r="A6900" s="3085"/>
      <c r="K6900" s="3168"/>
      <c r="L6900" s="3085"/>
      <c r="M6900" s="3085"/>
      <c r="N6900" s="3085"/>
      <c r="P6900" s="3206"/>
    </row>
    <row r="6901" spans="1:16" s="3084" customFormat="1" ht="15">
      <c r="A6901" s="3085"/>
      <c r="K6901" s="3168"/>
      <c r="L6901" s="3085"/>
      <c r="M6901" s="3085"/>
      <c r="N6901" s="3085"/>
      <c r="P6901" s="3206"/>
    </row>
    <row r="6902" spans="1:16" s="3084" customFormat="1" ht="15">
      <c r="A6902" s="3085"/>
      <c r="K6902" s="3168"/>
      <c r="L6902" s="3085"/>
      <c r="M6902" s="3085"/>
      <c r="N6902" s="3085"/>
      <c r="P6902" s="3206"/>
    </row>
    <row r="6903" spans="1:16" s="3084" customFormat="1" ht="15">
      <c r="A6903" s="3085"/>
      <c r="K6903" s="3168"/>
      <c r="L6903" s="3085"/>
      <c r="M6903" s="3085"/>
      <c r="N6903" s="3085"/>
      <c r="P6903" s="3206"/>
    </row>
    <row r="6904" spans="1:16" s="3084" customFormat="1" ht="15">
      <c r="A6904" s="3085"/>
      <c r="K6904" s="3168"/>
      <c r="L6904" s="3085"/>
      <c r="M6904" s="3085"/>
      <c r="N6904" s="3085"/>
      <c r="P6904" s="3206"/>
    </row>
    <row r="6905" spans="1:16" s="3084" customFormat="1" ht="15">
      <c r="A6905" s="3085"/>
      <c r="K6905" s="3168"/>
      <c r="L6905" s="3085"/>
      <c r="M6905" s="3085"/>
      <c r="N6905" s="3085"/>
      <c r="P6905" s="3206"/>
    </row>
    <row r="6906" spans="1:16" s="3084" customFormat="1" ht="15">
      <c r="A6906" s="3085"/>
      <c r="K6906" s="3168"/>
      <c r="L6906" s="3085"/>
      <c r="M6906" s="3085"/>
      <c r="N6906" s="3085"/>
      <c r="P6906" s="3206"/>
    </row>
    <row r="6907" spans="1:16" s="3084" customFormat="1" ht="15">
      <c r="A6907" s="3085"/>
      <c r="K6907" s="3168"/>
      <c r="L6907" s="3085"/>
      <c r="M6907" s="3085"/>
      <c r="N6907" s="3085"/>
      <c r="P6907" s="3206"/>
    </row>
    <row r="6908" spans="1:16" s="3084" customFormat="1" ht="15">
      <c r="A6908" s="3085"/>
      <c r="K6908" s="3168"/>
      <c r="L6908" s="3085"/>
      <c r="M6908" s="3085"/>
      <c r="N6908" s="3085"/>
      <c r="P6908" s="3206"/>
    </row>
    <row r="6909" spans="1:16" s="3084" customFormat="1" ht="15">
      <c r="A6909" s="3085"/>
      <c r="K6909" s="3168"/>
      <c r="L6909" s="3085"/>
      <c r="M6909" s="3085"/>
      <c r="N6909" s="3085"/>
      <c r="P6909" s="3206"/>
    </row>
    <row r="6910" spans="1:16" s="3084" customFormat="1" ht="15">
      <c r="A6910" s="3085"/>
      <c r="K6910" s="3168"/>
      <c r="L6910" s="3085"/>
      <c r="M6910" s="3085"/>
      <c r="N6910" s="3085"/>
      <c r="P6910" s="3206"/>
    </row>
    <row r="6911" spans="1:16" s="3084" customFormat="1" ht="15">
      <c r="A6911" s="3085"/>
      <c r="K6911" s="3168"/>
      <c r="L6911" s="3085"/>
      <c r="M6911" s="3085"/>
      <c r="N6911" s="3085"/>
      <c r="P6911" s="3206"/>
    </row>
    <row r="6912" spans="1:16" s="3084" customFormat="1" ht="15">
      <c r="A6912" s="3085"/>
      <c r="K6912" s="3168"/>
      <c r="L6912" s="3085"/>
      <c r="M6912" s="3085"/>
      <c r="N6912" s="3085"/>
      <c r="P6912" s="3206"/>
    </row>
    <row r="6913" spans="1:16" s="3084" customFormat="1" ht="15">
      <c r="A6913" s="3085"/>
      <c r="K6913" s="3168"/>
      <c r="L6913" s="3085"/>
      <c r="M6913" s="3085"/>
      <c r="N6913" s="3085"/>
      <c r="P6913" s="3206"/>
    </row>
    <row r="6914" spans="1:16" s="3084" customFormat="1" ht="15">
      <c r="A6914" s="3085"/>
      <c r="K6914" s="3168"/>
      <c r="L6914" s="3085"/>
      <c r="M6914" s="3085"/>
      <c r="N6914" s="3085"/>
      <c r="P6914" s="3206"/>
    </row>
    <row r="6915" spans="1:16" s="3084" customFormat="1" ht="15">
      <c r="A6915" s="3085"/>
      <c r="K6915" s="3168"/>
      <c r="L6915" s="3085"/>
      <c r="M6915" s="3085"/>
      <c r="N6915" s="3085"/>
      <c r="P6915" s="3206"/>
    </row>
    <row r="6916" spans="1:16" s="3084" customFormat="1" ht="15">
      <c r="A6916" s="3085"/>
      <c r="K6916" s="3168"/>
      <c r="L6916" s="3085"/>
      <c r="M6916" s="3085"/>
      <c r="N6916" s="3085"/>
      <c r="P6916" s="3206"/>
    </row>
    <row r="6917" spans="1:16" s="3084" customFormat="1" ht="15">
      <c r="A6917" s="3085"/>
      <c r="K6917" s="3168"/>
      <c r="L6917" s="3085"/>
      <c r="M6917" s="3085"/>
      <c r="N6917" s="3085"/>
      <c r="P6917" s="3206"/>
    </row>
    <row r="6918" spans="1:16" s="3084" customFormat="1" ht="15">
      <c r="A6918" s="3085"/>
      <c r="K6918" s="3168"/>
      <c r="L6918" s="3085"/>
      <c r="M6918" s="3085"/>
      <c r="N6918" s="3085"/>
      <c r="P6918" s="3206"/>
    </row>
    <row r="6919" spans="1:16" s="3084" customFormat="1" ht="15">
      <c r="A6919" s="3085"/>
      <c r="K6919" s="3168"/>
      <c r="L6919" s="3085"/>
      <c r="M6919" s="3085"/>
      <c r="N6919" s="3085"/>
      <c r="P6919" s="3206"/>
    </row>
    <row r="6920" spans="1:16" s="3084" customFormat="1" ht="15">
      <c r="A6920" s="3085"/>
      <c r="K6920" s="3168"/>
      <c r="L6920" s="3085"/>
      <c r="M6920" s="3085"/>
      <c r="N6920" s="3085"/>
      <c r="P6920" s="3206"/>
    </row>
    <row r="6921" spans="1:16" s="3084" customFormat="1" ht="15">
      <c r="A6921" s="3085"/>
      <c r="K6921" s="3168"/>
      <c r="L6921" s="3085"/>
      <c r="M6921" s="3085"/>
      <c r="N6921" s="3085"/>
      <c r="P6921" s="3206"/>
    </row>
    <row r="6922" spans="1:16" s="3084" customFormat="1" ht="15">
      <c r="A6922" s="3085"/>
      <c r="K6922" s="3168"/>
      <c r="L6922" s="3085"/>
      <c r="M6922" s="3085"/>
      <c r="N6922" s="3085"/>
      <c r="P6922" s="3206"/>
    </row>
    <row r="6923" spans="1:16" s="3084" customFormat="1" ht="15">
      <c r="A6923" s="3085"/>
      <c r="K6923" s="3168"/>
      <c r="L6923" s="3085"/>
      <c r="M6923" s="3085"/>
      <c r="N6923" s="3085"/>
      <c r="P6923" s="3206"/>
    </row>
    <row r="6924" spans="1:16" s="3084" customFormat="1" ht="15">
      <c r="A6924" s="3085"/>
      <c r="K6924" s="3168"/>
      <c r="L6924" s="3085"/>
      <c r="M6924" s="3085"/>
      <c r="N6924" s="3085"/>
      <c r="P6924" s="3206"/>
    </row>
    <row r="6925" spans="1:16" s="3084" customFormat="1" ht="15">
      <c r="A6925" s="3085"/>
      <c r="K6925" s="3168"/>
      <c r="L6925" s="3085"/>
      <c r="M6925" s="3085"/>
      <c r="N6925" s="3085"/>
      <c r="P6925" s="3206"/>
    </row>
    <row r="6926" spans="1:16" s="3084" customFormat="1" ht="15">
      <c r="A6926" s="3085"/>
      <c r="K6926" s="3168"/>
      <c r="L6926" s="3085"/>
      <c r="M6926" s="3085"/>
      <c r="N6926" s="3085"/>
      <c r="P6926" s="3206"/>
    </row>
    <row r="6927" spans="1:16" s="3084" customFormat="1" ht="15">
      <c r="A6927" s="3085"/>
      <c r="K6927" s="3168"/>
      <c r="L6927" s="3085"/>
      <c r="M6927" s="3085"/>
      <c r="N6927" s="3085"/>
      <c r="P6927" s="3206"/>
    </row>
    <row r="6928" spans="1:16" s="3084" customFormat="1" ht="15">
      <c r="A6928" s="3085"/>
      <c r="K6928" s="3168"/>
      <c r="L6928" s="3085"/>
      <c r="M6928" s="3085"/>
      <c r="N6928" s="3085"/>
      <c r="P6928" s="3206"/>
    </row>
    <row r="6929" spans="1:16" s="3084" customFormat="1" ht="15">
      <c r="A6929" s="3085"/>
      <c r="K6929" s="3168"/>
      <c r="L6929" s="3085"/>
      <c r="M6929" s="3085"/>
      <c r="N6929" s="3085"/>
      <c r="P6929" s="3206"/>
    </row>
    <row r="6930" spans="1:16" s="3084" customFormat="1" ht="15">
      <c r="A6930" s="3085"/>
      <c r="K6930" s="3168"/>
      <c r="L6930" s="3085"/>
      <c r="M6930" s="3085"/>
      <c r="N6930" s="3085"/>
      <c r="P6930" s="3206"/>
    </row>
    <row r="6931" spans="1:16" s="3084" customFormat="1" ht="15">
      <c r="A6931" s="3085"/>
      <c r="K6931" s="3168"/>
      <c r="L6931" s="3085"/>
      <c r="M6931" s="3085"/>
      <c r="N6931" s="3085"/>
      <c r="P6931" s="3206"/>
    </row>
    <row r="6932" spans="1:16" s="3084" customFormat="1" ht="15">
      <c r="A6932" s="3085"/>
      <c r="K6932" s="3168"/>
      <c r="L6932" s="3085"/>
      <c r="M6932" s="3085"/>
      <c r="N6932" s="3085"/>
      <c r="P6932" s="3206"/>
    </row>
    <row r="6933" spans="1:16" s="3084" customFormat="1" ht="15">
      <c r="A6933" s="3085"/>
      <c r="K6933" s="3168"/>
      <c r="L6933" s="3085"/>
      <c r="M6933" s="3085"/>
      <c r="N6933" s="3085"/>
      <c r="P6933" s="3206"/>
    </row>
    <row r="6934" spans="1:16" s="3084" customFormat="1" ht="15">
      <c r="A6934" s="3085"/>
      <c r="K6934" s="3168"/>
      <c r="L6934" s="3085"/>
      <c r="M6934" s="3085"/>
      <c r="N6934" s="3085"/>
      <c r="P6934" s="3206"/>
    </row>
    <row r="6935" spans="1:16" s="3084" customFormat="1" ht="15">
      <c r="A6935" s="3085"/>
      <c r="K6935" s="3168"/>
      <c r="L6935" s="3085"/>
      <c r="M6935" s="3085"/>
      <c r="N6935" s="3085"/>
      <c r="P6935" s="3206"/>
    </row>
    <row r="6936" spans="1:16" s="3084" customFormat="1" ht="15">
      <c r="A6936" s="3085"/>
      <c r="K6936" s="3168"/>
      <c r="L6936" s="3085"/>
      <c r="M6936" s="3085"/>
      <c r="N6936" s="3085"/>
      <c r="P6936" s="3206"/>
    </row>
    <row r="6937" spans="1:16" s="3084" customFormat="1" ht="15">
      <c r="A6937" s="3085"/>
      <c r="K6937" s="3168"/>
      <c r="L6937" s="3085"/>
      <c r="M6937" s="3085"/>
      <c r="N6937" s="3085"/>
      <c r="P6937" s="3206"/>
    </row>
    <row r="6938" spans="1:16" s="3084" customFormat="1" ht="15">
      <c r="A6938" s="3085"/>
      <c r="K6938" s="3168"/>
      <c r="L6938" s="3085"/>
      <c r="M6938" s="3085"/>
      <c r="N6938" s="3085"/>
      <c r="P6938" s="3206"/>
    </row>
    <row r="6939" spans="1:16" s="3084" customFormat="1" ht="15">
      <c r="A6939" s="3085"/>
      <c r="K6939" s="3168"/>
      <c r="L6939" s="3085"/>
      <c r="M6939" s="3085"/>
      <c r="N6939" s="3085"/>
      <c r="P6939" s="3206"/>
    </row>
    <row r="6940" spans="1:16" s="3084" customFormat="1" ht="15">
      <c r="A6940" s="3085"/>
      <c r="K6940" s="3168"/>
      <c r="L6940" s="3085"/>
      <c r="M6940" s="3085"/>
      <c r="N6940" s="3085"/>
      <c r="P6940" s="3206"/>
    </row>
    <row r="6941" spans="1:16" s="3084" customFormat="1" ht="15">
      <c r="A6941" s="3085"/>
      <c r="K6941" s="3168"/>
      <c r="L6941" s="3085"/>
      <c r="M6941" s="3085"/>
      <c r="N6941" s="3085"/>
      <c r="P6941" s="3206"/>
    </row>
    <row r="6942" spans="1:16" s="3084" customFormat="1" ht="15">
      <c r="A6942" s="3085"/>
      <c r="K6942" s="3168"/>
      <c r="L6942" s="3085"/>
      <c r="M6942" s="3085"/>
      <c r="N6942" s="3085"/>
      <c r="P6942" s="3206"/>
    </row>
    <row r="6943" spans="1:16" s="3084" customFormat="1" ht="15">
      <c r="A6943" s="3085"/>
      <c r="K6943" s="3168"/>
      <c r="L6943" s="3085"/>
      <c r="M6943" s="3085"/>
      <c r="N6943" s="3085"/>
      <c r="P6943" s="3206"/>
    </row>
    <row r="6944" spans="1:16" s="3084" customFormat="1" ht="15">
      <c r="A6944" s="3085"/>
      <c r="K6944" s="3168"/>
      <c r="L6944" s="3085"/>
      <c r="M6944" s="3085"/>
      <c r="N6944" s="3085"/>
      <c r="P6944" s="3206"/>
    </row>
    <row r="6945" spans="1:16" s="3084" customFormat="1" ht="15">
      <c r="A6945" s="3085"/>
      <c r="K6945" s="3168"/>
      <c r="L6945" s="3085"/>
      <c r="M6945" s="3085"/>
      <c r="N6945" s="3085"/>
      <c r="P6945" s="3206"/>
    </row>
    <row r="6946" spans="1:16" s="3084" customFormat="1" ht="15">
      <c r="A6946" s="3085"/>
      <c r="K6946" s="3168"/>
      <c r="L6946" s="3085"/>
      <c r="M6946" s="3085"/>
      <c r="N6946" s="3085"/>
      <c r="P6946" s="3206"/>
    </row>
    <row r="6947" spans="1:16" s="3084" customFormat="1" ht="15">
      <c r="A6947" s="3085"/>
      <c r="K6947" s="3168"/>
      <c r="L6947" s="3085"/>
      <c r="M6947" s="3085"/>
      <c r="N6947" s="3085"/>
      <c r="P6947" s="3206"/>
    </row>
    <row r="6948" spans="1:16" s="3084" customFormat="1" ht="15">
      <c r="A6948" s="3085"/>
      <c r="K6948" s="3168"/>
      <c r="L6948" s="3085"/>
      <c r="M6948" s="3085"/>
      <c r="N6948" s="3085"/>
      <c r="P6948" s="3206"/>
    </row>
    <row r="6949" spans="1:16" s="3084" customFormat="1" ht="15">
      <c r="A6949" s="3085"/>
      <c r="K6949" s="3168"/>
      <c r="L6949" s="3085"/>
      <c r="M6949" s="3085"/>
      <c r="N6949" s="3085"/>
      <c r="P6949" s="3206"/>
    </row>
    <row r="6950" spans="1:16" s="3084" customFormat="1" ht="15">
      <c r="A6950" s="3085"/>
      <c r="K6950" s="3168"/>
      <c r="L6950" s="3085"/>
      <c r="M6950" s="3085"/>
      <c r="N6950" s="3085"/>
      <c r="P6950" s="3206"/>
    </row>
    <row r="6951" spans="1:16" s="3084" customFormat="1" ht="15">
      <c r="A6951" s="3085"/>
      <c r="K6951" s="3168"/>
      <c r="L6951" s="3085"/>
      <c r="M6951" s="3085"/>
      <c r="N6951" s="3085"/>
      <c r="P6951" s="3206"/>
    </row>
    <row r="6952" spans="1:16" s="3084" customFormat="1" ht="15">
      <c r="A6952" s="3085"/>
      <c r="K6952" s="3168"/>
      <c r="L6952" s="3085"/>
      <c r="M6952" s="3085"/>
      <c r="N6952" s="3085"/>
      <c r="P6952" s="3206"/>
    </row>
    <row r="6953" spans="1:16" s="3084" customFormat="1" ht="15">
      <c r="A6953" s="3085"/>
      <c r="K6953" s="3168"/>
      <c r="L6953" s="3085"/>
      <c r="M6953" s="3085"/>
      <c r="N6953" s="3085"/>
      <c r="P6953" s="3206"/>
    </row>
    <row r="6954" spans="1:16" s="3084" customFormat="1" ht="15">
      <c r="A6954" s="3085"/>
      <c r="K6954" s="3168"/>
      <c r="L6954" s="3085"/>
      <c r="M6954" s="3085"/>
      <c r="N6954" s="3085"/>
      <c r="P6954" s="3206"/>
    </row>
    <row r="6955" spans="1:16" s="3084" customFormat="1" ht="15">
      <c r="A6955" s="3085"/>
      <c r="K6955" s="3168"/>
      <c r="L6955" s="3085"/>
      <c r="M6955" s="3085"/>
      <c r="N6955" s="3085"/>
      <c r="P6955" s="3206"/>
    </row>
    <row r="6956" spans="1:16" s="3084" customFormat="1" ht="15">
      <c r="A6956" s="3085"/>
      <c r="K6956" s="3168"/>
      <c r="L6956" s="3085"/>
      <c r="M6956" s="3085"/>
      <c r="N6956" s="3085"/>
      <c r="P6956" s="3206"/>
    </row>
    <row r="6957" spans="1:16" s="3084" customFormat="1" ht="15">
      <c r="A6957" s="3085"/>
      <c r="K6957" s="3168"/>
      <c r="L6957" s="3085"/>
      <c r="M6957" s="3085"/>
      <c r="N6957" s="3085"/>
      <c r="P6957" s="3206"/>
    </row>
    <row r="6958" spans="1:16" s="3084" customFormat="1" ht="15">
      <c r="A6958" s="3085"/>
      <c r="K6958" s="3168"/>
      <c r="L6958" s="3085"/>
      <c r="M6958" s="3085"/>
      <c r="N6958" s="3085"/>
      <c r="P6958" s="3206"/>
    </row>
    <row r="6959" spans="1:16" s="3084" customFormat="1" ht="15">
      <c r="A6959" s="3085"/>
      <c r="K6959" s="3168"/>
      <c r="L6959" s="3085"/>
      <c r="M6959" s="3085"/>
      <c r="N6959" s="3085"/>
      <c r="P6959" s="3206"/>
    </row>
    <row r="6960" spans="1:16" s="3084" customFormat="1" ht="15">
      <c r="A6960" s="3085"/>
      <c r="K6960" s="3168"/>
      <c r="L6960" s="3085"/>
      <c r="M6960" s="3085"/>
      <c r="N6960" s="3085"/>
      <c r="P6960" s="3206"/>
    </row>
    <row r="6961" spans="1:16" s="3084" customFormat="1" ht="15">
      <c r="A6961" s="3085"/>
      <c r="K6961" s="3168"/>
      <c r="L6961" s="3085"/>
      <c r="M6961" s="3085"/>
      <c r="N6961" s="3085"/>
      <c r="P6961" s="3206"/>
    </row>
    <row r="6962" spans="1:16" s="3084" customFormat="1" ht="15">
      <c r="A6962" s="3085"/>
      <c r="K6962" s="3168"/>
      <c r="L6962" s="3085"/>
      <c r="M6962" s="3085"/>
      <c r="N6962" s="3085"/>
      <c r="P6962" s="3206"/>
    </row>
    <row r="6963" spans="1:16" s="3084" customFormat="1" ht="15">
      <c r="A6963" s="3085"/>
      <c r="K6963" s="3168"/>
      <c r="L6963" s="3085"/>
      <c r="M6963" s="3085"/>
      <c r="N6963" s="3085"/>
      <c r="P6963" s="3206"/>
    </row>
    <row r="6964" spans="1:16" s="3084" customFormat="1" ht="15">
      <c r="A6964" s="3085"/>
      <c r="K6964" s="3168"/>
      <c r="L6964" s="3085"/>
      <c r="M6964" s="3085"/>
      <c r="N6964" s="3085"/>
      <c r="P6964" s="3206"/>
    </row>
    <row r="6965" spans="1:16" s="3084" customFormat="1" ht="15">
      <c r="A6965" s="3085"/>
      <c r="K6965" s="3168"/>
      <c r="L6965" s="3085"/>
      <c r="M6965" s="3085"/>
      <c r="N6965" s="3085"/>
      <c r="P6965" s="3206"/>
    </row>
    <row r="6966" spans="1:16" s="3084" customFormat="1" ht="15">
      <c r="A6966" s="3085"/>
      <c r="K6966" s="3168"/>
      <c r="L6966" s="3085"/>
      <c r="M6966" s="3085"/>
      <c r="N6966" s="3085"/>
      <c r="P6966" s="3206"/>
    </row>
    <row r="6967" spans="1:16" s="3084" customFormat="1" ht="15">
      <c r="A6967" s="3085"/>
      <c r="K6967" s="3168"/>
      <c r="L6967" s="3085"/>
      <c r="M6967" s="3085"/>
      <c r="N6967" s="3085"/>
      <c r="P6967" s="3206"/>
    </row>
    <row r="6968" spans="1:16" s="3084" customFormat="1" ht="15">
      <c r="A6968" s="3085"/>
      <c r="K6968" s="3168"/>
      <c r="L6968" s="3085"/>
      <c r="M6968" s="3085"/>
      <c r="N6968" s="3085"/>
      <c r="P6968" s="3206"/>
    </row>
    <row r="6969" spans="1:16" s="3084" customFormat="1" ht="15">
      <c r="A6969" s="3085"/>
      <c r="K6969" s="3168"/>
      <c r="L6969" s="3085"/>
      <c r="M6969" s="3085"/>
      <c r="N6969" s="3085"/>
      <c r="P6969" s="3206"/>
    </row>
    <row r="6970" spans="1:16" s="3084" customFormat="1" ht="15">
      <c r="A6970" s="3085"/>
      <c r="K6970" s="3168"/>
      <c r="L6970" s="3085"/>
      <c r="M6970" s="3085"/>
      <c r="N6970" s="3085"/>
      <c r="P6970" s="3206"/>
    </row>
    <row r="6971" spans="1:16" s="3084" customFormat="1" ht="15">
      <c r="A6971" s="3085"/>
      <c r="K6971" s="3168"/>
      <c r="L6971" s="3085"/>
      <c r="M6971" s="3085"/>
      <c r="N6971" s="3085"/>
      <c r="P6971" s="3206"/>
    </row>
    <row r="6972" spans="1:16" s="3084" customFormat="1" ht="15">
      <c r="A6972" s="3085"/>
      <c r="K6972" s="3168"/>
      <c r="L6972" s="3085"/>
      <c r="M6972" s="3085"/>
      <c r="N6972" s="3085"/>
      <c r="P6972" s="3206"/>
    </row>
    <row r="6973" spans="1:16" s="3084" customFormat="1" ht="15">
      <c r="A6973" s="3085"/>
      <c r="K6973" s="3168"/>
      <c r="L6973" s="3085"/>
      <c r="M6973" s="3085"/>
      <c r="N6973" s="3085"/>
      <c r="P6973" s="3206"/>
    </row>
    <row r="6974" spans="1:16" s="3084" customFormat="1" ht="15">
      <c r="A6974" s="3085"/>
      <c r="K6974" s="3168"/>
      <c r="L6974" s="3085"/>
      <c r="M6974" s="3085"/>
      <c r="N6974" s="3085"/>
      <c r="P6974" s="3206"/>
    </row>
    <row r="6975" spans="1:16" s="3084" customFormat="1" ht="15">
      <c r="A6975" s="3085"/>
      <c r="K6975" s="3168"/>
      <c r="L6975" s="3085"/>
      <c r="M6975" s="3085"/>
      <c r="N6975" s="3085"/>
      <c r="P6975" s="3206"/>
    </row>
    <row r="6976" spans="1:16" s="3084" customFormat="1" ht="15">
      <c r="A6976" s="3085"/>
      <c r="K6976" s="3168"/>
      <c r="L6976" s="3085"/>
      <c r="M6976" s="3085"/>
      <c r="N6976" s="3085"/>
      <c r="P6976" s="3206"/>
    </row>
    <row r="6977" spans="1:16" s="3084" customFormat="1" ht="15">
      <c r="A6977" s="3085"/>
      <c r="K6977" s="3168"/>
      <c r="L6977" s="3085"/>
      <c r="M6977" s="3085"/>
      <c r="N6977" s="3085"/>
      <c r="P6977" s="3206"/>
    </row>
    <row r="6978" spans="1:16" s="3084" customFormat="1" ht="15">
      <c r="A6978" s="3085"/>
      <c r="K6978" s="3168"/>
      <c r="L6978" s="3085"/>
      <c r="M6978" s="3085"/>
      <c r="N6978" s="3085"/>
      <c r="P6978" s="3206"/>
    </row>
    <row r="6979" spans="1:16" s="3084" customFormat="1" ht="15">
      <c r="A6979" s="3085"/>
      <c r="K6979" s="3168"/>
      <c r="L6979" s="3085"/>
      <c r="M6979" s="3085"/>
      <c r="N6979" s="3085"/>
      <c r="P6979" s="3206"/>
    </row>
    <row r="6980" spans="1:16" s="3084" customFormat="1" ht="15">
      <c r="A6980" s="3085"/>
      <c r="K6980" s="3168"/>
      <c r="L6980" s="3085"/>
      <c r="M6980" s="3085"/>
      <c r="N6980" s="3085"/>
      <c r="P6980" s="3206"/>
    </row>
    <row r="6981" spans="1:16" s="3084" customFormat="1" ht="15">
      <c r="A6981" s="3085"/>
      <c r="K6981" s="3168"/>
      <c r="L6981" s="3085"/>
      <c r="M6981" s="3085"/>
      <c r="N6981" s="3085"/>
      <c r="P6981" s="3206"/>
    </row>
    <row r="6982" spans="1:16" s="3084" customFormat="1" ht="15">
      <c r="A6982" s="3085"/>
      <c r="K6982" s="3168"/>
      <c r="L6982" s="3085"/>
      <c r="M6982" s="3085"/>
      <c r="N6982" s="3085"/>
      <c r="P6982" s="3206"/>
    </row>
    <row r="6983" spans="1:16" s="3084" customFormat="1" ht="15">
      <c r="A6983" s="3085"/>
      <c r="K6983" s="3168"/>
      <c r="L6983" s="3085"/>
      <c r="M6983" s="3085"/>
      <c r="N6983" s="3085"/>
      <c r="P6983" s="3206"/>
    </row>
    <row r="6984" spans="1:16" s="3084" customFormat="1" ht="15">
      <c r="A6984" s="3085"/>
      <c r="K6984" s="3168"/>
      <c r="L6984" s="3085"/>
      <c r="M6984" s="3085"/>
      <c r="N6984" s="3085"/>
      <c r="P6984" s="3206"/>
    </row>
    <row r="6985" spans="1:16" s="3084" customFormat="1" ht="15">
      <c r="A6985" s="3085"/>
      <c r="K6985" s="3168"/>
      <c r="L6985" s="3085"/>
      <c r="M6985" s="3085"/>
      <c r="N6985" s="3085"/>
      <c r="P6985" s="3206"/>
    </row>
    <row r="6986" spans="1:16" s="3084" customFormat="1" ht="15">
      <c r="A6986" s="3085"/>
      <c r="K6986" s="3168"/>
      <c r="L6986" s="3085"/>
      <c r="M6986" s="3085"/>
      <c r="N6986" s="3085"/>
      <c r="P6986" s="3206"/>
    </row>
    <row r="6987" spans="1:16" s="3084" customFormat="1" ht="15">
      <c r="A6987" s="3085"/>
      <c r="K6987" s="3168"/>
      <c r="L6987" s="3085"/>
      <c r="M6987" s="3085"/>
      <c r="N6987" s="3085"/>
      <c r="P6987" s="3206"/>
    </row>
    <row r="6988" spans="1:16" s="3084" customFormat="1" ht="15">
      <c r="A6988" s="3085"/>
      <c r="K6988" s="3168"/>
      <c r="L6988" s="3085"/>
      <c r="M6988" s="3085"/>
      <c r="N6988" s="3085"/>
      <c r="P6988" s="3206"/>
    </row>
    <row r="6989" spans="1:16" s="3084" customFormat="1" ht="15">
      <c r="A6989" s="3085"/>
      <c r="K6989" s="3168"/>
      <c r="L6989" s="3085"/>
      <c r="M6989" s="3085"/>
      <c r="N6989" s="3085"/>
      <c r="P6989" s="3206"/>
    </row>
    <row r="6990" spans="1:16" s="3084" customFormat="1" ht="15">
      <c r="A6990" s="3085"/>
      <c r="K6990" s="3168"/>
      <c r="L6990" s="3085"/>
      <c r="M6990" s="3085"/>
      <c r="N6990" s="3085"/>
      <c r="P6990" s="3206"/>
    </row>
    <row r="6991" spans="1:16" s="3084" customFormat="1" ht="15">
      <c r="A6991" s="3085"/>
      <c r="K6991" s="3168"/>
      <c r="L6991" s="3085"/>
      <c r="M6991" s="3085"/>
      <c r="N6991" s="3085"/>
      <c r="P6991" s="3206"/>
    </row>
    <row r="6992" spans="1:16" s="3084" customFormat="1" ht="15">
      <c r="A6992" s="3085"/>
      <c r="K6992" s="3168"/>
      <c r="L6992" s="3085"/>
      <c r="M6992" s="3085"/>
      <c r="N6992" s="3085"/>
      <c r="P6992" s="3206"/>
    </row>
    <row r="6993" spans="1:16" s="3084" customFormat="1" ht="15">
      <c r="A6993" s="3085"/>
      <c r="K6993" s="3168"/>
      <c r="L6993" s="3085"/>
      <c r="M6993" s="3085"/>
      <c r="N6993" s="3085"/>
      <c r="P6993" s="3206"/>
    </row>
    <row r="6994" spans="1:16" s="3084" customFormat="1" ht="15">
      <c r="A6994" s="3085"/>
      <c r="K6994" s="3168"/>
      <c r="L6994" s="3085"/>
      <c r="M6994" s="3085"/>
      <c r="N6994" s="3085"/>
      <c r="P6994" s="3206"/>
    </row>
    <row r="6995" spans="1:16" s="3084" customFormat="1" ht="15">
      <c r="A6995" s="3085"/>
      <c r="K6995" s="3168"/>
      <c r="L6995" s="3085"/>
      <c r="M6995" s="3085"/>
      <c r="N6995" s="3085"/>
      <c r="P6995" s="3206"/>
    </row>
    <row r="6996" spans="1:16" s="3084" customFormat="1" ht="15">
      <c r="A6996" s="3085"/>
      <c r="K6996" s="3168"/>
      <c r="L6996" s="3085"/>
      <c r="M6996" s="3085"/>
      <c r="N6996" s="3085"/>
      <c r="P6996" s="3206"/>
    </row>
    <row r="6997" spans="1:16" s="3084" customFormat="1" ht="15">
      <c r="A6997" s="3085"/>
      <c r="K6997" s="3168"/>
      <c r="L6997" s="3085"/>
      <c r="M6997" s="3085"/>
      <c r="N6997" s="3085"/>
      <c r="P6997" s="3206"/>
    </row>
    <row r="6998" spans="1:16" s="3084" customFormat="1" ht="15">
      <c r="A6998" s="3085"/>
      <c r="K6998" s="3168"/>
      <c r="L6998" s="3085"/>
      <c r="M6998" s="3085"/>
      <c r="N6998" s="3085"/>
      <c r="P6998" s="3206"/>
    </row>
    <row r="6999" spans="1:16" s="3084" customFormat="1" ht="15">
      <c r="A6999" s="3085"/>
      <c r="K6999" s="3168"/>
      <c r="L6999" s="3085"/>
      <c r="M6999" s="3085"/>
      <c r="N6999" s="3085"/>
      <c r="P6999" s="3206"/>
    </row>
    <row r="7000" spans="1:16" s="3084" customFormat="1" ht="15">
      <c r="A7000" s="3085"/>
      <c r="K7000" s="3168"/>
      <c r="L7000" s="3085"/>
      <c r="M7000" s="3085"/>
      <c r="N7000" s="3085"/>
      <c r="P7000" s="3206"/>
    </row>
    <row r="7001" spans="1:16" s="3084" customFormat="1" ht="15">
      <c r="A7001" s="3085"/>
      <c r="K7001" s="3168"/>
      <c r="L7001" s="3085"/>
      <c r="M7001" s="3085"/>
      <c r="N7001" s="3085"/>
      <c r="P7001" s="3206"/>
    </row>
    <row r="7002" spans="1:16" s="3084" customFormat="1" ht="15">
      <c r="A7002" s="3085"/>
      <c r="K7002" s="3168"/>
      <c r="L7002" s="3085"/>
      <c r="M7002" s="3085"/>
      <c r="N7002" s="3085"/>
      <c r="P7002" s="3206"/>
    </row>
    <row r="7003" spans="1:16" s="3084" customFormat="1" ht="15">
      <c r="A7003" s="3085"/>
      <c r="K7003" s="3168"/>
      <c r="L7003" s="3085"/>
      <c r="M7003" s="3085"/>
      <c r="N7003" s="3085"/>
      <c r="P7003" s="3206"/>
    </row>
    <row r="7004" spans="1:16" s="3084" customFormat="1" ht="15">
      <c r="A7004" s="3085"/>
      <c r="K7004" s="3168"/>
      <c r="L7004" s="3085"/>
      <c r="M7004" s="3085"/>
      <c r="N7004" s="3085"/>
      <c r="P7004" s="3206"/>
    </row>
    <row r="7005" spans="1:16" s="3084" customFormat="1" ht="15">
      <c r="A7005" s="3085"/>
      <c r="K7005" s="3168"/>
      <c r="L7005" s="3085"/>
      <c r="M7005" s="3085"/>
      <c r="N7005" s="3085"/>
      <c r="P7005" s="3206"/>
    </row>
    <row r="7006" spans="1:16" s="3084" customFormat="1" ht="15">
      <c r="A7006" s="3085"/>
      <c r="K7006" s="3168"/>
      <c r="L7006" s="3085"/>
      <c r="M7006" s="3085"/>
      <c r="N7006" s="3085"/>
      <c r="P7006" s="3206"/>
    </row>
    <row r="7007" spans="1:16" s="3084" customFormat="1" ht="15">
      <c r="A7007" s="3085"/>
      <c r="K7007" s="3168"/>
      <c r="L7007" s="3085"/>
      <c r="M7007" s="3085"/>
      <c r="N7007" s="3085"/>
      <c r="P7007" s="3206"/>
    </row>
    <row r="7008" spans="1:16" s="3084" customFormat="1" ht="15">
      <c r="A7008" s="3085"/>
      <c r="K7008" s="3168"/>
      <c r="L7008" s="3085"/>
      <c r="M7008" s="3085"/>
      <c r="N7008" s="3085"/>
      <c r="P7008" s="3206"/>
    </row>
    <row r="7009" spans="1:16" s="3084" customFormat="1" ht="15">
      <c r="A7009" s="3085"/>
      <c r="K7009" s="3168"/>
      <c r="L7009" s="3085"/>
      <c r="M7009" s="3085"/>
      <c r="N7009" s="3085"/>
      <c r="P7009" s="3206"/>
    </row>
    <row r="7010" spans="1:16" s="3084" customFormat="1" ht="15">
      <c r="A7010" s="3085"/>
      <c r="K7010" s="3168"/>
      <c r="L7010" s="3085"/>
      <c r="M7010" s="3085"/>
      <c r="N7010" s="3085"/>
      <c r="P7010" s="3206"/>
    </row>
    <row r="7011" spans="1:16" s="3084" customFormat="1" ht="15">
      <c r="A7011" s="3085"/>
      <c r="K7011" s="3168"/>
      <c r="L7011" s="3085"/>
      <c r="M7011" s="3085"/>
      <c r="N7011" s="3085"/>
      <c r="P7011" s="3206"/>
    </row>
    <row r="7012" spans="1:16" s="3084" customFormat="1" ht="15">
      <c r="A7012" s="3085"/>
      <c r="K7012" s="3168"/>
      <c r="L7012" s="3085"/>
      <c r="M7012" s="3085"/>
      <c r="N7012" s="3085"/>
      <c r="P7012" s="3206"/>
    </row>
    <row r="7013" spans="1:16" s="3084" customFormat="1" ht="15">
      <c r="A7013" s="3085"/>
      <c r="K7013" s="3168"/>
      <c r="L7013" s="3085"/>
      <c r="M7013" s="3085"/>
      <c r="N7013" s="3085"/>
      <c r="P7013" s="3206"/>
    </row>
    <row r="7014" spans="1:16" s="3084" customFormat="1" ht="15">
      <c r="A7014" s="3085"/>
      <c r="K7014" s="3168"/>
      <c r="L7014" s="3085"/>
      <c r="M7014" s="3085"/>
      <c r="N7014" s="3085"/>
      <c r="P7014" s="3206"/>
    </row>
    <row r="7015" spans="1:16" s="3084" customFormat="1" ht="15">
      <c r="A7015" s="3085"/>
      <c r="K7015" s="3168"/>
      <c r="L7015" s="3085"/>
      <c r="M7015" s="3085"/>
      <c r="N7015" s="3085"/>
      <c r="P7015" s="3206"/>
    </row>
    <row r="7016" spans="1:16" s="3084" customFormat="1" ht="15">
      <c r="A7016" s="3085"/>
      <c r="K7016" s="3168"/>
      <c r="L7016" s="3085"/>
      <c r="M7016" s="3085"/>
      <c r="N7016" s="3085"/>
      <c r="P7016" s="3206"/>
    </row>
    <row r="7017" spans="1:16" s="3084" customFormat="1" ht="15">
      <c r="A7017" s="3085"/>
      <c r="K7017" s="3168"/>
      <c r="L7017" s="3085"/>
      <c r="M7017" s="3085"/>
      <c r="N7017" s="3085"/>
      <c r="P7017" s="3206"/>
    </row>
    <row r="7018" spans="1:16" s="3084" customFormat="1" ht="15">
      <c r="A7018" s="3085"/>
      <c r="K7018" s="3168"/>
      <c r="L7018" s="3085"/>
      <c r="M7018" s="3085"/>
      <c r="N7018" s="3085"/>
      <c r="P7018" s="3206"/>
    </row>
    <row r="7019" spans="1:16" s="3084" customFormat="1" ht="15">
      <c r="A7019" s="3085"/>
      <c r="K7019" s="3168"/>
      <c r="L7019" s="3085"/>
      <c r="M7019" s="3085"/>
      <c r="N7019" s="3085"/>
      <c r="P7019" s="3206"/>
    </row>
    <row r="7020" spans="1:16" s="3084" customFormat="1" ht="15">
      <c r="A7020" s="3085"/>
      <c r="K7020" s="3168"/>
      <c r="L7020" s="3085"/>
      <c r="M7020" s="3085"/>
      <c r="N7020" s="3085"/>
      <c r="P7020" s="3206"/>
    </row>
    <row r="7021" spans="1:16" s="3084" customFormat="1" ht="15">
      <c r="A7021" s="3085"/>
      <c r="K7021" s="3168"/>
      <c r="L7021" s="3085"/>
      <c r="M7021" s="3085"/>
      <c r="N7021" s="3085"/>
      <c r="P7021" s="3206"/>
    </row>
    <row r="7022" spans="1:16" s="3084" customFormat="1" ht="15">
      <c r="A7022" s="3085"/>
      <c r="K7022" s="3168"/>
      <c r="L7022" s="3085"/>
      <c r="M7022" s="3085"/>
      <c r="N7022" s="3085"/>
      <c r="P7022" s="3206"/>
    </row>
    <row r="7023" spans="1:16" s="3084" customFormat="1" ht="15">
      <c r="A7023" s="3085"/>
      <c r="K7023" s="3168"/>
      <c r="L7023" s="3085"/>
      <c r="M7023" s="3085"/>
      <c r="N7023" s="3085"/>
      <c r="P7023" s="3206"/>
    </row>
    <row r="7024" spans="1:16" s="3084" customFormat="1" ht="15">
      <c r="A7024" s="3085"/>
      <c r="K7024" s="3168"/>
      <c r="L7024" s="3085"/>
      <c r="M7024" s="3085"/>
      <c r="N7024" s="3085"/>
      <c r="P7024" s="3206"/>
    </row>
    <row r="7025" spans="1:16" s="3084" customFormat="1" ht="15">
      <c r="A7025" s="3085"/>
      <c r="K7025" s="3168"/>
      <c r="L7025" s="3085"/>
      <c r="M7025" s="3085"/>
      <c r="N7025" s="3085"/>
      <c r="P7025" s="3206"/>
    </row>
    <row r="7026" spans="1:16" s="3084" customFormat="1" ht="15">
      <c r="A7026" s="3085"/>
      <c r="K7026" s="3168"/>
      <c r="L7026" s="3085"/>
      <c r="M7026" s="3085"/>
      <c r="N7026" s="3085"/>
      <c r="P7026" s="3206"/>
    </row>
    <row r="7027" spans="1:16" s="3084" customFormat="1" ht="15">
      <c r="A7027" s="3085"/>
      <c r="K7027" s="3168"/>
      <c r="L7027" s="3085"/>
      <c r="M7027" s="3085"/>
      <c r="N7027" s="3085"/>
      <c r="P7027" s="3206"/>
    </row>
    <row r="7028" spans="1:16" s="3084" customFormat="1" ht="15">
      <c r="A7028" s="3085"/>
      <c r="K7028" s="3168"/>
      <c r="L7028" s="3085"/>
      <c r="M7028" s="3085"/>
      <c r="N7028" s="3085"/>
      <c r="P7028" s="3206"/>
    </row>
    <row r="7029" spans="1:16" s="3084" customFormat="1" ht="15">
      <c r="A7029" s="3085"/>
      <c r="K7029" s="3168"/>
      <c r="L7029" s="3085"/>
      <c r="M7029" s="3085"/>
      <c r="N7029" s="3085"/>
      <c r="P7029" s="3206"/>
    </row>
    <row r="7030" spans="1:16" s="3084" customFormat="1" ht="15">
      <c r="A7030" s="3085"/>
      <c r="K7030" s="3168"/>
      <c r="L7030" s="3085"/>
      <c r="M7030" s="3085"/>
      <c r="N7030" s="3085"/>
      <c r="P7030" s="3206"/>
    </row>
    <row r="7031" spans="1:16" s="3084" customFormat="1" ht="15">
      <c r="A7031" s="3085"/>
      <c r="K7031" s="3168"/>
      <c r="L7031" s="3085"/>
      <c r="M7031" s="3085"/>
      <c r="N7031" s="3085"/>
      <c r="P7031" s="3206"/>
    </row>
    <row r="7032" spans="1:16" s="3084" customFormat="1" ht="15">
      <c r="A7032" s="3085"/>
      <c r="K7032" s="3168"/>
      <c r="L7032" s="3085"/>
      <c r="M7032" s="3085"/>
      <c r="N7032" s="3085"/>
      <c r="P7032" s="3206"/>
    </row>
    <row r="7033" spans="1:16" s="3084" customFormat="1" ht="15">
      <c r="A7033" s="3085"/>
      <c r="K7033" s="3168"/>
      <c r="L7033" s="3085"/>
      <c r="M7033" s="3085"/>
      <c r="N7033" s="3085"/>
      <c r="P7033" s="3206"/>
    </row>
    <row r="7034" spans="1:16" s="3084" customFormat="1" ht="15">
      <c r="A7034" s="3085"/>
      <c r="K7034" s="3168"/>
      <c r="L7034" s="3085"/>
      <c r="M7034" s="3085"/>
      <c r="N7034" s="3085"/>
      <c r="P7034" s="3206"/>
    </row>
    <row r="7035" spans="1:16" s="3084" customFormat="1" ht="15">
      <c r="A7035" s="3085"/>
      <c r="K7035" s="3168"/>
      <c r="L7035" s="3085"/>
      <c r="M7035" s="3085"/>
      <c r="N7035" s="3085"/>
      <c r="P7035" s="3206"/>
    </row>
    <row r="7036" spans="1:16" s="3084" customFormat="1" ht="15">
      <c r="A7036" s="3085"/>
      <c r="K7036" s="3168"/>
      <c r="L7036" s="3085"/>
      <c r="M7036" s="3085"/>
      <c r="N7036" s="3085"/>
      <c r="P7036" s="3206"/>
    </row>
    <row r="7037" spans="1:16" s="3084" customFormat="1" ht="15">
      <c r="A7037" s="3085"/>
      <c r="K7037" s="3168"/>
      <c r="L7037" s="3085"/>
      <c r="M7037" s="3085"/>
      <c r="N7037" s="3085"/>
      <c r="P7037" s="3206"/>
    </row>
    <row r="7038" spans="1:16" s="3084" customFormat="1" ht="15">
      <c r="A7038" s="3085"/>
      <c r="K7038" s="3168"/>
      <c r="L7038" s="3085"/>
      <c r="M7038" s="3085"/>
      <c r="N7038" s="3085"/>
      <c r="P7038" s="3206"/>
    </row>
    <row r="7039" spans="1:16" s="3084" customFormat="1" ht="15">
      <c r="A7039" s="3085"/>
      <c r="K7039" s="3168"/>
      <c r="L7039" s="3085"/>
      <c r="M7039" s="3085"/>
      <c r="N7039" s="3085"/>
      <c r="P7039" s="3206"/>
    </row>
    <row r="7040" spans="1:16" s="3084" customFormat="1" ht="15">
      <c r="A7040" s="3085"/>
      <c r="K7040" s="3168"/>
      <c r="L7040" s="3085"/>
      <c r="M7040" s="3085"/>
      <c r="N7040" s="3085"/>
      <c r="P7040" s="3206"/>
    </row>
    <row r="7041" spans="1:16" s="3084" customFormat="1" ht="15">
      <c r="A7041" s="3085"/>
      <c r="K7041" s="3168"/>
      <c r="L7041" s="3085"/>
      <c r="M7041" s="3085"/>
      <c r="N7041" s="3085"/>
      <c r="P7041" s="3206"/>
    </row>
    <row r="7042" spans="1:16" s="3084" customFormat="1" ht="15">
      <c r="A7042" s="3085"/>
      <c r="K7042" s="3168"/>
      <c r="L7042" s="3085"/>
      <c r="M7042" s="3085"/>
      <c r="N7042" s="3085"/>
      <c r="P7042" s="3206"/>
    </row>
    <row r="7043" spans="1:16" s="3084" customFormat="1" ht="15">
      <c r="A7043" s="3085"/>
      <c r="K7043" s="3168"/>
      <c r="L7043" s="3085"/>
      <c r="M7043" s="3085"/>
      <c r="N7043" s="3085"/>
      <c r="P7043" s="3206"/>
    </row>
    <row r="7044" spans="1:16" s="3084" customFormat="1" ht="15">
      <c r="A7044" s="3085"/>
      <c r="K7044" s="3168"/>
      <c r="L7044" s="3085"/>
      <c r="M7044" s="3085"/>
      <c r="N7044" s="3085"/>
      <c r="P7044" s="3206"/>
    </row>
    <row r="7045" spans="1:16" s="3084" customFormat="1" ht="15">
      <c r="A7045" s="3085"/>
      <c r="K7045" s="3168"/>
      <c r="L7045" s="3085"/>
      <c r="M7045" s="3085"/>
      <c r="N7045" s="3085"/>
      <c r="P7045" s="3206"/>
    </row>
    <row r="7046" spans="1:16" s="3084" customFormat="1" ht="15">
      <c r="A7046" s="3085"/>
      <c r="K7046" s="3168"/>
      <c r="L7046" s="3085"/>
      <c r="M7046" s="3085"/>
      <c r="N7046" s="3085"/>
      <c r="P7046" s="3206"/>
    </row>
    <row r="7047" spans="1:16" s="3084" customFormat="1" ht="15">
      <c r="A7047" s="3085"/>
      <c r="K7047" s="3168"/>
      <c r="L7047" s="3085"/>
      <c r="M7047" s="3085"/>
      <c r="N7047" s="3085"/>
      <c r="P7047" s="3206"/>
    </row>
    <row r="7048" spans="1:16" s="3084" customFormat="1" ht="15">
      <c r="A7048" s="3085"/>
      <c r="K7048" s="3168"/>
      <c r="L7048" s="3085"/>
      <c r="M7048" s="3085"/>
      <c r="N7048" s="3085"/>
      <c r="P7048" s="3206"/>
    </row>
    <row r="7049" spans="1:16" s="3084" customFormat="1" ht="15">
      <c r="A7049" s="3085"/>
      <c r="K7049" s="3168"/>
      <c r="L7049" s="3085"/>
      <c r="M7049" s="3085"/>
      <c r="N7049" s="3085"/>
      <c r="P7049" s="3206"/>
    </row>
    <row r="7050" spans="1:16" s="3084" customFormat="1" ht="15">
      <c r="A7050" s="3085"/>
      <c r="K7050" s="3168"/>
      <c r="L7050" s="3085"/>
      <c r="M7050" s="3085"/>
      <c r="N7050" s="3085"/>
      <c r="P7050" s="3206"/>
    </row>
    <row r="7051" spans="1:16" s="3084" customFormat="1" ht="15">
      <c r="A7051" s="3085"/>
      <c r="K7051" s="3168"/>
      <c r="L7051" s="3085"/>
      <c r="M7051" s="3085"/>
      <c r="N7051" s="3085"/>
      <c r="P7051" s="3206"/>
    </row>
    <row r="7052" spans="1:16" s="3084" customFormat="1" ht="15">
      <c r="A7052" s="3085"/>
      <c r="K7052" s="3168"/>
      <c r="L7052" s="3085"/>
      <c r="M7052" s="3085"/>
      <c r="N7052" s="3085"/>
      <c r="P7052" s="3206"/>
    </row>
    <row r="7053" spans="1:16" s="3084" customFormat="1" ht="15">
      <c r="A7053" s="3085"/>
      <c r="K7053" s="3168"/>
      <c r="L7053" s="3085"/>
      <c r="M7053" s="3085"/>
      <c r="N7053" s="3085"/>
      <c r="P7053" s="3206"/>
    </row>
    <row r="7054" spans="1:16" s="3084" customFormat="1" ht="15">
      <c r="A7054" s="3085"/>
      <c r="K7054" s="3168"/>
      <c r="L7054" s="3085"/>
      <c r="M7054" s="3085"/>
      <c r="N7054" s="3085"/>
      <c r="P7054" s="3206"/>
    </row>
    <row r="7055" spans="1:16" s="3084" customFormat="1" ht="15">
      <c r="A7055" s="3085"/>
      <c r="K7055" s="3168"/>
      <c r="L7055" s="3085"/>
      <c r="M7055" s="3085"/>
      <c r="N7055" s="3085"/>
      <c r="P7055" s="3206"/>
    </row>
    <row r="7056" spans="1:16" s="3084" customFormat="1" ht="15">
      <c r="A7056" s="3085"/>
      <c r="K7056" s="3168"/>
      <c r="L7056" s="3085"/>
      <c r="M7056" s="3085"/>
      <c r="N7056" s="3085"/>
      <c r="P7056" s="3206"/>
    </row>
    <row r="7057" spans="1:16" s="3084" customFormat="1" ht="15">
      <c r="A7057" s="3085"/>
      <c r="K7057" s="3168"/>
      <c r="L7057" s="3085"/>
      <c r="M7057" s="3085"/>
      <c r="N7057" s="3085"/>
      <c r="P7057" s="3206"/>
    </row>
    <row r="7058" spans="1:16" s="3084" customFormat="1" ht="15">
      <c r="A7058" s="3085"/>
      <c r="K7058" s="3168"/>
      <c r="L7058" s="3085"/>
      <c r="M7058" s="3085"/>
      <c r="N7058" s="3085"/>
      <c r="P7058" s="3206"/>
    </row>
    <row r="7059" spans="1:16" s="3084" customFormat="1" ht="15">
      <c r="A7059" s="3085"/>
      <c r="K7059" s="3168"/>
      <c r="L7059" s="3085"/>
      <c r="M7059" s="3085"/>
      <c r="N7059" s="3085"/>
      <c r="P7059" s="3206"/>
    </row>
    <row r="7060" spans="1:16" s="3084" customFormat="1" ht="15">
      <c r="A7060" s="3085"/>
      <c r="K7060" s="3168"/>
      <c r="L7060" s="3085"/>
      <c r="M7060" s="3085"/>
      <c r="N7060" s="3085"/>
      <c r="P7060" s="3206"/>
    </row>
    <row r="7061" spans="1:16" s="3084" customFormat="1" ht="15">
      <c r="A7061" s="3085"/>
      <c r="K7061" s="3168"/>
      <c r="L7061" s="3085"/>
      <c r="M7061" s="3085"/>
      <c r="N7061" s="3085"/>
      <c r="P7061" s="3206"/>
    </row>
    <row r="7062" spans="1:16" s="3084" customFormat="1" ht="15">
      <c r="A7062" s="3085"/>
      <c r="K7062" s="3168"/>
      <c r="L7062" s="3085"/>
      <c r="M7062" s="3085"/>
      <c r="N7062" s="3085"/>
      <c r="P7062" s="3206"/>
    </row>
    <row r="7063" spans="1:16" s="3084" customFormat="1" ht="15">
      <c r="A7063" s="3085"/>
      <c r="K7063" s="3168"/>
      <c r="L7063" s="3085"/>
      <c r="M7063" s="3085"/>
      <c r="N7063" s="3085"/>
      <c r="P7063" s="3206"/>
    </row>
    <row r="7064" spans="1:16" s="3084" customFormat="1" ht="15">
      <c r="A7064" s="3085"/>
      <c r="K7064" s="3168"/>
      <c r="L7064" s="3085"/>
      <c r="M7064" s="3085"/>
      <c r="N7064" s="3085"/>
      <c r="P7064" s="3206"/>
    </row>
    <row r="7065" spans="1:16" s="3084" customFormat="1" ht="15">
      <c r="A7065" s="3085"/>
      <c r="K7065" s="3168"/>
      <c r="L7065" s="3085"/>
      <c r="M7065" s="3085"/>
      <c r="N7065" s="3085"/>
      <c r="P7065" s="3206"/>
    </row>
    <row r="7066" spans="1:16" s="3084" customFormat="1" ht="15">
      <c r="A7066" s="3085"/>
      <c r="K7066" s="3168"/>
      <c r="L7066" s="3085"/>
      <c r="M7066" s="3085"/>
      <c r="N7066" s="3085"/>
      <c r="P7066" s="3206"/>
    </row>
    <row r="7067" spans="1:16" s="3084" customFormat="1" ht="15">
      <c r="A7067" s="3085"/>
      <c r="K7067" s="3168"/>
      <c r="L7067" s="3085"/>
      <c r="M7067" s="3085"/>
      <c r="N7067" s="3085"/>
      <c r="P7067" s="3206"/>
    </row>
    <row r="7068" spans="1:16" s="3084" customFormat="1" ht="15">
      <c r="A7068" s="3085"/>
      <c r="K7068" s="3168"/>
      <c r="L7068" s="3085"/>
      <c r="M7068" s="3085"/>
      <c r="N7068" s="3085"/>
      <c r="P7068" s="3206"/>
    </row>
    <row r="7069" spans="1:16" s="3084" customFormat="1" ht="15">
      <c r="A7069" s="3085"/>
      <c r="K7069" s="3168"/>
      <c r="L7069" s="3085"/>
      <c r="M7069" s="3085"/>
      <c r="N7069" s="3085"/>
      <c r="P7069" s="3206"/>
    </row>
    <row r="7070" spans="1:16" s="3084" customFormat="1" ht="15">
      <c r="A7070" s="3085"/>
      <c r="K7070" s="3168"/>
      <c r="L7070" s="3085"/>
      <c r="M7070" s="3085"/>
      <c r="N7070" s="3085"/>
      <c r="P7070" s="3206"/>
    </row>
    <row r="7071" spans="1:16" s="3084" customFormat="1" ht="15">
      <c r="A7071" s="3085"/>
      <c r="K7071" s="3168"/>
      <c r="L7071" s="3085"/>
      <c r="M7071" s="3085"/>
      <c r="N7071" s="3085"/>
      <c r="P7071" s="3206"/>
    </row>
    <row r="7072" spans="1:16" s="3084" customFormat="1" ht="15">
      <c r="A7072" s="3085"/>
      <c r="K7072" s="3168"/>
      <c r="L7072" s="3085"/>
      <c r="M7072" s="3085"/>
      <c r="N7072" s="3085"/>
      <c r="P7072" s="3206"/>
    </row>
    <row r="7073" spans="1:16" s="3084" customFormat="1" ht="15">
      <c r="A7073" s="3085"/>
      <c r="K7073" s="3168"/>
      <c r="L7073" s="3085"/>
      <c r="M7073" s="3085"/>
      <c r="N7073" s="3085"/>
      <c r="P7073" s="3206"/>
    </row>
    <row r="7074" spans="1:16" s="3084" customFormat="1" ht="15">
      <c r="A7074" s="3085"/>
      <c r="K7074" s="3168"/>
      <c r="L7074" s="3085"/>
      <c r="M7074" s="3085"/>
      <c r="N7074" s="3085"/>
      <c r="P7074" s="3206"/>
    </row>
    <row r="7075" spans="1:16" s="3084" customFormat="1" ht="15">
      <c r="A7075" s="3085"/>
      <c r="K7075" s="3168"/>
      <c r="L7075" s="3085"/>
      <c r="M7075" s="3085"/>
      <c r="N7075" s="3085"/>
      <c r="P7075" s="3206"/>
    </row>
    <row r="7076" spans="1:16" s="3084" customFormat="1" ht="15">
      <c r="A7076" s="3085"/>
      <c r="K7076" s="3168"/>
      <c r="L7076" s="3085"/>
      <c r="M7076" s="3085"/>
      <c r="N7076" s="3085"/>
      <c r="P7076" s="3206"/>
    </row>
    <row r="7077" spans="1:16" s="3084" customFormat="1" ht="15">
      <c r="A7077" s="3085"/>
      <c r="K7077" s="3168"/>
      <c r="L7077" s="3085"/>
      <c r="M7077" s="3085"/>
      <c r="N7077" s="3085"/>
      <c r="P7077" s="3206"/>
    </row>
    <row r="7078" spans="1:16" s="3084" customFormat="1" ht="15">
      <c r="A7078" s="3085"/>
      <c r="K7078" s="3168"/>
      <c r="L7078" s="3085"/>
      <c r="M7078" s="3085"/>
      <c r="N7078" s="3085"/>
      <c r="P7078" s="3206"/>
    </row>
    <row r="7079" spans="1:16" s="3084" customFormat="1" ht="15">
      <c r="A7079" s="3085"/>
      <c r="K7079" s="3168"/>
      <c r="L7079" s="3085"/>
      <c r="M7079" s="3085"/>
      <c r="N7079" s="3085"/>
      <c r="P7079" s="3206"/>
    </row>
    <row r="7080" spans="1:16" s="3084" customFormat="1" ht="15">
      <c r="A7080" s="3085"/>
      <c r="K7080" s="3168"/>
      <c r="L7080" s="3085"/>
      <c r="M7080" s="3085"/>
      <c r="N7080" s="3085"/>
      <c r="P7080" s="3206"/>
    </row>
    <row r="7081" spans="1:16" s="3084" customFormat="1" ht="15">
      <c r="A7081" s="3085"/>
      <c r="K7081" s="3168"/>
      <c r="L7081" s="3085"/>
      <c r="M7081" s="3085"/>
      <c r="N7081" s="3085"/>
      <c r="P7081" s="3206"/>
    </row>
    <row r="7082" spans="1:16" s="3084" customFormat="1" ht="15">
      <c r="A7082" s="3085"/>
      <c r="K7082" s="3168"/>
      <c r="L7082" s="3085"/>
      <c r="M7082" s="3085"/>
      <c r="N7082" s="3085"/>
      <c r="P7082" s="3206"/>
    </row>
    <row r="7083" spans="1:16" s="3084" customFormat="1" ht="15">
      <c r="A7083" s="3085"/>
      <c r="K7083" s="3168"/>
      <c r="L7083" s="3085"/>
      <c r="M7083" s="3085"/>
      <c r="N7083" s="3085"/>
      <c r="P7083" s="3206"/>
    </row>
    <row r="7084" spans="1:16" s="3084" customFormat="1" ht="15">
      <c r="A7084" s="3085"/>
      <c r="K7084" s="3168"/>
      <c r="L7084" s="3085"/>
      <c r="M7084" s="3085"/>
      <c r="N7084" s="3085"/>
      <c r="P7084" s="3206"/>
    </row>
    <row r="7085" spans="1:16" s="3084" customFormat="1" ht="15">
      <c r="A7085" s="3085"/>
      <c r="K7085" s="3168"/>
      <c r="L7085" s="3085"/>
      <c r="M7085" s="3085"/>
      <c r="N7085" s="3085"/>
      <c r="P7085" s="3206"/>
    </row>
    <row r="7086" spans="1:16" s="3084" customFormat="1" ht="15">
      <c r="A7086" s="3085"/>
      <c r="K7086" s="3168"/>
      <c r="L7086" s="3085"/>
      <c r="M7086" s="3085"/>
      <c r="N7086" s="3085"/>
      <c r="P7086" s="3206"/>
    </row>
    <row r="7087" spans="1:16" s="3084" customFormat="1" ht="15">
      <c r="A7087" s="3085"/>
      <c r="K7087" s="3168"/>
      <c r="L7087" s="3085"/>
      <c r="M7087" s="3085"/>
      <c r="N7087" s="3085"/>
      <c r="P7087" s="3206"/>
    </row>
    <row r="7088" spans="1:16" s="3084" customFormat="1" ht="15">
      <c r="A7088" s="3085"/>
      <c r="K7088" s="3168"/>
      <c r="L7088" s="3085"/>
      <c r="M7088" s="3085"/>
      <c r="N7088" s="3085"/>
      <c r="P7088" s="3206"/>
    </row>
    <row r="7089" spans="1:16" s="3084" customFormat="1" ht="15">
      <c r="A7089" s="3085"/>
      <c r="K7089" s="3168"/>
      <c r="L7089" s="3085"/>
      <c r="M7089" s="3085"/>
      <c r="N7089" s="3085"/>
      <c r="P7089" s="3206"/>
    </row>
    <row r="7090" spans="1:16" s="3084" customFormat="1" ht="15">
      <c r="A7090" s="3085"/>
      <c r="K7090" s="3168"/>
      <c r="L7090" s="3085"/>
      <c r="M7090" s="3085"/>
      <c r="N7090" s="3085"/>
      <c r="P7090" s="3206"/>
    </row>
    <row r="7091" spans="1:16" s="3084" customFormat="1" ht="15">
      <c r="A7091" s="3085"/>
      <c r="K7091" s="3168"/>
      <c r="L7091" s="3085"/>
      <c r="M7091" s="3085"/>
      <c r="N7091" s="3085"/>
      <c r="P7091" s="3206"/>
    </row>
    <row r="7092" spans="1:16" s="3084" customFormat="1" ht="15">
      <c r="A7092" s="3085"/>
      <c r="K7092" s="3168"/>
      <c r="L7092" s="3085"/>
      <c r="M7092" s="3085"/>
      <c r="N7092" s="3085"/>
      <c r="P7092" s="3206"/>
    </row>
    <row r="7093" spans="1:16" s="3084" customFormat="1" ht="15">
      <c r="A7093" s="3085"/>
      <c r="K7093" s="3168"/>
      <c r="L7093" s="3085"/>
      <c r="M7093" s="3085"/>
      <c r="N7093" s="3085"/>
      <c r="P7093" s="3206"/>
    </row>
    <row r="7094" spans="1:16" s="3084" customFormat="1" ht="15">
      <c r="A7094" s="3085"/>
      <c r="K7094" s="3168"/>
      <c r="L7094" s="3085"/>
      <c r="M7094" s="3085"/>
      <c r="N7094" s="3085"/>
      <c r="P7094" s="3206"/>
    </row>
    <row r="7095" spans="1:16" s="3084" customFormat="1" ht="15">
      <c r="A7095" s="3085"/>
      <c r="K7095" s="3168"/>
      <c r="L7095" s="3085"/>
      <c r="M7095" s="3085"/>
      <c r="N7095" s="3085"/>
      <c r="P7095" s="3206"/>
    </row>
    <row r="7096" spans="1:16" s="3084" customFormat="1" ht="15">
      <c r="A7096" s="3085"/>
      <c r="K7096" s="3168"/>
      <c r="L7096" s="3085"/>
      <c r="M7096" s="3085"/>
      <c r="N7096" s="3085"/>
      <c r="P7096" s="3206"/>
    </row>
    <row r="7097" spans="1:16" s="3084" customFormat="1" ht="15">
      <c r="A7097" s="3085"/>
      <c r="K7097" s="3168"/>
      <c r="L7097" s="3085"/>
      <c r="M7097" s="3085"/>
      <c r="N7097" s="3085"/>
      <c r="P7097" s="3206"/>
    </row>
    <row r="7098" spans="1:16" s="3084" customFormat="1" ht="15">
      <c r="A7098" s="3085"/>
      <c r="K7098" s="3168"/>
      <c r="L7098" s="3085"/>
      <c r="M7098" s="3085"/>
      <c r="N7098" s="3085"/>
      <c r="P7098" s="3206"/>
    </row>
    <row r="7099" spans="1:16" s="3084" customFormat="1" ht="15">
      <c r="A7099" s="3085"/>
      <c r="K7099" s="3168"/>
      <c r="L7099" s="3085"/>
      <c r="M7099" s="3085"/>
      <c r="N7099" s="3085"/>
      <c r="P7099" s="3206"/>
    </row>
    <row r="7100" spans="1:16" s="3084" customFormat="1" ht="15">
      <c r="A7100" s="3085"/>
      <c r="K7100" s="3168"/>
      <c r="L7100" s="3085"/>
      <c r="M7100" s="3085"/>
      <c r="N7100" s="3085"/>
      <c r="P7100" s="3206"/>
    </row>
    <row r="7101" spans="1:16" s="3084" customFormat="1" ht="15">
      <c r="A7101" s="3085"/>
      <c r="K7101" s="3168"/>
      <c r="L7101" s="3085"/>
      <c r="M7101" s="3085"/>
      <c r="N7101" s="3085"/>
      <c r="P7101" s="3206"/>
    </row>
    <row r="7102" spans="1:16" s="3084" customFormat="1" ht="15">
      <c r="A7102" s="3085"/>
      <c r="K7102" s="3168"/>
      <c r="L7102" s="3085"/>
      <c r="M7102" s="3085"/>
      <c r="N7102" s="3085"/>
      <c r="P7102" s="3206"/>
    </row>
    <row r="7103" spans="1:16" s="3084" customFormat="1" ht="15">
      <c r="A7103" s="3085"/>
      <c r="K7103" s="3168"/>
      <c r="L7103" s="3085"/>
      <c r="M7103" s="3085"/>
      <c r="N7103" s="3085"/>
      <c r="P7103" s="3206"/>
    </row>
    <row r="7104" spans="1:16" s="3084" customFormat="1" ht="15">
      <c r="A7104" s="3085"/>
      <c r="K7104" s="3168"/>
      <c r="L7104" s="3085"/>
      <c r="M7104" s="3085"/>
      <c r="N7104" s="3085"/>
      <c r="P7104" s="3206"/>
    </row>
    <row r="7105" spans="1:16" s="3084" customFormat="1" ht="15">
      <c r="A7105" s="3085"/>
      <c r="K7105" s="3168"/>
      <c r="L7105" s="3085"/>
      <c r="M7105" s="3085"/>
      <c r="N7105" s="3085"/>
      <c r="P7105" s="3206"/>
    </row>
    <row r="7106" spans="1:16" s="3084" customFormat="1" ht="15">
      <c r="A7106" s="3085"/>
      <c r="K7106" s="3168"/>
      <c r="L7106" s="3085"/>
      <c r="M7106" s="3085"/>
      <c r="N7106" s="3085"/>
      <c r="P7106" s="3206"/>
    </row>
    <row r="7107" spans="1:16" s="3084" customFormat="1" ht="15">
      <c r="A7107" s="3085"/>
      <c r="K7107" s="3168"/>
      <c r="L7107" s="3085"/>
      <c r="M7107" s="3085"/>
      <c r="N7107" s="3085"/>
      <c r="P7107" s="3206"/>
    </row>
    <row r="7108" spans="1:16" s="3084" customFormat="1" ht="15">
      <c r="A7108" s="3085"/>
      <c r="K7108" s="3168"/>
      <c r="L7108" s="3085"/>
      <c r="M7108" s="3085"/>
      <c r="N7108" s="3085"/>
      <c r="P7108" s="3206"/>
    </row>
    <row r="7109" spans="1:16" s="3084" customFormat="1" ht="15">
      <c r="A7109" s="3085"/>
      <c r="K7109" s="3168"/>
      <c r="L7109" s="3085"/>
      <c r="M7109" s="3085"/>
      <c r="N7109" s="3085"/>
      <c r="P7109" s="3206"/>
    </row>
    <row r="7110" spans="1:16" s="3084" customFormat="1" ht="15">
      <c r="A7110" s="3085"/>
      <c r="K7110" s="3168"/>
      <c r="L7110" s="3085"/>
      <c r="M7110" s="3085"/>
      <c r="N7110" s="3085"/>
      <c r="P7110" s="3206"/>
    </row>
    <row r="7111" spans="1:16" s="3084" customFormat="1" ht="15">
      <c r="A7111" s="3085"/>
      <c r="K7111" s="3168"/>
      <c r="L7111" s="3085"/>
      <c r="M7111" s="3085"/>
      <c r="N7111" s="3085"/>
      <c r="P7111" s="3206"/>
    </row>
    <row r="7112" spans="1:16" s="3084" customFormat="1" ht="15">
      <c r="A7112" s="3085"/>
      <c r="K7112" s="3168"/>
      <c r="L7112" s="3085"/>
      <c r="M7112" s="3085"/>
      <c r="N7112" s="3085"/>
      <c r="P7112" s="3206"/>
    </row>
    <row r="7113" spans="1:16" s="3084" customFormat="1" ht="15">
      <c r="A7113" s="3085"/>
      <c r="K7113" s="3168"/>
      <c r="L7113" s="3085"/>
      <c r="M7113" s="3085"/>
      <c r="N7113" s="3085"/>
      <c r="P7113" s="3206"/>
    </row>
    <row r="7114" spans="1:16" s="3084" customFormat="1" ht="15">
      <c r="A7114" s="3085"/>
      <c r="K7114" s="3168"/>
      <c r="L7114" s="3085"/>
      <c r="M7114" s="3085"/>
      <c r="N7114" s="3085"/>
      <c r="P7114" s="3206"/>
    </row>
    <row r="7115" spans="1:16" s="3084" customFormat="1" ht="15">
      <c r="A7115" s="3085"/>
      <c r="K7115" s="3168"/>
      <c r="L7115" s="3085"/>
      <c r="M7115" s="3085"/>
      <c r="N7115" s="3085"/>
      <c r="P7115" s="3206"/>
    </row>
    <row r="7116" spans="1:16" s="3084" customFormat="1" ht="15">
      <c r="A7116" s="3085"/>
      <c r="K7116" s="3168"/>
      <c r="L7116" s="3085"/>
      <c r="M7116" s="3085"/>
      <c r="N7116" s="3085"/>
      <c r="P7116" s="3206"/>
    </row>
    <row r="7117" spans="1:16" s="3084" customFormat="1" ht="15">
      <c r="A7117" s="3085"/>
      <c r="K7117" s="3168"/>
      <c r="L7117" s="3085"/>
      <c r="M7117" s="3085"/>
      <c r="N7117" s="3085"/>
      <c r="P7117" s="3206"/>
    </row>
    <row r="7118" spans="1:16" s="3084" customFormat="1" ht="15">
      <c r="A7118" s="3085"/>
      <c r="K7118" s="3168"/>
      <c r="L7118" s="3085"/>
      <c r="M7118" s="3085"/>
      <c r="N7118" s="3085"/>
      <c r="P7118" s="3206"/>
    </row>
    <row r="7119" spans="1:16" s="3084" customFormat="1" ht="15">
      <c r="A7119" s="3085"/>
      <c r="K7119" s="3168"/>
      <c r="L7119" s="3085"/>
      <c r="M7119" s="3085"/>
      <c r="N7119" s="3085"/>
      <c r="P7119" s="3206"/>
    </row>
    <row r="7120" spans="1:16" s="3084" customFormat="1" ht="15">
      <c r="A7120" s="3085"/>
      <c r="K7120" s="3168"/>
      <c r="L7120" s="3085"/>
      <c r="M7120" s="3085"/>
      <c r="N7120" s="3085"/>
      <c r="P7120" s="3206"/>
    </row>
    <row r="7121" spans="1:16" s="3084" customFormat="1" ht="15">
      <c r="A7121" s="3085"/>
      <c r="K7121" s="3168"/>
      <c r="L7121" s="3085"/>
      <c r="M7121" s="3085"/>
      <c r="N7121" s="3085"/>
      <c r="P7121" s="3206"/>
    </row>
    <row r="7122" spans="1:16" s="3084" customFormat="1" ht="15">
      <c r="A7122" s="3085"/>
      <c r="K7122" s="3168"/>
      <c r="L7122" s="3085"/>
      <c r="M7122" s="3085"/>
      <c r="N7122" s="3085"/>
      <c r="P7122" s="3206"/>
    </row>
    <row r="7123" spans="1:16" s="3084" customFormat="1" ht="15">
      <c r="A7123" s="3085"/>
      <c r="K7123" s="3168"/>
      <c r="L7123" s="3085"/>
      <c r="M7123" s="3085"/>
      <c r="N7123" s="3085"/>
      <c r="P7123" s="3206"/>
    </row>
    <row r="7124" spans="1:16" s="3084" customFormat="1" ht="15">
      <c r="A7124" s="3085"/>
      <c r="K7124" s="3168"/>
      <c r="L7124" s="3085"/>
      <c r="M7124" s="3085"/>
      <c r="N7124" s="3085"/>
      <c r="P7124" s="3206"/>
    </row>
    <row r="7125" spans="1:16" s="3084" customFormat="1" ht="15">
      <c r="A7125" s="3085"/>
      <c r="K7125" s="3168"/>
      <c r="L7125" s="3085"/>
      <c r="M7125" s="3085"/>
      <c r="N7125" s="3085"/>
      <c r="P7125" s="3206"/>
    </row>
    <row r="7126" spans="1:16" s="3084" customFormat="1" ht="15">
      <c r="A7126" s="3085"/>
      <c r="K7126" s="3168"/>
      <c r="L7126" s="3085"/>
      <c r="M7126" s="3085"/>
      <c r="N7126" s="3085"/>
      <c r="P7126" s="3206"/>
    </row>
    <row r="7127" spans="1:16" s="3084" customFormat="1" ht="15">
      <c r="A7127" s="3085"/>
      <c r="K7127" s="3168"/>
      <c r="L7127" s="3085"/>
      <c r="M7127" s="3085"/>
      <c r="N7127" s="3085"/>
      <c r="P7127" s="3206"/>
    </row>
    <row r="7128" spans="1:16" s="3084" customFormat="1" ht="15">
      <c r="A7128" s="3085"/>
      <c r="K7128" s="3168"/>
      <c r="L7128" s="3085"/>
      <c r="M7128" s="3085"/>
      <c r="N7128" s="3085"/>
      <c r="P7128" s="3206"/>
    </row>
    <row r="7129" spans="1:16" s="3084" customFormat="1" ht="15">
      <c r="A7129" s="3085"/>
      <c r="K7129" s="3168"/>
      <c r="L7129" s="3085"/>
      <c r="M7129" s="3085"/>
      <c r="N7129" s="3085"/>
      <c r="P7129" s="3206"/>
    </row>
    <row r="7130" spans="1:16" s="3084" customFormat="1" ht="15">
      <c r="A7130" s="3085"/>
      <c r="K7130" s="3168"/>
      <c r="L7130" s="3085"/>
      <c r="M7130" s="3085"/>
      <c r="N7130" s="3085"/>
      <c r="P7130" s="3206"/>
    </row>
    <row r="7131" spans="1:16" s="3084" customFormat="1" ht="15">
      <c r="A7131" s="3085"/>
      <c r="K7131" s="3168"/>
      <c r="L7131" s="3085"/>
      <c r="M7131" s="3085"/>
      <c r="N7131" s="3085"/>
      <c r="P7131" s="3206"/>
    </row>
    <row r="7132" spans="1:16" s="3084" customFormat="1" ht="15">
      <c r="A7132" s="3085"/>
      <c r="K7132" s="3168"/>
      <c r="L7132" s="3085"/>
      <c r="M7132" s="3085"/>
      <c r="N7132" s="3085"/>
      <c r="P7132" s="3206"/>
    </row>
    <row r="7133" spans="1:16" s="3084" customFormat="1" ht="15">
      <c r="A7133" s="3085"/>
      <c r="K7133" s="3168"/>
      <c r="L7133" s="3085"/>
      <c r="M7133" s="3085"/>
      <c r="N7133" s="3085"/>
      <c r="P7133" s="3206"/>
    </row>
    <row r="7134" spans="1:16" s="3084" customFormat="1" ht="15">
      <c r="A7134" s="3085"/>
      <c r="K7134" s="3168"/>
      <c r="L7134" s="3085"/>
      <c r="M7134" s="3085"/>
      <c r="N7134" s="3085"/>
      <c r="P7134" s="3206"/>
    </row>
    <row r="7135" spans="1:16" s="3084" customFormat="1" ht="15">
      <c r="A7135" s="3085"/>
      <c r="K7135" s="3168"/>
      <c r="L7135" s="3085"/>
      <c r="M7135" s="3085"/>
      <c r="N7135" s="3085"/>
      <c r="P7135" s="3206"/>
    </row>
    <row r="7136" spans="1:16" s="3084" customFormat="1" ht="15">
      <c r="A7136" s="3085"/>
      <c r="K7136" s="3168"/>
      <c r="L7136" s="3085"/>
      <c r="M7136" s="3085"/>
      <c r="N7136" s="3085"/>
      <c r="P7136" s="3206"/>
    </row>
    <row r="7137" spans="1:16" s="3084" customFormat="1" ht="15">
      <c r="A7137" s="3085"/>
      <c r="K7137" s="3168"/>
      <c r="L7137" s="3085"/>
      <c r="M7137" s="3085"/>
      <c r="N7137" s="3085"/>
      <c r="P7137" s="3206"/>
    </row>
    <row r="7138" spans="1:16" s="3084" customFormat="1" ht="15">
      <c r="A7138" s="3085"/>
      <c r="K7138" s="3168"/>
      <c r="L7138" s="3085"/>
      <c r="M7138" s="3085"/>
      <c r="N7138" s="3085"/>
      <c r="P7138" s="3206"/>
    </row>
    <row r="7139" spans="1:16" s="3084" customFormat="1" ht="15">
      <c r="A7139" s="3085"/>
      <c r="K7139" s="3168"/>
      <c r="L7139" s="3085"/>
      <c r="M7139" s="3085"/>
      <c r="N7139" s="3085"/>
      <c r="P7139" s="3206"/>
    </row>
    <row r="7140" spans="1:16" s="3084" customFormat="1" ht="15">
      <c r="A7140" s="3085"/>
      <c r="K7140" s="3168"/>
      <c r="L7140" s="3085"/>
      <c r="M7140" s="3085"/>
      <c r="N7140" s="3085"/>
      <c r="P7140" s="3206"/>
    </row>
    <row r="7141" spans="1:16" s="3084" customFormat="1" ht="15">
      <c r="A7141" s="3085"/>
      <c r="K7141" s="3168"/>
      <c r="L7141" s="3085"/>
      <c r="M7141" s="3085"/>
      <c r="N7141" s="3085"/>
      <c r="P7141" s="3206"/>
    </row>
    <row r="7142" spans="1:16" s="3084" customFormat="1" ht="15">
      <c r="A7142" s="3085"/>
      <c r="K7142" s="3168"/>
      <c r="L7142" s="3085"/>
      <c r="M7142" s="3085"/>
      <c r="N7142" s="3085"/>
      <c r="P7142" s="3206"/>
    </row>
    <row r="7143" spans="1:16" s="3084" customFormat="1" ht="15">
      <c r="A7143" s="3085"/>
      <c r="K7143" s="3168"/>
      <c r="L7143" s="3085"/>
      <c r="M7143" s="3085"/>
      <c r="N7143" s="3085"/>
      <c r="P7143" s="3206"/>
    </row>
    <row r="7144" spans="1:16" s="3084" customFormat="1" ht="15">
      <c r="A7144" s="3085"/>
      <c r="K7144" s="3168"/>
      <c r="L7144" s="3085"/>
      <c r="M7144" s="3085"/>
      <c r="N7144" s="3085"/>
      <c r="P7144" s="3206"/>
    </row>
    <row r="7145" spans="1:16" s="3084" customFormat="1" ht="15">
      <c r="A7145" s="3085"/>
      <c r="K7145" s="3168"/>
      <c r="L7145" s="3085"/>
      <c r="M7145" s="3085"/>
      <c r="N7145" s="3085"/>
      <c r="P7145" s="3206"/>
    </row>
    <row r="7146" spans="1:16" s="3084" customFormat="1" ht="15">
      <c r="A7146" s="3085"/>
      <c r="K7146" s="3168"/>
      <c r="L7146" s="3085"/>
      <c r="M7146" s="3085"/>
      <c r="N7146" s="3085"/>
      <c r="P7146" s="3206"/>
    </row>
    <row r="7147" spans="1:16" s="3084" customFormat="1" ht="15">
      <c r="A7147" s="3085"/>
      <c r="K7147" s="3168"/>
      <c r="L7147" s="3085"/>
      <c r="M7147" s="3085"/>
      <c r="N7147" s="3085"/>
      <c r="P7147" s="3206"/>
    </row>
    <row r="7148" spans="1:16" s="3084" customFormat="1" ht="15">
      <c r="A7148" s="3085"/>
      <c r="K7148" s="3168"/>
      <c r="L7148" s="3085"/>
      <c r="M7148" s="3085"/>
      <c r="N7148" s="3085"/>
      <c r="P7148" s="3206"/>
    </row>
    <row r="7149" spans="1:16" s="3084" customFormat="1" ht="15">
      <c r="A7149" s="3085"/>
      <c r="K7149" s="3168"/>
      <c r="L7149" s="3085"/>
      <c r="M7149" s="3085"/>
      <c r="N7149" s="3085"/>
      <c r="P7149" s="3206"/>
    </row>
    <row r="7150" spans="1:16" s="3084" customFormat="1" ht="15">
      <c r="A7150" s="3085"/>
      <c r="K7150" s="3168"/>
      <c r="L7150" s="3085"/>
      <c r="M7150" s="3085"/>
      <c r="N7150" s="3085"/>
      <c r="P7150" s="3206"/>
    </row>
    <row r="7151" spans="1:16" s="3084" customFormat="1" ht="15">
      <c r="A7151" s="3085"/>
      <c r="K7151" s="3168"/>
      <c r="L7151" s="3085"/>
      <c r="M7151" s="3085"/>
      <c r="N7151" s="3085"/>
      <c r="P7151" s="3206"/>
    </row>
    <row r="7152" spans="1:16" s="3084" customFormat="1" ht="15">
      <c r="A7152" s="3085"/>
      <c r="K7152" s="3168"/>
      <c r="L7152" s="3085"/>
      <c r="M7152" s="3085"/>
      <c r="N7152" s="3085"/>
      <c r="P7152" s="3206"/>
    </row>
    <row r="7153" spans="1:16" s="3084" customFormat="1" ht="15">
      <c r="A7153" s="3085"/>
      <c r="K7153" s="3168"/>
      <c r="L7153" s="3085"/>
      <c r="M7153" s="3085"/>
      <c r="N7153" s="3085"/>
      <c r="P7153" s="3206"/>
    </row>
    <row r="7154" spans="1:16" s="3084" customFormat="1" ht="15">
      <c r="A7154" s="3085"/>
      <c r="K7154" s="3168"/>
      <c r="L7154" s="3085"/>
      <c r="M7154" s="3085"/>
      <c r="N7154" s="3085"/>
      <c r="P7154" s="3206"/>
    </row>
    <row r="7155" spans="1:16" s="3084" customFormat="1" ht="15">
      <c r="A7155" s="3085"/>
      <c r="K7155" s="3168"/>
      <c r="L7155" s="3085"/>
      <c r="M7155" s="3085"/>
      <c r="N7155" s="3085"/>
      <c r="P7155" s="3206"/>
    </row>
    <row r="7156" spans="1:16" s="3084" customFormat="1" ht="15">
      <c r="A7156" s="3085"/>
      <c r="K7156" s="3168"/>
      <c r="L7156" s="3085"/>
      <c r="M7156" s="3085"/>
      <c r="N7156" s="3085"/>
      <c r="P7156" s="3206"/>
    </row>
    <row r="7157" spans="1:16" s="3084" customFormat="1" ht="15">
      <c r="A7157" s="3085"/>
      <c r="K7157" s="3168"/>
      <c r="L7157" s="3085"/>
      <c r="M7157" s="3085"/>
      <c r="N7157" s="3085"/>
      <c r="P7157" s="3206"/>
    </row>
    <row r="7158" spans="1:16" s="3084" customFormat="1" ht="15">
      <c r="A7158" s="3085"/>
      <c r="K7158" s="3168"/>
      <c r="L7158" s="3085"/>
      <c r="M7158" s="3085"/>
      <c r="N7158" s="3085"/>
      <c r="P7158" s="3206"/>
    </row>
    <row r="7159" spans="1:16" s="3084" customFormat="1" ht="15">
      <c r="A7159" s="3085"/>
      <c r="K7159" s="3168"/>
      <c r="L7159" s="3085"/>
      <c r="M7159" s="3085"/>
      <c r="N7159" s="3085"/>
      <c r="P7159" s="3206"/>
    </row>
    <row r="7160" spans="1:16" s="3084" customFormat="1" ht="15">
      <c r="A7160" s="3085"/>
      <c r="K7160" s="3168"/>
      <c r="L7160" s="3085"/>
      <c r="M7160" s="3085"/>
      <c r="N7160" s="3085"/>
      <c r="P7160" s="3206"/>
    </row>
    <row r="7161" spans="1:16" s="3084" customFormat="1" ht="15">
      <c r="A7161" s="3085"/>
      <c r="K7161" s="3168"/>
      <c r="L7161" s="3085"/>
      <c r="M7161" s="3085"/>
      <c r="N7161" s="3085"/>
      <c r="P7161" s="3206"/>
    </row>
    <row r="7162" spans="1:16" s="3084" customFormat="1" ht="15">
      <c r="A7162" s="3085"/>
      <c r="K7162" s="3168"/>
      <c r="L7162" s="3085"/>
      <c r="M7162" s="3085"/>
      <c r="N7162" s="3085"/>
      <c r="P7162" s="3206"/>
    </row>
    <row r="7163" spans="1:16" s="3084" customFormat="1" ht="15">
      <c r="A7163" s="3085"/>
      <c r="K7163" s="3168"/>
      <c r="L7163" s="3085"/>
      <c r="M7163" s="3085"/>
      <c r="N7163" s="3085"/>
      <c r="P7163" s="3206"/>
    </row>
    <row r="7164" spans="1:16" s="3084" customFormat="1" ht="15">
      <c r="A7164" s="3085"/>
      <c r="K7164" s="3168"/>
      <c r="L7164" s="3085"/>
      <c r="M7164" s="3085"/>
      <c r="N7164" s="3085"/>
      <c r="P7164" s="3206"/>
    </row>
    <row r="7165" spans="1:16" s="3084" customFormat="1" ht="15">
      <c r="A7165" s="3085"/>
      <c r="K7165" s="3168"/>
      <c r="L7165" s="3085"/>
      <c r="M7165" s="3085"/>
      <c r="N7165" s="3085"/>
      <c r="P7165" s="3206"/>
    </row>
    <row r="7166" spans="1:16" s="3084" customFormat="1" ht="15">
      <c r="A7166" s="3085"/>
      <c r="K7166" s="3168"/>
      <c r="L7166" s="3085"/>
      <c r="M7166" s="3085"/>
      <c r="N7166" s="3085"/>
      <c r="P7166" s="3206"/>
    </row>
    <row r="7167" spans="1:16" s="3084" customFormat="1" ht="15">
      <c r="A7167" s="3085"/>
      <c r="K7167" s="3168"/>
      <c r="L7167" s="3085"/>
      <c r="M7167" s="3085"/>
      <c r="N7167" s="3085"/>
      <c r="P7167" s="3206"/>
    </row>
    <row r="7168" spans="1:16" s="3084" customFormat="1" ht="15">
      <c r="A7168" s="3085"/>
      <c r="K7168" s="3168"/>
      <c r="L7168" s="3085"/>
      <c r="M7168" s="3085"/>
      <c r="N7168" s="3085"/>
      <c r="P7168" s="3206"/>
    </row>
    <row r="7169" spans="1:16" s="3084" customFormat="1" ht="15">
      <c r="A7169" s="3085"/>
      <c r="K7169" s="3168"/>
      <c r="L7169" s="3085"/>
      <c r="M7169" s="3085"/>
      <c r="N7169" s="3085"/>
      <c r="P7169" s="3206"/>
    </row>
    <row r="7170" spans="1:16" s="3084" customFormat="1" ht="15">
      <c r="A7170" s="3085"/>
      <c r="K7170" s="3168"/>
      <c r="L7170" s="3085"/>
      <c r="M7170" s="3085"/>
      <c r="N7170" s="3085"/>
      <c r="P7170" s="3206"/>
    </row>
    <row r="7171" spans="1:16" s="3084" customFormat="1" ht="15">
      <c r="A7171" s="3085"/>
      <c r="K7171" s="3168"/>
      <c r="L7171" s="3085"/>
      <c r="M7171" s="3085"/>
      <c r="N7171" s="3085"/>
      <c r="P7171" s="3206"/>
    </row>
    <row r="7172" spans="1:16" s="3084" customFormat="1" ht="15">
      <c r="A7172" s="3085"/>
      <c r="K7172" s="3168"/>
      <c r="L7172" s="3085"/>
      <c r="M7172" s="3085"/>
      <c r="N7172" s="3085"/>
      <c r="P7172" s="3206"/>
    </row>
    <row r="7173" spans="1:16" s="3084" customFormat="1" ht="15">
      <c r="A7173" s="3085"/>
      <c r="K7173" s="3168"/>
      <c r="L7173" s="3085"/>
      <c r="M7173" s="3085"/>
      <c r="N7173" s="3085"/>
      <c r="P7173" s="3206"/>
    </row>
    <row r="7174" spans="1:16" s="3084" customFormat="1" ht="15">
      <c r="A7174" s="3085"/>
      <c r="K7174" s="3168"/>
      <c r="L7174" s="3085"/>
      <c r="M7174" s="3085"/>
      <c r="N7174" s="3085"/>
      <c r="P7174" s="3206"/>
    </row>
    <row r="7175" spans="1:16" s="3084" customFormat="1" ht="15">
      <c r="A7175" s="3085"/>
      <c r="K7175" s="3168"/>
      <c r="L7175" s="3085"/>
      <c r="M7175" s="3085"/>
      <c r="N7175" s="3085"/>
      <c r="P7175" s="3206"/>
    </row>
    <row r="7176" spans="1:16" s="3084" customFormat="1" ht="15">
      <c r="A7176" s="3085"/>
      <c r="K7176" s="3168"/>
      <c r="L7176" s="3085"/>
      <c r="M7176" s="3085"/>
      <c r="N7176" s="3085"/>
      <c r="P7176" s="3206"/>
    </row>
    <row r="7177" spans="1:16" s="3084" customFormat="1" ht="15">
      <c r="A7177" s="3085"/>
      <c r="K7177" s="3168"/>
      <c r="L7177" s="3085"/>
      <c r="M7177" s="3085"/>
      <c r="N7177" s="3085"/>
      <c r="P7177" s="3206"/>
    </row>
    <row r="7178" spans="1:16" s="3084" customFormat="1" ht="15">
      <c r="A7178" s="3085"/>
      <c r="K7178" s="3168"/>
      <c r="L7178" s="3085"/>
      <c r="M7178" s="3085"/>
      <c r="N7178" s="3085"/>
      <c r="P7178" s="3206"/>
    </row>
    <row r="7179" spans="1:16" s="3084" customFormat="1" ht="15">
      <c r="A7179" s="3085"/>
      <c r="K7179" s="3168"/>
      <c r="L7179" s="3085"/>
      <c r="M7179" s="3085"/>
      <c r="N7179" s="3085"/>
      <c r="P7179" s="3206"/>
    </row>
    <row r="7180" spans="1:16" s="3084" customFormat="1" ht="15">
      <c r="A7180" s="3085"/>
      <c r="K7180" s="3168"/>
      <c r="L7180" s="3085"/>
      <c r="M7180" s="3085"/>
      <c r="N7180" s="3085"/>
      <c r="P7180" s="3206"/>
    </row>
    <row r="7181" spans="1:16" s="3084" customFormat="1" ht="15">
      <c r="A7181" s="3085"/>
      <c r="K7181" s="3168"/>
      <c r="L7181" s="3085"/>
      <c r="M7181" s="3085"/>
      <c r="N7181" s="3085"/>
      <c r="P7181" s="3206"/>
    </row>
    <row r="7182" spans="1:16" s="3084" customFormat="1" ht="15">
      <c r="A7182" s="3085"/>
      <c r="K7182" s="3168"/>
      <c r="L7182" s="3085"/>
      <c r="M7182" s="3085"/>
      <c r="N7182" s="3085"/>
      <c r="P7182" s="3206"/>
    </row>
    <row r="7183" spans="1:16" s="3084" customFormat="1" ht="15">
      <c r="A7183" s="3085"/>
      <c r="K7183" s="3168"/>
      <c r="L7183" s="3085"/>
      <c r="M7183" s="3085"/>
      <c r="N7183" s="3085"/>
      <c r="P7183" s="3206"/>
    </row>
    <row r="7184" spans="1:16" s="3084" customFormat="1" ht="15">
      <c r="A7184" s="3085"/>
      <c r="K7184" s="3168"/>
      <c r="L7184" s="3085"/>
      <c r="M7184" s="3085"/>
      <c r="N7184" s="3085"/>
      <c r="P7184" s="3206"/>
    </row>
    <row r="7185" spans="1:16" s="3084" customFormat="1" ht="15">
      <c r="A7185" s="3085"/>
      <c r="K7185" s="3168"/>
      <c r="L7185" s="3085"/>
      <c r="M7185" s="3085"/>
      <c r="N7185" s="3085"/>
      <c r="P7185" s="3206"/>
    </row>
    <row r="7186" spans="1:16" s="3084" customFormat="1" ht="15">
      <c r="A7186" s="3085"/>
      <c r="K7186" s="3168"/>
      <c r="L7186" s="3085"/>
      <c r="M7186" s="3085"/>
      <c r="N7186" s="3085"/>
      <c r="P7186" s="3206"/>
    </row>
    <row r="7187" spans="1:16" s="3084" customFormat="1" ht="15">
      <c r="A7187" s="3085"/>
      <c r="K7187" s="3168"/>
      <c r="L7187" s="3085"/>
      <c r="M7187" s="3085"/>
      <c r="N7187" s="3085"/>
      <c r="P7187" s="3206"/>
    </row>
    <row r="7188" spans="1:16" s="3084" customFormat="1" ht="15">
      <c r="A7188" s="3085"/>
      <c r="K7188" s="3168"/>
      <c r="L7188" s="3085"/>
      <c r="M7188" s="3085"/>
      <c r="N7188" s="3085"/>
      <c r="P7188" s="3206"/>
    </row>
    <row r="7189" spans="1:16" s="3084" customFormat="1" ht="15">
      <c r="A7189" s="3085"/>
      <c r="K7189" s="3168"/>
      <c r="L7189" s="3085"/>
      <c r="M7189" s="3085"/>
      <c r="N7189" s="3085"/>
      <c r="P7189" s="3206"/>
    </row>
    <row r="7190" spans="1:16" s="3084" customFormat="1" ht="15">
      <c r="A7190" s="3085"/>
      <c r="K7190" s="3168"/>
      <c r="L7190" s="3085"/>
      <c r="M7190" s="3085"/>
      <c r="N7190" s="3085"/>
      <c r="P7190" s="3206"/>
    </row>
    <row r="7191" spans="1:16" s="3084" customFormat="1" ht="15">
      <c r="A7191" s="3085"/>
      <c r="K7191" s="3168"/>
      <c r="L7191" s="3085"/>
      <c r="M7191" s="3085"/>
      <c r="N7191" s="3085"/>
      <c r="P7191" s="3206"/>
    </row>
    <row r="7192" spans="1:16" s="3084" customFormat="1" ht="15">
      <c r="A7192" s="3085"/>
      <c r="K7192" s="3168"/>
      <c r="L7192" s="3085"/>
      <c r="M7192" s="3085"/>
      <c r="N7192" s="3085"/>
      <c r="P7192" s="3206"/>
    </row>
    <row r="7193" spans="1:16" s="3084" customFormat="1" ht="15">
      <c r="A7193" s="3085"/>
      <c r="K7193" s="3168"/>
      <c r="L7193" s="3085"/>
      <c r="M7193" s="3085"/>
      <c r="N7193" s="3085"/>
      <c r="P7193" s="3206"/>
    </row>
    <row r="7194" spans="1:16" s="3084" customFormat="1" ht="15">
      <c r="A7194" s="3085"/>
      <c r="K7194" s="3168"/>
      <c r="L7194" s="3085"/>
      <c r="M7194" s="3085"/>
      <c r="N7194" s="3085"/>
      <c r="P7194" s="3206"/>
    </row>
    <row r="7195" spans="1:16" s="3084" customFormat="1" ht="15">
      <c r="A7195" s="3085"/>
      <c r="K7195" s="3168"/>
      <c r="L7195" s="3085"/>
      <c r="M7195" s="3085"/>
      <c r="N7195" s="3085"/>
      <c r="P7195" s="3206"/>
    </row>
    <row r="7196" spans="1:16" s="3084" customFormat="1" ht="15">
      <c r="A7196" s="3085"/>
      <c r="K7196" s="3168"/>
      <c r="L7196" s="3085"/>
      <c r="M7196" s="3085"/>
      <c r="N7196" s="3085"/>
      <c r="P7196" s="3206"/>
    </row>
    <row r="7197" spans="1:16" s="3084" customFormat="1" ht="15">
      <c r="A7197" s="3085"/>
      <c r="K7197" s="3168"/>
      <c r="L7197" s="3085"/>
      <c r="M7197" s="3085"/>
      <c r="N7197" s="3085"/>
      <c r="P7197" s="3206"/>
    </row>
    <row r="7198" spans="1:16" s="3084" customFormat="1" ht="15">
      <c r="A7198" s="3085"/>
      <c r="K7198" s="3168"/>
      <c r="L7198" s="3085"/>
      <c r="M7198" s="3085"/>
      <c r="N7198" s="3085"/>
      <c r="P7198" s="3206"/>
    </row>
    <row r="7199" spans="1:16" s="3084" customFormat="1" ht="15">
      <c r="A7199" s="3085"/>
      <c r="K7199" s="3168"/>
      <c r="L7199" s="3085"/>
      <c r="M7199" s="3085"/>
      <c r="N7199" s="3085"/>
      <c r="P7199" s="3206"/>
    </row>
    <row r="7200" spans="1:16" s="3084" customFormat="1" ht="15">
      <c r="A7200" s="3085"/>
      <c r="K7200" s="3168"/>
      <c r="L7200" s="3085"/>
      <c r="M7200" s="3085"/>
      <c r="N7200" s="3085"/>
      <c r="P7200" s="3206"/>
    </row>
    <row r="7201" spans="1:16" s="3084" customFormat="1" ht="15">
      <c r="A7201" s="3085"/>
      <c r="K7201" s="3168"/>
      <c r="L7201" s="3085"/>
      <c r="M7201" s="3085"/>
      <c r="N7201" s="3085"/>
      <c r="P7201" s="3206"/>
    </row>
    <row r="7202" spans="1:16" s="3084" customFormat="1" ht="15">
      <c r="A7202" s="3085"/>
      <c r="K7202" s="3168"/>
      <c r="L7202" s="3085"/>
      <c r="M7202" s="3085"/>
      <c r="N7202" s="3085"/>
      <c r="P7202" s="3206"/>
    </row>
    <row r="7203" spans="1:16" s="3084" customFormat="1" ht="15">
      <c r="A7203" s="3085"/>
      <c r="K7203" s="3168"/>
      <c r="L7203" s="3085"/>
      <c r="M7203" s="3085"/>
      <c r="N7203" s="3085"/>
      <c r="P7203" s="3206"/>
    </row>
    <row r="7204" spans="1:16" s="3084" customFormat="1" ht="15">
      <c r="A7204" s="3085"/>
      <c r="K7204" s="3168"/>
      <c r="L7204" s="3085"/>
      <c r="M7204" s="3085"/>
      <c r="N7204" s="3085"/>
      <c r="P7204" s="3206"/>
    </row>
    <row r="7205" spans="1:16" s="3084" customFormat="1" ht="15">
      <c r="A7205" s="3085"/>
      <c r="K7205" s="3168"/>
      <c r="L7205" s="3085"/>
      <c r="M7205" s="3085"/>
      <c r="N7205" s="3085"/>
      <c r="P7205" s="3206"/>
    </row>
    <row r="7206" spans="1:16" s="3084" customFormat="1" ht="15">
      <c r="A7206" s="3085"/>
      <c r="K7206" s="3168"/>
      <c r="L7206" s="3085"/>
      <c r="M7206" s="3085"/>
      <c r="N7206" s="3085"/>
      <c r="P7206" s="3206"/>
    </row>
    <row r="7207" spans="1:16" s="3084" customFormat="1" ht="15">
      <c r="A7207" s="3085"/>
      <c r="K7207" s="3168"/>
      <c r="L7207" s="3085"/>
      <c r="M7207" s="3085"/>
      <c r="N7207" s="3085"/>
      <c r="P7207" s="3206"/>
    </row>
    <row r="7208" spans="1:16" s="3084" customFormat="1" ht="15">
      <c r="A7208" s="3085"/>
      <c r="K7208" s="3168"/>
      <c r="L7208" s="3085"/>
      <c r="M7208" s="3085"/>
      <c r="N7208" s="3085"/>
      <c r="P7208" s="3206"/>
    </row>
    <row r="7209" spans="1:16" s="3084" customFormat="1" ht="15">
      <c r="A7209" s="3085"/>
      <c r="K7209" s="3168"/>
      <c r="L7209" s="3085"/>
      <c r="M7209" s="3085"/>
      <c r="N7209" s="3085"/>
      <c r="P7209" s="3206"/>
    </row>
    <row r="7210" spans="1:16" s="3084" customFormat="1" ht="15">
      <c r="A7210" s="3085"/>
      <c r="K7210" s="3168"/>
      <c r="L7210" s="3085"/>
      <c r="M7210" s="3085"/>
      <c r="N7210" s="3085"/>
      <c r="P7210" s="3206"/>
    </row>
    <row r="7211" spans="1:16" s="3084" customFormat="1" ht="15">
      <c r="A7211" s="3085"/>
      <c r="K7211" s="3168"/>
      <c r="L7211" s="3085"/>
      <c r="M7211" s="3085"/>
      <c r="N7211" s="3085"/>
      <c r="P7211" s="3206"/>
    </row>
    <row r="7212" spans="1:16" s="3084" customFormat="1" ht="15">
      <c r="A7212" s="3085"/>
      <c r="K7212" s="3168"/>
      <c r="L7212" s="3085"/>
      <c r="M7212" s="3085"/>
      <c r="N7212" s="3085"/>
      <c r="P7212" s="3206"/>
    </row>
    <row r="7213" spans="1:16" s="3084" customFormat="1" ht="15">
      <c r="A7213" s="3085"/>
      <c r="K7213" s="3168"/>
      <c r="L7213" s="3085"/>
      <c r="M7213" s="3085"/>
      <c r="N7213" s="3085"/>
      <c r="P7213" s="3206"/>
    </row>
    <row r="7214" spans="1:16" s="3084" customFormat="1" ht="15">
      <c r="A7214" s="3085"/>
      <c r="K7214" s="3168"/>
      <c r="L7214" s="3085"/>
      <c r="M7214" s="3085"/>
      <c r="N7214" s="3085"/>
      <c r="P7214" s="3206"/>
    </row>
    <row r="7215" spans="1:16" s="3084" customFormat="1" ht="15">
      <c r="A7215" s="3085"/>
      <c r="K7215" s="3168"/>
      <c r="L7215" s="3085"/>
      <c r="M7215" s="3085"/>
      <c r="N7215" s="3085"/>
      <c r="P7215" s="3206"/>
    </row>
    <row r="7216" spans="1:16" s="3084" customFormat="1" ht="15">
      <c r="A7216" s="3085"/>
      <c r="K7216" s="3168"/>
      <c r="L7216" s="3085"/>
      <c r="M7216" s="3085"/>
      <c r="N7216" s="3085"/>
      <c r="P7216" s="3206"/>
    </row>
    <row r="7217" spans="1:16" s="3084" customFormat="1" ht="15">
      <c r="A7217" s="3085"/>
      <c r="K7217" s="3168"/>
      <c r="L7217" s="3085"/>
      <c r="M7217" s="3085"/>
      <c r="N7217" s="3085"/>
      <c r="P7217" s="3206"/>
    </row>
    <row r="7218" spans="1:16" s="3084" customFormat="1" ht="15">
      <c r="A7218" s="3085"/>
      <c r="K7218" s="3168"/>
      <c r="L7218" s="3085"/>
      <c r="M7218" s="3085"/>
      <c r="N7218" s="3085"/>
      <c r="P7218" s="3206"/>
    </row>
    <row r="7219" spans="1:16" s="3084" customFormat="1" ht="15">
      <c r="A7219" s="3085"/>
      <c r="K7219" s="3168"/>
      <c r="L7219" s="3085"/>
      <c r="M7219" s="3085"/>
      <c r="N7219" s="3085"/>
      <c r="P7219" s="3206"/>
    </row>
    <row r="7220" spans="1:16" s="3084" customFormat="1" ht="15">
      <c r="A7220" s="3085"/>
      <c r="K7220" s="3168"/>
      <c r="L7220" s="3085"/>
      <c r="M7220" s="3085"/>
      <c r="N7220" s="3085"/>
      <c r="P7220" s="3206"/>
    </row>
    <row r="7221" spans="1:16" s="3084" customFormat="1" ht="15">
      <c r="A7221" s="3085"/>
      <c r="K7221" s="3168"/>
      <c r="L7221" s="3085"/>
      <c r="M7221" s="3085"/>
      <c r="N7221" s="3085"/>
      <c r="P7221" s="3206"/>
    </row>
    <row r="7222" spans="1:16" s="3084" customFormat="1" ht="15">
      <c r="A7222" s="3085"/>
      <c r="K7222" s="3168"/>
      <c r="L7222" s="3085"/>
      <c r="M7222" s="3085"/>
      <c r="N7222" s="3085"/>
      <c r="P7222" s="3206"/>
    </row>
    <row r="7223" spans="1:16" s="3084" customFormat="1" ht="15">
      <c r="A7223" s="3085"/>
      <c r="K7223" s="3168"/>
      <c r="L7223" s="3085"/>
      <c r="M7223" s="3085"/>
      <c r="N7223" s="3085"/>
      <c r="P7223" s="3206"/>
    </row>
    <row r="7224" spans="1:16" s="3084" customFormat="1" ht="15">
      <c r="A7224" s="3085"/>
      <c r="K7224" s="3168"/>
      <c r="L7224" s="3085"/>
      <c r="M7224" s="3085"/>
      <c r="N7224" s="3085"/>
      <c r="P7224" s="3206"/>
    </row>
    <row r="7225" spans="1:16" s="3084" customFormat="1" ht="15">
      <c r="A7225" s="3085"/>
      <c r="K7225" s="3168"/>
      <c r="L7225" s="3085"/>
      <c r="M7225" s="3085"/>
      <c r="N7225" s="3085"/>
      <c r="P7225" s="3206"/>
    </row>
    <row r="7226" spans="1:16" s="3084" customFormat="1" ht="15">
      <c r="A7226" s="3085"/>
      <c r="K7226" s="3168"/>
      <c r="L7226" s="3085"/>
      <c r="M7226" s="3085"/>
      <c r="N7226" s="3085"/>
      <c r="P7226" s="3206"/>
    </row>
    <row r="7227" spans="1:16" s="3084" customFormat="1" ht="15">
      <c r="A7227" s="3085"/>
      <c r="K7227" s="3168"/>
      <c r="L7227" s="3085"/>
      <c r="M7227" s="3085"/>
      <c r="N7227" s="3085"/>
      <c r="P7227" s="3206"/>
    </row>
    <row r="7228" spans="1:16" s="3084" customFormat="1" ht="15">
      <c r="A7228" s="3085"/>
      <c r="K7228" s="3168"/>
      <c r="L7228" s="3085"/>
      <c r="M7228" s="3085"/>
      <c r="N7228" s="3085"/>
      <c r="P7228" s="3206"/>
    </row>
    <row r="7229" spans="1:16" s="3084" customFormat="1" ht="15">
      <c r="A7229" s="3085"/>
      <c r="K7229" s="3168"/>
      <c r="L7229" s="3085"/>
      <c r="M7229" s="3085"/>
      <c r="N7229" s="3085"/>
      <c r="P7229" s="3206"/>
    </row>
    <row r="7230" spans="1:16" s="3084" customFormat="1" ht="15">
      <c r="A7230" s="3085"/>
      <c r="K7230" s="3168"/>
      <c r="L7230" s="3085"/>
      <c r="M7230" s="3085"/>
      <c r="N7230" s="3085"/>
      <c r="P7230" s="3206"/>
    </row>
    <row r="7231" spans="1:16" s="3084" customFormat="1" ht="15">
      <c r="A7231" s="3085"/>
      <c r="K7231" s="3168"/>
      <c r="L7231" s="3085"/>
      <c r="M7231" s="3085"/>
      <c r="N7231" s="3085"/>
      <c r="P7231" s="3206"/>
    </row>
    <row r="7232" spans="1:16" s="3084" customFormat="1" ht="15">
      <c r="A7232" s="3085"/>
      <c r="K7232" s="3168"/>
      <c r="L7232" s="3085"/>
      <c r="M7232" s="3085"/>
      <c r="N7232" s="3085"/>
      <c r="P7232" s="3206"/>
    </row>
    <row r="7233" spans="1:16" s="3084" customFormat="1" ht="15">
      <c r="A7233" s="3085"/>
      <c r="K7233" s="3168"/>
      <c r="L7233" s="3085"/>
      <c r="M7233" s="3085"/>
      <c r="N7233" s="3085"/>
      <c r="P7233" s="3206"/>
    </row>
    <row r="7234" spans="1:16" s="3084" customFormat="1" ht="15">
      <c r="A7234" s="3085"/>
      <c r="K7234" s="3168"/>
      <c r="L7234" s="3085"/>
      <c r="M7234" s="3085"/>
      <c r="N7234" s="3085"/>
      <c r="P7234" s="3206"/>
    </row>
    <row r="7235" spans="1:16" s="3084" customFormat="1" ht="15">
      <c r="A7235" s="3085"/>
      <c r="K7235" s="3168"/>
      <c r="L7235" s="3085"/>
      <c r="M7235" s="3085"/>
      <c r="N7235" s="3085"/>
      <c r="P7235" s="3206"/>
    </row>
    <row r="7236" spans="1:16" s="3084" customFormat="1" ht="15">
      <c r="A7236" s="3085"/>
      <c r="K7236" s="3168"/>
      <c r="L7236" s="3085"/>
      <c r="M7236" s="3085"/>
      <c r="N7236" s="3085"/>
      <c r="P7236" s="3206"/>
    </row>
    <row r="7237" spans="1:16" s="3084" customFormat="1" ht="15">
      <c r="A7237" s="3085"/>
      <c r="K7237" s="3168"/>
      <c r="L7237" s="3085"/>
      <c r="M7237" s="3085"/>
      <c r="N7237" s="3085"/>
      <c r="P7237" s="3206"/>
    </row>
    <row r="7238" spans="1:16" s="3084" customFormat="1" ht="15">
      <c r="A7238" s="3085"/>
      <c r="K7238" s="3168"/>
      <c r="L7238" s="3085"/>
      <c r="M7238" s="3085"/>
      <c r="N7238" s="3085"/>
      <c r="P7238" s="3206"/>
    </row>
    <row r="7239" spans="1:16" s="3084" customFormat="1" ht="15">
      <c r="A7239" s="3085"/>
      <c r="K7239" s="3168"/>
      <c r="L7239" s="3085"/>
      <c r="M7239" s="3085"/>
      <c r="N7239" s="3085"/>
      <c r="P7239" s="3206"/>
    </row>
    <row r="7240" spans="1:16" s="3084" customFormat="1" ht="15">
      <c r="A7240" s="3085"/>
      <c r="K7240" s="3168"/>
      <c r="L7240" s="3085"/>
      <c r="M7240" s="3085"/>
      <c r="N7240" s="3085"/>
      <c r="P7240" s="3206"/>
    </row>
    <row r="7241" spans="1:16" s="3084" customFormat="1" ht="15">
      <c r="A7241" s="3085"/>
      <c r="K7241" s="3168"/>
      <c r="L7241" s="3085"/>
      <c r="M7241" s="3085"/>
      <c r="N7241" s="3085"/>
      <c r="P7241" s="3206"/>
    </row>
    <row r="7242" spans="1:16" s="3084" customFormat="1" ht="15">
      <c r="A7242" s="3085"/>
      <c r="K7242" s="3168"/>
      <c r="L7242" s="3085"/>
      <c r="M7242" s="3085"/>
      <c r="N7242" s="3085"/>
      <c r="P7242" s="3206"/>
    </row>
    <row r="7243" spans="1:16" s="3084" customFormat="1" ht="15">
      <c r="A7243" s="3085"/>
      <c r="K7243" s="3168"/>
      <c r="L7243" s="3085"/>
      <c r="M7243" s="3085"/>
      <c r="N7243" s="3085"/>
      <c r="P7243" s="3206"/>
    </row>
    <row r="7244" spans="1:16" s="3084" customFormat="1" ht="15">
      <c r="A7244" s="3085"/>
      <c r="K7244" s="3168"/>
      <c r="L7244" s="3085"/>
      <c r="M7244" s="3085"/>
      <c r="N7244" s="3085"/>
      <c r="P7244" s="3206"/>
    </row>
    <row r="7245" spans="1:16" s="3084" customFormat="1" ht="15">
      <c r="A7245" s="3085"/>
      <c r="K7245" s="3168"/>
      <c r="L7245" s="3085"/>
      <c r="M7245" s="3085"/>
      <c r="N7245" s="3085"/>
      <c r="P7245" s="3206"/>
    </row>
    <row r="7246" spans="1:16" s="3084" customFormat="1" ht="15">
      <c r="A7246" s="3085"/>
      <c r="K7246" s="3168"/>
      <c r="L7246" s="3085"/>
      <c r="M7246" s="3085"/>
      <c r="N7246" s="3085"/>
      <c r="P7246" s="3206"/>
    </row>
    <row r="7247" spans="1:16" s="3084" customFormat="1" ht="15">
      <c r="A7247" s="3085"/>
      <c r="K7247" s="3168"/>
      <c r="L7247" s="3085"/>
      <c r="M7247" s="3085"/>
      <c r="N7247" s="3085"/>
      <c r="P7247" s="3206"/>
    </row>
    <row r="7248" spans="1:16" s="3084" customFormat="1" ht="15">
      <c r="A7248" s="3085"/>
      <c r="K7248" s="3168"/>
      <c r="L7248" s="3085"/>
      <c r="M7248" s="3085"/>
      <c r="N7248" s="3085"/>
      <c r="P7248" s="3206"/>
    </row>
    <row r="7249" spans="1:16" s="3084" customFormat="1" ht="15">
      <c r="A7249" s="3085"/>
      <c r="K7249" s="3168"/>
      <c r="L7249" s="3085"/>
      <c r="M7249" s="3085"/>
      <c r="N7249" s="3085"/>
      <c r="P7249" s="3206"/>
    </row>
    <row r="7250" spans="1:16" s="3084" customFormat="1" ht="15">
      <c r="A7250" s="3085"/>
      <c r="K7250" s="3168"/>
      <c r="L7250" s="3085"/>
      <c r="M7250" s="3085"/>
      <c r="N7250" s="3085"/>
      <c r="P7250" s="3206"/>
    </row>
    <row r="7251" spans="1:16" s="3084" customFormat="1" ht="15">
      <c r="A7251" s="3085"/>
      <c r="K7251" s="3168"/>
      <c r="L7251" s="3085"/>
      <c r="M7251" s="3085"/>
      <c r="N7251" s="3085"/>
      <c r="P7251" s="3206"/>
    </row>
    <row r="7252" spans="1:16" s="3084" customFormat="1" ht="15">
      <c r="A7252" s="3085"/>
      <c r="K7252" s="3168"/>
      <c r="L7252" s="3085"/>
      <c r="M7252" s="3085"/>
      <c r="N7252" s="3085"/>
      <c r="P7252" s="3206"/>
    </row>
    <row r="7253" spans="1:16" s="3084" customFormat="1" ht="15">
      <c r="A7253" s="3085"/>
      <c r="K7253" s="3168"/>
      <c r="L7253" s="3085"/>
      <c r="M7253" s="3085"/>
      <c r="N7253" s="3085"/>
      <c r="P7253" s="3206"/>
    </row>
    <row r="7254" spans="1:16" s="3084" customFormat="1" ht="15">
      <c r="A7254" s="3085"/>
      <c r="K7254" s="3168"/>
      <c r="L7254" s="3085"/>
      <c r="M7254" s="3085"/>
      <c r="N7254" s="3085"/>
      <c r="P7254" s="3206"/>
    </row>
    <row r="7255" spans="1:16" s="3084" customFormat="1" ht="15">
      <c r="A7255" s="3085"/>
      <c r="K7255" s="3168"/>
      <c r="L7255" s="3085"/>
      <c r="M7255" s="3085"/>
      <c r="N7255" s="3085"/>
      <c r="P7255" s="3206"/>
    </row>
    <row r="7256" spans="1:16" s="3084" customFormat="1" ht="15">
      <c r="A7256" s="3085"/>
      <c r="K7256" s="3168"/>
      <c r="L7256" s="3085"/>
      <c r="M7256" s="3085"/>
      <c r="N7256" s="3085"/>
      <c r="P7256" s="3206"/>
    </row>
    <row r="7257" spans="1:16" s="3084" customFormat="1" ht="15">
      <c r="A7257" s="3085"/>
      <c r="K7257" s="3168"/>
      <c r="L7257" s="3085"/>
      <c r="M7257" s="3085"/>
      <c r="N7257" s="3085"/>
      <c r="P7257" s="3206"/>
    </row>
    <row r="7258" spans="1:16" s="3084" customFormat="1" ht="15">
      <c r="A7258" s="3085"/>
      <c r="K7258" s="3168"/>
      <c r="L7258" s="3085"/>
      <c r="M7258" s="3085"/>
      <c r="N7258" s="3085"/>
      <c r="P7258" s="3206"/>
    </row>
    <row r="7259" spans="1:16" s="3084" customFormat="1" ht="15">
      <c r="A7259" s="3085"/>
      <c r="K7259" s="3168"/>
      <c r="L7259" s="3085"/>
      <c r="M7259" s="3085"/>
      <c r="N7259" s="3085"/>
      <c r="P7259" s="3206"/>
    </row>
    <row r="7260" spans="1:16" s="3084" customFormat="1" ht="15">
      <c r="A7260" s="3085"/>
      <c r="K7260" s="3168"/>
      <c r="L7260" s="3085"/>
      <c r="M7260" s="3085"/>
      <c r="N7260" s="3085"/>
      <c r="P7260" s="3206"/>
    </row>
    <row r="7261" spans="1:16" s="3084" customFormat="1" ht="15">
      <c r="A7261" s="3085"/>
      <c r="K7261" s="3168"/>
      <c r="L7261" s="3085"/>
      <c r="M7261" s="3085"/>
      <c r="N7261" s="3085"/>
      <c r="P7261" s="3206"/>
    </row>
    <row r="7262" spans="1:16" s="3084" customFormat="1" ht="15">
      <c r="A7262" s="3085"/>
      <c r="K7262" s="3168"/>
      <c r="L7262" s="3085"/>
      <c r="M7262" s="3085"/>
      <c r="N7262" s="3085"/>
      <c r="P7262" s="3206"/>
    </row>
    <row r="7263" spans="1:16" s="3084" customFormat="1" ht="15">
      <c r="A7263" s="3085"/>
      <c r="K7263" s="3168"/>
      <c r="L7263" s="3085"/>
      <c r="M7263" s="3085"/>
      <c r="N7263" s="3085"/>
      <c r="P7263" s="3206"/>
    </row>
    <row r="7264" spans="1:16" s="3084" customFormat="1" ht="15">
      <c r="A7264" s="3085"/>
      <c r="K7264" s="3168"/>
      <c r="L7264" s="3085"/>
      <c r="M7264" s="3085"/>
      <c r="N7264" s="3085"/>
      <c r="P7264" s="3206"/>
    </row>
    <row r="7265" spans="1:16" s="3084" customFormat="1" ht="15">
      <c r="A7265" s="3085"/>
      <c r="K7265" s="3168"/>
      <c r="L7265" s="3085"/>
      <c r="M7265" s="3085"/>
      <c r="N7265" s="3085"/>
      <c r="P7265" s="3206"/>
    </row>
    <row r="7266" spans="1:16" s="3084" customFormat="1" ht="15">
      <c r="A7266" s="3085"/>
      <c r="K7266" s="3168"/>
      <c r="L7266" s="3085"/>
      <c r="M7266" s="3085"/>
      <c r="N7266" s="3085"/>
      <c r="P7266" s="3206"/>
    </row>
    <row r="7267" spans="1:16" s="3084" customFormat="1" ht="15">
      <c r="A7267" s="3085"/>
      <c r="K7267" s="3168"/>
      <c r="L7267" s="3085"/>
      <c r="M7267" s="3085"/>
      <c r="N7267" s="3085"/>
      <c r="P7267" s="3206"/>
    </row>
    <row r="7268" spans="1:16" s="3084" customFormat="1" ht="15">
      <c r="A7268" s="3085"/>
      <c r="K7268" s="3168"/>
      <c r="L7268" s="3085"/>
      <c r="M7268" s="3085"/>
      <c r="N7268" s="3085"/>
      <c r="P7268" s="3206"/>
    </row>
    <row r="7269" spans="1:16" s="3084" customFormat="1" ht="15">
      <c r="A7269" s="3085"/>
      <c r="K7269" s="3168"/>
      <c r="L7269" s="3085"/>
      <c r="M7269" s="3085"/>
      <c r="N7269" s="3085"/>
      <c r="P7269" s="3206"/>
    </row>
    <row r="7270" spans="1:16" s="3084" customFormat="1" ht="15">
      <c r="A7270" s="3085"/>
      <c r="K7270" s="3168"/>
      <c r="L7270" s="3085"/>
      <c r="M7270" s="3085"/>
      <c r="N7270" s="3085"/>
      <c r="P7270" s="3206"/>
    </row>
    <row r="7271" spans="1:16" s="3084" customFormat="1" ht="15">
      <c r="A7271" s="3085"/>
      <c r="K7271" s="3168"/>
      <c r="L7271" s="3085"/>
      <c r="M7271" s="3085"/>
      <c r="N7271" s="3085"/>
      <c r="P7271" s="3206"/>
    </row>
    <row r="7272" spans="1:16" s="3084" customFormat="1" ht="15">
      <c r="A7272" s="3085"/>
      <c r="K7272" s="3168"/>
      <c r="L7272" s="3085"/>
      <c r="M7272" s="3085"/>
      <c r="N7272" s="3085"/>
      <c r="P7272" s="3206"/>
    </row>
    <row r="7273" spans="1:16" s="3084" customFormat="1" ht="15">
      <c r="A7273" s="3085"/>
      <c r="K7273" s="3168"/>
      <c r="L7273" s="3085"/>
      <c r="M7273" s="3085"/>
      <c r="N7273" s="3085"/>
      <c r="P7273" s="3206"/>
    </row>
    <row r="7274" spans="1:16" s="3084" customFormat="1" ht="15">
      <c r="A7274" s="3085"/>
      <c r="K7274" s="3168"/>
      <c r="L7274" s="3085"/>
      <c r="M7274" s="3085"/>
      <c r="N7274" s="3085"/>
      <c r="P7274" s="3206"/>
    </row>
    <row r="7275" spans="1:16" s="3084" customFormat="1" ht="15">
      <c r="A7275" s="3085"/>
      <c r="K7275" s="3168"/>
      <c r="L7275" s="3085"/>
      <c r="M7275" s="3085"/>
      <c r="N7275" s="3085"/>
      <c r="P7275" s="3206"/>
    </row>
    <row r="7276" spans="1:16" s="3084" customFormat="1" ht="15">
      <c r="A7276" s="3085"/>
      <c r="K7276" s="3168"/>
      <c r="L7276" s="3085"/>
      <c r="M7276" s="3085"/>
      <c r="N7276" s="3085"/>
      <c r="P7276" s="3206"/>
    </row>
    <row r="7277" spans="1:16" s="3084" customFormat="1" ht="15">
      <c r="A7277" s="3085"/>
      <c r="K7277" s="3168"/>
      <c r="L7277" s="3085"/>
      <c r="M7277" s="3085"/>
      <c r="N7277" s="3085"/>
      <c r="P7277" s="3206"/>
    </row>
    <row r="7278" spans="1:16" s="3084" customFormat="1" ht="15">
      <c r="A7278" s="3085"/>
      <c r="K7278" s="3168"/>
      <c r="L7278" s="3085"/>
      <c r="M7278" s="3085"/>
      <c r="N7278" s="3085"/>
      <c r="P7278" s="3206"/>
    </row>
    <row r="7279" spans="1:16" s="3084" customFormat="1" ht="15">
      <c r="A7279" s="3085"/>
      <c r="K7279" s="3168"/>
      <c r="L7279" s="3085"/>
      <c r="M7279" s="3085"/>
      <c r="N7279" s="3085"/>
      <c r="P7279" s="3206"/>
    </row>
    <row r="7280" spans="1:16" s="3084" customFormat="1" ht="15">
      <c r="A7280" s="3085"/>
      <c r="K7280" s="3168"/>
      <c r="L7280" s="3085"/>
      <c r="M7280" s="3085"/>
      <c r="N7280" s="3085"/>
      <c r="P7280" s="3206"/>
    </row>
    <row r="7281" spans="1:16" s="3084" customFormat="1" ht="15">
      <c r="A7281" s="3085"/>
      <c r="K7281" s="3168"/>
      <c r="L7281" s="3085"/>
      <c r="M7281" s="3085"/>
      <c r="N7281" s="3085"/>
      <c r="P7281" s="3206"/>
    </row>
    <row r="7282" spans="1:16" s="3084" customFormat="1" ht="15">
      <c r="A7282" s="3085"/>
      <c r="K7282" s="3168"/>
      <c r="L7282" s="3085"/>
      <c r="M7282" s="3085"/>
      <c r="N7282" s="3085"/>
      <c r="P7282" s="3206"/>
    </row>
    <row r="7283" spans="1:16" s="3084" customFormat="1" ht="15">
      <c r="A7283" s="3085"/>
      <c r="K7283" s="3168"/>
      <c r="L7283" s="3085"/>
      <c r="M7283" s="3085"/>
      <c r="N7283" s="3085"/>
      <c r="P7283" s="3206"/>
    </row>
    <row r="7284" spans="1:16" s="3084" customFormat="1" ht="15">
      <c r="A7284" s="3085"/>
      <c r="K7284" s="3168"/>
      <c r="L7284" s="3085"/>
      <c r="M7284" s="3085"/>
      <c r="N7284" s="3085"/>
      <c r="P7284" s="3206"/>
    </row>
    <row r="7285" spans="1:16" s="3084" customFormat="1" ht="15">
      <c r="A7285" s="3085"/>
      <c r="K7285" s="3168"/>
      <c r="L7285" s="3085"/>
      <c r="M7285" s="3085"/>
      <c r="N7285" s="3085"/>
      <c r="P7285" s="3206"/>
    </row>
    <row r="7286" spans="1:16" s="3084" customFormat="1" ht="15">
      <c r="A7286" s="3085"/>
      <c r="K7286" s="3168"/>
      <c r="L7286" s="3085"/>
      <c r="M7286" s="3085"/>
      <c r="N7286" s="3085"/>
      <c r="P7286" s="3206"/>
    </row>
    <row r="7287" spans="1:16" s="3084" customFormat="1" ht="15">
      <c r="A7287" s="3085"/>
      <c r="K7287" s="3168"/>
      <c r="L7287" s="3085"/>
      <c r="M7287" s="3085"/>
      <c r="N7287" s="3085"/>
      <c r="P7287" s="3206"/>
    </row>
    <row r="7288" spans="1:16" s="3084" customFormat="1" ht="15">
      <c r="A7288" s="3085"/>
      <c r="K7288" s="3168"/>
      <c r="L7288" s="3085"/>
      <c r="M7288" s="3085"/>
      <c r="N7288" s="3085"/>
      <c r="P7288" s="3206"/>
    </row>
    <row r="7289" spans="1:16" s="3084" customFormat="1" ht="15">
      <c r="A7289" s="3085"/>
      <c r="K7289" s="3168"/>
      <c r="L7289" s="3085"/>
      <c r="M7289" s="3085"/>
      <c r="N7289" s="3085"/>
      <c r="P7289" s="3206"/>
    </row>
    <row r="7290" spans="1:16" s="3084" customFormat="1" ht="15">
      <c r="A7290" s="3085"/>
      <c r="K7290" s="3168"/>
      <c r="L7290" s="3085"/>
      <c r="M7290" s="3085"/>
      <c r="N7290" s="3085"/>
      <c r="P7290" s="3206"/>
    </row>
    <row r="7291" spans="1:16" s="3084" customFormat="1" ht="15">
      <c r="A7291" s="3085"/>
      <c r="K7291" s="3168"/>
      <c r="L7291" s="3085"/>
      <c r="M7291" s="3085"/>
      <c r="N7291" s="3085"/>
      <c r="P7291" s="3206"/>
    </row>
    <row r="7292" spans="1:16" s="3084" customFormat="1" ht="15">
      <c r="A7292" s="3085"/>
      <c r="K7292" s="3168"/>
      <c r="L7292" s="3085"/>
      <c r="M7292" s="3085"/>
      <c r="N7292" s="3085"/>
      <c r="P7292" s="3206"/>
    </row>
    <row r="7293" spans="1:16" s="3084" customFormat="1" ht="15">
      <c r="A7293" s="3085"/>
      <c r="K7293" s="3168"/>
      <c r="L7293" s="3085"/>
      <c r="M7293" s="3085"/>
      <c r="N7293" s="3085"/>
      <c r="P7293" s="3206"/>
    </row>
    <row r="7294" spans="1:16" s="3084" customFormat="1" ht="15">
      <c r="A7294" s="3085"/>
      <c r="K7294" s="3168"/>
      <c r="L7294" s="3085"/>
      <c r="M7294" s="3085"/>
      <c r="N7294" s="3085"/>
      <c r="P7294" s="3206"/>
    </row>
    <row r="7295" spans="1:16" s="3084" customFormat="1" ht="15">
      <c r="A7295" s="3085"/>
      <c r="K7295" s="3168"/>
      <c r="L7295" s="3085"/>
      <c r="M7295" s="3085"/>
      <c r="N7295" s="3085"/>
      <c r="P7295" s="3206"/>
    </row>
    <row r="7296" spans="1:16" s="3084" customFormat="1" ht="15">
      <c r="A7296" s="3085"/>
      <c r="K7296" s="3168"/>
      <c r="L7296" s="3085"/>
      <c r="M7296" s="3085"/>
      <c r="N7296" s="3085"/>
      <c r="P7296" s="3206"/>
    </row>
    <row r="7297" spans="1:16" s="3084" customFormat="1" ht="15">
      <c r="A7297" s="3085"/>
      <c r="K7297" s="3168"/>
      <c r="L7297" s="3085"/>
      <c r="M7297" s="3085"/>
      <c r="N7297" s="3085"/>
      <c r="P7297" s="3206"/>
    </row>
    <row r="7298" spans="1:16" s="3084" customFormat="1" ht="15">
      <c r="A7298" s="3085"/>
      <c r="K7298" s="3168"/>
      <c r="L7298" s="3085"/>
      <c r="M7298" s="3085"/>
      <c r="N7298" s="3085"/>
      <c r="P7298" s="3206"/>
    </row>
    <row r="7299" spans="1:16" s="3084" customFormat="1" ht="15">
      <c r="A7299" s="3085"/>
      <c r="K7299" s="3168"/>
      <c r="L7299" s="3085"/>
      <c r="M7299" s="3085"/>
      <c r="N7299" s="3085"/>
      <c r="P7299" s="3206"/>
    </row>
    <row r="7300" spans="1:16" s="3084" customFormat="1" ht="15">
      <c r="A7300" s="3085"/>
      <c r="K7300" s="3168"/>
      <c r="L7300" s="3085"/>
      <c r="M7300" s="3085"/>
      <c r="N7300" s="3085"/>
      <c r="P7300" s="3206"/>
    </row>
    <row r="7301" spans="1:16" s="3084" customFormat="1" ht="15">
      <c r="A7301" s="3085"/>
      <c r="K7301" s="3168"/>
      <c r="L7301" s="3085"/>
      <c r="M7301" s="3085"/>
      <c r="N7301" s="3085"/>
      <c r="P7301" s="3206"/>
    </row>
    <row r="7302" spans="1:16" s="3084" customFormat="1" ht="15">
      <c r="A7302" s="3085"/>
      <c r="K7302" s="3168"/>
      <c r="L7302" s="3085"/>
      <c r="M7302" s="3085"/>
      <c r="N7302" s="3085"/>
      <c r="P7302" s="3206"/>
    </row>
    <row r="7303" spans="1:16" s="3084" customFormat="1" ht="15">
      <c r="A7303" s="3085"/>
      <c r="K7303" s="3168"/>
      <c r="L7303" s="3085"/>
      <c r="M7303" s="3085"/>
      <c r="N7303" s="3085"/>
      <c r="P7303" s="3206"/>
    </row>
    <row r="7304" spans="1:16" s="3084" customFormat="1" ht="15">
      <c r="A7304" s="3085"/>
      <c r="K7304" s="3168"/>
      <c r="L7304" s="3085"/>
      <c r="M7304" s="3085"/>
      <c r="N7304" s="3085"/>
      <c r="P7304" s="3206"/>
    </row>
    <row r="7305" spans="1:16" s="3084" customFormat="1" ht="15">
      <c r="A7305" s="3085"/>
      <c r="K7305" s="3168"/>
      <c r="L7305" s="3085"/>
      <c r="M7305" s="3085"/>
      <c r="N7305" s="3085"/>
      <c r="P7305" s="3206"/>
    </row>
    <row r="7306" spans="1:16" s="3084" customFormat="1" ht="15">
      <c r="A7306" s="3085"/>
      <c r="K7306" s="3168"/>
      <c r="L7306" s="3085"/>
      <c r="M7306" s="3085"/>
      <c r="N7306" s="3085"/>
      <c r="P7306" s="3206"/>
    </row>
    <row r="7307" spans="1:16" s="3084" customFormat="1" ht="15">
      <c r="A7307" s="3085"/>
      <c r="K7307" s="3168"/>
      <c r="L7307" s="3085"/>
      <c r="M7307" s="3085"/>
      <c r="N7307" s="3085"/>
      <c r="P7307" s="3206"/>
    </row>
    <row r="7308" spans="1:16" s="3084" customFormat="1" ht="15">
      <c r="A7308" s="3085"/>
      <c r="K7308" s="3168"/>
      <c r="L7308" s="3085"/>
      <c r="M7308" s="3085"/>
      <c r="N7308" s="3085"/>
      <c r="P7308" s="3206"/>
    </row>
    <row r="7309" spans="1:16" s="3084" customFormat="1" ht="15">
      <c r="A7309" s="3085"/>
      <c r="K7309" s="3168"/>
      <c r="L7309" s="3085"/>
      <c r="M7309" s="3085"/>
      <c r="N7309" s="3085"/>
      <c r="P7309" s="3206"/>
    </row>
    <row r="7310" spans="1:16" s="3084" customFormat="1" ht="15">
      <c r="A7310" s="3085"/>
      <c r="K7310" s="3168"/>
      <c r="L7310" s="3085"/>
      <c r="M7310" s="3085"/>
      <c r="N7310" s="3085"/>
      <c r="P7310" s="3206"/>
    </row>
    <row r="7311" spans="1:16" s="3084" customFormat="1" ht="15">
      <c r="A7311" s="3085"/>
      <c r="K7311" s="3168"/>
      <c r="L7311" s="3085"/>
      <c r="M7311" s="3085"/>
      <c r="N7311" s="3085"/>
      <c r="P7311" s="3206"/>
    </row>
    <row r="7312" spans="1:16" s="3084" customFormat="1" ht="15">
      <c r="A7312" s="3085"/>
      <c r="K7312" s="3168"/>
      <c r="L7312" s="3085"/>
      <c r="M7312" s="3085"/>
      <c r="N7312" s="3085"/>
      <c r="P7312" s="3206"/>
    </row>
    <row r="7313" spans="1:16" s="3084" customFormat="1" ht="15">
      <c r="A7313" s="3085"/>
      <c r="K7313" s="3168"/>
      <c r="L7313" s="3085"/>
      <c r="M7313" s="3085"/>
      <c r="N7313" s="3085"/>
      <c r="P7313" s="3206"/>
    </row>
    <row r="7314" spans="1:16" s="3084" customFormat="1" ht="15">
      <c r="A7314" s="3085"/>
      <c r="K7314" s="3168"/>
      <c r="L7314" s="3085"/>
      <c r="M7314" s="3085"/>
      <c r="N7314" s="3085"/>
      <c r="P7314" s="3206"/>
    </row>
    <row r="7315" spans="1:16" s="3084" customFormat="1" ht="15">
      <c r="A7315" s="3085"/>
      <c r="K7315" s="3168"/>
      <c r="L7315" s="3085"/>
      <c r="M7315" s="3085"/>
      <c r="N7315" s="3085"/>
      <c r="P7315" s="3206"/>
    </row>
    <row r="7316" spans="1:16" s="3084" customFormat="1" ht="15">
      <c r="A7316" s="3085"/>
      <c r="K7316" s="3168"/>
      <c r="L7316" s="3085"/>
      <c r="M7316" s="3085"/>
      <c r="N7316" s="3085"/>
      <c r="P7316" s="3206"/>
    </row>
    <row r="7317" spans="1:16" s="3084" customFormat="1" ht="15">
      <c r="A7317" s="3085"/>
      <c r="K7317" s="3168"/>
      <c r="L7317" s="3085"/>
      <c r="M7317" s="3085"/>
      <c r="N7317" s="3085"/>
      <c r="P7317" s="3206"/>
    </row>
    <row r="7318" spans="1:16" s="3084" customFormat="1" ht="15">
      <c r="A7318" s="3085"/>
      <c r="K7318" s="3168"/>
      <c r="L7318" s="3085"/>
      <c r="M7318" s="3085"/>
      <c r="N7318" s="3085"/>
      <c r="P7318" s="3206"/>
    </row>
    <row r="7319" spans="1:16" s="3084" customFormat="1" ht="15">
      <c r="A7319" s="3085"/>
      <c r="K7319" s="3168"/>
      <c r="L7319" s="3085"/>
      <c r="M7319" s="3085"/>
      <c r="N7319" s="3085"/>
      <c r="P7319" s="3206"/>
    </row>
    <row r="7320" spans="1:16" s="3084" customFormat="1" ht="15">
      <c r="A7320" s="3085"/>
      <c r="K7320" s="3168"/>
      <c r="L7320" s="3085"/>
      <c r="M7320" s="3085"/>
      <c r="N7320" s="3085"/>
      <c r="P7320" s="3206"/>
    </row>
    <row r="7321" spans="1:16" s="3084" customFormat="1" ht="15">
      <c r="A7321" s="3085"/>
      <c r="K7321" s="3168"/>
      <c r="L7321" s="3085"/>
      <c r="M7321" s="3085"/>
      <c r="N7321" s="3085"/>
      <c r="P7321" s="3206"/>
    </row>
    <row r="7322" spans="1:16" s="3084" customFormat="1" ht="15">
      <c r="A7322" s="3085"/>
      <c r="K7322" s="3168"/>
      <c r="L7322" s="3085"/>
      <c r="M7322" s="3085"/>
      <c r="N7322" s="3085"/>
      <c r="P7322" s="3206"/>
    </row>
    <row r="7323" spans="1:16" s="3084" customFormat="1" ht="15">
      <c r="A7323" s="3085"/>
      <c r="K7323" s="3168"/>
      <c r="L7323" s="3085"/>
      <c r="M7323" s="3085"/>
      <c r="N7323" s="3085"/>
      <c r="P7323" s="3206"/>
    </row>
    <row r="7324" spans="1:16" s="3084" customFormat="1" ht="15">
      <c r="A7324" s="3085"/>
      <c r="K7324" s="3168"/>
      <c r="L7324" s="3085"/>
      <c r="M7324" s="3085"/>
      <c r="N7324" s="3085"/>
      <c r="P7324" s="3206"/>
    </row>
    <row r="7325" spans="1:16" s="3084" customFormat="1" ht="15">
      <c r="A7325" s="3085"/>
      <c r="K7325" s="3168"/>
      <c r="L7325" s="3085"/>
      <c r="M7325" s="3085"/>
      <c r="N7325" s="3085"/>
      <c r="P7325" s="3206"/>
    </row>
    <row r="7326" spans="1:16" s="3084" customFormat="1" ht="15">
      <c r="A7326" s="3085"/>
      <c r="K7326" s="3168"/>
      <c r="L7326" s="3085"/>
      <c r="M7326" s="3085"/>
      <c r="N7326" s="3085"/>
      <c r="P7326" s="3206"/>
    </row>
    <row r="7327" spans="1:16" s="3084" customFormat="1" ht="15">
      <c r="A7327" s="3085"/>
      <c r="K7327" s="3168"/>
      <c r="L7327" s="3085"/>
      <c r="M7327" s="3085"/>
      <c r="N7327" s="3085"/>
      <c r="P7327" s="3206"/>
    </row>
    <row r="7328" spans="1:16" s="3084" customFormat="1" ht="15">
      <c r="A7328" s="3085"/>
      <c r="K7328" s="3168"/>
      <c r="L7328" s="3085"/>
      <c r="M7328" s="3085"/>
      <c r="N7328" s="3085"/>
      <c r="P7328" s="3206"/>
    </row>
    <row r="7329" spans="1:16" s="3084" customFormat="1" ht="15">
      <c r="A7329" s="3085"/>
      <c r="K7329" s="3168"/>
      <c r="L7329" s="3085"/>
      <c r="M7329" s="3085"/>
      <c r="N7329" s="3085"/>
      <c r="P7329" s="3206"/>
    </row>
    <row r="7330" spans="1:16" s="3084" customFormat="1" ht="15">
      <c r="A7330" s="3085"/>
      <c r="K7330" s="3168"/>
      <c r="L7330" s="3085"/>
      <c r="M7330" s="3085"/>
      <c r="N7330" s="3085"/>
      <c r="P7330" s="3206"/>
    </row>
    <row r="7331" spans="1:16" s="3084" customFormat="1" ht="15">
      <c r="A7331" s="3085"/>
      <c r="K7331" s="3168"/>
      <c r="L7331" s="3085"/>
      <c r="M7331" s="3085"/>
      <c r="N7331" s="3085"/>
      <c r="P7331" s="3206"/>
    </row>
    <row r="7332" spans="1:16" s="3084" customFormat="1" ht="15">
      <c r="A7332" s="3085"/>
      <c r="K7332" s="3168"/>
      <c r="L7332" s="3085"/>
      <c r="M7332" s="3085"/>
      <c r="N7332" s="3085"/>
      <c r="P7332" s="3206"/>
    </row>
    <row r="7333" spans="1:16" s="3084" customFormat="1" ht="15">
      <c r="A7333" s="3085"/>
      <c r="K7333" s="3168"/>
      <c r="L7333" s="3085"/>
      <c r="M7333" s="3085"/>
      <c r="N7333" s="3085"/>
      <c r="P7333" s="3206"/>
    </row>
    <row r="7334" spans="1:16" s="3084" customFormat="1" ht="15">
      <c r="A7334" s="3085"/>
      <c r="K7334" s="3168"/>
      <c r="L7334" s="3085"/>
      <c r="M7334" s="3085"/>
      <c r="N7334" s="3085"/>
      <c r="P7334" s="3206"/>
    </row>
    <row r="7335" spans="1:16" s="3084" customFormat="1" ht="15">
      <c r="A7335" s="3085"/>
      <c r="K7335" s="3168"/>
      <c r="L7335" s="3085"/>
      <c r="M7335" s="3085"/>
      <c r="N7335" s="3085"/>
      <c r="P7335" s="3206"/>
    </row>
    <row r="7336" spans="1:16" s="3084" customFormat="1" ht="15">
      <c r="A7336" s="3085"/>
      <c r="K7336" s="3168"/>
      <c r="L7336" s="3085"/>
      <c r="M7336" s="3085"/>
      <c r="N7336" s="3085"/>
      <c r="P7336" s="3206"/>
    </row>
    <row r="7337" spans="1:16" s="3084" customFormat="1" ht="15">
      <c r="A7337" s="3085"/>
      <c r="K7337" s="3168"/>
      <c r="L7337" s="3085"/>
      <c r="M7337" s="3085"/>
      <c r="N7337" s="3085"/>
      <c r="P7337" s="3206"/>
    </row>
    <row r="7338" spans="1:16" s="3084" customFormat="1" ht="15">
      <c r="A7338" s="3085"/>
      <c r="K7338" s="3168"/>
      <c r="L7338" s="3085"/>
      <c r="M7338" s="3085"/>
      <c r="N7338" s="3085"/>
      <c r="P7338" s="3206"/>
    </row>
    <row r="7339" spans="1:16" s="3084" customFormat="1" ht="15">
      <c r="A7339" s="3085"/>
      <c r="K7339" s="3168"/>
      <c r="L7339" s="3085"/>
      <c r="M7339" s="3085"/>
      <c r="N7339" s="3085"/>
      <c r="P7339" s="3206"/>
    </row>
    <row r="7340" spans="1:16" s="3084" customFormat="1" ht="15">
      <c r="A7340" s="3085"/>
      <c r="K7340" s="3168"/>
      <c r="L7340" s="3085"/>
      <c r="M7340" s="3085"/>
      <c r="N7340" s="3085"/>
      <c r="P7340" s="3206"/>
    </row>
    <row r="7341" spans="1:16" s="3084" customFormat="1" ht="15">
      <c r="A7341" s="3085"/>
      <c r="K7341" s="3168"/>
      <c r="L7341" s="3085"/>
      <c r="M7341" s="3085"/>
      <c r="N7341" s="3085"/>
      <c r="P7341" s="3206"/>
    </row>
    <row r="7342" spans="1:16" s="3084" customFormat="1" ht="15">
      <c r="A7342" s="3085"/>
      <c r="K7342" s="3168"/>
      <c r="L7342" s="3085"/>
      <c r="M7342" s="3085"/>
      <c r="N7342" s="3085"/>
      <c r="P7342" s="3206"/>
    </row>
    <row r="7343" spans="1:16" s="3084" customFormat="1" ht="15">
      <c r="A7343" s="3085"/>
      <c r="K7343" s="3168"/>
      <c r="L7343" s="3085"/>
      <c r="M7343" s="3085"/>
      <c r="N7343" s="3085"/>
      <c r="P7343" s="3206"/>
    </row>
    <row r="7344" spans="1:16" s="3084" customFormat="1" ht="15">
      <c r="A7344" s="3085"/>
      <c r="K7344" s="3168"/>
      <c r="L7344" s="3085"/>
      <c r="M7344" s="3085"/>
      <c r="N7344" s="3085"/>
      <c r="P7344" s="3206"/>
    </row>
    <row r="7345" spans="1:16" s="3084" customFormat="1" ht="15">
      <c r="A7345" s="3085"/>
      <c r="K7345" s="3168"/>
      <c r="L7345" s="3085"/>
      <c r="M7345" s="3085"/>
      <c r="N7345" s="3085"/>
      <c r="P7345" s="3206"/>
    </row>
    <row r="7346" spans="1:16" s="3084" customFormat="1" ht="15">
      <c r="A7346" s="3085"/>
      <c r="K7346" s="3168"/>
      <c r="L7346" s="3085"/>
      <c r="M7346" s="3085"/>
      <c r="N7346" s="3085"/>
      <c r="P7346" s="3206"/>
    </row>
    <row r="7347" spans="1:16" s="3084" customFormat="1" ht="15">
      <c r="A7347" s="3085"/>
      <c r="K7347" s="3168"/>
      <c r="L7347" s="3085"/>
      <c r="M7347" s="3085"/>
      <c r="N7347" s="3085"/>
      <c r="P7347" s="3206"/>
    </row>
    <row r="7348" spans="1:16" s="3084" customFormat="1" ht="15">
      <c r="A7348" s="3085"/>
      <c r="K7348" s="3168"/>
      <c r="L7348" s="3085"/>
      <c r="M7348" s="3085"/>
      <c r="N7348" s="3085"/>
      <c r="P7348" s="3206"/>
    </row>
    <row r="7349" spans="1:16" s="3084" customFormat="1" ht="15">
      <c r="A7349" s="3085"/>
      <c r="K7349" s="3168"/>
      <c r="L7349" s="3085"/>
      <c r="M7349" s="3085"/>
      <c r="N7349" s="3085"/>
      <c r="P7349" s="3206"/>
    </row>
    <row r="7350" spans="1:16" s="3084" customFormat="1" ht="15">
      <c r="A7350" s="3085"/>
      <c r="K7350" s="3168"/>
      <c r="L7350" s="3085"/>
      <c r="M7350" s="3085"/>
      <c r="N7350" s="3085"/>
      <c r="P7350" s="3206"/>
    </row>
    <row r="7351" spans="1:16" s="3084" customFormat="1" ht="15">
      <c r="A7351" s="3085"/>
      <c r="K7351" s="3168"/>
      <c r="L7351" s="3085"/>
      <c r="M7351" s="3085"/>
      <c r="N7351" s="3085"/>
      <c r="P7351" s="3206"/>
    </row>
    <row r="7352" spans="1:16" s="3084" customFormat="1" ht="15">
      <c r="A7352" s="3085"/>
      <c r="K7352" s="3168"/>
      <c r="L7352" s="3085"/>
      <c r="M7352" s="3085"/>
      <c r="N7352" s="3085"/>
      <c r="P7352" s="3206"/>
    </row>
    <row r="7353" spans="1:16" s="3084" customFormat="1" ht="15">
      <c r="A7353" s="3085"/>
      <c r="K7353" s="3168"/>
      <c r="L7353" s="3085"/>
      <c r="M7353" s="3085"/>
      <c r="N7353" s="3085"/>
      <c r="P7353" s="3206"/>
    </row>
    <row r="7354" spans="1:16" s="3084" customFormat="1" ht="15">
      <c r="A7354" s="3085"/>
      <c r="K7354" s="3168"/>
      <c r="L7354" s="3085"/>
      <c r="M7354" s="3085"/>
      <c r="N7354" s="3085"/>
      <c r="P7354" s="3206"/>
    </row>
    <row r="7355" spans="1:16" s="3084" customFormat="1" ht="15">
      <c r="A7355" s="3085"/>
      <c r="K7355" s="3168"/>
      <c r="L7355" s="3085"/>
      <c r="M7355" s="3085"/>
      <c r="N7355" s="3085"/>
      <c r="P7355" s="3206"/>
    </row>
    <row r="7356" spans="1:16" s="3084" customFormat="1" ht="15">
      <c r="A7356" s="3085"/>
      <c r="K7356" s="3168"/>
      <c r="L7356" s="3085"/>
      <c r="M7356" s="3085"/>
      <c r="N7356" s="3085"/>
      <c r="P7356" s="3206"/>
    </row>
    <row r="7357" spans="1:16" s="3084" customFormat="1" ht="15">
      <c r="A7357" s="3085"/>
      <c r="K7357" s="3168"/>
      <c r="L7357" s="3085"/>
      <c r="M7357" s="3085"/>
      <c r="N7357" s="3085"/>
      <c r="P7357" s="3206"/>
    </row>
    <row r="7358" spans="1:16" s="3084" customFormat="1" ht="15">
      <c r="A7358" s="3085"/>
      <c r="K7358" s="3168"/>
      <c r="L7358" s="3085"/>
      <c r="M7358" s="3085"/>
      <c r="N7358" s="3085"/>
      <c r="P7358" s="3206"/>
    </row>
    <row r="7359" spans="1:16" s="3084" customFormat="1" ht="15">
      <c r="A7359" s="3085"/>
      <c r="K7359" s="3168"/>
      <c r="L7359" s="3085"/>
      <c r="M7359" s="3085"/>
      <c r="N7359" s="3085"/>
      <c r="P7359" s="3206"/>
    </row>
    <row r="7360" spans="1:16" s="3084" customFormat="1" ht="15">
      <c r="A7360" s="3085"/>
      <c r="K7360" s="3168"/>
      <c r="L7360" s="3085"/>
      <c r="M7360" s="3085"/>
      <c r="N7360" s="3085"/>
      <c r="P7360" s="3206"/>
    </row>
    <row r="7361" spans="1:16" s="3084" customFormat="1" ht="15">
      <c r="A7361" s="3085"/>
      <c r="K7361" s="3168"/>
      <c r="L7361" s="3085"/>
      <c r="M7361" s="3085"/>
      <c r="N7361" s="3085"/>
      <c r="P7361" s="3206"/>
    </row>
    <row r="7362" spans="1:16" s="3084" customFormat="1" ht="15">
      <c r="A7362" s="3085"/>
      <c r="K7362" s="3168"/>
      <c r="L7362" s="3085"/>
      <c r="M7362" s="3085"/>
      <c r="N7362" s="3085"/>
      <c r="P7362" s="3206"/>
    </row>
    <row r="7363" spans="1:16" s="3084" customFormat="1" ht="15">
      <c r="A7363" s="3085"/>
      <c r="K7363" s="3168"/>
      <c r="L7363" s="3085"/>
      <c r="M7363" s="3085"/>
      <c r="N7363" s="3085"/>
      <c r="P7363" s="3206"/>
    </row>
    <row r="7364" spans="1:16" s="3084" customFormat="1" ht="15">
      <c r="A7364" s="3085"/>
      <c r="K7364" s="3168"/>
      <c r="L7364" s="3085"/>
      <c r="M7364" s="3085"/>
      <c r="N7364" s="3085"/>
      <c r="P7364" s="3206"/>
    </row>
    <row r="7365" spans="1:16" s="3084" customFormat="1" ht="15">
      <c r="A7365" s="3085"/>
      <c r="K7365" s="3168"/>
      <c r="L7365" s="3085"/>
      <c r="M7365" s="3085"/>
      <c r="N7365" s="3085"/>
      <c r="P7365" s="3206"/>
    </row>
    <row r="7366" spans="1:16" s="3084" customFormat="1" ht="15">
      <c r="A7366" s="3085"/>
      <c r="K7366" s="3168"/>
      <c r="L7366" s="3085"/>
      <c r="M7366" s="3085"/>
      <c r="N7366" s="3085"/>
      <c r="P7366" s="3206"/>
    </row>
    <row r="7367" spans="1:16" s="3084" customFormat="1" ht="15">
      <c r="A7367" s="3085"/>
      <c r="K7367" s="3168"/>
      <c r="L7367" s="3085"/>
      <c r="M7367" s="3085"/>
      <c r="N7367" s="3085"/>
      <c r="P7367" s="3206"/>
    </row>
    <row r="7368" spans="1:16" s="3084" customFormat="1" ht="15">
      <c r="A7368" s="3085"/>
      <c r="K7368" s="3168"/>
      <c r="L7368" s="3085"/>
      <c r="M7368" s="3085"/>
      <c r="N7368" s="3085"/>
      <c r="P7368" s="3206"/>
    </row>
    <row r="7369" spans="1:16" s="3084" customFormat="1" ht="15">
      <c r="A7369" s="3085"/>
      <c r="K7369" s="3168"/>
      <c r="L7369" s="3085"/>
      <c r="M7369" s="3085"/>
      <c r="N7369" s="3085"/>
      <c r="P7369" s="3206"/>
    </row>
    <row r="7370" spans="1:16" s="3084" customFormat="1" ht="15">
      <c r="A7370" s="3085"/>
      <c r="K7370" s="3168"/>
      <c r="L7370" s="3085"/>
      <c r="M7370" s="3085"/>
      <c r="N7370" s="3085"/>
      <c r="P7370" s="3206"/>
    </row>
    <row r="7371" spans="1:16" s="3084" customFormat="1" ht="15">
      <c r="A7371" s="3085"/>
      <c r="K7371" s="3168"/>
      <c r="L7371" s="3085"/>
      <c r="M7371" s="3085"/>
      <c r="N7371" s="3085"/>
      <c r="P7371" s="3206"/>
    </row>
    <row r="7372" spans="1:16" s="3084" customFormat="1" ht="15">
      <c r="A7372" s="3085"/>
      <c r="K7372" s="3168"/>
      <c r="L7372" s="3085"/>
      <c r="M7372" s="3085"/>
      <c r="N7372" s="3085"/>
      <c r="P7372" s="3206"/>
    </row>
    <row r="7373" spans="1:16" s="3084" customFormat="1" ht="15">
      <c r="A7373" s="3085"/>
      <c r="K7373" s="3168"/>
      <c r="L7373" s="3085"/>
      <c r="M7373" s="3085"/>
      <c r="N7373" s="3085"/>
      <c r="P7373" s="3206"/>
    </row>
    <row r="7374" spans="1:16" s="3084" customFormat="1" ht="15">
      <c r="A7374" s="3085"/>
      <c r="K7374" s="3168"/>
      <c r="L7374" s="3085"/>
      <c r="M7374" s="3085"/>
      <c r="N7374" s="3085"/>
      <c r="P7374" s="3206"/>
    </row>
    <row r="7375" spans="1:16" s="3084" customFormat="1" ht="15">
      <c r="A7375" s="3085"/>
      <c r="K7375" s="3168"/>
      <c r="L7375" s="3085"/>
      <c r="M7375" s="3085"/>
      <c r="N7375" s="3085"/>
      <c r="P7375" s="3206"/>
    </row>
    <row r="7376" spans="1:16" s="3084" customFormat="1" ht="15">
      <c r="A7376" s="3085"/>
      <c r="K7376" s="3168"/>
      <c r="L7376" s="3085"/>
      <c r="M7376" s="3085"/>
      <c r="N7376" s="3085"/>
      <c r="P7376" s="3206"/>
    </row>
    <row r="7377" spans="1:16" s="3084" customFormat="1" ht="15">
      <c r="A7377" s="3085"/>
      <c r="K7377" s="3168"/>
      <c r="L7377" s="3085"/>
      <c r="M7377" s="3085"/>
      <c r="N7377" s="3085"/>
      <c r="P7377" s="3206"/>
    </row>
    <row r="7378" spans="1:16" s="3084" customFormat="1" ht="15">
      <c r="A7378" s="3085"/>
      <c r="K7378" s="3168"/>
      <c r="L7378" s="3085"/>
      <c r="M7378" s="3085"/>
      <c r="N7378" s="3085"/>
      <c r="P7378" s="3206"/>
    </row>
    <row r="7379" spans="1:16" s="3084" customFormat="1" ht="15">
      <c r="A7379" s="3085"/>
      <c r="K7379" s="3168"/>
      <c r="L7379" s="3085"/>
      <c r="M7379" s="3085"/>
      <c r="N7379" s="3085"/>
      <c r="P7379" s="3206"/>
    </row>
    <row r="7380" spans="1:16" s="3084" customFormat="1" ht="15">
      <c r="A7380" s="3085"/>
      <c r="K7380" s="3168"/>
      <c r="L7380" s="3085"/>
      <c r="M7380" s="3085"/>
      <c r="N7380" s="3085"/>
      <c r="P7380" s="3206"/>
    </row>
    <row r="7381" spans="1:16" s="3084" customFormat="1" ht="15">
      <c r="A7381" s="3085"/>
      <c r="K7381" s="3168"/>
      <c r="L7381" s="3085"/>
      <c r="M7381" s="3085"/>
      <c r="N7381" s="3085"/>
      <c r="P7381" s="3206"/>
    </row>
    <row r="7382" spans="1:16" s="3084" customFormat="1" ht="15">
      <c r="A7382" s="3085"/>
      <c r="K7382" s="3168"/>
      <c r="L7382" s="3085"/>
      <c r="M7382" s="3085"/>
      <c r="N7382" s="3085"/>
      <c r="P7382" s="3206"/>
    </row>
    <row r="7383" spans="1:16" s="3084" customFormat="1" ht="15">
      <c r="A7383" s="3085"/>
      <c r="K7383" s="3168"/>
      <c r="L7383" s="3085"/>
      <c r="M7383" s="3085"/>
      <c r="N7383" s="3085"/>
      <c r="P7383" s="3206"/>
    </row>
    <row r="7384" spans="1:16" s="3084" customFormat="1" ht="15">
      <c r="A7384" s="3085"/>
      <c r="K7384" s="3168"/>
      <c r="L7384" s="3085"/>
      <c r="M7384" s="3085"/>
      <c r="N7384" s="3085"/>
      <c r="P7384" s="3206"/>
    </row>
    <row r="7385" spans="1:16" s="3084" customFormat="1" ht="15">
      <c r="A7385" s="3085"/>
      <c r="K7385" s="3168"/>
      <c r="L7385" s="3085"/>
      <c r="M7385" s="3085"/>
      <c r="N7385" s="3085"/>
      <c r="P7385" s="3206"/>
    </row>
    <row r="7386" spans="1:16" s="3084" customFormat="1" ht="15">
      <c r="A7386" s="3085"/>
      <c r="K7386" s="3168"/>
      <c r="L7386" s="3085"/>
      <c r="M7386" s="3085"/>
      <c r="N7386" s="3085"/>
      <c r="P7386" s="3206"/>
    </row>
    <row r="7387" spans="1:16" s="3084" customFormat="1" ht="15">
      <c r="A7387" s="3085"/>
      <c r="K7387" s="3168"/>
      <c r="L7387" s="3085"/>
      <c r="M7387" s="3085"/>
      <c r="N7387" s="3085"/>
      <c r="P7387" s="3206"/>
    </row>
    <row r="7388" spans="1:16" s="3084" customFormat="1" ht="15">
      <c r="A7388" s="3085"/>
      <c r="K7388" s="3168"/>
      <c r="L7388" s="3085"/>
      <c r="M7388" s="3085"/>
      <c r="N7388" s="3085"/>
      <c r="P7388" s="3206"/>
    </row>
    <row r="7389" spans="1:16" s="3084" customFormat="1" ht="15">
      <c r="A7389" s="3085"/>
      <c r="K7389" s="3168"/>
      <c r="L7389" s="3085"/>
      <c r="M7389" s="3085"/>
      <c r="N7389" s="3085"/>
      <c r="P7389" s="3206"/>
    </row>
    <row r="7390" spans="1:16" s="3084" customFormat="1" ht="15">
      <c r="A7390" s="3085"/>
      <c r="K7390" s="3168"/>
      <c r="L7390" s="3085"/>
      <c r="M7390" s="3085"/>
      <c r="N7390" s="3085"/>
      <c r="P7390" s="3206"/>
    </row>
    <row r="7391" spans="1:16" s="3084" customFormat="1" ht="15">
      <c r="A7391" s="3085"/>
      <c r="K7391" s="3168"/>
      <c r="L7391" s="3085"/>
      <c r="M7391" s="3085"/>
      <c r="N7391" s="3085"/>
      <c r="P7391" s="3206"/>
    </row>
    <row r="7392" spans="1:16" s="3084" customFormat="1" ht="15">
      <c r="A7392" s="3085"/>
      <c r="K7392" s="3168"/>
      <c r="L7392" s="3085"/>
      <c r="M7392" s="3085"/>
      <c r="N7392" s="3085"/>
      <c r="P7392" s="3206"/>
    </row>
    <row r="7393" spans="1:16" s="3084" customFormat="1" ht="15">
      <c r="A7393" s="3085"/>
      <c r="K7393" s="3168"/>
      <c r="L7393" s="3085"/>
      <c r="M7393" s="3085"/>
      <c r="N7393" s="3085"/>
      <c r="P7393" s="3206"/>
    </row>
    <row r="7394" spans="1:16" s="3084" customFormat="1" ht="15">
      <c r="A7394" s="3085"/>
      <c r="K7394" s="3168"/>
      <c r="L7394" s="3085"/>
      <c r="M7394" s="3085"/>
      <c r="N7394" s="3085"/>
      <c r="P7394" s="3206"/>
    </row>
    <row r="7395" spans="1:16" s="3084" customFormat="1" ht="15">
      <c r="A7395" s="3085"/>
      <c r="K7395" s="3168"/>
      <c r="L7395" s="3085"/>
      <c r="M7395" s="3085"/>
      <c r="N7395" s="3085"/>
      <c r="P7395" s="3206"/>
    </row>
    <row r="7396" spans="1:16" s="3084" customFormat="1" ht="15">
      <c r="A7396" s="3085"/>
      <c r="K7396" s="3168"/>
      <c r="L7396" s="3085"/>
      <c r="M7396" s="3085"/>
      <c r="N7396" s="3085"/>
      <c r="P7396" s="3206"/>
    </row>
    <row r="7397" spans="1:16" s="3084" customFormat="1" ht="15">
      <c r="A7397" s="3085"/>
      <c r="K7397" s="3168"/>
      <c r="L7397" s="3085"/>
      <c r="M7397" s="3085"/>
      <c r="N7397" s="3085"/>
      <c r="P7397" s="3206"/>
    </row>
    <row r="7398" spans="1:16" s="3084" customFormat="1" ht="15">
      <c r="A7398" s="3085"/>
      <c r="K7398" s="3168"/>
      <c r="L7398" s="3085"/>
      <c r="M7398" s="3085"/>
      <c r="N7398" s="3085"/>
      <c r="P7398" s="3206"/>
    </row>
    <row r="7399" spans="1:16" s="3084" customFormat="1" ht="15">
      <c r="A7399" s="3085"/>
      <c r="K7399" s="3168"/>
      <c r="L7399" s="3085"/>
      <c r="M7399" s="3085"/>
      <c r="N7399" s="3085"/>
      <c r="P7399" s="3206"/>
    </row>
    <row r="7400" spans="1:16" s="3084" customFormat="1" ht="15">
      <c r="A7400" s="3085"/>
      <c r="K7400" s="3168"/>
      <c r="L7400" s="3085"/>
      <c r="M7400" s="3085"/>
      <c r="N7400" s="3085"/>
      <c r="P7400" s="3206"/>
    </row>
    <row r="7401" spans="1:16" s="3084" customFormat="1" ht="15">
      <c r="A7401" s="3085"/>
      <c r="K7401" s="3168"/>
      <c r="L7401" s="3085"/>
      <c r="M7401" s="3085"/>
      <c r="N7401" s="3085"/>
      <c r="P7401" s="3206"/>
    </row>
    <row r="7402" spans="1:16" s="3084" customFormat="1" ht="15">
      <c r="A7402" s="3085"/>
      <c r="K7402" s="3168"/>
      <c r="L7402" s="3085"/>
      <c r="M7402" s="3085"/>
      <c r="N7402" s="3085"/>
      <c r="P7402" s="3206"/>
    </row>
    <row r="7403" spans="1:16" s="3084" customFormat="1" ht="15">
      <c r="A7403" s="3085"/>
      <c r="K7403" s="3168"/>
      <c r="L7403" s="3085"/>
      <c r="M7403" s="3085"/>
      <c r="N7403" s="3085"/>
      <c r="P7403" s="3206"/>
    </row>
    <row r="7404" spans="1:16" s="3084" customFormat="1" ht="15">
      <c r="A7404" s="3085"/>
      <c r="K7404" s="3168"/>
      <c r="L7404" s="3085"/>
      <c r="M7404" s="3085"/>
      <c r="N7404" s="3085"/>
      <c r="P7404" s="3206"/>
    </row>
    <row r="7405" spans="1:16" s="3084" customFormat="1" ht="15">
      <c r="A7405" s="3085"/>
      <c r="K7405" s="3168"/>
      <c r="L7405" s="3085"/>
      <c r="M7405" s="3085"/>
      <c r="N7405" s="3085"/>
      <c r="P7405" s="3206"/>
    </row>
    <row r="7406" spans="1:16" s="3084" customFormat="1" ht="15">
      <c r="A7406" s="3085"/>
      <c r="K7406" s="3168"/>
      <c r="L7406" s="3085"/>
      <c r="M7406" s="3085"/>
      <c r="N7406" s="3085"/>
      <c r="P7406" s="3206"/>
    </row>
    <row r="7407" spans="1:16" s="3084" customFormat="1" ht="15">
      <c r="A7407" s="3085"/>
      <c r="K7407" s="3168"/>
      <c r="L7407" s="3085"/>
      <c r="M7407" s="3085"/>
      <c r="N7407" s="3085"/>
      <c r="P7407" s="3206"/>
    </row>
    <row r="7408" spans="1:16" s="3084" customFormat="1" ht="15">
      <c r="A7408" s="3085"/>
      <c r="K7408" s="3168"/>
      <c r="L7408" s="3085"/>
      <c r="M7408" s="3085"/>
      <c r="N7408" s="3085"/>
      <c r="P7408" s="3206"/>
    </row>
    <row r="7409" spans="1:16" s="3084" customFormat="1" ht="15">
      <c r="A7409" s="3085"/>
      <c r="K7409" s="3168"/>
      <c r="L7409" s="3085"/>
      <c r="M7409" s="3085"/>
      <c r="N7409" s="3085"/>
      <c r="P7409" s="3206"/>
    </row>
    <row r="7410" spans="1:16" s="3084" customFormat="1" ht="15">
      <c r="A7410" s="3085"/>
      <c r="K7410" s="3168"/>
      <c r="L7410" s="3085"/>
      <c r="M7410" s="3085"/>
      <c r="N7410" s="3085"/>
      <c r="P7410" s="3206"/>
    </row>
    <row r="7411" spans="1:16" s="3084" customFormat="1" ht="15">
      <c r="A7411" s="3085"/>
      <c r="K7411" s="3168"/>
      <c r="L7411" s="3085"/>
      <c r="M7411" s="3085"/>
      <c r="N7411" s="3085"/>
      <c r="P7411" s="3206"/>
    </row>
    <row r="7412" spans="1:16" s="3084" customFormat="1" ht="15">
      <c r="A7412" s="3085"/>
      <c r="K7412" s="3168"/>
      <c r="L7412" s="3085"/>
      <c r="M7412" s="3085"/>
      <c r="N7412" s="3085"/>
      <c r="P7412" s="3206"/>
    </row>
    <row r="7413" spans="1:16" s="3084" customFormat="1" ht="15">
      <c r="A7413" s="3085"/>
      <c r="K7413" s="3168"/>
      <c r="L7413" s="3085"/>
      <c r="M7413" s="3085"/>
      <c r="N7413" s="3085"/>
      <c r="P7413" s="3206"/>
    </row>
    <row r="7414" spans="1:16" s="3084" customFormat="1" ht="15">
      <c r="A7414" s="3085"/>
      <c r="K7414" s="3168"/>
      <c r="L7414" s="3085"/>
      <c r="M7414" s="3085"/>
      <c r="N7414" s="3085"/>
      <c r="P7414" s="3206"/>
    </row>
    <row r="7415" spans="1:16" s="3084" customFormat="1" ht="15">
      <c r="A7415" s="3085"/>
      <c r="K7415" s="3168"/>
      <c r="L7415" s="3085"/>
      <c r="M7415" s="3085"/>
      <c r="N7415" s="3085"/>
      <c r="P7415" s="3206"/>
    </row>
    <row r="7416" spans="1:16" s="3084" customFormat="1" ht="15">
      <c r="A7416" s="3085"/>
      <c r="K7416" s="3168"/>
      <c r="L7416" s="3085"/>
      <c r="M7416" s="3085"/>
      <c r="N7416" s="3085"/>
      <c r="P7416" s="3206"/>
    </row>
    <row r="7417" spans="1:16" s="3084" customFormat="1" ht="15">
      <c r="A7417" s="3085"/>
      <c r="K7417" s="3168"/>
      <c r="L7417" s="3085"/>
      <c r="M7417" s="3085"/>
      <c r="N7417" s="3085"/>
      <c r="P7417" s="3206"/>
    </row>
    <row r="7418" spans="1:16" s="3084" customFormat="1" ht="15">
      <c r="A7418" s="3085"/>
      <c r="K7418" s="3168"/>
      <c r="L7418" s="3085"/>
      <c r="M7418" s="3085"/>
      <c r="N7418" s="3085"/>
      <c r="P7418" s="3206"/>
    </row>
    <row r="7419" spans="1:16" s="3084" customFormat="1" ht="15">
      <c r="A7419" s="3085"/>
      <c r="K7419" s="3168"/>
      <c r="L7419" s="3085"/>
      <c r="M7419" s="3085"/>
      <c r="N7419" s="3085"/>
      <c r="P7419" s="3206"/>
    </row>
    <row r="7420" spans="1:16" s="3084" customFormat="1" ht="15">
      <c r="A7420" s="3085"/>
      <c r="K7420" s="3168"/>
      <c r="L7420" s="3085"/>
      <c r="M7420" s="3085"/>
      <c r="N7420" s="3085"/>
      <c r="P7420" s="3206"/>
    </row>
    <row r="7421" spans="1:16" s="3084" customFormat="1" ht="15">
      <c r="A7421" s="3085"/>
      <c r="K7421" s="3168"/>
      <c r="L7421" s="3085"/>
      <c r="M7421" s="3085"/>
      <c r="N7421" s="3085"/>
      <c r="P7421" s="3206"/>
    </row>
    <row r="7422" spans="1:16" s="3084" customFormat="1" ht="15">
      <c r="A7422" s="3085"/>
      <c r="K7422" s="3168"/>
      <c r="L7422" s="3085"/>
      <c r="M7422" s="3085"/>
      <c r="N7422" s="3085"/>
      <c r="P7422" s="3206"/>
    </row>
    <row r="7423" spans="1:16" s="3084" customFormat="1" ht="15">
      <c r="A7423" s="3085"/>
      <c r="K7423" s="3168"/>
      <c r="L7423" s="3085"/>
      <c r="M7423" s="3085"/>
      <c r="N7423" s="3085"/>
      <c r="P7423" s="3206"/>
    </row>
    <row r="7424" spans="1:16" s="3084" customFormat="1" ht="15">
      <c r="A7424" s="3085"/>
      <c r="K7424" s="3168"/>
      <c r="L7424" s="3085"/>
      <c r="M7424" s="3085"/>
      <c r="N7424" s="3085"/>
      <c r="P7424" s="3206"/>
    </row>
    <row r="7425" spans="1:16" s="3084" customFormat="1" ht="15">
      <c r="A7425" s="3085"/>
      <c r="K7425" s="3168"/>
      <c r="L7425" s="3085"/>
      <c r="M7425" s="3085"/>
      <c r="N7425" s="3085"/>
      <c r="P7425" s="3206"/>
    </row>
    <row r="7426" spans="1:16" s="3084" customFormat="1" ht="15">
      <c r="A7426" s="3085"/>
      <c r="K7426" s="3168"/>
      <c r="L7426" s="3085"/>
      <c r="M7426" s="3085"/>
      <c r="N7426" s="3085"/>
      <c r="P7426" s="3206"/>
    </row>
    <row r="7427" spans="1:16" s="3084" customFormat="1" ht="15">
      <c r="A7427" s="3085"/>
      <c r="K7427" s="3168"/>
      <c r="L7427" s="3085"/>
      <c r="M7427" s="3085"/>
      <c r="N7427" s="3085"/>
      <c r="P7427" s="3206"/>
    </row>
    <row r="7428" spans="1:16" s="3084" customFormat="1" ht="15">
      <c r="A7428" s="3085"/>
      <c r="K7428" s="3168"/>
      <c r="L7428" s="3085"/>
      <c r="M7428" s="3085"/>
      <c r="N7428" s="3085"/>
      <c r="P7428" s="3206"/>
    </row>
    <row r="7429" spans="1:16" s="3084" customFormat="1" ht="15">
      <c r="A7429" s="3085"/>
      <c r="K7429" s="3168"/>
      <c r="L7429" s="3085"/>
      <c r="M7429" s="3085"/>
      <c r="N7429" s="3085"/>
      <c r="P7429" s="3206"/>
    </row>
    <row r="7430" spans="1:16" s="3084" customFormat="1" ht="15">
      <c r="A7430" s="3085"/>
      <c r="K7430" s="3168"/>
      <c r="L7430" s="3085"/>
      <c r="M7430" s="3085"/>
      <c r="N7430" s="3085"/>
      <c r="P7430" s="3206"/>
    </row>
    <row r="7431" spans="1:16" s="3084" customFormat="1" ht="15">
      <c r="A7431" s="3085"/>
      <c r="K7431" s="3168"/>
      <c r="L7431" s="3085"/>
      <c r="M7431" s="3085"/>
      <c r="N7431" s="3085"/>
      <c r="P7431" s="3206"/>
    </row>
    <row r="7432" spans="1:16" s="3084" customFormat="1" ht="15">
      <c r="A7432" s="3085"/>
      <c r="K7432" s="3168"/>
      <c r="L7432" s="3085"/>
      <c r="M7432" s="3085"/>
      <c r="N7432" s="3085"/>
      <c r="P7432" s="3206"/>
    </row>
    <row r="7433" spans="1:16" s="3084" customFormat="1" ht="15">
      <c r="A7433" s="3085"/>
      <c r="K7433" s="3168"/>
      <c r="L7433" s="3085"/>
      <c r="M7433" s="3085"/>
      <c r="N7433" s="3085"/>
      <c r="P7433" s="3206"/>
    </row>
    <row r="7434" spans="1:16" s="3084" customFormat="1" ht="15">
      <c r="A7434" s="3085"/>
      <c r="K7434" s="3168"/>
      <c r="L7434" s="3085"/>
      <c r="M7434" s="3085"/>
      <c r="N7434" s="3085"/>
      <c r="P7434" s="3206"/>
    </row>
    <row r="7435" spans="1:16" s="3084" customFormat="1" ht="15">
      <c r="A7435" s="3085"/>
      <c r="K7435" s="3168"/>
      <c r="L7435" s="3085"/>
      <c r="M7435" s="3085"/>
      <c r="N7435" s="3085"/>
      <c r="P7435" s="3206"/>
    </row>
    <row r="7436" spans="1:16" s="3084" customFormat="1" ht="15">
      <c r="A7436" s="3085"/>
      <c r="K7436" s="3168"/>
      <c r="L7436" s="3085"/>
      <c r="M7436" s="3085"/>
      <c r="N7436" s="3085"/>
      <c r="P7436" s="3206"/>
    </row>
    <row r="7437" spans="1:16" s="3084" customFormat="1" ht="15">
      <c r="A7437" s="3085"/>
      <c r="K7437" s="3168"/>
      <c r="L7437" s="3085"/>
      <c r="M7437" s="3085"/>
      <c r="N7437" s="3085"/>
      <c r="P7437" s="3206"/>
    </row>
    <row r="7438" spans="1:16" s="3084" customFormat="1" ht="15">
      <c r="A7438" s="3085"/>
      <c r="K7438" s="3168"/>
      <c r="L7438" s="3085"/>
      <c r="M7438" s="3085"/>
      <c r="N7438" s="3085"/>
      <c r="P7438" s="3206"/>
    </row>
    <row r="7439" spans="1:16" s="3084" customFormat="1" ht="15">
      <c r="A7439" s="3085"/>
      <c r="K7439" s="3168"/>
      <c r="L7439" s="3085"/>
      <c r="M7439" s="3085"/>
      <c r="N7439" s="3085"/>
      <c r="P7439" s="3206"/>
    </row>
    <row r="7440" spans="1:16" s="3084" customFormat="1" ht="15">
      <c r="A7440" s="3085"/>
      <c r="K7440" s="3168"/>
      <c r="L7440" s="3085"/>
      <c r="M7440" s="3085"/>
      <c r="N7440" s="3085"/>
      <c r="P7440" s="3206"/>
    </row>
    <row r="7441" spans="1:16" s="3084" customFormat="1" ht="15">
      <c r="A7441" s="3085"/>
      <c r="K7441" s="3168"/>
      <c r="L7441" s="3085"/>
      <c r="M7441" s="3085"/>
      <c r="N7441" s="3085"/>
      <c r="P7441" s="3206"/>
    </row>
    <row r="7442" spans="1:16" s="3084" customFormat="1" ht="15">
      <c r="A7442" s="3085"/>
      <c r="K7442" s="3168"/>
      <c r="L7442" s="3085"/>
      <c r="M7442" s="3085"/>
      <c r="N7442" s="3085"/>
      <c r="P7442" s="3206"/>
    </row>
    <row r="7443" spans="1:16" s="3084" customFormat="1" ht="15">
      <c r="A7443" s="3085"/>
      <c r="K7443" s="3168"/>
      <c r="L7443" s="3085"/>
      <c r="M7443" s="3085"/>
      <c r="N7443" s="3085"/>
      <c r="P7443" s="3206"/>
    </row>
    <row r="7444" spans="1:16" s="3084" customFormat="1" ht="15">
      <c r="A7444" s="3085"/>
      <c r="K7444" s="3168"/>
      <c r="L7444" s="3085"/>
      <c r="M7444" s="3085"/>
      <c r="N7444" s="3085"/>
      <c r="P7444" s="3206"/>
    </row>
    <row r="7445" spans="1:16" s="3084" customFormat="1" ht="15">
      <c r="A7445" s="3085"/>
      <c r="K7445" s="3168"/>
      <c r="L7445" s="3085"/>
      <c r="M7445" s="3085"/>
      <c r="N7445" s="3085"/>
      <c r="P7445" s="3206"/>
    </row>
    <row r="7446" spans="1:16" s="3084" customFormat="1" ht="15">
      <c r="A7446" s="3085"/>
      <c r="K7446" s="3168"/>
      <c r="L7446" s="3085"/>
      <c r="M7446" s="3085"/>
      <c r="N7446" s="3085"/>
      <c r="P7446" s="3206"/>
    </row>
    <row r="7447" spans="1:16" s="3084" customFormat="1" ht="15">
      <c r="A7447" s="3085"/>
      <c r="K7447" s="3168"/>
      <c r="L7447" s="3085"/>
      <c r="M7447" s="3085"/>
      <c r="N7447" s="3085"/>
      <c r="P7447" s="3206"/>
    </row>
    <row r="7448" spans="1:16" s="3084" customFormat="1" ht="15">
      <c r="A7448" s="3085"/>
      <c r="K7448" s="3168"/>
      <c r="L7448" s="3085"/>
      <c r="M7448" s="3085"/>
      <c r="N7448" s="3085"/>
      <c r="P7448" s="3206"/>
    </row>
    <row r="7449" spans="1:16" s="3084" customFormat="1" ht="15">
      <c r="A7449" s="3085"/>
      <c r="K7449" s="3168"/>
      <c r="L7449" s="3085"/>
      <c r="M7449" s="3085"/>
      <c r="N7449" s="3085"/>
      <c r="P7449" s="3206"/>
    </row>
    <row r="7450" spans="1:16" s="3084" customFormat="1" ht="15">
      <c r="A7450" s="3085"/>
      <c r="K7450" s="3168"/>
      <c r="L7450" s="3085"/>
      <c r="M7450" s="3085"/>
      <c r="N7450" s="3085"/>
      <c r="P7450" s="3206"/>
    </row>
    <row r="7451" spans="1:16" s="3084" customFormat="1" ht="15">
      <c r="A7451" s="3085"/>
      <c r="K7451" s="3168"/>
      <c r="L7451" s="3085"/>
      <c r="M7451" s="3085"/>
      <c r="N7451" s="3085"/>
      <c r="P7451" s="3206"/>
    </row>
    <row r="7452" spans="1:16" s="3084" customFormat="1" ht="15">
      <c r="A7452" s="3085"/>
      <c r="K7452" s="3168"/>
      <c r="L7452" s="3085"/>
      <c r="M7452" s="3085"/>
      <c r="N7452" s="3085"/>
      <c r="P7452" s="3206"/>
    </row>
    <row r="7453" spans="1:16" s="3084" customFormat="1" ht="15">
      <c r="A7453" s="3085"/>
      <c r="K7453" s="3168"/>
      <c r="L7453" s="3085"/>
      <c r="M7453" s="3085"/>
      <c r="N7453" s="3085"/>
      <c r="P7453" s="3206"/>
    </row>
    <row r="7454" spans="1:16" s="3084" customFormat="1" ht="15">
      <c r="A7454" s="3085"/>
      <c r="K7454" s="3168"/>
      <c r="L7454" s="3085"/>
      <c r="M7454" s="3085"/>
      <c r="N7454" s="3085"/>
      <c r="P7454" s="3206"/>
    </row>
    <row r="7455" spans="1:16" s="3084" customFormat="1" ht="15">
      <c r="A7455" s="3085"/>
      <c r="K7455" s="3168"/>
      <c r="L7455" s="3085"/>
      <c r="M7455" s="3085"/>
      <c r="N7455" s="3085"/>
      <c r="P7455" s="3206"/>
    </row>
    <row r="7456" spans="1:16" s="3084" customFormat="1" ht="15">
      <c r="A7456" s="3085"/>
      <c r="K7456" s="3168"/>
      <c r="L7456" s="3085"/>
      <c r="M7456" s="3085"/>
      <c r="N7456" s="3085"/>
      <c r="P7456" s="3206"/>
    </row>
    <row r="7457" spans="1:16" s="3084" customFormat="1" ht="15">
      <c r="A7457" s="3085"/>
      <c r="K7457" s="3168"/>
      <c r="L7457" s="3085"/>
      <c r="M7457" s="3085"/>
      <c r="N7457" s="3085"/>
      <c r="P7457" s="3206"/>
    </row>
    <row r="7458" spans="1:16" s="3084" customFormat="1" ht="15">
      <c r="A7458" s="3085"/>
      <c r="K7458" s="3168"/>
      <c r="L7458" s="3085"/>
      <c r="M7458" s="3085"/>
      <c r="N7458" s="3085"/>
      <c r="P7458" s="3206"/>
    </row>
    <row r="7459" spans="1:16" s="3084" customFormat="1" ht="15">
      <c r="A7459" s="3085"/>
      <c r="K7459" s="3168"/>
      <c r="L7459" s="3085"/>
      <c r="M7459" s="3085"/>
      <c r="N7459" s="3085"/>
      <c r="P7459" s="3206"/>
    </row>
    <row r="7460" spans="1:16" s="3084" customFormat="1" ht="15">
      <c r="A7460" s="3085"/>
      <c r="K7460" s="3168"/>
      <c r="L7460" s="3085"/>
      <c r="M7460" s="3085"/>
      <c r="N7460" s="3085"/>
      <c r="P7460" s="3206"/>
    </row>
    <row r="7461" spans="1:16" s="3084" customFormat="1" ht="15">
      <c r="A7461" s="3085"/>
      <c r="K7461" s="3168"/>
      <c r="L7461" s="3085"/>
      <c r="M7461" s="3085"/>
      <c r="N7461" s="3085"/>
      <c r="P7461" s="3206"/>
    </row>
    <row r="7462" spans="1:16" s="3084" customFormat="1" ht="15">
      <c r="A7462" s="3085"/>
      <c r="K7462" s="3168"/>
      <c r="L7462" s="3085"/>
      <c r="M7462" s="3085"/>
      <c r="N7462" s="3085"/>
      <c r="P7462" s="3206"/>
    </row>
    <row r="7463" spans="1:16" s="3084" customFormat="1" ht="15">
      <c r="A7463" s="3085"/>
      <c r="K7463" s="3168"/>
      <c r="L7463" s="3085"/>
      <c r="M7463" s="3085"/>
      <c r="N7463" s="3085"/>
      <c r="P7463" s="3206"/>
    </row>
    <row r="7464" spans="1:16" s="3084" customFormat="1" ht="15">
      <c r="A7464" s="3085"/>
      <c r="K7464" s="3168"/>
      <c r="L7464" s="3085"/>
      <c r="M7464" s="3085"/>
      <c r="N7464" s="3085"/>
      <c r="P7464" s="3206"/>
    </row>
    <row r="7465" spans="1:16" s="3084" customFormat="1" ht="15">
      <c r="A7465" s="3085"/>
      <c r="K7465" s="3168"/>
      <c r="L7465" s="3085"/>
      <c r="M7465" s="3085"/>
      <c r="N7465" s="3085"/>
      <c r="P7465" s="3206"/>
    </row>
    <row r="7466" spans="1:16" s="3084" customFormat="1" ht="15">
      <c r="A7466" s="3085"/>
      <c r="K7466" s="3168"/>
      <c r="L7466" s="3085"/>
      <c r="M7466" s="3085"/>
      <c r="N7466" s="3085"/>
      <c r="P7466" s="3206"/>
    </row>
    <row r="7467" spans="1:16" s="3084" customFormat="1" ht="15">
      <c r="A7467" s="3085"/>
      <c r="K7467" s="3168"/>
      <c r="L7467" s="3085"/>
      <c r="M7467" s="3085"/>
      <c r="N7467" s="3085"/>
      <c r="P7467" s="3206"/>
    </row>
    <row r="7468" spans="1:16" s="3084" customFormat="1" ht="15">
      <c r="A7468" s="3085"/>
      <c r="K7468" s="3168"/>
      <c r="L7468" s="3085"/>
      <c r="M7468" s="3085"/>
      <c r="N7468" s="3085"/>
      <c r="P7468" s="3206"/>
    </row>
    <row r="7469" spans="1:16" s="3084" customFormat="1" ht="15">
      <c r="A7469" s="3085"/>
      <c r="K7469" s="3168"/>
      <c r="L7469" s="3085"/>
      <c r="M7469" s="3085"/>
      <c r="N7469" s="3085"/>
      <c r="P7469" s="3206"/>
    </row>
    <row r="7470" spans="1:16" s="3084" customFormat="1" ht="15">
      <c r="A7470" s="3085"/>
      <c r="K7470" s="3168"/>
      <c r="L7470" s="3085"/>
      <c r="M7470" s="3085"/>
      <c r="N7470" s="3085"/>
      <c r="P7470" s="3206"/>
    </row>
    <row r="7471" spans="1:16" s="3084" customFormat="1" ht="15">
      <c r="A7471" s="3085"/>
      <c r="K7471" s="3168"/>
      <c r="L7471" s="3085"/>
      <c r="M7471" s="3085"/>
      <c r="N7471" s="3085"/>
      <c r="P7471" s="3206"/>
    </row>
    <row r="7472" spans="1:16" s="3084" customFormat="1" ht="15">
      <c r="A7472" s="3085"/>
      <c r="K7472" s="3168"/>
      <c r="L7472" s="3085"/>
      <c r="M7472" s="3085"/>
      <c r="N7472" s="3085"/>
      <c r="P7472" s="3206"/>
    </row>
    <row r="7473" spans="1:16" s="3084" customFormat="1" ht="15">
      <c r="A7473" s="3085"/>
      <c r="K7473" s="3168"/>
      <c r="L7473" s="3085"/>
      <c r="M7473" s="3085"/>
      <c r="N7473" s="3085"/>
      <c r="P7473" s="3206"/>
    </row>
    <row r="7474" spans="1:16" s="3084" customFormat="1" ht="15">
      <c r="A7474" s="3085"/>
      <c r="K7474" s="3168"/>
      <c r="L7474" s="3085"/>
      <c r="M7474" s="3085"/>
      <c r="N7474" s="3085"/>
      <c r="P7474" s="3206"/>
    </row>
    <row r="7475" spans="1:16" s="3084" customFormat="1" ht="15">
      <c r="A7475" s="3085"/>
      <c r="K7475" s="3168"/>
      <c r="L7475" s="3085"/>
      <c r="M7475" s="3085"/>
      <c r="N7475" s="3085"/>
      <c r="P7475" s="3206"/>
    </row>
    <row r="7476" spans="1:16" s="3084" customFormat="1" ht="15">
      <c r="A7476" s="3085"/>
      <c r="K7476" s="3168"/>
      <c r="L7476" s="3085"/>
      <c r="M7476" s="3085"/>
      <c r="N7476" s="3085"/>
      <c r="P7476" s="3206"/>
    </row>
    <row r="7477" spans="1:16" s="3084" customFormat="1" ht="15">
      <c r="A7477" s="3085"/>
      <c r="K7477" s="3168"/>
      <c r="L7477" s="3085"/>
      <c r="M7477" s="3085"/>
      <c r="N7477" s="3085"/>
      <c r="P7477" s="3206"/>
    </row>
    <row r="7478" spans="1:16" s="3084" customFormat="1" ht="15">
      <c r="A7478" s="3085"/>
      <c r="K7478" s="3168"/>
      <c r="L7478" s="3085"/>
      <c r="M7478" s="3085"/>
      <c r="N7478" s="3085"/>
      <c r="P7478" s="3206"/>
    </row>
    <row r="7479" spans="1:16" s="3084" customFormat="1" ht="15">
      <c r="A7479" s="3085"/>
      <c r="K7479" s="3168"/>
      <c r="L7479" s="3085"/>
      <c r="M7479" s="3085"/>
      <c r="N7479" s="3085"/>
      <c r="P7479" s="3206"/>
    </row>
    <row r="7480" spans="1:16" s="3084" customFormat="1" ht="15">
      <c r="A7480" s="3085"/>
      <c r="K7480" s="3168"/>
      <c r="L7480" s="3085"/>
      <c r="M7480" s="3085"/>
      <c r="N7480" s="3085"/>
      <c r="P7480" s="3206"/>
    </row>
    <row r="7481" spans="1:16" s="3084" customFormat="1" ht="15">
      <c r="A7481" s="3085"/>
      <c r="K7481" s="3168"/>
      <c r="L7481" s="3085"/>
      <c r="M7481" s="3085"/>
      <c r="N7481" s="3085"/>
      <c r="P7481" s="3206"/>
    </row>
    <row r="7482" spans="1:16" s="3084" customFormat="1" ht="15">
      <c r="A7482" s="3085"/>
      <c r="K7482" s="3168"/>
      <c r="L7482" s="3085"/>
      <c r="M7482" s="3085"/>
      <c r="N7482" s="3085"/>
      <c r="P7482" s="3206"/>
    </row>
    <row r="7483" spans="1:16" s="3084" customFormat="1" ht="15">
      <c r="A7483" s="3085"/>
      <c r="K7483" s="3168"/>
      <c r="L7483" s="3085"/>
      <c r="M7483" s="3085"/>
      <c r="N7483" s="3085"/>
      <c r="P7483" s="3206"/>
    </row>
    <row r="7484" spans="1:16" s="3084" customFormat="1" ht="15">
      <c r="A7484" s="3085"/>
      <c r="K7484" s="3168"/>
      <c r="L7484" s="3085"/>
      <c r="M7484" s="3085"/>
      <c r="N7484" s="3085"/>
      <c r="P7484" s="3206"/>
    </row>
    <row r="7485" spans="1:16" s="3084" customFormat="1" ht="15">
      <c r="A7485" s="3085"/>
      <c r="K7485" s="3168"/>
      <c r="L7485" s="3085"/>
      <c r="M7485" s="3085"/>
      <c r="N7485" s="3085"/>
      <c r="P7485" s="3206"/>
    </row>
    <row r="7486" spans="1:16" s="3084" customFormat="1" ht="15">
      <c r="A7486" s="3085"/>
      <c r="K7486" s="3168"/>
      <c r="L7486" s="3085"/>
      <c r="M7486" s="3085"/>
      <c r="N7486" s="3085"/>
      <c r="P7486" s="3206"/>
    </row>
    <row r="7487" spans="1:16" s="3084" customFormat="1" ht="15">
      <c r="A7487" s="3085"/>
      <c r="K7487" s="3168"/>
      <c r="L7487" s="3085"/>
      <c r="M7487" s="3085"/>
      <c r="N7487" s="3085"/>
      <c r="P7487" s="3206"/>
    </row>
    <row r="7488" spans="1:16" s="3084" customFormat="1" ht="15">
      <c r="A7488" s="3085"/>
      <c r="K7488" s="3168"/>
      <c r="L7488" s="3085"/>
      <c r="M7488" s="3085"/>
      <c r="N7488" s="3085"/>
      <c r="P7488" s="3206"/>
    </row>
    <row r="7489" spans="1:16" s="3084" customFormat="1" ht="15">
      <c r="A7489" s="3085"/>
      <c r="K7489" s="3168"/>
      <c r="L7489" s="3085"/>
      <c r="M7489" s="3085"/>
      <c r="N7489" s="3085"/>
      <c r="P7489" s="3206"/>
    </row>
    <row r="7490" spans="1:16" s="3084" customFormat="1" ht="15">
      <c r="A7490" s="3085"/>
      <c r="K7490" s="3168"/>
      <c r="L7490" s="3085"/>
      <c r="M7490" s="3085"/>
      <c r="N7490" s="3085"/>
      <c r="P7490" s="3206"/>
    </row>
    <row r="7491" spans="1:16" s="3084" customFormat="1" ht="15">
      <c r="A7491" s="3085"/>
      <c r="K7491" s="3168"/>
      <c r="L7491" s="3085"/>
      <c r="M7491" s="3085"/>
      <c r="N7491" s="3085"/>
      <c r="P7491" s="3206"/>
    </row>
    <row r="7492" spans="1:16" s="3084" customFormat="1" ht="15">
      <c r="A7492" s="3085"/>
      <c r="K7492" s="3168"/>
      <c r="L7492" s="3085"/>
      <c r="M7492" s="3085"/>
      <c r="N7492" s="3085"/>
      <c r="P7492" s="3206"/>
    </row>
    <row r="7493" spans="1:16" s="3084" customFormat="1" ht="15">
      <c r="A7493" s="3085"/>
      <c r="K7493" s="3168"/>
      <c r="L7493" s="3085"/>
      <c r="M7493" s="3085"/>
      <c r="N7493" s="3085"/>
      <c r="P7493" s="3206"/>
    </row>
    <row r="7494" spans="1:16" s="3084" customFormat="1" ht="15">
      <c r="A7494" s="3085"/>
      <c r="K7494" s="3168"/>
      <c r="L7494" s="3085"/>
      <c r="M7494" s="3085"/>
      <c r="N7494" s="3085"/>
      <c r="P7494" s="3206"/>
    </row>
    <row r="7495" spans="1:16" s="3084" customFormat="1" ht="15">
      <c r="A7495" s="3085"/>
      <c r="K7495" s="3168"/>
      <c r="L7495" s="3085"/>
      <c r="M7495" s="3085"/>
      <c r="N7495" s="3085"/>
      <c r="P7495" s="3206"/>
    </row>
    <row r="7496" spans="1:16" s="3084" customFormat="1" ht="15">
      <c r="A7496" s="3085"/>
      <c r="K7496" s="3168"/>
      <c r="L7496" s="3085"/>
      <c r="M7496" s="3085"/>
      <c r="N7496" s="3085"/>
      <c r="P7496" s="3206"/>
    </row>
    <row r="7497" spans="1:16" s="3084" customFormat="1" ht="15">
      <c r="A7497" s="3085"/>
      <c r="K7497" s="3168"/>
      <c r="L7497" s="3085"/>
      <c r="M7497" s="3085"/>
      <c r="N7497" s="3085"/>
      <c r="P7497" s="3206"/>
    </row>
    <row r="7498" spans="1:16" s="3084" customFormat="1" ht="15">
      <c r="A7498" s="3085"/>
      <c r="K7498" s="3168"/>
      <c r="L7498" s="3085"/>
      <c r="M7498" s="3085"/>
      <c r="N7498" s="3085"/>
      <c r="P7498" s="3206"/>
    </row>
    <row r="7499" spans="1:16" s="3084" customFormat="1" ht="15">
      <c r="A7499" s="3085"/>
      <c r="K7499" s="3168"/>
      <c r="L7499" s="3085"/>
      <c r="M7499" s="3085"/>
      <c r="N7499" s="3085"/>
      <c r="P7499" s="3206"/>
    </row>
    <row r="7500" spans="1:16" s="3084" customFormat="1" ht="15">
      <c r="A7500" s="3085"/>
      <c r="K7500" s="3168"/>
      <c r="L7500" s="3085"/>
      <c r="M7500" s="3085"/>
      <c r="N7500" s="3085"/>
      <c r="P7500" s="3206"/>
    </row>
    <row r="7501" spans="1:16" s="3084" customFormat="1" ht="15">
      <c r="A7501" s="3085"/>
      <c r="K7501" s="3168"/>
      <c r="L7501" s="3085"/>
      <c r="M7501" s="3085"/>
      <c r="N7501" s="3085"/>
      <c r="P7501" s="3206"/>
    </row>
    <row r="7502" spans="1:16" s="3084" customFormat="1" ht="15">
      <c r="A7502" s="3085"/>
      <c r="K7502" s="3168"/>
      <c r="L7502" s="3085"/>
      <c r="M7502" s="3085"/>
      <c r="N7502" s="3085"/>
      <c r="P7502" s="3206"/>
    </row>
    <row r="7503" spans="1:16" s="3084" customFormat="1" ht="15">
      <c r="A7503" s="3085"/>
      <c r="K7503" s="3168"/>
      <c r="L7503" s="3085"/>
      <c r="M7503" s="3085"/>
      <c r="N7503" s="3085"/>
      <c r="P7503" s="3206"/>
    </row>
    <row r="7504" spans="1:16" s="3084" customFormat="1" ht="15">
      <c r="A7504" s="3085"/>
      <c r="K7504" s="3168"/>
      <c r="L7504" s="3085"/>
      <c r="M7504" s="3085"/>
      <c r="N7504" s="3085"/>
      <c r="P7504" s="3206"/>
    </row>
    <row r="7505" spans="1:16" s="3084" customFormat="1" ht="15">
      <c r="A7505" s="3085"/>
      <c r="K7505" s="3168"/>
      <c r="L7505" s="3085"/>
      <c r="M7505" s="3085"/>
      <c r="N7505" s="3085"/>
      <c r="P7505" s="3206"/>
    </row>
    <row r="7506" spans="1:16" s="3084" customFormat="1" ht="15">
      <c r="A7506" s="3085"/>
      <c r="K7506" s="3168"/>
      <c r="L7506" s="3085"/>
      <c r="M7506" s="3085"/>
      <c r="N7506" s="3085"/>
      <c r="P7506" s="3206"/>
    </row>
    <row r="7507" spans="1:16" s="3084" customFormat="1" ht="15">
      <c r="A7507" s="3085"/>
      <c r="K7507" s="3168"/>
      <c r="L7507" s="3085"/>
      <c r="M7507" s="3085"/>
      <c r="N7507" s="3085"/>
      <c r="P7507" s="3206"/>
    </row>
    <row r="7508" spans="1:16" s="3084" customFormat="1" ht="15">
      <c r="A7508" s="3085"/>
      <c r="K7508" s="3168"/>
      <c r="L7508" s="3085"/>
      <c r="M7508" s="3085"/>
      <c r="N7508" s="3085"/>
      <c r="P7508" s="3206"/>
    </row>
    <row r="7509" spans="1:16" s="3084" customFormat="1" ht="15">
      <c r="A7509" s="3085"/>
      <c r="K7509" s="3168"/>
      <c r="L7509" s="3085"/>
      <c r="M7509" s="3085"/>
      <c r="N7509" s="3085"/>
      <c r="P7509" s="3206"/>
    </row>
    <row r="7510" spans="1:16" s="3084" customFormat="1" ht="15">
      <c r="A7510" s="3085"/>
      <c r="K7510" s="3168"/>
      <c r="L7510" s="3085"/>
      <c r="M7510" s="3085"/>
      <c r="N7510" s="3085"/>
      <c r="P7510" s="3206"/>
    </row>
    <row r="7511" spans="1:16" s="3084" customFormat="1" ht="15">
      <c r="A7511" s="3085"/>
      <c r="K7511" s="3168"/>
      <c r="L7511" s="3085"/>
      <c r="M7511" s="3085"/>
      <c r="N7511" s="3085"/>
      <c r="P7511" s="3206"/>
    </row>
    <row r="7512" spans="1:16" s="3084" customFormat="1" ht="15">
      <c r="A7512" s="3085"/>
      <c r="K7512" s="3168"/>
      <c r="L7512" s="3085"/>
      <c r="M7512" s="3085"/>
      <c r="N7512" s="3085"/>
      <c r="P7512" s="3206"/>
    </row>
    <row r="7513" spans="1:16" s="3084" customFormat="1" ht="15">
      <c r="A7513" s="3085"/>
      <c r="K7513" s="3168"/>
      <c r="L7513" s="3085"/>
      <c r="M7513" s="3085"/>
      <c r="N7513" s="3085"/>
      <c r="P7513" s="3206"/>
    </row>
    <row r="7514" spans="1:16" s="3084" customFormat="1" ht="15">
      <c r="A7514" s="3085"/>
      <c r="K7514" s="3168"/>
      <c r="L7514" s="3085"/>
      <c r="M7514" s="3085"/>
      <c r="N7514" s="3085"/>
      <c r="P7514" s="3206"/>
    </row>
    <row r="7515" spans="1:16" s="3084" customFormat="1" ht="15">
      <c r="A7515" s="3085"/>
      <c r="K7515" s="3168"/>
      <c r="L7515" s="3085"/>
      <c r="M7515" s="3085"/>
      <c r="N7515" s="3085"/>
      <c r="P7515" s="3206"/>
    </row>
    <row r="7516" spans="1:16" s="3084" customFormat="1" ht="15">
      <c r="A7516" s="3085"/>
      <c r="K7516" s="3168"/>
      <c r="L7516" s="3085"/>
      <c r="M7516" s="3085"/>
      <c r="N7516" s="3085"/>
      <c r="P7516" s="3206"/>
    </row>
    <row r="7517" spans="1:16" s="3084" customFormat="1" ht="15">
      <c r="A7517" s="3085"/>
      <c r="K7517" s="3168"/>
      <c r="L7517" s="3085"/>
      <c r="M7517" s="3085"/>
      <c r="N7517" s="3085"/>
      <c r="P7517" s="3206"/>
    </row>
    <row r="7518" spans="1:16" s="3084" customFormat="1" ht="15">
      <c r="A7518" s="3085"/>
      <c r="K7518" s="3168"/>
      <c r="L7518" s="3085"/>
      <c r="M7518" s="3085"/>
      <c r="N7518" s="3085"/>
      <c r="P7518" s="3206"/>
    </row>
    <row r="7519" spans="1:16" s="3084" customFormat="1" ht="15">
      <c r="A7519" s="3085"/>
      <c r="K7519" s="3168"/>
      <c r="L7519" s="3085"/>
      <c r="M7519" s="3085"/>
      <c r="N7519" s="3085"/>
      <c r="P7519" s="3206"/>
    </row>
    <row r="7520" spans="1:16" s="3084" customFormat="1" ht="15">
      <c r="A7520" s="3085"/>
      <c r="K7520" s="3168"/>
      <c r="L7520" s="3085"/>
      <c r="M7520" s="3085"/>
      <c r="N7520" s="3085"/>
      <c r="P7520" s="3206"/>
    </row>
    <row r="7521" spans="1:16" s="3084" customFormat="1" ht="15">
      <c r="A7521" s="3085"/>
      <c r="K7521" s="3168"/>
      <c r="L7521" s="3085"/>
      <c r="M7521" s="3085"/>
      <c r="N7521" s="3085"/>
      <c r="P7521" s="3206"/>
    </row>
    <row r="7522" spans="1:16" s="3084" customFormat="1" ht="15">
      <c r="A7522" s="3085"/>
      <c r="K7522" s="3168"/>
      <c r="L7522" s="3085"/>
      <c r="M7522" s="3085"/>
      <c r="N7522" s="3085"/>
      <c r="P7522" s="3206"/>
    </row>
    <row r="7523" spans="1:16" s="3084" customFormat="1" ht="15">
      <c r="A7523" s="3085"/>
      <c r="K7523" s="3168"/>
      <c r="L7523" s="3085"/>
      <c r="M7523" s="3085"/>
      <c r="N7523" s="3085"/>
      <c r="P7523" s="3206"/>
    </row>
    <row r="7524" spans="1:16" s="3084" customFormat="1" ht="15">
      <c r="A7524" s="3085"/>
      <c r="K7524" s="3168"/>
      <c r="L7524" s="3085"/>
      <c r="M7524" s="3085"/>
      <c r="N7524" s="3085"/>
      <c r="P7524" s="3206"/>
    </row>
    <row r="7525" spans="1:16" s="3084" customFormat="1" ht="15">
      <c r="A7525" s="3085"/>
      <c r="K7525" s="3168"/>
      <c r="L7525" s="3085"/>
      <c r="M7525" s="3085"/>
      <c r="N7525" s="3085"/>
      <c r="P7525" s="3206"/>
    </row>
    <row r="7526" spans="1:16" s="3084" customFormat="1" ht="15">
      <c r="A7526" s="3085"/>
      <c r="K7526" s="3168"/>
      <c r="L7526" s="3085"/>
      <c r="M7526" s="3085"/>
      <c r="N7526" s="3085"/>
      <c r="P7526" s="3206"/>
    </row>
    <row r="7527" spans="1:16" s="3084" customFormat="1" ht="15">
      <c r="A7527" s="3085"/>
      <c r="K7527" s="3168"/>
      <c r="L7527" s="3085"/>
      <c r="M7527" s="3085"/>
      <c r="N7527" s="3085"/>
      <c r="P7527" s="3206"/>
    </row>
    <row r="7528" spans="1:16" s="3084" customFormat="1" ht="15">
      <c r="A7528" s="3085"/>
      <c r="K7528" s="3168"/>
      <c r="L7528" s="3085"/>
      <c r="M7528" s="3085"/>
      <c r="N7528" s="3085"/>
      <c r="P7528" s="3206"/>
    </row>
    <row r="7529" spans="1:16" s="3084" customFormat="1" ht="15">
      <c r="A7529" s="3085"/>
      <c r="K7529" s="3168"/>
      <c r="L7529" s="3085"/>
      <c r="M7529" s="3085"/>
      <c r="N7529" s="3085"/>
      <c r="P7529" s="3206"/>
    </row>
    <row r="7530" spans="1:16" s="3084" customFormat="1" ht="15">
      <c r="A7530" s="3085"/>
      <c r="K7530" s="3168"/>
      <c r="L7530" s="3085"/>
      <c r="M7530" s="3085"/>
      <c r="N7530" s="3085"/>
      <c r="P7530" s="3206"/>
    </row>
    <row r="7531" spans="1:16" s="3084" customFormat="1" ht="15">
      <c r="A7531" s="3085"/>
      <c r="K7531" s="3168"/>
      <c r="L7531" s="3085"/>
      <c r="M7531" s="3085"/>
      <c r="N7531" s="3085"/>
      <c r="P7531" s="3206"/>
    </row>
    <row r="7532" spans="1:16" s="3084" customFormat="1" ht="15">
      <c r="A7532" s="3085"/>
      <c r="K7532" s="3168"/>
      <c r="L7532" s="3085"/>
      <c r="M7532" s="3085"/>
      <c r="N7532" s="3085"/>
      <c r="P7532" s="3206"/>
    </row>
    <row r="7533" spans="1:16" s="3084" customFormat="1" ht="15">
      <c r="A7533" s="3085"/>
      <c r="K7533" s="3168"/>
      <c r="L7533" s="3085"/>
      <c r="M7533" s="3085"/>
      <c r="N7533" s="3085"/>
      <c r="P7533" s="3206"/>
    </row>
    <row r="7534" spans="1:16" s="3084" customFormat="1" ht="15">
      <c r="A7534" s="3085"/>
      <c r="K7534" s="3168"/>
      <c r="L7534" s="3085"/>
      <c r="M7534" s="3085"/>
      <c r="N7534" s="3085"/>
      <c r="P7534" s="3206"/>
    </row>
    <row r="7535" spans="1:16" s="3084" customFormat="1" ht="15">
      <c r="A7535" s="3085"/>
      <c r="K7535" s="3168"/>
      <c r="L7535" s="3085"/>
      <c r="M7535" s="3085"/>
      <c r="N7535" s="3085"/>
      <c r="P7535" s="3206"/>
    </row>
    <row r="7536" spans="1:16" s="3084" customFormat="1" ht="15">
      <c r="A7536" s="3085"/>
      <c r="K7536" s="3168"/>
      <c r="L7536" s="3085"/>
      <c r="M7536" s="3085"/>
      <c r="N7536" s="3085"/>
      <c r="P7536" s="3206"/>
    </row>
    <row r="7537" spans="1:16" s="3084" customFormat="1" ht="15">
      <c r="A7537" s="3085"/>
      <c r="K7537" s="3168"/>
      <c r="L7537" s="3085"/>
      <c r="M7537" s="3085"/>
      <c r="N7537" s="3085"/>
      <c r="P7537" s="3206"/>
    </row>
    <row r="7538" spans="1:16" s="3084" customFormat="1" ht="15">
      <c r="A7538" s="3085"/>
      <c r="K7538" s="3168"/>
      <c r="L7538" s="3085"/>
      <c r="M7538" s="3085"/>
      <c r="N7538" s="3085"/>
      <c r="P7538" s="3206"/>
    </row>
    <row r="7539" spans="1:16" s="3084" customFormat="1" ht="15">
      <c r="A7539" s="3085"/>
      <c r="K7539" s="3168"/>
      <c r="L7539" s="3085"/>
      <c r="M7539" s="3085"/>
      <c r="N7539" s="3085"/>
      <c r="P7539" s="3206"/>
    </row>
    <row r="7540" spans="1:16" s="3084" customFormat="1" ht="15">
      <c r="A7540" s="3085"/>
      <c r="K7540" s="3168"/>
      <c r="L7540" s="3085"/>
      <c r="M7540" s="3085"/>
      <c r="N7540" s="3085"/>
      <c r="P7540" s="3206"/>
    </row>
    <row r="7541" spans="1:16" s="3084" customFormat="1" ht="15">
      <c r="A7541" s="3085"/>
      <c r="K7541" s="3168"/>
      <c r="L7541" s="3085"/>
      <c r="M7541" s="3085"/>
      <c r="N7541" s="3085"/>
      <c r="P7541" s="3206"/>
    </row>
    <row r="7542" spans="1:16" s="3084" customFormat="1" ht="15">
      <c r="A7542" s="3085"/>
      <c r="K7542" s="3168"/>
      <c r="L7542" s="3085"/>
      <c r="M7542" s="3085"/>
      <c r="N7542" s="3085"/>
      <c r="P7542" s="3206"/>
    </row>
    <row r="7543" spans="1:16" s="3084" customFormat="1" ht="15">
      <c r="A7543" s="3085"/>
      <c r="K7543" s="3168"/>
      <c r="L7543" s="3085"/>
      <c r="M7543" s="3085"/>
      <c r="N7543" s="3085"/>
      <c r="P7543" s="3206"/>
    </row>
    <row r="7544" spans="1:16" s="3084" customFormat="1" ht="15">
      <c r="A7544" s="3085"/>
      <c r="K7544" s="3168"/>
      <c r="L7544" s="3085"/>
      <c r="M7544" s="3085"/>
      <c r="N7544" s="3085"/>
      <c r="P7544" s="3206"/>
    </row>
    <row r="7545" spans="1:16" s="3084" customFormat="1" ht="15">
      <c r="A7545" s="3085"/>
      <c r="K7545" s="3168"/>
      <c r="L7545" s="3085"/>
      <c r="M7545" s="3085"/>
      <c r="N7545" s="3085"/>
      <c r="P7545" s="3206"/>
    </row>
    <row r="7546" spans="1:16" s="3084" customFormat="1" ht="15">
      <c r="A7546" s="3085"/>
      <c r="K7546" s="3168"/>
      <c r="L7546" s="3085"/>
      <c r="M7546" s="3085"/>
      <c r="N7546" s="3085"/>
      <c r="P7546" s="3206"/>
    </row>
    <row r="7547" spans="1:16" s="3084" customFormat="1" ht="15">
      <c r="A7547" s="3085"/>
      <c r="K7547" s="3168"/>
      <c r="L7547" s="3085"/>
      <c r="M7547" s="3085"/>
      <c r="N7547" s="3085"/>
      <c r="P7547" s="3206"/>
    </row>
    <row r="7548" spans="1:16" s="3084" customFormat="1" ht="15">
      <c r="A7548" s="3085"/>
      <c r="K7548" s="3168"/>
      <c r="L7548" s="3085"/>
      <c r="M7548" s="3085"/>
      <c r="N7548" s="3085"/>
      <c r="P7548" s="3206"/>
    </row>
    <row r="7549" spans="1:16" s="3084" customFormat="1" ht="15">
      <c r="A7549" s="3085"/>
      <c r="K7549" s="3168"/>
      <c r="L7549" s="3085"/>
      <c r="M7549" s="3085"/>
      <c r="N7549" s="3085"/>
      <c r="P7549" s="3206"/>
    </row>
    <row r="7550" spans="1:16" s="3084" customFormat="1" ht="15">
      <c r="A7550" s="3085"/>
      <c r="K7550" s="3168"/>
      <c r="L7550" s="3085"/>
      <c r="M7550" s="3085"/>
      <c r="N7550" s="3085"/>
      <c r="P7550" s="3206"/>
    </row>
    <row r="7551" spans="1:16" s="3084" customFormat="1" ht="15">
      <c r="A7551" s="3085"/>
      <c r="K7551" s="3168"/>
      <c r="L7551" s="3085"/>
      <c r="M7551" s="3085"/>
      <c r="N7551" s="3085"/>
      <c r="P7551" s="3206"/>
    </row>
    <row r="7552" spans="1:16" s="3084" customFormat="1" ht="15">
      <c r="A7552" s="3085"/>
      <c r="K7552" s="3168"/>
      <c r="L7552" s="3085"/>
      <c r="M7552" s="3085"/>
      <c r="N7552" s="3085"/>
      <c r="P7552" s="3206"/>
    </row>
    <row r="7553" spans="1:16" s="3084" customFormat="1" ht="15">
      <c r="A7553" s="3085"/>
      <c r="K7553" s="3168"/>
      <c r="L7553" s="3085"/>
      <c r="M7553" s="3085"/>
      <c r="N7553" s="3085"/>
      <c r="P7553" s="3206"/>
    </row>
    <row r="7554" spans="1:16" s="3084" customFormat="1" ht="15">
      <c r="A7554" s="3085"/>
      <c r="K7554" s="3168"/>
      <c r="L7554" s="3085"/>
      <c r="M7554" s="3085"/>
      <c r="N7554" s="3085"/>
      <c r="P7554" s="3206"/>
    </row>
    <row r="7555" spans="1:16" s="3084" customFormat="1" ht="15">
      <c r="A7555" s="3085"/>
      <c r="K7555" s="3168"/>
      <c r="L7555" s="3085"/>
      <c r="M7555" s="3085"/>
      <c r="N7555" s="3085"/>
      <c r="P7555" s="3206"/>
    </row>
    <row r="7556" spans="1:16" s="3084" customFormat="1" ht="15">
      <c r="A7556" s="3085"/>
      <c r="K7556" s="3168"/>
      <c r="L7556" s="3085"/>
      <c r="M7556" s="3085"/>
      <c r="N7556" s="3085"/>
      <c r="P7556" s="3206"/>
    </row>
    <row r="7557" spans="1:16" s="3084" customFormat="1" ht="15">
      <c r="A7557" s="3085"/>
      <c r="K7557" s="3168"/>
      <c r="L7557" s="3085"/>
      <c r="M7557" s="3085"/>
      <c r="N7557" s="3085"/>
      <c r="P7557" s="3206"/>
    </row>
    <row r="7558" spans="1:16" s="3084" customFormat="1" ht="15">
      <c r="A7558" s="3085"/>
      <c r="K7558" s="3168"/>
      <c r="L7558" s="3085"/>
      <c r="M7558" s="3085"/>
      <c r="N7558" s="3085"/>
      <c r="P7558" s="3206"/>
    </row>
    <row r="7559" spans="1:16" s="3084" customFormat="1" ht="15">
      <c r="A7559" s="3085"/>
      <c r="K7559" s="3168"/>
      <c r="L7559" s="3085"/>
      <c r="M7559" s="3085"/>
      <c r="N7559" s="3085"/>
      <c r="P7559" s="3206"/>
    </row>
    <row r="7560" spans="1:16" s="3084" customFormat="1" ht="15">
      <c r="A7560" s="3085"/>
      <c r="K7560" s="3168"/>
      <c r="L7560" s="3085"/>
      <c r="M7560" s="3085"/>
      <c r="N7560" s="3085"/>
      <c r="P7560" s="3206"/>
    </row>
    <row r="7561" spans="1:16" s="3084" customFormat="1" ht="15">
      <c r="A7561" s="3085"/>
      <c r="K7561" s="3168"/>
      <c r="L7561" s="3085"/>
      <c r="M7561" s="3085"/>
      <c r="N7561" s="3085"/>
      <c r="P7561" s="3206"/>
    </row>
    <row r="7562" spans="1:16" s="3084" customFormat="1" ht="15">
      <c r="A7562" s="3085"/>
      <c r="K7562" s="3168"/>
      <c r="L7562" s="3085"/>
      <c r="M7562" s="3085"/>
      <c r="N7562" s="3085"/>
      <c r="P7562" s="3206"/>
    </row>
    <row r="7563" spans="1:16" s="3084" customFormat="1" ht="15">
      <c r="A7563" s="3085"/>
      <c r="K7563" s="3168"/>
      <c r="L7563" s="3085"/>
      <c r="M7563" s="3085"/>
      <c r="N7563" s="3085"/>
      <c r="P7563" s="3206"/>
    </row>
    <row r="7564" spans="1:16" s="3084" customFormat="1" ht="15">
      <c r="A7564" s="3085"/>
      <c r="K7564" s="3168"/>
      <c r="L7564" s="3085"/>
      <c r="M7564" s="3085"/>
      <c r="N7564" s="3085"/>
      <c r="P7564" s="3206"/>
    </row>
    <row r="7565" spans="1:16" s="3084" customFormat="1" ht="15">
      <c r="A7565" s="3085"/>
      <c r="K7565" s="3168"/>
      <c r="L7565" s="3085"/>
      <c r="M7565" s="3085"/>
      <c r="N7565" s="3085"/>
      <c r="P7565" s="3206"/>
    </row>
    <row r="7566" spans="1:16" s="3084" customFormat="1" ht="15">
      <c r="A7566" s="3085"/>
      <c r="K7566" s="3168"/>
      <c r="L7566" s="3085"/>
      <c r="M7566" s="3085"/>
      <c r="N7566" s="3085"/>
      <c r="P7566" s="3206"/>
    </row>
    <row r="7567" spans="1:16" s="3084" customFormat="1" ht="15">
      <c r="A7567" s="3085"/>
      <c r="K7567" s="3168"/>
      <c r="L7567" s="3085"/>
      <c r="M7567" s="3085"/>
      <c r="N7567" s="3085"/>
      <c r="P7567" s="3206"/>
    </row>
    <row r="7568" spans="1:16" s="3084" customFormat="1" ht="15">
      <c r="A7568" s="3085"/>
      <c r="K7568" s="3168"/>
      <c r="L7568" s="3085"/>
      <c r="M7568" s="3085"/>
      <c r="N7568" s="3085"/>
      <c r="P7568" s="3206"/>
    </row>
    <row r="7569" spans="1:16" s="3084" customFormat="1" ht="15">
      <c r="A7569" s="3085"/>
      <c r="K7569" s="3168"/>
      <c r="L7569" s="3085"/>
      <c r="M7569" s="3085"/>
      <c r="N7569" s="3085"/>
      <c r="P7569" s="3206"/>
    </row>
    <row r="7570" spans="1:16" s="3084" customFormat="1" ht="15">
      <c r="A7570" s="3085"/>
      <c r="K7570" s="3168"/>
      <c r="L7570" s="3085"/>
      <c r="M7570" s="3085"/>
      <c r="N7570" s="3085"/>
      <c r="P7570" s="3206"/>
    </row>
    <row r="7571" spans="1:16" s="3084" customFormat="1" ht="15">
      <c r="A7571" s="3085"/>
      <c r="K7571" s="3168"/>
      <c r="L7571" s="3085"/>
      <c r="M7571" s="3085"/>
      <c r="N7571" s="3085"/>
      <c r="P7571" s="3206"/>
    </row>
    <row r="7572" spans="1:16" s="3084" customFormat="1" ht="15">
      <c r="A7572" s="3085"/>
      <c r="K7572" s="3168"/>
      <c r="L7572" s="3085"/>
      <c r="M7572" s="3085"/>
      <c r="N7572" s="3085"/>
      <c r="P7572" s="3206"/>
    </row>
    <row r="7573" spans="1:16" s="3084" customFormat="1" ht="15">
      <c r="A7573" s="3085"/>
      <c r="K7573" s="3168"/>
      <c r="L7573" s="3085"/>
      <c r="M7573" s="3085"/>
      <c r="N7573" s="3085"/>
      <c r="P7573" s="3206"/>
    </row>
    <row r="7574" spans="1:16" s="3084" customFormat="1" ht="15">
      <c r="A7574" s="3085"/>
      <c r="K7574" s="3168"/>
      <c r="L7574" s="3085"/>
      <c r="M7574" s="3085"/>
      <c r="N7574" s="3085"/>
      <c r="P7574" s="3206"/>
    </row>
    <row r="7575" spans="1:16" s="3084" customFormat="1" ht="15">
      <c r="A7575" s="3085"/>
      <c r="K7575" s="3168"/>
      <c r="L7575" s="3085"/>
      <c r="M7575" s="3085"/>
      <c r="N7575" s="3085"/>
      <c r="P7575" s="3206"/>
    </row>
    <row r="7576" spans="1:16" s="3084" customFormat="1" ht="15">
      <c r="A7576" s="3085"/>
      <c r="K7576" s="3168"/>
      <c r="L7576" s="3085"/>
      <c r="M7576" s="3085"/>
      <c r="N7576" s="3085"/>
      <c r="P7576" s="3206"/>
    </row>
    <row r="7577" spans="1:16" s="3084" customFormat="1" ht="15">
      <c r="A7577" s="3085"/>
      <c r="K7577" s="3168"/>
      <c r="L7577" s="3085"/>
      <c r="M7577" s="3085"/>
      <c r="N7577" s="3085"/>
      <c r="P7577" s="3206"/>
    </row>
    <row r="7578" spans="1:16" s="3084" customFormat="1" ht="15">
      <c r="A7578" s="3085"/>
      <c r="K7578" s="3168"/>
      <c r="L7578" s="3085"/>
      <c r="M7578" s="3085"/>
      <c r="N7578" s="3085"/>
      <c r="P7578" s="3206"/>
    </row>
    <row r="7579" spans="1:16" s="3084" customFormat="1" ht="15">
      <c r="A7579" s="3085"/>
      <c r="K7579" s="3168"/>
      <c r="L7579" s="3085"/>
      <c r="M7579" s="3085"/>
      <c r="N7579" s="3085"/>
      <c r="P7579" s="3206"/>
    </row>
    <row r="7580" spans="1:16" s="3084" customFormat="1" ht="15">
      <c r="A7580" s="3085"/>
      <c r="K7580" s="3168"/>
      <c r="L7580" s="3085"/>
      <c r="M7580" s="3085"/>
      <c r="N7580" s="3085"/>
      <c r="P7580" s="3206"/>
    </row>
    <row r="7581" spans="1:16" s="3084" customFormat="1" ht="15">
      <c r="A7581" s="3085"/>
      <c r="K7581" s="3168"/>
      <c r="L7581" s="3085"/>
      <c r="M7581" s="3085"/>
      <c r="N7581" s="3085"/>
      <c r="P7581" s="3206"/>
    </row>
    <row r="7582" spans="1:16" s="3084" customFormat="1" ht="15">
      <c r="A7582" s="3085"/>
      <c r="K7582" s="3168"/>
      <c r="L7582" s="3085"/>
      <c r="M7582" s="3085"/>
      <c r="N7582" s="3085"/>
      <c r="P7582" s="3206"/>
    </row>
    <row r="7583" spans="1:16" s="3084" customFormat="1" ht="15">
      <c r="A7583" s="3085"/>
      <c r="K7583" s="3168"/>
      <c r="L7583" s="3085"/>
      <c r="M7583" s="3085"/>
      <c r="N7583" s="3085"/>
      <c r="P7583" s="3206"/>
    </row>
    <row r="7584" spans="1:16" s="3084" customFormat="1" ht="15">
      <c r="A7584" s="3085"/>
      <c r="K7584" s="3168"/>
      <c r="L7584" s="3085"/>
      <c r="M7584" s="3085"/>
      <c r="N7584" s="3085"/>
      <c r="P7584" s="3206"/>
    </row>
    <row r="7585" spans="1:16" s="3084" customFormat="1" ht="15">
      <c r="A7585" s="3085"/>
      <c r="K7585" s="3168"/>
      <c r="L7585" s="3085"/>
      <c r="M7585" s="3085"/>
      <c r="N7585" s="3085"/>
      <c r="P7585" s="3206"/>
    </row>
    <row r="7586" spans="1:16" s="3084" customFormat="1" ht="15">
      <c r="A7586" s="3085"/>
      <c r="K7586" s="3168"/>
      <c r="L7586" s="3085"/>
      <c r="M7586" s="3085"/>
      <c r="N7586" s="3085"/>
      <c r="P7586" s="3206"/>
    </row>
    <row r="7587" spans="1:16" s="3084" customFormat="1" ht="15">
      <c r="A7587" s="3085"/>
      <c r="K7587" s="3168"/>
      <c r="L7587" s="3085"/>
      <c r="M7587" s="3085"/>
      <c r="N7587" s="3085"/>
      <c r="P7587" s="3206"/>
    </row>
    <row r="7588" spans="1:16" s="3084" customFormat="1" ht="15">
      <c r="A7588" s="3085"/>
      <c r="K7588" s="3168"/>
      <c r="L7588" s="3085"/>
      <c r="M7588" s="3085"/>
      <c r="N7588" s="3085"/>
      <c r="P7588" s="3206"/>
    </row>
    <row r="7589" spans="1:16" s="3084" customFormat="1" ht="15">
      <c r="A7589" s="3085"/>
      <c r="K7589" s="3168"/>
      <c r="L7589" s="3085"/>
      <c r="M7589" s="3085"/>
      <c r="N7589" s="3085"/>
      <c r="P7589" s="3206"/>
    </row>
    <row r="7590" spans="1:16" s="3084" customFormat="1" ht="15">
      <c r="A7590" s="3085"/>
      <c r="K7590" s="3168"/>
      <c r="L7590" s="3085"/>
      <c r="M7590" s="3085"/>
      <c r="N7590" s="3085"/>
      <c r="P7590" s="3206"/>
    </row>
    <row r="7591" spans="1:16" s="3084" customFormat="1" ht="15">
      <c r="A7591" s="3085"/>
      <c r="K7591" s="3168"/>
      <c r="L7591" s="3085"/>
      <c r="M7591" s="3085"/>
      <c r="N7591" s="3085"/>
      <c r="P7591" s="3206"/>
    </row>
    <row r="7592" spans="1:16" s="3084" customFormat="1" ht="15">
      <c r="A7592" s="3085"/>
      <c r="K7592" s="3168"/>
      <c r="L7592" s="3085"/>
      <c r="M7592" s="3085"/>
      <c r="N7592" s="3085"/>
      <c r="P7592" s="3206"/>
    </row>
    <row r="7593" spans="1:16" s="3084" customFormat="1" ht="15">
      <c r="A7593" s="3085"/>
      <c r="K7593" s="3168"/>
      <c r="L7593" s="3085"/>
      <c r="M7593" s="3085"/>
      <c r="N7593" s="3085"/>
      <c r="P7593" s="3206"/>
    </row>
    <row r="7594" spans="1:16" s="3084" customFormat="1" ht="15">
      <c r="A7594" s="3085"/>
      <c r="K7594" s="3168"/>
      <c r="L7594" s="3085"/>
      <c r="M7594" s="3085"/>
      <c r="N7594" s="3085"/>
      <c r="P7594" s="3206"/>
    </row>
    <row r="7595" spans="1:16" s="3084" customFormat="1" ht="15">
      <c r="A7595" s="3085"/>
      <c r="K7595" s="3168"/>
      <c r="L7595" s="3085"/>
      <c r="M7595" s="3085"/>
      <c r="N7595" s="3085"/>
      <c r="P7595" s="3206"/>
    </row>
    <row r="7596" spans="1:16" s="3084" customFormat="1" ht="15">
      <c r="A7596" s="3085"/>
      <c r="K7596" s="3168"/>
      <c r="L7596" s="3085"/>
      <c r="M7596" s="3085"/>
      <c r="N7596" s="3085"/>
      <c r="P7596" s="3206"/>
    </row>
    <row r="7597" spans="1:16" s="3084" customFormat="1" ht="15">
      <c r="A7597" s="3085"/>
      <c r="K7597" s="3168"/>
      <c r="L7597" s="3085"/>
      <c r="M7597" s="3085"/>
      <c r="N7597" s="3085"/>
      <c r="P7597" s="3206"/>
    </row>
    <row r="7598" spans="1:16" s="3084" customFormat="1" ht="15">
      <c r="A7598" s="3085"/>
      <c r="K7598" s="3168"/>
      <c r="L7598" s="3085"/>
      <c r="M7598" s="3085"/>
      <c r="N7598" s="3085"/>
      <c r="P7598" s="3206"/>
    </row>
    <row r="7599" spans="1:16" s="3084" customFormat="1" ht="15">
      <c r="A7599" s="3085"/>
      <c r="K7599" s="3168"/>
      <c r="L7599" s="3085"/>
      <c r="M7599" s="3085"/>
      <c r="N7599" s="3085"/>
      <c r="P7599" s="3206"/>
    </row>
    <row r="7600" spans="1:16" s="3084" customFormat="1" ht="15">
      <c r="A7600" s="3085"/>
      <c r="K7600" s="3168"/>
      <c r="L7600" s="3085"/>
      <c r="M7600" s="3085"/>
      <c r="N7600" s="3085"/>
      <c r="P7600" s="3206"/>
    </row>
    <row r="7601" spans="1:16" s="3084" customFormat="1" ht="15">
      <c r="A7601" s="3085"/>
      <c r="K7601" s="3168"/>
      <c r="L7601" s="3085"/>
      <c r="M7601" s="3085"/>
      <c r="N7601" s="3085"/>
      <c r="P7601" s="3206"/>
    </row>
    <row r="7602" spans="1:16" s="3084" customFormat="1" ht="15">
      <c r="A7602" s="3085"/>
      <c r="K7602" s="3168"/>
      <c r="L7602" s="3085"/>
      <c r="M7602" s="3085"/>
      <c r="N7602" s="3085"/>
      <c r="P7602" s="3206"/>
    </row>
    <row r="7603" spans="1:16" s="3084" customFormat="1" ht="15">
      <c r="A7603" s="3085"/>
      <c r="K7603" s="3168"/>
      <c r="L7603" s="3085"/>
      <c r="M7603" s="3085"/>
      <c r="N7603" s="3085"/>
      <c r="P7603" s="3206"/>
    </row>
    <row r="7604" spans="1:16" s="3084" customFormat="1" ht="15">
      <c r="A7604" s="3085"/>
      <c r="K7604" s="3168"/>
      <c r="L7604" s="3085"/>
      <c r="M7604" s="3085"/>
      <c r="N7604" s="3085"/>
      <c r="P7604" s="3206"/>
    </row>
    <row r="7605" spans="1:16" s="3084" customFormat="1" ht="15">
      <c r="A7605" s="3085"/>
      <c r="K7605" s="3168"/>
      <c r="L7605" s="3085"/>
      <c r="M7605" s="3085"/>
      <c r="N7605" s="3085"/>
      <c r="P7605" s="3206"/>
    </row>
    <row r="7606" spans="1:16" s="3084" customFormat="1" ht="15">
      <c r="A7606" s="3085"/>
      <c r="K7606" s="3168"/>
      <c r="L7606" s="3085"/>
      <c r="M7606" s="3085"/>
      <c r="N7606" s="3085"/>
      <c r="P7606" s="3206"/>
    </row>
    <row r="7607" spans="1:16" s="3084" customFormat="1" ht="15">
      <c r="A7607" s="3085"/>
      <c r="K7607" s="3168"/>
      <c r="L7607" s="3085"/>
      <c r="M7607" s="3085"/>
      <c r="N7607" s="3085"/>
      <c r="P7607" s="3206"/>
    </row>
    <row r="7608" spans="1:16" s="3084" customFormat="1" ht="15">
      <c r="A7608" s="3085"/>
      <c r="K7608" s="3168"/>
      <c r="L7608" s="3085"/>
      <c r="M7608" s="3085"/>
      <c r="N7608" s="3085"/>
      <c r="P7608" s="3206"/>
    </row>
    <row r="7609" spans="1:16" s="3084" customFormat="1" ht="15">
      <c r="A7609" s="3085"/>
      <c r="K7609" s="3168"/>
      <c r="L7609" s="3085"/>
      <c r="M7609" s="3085"/>
      <c r="N7609" s="3085"/>
      <c r="P7609" s="3206"/>
    </row>
    <row r="7610" spans="1:16" s="3084" customFormat="1" ht="15">
      <c r="A7610" s="3085"/>
      <c r="K7610" s="3168"/>
      <c r="L7610" s="3085"/>
      <c r="M7610" s="3085"/>
      <c r="N7610" s="3085"/>
      <c r="P7610" s="3206"/>
    </row>
    <row r="7611" spans="1:16" s="3084" customFormat="1" ht="15">
      <c r="A7611" s="3085"/>
      <c r="K7611" s="3168"/>
      <c r="L7611" s="3085"/>
      <c r="M7611" s="3085"/>
      <c r="N7611" s="3085"/>
      <c r="P7611" s="3206"/>
    </row>
    <row r="7612" spans="1:16" s="3084" customFormat="1" ht="15">
      <c r="A7612" s="3085"/>
      <c r="K7612" s="3168"/>
      <c r="L7612" s="3085"/>
      <c r="M7612" s="3085"/>
      <c r="N7612" s="3085"/>
      <c r="P7612" s="3206"/>
    </row>
    <row r="7613" spans="1:16" s="3084" customFormat="1" ht="15">
      <c r="A7613" s="3085"/>
      <c r="K7613" s="3168"/>
      <c r="L7613" s="3085"/>
      <c r="M7613" s="3085"/>
      <c r="N7613" s="3085"/>
      <c r="P7613" s="3206"/>
    </row>
    <row r="7614" spans="1:16" s="3084" customFormat="1" ht="15">
      <c r="A7614" s="3085"/>
      <c r="K7614" s="3168"/>
      <c r="L7614" s="3085"/>
      <c r="M7614" s="3085"/>
      <c r="N7614" s="3085"/>
      <c r="P7614" s="3206"/>
    </row>
    <row r="7615" spans="1:16" s="3084" customFormat="1" ht="15">
      <c r="A7615" s="3085"/>
      <c r="K7615" s="3168"/>
      <c r="L7615" s="3085"/>
      <c r="M7615" s="3085"/>
      <c r="N7615" s="3085"/>
      <c r="P7615" s="3206"/>
    </row>
    <row r="7616" spans="1:16" s="3084" customFormat="1" ht="15">
      <c r="A7616" s="3085"/>
      <c r="K7616" s="3168"/>
      <c r="L7616" s="3085"/>
      <c r="M7616" s="3085"/>
      <c r="N7616" s="3085"/>
      <c r="P7616" s="3206"/>
    </row>
    <row r="7617" spans="1:16" s="3084" customFormat="1" ht="15">
      <c r="A7617" s="3085"/>
      <c r="K7617" s="3168"/>
      <c r="L7617" s="3085"/>
      <c r="M7617" s="3085"/>
      <c r="N7617" s="3085"/>
      <c r="P7617" s="3206"/>
    </row>
    <row r="7618" spans="1:16" s="3084" customFormat="1" ht="15">
      <c r="A7618" s="3085"/>
      <c r="K7618" s="3168"/>
      <c r="L7618" s="3085"/>
      <c r="M7618" s="3085"/>
      <c r="N7618" s="3085"/>
      <c r="P7618" s="3206"/>
    </row>
    <row r="7619" spans="1:16" s="3084" customFormat="1" ht="15">
      <c r="A7619" s="3085"/>
      <c r="K7619" s="3168"/>
      <c r="L7619" s="3085"/>
      <c r="M7619" s="3085"/>
      <c r="N7619" s="3085"/>
      <c r="P7619" s="3206"/>
    </row>
    <row r="7620" spans="1:16" s="3084" customFormat="1" ht="15">
      <c r="A7620" s="3085"/>
      <c r="K7620" s="3168"/>
      <c r="L7620" s="3085"/>
      <c r="M7620" s="3085"/>
      <c r="N7620" s="3085"/>
      <c r="P7620" s="3206"/>
    </row>
    <row r="7621" spans="1:16" s="3084" customFormat="1" ht="15">
      <c r="A7621" s="3085"/>
      <c r="K7621" s="3168"/>
      <c r="L7621" s="3085"/>
      <c r="M7621" s="3085"/>
      <c r="N7621" s="3085"/>
      <c r="P7621" s="3206"/>
    </row>
    <row r="7622" spans="1:16" s="3084" customFormat="1" ht="15">
      <c r="A7622" s="3085"/>
      <c r="K7622" s="3168"/>
      <c r="L7622" s="3085"/>
      <c r="M7622" s="3085"/>
      <c r="N7622" s="3085"/>
      <c r="P7622" s="3206"/>
    </row>
    <row r="7623" spans="1:16" s="3084" customFormat="1" ht="15">
      <c r="A7623" s="3085"/>
      <c r="K7623" s="3168"/>
      <c r="L7623" s="3085"/>
      <c r="M7623" s="3085"/>
      <c r="N7623" s="3085"/>
      <c r="P7623" s="3206"/>
    </row>
    <row r="7624" spans="1:16" s="3084" customFormat="1" ht="15">
      <c r="A7624" s="3085"/>
      <c r="K7624" s="3168"/>
      <c r="L7624" s="3085"/>
      <c r="M7624" s="3085"/>
      <c r="N7624" s="3085"/>
      <c r="P7624" s="3206"/>
    </row>
    <row r="7625" spans="1:16" s="3084" customFormat="1" ht="15">
      <c r="A7625" s="3085"/>
      <c r="K7625" s="3168"/>
      <c r="L7625" s="3085"/>
      <c r="M7625" s="3085"/>
      <c r="N7625" s="3085"/>
      <c r="P7625" s="3206"/>
    </row>
    <row r="7626" spans="1:16" s="3084" customFormat="1" ht="15">
      <c r="A7626" s="3085"/>
      <c r="K7626" s="3168"/>
      <c r="L7626" s="3085"/>
      <c r="M7626" s="3085"/>
      <c r="N7626" s="3085"/>
      <c r="P7626" s="3206"/>
    </row>
    <row r="7627" spans="1:16" s="3084" customFormat="1" ht="15">
      <c r="A7627" s="3085"/>
      <c r="K7627" s="3168"/>
      <c r="L7627" s="3085"/>
      <c r="M7627" s="3085"/>
      <c r="N7627" s="3085"/>
      <c r="P7627" s="3206"/>
    </row>
    <row r="7628" spans="1:16" s="3084" customFormat="1" ht="15">
      <c r="A7628" s="3085"/>
      <c r="K7628" s="3168"/>
      <c r="L7628" s="3085"/>
      <c r="M7628" s="3085"/>
      <c r="N7628" s="3085"/>
      <c r="P7628" s="3206"/>
    </row>
    <row r="7629" spans="1:16" s="3084" customFormat="1" ht="15">
      <c r="A7629" s="3085"/>
      <c r="K7629" s="3168"/>
      <c r="L7629" s="3085"/>
      <c r="M7629" s="3085"/>
      <c r="N7629" s="3085"/>
      <c r="P7629" s="3206"/>
    </row>
    <row r="7630" spans="1:16" s="3084" customFormat="1" ht="15">
      <c r="A7630" s="3085"/>
      <c r="K7630" s="3168"/>
      <c r="L7630" s="3085"/>
      <c r="M7630" s="3085"/>
      <c r="N7630" s="3085"/>
      <c r="P7630" s="3206"/>
    </row>
    <row r="7631" spans="1:16" s="3084" customFormat="1" ht="15">
      <c r="A7631" s="3085"/>
      <c r="K7631" s="3168"/>
      <c r="L7631" s="3085"/>
      <c r="M7631" s="3085"/>
      <c r="N7631" s="3085"/>
      <c r="P7631" s="3206"/>
    </row>
    <row r="7632" spans="1:16" s="3084" customFormat="1" ht="15">
      <c r="A7632" s="3085"/>
      <c r="K7632" s="3168"/>
      <c r="L7632" s="3085"/>
      <c r="M7632" s="3085"/>
      <c r="N7632" s="3085"/>
      <c r="P7632" s="3206"/>
    </row>
    <row r="7633" spans="1:16" s="3084" customFormat="1" ht="15">
      <c r="A7633" s="3085"/>
      <c r="K7633" s="3168"/>
      <c r="L7633" s="3085"/>
      <c r="M7633" s="3085"/>
      <c r="N7633" s="3085"/>
      <c r="P7633" s="3206"/>
    </row>
    <row r="7634" spans="1:16" s="3084" customFormat="1" ht="15">
      <c r="A7634" s="3085"/>
      <c r="K7634" s="3168"/>
      <c r="L7634" s="3085"/>
      <c r="M7634" s="3085"/>
      <c r="N7634" s="3085"/>
      <c r="P7634" s="3206"/>
    </row>
    <row r="7635" spans="1:16" s="3084" customFormat="1" ht="15">
      <c r="A7635" s="3085"/>
      <c r="K7635" s="3168"/>
      <c r="L7635" s="3085"/>
      <c r="M7635" s="3085"/>
      <c r="N7635" s="3085"/>
      <c r="P7635" s="3206"/>
    </row>
    <row r="7636" spans="1:16" s="3084" customFormat="1" ht="15">
      <c r="A7636" s="3085"/>
      <c r="K7636" s="3168"/>
      <c r="L7636" s="3085"/>
      <c r="M7636" s="3085"/>
      <c r="N7636" s="3085"/>
      <c r="P7636" s="3206"/>
    </row>
    <row r="7637" spans="1:16" s="3084" customFormat="1" ht="15">
      <c r="A7637" s="3085"/>
      <c r="K7637" s="3168"/>
      <c r="L7637" s="3085"/>
      <c r="M7637" s="3085"/>
      <c r="N7637" s="3085"/>
      <c r="P7637" s="3206"/>
    </row>
    <row r="7638" spans="1:16" s="3084" customFormat="1" ht="15">
      <c r="A7638" s="3085"/>
      <c r="K7638" s="3168"/>
      <c r="L7638" s="3085"/>
      <c r="M7638" s="3085"/>
      <c r="N7638" s="3085"/>
      <c r="P7638" s="3206"/>
    </row>
    <row r="7639" spans="1:16" s="3084" customFormat="1" ht="15">
      <c r="A7639" s="3085"/>
      <c r="K7639" s="3168"/>
      <c r="L7639" s="3085"/>
      <c r="M7639" s="3085"/>
      <c r="N7639" s="3085"/>
      <c r="P7639" s="3206"/>
    </row>
    <row r="7640" spans="1:16" s="3084" customFormat="1" ht="15">
      <c r="A7640" s="3085"/>
      <c r="K7640" s="3168"/>
      <c r="L7640" s="3085"/>
      <c r="M7640" s="3085"/>
      <c r="N7640" s="3085"/>
      <c r="P7640" s="3206"/>
    </row>
    <row r="7641" spans="1:16" s="3084" customFormat="1" ht="15">
      <c r="A7641" s="3085"/>
      <c r="K7641" s="3168"/>
      <c r="L7641" s="3085"/>
      <c r="M7641" s="3085"/>
      <c r="N7641" s="3085"/>
      <c r="P7641" s="3206"/>
    </row>
    <row r="7642" spans="1:16" s="3084" customFormat="1" ht="15">
      <c r="A7642" s="3085"/>
      <c r="K7642" s="3168"/>
      <c r="L7642" s="3085"/>
      <c r="M7642" s="3085"/>
      <c r="N7642" s="3085"/>
      <c r="P7642" s="3206"/>
    </row>
    <row r="7643" spans="1:16" s="3084" customFormat="1" ht="15">
      <c r="A7643" s="3085"/>
      <c r="K7643" s="3168"/>
      <c r="L7643" s="3085"/>
      <c r="M7643" s="3085"/>
      <c r="N7643" s="3085"/>
      <c r="P7643" s="3206"/>
    </row>
    <row r="7644" spans="1:16" s="3084" customFormat="1" ht="15">
      <c r="A7644" s="3085"/>
      <c r="K7644" s="3168"/>
      <c r="L7644" s="3085"/>
      <c r="M7644" s="3085"/>
      <c r="N7644" s="3085"/>
      <c r="P7644" s="3206"/>
    </row>
    <row r="7645" spans="1:16" s="3084" customFormat="1" ht="15">
      <c r="A7645" s="3085"/>
      <c r="K7645" s="3168"/>
      <c r="L7645" s="3085"/>
      <c r="M7645" s="3085"/>
      <c r="N7645" s="3085"/>
      <c r="P7645" s="3206"/>
    </row>
    <row r="7646" spans="1:16" s="3084" customFormat="1" ht="15">
      <c r="A7646" s="3085"/>
      <c r="K7646" s="3168"/>
      <c r="L7646" s="3085"/>
      <c r="M7646" s="3085"/>
      <c r="N7646" s="3085"/>
      <c r="P7646" s="3206"/>
    </row>
    <row r="7647" spans="1:16" s="3084" customFormat="1" ht="15">
      <c r="A7647" s="3085"/>
      <c r="K7647" s="3168"/>
      <c r="L7647" s="3085"/>
      <c r="M7647" s="3085"/>
      <c r="N7647" s="3085"/>
      <c r="P7647" s="3206"/>
    </row>
    <row r="7648" spans="1:16" s="3084" customFormat="1" ht="15">
      <c r="A7648" s="3085"/>
      <c r="K7648" s="3168"/>
      <c r="L7648" s="3085"/>
      <c r="M7648" s="3085"/>
      <c r="N7648" s="3085"/>
      <c r="P7648" s="3206"/>
    </row>
    <row r="7649" spans="1:16" s="3084" customFormat="1" ht="15">
      <c r="A7649" s="3085"/>
      <c r="K7649" s="3168"/>
      <c r="L7649" s="3085"/>
      <c r="M7649" s="3085"/>
      <c r="N7649" s="3085"/>
      <c r="P7649" s="3206"/>
    </row>
    <row r="7650" spans="1:16" s="3084" customFormat="1" ht="15">
      <c r="A7650" s="3085"/>
      <c r="K7650" s="3168"/>
      <c r="L7650" s="3085"/>
      <c r="M7650" s="3085"/>
      <c r="N7650" s="3085"/>
      <c r="P7650" s="3206"/>
    </row>
    <row r="7651" spans="1:16" s="3084" customFormat="1" ht="15">
      <c r="A7651" s="3085"/>
      <c r="K7651" s="3168"/>
      <c r="L7651" s="3085"/>
      <c r="M7651" s="3085"/>
      <c r="N7651" s="3085"/>
      <c r="P7651" s="3206"/>
    </row>
    <row r="7652" spans="1:16" s="3084" customFormat="1" ht="15">
      <c r="A7652" s="3085"/>
      <c r="K7652" s="3168"/>
      <c r="L7652" s="3085"/>
      <c r="M7652" s="3085"/>
      <c r="N7652" s="3085"/>
      <c r="P7652" s="3206"/>
    </row>
    <row r="7653" spans="1:16" s="3084" customFormat="1" ht="15">
      <c r="A7653" s="3085"/>
      <c r="K7653" s="3168"/>
      <c r="L7653" s="3085"/>
      <c r="M7653" s="3085"/>
      <c r="N7653" s="3085"/>
      <c r="P7653" s="3206"/>
    </row>
    <row r="7654" spans="1:16" s="3084" customFormat="1" ht="15">
      <c r="A7654" s="3085"/>
      <c r="K7654" s="3168"/>
      <c r="L7654" s="3085"/>
      <c r="M7654" s="3085"/>
      <c r="N7654" s="3085"/>
      <c r="P7654" s="3206"/>
    </row>
    <row r="7655" spans="1:16" s="3084" customFormat="1" ht="15">
      <c r="A7655" s="3085"/>
      <c r="K7655" s="3168"/>
      <c r="L7655" s="3085"/>
      <c r="M7655" s="3085"/>
      <c r="N7655" s="3085"/>
      <c r="P7655" s="3206"/>
    </row>
    <row r="7656" spans="1:16" s="3084" customFormat="1" ht="15">
      <c r="A7656" s="3085"/>
      <c r="K7656" s="3168"/>
      <c r="L7656" s="3085"/>
      <c r="M7656" s="3085"/>
      <c r="N7656" s="3085"/>
      <c r="P7656" s="3206"/>
    </row>
    <row r="7657" spans="1:16" s="3084" customFormat="1" ht="15">
      <c r="A7657" s="3085"/>
      <c r="K7657" s="3168"/>
      <c r="L7657" s="3085"/>
      <c r="M7657" s="3085"/>
      <c r="N7657" s="3085"/>
      <c r="P7657" s="3206"/>
    </row>
    <row r="7658" spans="1:16" s="3084" customFormat="1" ht="15">
      <c r="A7658" s="3085"/>
      <c r="K7658" s="3168"/>
      <c r="L7658" s="3085"/>
      <c r="M7658" s="3085"/>
      <c r="N7658" s="3085"/>
      <c r="P7658" s="3206"/>
    </row>
    <row r="7659" spans="1:16" s="3084" customFormat="1" ht="15">
      <c r="A7659" s="3085"/>
      <c r="K7659" s="3168"/>
      <c r="L7659" s="3085"/>
      <c r="M7659" s="3085"/>
      <c r="N7659" s="3085"/>
      <c r="P7659" s="3206"/>
    </row>
    <row r="7660" spans="1:16" s="3084" customFormat="1" ht="15">
      <c r="A7660" s="3085"/>
      <c r="K7660" s="3168"/>
      <c r="L7660" s="3085"/>
      <c r="M7660" s="3085"/>
      <c r="N7660" s="3085"/>
      <c r="P7660" s="3206"/>
    </row>
    <row r="7661" spans="1:16" s="3084" customFormat="1" ht="15">
      <c r="A7661" s="3085"/>
      <c r="K7661" s="3168"/>
      <c r="L7661" s="3085"/>
      <c r="M7661" s="3085"/>
      <c r="N7661" s="3085"/>
      <c r="P7661" s="3206"/>
    </row>
    <row r="7662" spans="1:16" s="3084" customFormat="1" ht="15">
      <c r="A7662" s="3085"/>
      <c r="K7662" s="3168"/>
      <c r="L7662" s="3085"/>
      <c r="M7662" s="3085"/>
      <c r="N7662" s="3085"/>
      <c r="P7662" s="3206"/>
    </row>
    <row r="7663" spans="1:16" s="3084" customFormat="1" ht="15">
      <c r="A7663" s="3085"/>
      <c r="K7663" s="3168"/>
      <c r="L7663" s="3085"/>
      <c r="M7663" s="3085"/>
      <c r="N7663" s="3085"/>
      <c r="P7663" s="3206"/>
    </row>
    <row r="7664" spans="1:16" s="3084" customFormat="1" ht="15">
      <c r="A7664" s="3085"/>
      <c r="K7664" s="3168"/>
      <c r="L7664" s="3085"/>
      <c r="M7664" s="3085"/>
      <c r="N7664" s="3085"/>
      <c r="P7664" s="3206"/>
    </row>
    <row r="7665" spans="1:16" s="3084" customFormat="1" ht="15">
      <c r="A7665" s="3085"/>
      <c r="K7665" s="3168"/>
      <c r="L7665" s="3085"/>
      <c r="M7665" s="3085"/>
      <c r="N7665" s="3085"/>
      <c r="P7665" s="3206"/>
    </row>
    <row r="7666" spans="1:16" s="3084" customFormat="1" ht="15">
      <c r="A7666" s="3085"/>
      <c r="K7666" s="3168"/>
      <c r="L7666" s="3085"/>
      <c r="M7666" s="3085"/>
      <c r="N7666" s="3085"/>
      <c r="P7666" s="3206"/>
    </row>
    <row r="7667" spans="1:16" s="3084" customFormat="1" ht="15">
      <c r="A7667" s="3085"/>
      <c r="K7667" s="3168"/>
      <c r="L7667" s="3085"/>
      <c r="M7667" s="3085"/>
      <c r="N7667" s="3085"/>
      <c r="P7667" s="3206"/>
    </row>
    <row r="7668" spans="1:16" s="3084" customFormat="1" ht="15">
      <c r="A7668" s="3085"/>
      <c r="K7668" s="3168"/>
      <c r="L7668" s="3085"/>
      <c r="M7668" s="3085"/>
      <c r="N7668" s="3085"/>
      <c r="P7668" s="3206"/>
    </row>
    <row r="7669" spans="1:16" s="3084" customFormat="1" ht="15">
      <c r="A7669" s="3085"/>
      <c r="K7669" s="3168"/>
      <c r="L7669" s="3085"/>
      <c r="M7669" s="3085"/>
      <c r="N7669" s="3085"/>
      <c r="P7669" s="3206"/>
    </row>
    <row r="7670" spans="1:16" s="3084" customFormat="1" ht="15">
      <c r="A7670" s="3085"/>
      <c r="K7670" s="3168"/>
      <c r="L7670" s="3085"/>
      <c r="M7670" s="3085"/>
      <c r="N7670" s="3085"/>
      <c r="P7670" s="3206"/>
    </row>
    <row r="7671" spans="1:16" s="3084" customFormat="1" ht="15">
      <c r="A7671" s="3085"/>
      <c r="K7671" s="3168"/>
      <c r="L7671" s="3085"/>
      <c r="M7671" s="3085"/>
      <c r="N7671" s="3085"/>
      <c r="P7671" s="3206"/>
    </row>
    <row r="7672" spans="1:16" s="3084" customFormat="1" ht="15">
      <c r="A7672" s="3085"/>
      <c r="K7672" s="3168"/>
      <c r="L7672" s="3085"/>
      <c r="M7672" s="3085"/>
      <c r="N7672" s="3085"/>
      <c r="P7672" s="3206"/>
    </row>
    <row r="7673" spans="1:16" s="3084" customFormat="1" ht="15">
      <c r="A7673" s="3085"/>
      <c r="K7673" s="3168"/>
      <c r="L7673" s="3085"/>
      <c r="M7673" s="3085"/>
      <c r="N7673" s="3085"/>
      <c r="P7673" s="3206"/>
    </row>
    <row r="7674" spans="1:16" s="3084" customFormat="1" ht="15">
      <c r="A7674" s="3085"/>
      <c r="K7674" s="3168"/>
      <c r="L7674" s="3085"/>
      <c r="M7674" s="3085"/>
      <c r="N7674" s="3085"/>
      <c r="P7674" s="3206"/>
    </row>
    <row r="7675" spans="1:16" s="3084" customFormat="1" ht="15">
      <c r="A7675" s="3085"/>
      <c r="K7675" s="3168"/>
      <c r="L7675" s="3085"/>
      <c r="M7675" s="3085"/>
      <c r="N7675" s="3085"/>
      <c r="P7675" s="3206"/>
    </row>
    <row r="7676" spans="1:16" s="3084" customFormat="1" ht="15">
      <c r="A7676" s="3085"/>
      <c r="K7676" s="3168"/>
      <c r="L7676" s="3085"/>
      <c r="M7676" s="3085"/>
      <c r="N7676" s="3085"/>
      <c r="P7676" s="3206"/>
    </row>
    <row r="7677" spans="1:16" s="3084" customFormat="1" ht="15">
      <c r="A7677" s="3085"/>
      <c r="K7677" s="3168"/>
      <c r="L7677" s="3085"/>
      <c r="M7677" s="3085"/>
      <c r="N7677" s="3085"/>
      <c r="P7677" s="3206"/>
    </row>
    <row r="7678" spans="1:16" s="3084" customFormat="1" ht="15">
      <c r="A7678" s="3085"/>
      <c r="K7678" s="3168"/>
      <c r="L7678" s="3085"/>
      <c r="M7678" s="3085"/>
      <c r="N7678" s="3085"/>
      <c r="P7678" s="3206"/>
    </row>
    <row r="7679" spans="1:16" s="3084" customFormat="1" ht="15">
      <c r="A7679" s="3085"/>
      <c r="K7679" s="3168"/>
      <c r="L7679" s="3085"/>
      <c r="M7679" s="3085"/>
      <c r="N7679" s="3085"/>
      <c r="P7679" s="3206"/>
    </row>
    <row r="7680" spans="1:16" s="3084" customFormat="1" ht="15">
      <c r="A7680" s="3085"/>
      <c r="K7680" s="3168"/>
      <c r="L7680" s="3085"/>
      <c r="M7680" s="3085"/>
      <c r="N7680" s="3085"/>
      <c r="P7680" s="3206"/>
    </row>
    <row r="7681" spans="1:16" s="3084" customFormat="1" ht="15">
      <c r="A7681" s="3085"/>
      <c r="K7681" s="3168"/>
      <c r="L7681" s="3085"/>
      <c r="M7681" s="3085"/>
      <c r="N7681" s="3085"/>
      <c r="P7681" s="3206"/>
    </row>
    <row r="7682" spans="1:16" s="3084" customFormat="1" ht="15">
      <c r="A7682" s="3085"/>
      <c r="K7682" s="3168"/>
      <c r="L7682" s="3085"/>
      <c r="M7682" s="3085"/>
      <c r="N7682" s="3085"/>
      <c r="P7682" s="3206"/>
    </row>
    <row r="7683" spans="1:16" s="3084" customFormat="1" ht="15">
      <c r="A7683" s="3085"/>
      <c r="K7683" s="3168"/>
      <c r="L7683" s="3085"/>
      <c r="M7683" s="3085"/>
      <c r="N7683" s="3085"/>
      <c r="P7683" s="3206"/>
    </row>
    <row r="7684" spans="1:16" s="3084" customFormat="1" ht="15">
      <c r="A7684" s="3085"/>
      <c r="K7684" s="3168"/>
      <c r="L7684" s="3085"/>
      <c r="M7684" s="3085"/>
      <c r="N7684" s="3085"/>
      <c r="P7684" s="3206"/>
    </row>
    <row r="7685" spans="1:16" s="3084" customFormat="1" ht="15">
      <c r="A7685" s="3085"/>
      <c r="K7685" s="3168"/>
      <c r="L7685" s="3085"/>
      <c r="M7685" s="3085"/>
      <c r="N7685" s="3085"/>
      <c r="P7685" s="3206"/>
    </row>
    <row r="7686" spans="1:16" s="3084" customFormat="1" ht="15">
      <c r="A7686" s="3085"/>
      <c r="K7686" s="3168"/>
      <c r="L7686" s="3085"/>
      <c r="M7686" s="3085"/>
      <c r="N7686" s="3085"/>
      <c r="P7686" s="3206"/>
    </row>
    <row r="7687" spans="1:16" s="3084" customFormat="1" ht="15">
      <c r="A7687" s="3085"/>
      <c r="K7687" s="3168"/>
      <c r="L7687" s="3085"/>
      <c r="M7687" s="3085"/>
      <c r="N7687" s="3085"/>
      <c r="P7687" s="3206"/>
    </row>
    <row r="7688" spans="1:16" s="3084" customFormat="1" ht="15">
      <c r="A7688" s="3085"/>
      <c r="K7688" s="3168"/>
      <c r="L7688" s="3085"/>
      <c r="M7688" s="3085"/>
      <c r="N7688" s="3085"/>
      <c r="P7688" s="3206"/>
    </row>
    <row r="7689" spans="1:16" s="3084" customFormat="1" ht="15">
      <c r="A7689" s="3085"/>
      <c r="K7689" s="3168"/>
      <c r="L7689" s="3085"/>
      <c r="M7689" s="3085"/>
      <c r="N7689" s="3085"/>
      <c r="P7689" s="3206"/>
    </row>
    <row r="7690" spans="1:16" s="3084" customFormat="1" ht="15">
      <c r="A7690" s="3085"/>
      <c r="K7690" s="3168"/>
      <c r="L7690" s="3085"/>
      <c r="M7690" s="3085"/>
      <c r="N7690" s="3085"/>
      <c r="P7690" s="3206"/>
    </row>
    <row r="7691" spans="1:16" s="3084" customFormat="1" ht="15">
      <c r="A7691" s="3085"/>
      <c r="K7691" s="3168"/>
      <c r="L7691" s="3085"/>
      <c r="M7691" s="3085"/>
      <c r="N7691" s="3085"/>
      <c r="P7691" s="3206"/>
    </row>
    <row r="7692" spans="1:16" s="3084" customFormat="1" ht="15">
      <c r="A7692" s="3085"/>
      <c r="K7692" s="3168"/>
      <c r="L7692" s="3085"/>
      <c r="M7692" s="3085"/>
      <c r="N7692" s="3085"/>
      <c r="P7692" s="3206"/>
    </row>
    <row r="7693" spans="1:16" s="3084" customFormat="1" ht="15">
      <c r="A7693" s="3085"/>
      <c r="K7693" s="3168"/>
      <c r="L7693" s="3085"/>
      <c r="M7693" s="3085"/>
      <c r="N7693" s="3085"/>
      <c r="P7693" s="3206"/>
    </row>
    <row r="7694" spans="1:16" s="3084" customFormat="1" ht="15">
      <c r="A7694" s="3085"/>
      <c r="K7694" s="3168"/>
      <c r="L7694" s="3085"/>
      <c r="M7694" s="3085"/>
      <c r="N7694" s="3085"/>
      <c r="P7694" s="3206"/>
    </row>
    <row r="7695" spans="1:16" s="3084" customFormat="1" ht="15">
      <c r="A7695" s="3085"/>
      <c r="K7695" s="3168"/>
      <c r="L7695" s="3085"/>
      <c r="M7695" s="3085"/>
      <c r="N7695" s="3085"/>
      <c r="P7695" s="3206"/>
    </row>
    <row r="7696" spans="1:16" s="3084" customFormat="1" ht="15">
      <c r="A7696" s="3085"/>
      <c r="K7696" s="3168"/>
      <c r="L7696" s="3085"/>
      <c r="M7696" s="3085"/>
      <c r="N7696" s="3085"/>
      <c r="P7696" s="3206"/>
    </row>
    <row r="7697" spans="1:16" s="3084" customFormat="1" ht="15">
      <c r="A7697" s="3085"/>
      <c r="K7697" s="3168"/>
      <c r="L7697" s="3085"/>
      <c r="M7697" s="3085"/>
      <c r="N7697" s="3085"/>
      <c r="P7697" s="3206"/>
    </row>
    <row r="7698" spans="1:16" s="3084" customFormat="1" ht="15">
      <c r="A7698" s="3085"/>
      <c r="K7698" s="3168"/>
      <c r="L7698" s="3085"/>
      <c r="M7698" s="3085"/>
      <c r="N7698" s="3085"/>
      <c r="P7698" s="3206"/>
    </row>
    <row r="7699" spans="1:16" s="3084" customFormat="1" ht="15">
      <c r="A7699" s="3085"/>
      <c r="K7699" s="3168"/>
      <c r="L7699" s="3085"/>
      <c r="M7699" s="3085"/>
      <c r="N7699" s="3085"/>
      <c r="P7699" s="3206"/>
    </row>
    <row r="7700" spans="1:16" s="3084" customFormat="1" ht="15">
      <c r="A7700" s="3085"/>
      <c r="K7700" s="3168"/>
      <c r="L7700" s="3085"/>
      <c r="M7700" s="3085"/>
      <c r="N7700" s="3085"/>
      <c r="P7700" s="3206"/>
    </row>
    <row r="7701" spans="1:16" s="3084" customFormat="1" ht="15">
      <c r="A7701" s="3085"/>
      <c r="K7701" s="3168"/>
      <c r="L7701" s="3085"/>
      <c r="M7701" s="3085"/>
      <c r="N7701" s="3085"/>
      <c r="P7701" s="3206"/>
    </row>
    <row r="7702" spans="1:16" s="3084" customFormat="1" ht="15">
      <c r="A7702" s="3085"/>
      <c r="K7702" s="3168"/>
      <c r="L7702" s="3085"/>
      <c r="M7702" s="3085"/>
      <c r="N7702" s="3085"/>
      <c r="P7702" s="3206"/>
    </row>
    <row r="7703" spans="1:16" s="3084" customFormat="1" ht="15">
      <c r="A7703" s="3085"/>
      <c r="K7703" s="3168"/>
      <c r="L7703" s="3085"/>
      <c r="M7703" s="3085"/>
      <c r="N7703" s="3085"/>
      <c r="P7703" s="3206"/>
    </row>
    <row r="7704" spans="1:16" s="3084" customFormat="1" ht="15">
      <c r="A7704" s="3085"/>
      <c r="K7704" s="3168"/>
      <c r="L7704" s="3085"/>
      <c r="M7704" s="3085"/>
      <c r="N7704" s="3085"/>
      <c r="P7704" s="3206"/>
    </row>
    <row r="7705" spans="1:16" s="3084" customFormat="1" ht="15">
      <c r="A7705" s="3085"/>
      <c r="K7705" s="3168"/>
      <c r="L7705" s="3085"/>
      <c r="M7705" s="3085"/>
      <c r="N7705" s="3085"/>
      <c r="P7705" s="3206"/>
    </row>
    <row r="7706" spans="1:16" s="3084" customFormat="1" ht="15">
      <c r="A7706" s="3085"/>
      <c r="K7706" s="3168"/>
      <c r="L7706" s="3085"/>
      <c r="M7706" s="3085"/>
      <c r="N7706" s="3085"/>
      <c r="P7706" s="3206"/>
    </row>
    <row r="7707" spans="1:16" s="3084" customFormat="1" ht="15">
      <c r="A7707" s="3085"/>
      <c r="K7707" s="3168"/>
      <c r="L7707" s="3085"/>
      <c r="M7707" s="3085"/>
      <c r="N7707" s="3085"/>
      <c r="P7707" s="3206"/>
    </row>
    <row r="7708" spans="1:16" s="3084" customFormat="1" ht="15">
      <c r="A7708" s="3085"/>
      <c r="K7708" s="3168"/>
      <c r="L7708" s="3085"/>
      <c r="M7708" s="3085"/>
      <c r="N7708" s="3085"/>
      <c r="P7708" s="3206"/>
    </row>
    <row r="7709" spans="1:16" s="3084" customFormat="1" ht="15">
      <c r="A7709" s="3085"/>
      <c r="K7709" s="3168"/>
      <c r="L7709" s="3085"/>
      <c r="M7709" s="3085"/>
      <c r="N7709" s="3085"/>
      <c r="P7709" s="3206"/>
    </row>
    <row r="7710" spans="1:16" s="3084" customFormat="1" ht="15">
      <c r="A7710" s="3085"/>
      <c r="K7710" s="3168"/>
      <c r="L7710" s="3085"/>
      <c r="M7710" s="3085"/>
      <c r="N7710" s="3085"/>
      <c r="P7710" s="3206"/>
    </row>
    <row r="7711" spans="1:16" s="3084" customFormat="1" ht="15">
      <c r="A7711" s="3085"/>
      <c r="K7711" s="3168"/>
      <c r="L7711" s="3085"/>
      <c r="M7711" s="3085"/>
      <c r="N7711" s="3085"/>
      <c r="P7711" s="3206"/>
    </row>
    <row r="7712" spans="1:16" s="3084" customFormat="1" ht="15">
      <c r="A7712" s="3085"/>
      <c r="K7712" s="3168"/>
      <c r="L7712" s="3085"/>
      <c r="M7712" s="3085"/>
      <c r="N7712" s="3085"/>
      <c r="P7712" s="3206"/>
    </row>
    <row r="7713" spans="1:16" s="3084" customFormat="1" ht="15">
      <c r="A7713" s="3085"/>
      <c r="K7713" s="3168"/>
      <c r="L7713" s="3085"/>
      <c r="M7713" s="3085"/>
      <c r="N7713" s="3085"/>
      <c r="P7713" s="3206"/>
    </row>
    <row r="7714" spans="1:16" s="3084" customFormat="1" ht="15">
      <c r="A7714" s="3085"/>
      <c r="K7714" s="3168"/>
      <c r="L7714" s="3085"/>
      <c r="M7714" s="3085"/>
      <c r="N7714" s="3085"/>
      <c r="P7714" s="3206"/>
    </row>
    <row r="7715" spans="1:16" s="3084" customFormat="1" ht="15">
      <c r="A7715" s="3085"/>
      <c r="K7715" s="3168"/>
      <c r="L7715" s="3085"/>
      <c r="M7715" s="3085"/>
      <c r="N7715" s="3085"/>
      <c r="P7715" s="3206"/>
    </row>
    <row r="7716" spans="1:16" s="3084" customFormat="1" ht="15">
      <c r="A7716" s="3085"/>
      <c r="K7716" s="3168"/>
      <c r="L7716" s="3085"/>
      <c r="M7716" s="3085"/>
      <c r="N7716" s="3085"/>
      <c r="P7716" s="3206"/>
    </row>
    <row r="7717" spans="1:16" s="3084" customFormat="1" ht="15">
      <c r="A7717" s="3085"/>
      <c r="K7717" s="3168"/>
      <c r="L7717" s="3085"/>
      <c r="M7717" s="3085"/>
      <c r="N7717" s="3085"/>
      <c r="P7717" s="3206"/>
    </row>
    <row r="7718" spans="1:16" s="3084" customFormat="1" ht="15">
      <c r="A7718" s="3085"/>
      <c r="K7718" s="3168"/>
      <c r="L7718" s="3085"/>
      <c r="M7718" s="3085"/>
      <c r="N7718" s="3085"/>
      <c r="P7718" s="3206"/>
    </row>
    <row r="7719" spans="1:16" s="3084" customFormat="1" ht="15">
      <c r="A7719" s="3085"/>
      <c r="K7719" s="3168"/>
      <c r="L7719" s="3085"/>
      <c r="M7719" s="3085"/>
      <c r="N7719" s="3085"/>
      <c r="P7719" s="3206"/>
    </row>
    <row r="7720" spans="1:16" s="3084" customFormat="1" ht="15">
      <c r="A7720" s="3085"/>
      <c r="K7720" s="3168"/>
      <c r="L7720" s="3085"/>
      <c r="M7720" s="3085"/>
      <c r="N7720" s="3085"/>
      <c r="P7720" s="3206"/>
    </row>
    <row r="7721" spans="1:16" s="3084" customFormat="1" ht="15">
      <c r="A7721" s="3085"/>
      <c r="K7721" s="3168"/>
      <c r="L7721" s="3085"/>
      <c r="M7721" s="3085"/>
      <c r="N7721" s="3085"/>
      <c r="P7721" s="3206"/>
    </row>
    <row r="7722" spans="1:16" s="3084" customFormat="1" ht="15">
      <c r="A7722" s="3085"/>
      <c r="K7722" s="3168"/>
      <c r="L7722" s="3085"/>
      <c r="M7722" s="3085"/>
      <c r="N7722" s="3085"/>
      <c r="P7722" s="3206"/>
    </row>
    <row r="7723" spans="1:16" s="3084" customFormat="1" ht="15">
      <c r="A7723" s="3085"/>
      <c r="K7723" s="3168"/>
      <c r="L7723" s="3085"/>
      <c r="M7723" s="3085"/>
      <c r="N7723" s="3085"/>
      <c r="P7723" s="3206"/>
    </row>
    <row r="7724" spans="1:16" s="3084" customFormat="1" ht="15">
      <c r="A7724" s="3085"/>
      <c r="K7724" s="3168"/>
      <c r="L7724" s="3085"/>
      <c r="M7724" s="3085"/>
      <c r="N7724" s="3085"/>
      <c r="P7724" s="3206"/>
    </row>
    <row r="7725" spans="1:16" s="3084" customFormat="1" ht="15">
      <c r="A7725" s="3085"/>
      <c r="K7725" s="3168"/>
      <c r="L7725" s="3085"/>
      <c r="M7725" s="3085"/>
      <c r="N7725" s="3085"/>
      <c r="P7725" s="3206"/>
    </row>
    <row r="7726" spans="1:16" s="3084" customFormat="1" ht="15">
      <c r="A7726" s="3085"/>
      <c r="K7726" s="3168"/>
      <c r="L7726" s="3085"/>
      <c r="M7726" s="3085"/>
      <c r="N7726" s="3085"/>
      <c r="P7726" s="3206"/>
    </row>
    <row r="7727" spans="1:16" s="3084" customFormat="1" ht="15">
      <c r="A7727" s="3085"/>
      <c r="K7727" s="3168"/>
      <c r="L7727" s="3085"/>
      <c r="M7727" s="3085"/>
      <c r="N7727" s="3085"/>
      <c r="P7727" s="3206"/>
    </row>
    <row r="7728" spans="1:16" s="3084" customFormat="1" ht="15">
      <c r="A7728" s="3085"/>
      <c r="K7728" s="3168"/>
      <c r="L7728" s="3085"/>
      <c r="M7728" s="3085"/>
      <c r="N7728" s="3085"/>
      <c r="P7728" s="3206"/>
    </row>
    <row r="7729" spans="1:16" s="3084" customFormat="1" ht="15">
      <c r="A7729" s="3085"/>
      <c r="K7729" s="3168"/>
      <c r="L7729" s="3085"/>
      <c r="M7729" s="3085"/>
      <c r="N7729" s="3085"/>
      <c r="P7729" s="3206"/>
    </row>
    <row r="7730" spans="1:16" s="3084" customFormat="1" ht="15">
      <c r="A7730" s="3085"/>
      <c r="K7730" s="3168"/>
      <c r="L7730" s="3085"/>
      <c r="M7730" s="3085"/>
      <c r="N7730" s="3085"/>
      <c r="P7730" s="3206"/>
    </row>
    <row r="7731" spans="1:16" s="3084" customFormat="1" ht="15">
      <c r="A7731" s="3085"/>
      <c r="K7731" s="3168"/>
      <c r="L7731" s="3085"/>
      <c r="M7731" s="3085"/>
      <c r="N7731" s="3085"/>
      <c r="P7731" s="3206"/>
    </row>
    <row r="7732" spans="1:16" s="3084" customFormat="1" ht="15">
      <c r="A7732" s="3085"/>
      <c r="K7732" s="3168"/>
      <c r="L7732" s="3085"/>
      <c r="M7732" s="3085"/>
      <c r="N7732" s="3085"/>
      <c r="P7732" s="3206"/>
    </row>
    <row r="7733" spans="1:16" s="3084" customFormat="1" ht="15">
      <c r="A7733" s="3085"/>
      <c r="K7733" s="3168"/>
      <c r="L7733" s="3085"/>
      <c r="M7733" s="3085"/>
      <c r="N7733" s="3085"/>
      <c r="P7733" s="3206"/>
    </row>
    <row r="7734" spans="1:16" s="3084" customFormat="1" ht="15">
      <c r="A7734" s="3085"/>
      <c r="K7734" s="3168"/>
      <c r="L7734" s="3085"/>
      <c r="M7734" s="3085"/>
      <c r="N7734" s="3085"/>
      <c r="P7734" s="3206"/>
    </row>
    <row r="7735" spans="1:16" s="3084" customFormat="1" ht="15">
      <c r="A7735" s="3085"/>
      <c r="K7735" s="3168"/>
      <c r="L7735" s="3085"/>
      <c r="M7735" s="3085"/>
      <c r="N7735" s="3085"/>
      <c r="P7735" s="3206"/>
    </row>
    <row r="7736" spans="1:16" s="3084" customFormat="1" ht="15">
      <c r="A7736" s="3085"/>
      <c r="K7736" s="3168"/>
      <c r="L7736" s="3085"/>
      <c r="M7736" s="3085"/>
      <c r="N7736" s="3085"/>
      <c r="P7736" s="3206"/>
    </row>
    <row r="7737" spans="1:16" s="3084" customFormat="1" ht="15">
      <c r="A7737" s="3085"/>
      <c r="K7737" s="3168"/>
      <c r="L7737" s="3085"/>
      <c r="M7737" s="3085"/>
      <c r="N7737" s="3085"/>
      <c r="P7737" s="3206"/>
    </row>
    <row r="7738" spans="1:16" s="3084" customFormat="1" ht="15">
      <c r="A7738" s="3085"/>
      <c r="K7738" s="3168"/>
      <c r="L7738" s="3085"/>
      <c r="M7738" s="3085"/>
      <c r="N7738" s="3085"/>
      <c r="P7738" s="3206"/>
    </row>
    <row r="7739" spans="1:16" s="3084" customFormat="1" ht="15">
      <c r="A7739" s="3085"/>
      <c r="K7739" s="3168"/>
      <c r="L7739" s="3085"/>
      <c r="M7739" s="3085"/>
      <c r="N7739" s="3085"/>
      <c r="P7739" s="3206"/>
    </row>
    <row r="7740" spans="1:16" s="3084" customFormat="1" ht="15">
      <c r="A7740" s="3085"/>
      <c r="K7740" s="3168"/>
      <c r="L7740" s="3085"/>
      <c r="M7740" s="3085"/>
      <c r="N7740" s="3085"/>
      <c r="P7740" s="3206"/>
    </row>
    <row r="7741" spans="1:16" s="3084" customFormat="1" ht="15">
      <c r="A7741" s="3085"/>
      <c r="K7741" s="3168"/>
      <c r="L7741" s="3085"/>
      <c r="M7741" s="3085"/>
      <c r="N7741" s="3085"/>
      <c r="P7741" s="3206"/>
    </row>
    <row r="7742" spans="1:16" s="3084" customFormat="1" ht="15">
      <c r="A7742" s="3085"/>
      <c r="K7742" s="3168"/>
      <c r="L7742" s="3085"/>
      <c r="M7742" s="3085"/>
      <c r="N7742" s="3085"/>
      <c r="P7742" s="3206"/>
    </row>
    <row r="7743" spans="1:16" s="3084" customFormat="1" ht="15">
      <c r="A7743" s="3085"/>
      <c r="K7743" s="3168"/>
      <c r="L7743" s="3085"/>
      <c r="M7743" s="3085"/>
      <c r="N7743" s="3085"/>
      <c r="P7743" s="3206"/>
    </row>
    <row r="7744" spans="1:16" s="3084" customFormat="1" ht="15">
      <c r="A7744" s="3085"/>
      <c r="K7744" s="3168"/>
      <c r="L7744" s="3085"/>
      <c r="M7744" s="3085"/>
      <c r="N7744" s="3085"/>
      <c r="P7744" s="3206"/>
    </row>
    <row r="7745" spans="1:16" s="3084" customFormat="1" ht="15">
      <c r="A7745" s="3085"/>
      <c r="K7745" s="3168"/>
      <c r="L7745" s="3085"/>
      <c r="M7745" s="3085"/>
      <c r="N7745" s="3085"/>
      <c r="P7745" s="3206"/>
    </row>
    <row r="7746" spans="1:16" s="3084" customFormat="1" ht="15">
      <c r="A7746" s="3085"/>
      <c r="K7746" s="3168"/>
      <c r="L7746" s="3085"/>
      <c r="M7746" s="3085"/>
      <c r="N7746" s="3085"/>
      <c r="P7746" s="3206"/>
    </row>
    <row r="7747" spans="1:16" s="3084" customFormat="1" ht="15">
      <c r="A7747" s="3085"/>
      <c r="K7747" s="3168"/>
      <c r="L7747" s="3085"/>
      <c r="M7747" s="3085"/>
      <c r="N7747" s="3085"/>
      <c r="P7747" s="3206"/>
    </row>
    <row r="7748" spans="1:16" s="3084" customFormat="1" ht="15">
      <c r="A7748" s="3085"/>
      <c r="K7748" s="3168"/>
      <c r="L7748" s="3085"/>
      <c r="M7748" s="3085"/>
      <c r="N7748" s="3085"/>
      <c r="P7748" s="3206"/>
    </row>
    <row r="7749" spans="1:16" s="3084" customFormat="1" ht="15">
      <c r="A7749" s="3085"/>
      <c r="K7749" s="3168"/>
      <c r="L7749" s="3085"/>
      <c r="M7749" s="3085"/>
      <c r="N7749" s="3085"/>
      <c r="P7749" s="3206"/>
    </row>
    <row r="7750" spans="1:16" s="3084" customFormat="1" ht="15">
      <c r="A7750" s="3085"/>
      <c r="K7750" s="3168"/>
      <c r="L7750" s="3085"/>
      <c r="M7750" s="3085"/>
      <c r="N7750" s="3085"/>
      <c r="P7750" s="3206"/>
    </row>
    <row r="7751" spans="1:16" s="3084" customFormat="1" ht="15">
      <c r="A7751" s="3085"/>
      <c r="K7751" s="3168"/>
      <c r="L7751" s="3085"/>
      <c r="M7751" s="3085"/>
      <c r="N7751" s="3085"/>
      <c r="P7751" s="3206"/>
    </row>
    <row r="7752" spans="1:16" s="3084" customFormat="1" ht="15">
      <c r="A7752" s="3085"/>
      <c r="K7752" s="3168"/>
      <c r="L7752" s="3085"/>
      <c r="M7752" s="3085"/>
      <c r="N7752" s="3085"/>
      <c r="P7752" s="3206"/>
    </row>
    <row r="7753" spans="1:16" s="3084" customFormat="1" ht="15">
      <c r="A7753" s="3085"/>
      <c r="K7753" s="3168"/>
      <c r="L7753" s="3085"/>
      <c r="M7753" s="3085"/>
      <c r="N7753" s="3085"/>
      <c r="P7753" s="3206"/>
    </row>
    <row r="7754" spans="1:16" s="3084" customFormat="1" ht="15">
      <c r="A7754" s="3085"/>
      <c r="K7754" s="3168"/>
      <c r="L7754" s="3085"/>
      <c r="M7754" s="3085"/>
      <c r="N7754" s="3085"/>
      <c r="P7754" s="3206"/>
    </row>
    <row r="7755" spans="1:16" s="3084" customFormat="1" ht="15">
      <c r="A7755" s="3085"/>
      <c r="K7755" s="3168"/>
      <c r="L7755" s="3085"/>
      <c r="M7755" s="3085"/>
      <c r="N7755" s="3085"/>
      <c r="P7755" s="3206"/>
    </row>
    <row r="7756" spans="1:16" s="3084" customFormat="1" ht="15">
      <c r="A7756" s="3085"/>
      <c r="K7756" s="3168"/>
      <c r="L7756" s="3085"/>
      <c r="M7756" s="3085"/>
      <c r="N7756" s="3085"/>
      <c r="P7756" s="3206"/>
    </row>
    <row r="7757" spans="1:16" s="3084" customFormat="1" ht="15">
      <c r="A7757" s="3085"/>
      <c r="K7757" s="3168"/>
      <c r="L7757" s="3085"/>
      <c r="M7757" s="3085"/>
      <c r="N7757" s="3085"/>
      <c r="P7757" s="3206"/>
    </row>
    <row r="7758" spans="1:16" s="3084" customFormat="1" ht="15">
      <c r="A7758" s="3085"/>
      <c r="K7758" s="3168"/>
      <c r="L7758" s="3085"/>
      <c r="M7758" s="3085"/>
      <c r="N7758" s="3085"/>
      <c r="P7758" s="3206"/>
    </row>
    <row r="7759" spans="1:16" s="3084" customFormat="1" ht="15">
      <c r="A7759" s="3085"/>
      <c r="K7759" s="3168"/>
      <c r="L7759" s="3085"/>
      <c r="M7759" s="3085"/>
      <c r="N7759" s="3085"/>
      <c r="P7759" s="3206"/>
    </row>
    <row r="7760" spans="1:16" s="3084" customFormat="1" ht="15">
      <c r="A7760" s="3085"/>
      <c r="K7760" s="3168"/>
      <c r="L7760" s="3085"/>
      <c r="M7760" s="3085"/>
      <c r="N7760" s="3085"/>
      <c r="P7760" s="3206"/>
    </row>
    <row r="7761" spans="1:16" s="3084" customFormat="1" ht="15">
      <c r="A7761" s="3085"/>
      <c r="K7761" s="3168"/>
      <c r="L7761" s="3085"/>
      <c r="M7761" s="3085"/>
      <c r="N7761" s="3085"/>
      <c r="P7761" s="3206"/>
    </row>
    <row r="7762" spans="1:16" s="3084" customFormat="1" ht="15">
      <c r="A7762" s="3085"/>
      <c r="K7762" s="3168"/>
      <c r="L7762" s="3085"/>
      <c r="M7762" s="3085"/>
      <c r="N7762" s="3085"/>
      <c r="P7762" s="3206"/>
    </row>
    <row r="7763" spans="1:16" s="3084" customFormat="1" ht="15">
      <c r="A7763" s="3085"/>
      <c r="K7763" s="3168"/>
      <c r="L7763" s="3085"/>
      <c r="M7763" s="3085"/>
      <c r="N7763" s="3085"/>
      <c r="P7763" s="3206"/>
    </row>
    <row r="7764" spans="1:16" s="3084" customFormat="1" ht="15">
      <c r="A7764" s="3085"/>
      <c r="K7764" s="3168"/>
      <c r="L7764" s="3085"/>
      <c r="M7764" s="3085"/>
      <c r="N7764" s="3085"/>
      <c r="P7764" s="3206"/>
    </row>
    <row r="7765" spans="1:16" s="3084" customFormat="1" ht="15">
      <c r="A7765" s="3085"/>
      <c r="K7765" s="3168"/>
      <c r="L7765" s="3085"/>
      <c r="M7765" s="3085"/>
      <c r="N7765" s="3085"/>
      <c r="P7765" s="3206"/>
    </row>
    <row r="7766" spans="1:16" s="3084" customFormat="1" ht="15">
      <c r="A7766" s="3085"/>
      <c r="K7766" s="3168"/>
      <c r="L7766" s="3085"/>
      <c r="M7766" s="3085"/>
      <c r="N7766" s="3085"/>
      <c r="P7766" s="3206"/>
    </row>
    <row r="7767" spans="1:16" s="3084" customFormat="1" ht="15">
      <c r="A7767" s="3085"/>
      <c r="K7767" s="3168"/>
      <c r="L7767" s="3085"/>
      <c r="M7767" s="3085"/>
      <c r="N7767" s="3085"/>
      <c r="P7767" s="3206"/>
    </row>
    <row r="7768" spans="1:16" s="3084" customFormat="1" ht="15">
      <c r="A7768" s="3085"/>
      <c r="K7768" s="3168"/>
      <c r="L7768" s="3085"/>
      <c r="M7768" s="3085"/>
      <c r="N7768" s="3085"/>
      <c r="P7768" s="3206"/>
    </row>
    <row r="7769" spans="1:16" s="3084" customFormat="1" ht="15">
      <c r="A7769" s="3085"/>
      <c r="K7769" s="3168"/>
      <c r="L7769" s="3085"/>
      <c r="M7769" s="3085"/>
      <c r="N7769" s="3085"/>
      <c r="P7769" s="3206"/>
    </row>
    <row r="7770" spans="1:16" s="3084" customFormat="1" ht="15">
      <c r="A7770" s="3085"/>
      <c r="K7770" s="3168"/>
      <c r="L7770" s="3085"/>
      <c r="M7770" s="3085"/>
      <c r="N7770" s="3085"/>
      <c r="P7770" s="3206"/>
    </row>
    <row r="7771" spans="1:16" s="3084" customFormat="1" ht="15">
      <c r="A7771" s="3085"/>
      <c r="K7771" s="3168"/>
      <c r="L7771" s="3085"/>
      <c r="M7771" s="3085"/>
      <c r="N7771" s="3085"/>
      <c r="P7771" s="3206"/>
    </row>
    <row r="7772" spans="1:16" s="3084" customFormat="1" ht="15">
      <c r="A7772" s="3085"/>
      <c r="K7772" s="3168"/>
      <c r="L7772" s="3085"/>
      <c r="M7772" s="3085"/>
      <c r="N7772" s="3085"/>
      <c r="P7772" s="3206"/>
    </row>
    <row r="7773" spans="1:16" s="3084" customFormat="1" ht="15">
      <c r="A7773" s="3085"/>
      <c r="K7773" s="3168"/>
      <c r="L7773" s="3085"/>
      <c r="M7773" s="3085"/>
      <c r="N7773" s="3085"/>
      <c r="P7773" s="3206"/>
    </row>
    <row r="7774" spans="1:16" s="3084" customFormat="1" ht="15">
      <c r="A7774" s="3085"/>
      <c r="K7774" s="3168"/>
      <c r="L7774" s="3085"/>
      <c r="M7774" s="3085"/>
      <c r="N7774" s="3085"/>
      <c r="P7774" s="3206"/>
    </row>
    <row r="7775" spans="1:16" s="3084" customFormat="1" ht="15">
      <c r="A7775" s="3085"/>
      <c r="K7775" s="3168"/>
      <c r="L7775" s="3085"/>
      <c r="M7775" s="3085"/>
      <c r="N7775" s="3085"/>
      <c r="P7775" s="3206"/>
    </row>
    <row r="7776" spans="1:16" s="3084" customFormat="1" ht="15">
      <c r="A7776" s="3085"/>
      <c r="K7776" s="3168"/>
      <c r="L7776" s="3085"/>
      <c r="M7776" s="3085"/>
      <c r="N7776" s="3085"/>
      <c r="P7776" s="3206"/>
    </row>
    <row r="7777" spans="1:16" s="3084" customFormat="1" ht="15">
      <c r="A7777" s="3085"/>
      <c r="K7777" s="3168"/>
      <c r="L7777" s="3085"/>
      <c r="M7777" s="3085"/>
      <c r="N7777" s="3085"/>
      <c r="P7777" s="3206"/>
    </row>
    <row r="7778" spans="1:16" s="3084" customFormat="1" ht="15">
      <c r="A7778" s="3085"/>
      <c r="K7778" s="3168"/>
      <c r="L7778" s="3085"/>
      <c r="M7778" s="3085"/>
      <c r="N7778" s="3085"/>
      <c r="P7778" s="3206"/>
    </row>
    <row r="7779" spans="1:16" s="3084" customFormat="1" ht="15">
      <c r="A7779" s="3085"/>
      <c r="K7779" s="3168"/>
      <c r="L7779" s="3085"/>
      <c r="M7779" s="3085"/>
      <c r="N7779" s="3085"/>
      <c r="P7779" s="3206"/>
    </row>
    <row r="7780" spans="1:16" s="3084" customFormat="1" ht="15">
      <c r="A7780" s="3085"/>
      <c r="K7780" s="3168"/>
      <c r="L7780" s="3085"/>
      <c r="M7780" s="3085"/>
      <c r="N7780" s="3085"/>
      <c r="P7780" s="3206"/>
    </row>
    <row r="7781" spans="1:16" s="3084" customFormat="1" ht="15">
      <c r="A7781" s="3085"/>
      <c r="K7781" s="3168"/>
      <c r="L7781" s="3085"/>
      <c r="M7781" s="3085"/>
      <c r="N7781" s="3085"/>
      <c r="P7781" s="3206"/>
    </row>
    <row r="7782" spans="1:16" s="3084" customFormat="1" ht="15">
      <c r="A7782" s="3085"/>
      <c r="K7782" s="3168"/>
      <c r="L7782" s="3085"/>
      <c r="M7782" s="3085"/>
      <c r="N7782" s="3085"/>
      <c r="P7782" s="3206"/>
    </row>
    <row r="7783" spans="1:16" s="3084" customFormat="1" ht="15">
      <c r="A7783" s="3085"/>
      <c r="K7783" s="3168"/>
      <c r="L7783" s="3085"/>
      <c r="M7783" s="3085"/>
      <c r="N7783" s="3085"/>
      <c r="P7783" s="3206"/>
    </row>
    <row r="7784" spans="1:16" s="3084" customFormat="1" ht="15">
      <c r="A7784" s="3085"/>
      <c r="K7784" s="3168"/>
      <c r="L7784" s="3085"/>
      <c r="M7784" s="3085"/>
      <c r="N7784" s="3085"/>
      <c r="P7784" s="3206"/>
    </row>
    <row r="7785" spans="1:16" s="3084" customFormat="1" ht="15">
      <c r="A7785" s="3085"/>
      <c r="K7785" s="3168"/>
      <c r="L7785" s="3085"/>
      <c r="M7785" s="3085"/>
      <c r="N7785" s="3085"/>
      <c r="P7785" s="3206"/>
    </row>
    <row r="7786" spans="1:16" s="3084" customFormat="1" ht="15">
      <c r="A7786" s="3085"/>
      <c r="K7786" s="3168"/>
      <c r="L7786" s="3085"/>
      <c r="M7786" s="3085"/>
      <c r="N7786" s="3085"/>
      <c r="P7786" s="3206"/>
    </row>
    <row r="7787" spans="1:16" s="3084" customFormat="1" ht="15">
      <c r="A7787" s="3085"/>
      <c r="K7787" s="3168"/>
      <c r="L7787" s="3085"/>
      <c r="M7787" s="3085"/>
      <c r="N7787" s="3085"/>
      <c r="P7787" s="3206"/>
    </row>
    <row r="7788" spans="1:16" s="3084" customFormat="1" ht="15">
      <c r="A7788" s="3085"/>
      <c r="K7788" s="3168"/>
      <c r="L7788" s="3085"/>
      <c r="M7788" s="3085"/>
      <c r="N7788" s="3085"/>
      <c r="P7788" s="3206"/>
    </row>
    <row r="7789" spans="1:16" s="3084" customFormat="1" ht="15">
      <c r="A7789" s="3085"/>
      <c r="K7789" s="3168"/>
      <c r="L7789" s="3085"/>
      <c r="M7789" s="3085"/>
      <c r="N7789" s="3085"/>
      <c r="P7789" s="3206"/>
    </row>
    <row r="7790" spans="1:16" s="3084" customFormat="1" ht="15">
      <c r="A7790" s="3085"/>
      <c r="K7790" s="3168"/>
      <c r="L7790" s="3085"/>
      <c r="M7790" s="3085"/>
      <c r="N7790" s="3085"/>
      <c r="P7790" s="3206"/>
    </row>
    <row r="7791" spans="1:16" s="3084" customFormat="1" ht="15">
      <c r="A7791" s="3085"/>
      <c r="K7791" s="3168"/>
      <c r="L7791" s="3085"/>
      <c r="M7791" s="3085"/>
      <c r="N7791" s="3085"/>
      <c r="P7791" s="3206"/>
    </row>
    <row r="7792" spans="1:16" s="3084" customFormat="1" ht="15">
      <c r="A7792" s="3085"/>
      <c r="K7792" s="3168"/>
      <c r="L7792" s="3085"/>
      <c r="M7792" s="3085"/>
      <c r="N7792" s="3085"/>
      <c r="P7792" s="3206"/>
    </row>
    <row r="7793" spans="1:16" s="3084" customFormat="1" ht="15">
      <c r="A7793" s="3085"/>
      <c r="K7793" s="3168"/>
      <c r="L7793" s="3085"/>
      <c r="M7793" s="3085"/>
      <c r="N7793" s="3085"/>
      <c r="P7793" s="3206"/>
    </row>
    <row r="7794" spans="1:16" s="3084" customFormat="1" ht="15">
      <c r="A7794" s="3085"/>
      <c r="K7794" s="3168"/>
      <c r="L7794" s="3085"/>
      <c r="M7794" s="3085"/>
      <c r="N7794" s="3085"/>
      <c r="P7794" s="3206"/>
    </row>
    <row r="7795" spans="1:16" s="3084" customFormat="1" ht="15">
      <c r="A7795" s="3085"/>
      <c r="K7795" s="3168"/>
      <c r="L7795" s="3085"/>
      <c r="M7795" s="3085"/>
      <c r="N7795" s="3085"/>
      <c r="P7795" s="3206"/>
    </row>
    <row r="7796" spans="1:16" s="3084" customFormat="1" ht="15">
      <c r="A7796" s="3085"/>
      <c r="K7796" s="3168"/>
      <c r="L7796" s="3085"/>
      <c r="M7796" s="3085"/>
      <c r="N7796" s="3085"/>
      <c r="P7796" s="3206"/>
    </row>
    <row r="7797" spans="1:16" s="3084" customFormat="1" ht="15">
      <c r="A7797" s="3085"/>
      <c r="K7797" s="3168"/>
      <c r="L7797" s="3085"/>
      <c r="M7797" s="3085"/>
      <c r="N7797" s="3085"/>
      <c r="P7797" s="3206"/>
    </row>
    <row r="7798" spans="1:16" s="3084" customFormat="1" ht="15">
      <c r="A7798" s="3085"/>
      <c r="K7798" s="3168"/>
      <c r="L7798" s="3085"/>
      <c r="M7798" s="3085"/>
      <c r="N7798" s="3085"/>
      <c r="P7798" s="3206"/>
    </row>
    <row r="7799" spans="1:16" s="3084" customFormat="1" ht="15">
      <c r="A7799" s="3085"/>
      <c r="K7799" s="3168"/>
      <c r="L7799" s="3085"/>
      <c r="M7799" s="3085"/>
      <c r="N7799" s="3085"/>
      <c r="P7799" s="3206"/>
    </row>
    <row r="7800" spans="1:16" s="3084" customFormat="1" ht="15">
      <c r="A7800" s="3085"/>
      <c r="K7800" s="3168"/>
      <c r="L7800" s="3085"/>
      <c r="M7800" s="3085"/>
      <c r="N7800" s="3085"/>
      <c r="P7800" s="3206"/>
    </row>
    <row r="7801" spans="1:16" s="3084" customFormat="1" ht="15">
      <c r="A7801" s="3085"/>
      <c r="K7801" s="3168"/>
      <c r="L7801" s="3085"/>
      <c r="M7801" s="3085"/>
      <c r="N7801" s="3085"/>
      <c r="P7801" s="3206"/>
    </row>
    <row r="7802" spans="1:16" s="3084" customFormat="1" ht="15">
      <c r="A7802" s="3085"/>
      <c r="K7802" s="3168"/>
      <c r="L7802" s="3085"/>
      <c r="M7802" s="3085"/>
      <c r="N7802" s="3085"/>
      <c r="P7802" s="3206"/>
    </row>
    <row r="7803" spans="1:16" s="3084" customFormat="1" ht="15">
      <c r="A7803" s="3085"/>
      <c r="K7803" s="3168"/>
      <c r="L7803" s="3085"/>
      <c r="M7803" s="3085"/>
      <c r="N7803" s="3085"/>
      <c r="P7803" s="3206"/>
    </row>
    <row r="7804" spans="1:16" s="3084" customFormat="1" ht="15">
      <c r="A7804" s="3085"/>
      <c r="K7804" s="3168"/>
      <c r="L7804" s="3085"/>
      <c r="M7804" s="3085"/>
      <c r="N7804" s="3085"/>
      <c r="P7804" s="3206"/>
    </row>
    <row r="7805" spans="1:16" s="3084" customFormat="1" ht="15">
      <c r="A7805" s="3085"/>
      <c r="K7805" s="3168"/>
      <c r="L7805" s="3085"/>
      <c r="M7805" s="3085"/>
      <c r="N7805" s="3085"/>
      <c r="P7805" s="3206"/>
    </row>
    <row r="7806" spans="1:16" s="3084" customFormat="1" ht="15">
      <c r="A7806" s="3085"/>
      <c r="K7806" s="3168"/>
      <c r="L7806" s="3085"/>
      <c r="M7806" s="3085"/>
      <c r="N7806" s="3085"/>
      <c r="P7806" s="3206"/>
    </row>
    <row r="7807" spans="1:16" s="3084" customFormat="1" ht="15">
      <c r="A7807" s="3085"/>
      <c r="K7807" s="3168"/>
      <c r="L7807" s="3085"/>
      <c r="M7807" s="3085"/>
      <c r="N7807" s="3085"/>
      <c r="P7807" s="3206"/>
    </row>
    <row r="7808" spans="1:16" s="3084" customFormat="1" ht="15">
      <c r="A7808" s="3085"/>
      <c r="K7808" s="3168"/>
      <c r="L7808" s="3085"/>
      <c r="M7808" s="3085"/>
      <c r="N7808" s="3085"/>
      <c r="P7808" s="3206"/>
    </row>
    <row r="7809" spans="1:16" s="3084" customFormat="1" ht="15">
      <c r="A7809" s="3085"/>
      <c r="K7809" s="3168"/>
      <c r="L7809" s="3085"/>
      <c r="M7809" s="3085"/>
      <c r="N7809" s="3085"/>
      <c r="P7809" s="3206"/>
    </row>
    <row r="7810" spans="1:16" s="3084" customFormat="1" ht="15">
      <c r="A7810" s="3085"/>
      <c r="K7810" s="3168"/>
      <c r="L7810" s="3085"/>
      <c r="M7810" s="3085"/>
      <c r="N7810" s="3085"/>
      <c r="P7810" s="3206"/>
    </row>
    <row r="7811" spans="1:16" s="3084" customFormat="1" ht="15">
      <c r="A7811" s="3085"/>
      <c r="K7811" s="3168"/>
      <c r="L7811" s="3085"/>
      <c r="M7811" s="3085"/>
      <c r="N7811" s="3085"/>
      <c r="P7811" s="3206"/>
    </row>
    <row r="7812" spans="1:16" s="3084" customFormat="1" ht="15">
      <c r="A7812" s="3085"/>
      <c r="K7812" s="3168"/>
      <c r="L7812" s="3085"/>
      <c r="M7812" s="3085"/>
      <c r="N7812" s="3085"/>
      <c r="P7812" s="3206"/>
    </row>
    <row r="7813" spans="1:16" s="3084" customFormat="1" ht="15">
      <c r="A7813" s="3085"/>
      <c r="K7813" s="3168"/>
      <c r="L7813" s="3085"/>
      <c r="M7813" s="3085"/>
      <c r="N7813" s="3085"/>
      <c r="P7813" s="3206"/>
    </row>
    <row r="7814" spans="1:16" s="3084" customFormat="1" ht="15">
      <c r="A7814" s="3085"/>
      <c r="K7814" s="3168"/>
      <c r="L7814" s="3085"/>
      <c r="M7814" s="3085"/>
      <c r="N7814" s="3085"/>
      <c r="P7814" s="3206"/>
    </row>
    <row r="7815" spans="1:16" s="3084" customFormat="1" ht="15">
      <c r="A7815" s="3085"/>
      <c r="K7815" s="3168"/>
      <c r="L7815" s="3085"/>
      <c r="M7815" s="3085"/>
      <c r="N7815" s="3085"/>
      <c r="P7815" s="3206"/>
    </row>
    <row r="7816" spans="1:16" s="3084" customFormat="1" ht="15">
      <c r="A7816" s="3085"/>
      <c r="K7816" s="3168"/>
      <c r="L7816" s="3085"/>
      <c r="M7816" s="3085"/>
      <c r="N7816" s="3085"/>
      <c r="P7816" s="3206"/>
    </row>
    <row r="7817" spans="1:16" s="3084" customFormat="1" ht="15">
      <c r="A7817" s="3085"/>
      <c r="K7817" s="3168"/>
      <c r="L7817" s="3085"/>
      <c r="M7817" s="3085"/>
      <c r="N7817" s="3085"/>
      <c r="P7817" s="3206"/>
    </row>
    <row r="7818" spans="1:16" s="3084" customFormat="1" ht="15">
      <c r="A7818" s="3085"/>
      <c r="K7818" s="3168"/>
      <c r="L7818" s="3085"/>
      <c r="M7818" s="3085"/>
      <c r="N7818" s="3085"/>
      <c r="P7818" s="3206"/>
    </row>
    <row r="7819" spans="1:16" s="3084" customFormat="1" ht="15">
      <c r="A7819" s="3085"/>
      <c r="K7819" s="3168"/>
      <c r="L7819" s="3085"/>
      <c r="M7819" s="3085"/>
      <c r="N7819" s="3085"/>
      <c r="P7819" s="3206"/>
    </row>
    <row r="7820" spans="1:16" s="3084" customFormat="1" ht="15">
      <c r="A7820" s="3085"/>
      <c r="K7820" s="3168"/>
      <c r="L7820" s="3085"/>
      <c r="M7820" s="3085"/>
      <c r="N7820" s="3085"/>
      <c r="P7820" s="3206"/>
    </row>
    <row r="7821" spans="1:16" s="3084" customFormat="1" ht="15">
      <c r="A7821" s="3085"/>
      <c r="K7821" s="3168"/>
      <c r="L7821" s="3085"/>
      <c r="M7821" s="3085"/>
      <c r="N7821" s="3085"/>
      <c r="P7821" s="3206"/>
    </row>
    <row r="7822" spans="1:16" s="3084" customFormat="1" ht="15">
      <c r="A7822" s="3085"/>
      <c r="K7822" s="3168"/>
      <c r="L7822" s="3085"/>
      <c r="M7822" s="3085"/>
      <c r="N7822" s="3085"/>
      <c r="P7822" s="3206"/>
    </row>
    <row r="7823" spans="1:16" s="3084" customFormat="1" ht="15">
      <c r="A7823" s="3085"/>
      <c r="K7823" s="3168"/>
      <c r="L7823" s="3085"/>
      <c r="M7823" s="3085"/>
      <c r="N7823" s="3085"/>
      <c r="P7823" s="3206"/>
    </row>
    <row r="7824" spans="1:16" s="3084" customFormat="1" ht="15">
      <c r="A7824" s="3085"/>
      <c r="K7824" s="3168"/>
      <c r="L7824" s="3085"/>
      <c r="M7824" s="3085"/>
      <c r="N7824" s="3085"/>
      <c r="P7824" s="3206"/>
    </row>
    <row r="7825" spans="1:16" s="3084" customFormat="1" ht="15">
      <c r="A7825" s="3085"/>
      <c r="K7825" s="3168"/>
      <c r="L7825" s="3085"/>
      <c r="M7825" s="3085"/>
      <c r="N7825" s="3085"/>
      <c r="P7825" s="3206"/>
    </row>
    <row r="7826" spans="1:16" s="3084" customFormat="1" ht="15">
      <c r="A7826" s="3085"/>
      <c r="K7826" s="3168"/>
      <c r="L7826" s="3085"/>
      <c r="M7826" s="3085"/>
      <c r="N7826" s="3085"/>
      <c r="P7826" s="3206"/>
    </row>
    <row r="7827" spans="1:16" s="3084" customFormat="1" ht="15">
      <c r="A7827" s="3085"/>
      <c r="K7827" s="3168"/>
      <c r="L7827" s="3085"/>
      <c r="M7827" s="3085"/>
      <c r="N7827" s="3085"/>
      <c r="P7827" s="3206"/>
    </row>
    <row r="7828" spans="1:16" s="3084" customFormat="1" ht="15">
      <c r="A7828" s="3085"/>
      <c r="K7828" s="3168"/>
      <c r="L7828" s="3085"/>
      <c r="M7828" s="3085"/>
      <c r="N7828" s="3085"/>
      <c r="P7828" s="3206"/>
    </row>
    <row r="7829" spans="1:16" s="3084" customFormat="1" ht="15">
      <c r="A7829" s="3085"/>
      <c r="K7829" s="3168"/>
      <c r="L7829" s="3085"/>
      <c r="M7829" s="3085"/>
      <c r="N7829" s="3085"/>
      <c r="P7829" s="3206"/>
    </row>
    <row r="7830" spans="1:16" s="3084" customFormat="1" ht="15">
      <c r="A7830" s="3085"/>
      <c r="K7830" s="3168"/>
      <c r="L7830" s="3085"/>
      <c r="M7830" s="3085"/>
      <c r="N7830" s="3085"/>
      <c r="P7830" s="3206"/>
    </row>
    <row r="7831" spans="1:16" s="3084" customFormat="1" ht="15">
      <c r="A7831" s="3085"/>
      <c r="K7831" s="3168"/>
      <c r="L7831" s="3085"/>
      <c r="M7831" s="3085"/>
      <c r="N7831" s="3085"/>
      <c r="P7831" s="3206"/>
    </row>
    <row r="7832" spans="1:16" s="3084" customFormat="1" ht="15">
      <c r="A7832" s="3085"/>
      <c r="K7832" s="3168"/>
      <c r="L7832" s="3085"/>
      <c r="M7832" s="3085"/>
      <c r="N7832" s="3085"/>
      <c r="P7832" s="3206"/>
    </row>
    <row r="7833" spans="1:16" s="3084" customFormat="1" ht="15">
      <c r="A7833" s="3085"/>
      <c r="K7833" s="3168"/>
      <c r="L7833" s="3085"/>
      <c r="M7833" s="3085"/>
      <c r="N7833" s="3085"/>
      <c r="P7833" s="3206"/>
    </row>
    <row r="7834" spans="1:16" s="3084" customFormat="1" ht="15">
      <c r="A7834" s="3085"/>
      <c r="K7834" s="3168"/>
      <c r="L7834" s="3085"/>
      <c r="M7834" s="3085"/>
      <c r="N7834" s="3085"/>
      <c r="P7834" s="3206"/>
    </row>
    <row r="7835" spans="1:16" s="3084" customFormat="1" ht="15">
      <c r="A7835" s="3085"/>
      <c r="K7835" s="3168"/>
      <c r="L7835" s="3085"/>
      <c r="M7835" s="3085"/>
      <c r="N7835" s="3085"/>
      <c r="P7835" s="3206"/>
    </row>
    <row r="7836" spans="1:16" s="3084" customFormat="1" ht="15">
      <c r="A7836" s="3085"/>
      <c r="K7836" s="3168"/>
      <c r="L7836" s="3085"/>
      <c r="M7836" s="3085"/>
      <c r="N7836" s="3085"/>
      <c r="P7836" s="3206"/>
    </row>
    <row r="7837" spans="1:16" s="3084" customFormat="1" ht="15">
      <c r="A7837" s="3085"/>
      <c r="K7837" s="3168"/>
      <c r="L7837" s="3085"/>
      <c r="M7837" s="3085"/>
      <c r="N7837" s="3085"/>
      <c r="P7837" s="3206"/>
    </row>
    <row r="7838" spans="1:16" s="3084" customFormat="1" ht="15">
      <c r="A7838" s="3085"/>
      <c r="K7838" s="3168"/>
      <c r="L7838" s="3085"/>
      <c r="M7838" s="3085"/>
      <c r="N7838" s="3085"/>
      <c r="P7838" s="3206"/>
    </row>
    <row r="7839" spans="1:16" s="3084" customFormat="1" ht="15">
      <c r="A7839" s="3085"/>
      <c r="K7839" s="3168"/>
      <c r="L7839" s="3085"/>
      <c r="M7839" s="3085"/>
      <c r="N7839" s="3085"/>
      <c r="P7839" s="3206"/>
    </row>
    <row r="7840" spans="1:16" s="3084" customFormat="1" ht="15">
      <c r="A7840" s="3085"/>
      <c r="K7840" s="3168"/>
      <c r="L7840" s="3085"/>
      <c r="M7840" s="3085"/>
      <c r="N7840" s="3085"/>
      <c r="P7840" s="3206"/>
    </row>
    <row r="7841" spans="1:16" s="3084" customFormat="1" ht="15">
      <c r="A7841" s="3085"/>
      <c r="K7841" s="3168"/>
      <c r="L7841" s="3085"/>
      <c r="M7841" s="3085"/>
      <c r="N7841" s="3085"/>
      <c r="P7841" s="3206"/>
    </row>
    <row r="7842" spans="1:16" s="3084" customFormat="1" ht="15">
      <c r="A7842" s="3085"/>
      <c r="K7842" s="3168"/>
      <c r="L7842" s="3085"/>
      <c r="M7842" s="3085"/>
      <c r="N7842" s="3085"/>
      <c r="P7842" s="3206"/>
    </row>
    <row r="7843" spans="1:16" s="3084" customFormat="1" ht="15">
      <c r="A7843" s="3085"/>
      <c r="K7843" s="3168"/>
      <c r="L7843" s="3085"/>
      <c r="M7843" s="3085"/>
      <c r="N7843" s="3085"/>
      <c r="P7843" s="3206"/>
    </row>
    <row r="7844" spans="1:16" s="3084" customFormat="1" ht="15">
      <c r="A7844" s="3085"/>
      <c r="K7844" s="3168"/>
      <c r="L7844" s="3085"/>
      <c r="M7844" s="3085"/>
      <c r="N7844" s="3085"/>
      <c r="P7844" s="3206"/>
    </row>
    <row r="7845" spans="1:16" s="3084" customFormat="1" ht="15">
      <c r="A7845" s="3085"/>
      <c r="K7845" s="3168"/>
      <c r="L7845" s="3085"/>
      <c r="M7845" s="3085"/>
      <c r="N7845" s="3085"/>
      <c r="P7845" s="3206"/>
    </row>
    <row r="7846" spans="1:16" s="3084" customFormat="1" ht="15">
      <c r="A7846" s="3085"/>
      <c r="K7846" s="3168"/>
      <c r="L7846" s="3085"/>
      <c r="M7846" s="3085"/>
      <c r="N7846" s="3085"/>
      <c r="P7846" s="3206"/>
    </row>
    <row r="7847" spans="1:16" s="3084" customFormat="1" ht="15">
      <c r="A7847" s="3085"/>
      <c r="K7847" s="3168"/>
      <c r="L7847" s="3085"/>
      <c r="M7847" s="3085"/>
      <c r="N7847" s="3085"/>
      <c r="P7847" s="3206"/>
    </row>
    <row r="7848" spans="1:16" s="3084" customFormat="1" ht="15">
      <c r="A7848" s="3085"/>
      <c r="K7848" s="3168"/>
      <c r="L7848" s="3085"/>
      <c r="M7848" s="3085"/>
      <c r="N7848" s="3085"/>
      <c r="P7848" s="3206"/>
    </row>
    <row r="7849" spans="1:16" s="3084" customFormat="1" ht="15">
      <c r="A7849" s="3085"/>
      <c r="K7849" s="3168"/>
      <c r="L7849" s="3085"/>
      <c r="M7849" s="3085"/>
      <c r="N7849" s="3085"/>
      <c r="P7849" s="3206"/>
    </row>
    <row r="7850" spans="1:16" s="3084" customFormat="1" ht="15">
      <c r="A7850" s="3085"/>
      <c r="K7850" s="3168"/>
      <c r="L7850" s="3085"/>
      <c r="M7850" s="3085"/>
      <c r="N7850" s="3085"/>
      <c r="P7850" s="3206"/>
    </row>
    <row r="7851" spans="1:16" s="3084" customFormat="1" ht="15">
      <c r="A7851" s="3085"/>
      <c r="K7851" s="3168"/>
      <c r="L7851" s="3085"/>
      <c r="M7851" s="3085"/>
      <c r="N7851" s="3085"/>
      <c r="P7851" s="3206"/>
    </row>
    <row r="7852" spans="1:16" s="3084" customFormat="1" ht="15">
      <c r="A7852" s="3085"/>
      <c r="K7852" s="3168"/>
      <c r="L7852" s="3085"/>
      <c r="M7852" s="3085"/>
      <c r="N7852" s="3085"/>
      <c r="P7852" s="3206"/>
    </row>
    <row r="7853" spans="1:16" s="3084" customFormat="1" ht="15">
      <c r="A7853" s="3085"/>
      <c r="K7853" s="3168"/>
      <c r="L7853" s="3085"/>
      <c r="M7853" s="3085"/>
      <c r="N7853" s="3085"/>
      <c r="P7853" s="3206"/>
    </row>
    <row r="7854" spans="1:16" s="3084" customFormat="1" ht="15">
      <c r="A7854" s="3085"/>
      <c r="K7854" s="3168"/>
      <c r="L7854" s="3085"/>
      <c r="M7854" s="3085"/>
      <c r="N7854" s="3085"/>
      <c r="P7854" s="3206"/>
    </row>
    <row r="7855" spans="1:16" s="3084" customFormat="1" ht="15">
      <c r="A7855" s="3085"/>
      <c r="K7855" s="3168"/>
      <c r="L7855" s="3085"/>
      <c r="M7855" s="3085"/>
      <c r="N7855" s="3085"/>
      <c r="P7855" s="3206"/>
    </row>
    <row r="7856" spans="1:16" s="3084" customFormat="1" ht="15">
      <c r="A7856" s="3085"/>
      <c r="K7856" s="3168"/>
      <c r="L7856" s="3085"/>
      <c r="M7856" s="3085"/>
      <c r="N7856" s="3085"/>
      <c r="P7856" s="3206"/>
    </row>
    <row r="7857" spans="1:16" s="3084" customFormat="1" ht="15">
      <c r="A7857" s="3085"/>
      <c r="K7857" s="3168"/>
      <c r="L7857" s="3085"/>
      <c r="M7857" s="3085"/>
      <c r="N7857" s="3085"/>
      <c r="P7857" s="3206"/>
    </row>
    <row r="7858" spans="1:16" s="3084" customFormat="1" ht="15">
      <c r="A7858" s="3085"/>
      <c r="K7858" s="3168"/>
      <c r="L7858" s="3085"/>
      <c r="M7858" s="3085"/>
      <c r="N7858" s="3085"/>
      <c r="P7858" s="3206"/>
    </row>
    <row r="7859" spans="1:16" s="3084" customFormat="1" ht="15">
      <c r="A7859" s="3085"/>
      <c r="K7859" s="3168"/>
      <c r="L7859" s="3085"/>
      <c r="M7859" s="3085"/>
      <c r="N7859" s="3085"/>
      <c r="P7859" s="3206"/>
    </row>
    <row r="7860" spans="1:16" s="3084" customFormat="1" ht="15">
      <c r="A7860" s="3085"/>
      <c r="K7860" s="3168"/>
      <c r="L7860" s="3085"/>
      <c r="M7860" s="3085"/>
      <c r="N7860" s="3085"/>
      <c r="P7860" s="3206"/>
    </row>
    <row r="7861" spans="1:16" s="3084" customFormat="1" ht="15">
      <c r="A7861" s="3085"/>
      <c r="K7861" s="3168"/>
      <c r="L7861" s="3085"/>
      <c r="M7861" s="3085"/>
      <c r="N7861" s="3085"/>
      <c r="P7861" s="3206"/>
    </row>
    <row r="7862" spans="1:16" s="3084" customFormat="1" ht="15">
      <c r="A7862" s="3085"/>
      <c r="K7862" s="3168"/>
      <c r="L7862" s="3085"/>
      <c r="M7862" s="3085"/>
      <c r="N7862" s="3085"/>
      <c r="P7862" s="3206"/>
    </row>
    <row r="7863" spans="1:16" s="3084" customFormat="1" ht="15">
      <c r="A7863" s="3085"/>
      <c r="K7863" s="3168"/>
      <c r="L7863" s="3085"/>
      <c r="M7863" s="3085"/>
      <c r="N7863" s="3085"/>
      <c r="P7863" s="3206"/>
    </row>
    <row r="7864" spans="1:16" s="3084" customFormat="1" ht="15">
      <c r="A7864" s="3085"/>
      <c r="K7864" s="3168"/>
      <c r="L7864" s="3085"/>
      <c r="M7864" s="3085"/>
      <c r="N7864" s="3085"/>
      <c r="P7864" s="3206"/>
    </row>
    <row r="7865" spans="1:16" s="3084" customFormat="1" ht="15">
      <c r="A7865" s="3085"/>
      <c r="K7865" s="3168"/>
      <c r="L7865" s="3085"/>
      <c r="M7865" s="3085"/>
      <c r="N7865" s="3085"/>
      <c r="P7865" s="3206"/>
    </row>
    <row r="7866" spans="1:16" s="3084" customFormat="1" ht="15">
      <c r="A7866" s="3085"/>
      <c r="K7866" s="3168"/>
      <c r="L7866" s="3085"/>
      <c r="M7866" s="3085"/>
      <c r="N7866" s="3085"/>
      <c r="P7866" s="3206"/>
    </row>
    <row r="7867" spans="1:16" s="3084" customFormat="1" ht="15">
      <c r="A7867" s="3085"/>
      <c r="K7867" s="3168"/>
      <c r="L7867" s="3085"/>
      <c r="M7867" s="3085"/>
      <c r="N7867" s="3085"/>
      <c r="P7867" s="3206"/>
    </row>
    <row r="7868" spans="1:16" s="3084" customFormat="1" ht="15">
      <c r="A7868" s="3085"/>
      <c r="K7868" s="3168"/>
      <c r="L7868" s="3085"/>
      <c r="M7868" s="3085"/>
      <c r="N7868" s="3085"/>
      <c r="P7868" s="3206"/>
    </row>
    <row r="7869" spans="1:16" s="3084" customFormat="1" ht="15">
      <c r="A7869" s="3085"/>
      <c r="K7869" s="3168"/>
      <c r="L7869" s="3085"/>
      <c r="M7869" s="3085"/>
      <c r="N7869" s="3085"/>
      <c r="P7869" s="3206"/>
    </row>
    <row r="7870" spans="1:16" s="3084" customFormat="1" ht="15">
      <c r="A7870" s="3085"/>
      <c r="K7870" s="3168"/>
      <c r="L7870" s="3085"/>
      <c r="M7870" s="3085"/>
      <c r="N7870" s="3085"/>
      <c r="P7870" s="3206"/>
    </row>
    <row r="7871" spans="1:16" s="3084" customFormat="1" ht="15">
      <c r="A7871" s="3085"/>
      <c r="K7871" s="3168"/>
      <c r="L7871" s="3085"/>
      <c r="M7871" s="3085"/>
      <c r="N7871" s="3085"/>
      <c r="P7871" s="3206"/>
    </row>
    <row r="7872" spans="1:16" s="3084" customFormat="1" ht="15">
      <c r="A7872" s="3085"/>
      <c r="K7872" s="3168"/>
      <c r="L7872" s="3085"/>
      <c r="M7872" s="3085"/>
      <c r="N7872" s="3085"/>
      <c r="P7872" s="3206"/>
    </row>
    <row r="7873" spans="1:16" s="3084" customFormat="1" ht="15">
      <c r="A7873" s="3085"/>
      <c r="K7873" s="3168"/>
      <c r="L7873" s="3085"/>
      <c r="M7873" s="3085"/>
      <c r="N7873" s="3085"/>
      <c r="P7873" s="3206"/>
    </row>
    <row r="7874" spans="1:16" s="3084" customFormat="1" ht="15">
      <c r="A7874" s="3085"/>
      <c r="K7874" s="3168"/>
      <c r="L7874" s="3085"/>
      <c r="M7874" s="3085"/>
      <c r="N7874" s="3085"/>
      <c r="P7874" s="3206"/>
    </row>
    <row r="7875" spans="1:16" s="3084" customFormat="1" ht="15">
      <c r="A7875" s="3085"/>
      <c r="K7875" s="3168"/>
      <c r="L7875" s="3085"/>
      <c r="M7875" s="3085"/>
      <c r="N7875" s="3085"/>
      <c r="P7875" s="3206"/>
    </row>
    <row r="7876" spans="1:16" s="3084" customFormat="1" ht="15">
      <c r="A7876" s="3085"/>
      <c r="K7876" s="3168"/>
      <c r="L7876" s="3085"/>
      <c r="M7876" s="3085"/>
      <c r="N7876" s="3085"/>
      <c r="P7876" s="3206"/>
    </row>
    <row r="7877" spans="1:16" s="3084" customFormat="1" ht="15">
      <c r="A7877" s="3085"/>
      <c r="K7877" s="3168"/>
      <c r="L7877" s="3085"/>
      <c r="M7877" s="3085"/>
      <c r="N7877" s="3085"/>
      <c r="P7877" s="3206"/>
    </row>
    <row r="7878" spans="1:16" s="3084" customFormat="1" ht="15">
      <c r="A7878" s="3085"/>
      <c r="K7878" s="3168"/>
      <c r="L7878" s="3085"/>
      <c r="M7878" s="3085"/>
      <c r="N7878" s="3085"/>
      <c r="P7878" s="3206"/>
    </row>
    <row r="7879" spans="1:16" s="3084" customFormat="1" ht="15">
      <c r="A7879" s="3085"/>
      <c r="K7879" s="3168"/>
      <c r="L7879" s="3085"/>
      <c r="M7879" s="3085"/>
      <c r="N7879" s="3085"/>
      <c r="P7879" s="3206"/>
    </row>
    <row r="7880" spans="1:16" s="3084" customFormat="1" ht="15">
      <c r="A7880" s="3085"/>
      <c r="K7880" s="3168"/>
      <c r="L7880" s="3085"/>
      <c r="M7880" s="3085"/>
      <c r="N7880" s="3085"/>
      <c r="P7880" s="3206"/>
    </row>
    <row r="7881" spans="1:16" s="3084" customFormat="1" ht="15">
      <c r="A7881" s="3085"/>
      <c r="K7881" s="3168"/>
      <c r="L7881" s="3085"/>
      <c r="M7881" s="3085"/>
      <c r="N7881" s="3085"/>
      <c r="P7881" s="3206"/>
    </row>
    <row r="7882" spans="1:16" s="3084" customFormat="1" ht="15">
      <c r="A7882" s="3085"/>
      <c r="K7882" s="3168"/>
      <c r="L7882" s="3085"/>
      <c r="M7882" s="3085"/>
      <c r="N7882" s="3085"/>
      <c r="P7882" s="3206"/>
    </row>
    <row r="7883" spans="1:16" s="3084" customFormat="1" ht="15">
      <c r="A7883" s="3085"/>
      <c r="K7883" s="3168"/>
      <c r="L7883" s="3085"/>
      <c r="M7883" s="3085"/>
      <c r="N7883" s="3085"/>
      <c r="P7883" s="3206"/>
    </row>
    <row r="7884" spans="1:16" s="3084" customFormat="1" ht="15">
      <c r="A7884" s="3085"/>
      <c r="K7884" s="3168"/>
      <c r="L7884" s="3085"/>
      <c r="M7884" s="3085"/>
      <c r="N7884" s="3085"/>
      <c r="P7884" s="3206"/>
    </row>
    <row r="7885" spans="1:16" s="3084" customFormat="1" ht="15">
      <c r="A7885" s="3085"/>
      <c r="K7885" s="3168"/>
      <c r="L7885" s="3085"/>
      <c r="M7885" s="3085"/>
      <c r="N7885" s="3085"/>
      <c r="P7885" s="3206"/>
    </row>
    <row r="7886" spans="1:16" s="3084" customFormat="1" ht="15">
      <c r="A7886" s="3085"/>
      <c r="K7886" s="3168"/>
      <c r="L7886" s="3085"/>
      <c r="M7886" s="3085"/>
      <c r="N7886" s="3085"/>
      <c r="P7886" s="3206"/>
    </row>
    <row r="7887" spans="1:16" s="3084" customFormat="1" ht="15">
      <c r="A7887" s="3085"/>
      <c r="K7887" s="3168"/>
      <c r="L7887" s="3085"/>
      <c r="M7887" s="3085"/>
      <c r="N7887" s="3085"/>
      <c r="P7887" s="3206"/>
    </row>
    <row r="7888" spans="1:16" s="3084" customFormat="1" ht="15">
      <c r="A7888" s="3085"/>
      <c r="K7888" s="3168"/>
      <c r="L7888" s="3085"/>
      <c r="M7888" s="3085"/>
      <c r="N7888" s="3085"/>
      <c r="P7888" s="3206"/>
    </row>
    <row r="7889" spans="1:16" s="3084" customFormat="1" ht="15">
      <c r="A7889" s="3085"/>
      <c r="K7889" s="3168"/>
      <c r="L7889" s="3085"/>
      <c r="M7889" s="3085"/>
      <c r="N7889" s="3085"/>
      <c r="P7889" s="3206"/>
    </row>
    <row r="7890" spans="1:16" s="3084" customFormat="1" ht="15">
      <c r="A7890" s="3085"/>
      <c r="K7890" s="3168"/>
      <c r="L7890" s="3085"/>
      <c r="M7890" s="3085"/>
      <c r="N7890" s="3085"/>
      <c r="P7890" s="3206"/>
    </row>
    <row r="7891" spans="1:16" s="3084" customFormat="1" ht="15">
      <c r="A7891" s="3085"/>
      <c r="K7891" s="3168"/>
      <c r="L7891" s="3085"/>
      <c r="M7891" s="3085"/>
      <c r="N7891" s="3085"/>
      <c r="P7891" s="3206"/>
    </row>
    <row r="7892" spans="1:16" s="3084" customFormat="1" ht="15">
      <c r="A7892" s="3085"/>
      <c r="K7892" s="3168"/>
      <c r="L7892" s="3085"/>
      <c r="M7892" s="3085"/>
      <c r="N7892" s="3085"/>
      <c r="P7892" s="3206"/>
    </row>
    <row r="7893" spans="1:16" s="3084" customFormat="1" ht="15">
      <c r="A7893" s="3085"/>
      <c r="K7893" s="3168"/>
      <c r="L7893" s="3085"/>
      <c r="M7893" s="3085"/>
      <c r="N7893" s="3085"/>
      <c r="P7893" s="3206"/>
    </row>
    <row r="7894" spans="1:16" s="3084" customFormat="1" ht="15">
      <c r="A7894" s="3085"/>
      <c r="K7894" s="3168"/>
      <c r="L7894" s="3085"/>
      <c r="M7894" s="3085"/>
      <c r="N7894" s="3085"/>
      <c r="P7894" s="3206"/>
    </row>
    <row r="7895" spans="1:16" s="3084" customFormat="1" ht="15">
      <c r="A7895" s="3085"/>
      <c r="K7895" s="3168"/>
      <c r="L7895" s="3085"/>
      <c r="M7895" s="3085"/>
      <c r="N7895" s="3085"/>
      <c r="P7895" s="3206"/>
    </row>
    <row r="7896" spans="1:16" s="3084" customFormat="1" ht="15">
      <c r="A7896" s="3085"/>
      <c r="K7896" s="3168"/>
      <c r="L7896" s="3085"/>
      <c r="M7896" s="3085"/>
      <c r="N7896" s="3085"/>
      <c r="P7896" s="3206"/>
    </row>
    <row r="7897" spans="1:16" s="3084" customFormat="1" ht="15">
      <c r="A7897" s="3085"/>
      <c r="K7897" s="3168"/>
      <c r="L7897" s="3085"/>
      <c r="M7897" s="3085"/>
      <c r="N7897" s="3085"/>
      <c r="P7897" s="3206"/>
    </row>
    <row r="7898" spans="1:16" s="3084" customFormat="1" ht="15">
      <c r="A7898" s="3085"/>
      <c r="K7898" s="3168"/>
      <c r="L7898" s="3085"/>
      <c r="M7898" s="3085"/>
      <c r="N7898" s="3085"/>
      <c r="P7898" s="3206"/>
    </row>
    <row r="7899" spans="1:16" s="3084" customFormat="1" ht="15">
      <c r="A7899" s="3085"/>
      <c r="K7899" s="3168"/>
      <c r="L7899" s="3085"/>
      <c r="M7899" s="3085"/>
      <c r="N7899" s="3085"/>
      <c r="P7899" s="3206"/>
    </row>
    <row r="7900" spans="1:16" s="3084" customFormat="1" ht="15">
      <c r="A7900" s="3085"/>
      <c r="K7900" s="3168"/>
      <c r="L7900" s="3085"/>
      <c r="M7900" s="3085"/>
      <c r="N7900" s="3085"/>
      <c r="P7900" s="3206"/>
    </row>
    <row r="7901" spans="1:16" s="3084" customFormat="1" ht="15">
      <c r="A7901" s="3085"/>
      <c r="K7901" s="3168"/>
      <c r="L7901" s="3085"/>
      <c r="M7901" s="3085"/>
      <c r="N7901" s="3085"/>
      <c r="P7901" s="3206"/>
    </row>
    <row r="7902" spans="1:16" s="3084" customFormat="1" ht="15">
      <c r="A7902" s="3085"/>
      <c r="K7902" s="3168"/>
      <c r="L7902" s="3085"/>
      <c r="M7902" s="3085"/>
      <c r="N7902" s="3085"/>
      <c r="P7902" s="3206"/>
    </row>
    <row r="7903" spans="1:16" s="3084" customFormat="1" ht="15">
      <c r="A7903" s="3085"/>
      <c r="K7903" s="3168"/>
      <c r="L7903" s="3085"/>
      <c r="M7903" s="3085"/>
      <c r="N7903" s="3085"/>
      <c r="P7903" s="3206"/>
    </row>
    <row r="7904" spans="1:16" s="3084" customFormat="1" ht="15">
      <c r="A7904" s="3085"/>
      <c r="K7904" s="3168"/>
      <c r="L7904" s="3085"/>
      <c r="M7904" s="3085"/>
      <c r="N7904" s="3085"/>
      <c r="P7904" s="3206"/>
    </row>
    <row r="7905" spans="1:16" s="3084" customFormat="1" ht="15">
      <c r="A7905" s="3085"/>
      <c r="K7905" s="3168"/>
      <c r="L7905" s="3085"/>
      <c r="M7905" s="3085"/>
      <c r="N7905" s="3085"/>
      <c r="P7905" s="3206"/>
    </row>
    <row r="7906" spans="1:16" s="3084" customFormat="1" ht="15">
      <c r="A7906" s="3085"/>
      <c r="K7906" s="3168"/>
      <c r="L7906" s="3085"/>
      <c r="M7906" s="3085"/>
      <c r="N7906" s="3085"/>
      <c r="P7906" s="3206"/>
    </row>
    <row r="7907" spans="1:16" s="3084" customFormat="1" ht="15">
      <c r="A7907" s="3085"/>
      <c r="K7907" s="3168"/>
      <c r="L7907" s="3085"/>
      <c r="M7907" s="3085"/>
      <c r="N7907" s="3085"/>
      <c r="P7907" s="3206"/>
    </row>
    <row r="7908" spans="1:16" s="3084" customFormat="1" ht="15">
      <c r="A7908" s="3085"/>
      <c r="K7908" s="3168"/>
      <c r="L7908" s="3085"/>
      <c r="M7908" s="3085"/>
      <c r="N7908" s="3085"/>
      <c r="P7908" s="3206"/>
    </row>
    <row r="7909" spans="1:16" s="3084" customFormat="1" ht="15">
      <c r="A7909" s="3085"/>
      <c r="K7909" s="3168"/>
      <c r="L7909" s="3085"/>
      <c r="M7909" s="3085"/>
      <c r="N7909" s="3085"/>
      <c r="P7909" s="3206"/>
    </row>
    <row r="7910" spans="1:16" s="3084" customFormat="1" ht="15">
      <c r="A7910" s="3085"/>
      <c r="K7910" s="3168"/>
      <c r="L7910" s="3085"/>
      <c r="M7910" s="3085"/>
      <c r="N7910" s="3085"/>
      <c r="P7910" s="3206"/>
    </row>
    <row r="7911" spans="1:16" s="3084" customFormat="1" ht="15">
      <c r="A7911" s="3085"/>
      <c r="K7911" s="3168"/>
      <c r="L7911" s="3085"/>
      <c r="M7911" s="3085"/>
      <c r="N7911" s="3085"/>
      <c r="P7911" s="3206"/>
    </row>
    <row r="7912" spans="1:16" s="3084" customFormat="1" ht="15">
      <c r="A7912" s="3085"/>
      <c r="K7912" s="3168"/>
      <c r="L7912" s="3085"/>
      <c r="M7912" s="3085"/>
      <c r="N7912" s="3085"/>
      <c r="P7912" s="3206"/>
    </row>
    <row r="7913" spans="1:16" s="3084" customFormat="1" ht="15">
      <c r="A7913" s="3085"/>
      <c r="K7913" s="3168"/>
      <c r="L7913" s="3085"/>
      <c r="M7913" s="3085"/>
      <c r="N7913" s="3085"/>
      <c r="P7913" s="3206"/>
    </row>
    <row r="7914" spans="1:16" s="3084" customFormat="1" ht="15">
      <c r="A7914" s="3085"/>
      <c r="K7914" s="3168"/>
      <c r="L7914" s="3085"/>
      <c r="M7914" s="3085"/>
      <c r="N7914" s="3085"/>
      <c r="P7914" s="3206"/>
    </row>
    <row r="7915" spans="1:16" s="3084" customFormat="1" ht="15">
      <c r="A7915" s="3085"/>
      <c r="K7915" s="3168"/>
      <c r="L7915" s="3085"/>
      <c r="M7915" s="3085"/>
      <c r="N7915" s="3085"/>
      <c r="P7915" s="3206"/>
    </row>
    <row r="7916" spans="1:16" s="3084" customFormat="1" ht="15">
      <c r="A7916" s="3085"/>
      <c r="K7916" s="3168"/>
      <c r="L7916" s="3085"/>
      <c r="M7916" s="3085"/>
      <c r="N7916" s="3085"/>
      <c r="P7916" s="3206"/>
    </row>
    <row r="7917" spans="1:16" s="3084" customFormat="1" ht="15">
      <c r="A7917" s="3085"/>
      <c r="K7917" s="3168"/>
      <c r="L7917" s="3085"/>
      <c r="M7917" s="3085"/>
      <c r="N7917" s="3085"/>
      <c r="P7917" s="3206"/>
    </row>
    <row r="7918" spans="1:16" s="3084" customFormat="1" ht="15">
      <c r="A7918" s="3085"/>
      <c r="K7918" s="3168"/>
      <c r="L7918" s="3085"/>
      <c r="M7918" s="3085"/>
      <c r="N7918" s="3085"/>
      <c r="P7918" s="3206"/>
    </row>
    <row r="7919" spans="1:16" s="3084" customFormat="1" ht="15">
      <c r="A7919" s="3085"/>
      <c r="K7919" s="3168"/>
      <c r="L7919" s="3085"/>
      <c r="M7919" s="3085"/>
      <c r="N7919" s="3085"/>
      <c r="P7919" s="3206"/>
    </row>
    <row r="7920" spans="1:16" s="3084" customFormat="1" ht="15">
      <c r="A7920" s="3085"/>
      <c r="K7920" s="3168"/>
      <c r="L7920" s="3085"/>
      <c r="M7920" s="3085"/>
      <c r="N7920" s="3085"/>
      <c r="P7920" s="3206"/>
    </row>
    <row r="7921" spans="1:16" s="3084" customFormat="1" ht="15">
      <c r="A7921" s="3085"/>
      <c r="K7921" s="3168"/>
      <c r="L7921" s="3085"/>
      <c r="M7921" s="3085"/>
      <c r="N7921" s="3085"/>
      <c r="P7921" s="3206"/>
    </row>
    <row r="7922" spans="1:16" s="3084" customFormat="1" ht="15">
      <c r="A7922" s="3085"/>
      <c r="K7922" s="3168"/>
      <c r="L7922" s="3085"/>
      <c r="M7922" s="3085"/>
      <c r="N7922" s="3085"/>
      <c r="P7922" s="3206"/>
    </row>
    <row r="7923" spans="1:16" s="3084" customFormat="1" ht="15">
      <c r="A7923" s="3085"/>
      <c r="K7923" s="3168"/>
      <c r="L7923" s="3085"/>
      <c r="M7923" s="3085"/>
      <c r="N7923" s="3085"/>
      <c r="P7923" s="3206"/>
    </row>
    <row r="7924" spans="1:16" s="3084" customFormat="1" ht="15">
      <c r="A7924" s="3085"/>
      <c r="K7924" s="3168"/>
      <c r="L7924" s="3085"/>
      <c r="M7924" s="3085"/>
      <c r="N7924" s="3085"/>
      <c r="P7924" s="3206"/>
    </row>
    <row r="7925" spans="1:16" s="3084" customFormat="1" ht="15">
      <c r="A7925" s="3085"/>
      <c r="K7925" s="3168"/>
      <c r="L7925" s="3085"/>
      <c r="M7925" s="3085"/>
      <c r="N7925" s="3085"/>
      <c r="P7925" s="3206"/>
    </row>
    <row r="7926" spans="1:16" s="3084" customFormat="1" ht="15">
      <c r="A7926" s="3085"/>
      <c r="K7926" s="3168"/>
      <c r="L7926" s="3085"/>
      <c r="M7926" s="3085"/>
      <c r="N7926" s="3085"/>
      <c r="P7926" s="3206"/>
    </row>
    <row r="7927" spans="1:16" s="3084" customFormat="1" ht="15">
      <c r="A7927" s="3085"/>
      <c r="K7927" s="3168"/>
      <c r="L7927" s="3085"/>
      <c r="M7927" s="3085"/>
      <c r="N7927" s="3085"/>
      <c r="P7927" s="3206"/>
    </row>
    <row r="7928" spans="1:16" s="3084" customFormat="1" ht="15">
      <c r="A7928" s="3085"/>
      <c r="K7928" s="3168"/>
      <c r="L7928" s="3085"/>
      <c r="M7928" s="3085"/>
      <c r="N7928" s="3085"/>
      <c r="P7928" s="3206"/>
    </row>
    <row r="7929" spans="1:16" s="3084" customFormat="1" ht="15">
      <c r="A7929" s="3085"/>
      <c r="K7929" s="3168"/>
      <c r="L7929" s="3085"/>
      <c r="M7929" s="3085"/>
      <c r="N7929" s="3085"/>
      <c r="P7929" s="3206"/>
    </row>
    <row r="7930" spans="1:16" s="3084" customFormat="1" ht="15">
      <c r="A7930" s="3085"/>
      <c r="K7930" s="3168"/>
      <c r="L7930" s="3085"/>
      <c r="M7930" s="3085"/>
      <c r="N7930" s="3085"/>
      <c r="P7930" s="3206"/>
    </row>
    <row r="7931" spans="1:16" s="3084" customFormat="1" ht="15">
      <c r="A7931" s="3085"/>
      <c r="K7931" s="3168"/>
      <c r="L7931" s="3085"/>
      <c r="M7931" s="3085"/>
      <c r="N7931" s="3085"/>
      <c r="P7931" s="3206"/>
    </row>
    <row r="7932" spans="1:16" s="3084" customFormat="1" ht="15">
      <c r="A7932" s="3085"/>
      <c r="K7932" s="3168"/>
      <c r="L7932" s="3085"/>
      <c r="M7932" s="3085"/>
      <c r="N7932" s="3085"/>
      <c r="P7932" s="3206"/>
    </row>
    <row r="7933" spans="1:16" s="3084" customFormat="1" ht="15">
      <c r="A7933" s="3085"/>
      <c r="K7933" s="3168"/>
      <c r="L7933" s="3085"/>
      <c r="M7933" s="3085"/>
      <c r="N7933" s="3085"/>
      <c r="P7933" s="3206"/>
    </row>
    <row r="7934" spans="1:16" s="3084" customFormat="1" ht="15">
      <c r="A7934" s="3085"/>
      <c r="K7934" s="3168"/>
      <c r="L7934" s="3085"/>
      <c r="M7934" s="3085"/>
      <c r="N7934" s="3085"/>
      <c r="P7934" s="3206"/>
    </row>
    <row r="7935" spans="1:16" s="3084" customFormat="1" ht="15">
      <c r="A7935" s="3085"/>
      <c r="K7935" s="3168"/>
      <c r="L7935" s="3085"/>
      <c r="M7935" s="3085"/>
      <c r="N7935" s="3085"/>
      <c r="P7935" s="3206"/>
    </row>
    <row r="7936" spans="1:16" s="3084" customFormat="1" ht="15">
      <c r="A7936" s="3085"/>
      <c r="K7936" s="3168"/>
      <c r="L7936" s="3085"/>
      <c r="M7936" s="3085"/>
      <c r="N7936" s="3085"/>
      <c r="P7936" s="3206"/>
    </row>
    <row r="7937" spans="1:16" s="3084" customFormat="1" ht="15">
      <c r="A7937" s="3085"/>
      <c r="K7937" s="3168"/>
      <c r="L7937" s="3085"/>
      <c r="M7937" s="3085"/>
      <c r="N7937" s="3085"/>
      <c r="P7937" s="3206"/>
    </row>
    <row r="7938" spans="1:16" s="3084" customFormat="1" ht="15">
      <c r="A7938" s="3085"/>
      <c r="K7938" s="3168"/>
      <c r="L7938" s="3085"/>
      <c r="M7938" s="3085"/>
      <c r="N7938" s="3085"/>
      <c r="P7938" s="3206"/>
    </row>
    <row r="7939" spans="1:16" s="3084" customFormat="1" ht="15">
      <c r="A7939" s="3085"/>
      <c r="K7939" s="3168"/>
      <c r="L7939" s="3085"/>
      <c r="M7939" s="3085"/>
      <c r="N7939" s="3085"/>
      <c r="P7939" s="3206"/>
    </row>
    <row r="7940" spans="1:16" s="3084" customFormat="1" ht="15">
      <c r="A7940" s="3085"/>
      <c r="K7940" s="3168"/>
      <c r="L7940" s="3085"/>
      <c r="M7940" s="3085"/>
      <c r="N7940" s="3085"/>
      <c r="P7940" s="3206"/>
    </row>
    <row r="7941" spans="1:16" s="3084" customFormat="1" ht="15">
      <c r="A7941" s="3085"/>
      <c r="K7941" s="3168"/>
      <c r="L7941" s="3085"/>
      <c r="M7941" s="3085"/>
      <c r="N7941" s="3085"/>
      <c r="P7941" s="3206"/>
    </row>
    <row r="7942" spans="1:16" s="3084" customFormat="1" ht="15">
      <c r="A7942" s="3085"/>
      <c r="K7942" s="3168"/>
      <c r="L7942" s="3085"/>
      <c r="M7942" s="3085"/>
      <c r="N7942" s="3085"/>
      <c r="P7942" s="3206"/>
    </row>
    <row r="7943" spans="1:16" s="3084" customFormat="1" ht="15">
      <c r="A7943" s="3085"/>
      <c r="K7943" s="3168"/>
      <c r="L7943" s="3085"/>
      <c r="M7943" s="3085"/>
      <c r="N7943" s="3085"/>
      <c r="P7943" s="3206"/>
    </row>
    <row r="7944" spans="1:16" s="3084" customFormat="1" ht="15">
      <c r="A7944" s="3085"/>
      <c r="K7944" s="3168"/>
      <c r="L7944" s="3085"/>
      <c r="M7944" s="3085"/>
      <c r="N7944" s="3085"/>
      <c r="P7944" s="3206"/>
    </row>
    <row r="7945" spans="1:16" s="3084" customFormat="1" ht="15">
      <c r="A7945" s="3085"/>
      <c r="K7945" s="3168"/>
      <c r="L7945" s="3085"/>
      <c r="M7945" s="3085"/>
      <c r="N7945" s="3085"/>
      <c r="P7945" s="3206"/>
    </row>
    <row r="7946" spans="1:16" s="3084" customFormat="1" ht="15">
      <c r="A7946" s="3085"/>
      <c r="K7946" s="3168"/>
      <c r="L7946" s="3085"/>
      <c r="M7946" s="3085"/>
      <c r="N7946" s="3085"/>
      <c r="P7946" s="3206"/>
    </row>
    <row r="7947" spans="1:16" s="3084" customFormat="1" ht="15">
      <c r="A7947" s="3085"/>
      <c r="K7947" s="3168"/>
      <c r="L7947" s="3085"/>
      <c r="M7947" s="3085"/>
      <c r="N7947" s="3085"/>
      <c r="P7947" s="3206"/>
    </row>
    <row r="7948" spans="1:16" s="3084" customFormat="1" ht="15">
      <c r="A7948" s="3085"/>
      <c r="K7948" s="3168"/>
      <c r="L7948" s="3085"/>
      <c r="M7948" s="3085"/>
      <c r="N7948" s="3085"/>
      <c r="P7948" s="3206"/>
    </row>
    <row r="7949" spans="1:16" s="3084" customFormat="1" ht="15">
      <c r="A7949" s="3085"/>
      <c r="K7949" s="3168"/>
      <c r="L7949" s="3085"/>
      <c r="M7949" s="3085"/>
      <c r="N7949" s="3085"/>
      <c r="P7949" s="3206"/>
    </row>
    <row r="7950" spans="1:16" s="3084" customFormat="1" ht="15">
      <c r="A7950" s="3085"/>
      <c r="K7950" s="3168"/>
      <c r="L7950" s="3085"/>
      <c r="M7950" s="3085"/>
      <c r="N7950" s="3085"/>
      <c r="P7950" s="3206"/>
    </row>
    <row r="7951" spans="1:16" s="3084" customFormat="1" ht="15">
      <c r="A7951" s="3085"/>
      <c r="K7951" s="3168"/>
      <c r="L7951" s="3085"/>
      <c r="M7951" s="3085"/>
      <c r="N7951" s="3085"/>
      <c r="P7951" s="3206"/>
    </row>
    <row r="7952" spans="1:16" s="3084" customFormat="1" ht="15">
      <c r="A7952" s="3085"/>
      <c r="K7952" s="3168"/>
      <c r="L7952" s="3085"/>
      <c r="M7952" s="3085"/>
      <c r="N7952" s="3085"/>
      <c r="P7952" s="3206"/>
    </row>
    <row r="7953" spans="1:16" s="3084" customFormat="1" ht="15">
      <c r="A7953" s="3085"/>
      <c r="K7953" s="3168"/>
      <c r="L7953" s="3085"/>
      <c r="M7953" s="3085"/>
      <c r="N7953" s="3085"/>
      <c r="P7953" s="3206"/>
    </row>
    <row r="7954" spans="1:16" s="3084" customFormat="1" ht="15">
      <c r="A7954" s="3085"/>
      <c r="K7954" s="3168"/>
      <c r="L7954" s="3085"/>
      <c r="M7954" s="3085"/>
      <c r="N7954" s="3085"/>
      <c r="P7954" s="3206"/>
    </row>
    <row r="7955" spans="1:16" s="3084" customFormat="1" ht="15">
      <c r="A7955" s="3085"/>
      <c r="K7955" s="3168"/>
      <c r="L7955" s="3085"/>
      <c r="M7955" s="3085"/>
      <c r="N7955" s="3085"/>
      <c r="P7955" s="3206"/>
    </row>
    <row r="7956" spans="1:16" s="3084" customFormat="1" ht="15">
      <c r="A7956" s="3085"/>
      <c r="K7956" s="3168"/>
      <c r="L7956" s="3085"/>
      <c r="M7956" s="3085"/>
      <c r="N7956" s="3085"/>
      <c r="P7956" s="3206"/>
    </row>
    <row r="7957" spans="1:16" s="3084" customFormat="1" ht="15">
      <c r="A7957" s="3085"/>
      <c r="K7957" s="3168"/>
      <c r="L7957" s="3085"/>
      <c r="M7957" s="3085"/>
      <c r="N7957" s="3085"/>
      <c r="P7957" s="3206"/>
    </row>
    <row r="7958" spans="1:16" s="3084" customFormat="1" ht="15">
      <c r="A7958" s="3085"/>
      <c r="K7958" s="3168"/>
      <c r="L7958" s="3085"/>
      <c r="M7958" s="3085"/>
      <c r="N7958" s="3085"/>
      <c r="P7958" s="3206"/>
    </row>
    <row r="7959" spans="1:16" s="3084" customFormat="1" ht="15">
      <c r="A7959" s="3085"/>
      <c r="K7959" s="3168"/>
      <c r="L7959" s="3085"/>
      <c r="M7959" s="3085"/>
      <c r="N7959" s="3085"/>
      <c r="P7959" s="3206"/>
    </row>
    <row r="7960" spans="1:16" s="3084" customFormat="1" ht="15">
      <c r="A7960" s="3085"/>
      <c r="K7960" s="3168"/>
      <c r="L7960" s="3085"/>
      <c r="M7960" s="3085"/>
      <c r="N7960" s="3085"/>
      <c r="P7960" s="3206"/>
    </row>
    <row r="7961" spans="1:16" s="3084" customFormat="1" ht="15">
      <c r="A7961" s="3085"/>
      <c r="K7961" s="3168"/>
      <c r="L7961" s="3085"/>
      <c r="M7961" s="3085"/>
      <c r="N7961" s="3085"/>
      <c r="P7961" s="3206"/>
    </row>
    <row r="7962" spans="1:16" s="3084" customFormat="1" ht="15">
      <c r="A7962" s="3085"/>
      <c r="K7962" s="3168"/>
      <c r="L7962" s="3085"/>
      <c r="M7962" s="3085"/>
      <c r="N7962" s="3085"/>
      <c r="P7962" s="3206"/>
    </row>
    <row r="7963" spans="1:16" s="3084" customFormat="1" ht="15">
      <c r="A7963" s="3085"/>
      <c r="K7963" s="3168"/>
      <c r="L7963" s="3085"/>
      <c r="M7963" s="3085"/>
      <c r="N7963" s="3085"/>
      <c r="P7963" s="3206"/>
    </row>
    <row r="7964" spans="1:16" s="3084" customFormat="1" ht="15">
      <c r="A7964" s="3085"/>
      <c r="K7964" s="3168"/>
      <c r="L7964" s="3085"/>
      <c r="M7964" s="3085"/>
      <c r="N7964" s="3085"/>
      <c r="P7964" s="3206"/>
    </row>
    <row r="7965" spans="1:16" s="3084" customFormat="1" ht="15">
      <c r="A7965" s="3085"/>
      <c r="K7965" s="3168"/>
      <c r="L7965" s="3085"/>
      <c r="M7965" s="3085"/>
      <c r="N7965" s="3085"/>
      <c r="P7965" s="3206"/>
    </row>
    <row r="7966" spans="1:16" s="3084" customFormat="1" ht="15">
      <c r="A7966" s="3085"/>
      <c r="K7966" s="3168"/>
      <c r="L7966" s="3085"/>
      <c r="M7966" s="3085"/>
      <c r="N7966" s="3085"/>
      <c r="P7966" s="3206"/>
    </row>
    <row r="7967" spans="1:16" s="3084" customFormat="1" ht="15">
      <c r="A7967" s="3085"/>
      <c r="K7967" s="3168"/>
      <c r="L7967" s="3085"/>
      <c r="M7967" s="3085"/>
      <c r="N7967" s="3085"/>
      <c r="P7967" s="3206"/>
    </row>
    <row r="7968" spans="1:16" s="3084" customFormat="1" ht="15">
      <c r="A7968" s="3085"/>
      <c r="K7968" s="3168"/>
      <c r="L7968" s="3085"/>
      <c r="M7968" s="3085"/>
      <c r="N7968" s="3085"/>
      <c r="P7968" s="3206"/>
    </row>
    <row r="7969" spans="1:16" s="3084" customFormat="1" ht="15">
      <c r="A7969" s="3085"/>
      <c r="K7969" s="3168"/>
      <c r="L7969" s="3085"/>
      <c r="M7969" s="3085"/>
      <c r="N7969" s="3085"/>
      <c r="P7969" s="3206"/>
    </row>
    <row r="7970" spans="1:16" s="3084" customFormat="1" ht="15">
      <c r="A7970" s="3085"/>
      <c r="K7970" s="3168"/>
      <c r="L7970" s="3085"/>
      <c r="M7970" s="3085"/>
      <c r="N7970" s="3085"/>
      <c r="P7970" s="3206"/>
    </row>
    <row r="7971" spans="1:16" s="3084" customFormat="1" ht="15">
      <c r="A7971" s="3085"/>
      <c r="K7971" s="3168"/>
      <c r="L7971" s="3085"/>
      <c r="M7971" s="3085"/>
      <c r="N7971" s="3085"/>
      <c r="P7971" s="3206"/>
    </row>
    <row r="7972" spans="1:16" s="3084" customFormat="1" ht="15">
      <c r="A7972" s="3085"/>
      <c r="K7972" s="3168"/>
      <c r="L7972" s="3085"/>
      <c r="M7972" s="3085"/>
      <c r="N7972" s="3085"/>
      <c r="P7972" s="3206"/>
    </row>
    <row r="7973" spans="1:16" s="3084" customFormat="1" ht="15">
      <c r="A7973" s="3085"/>
      <c r="K7973" s="3168"/>
      <c r="L7973" s="3085"/>
      <c r="M7973" s="3085"/>
      <c r="N7973" s="3085"/>
      <c r="P7973" s="3206"/>
    </row>
    <row r="7974" spans="1:16" s="3084" customFormat="1" ht="15">
      <c r="A7974" s="3085"/>
      <c r="K7974" s="3168"/>
      <c r="L7974" s="3085"/>
      <c r="M7974" s="3085"/>
      <c r="N7974" s="3085"/>
      <c r="P7974" s="3206"/>
    </row>
    <row r="7975" spans="1:16" s="3084" customFormat="1" ht="15">
      <c r="A7975" s="3085"/>
      <c r="K7975" s="3168"/>
      <c r="L7975" s="3085"/>
      <c r="M7975" s="3085"/>
      <c r="N7975" s="3085"/>
      <c r="P7975" s="3206"/>
    </row>
    <row r="7976" spans="1:16" s="3084" customFormat="1" ht="15">
      <c r="A7976" s="3085"/>
      <c r="K7976" s="3168"/>
      <c r="L7976" s="3085"/>
      <c r="M7976" s="3085"/>
      <c r="N7976" s="3085"/>
      <c r="P7976" s="3206"/>
    </row>
    <row r="7977" spans="1:16" s="3084" customFormat="1" ht="15">
      <c r="A7977" s="3085"/>
      <c r="K7977" s="3168"/>
      <c r="L7977" s="3085"/>
      <c r="M7977" s="3085"/>
      <c r="N7977" s="3085"/>
      <c r="P7977" s="3206"/>
    </row>
    <row r="7978" spans="1:16" s="3084" customFormat="1" ht="15">
      <c r="A7978" s="3085"/>
      <c r="K7978" s="3168"/>
      <c r="L7978" s="3085"/>
      <c r="M7978" s="3085"/>
      <c r="N7978" s="3085"/>
      <c r="P7978" s="3206"/>
    </row>
    <row r="7979" spans="1:16" s="3084" customFormat="1" ht="15">
      <c r="A7979" s="3085"/>
      <c r="K7979" s="3168"/>
      <c r="L7979" s="3085"/>
      <c r="M7979" s="3085"/>
      <c r="N7979" s="3085"/>
      <c r="P7979" s="3206"/>
    </row>
    <row r="7980" spans="1:16" s="3084" customFormat="1" ht="15">
      <c r="A7980" s="3085"/>
      <c r="K7980" s="3168"/>
      <c r="L7980" s="3085"/>
      <c r="M7980" s="3085"/>
      <c r="N7980" s="3085"/>
      <c r="P7980" s="3206"/>
    </row>
    <row r="7981" spans="1:16" s="3084" customFormat="1" ht="15">
      <c r="A7981" s="3085"/>
      <c r="K7981" s="3168"/>
      <c r="L7981" s="3085"/>
      <c r="M7981" s="3085"/>
      <c r="N7981" s="3085"/>
      <c r="P7981" s="3206"/>
    </row>
    <row r="7982" spans="1:16" s="3084" customFormat="1" ht="15">
      <c r="A7982" s="3085"/>
      <c r="K7982" s="3168"/>
      <c r="L7982" s="3085"/>
      <c r="M7982" s="3085"/>
      <c r="N7982" s="3085"/>
      <c r="P7982" s="3206"/>
    </row>
    <row r="7983" spans="1:16" s="3084" customFormat="1" ht="15">
      <c r="A7983" s="3085"/>
      <c r="K7983" s="3168"/>
      <c r="L7983" s="3085"/>
      <c r="M7983" s="3085"/>
      <c r="N7983" s="3085"/>
      <c r="P7983" s="3206"/>
    </row>
    <row r="7984" spans="1:16" s="3084" customFormat="1" ht="15">
      <c r="A7984" s="3085"/>
      <c r="K7984" s="3168"/>
      <c r="L7984" s="3085"/>
      <c r="M7984" s="3085"/>
      <c r="N7984" s="3085"/>
      <c r="P7984" s="3206"/>
    </row>
    <row r="7985" spans="1:16" s="3084" customFormat="1" ht="15">
      <c r="A7985" s="3085"/>
      <c r="K7985" s="3168"/>
      <c r="L7985" s="3085"/>
      <c r="M7985" s="3085"/>
      <c r="N7985" s="3085"/>
      <c r="P7985" s="3206"/>
    </row>
    <row r="7986" spans="1:16" s="3084" customFormat="1" ht="15">
      <c r="A7986" s="3085"/>
      <c r="K7986" s="3168"/>
      <c r="L7986" s="3085"/>
      <c r="M7986" s="3085"/>
      <c r="N7986" s="3085"/>
      <c r="P7986" s="3206"/>
    </row>
    <row r="7987" spans="1:16" s="3084" customFormat="1" ht="15">
      <c r="A7987" s="3085"/>
      <c r="K7987" s="3168"/>
      <c r="L7987" s="3085"/>
      <c r="M7987" s="3085"/>
      <c r="N7987" s="3085"/>
      <c r="P7987" s="3206"/>
    </row>
    <row r="7988" spans="1:16" s="3084" customFormat="1" ht="15">
      <c r="A7988" s="3085"/>
      <c r="K7988" s="3168"/>
      <c r="L7988" s="3085"/>
      <c r="M7988" s="3085"/>
      <c r="N7988" s="3085"/>
      <c r="P7988" s="3206"/>
    </row>
    <row r="7989" spans="1:16" s="3084" customFormat="1" ht="15">
      <c r="A7989" s="3085"/>
      <c r="K7989" s="3168"/>
      <c r="L7989" s="3085"/>
      <c r="M7989" s="3085"/>
      <c r="N7989" s="3085"/>
      <c r="P7989" s="3206"/>
    </row>
    <row r="7990" spans="1:16" s="3084" customFormat="1" ht="15">
      <c r="A7990" s="3085"/>
      <c r="K7990" s="3168"/>
      <c r="L7990" s="3085"/>
      <c r="M7990" s="3085"/>
      <c r="N7990" s="3085"/>
      <c r="P7990" s="3206"/>
    </row>
    <row r="7991" spans="1:16" s="3084" customFormat="1" ht="15">
      <c r="A7991" s="3085"/>
      <c r="K7991" s="3168"/>
      <c r="L7991" s="3085"/>
      <c r="M7991" s="3085"/>
      <c r="N7991" s="3085"/>
      <c r="P7991" s="3206"/>
    </row>
    <row r="7992" spans="1:16" s="3084" customFormat="1" ht="15">
      <c r="A7992" s="3085"/>
      <c r="K7992" s="3168"/>
      <c r="L7992" s="3085"/>
      <c r="M7992" s="3085"/>
      <c r="N7992" s="3085"/>
      <c r="P7992" s="3206"/>
    </row>
    <row r="7993" spans="1:16" s="3084" customFormat="1" ht="15">
      <c r="A7993" s="3085"/>
      <c r="K7993" s="3168"/>
      <c r="L7993" s="3085"/>
      <c r="M7993" s="3085"/>
      <c r="N7993" s="3085"/>
      <c r="P7993" s="3206"/>
    </row>
    <row r="7994" spans="1:16" s="3084" customFormat="1" ht="15">
      <c r="A7994" s="3085"/>
      <c r="K7994" s="3168"/>
      <c r="L7994" s="3085"/>
      <c r="M7994" s="3085"/>
      <c r="N7994" s="3085"/>
      <c r="P7994" s="3206"/>
    </row>
    <row r="7995" spans="1:16" s="3084" customFormat="1" ht="15">
      <c r="A7995" s="3085"/>
      <c r="K7995" s="3168"/>
      <c r="L7995" s="3085"/>
      <c r="M7995" s="3085"/>
      <c r="N7995" s="3085"/>
      <c r="P7995" s="3206"/>
    </row>
    <row r="7996" spans="1:16" s="3084" customFormat="1" ht="15">
      <c r="A7996" s="3085"/>
      <c r="K7996" s="3168"/>
      <c r="L7996" s="3085"/>
      <c r="M7996" s="3085"/>
      <c r="N7996" s="3085"/>
      <c r="P7996" s="3206"/>
    </row>
    <row r="7997" spans="1:16" s="3084" customFormat="1" ht="15">
      <c r="A7997" s="3085"/>
      <c r="K7997" s="3168"/>
      <c r="L7997" s="3085"/>
      <c r="M7997" s="3085"/>
      <c r="N7997" s="3085"/>
      <c r="P7997" s="3206"/>
    </row>
    <row r="7998" spans="1:16" s="3084" customFormat="1" ht="15">
      <c r="A7998" s="3085"/>
      <c r="K7998" s="3168"/>
      <c r="L7998" s="3085"/>
      <c r="M7998" s="3085"/>
      <c r="N7998" s="3085"/>
      <c r="P7998" s="3206"/>
    </row>
    <row r="7999" spans="1:16" s="3084" customFormat="1" ht="15">
      <c r="A7999" s="3085"/>
      <c r="K7999" s="3168"/>
      <c r="L7999" s="3085"/>
      <c r="M7999" s="3085"/>
      <c r="N7999" s="3085"/>
      <c r="P7999" s="3206"/>
    </row>
    <row r="8000" spans="1:16" s="3084" customFormat="1" ht="15">
      <c r="A8000" s="3085"/>
      <c r="K8000" s="3168"/>
      <c r="L8000" s="3085"/>
      <c r="M8000" s="3085"/>
      <c r="N8000" s="3085"/>
      <c r="P8000" s="3206"/>
    </row>
    <row r="8001" spans="1:16" s="3084" customFormat="1" ht="15">
      <c r="A8001" s="3085"/>
      <c r="K8001" s="3168"/>
      <c r="L8001" s="3085"/>
      <c r="M8001" s="3085"/>
      <c r="N8001" s="3085"/>
      <c r="P8001" s="3206"/>
    </row>
    <row r="8002" spans="1:16" s="3084" customFormat="1" ht="15">
      <c r="A8002" s="3085"/>
      <c r="K8002" s="3168"/>
      <c r="L8002" s="3085"/>
      <c r="M8002" s="3085"/>
      <c r="N8002" s="3085"/>
      <c r="P8002" s="3206"/>
    </row>
    <row r="8003" spans="1:16" s="3084" customFormat="1" ht="15">
      <c r="A8003" s="3085"/>
      <c r="K8003" s="3168"/>
      <c r="L8003" s="3085"/>
      <c r="M8003" s="3085"/>
      <c r="N8003" s="3085"/>
      <c r="P8003" s="3206"/>
    </row>
    <row r="8004" spans="1:16" s="3084" customFormat="1" ht="15">
      <c r="A8004" s="3085"/>
      <c r="K8004" s="3168"/>
      <c r="L8004" s="3085"/>
      <c r="M8004" s="3085"/>
      <c r="N8004" s="3085"/>
      <c r="P8004" s="3206"/>
    </row>
    <row r="8005" spans="1:16" s="3084" customFormat="1" ht="15">
      <c r="A8005" s="3085"/>
      <c r="K8005" s="3168"/>
      <c r="L8005" s="3085"/>
      <c r="M8005" s="3085"/>
      <c r="N8005" s="3085"/>
      <c r="P8005" s="3206"/>
    </row>
    <row r="8006" spans="1:16" s="3084" customFormat="1" ht="15">
      <c r="A8006" s="3085"/>
      <c r="K8006" s="3168"/>
      <c r="L8006" s="3085"/>
      <c r="M8006" s="3085"/>
      <c r="N8006" s="3085"/>
      <c r="P8006" s="3206"/>
    </row>
    <row r="8007" spans="1:16" s="3084" customFormat="1" ht="15">
      <c r="A8007" s="3085"/>
      <c r="K8007" s="3168"/>
      <c r="L8007" s="3085"/>
      <c r="M8007" s="3085"/>
      <c r="N8007" s="3085"/>
      <c r="P8007" s="3206"/>
    </row>
    <row r="8008" spans="1:16" s="3084" customFormat="1" ht="15">
      <c r="A8008" s="3085"/>
      <c r="K8008" s="3168"/>
      <c r="L8008" s="3085"/>
      <c r="M8008" s="3085"/>
      <c r="N8008" s="3085"/>
      <c r="P8008" s="3206"/>
    </row>
    <row r="8009" spans="1:16" s="3084" customFormat="1" ht="15">
      <c r="A8009" s="3085"/>
      <c r="K8009" s="3168"/>
      <c r="L8009" s="3085"/>
      <c r="M8009" s="3085"/>
      <c r="N8009" s="3085"/>
      <c r="P8009" s="3206"/>
    </row>
    <row r="8010" spans="1:16" s="3084" customFormat="1" ht="15">
      <c r="A8010" s="3085"/>
      <c r="K8010" s="3168"/>
      <c r="L8010" s="3085"/>
      <c r="M8010" s="3085"/>
      <c r="N8010" s="3085"/>
      <c r="P8010" s="3206"/>
    </row>
    <row r="8011" spans="1:16" s="3084" customFormat="1" ht="15">
      <c r="A8011" s="3085"/>
      <c r="K8011" s="3168"/>
      <c r="L8011" s="3085"/>
      <c r="M8011" s="3085"/>
      <c r="N8011" s="3085"/>
      <c r="P8011" s="3206"/>
    </row>
    <row r="8012" spans="1:16" s="3084" customFormat="1" ht="15">
      <c r="A8012" s="3085"/>
      <c r="K8012" s="3168"/>
      <c r="L8012" s="3085"/>
      <c r="M8012" s="3085"/>
      <c r="N8012" s="3085"/>
      <c r="P8012" s="3206"/>
    </row>
    <row r="8013" spans="1:16" s="3084" customFormat="1" ht="15">
      <c r="A8013" s="3085"/>
      <c r="K8013" s="3168"/>
      <c r="L8013" s="3085"/>
      <c r="M8013" s="3085"/>
      <c r="N8013" s="3085"/>
      <c r="P8013" s="3206"/>
    </row>
    <row r="8014" spans="1:16" s="3084" customFormat="1" ht="15">
      <c r="A8014" s="3085"/>
      <c r="K8014" s="3168"/>
      <c r="L8014" s="3085"/>
      <c r="M8014" s="3085"/>
      <c r="N8014" s="3085"/>
      <c r="P8014" s="3206"/>
    </row>
    <row r="8015" spans="1:16" s="3084" customFormat="1" ht="15">
      <c r="A8015" s="3085"/>
      <c r="K8015" s="3168"/>
      <c r="L8015" s="3085"/>
      <c r="M8015" s="3085"/>
      <c r="N8015" s="3085"/>
      <c r="P8015" s="3206"/>
    </row>
    <row r="8016" spans="1:16" s="3084" customFormat="1" ht="15">
      <c r="A8016" s="3085"/>
      <c r="K8016" s="3168"/>
      <c r="L8016" s="3085"/>
      <c r="M8016" s="3085"/>
      <c r="N8016" s="3085"/>
      <c r="P8016" s="3206"/>
    </row>
    <row r="8017" spans="1:16" s="3084" customFormat="1" ht="15">
      <c r="A8017" s="3085"/>
      <c r="K8017" s="3168"/>
      <c r="L8017" s="3085"/>
      <c r="M8017" s="3085"/>
      <c r="N8017" s="3085"/>
      <c r="P8017" s="3206"/>
    </row>
    <row r="8018" spans="1:16" s="3084" customFormat="1" ht="15">
      <c r="A8018" s="3085"/>
      <c r="K8018" s="3168"/>
      <c r="L8018" s="3085"/>
      <c r="M8018" s="3085"/>
      <c r="N8018" s="3085"/>
      <c r="P8018" s="3206"/>
    </row>
    <row r="8019" spans="1:16" s="3084" customFormat="1" ht="15">
      <c r="A8019" s="3085"/>
      <c r="K8019" s="3168"/>
      <c r="L8019" s="3085"/>
      <c r="M8019" s="3085"/>
      <c r="N8019" s="3085"/>
      <c r="P8019" s="3206"/>
    </row>
    <row r="8020" spans="1:16" s="3084" customFormat="1" ht="15">
      <c r="A8020" s="3085"/>
      <c r="K8020" s="3168"/>
      <c r="L8020" s="3085"/>
      <c r="M8020" s="3085"/>
      <c r="N8020" s="3085"/>
      <c r="P8020" s="3206"/>
    </row>
    <row r="8021" spans="1:16" s="3084" customFormat="1" ht="15">
      <c r="A8021" s="3085"/>
      <c r="K8021" s="3168"/>
      <c r="L8021" s="3085"/>
      <c r="M8021" s="3085"/>
      <c r="N8021" s="3085"/>
      <c r="P8021" s="3206"/>
    </row>
    <row r="8022" spans="1:16" s="3084" customFormat="1" ht="15">
      <c r="A8022" s="3085"/>
      <c r="K8022" s="3168"/>
      <c r="L8022" s="3085"/>
      <c r="M8022" s="3085"/>
      <c r="N8022" s="3085"/>
      <c r="P8022" s="3206"/>
    </row>
    <row r="8023" spans="1:16" s="3084" customFormat="1" ht="15">
      <c r="A8023" s="3085"/>
      <c r="K8023" s="3168"/>
      <c r="L8023" s="3085"/>
      <c r="M8023" s="3085"/>
      <c r="N8023" s="3085"/>
      <c r="P8023" s="3206"/>
    </row>
    <row r="8024" spans="1:16" s="3084" customFormat="1" ht="15">
      <c r="A8024" s="3085"/>
      <c r="K8024" s="3168"/>
      <c r="L8024" s="3085"/>
      <c r="M8024" s="3085"/>
      <c r="N8024" s="3085"/>
      <c r="P8024" s="3206"/>
    </row>
    <row r="8025" spans="1:16" s="3084" customFormat="1" ht="15">
      <c r="A8025" s="3085"/>
      <c r="K8025" s="3168"/>
      <c r="L8025" s="3085"/>
      <c r="M8025" s="3085"/>
      <c r="N8025" s="3085"/>
      <c r="P8025" s="3206"/>
    </row>
    <row r="8026" spans="1:16" s="3084" customFormat="1" ht="15">
      <c r="A8026" s="3085"/>
      <c r="K8026" s="3168"/>
      <c r="L8026" s="3085"/>
      <c r="M8026" s="3085"/>
      <c r="N8026" s="3085"/>
      <c r="P8026" s="3206"/>
    </row>
    <row r="8027" spans="1:16" s="3084" customFormat="1" ht="15">
      <c r="A8027" s="3085"/>
      <c r="K8027" s="3168"/>
      <c r="L8027" s="3085"/>
      <c r="M8027" s="3085"/>
      <c r="N8027" s="3085"/>
      <c r="P8027" s="3206"/>
    </row>
    <row r="8028" spans="1:16" s="3084" customFormat="1" ht="15">
      <c r="A8028" s="3085"/>
      <c r="K8028" s="3168"/>
      <c r="L8028" s="3085"/>
      <c r="M8028" s="3085"/>
      <c r="N8028" s="3085"/>
      <c r="P8028" s="3206"/>
    </row>
    <row r="8029" spans="1:16" s="3084" customFormat="1" ht="15">
      <c r="A8029" s="3085"/>
      <c r="K8029" s="3168"/>
      <c r="L8029" s="3085"/>
      <c r="M8029" s="3085"/>
      <c r="N8029" s="3085"/>
      <c r="P8029" s="3206"/>
    </row>
    <row r="8030" spans="1:16" s="3084" customFormat="1" ht="15">
      <c r="A8030" s="3085"/>
      <c r="K8030" s="3168"/>
      <c r="L8030" s="3085"/>
      <c r="M8030" s="3085"/>
      <c r="N8030" s="3085"/>
      <c r="P8030" s="3206"/>
    </row>
    <row r="8031" spans="1:16" s="3084" customFormat="1" ht="15">
      <c r="A8031" s="3085"/>
      <c r="K8031" s="3168"/>
      <c r="L8031" s="3085"/>
      <c r="M8031" s="3085"/>
      <c r="N8031" s="3085"/>
      <c r="P8031" s="3206"/>
    </row>
    <row r="8032" spans="1:16" s="3084" customFormat="1" ht="15">
      <c r="A8032" s="3085"/>
      <c r="K8032" s="3168"/>
      <c r="L8032" s="3085"/>
      <c r="M8032" s="3085"/>
      <c r="N8032" s="3085"/>
      <c r="P8032" s="3206"/>
    </row>
    <row r="8033" spans="1:16" s="3084" customFormat="1" ht="15">
      <c r="A8033" s="3085"/>
      <c r="K8033" s="3168"/>
      <c r="L8033" s="3085"/>
      <c r="M8033" s="3085"/>
      <c r="N8033" s="3085"/>
      <c r="P8033" s="3206"/>
    </row>
    <row r="8034" spans="1:16" s="3084" customFormat="1" ht="15">
      <c r="A8034" s="3085"/>
      <c r="K8034" s="3168"/>
      <c r="L8034" s="3085"/>
      <c r="M8034" s="3085"/>
      <c r="N8034" s="3085"/>
      <c r="P8034" s="3206"/>
    </row>
    <row r="8035" spans="1:16" s="3084" customFormat="1" ht="15">
      <c r="A8035" s="3085"/>
      <c r="K8035" s="3168"/>
      <c r="L8035" s="3085"/>
      <c r="M8035" s="3085"/>
      <c r="N8035" s="3085"/>
      <c r="P8035" s="3206"/>
    </row>
    <row r="8036" spans="1:16" s="3084" customFormat="1" ht="15">
      <c r="A8036" s="3085"/>
      <c r="K8036" s="3168"/>
      <c r="L8036" s="3085"/>
      <c r="M8036" s="3085"/>
      <c r="N8036" s="3085"/>
      <c r="P8036" s="3206"/>
    </row>
    <row r="8037" spans="1:16" s="3084" customFormat="1" ht="15">
      <c r="A8037" s="3085"/>
      <c r="K8037" s="3168"/>
      <c r="L8037" s="3085"/>
      <c r="M8037" s="3085"/>
      <c r="N8037" s="3085"/>
      <c r="P8037" s="3206"/>
    </row>
    <row r="8038" spans="1:16" s="3084" customFormat="1" ht="15">
      <c r="A8038" s="3085"/>
      <c r="K8038" s="3168"/>
      <c r="L8038" s="3085"/>
      <c r="M8038" s="3085"/>
      <c r="N8038" s="3085"/>
      <c r="P8038" s="3206"/>
    </row>
    <row r="8039" spans="1:16" s="3084" customFormat="1" ht="15">
      <c r="A8039" s="3085"/>
      <c r="K8039" s="3168"/>
      <c r="L8039" s="3085"/>
      <c r="M8039" s="3085"/>
      <c r="N8039" s="3085"/>
      <c r="P8039" s="3206"/>
    </row>
    <row r="8040" spans="1:16" s="3084" customFormat="1" ht="15">
      <c r="A8040" s="3085"/>
      <c r="K8040" s="3168"/>
      <c r="L8040" s="3085"/>
      <c r="M8040" s="3085"/>
      <c r="N8040" s="3085"/>
      <c r="P8040" s="3206"/>
    </row>
    <row r="8041" spans="1:16" s="3084" customFormat="1" ht="15">
      <c r="A8041" s="3085"/>
      <c r="K8041" s="3168"/>
      <c r="L8041" s="3085"/>
      <c r="M8041" s="3085"/>
      <c r="N8041" s="3085"/>
      <c r="P8041" s="3206"/>
    </row>
    <row r="8042" spans="1:16" s="3084" customFormat="1" ht="15">
      <c r="A8042" s="3085"/>
      <c r="K8042" s="3168"/>
      <c r="L8042" s="3085"/>
      <c r="M8042" s="3085"/>
      <c r="N8042" s="3085"/>
      <c r="P8042" s="3206"/>
    </row>
    <row r="8043" spans="1:16" s="3084" customFormat="1" ht="15">
      <c r="A8043" s="3085"/>
      <c r="K8043" s="3168"/>
      <c r="L8043" s="3085"/>
      <c r="M8043" s="3085"/>
      <c r="N8043" s="3085"/>
      <c r="P8043" s="3206"/>
    </row>
    <row r="8044" spans="1:16" s="3084" customFormat="1" ht="15">
      <c r="A8044" s="3085"/>
      <c r="K8044" s="3168"/>
      <c r="L8044" s="3085"/>
      <c r="M8044" s="3085"/>
      <c r="N8044" s="3085"/>
      <c r="P8044" s="3206"/>
    </row>
    <row r="8045" spans="1:16" s="3084" customFormat="1" ht="15">
      <c r="A8045" s="3085"/>
      <c r="K8045" s="3168"/>
      <c r="L8045" s="3085"/>
      <c r="M8045" s="3085"/>
      <c r="N8045" s="3085"/>
      <c r="P8045" s="3206"/>
    </row>
    <row r="8046" spans="1:16" s="3084" customFormat="1" ht="15">
      <c r="A8046" s="3085"/>
      <c r="K8046" s="3168"/>
      <c r="L8046" s="3085"/>
      <c r="M8046" s="3085"/>
      <c r="N8046" s="3085"/>
      <c r="P8046" s="3206"/>
    </row>
    <row r="8047" spans="1:16" s="3084" customFormat="1" ht="15">
      <c r="A8047" s="3085"/>
      <c r="K8047" s="3168"/>
      <c r="L8047" s="3085"/>
      <c r="M8047" s="3085"/>
      <c r="N8047" s="3085"/>
      <c r="P8047" s="3206"/>
    </row>
    <row r="8048" spans="1:16" s="3084" customFormat="1" ht="15">
      <c r="A8048" s="3085"/>
      <c r="K8048" s="3168"/>
      <c r="L8048" s="3085"/>
      <c r="M8048" s="3085"/>
      <c r="N8048" s="3085"/>
      <c r="P8048" s="3206"/>
    </row>
    <row r="8049" spans="1:16" s="3084" customFormat="1" ht="15">
      <c r="A8049" s="3085"/>
      <c r="K8049" s="3168"/>
      <c r="L8049" s="3085"/>
      <c r="M8049" s="3085"/>
      <c r="N8049" s="3085"/>
      <c r="P8049" s="3206"/>
    </row>
    <row r="8050" spans="1:16" s="3084" customFormat="1" ht="15">
      <c r="A8050" s="3085"/>
      <c r="K8050" s="3168"/>
      <c r="L8050" s="3085"/>
      <c r="M8050" s="3085"/>
      <c r="N8050" s="3085"/>
      <c r="P8050" s="3206"/>
    </row>
    <row r="8051" spans="1:16" s="3084" customFormat="1" ht="15">
      <c r="A8051" s="3085"/>
      <c r="K8051" s="3168"/>
      <c r="L8051" s="3085"/>
      <c r="M8051" s="3085"/>
      <c r="N8051" s="3085"/>
      <c r="P8051" s="3206"/>
    </row>
    <row r="8052" spans="1:16" s="3084" customFormat="1" ht="15">
      <c r="A8052" s="3085"/>
      <c r="K8052" s="3168"/>
      <c r="L8052" s="3085"/>
      <c r="M8052" s="3085"/>
      <c r="N8052" s="3085"/>
      <c r="P8052" s="3206"/>
    </row>
    <row r="8053" spans="1:16" s="3084" customFormat="1" ht="15">
      <c r="A8053" s="3085"/>
      <c r="K8053" s="3168"/>
      <c r="L8053" s="3085"/>
      <c r="M8053" s="3085"/>
      <c r="N8053" s="3085"/>
      <c r="P8053" s="3206"/>
    </row>
    <row r="8054" spans="1:16" s="3084" customFormat="1" ht="15">
      <c r="A8054" s="3085"/>
      <c r="K8054" s="3168"/>
      <c r="L8054" s="3085"/>
      <c r="M8054" s="3085"/>
      <c r="N8054" s="3085"/>
      <c r="P8054" s="3206"/>
    </row>
    <row r="8055" spans="1:16" s="3084" customFormat="1" ht="15">
      <c r="A8055" s="3085"/>
      <c r="K8055" s="3168"/>
      <c r="L8055" s="3085"/>
      <c r="M8055" s="3085"/>
      <c r="N8055" s="3085"/>
      <c r="P8055" s="3206"/>
    </row>
    <row r="8056" spans="1:16" s="3084" customFormat="1" ht="15">
      <c r="A8056" s="3085"/>
      <c r="K8056" s="3168"/>
      <c r="L8056" s="3085"/>
      <c r="M8056" s="3085"/>
      <c r="N8056" s="3085"/>
      <c r="P8056" s="3206"/>
    </row>
    <row r="8057" spans="1:16" s="3084" customFormat="1" ht="15">
      <c r="A8057" s="3085"/>
      <c r="K8057" s="3168"/>
      <c r="L8057" s="3085"/>
      <c r="M8057" s="3085"/>
      <c r="N8057" s="3085"/>
      <c r="P8057" s="3206"/>
    </row>
    <row r="8058" spans="1:16" s="3084" customFormat="1" ht="15">
      <c r="A8058" s="3085"/>
      <c r="K8058" s="3168"/>
      <c r="L8058" s="3085"/>
      <c r="M8058" s="3085"/>
      <c r="N8058" s="3085"/>
      <c r="P8058" s="3206"/>
    </row>
    <row r="8059" spans="1:16" s="3084" customFormat="1" ht="15">
      <c r="A8059" s="3085"/>
      <c r="K8059" s="3168"/>
      <c r="L8059" s="3085"/>
      <c r="M8059" s="3085"/>
      <c r="N8059" s="3085"/>
      <c r="P8059" s="3206"/>
    </row>
    <row r="8060" spans="1:16" s="3084" customFormat="1" ht="15">
      <c r="A8060" s="3085"/>
      <c r="K8060" s="3168"/>
      <c r="L8060" s="3085"/>
      <c r="M8060" s="3085"/>
      <c r="N8060" s="3085"/>
      <c r="P8060" s="3206"/>
    </row>
    <row r="8061" spans="1:16" s="3084" customFormat="1" ht="15">
      <c r="A8061" s="3085"/>
      <c r="K8061" s="3168"/>
      <c r="L8061" s="3085"/>
      <c r="M8061" s="3085"/>
      <c r="N8061" s="3085"/>
      <c r="P8061" s="3206"/>
    </row>
    <row r="8062" spans="1:16" s="3084" customFormat="1" ht="15">
      <c r="A8062" s="3085"/>
      <c r="K8062" s="3168"/>
      <c r="L8062" s="3085"/>
      <c r="M8062" s="3085"/>
      <c r="N8062" s="3085"/>
      <c r="P8062" s="3206"/>
    </row>
    <row r="8063" spans="1:16" s="3084" customFormat="1" ht="15">
      <c r="A8063" s="3085"/>
      <c r="K8063" s="3168"/>
      <c r="L8063" s="3085"/>
      <c r="M8063" s="3085"/>
      <c r="N8063" s="3085"/>
      <c r="P8063" s="3206"/>
    </row>
    <row r="8064" spans="1:16" s="3084" customFormat="1" ht="15">
      <c r="A8064" s="3085"/>
      <c r="K8064" s="3168"/>
      <c r="L8064" s="3085"/>
      <c r="M8064" s="3085"/>
      <c r="N8064" s="3085"/>
      <c r="P8064" s="3206"/>
    </row>
    <row r="8065" spans="1:16" s="3084" customFormat="1" ht="15">
      <c r="A8065" s="3085"/>
      <c r="K8065" s="3168"/>
      <c r="L8065" s="3085"/>
      <c r="M8065" s="3085"/>
      <c r="N8065" s="3085"/>
      <c r="P8065" s="3206"/>
    </row>
    <row r="8066" spans="1:16" s="3084" customFormat="1" ht="15">
      <c r="A8066" s="3085"/>
      <c r="K8066" s="3168"/>
      <c r="L8066" s="3085"/>
      <c r="M8066" s="3085"/>
      <c r="N8066" s="3085"/>
      <c r="P8066" s="3206"/>
    </row>
    <row r="8067" spans="1:16" s="3084" customFormat="1" ht="15">
      <c r="A8067" s="3085"/>
      <c r="K8067" s="3168"/>
      <c r="L8067" s="3085"/>
      <c r="M8067" s="3085"/>
      <c r="N8067" s="3085"/>
      <c r="P8067" s="3206"/>
    </row>
    <row r="8068" spans="1:16" s="3084" customFormat="1" ht="15">
      <c r="A8068" s="3085"/>
      <c r="K8068" s="3168"/>
      <c r="L8068" s="3085"/>
      <c r="M8068" s="3085"/>
      <c r="N8068" s="3085"/>
      <c r="P8068" s="3206"/>
    </row>
    <row r="8069" spans="1:16" s="3084" customFormat="1" ht="15">
      <c r="A8069" s="3085"/>
      <c r="K8069" s="3168"/>
      <c r="L8069" s="3085"/>
      <c r="M8069" s="3085"/>
      <c r="N8069" s="3085"/>
      <c r="P8069" s="3206"/>
    </row>
    <row r="8070" spans="1:16" s="3084" customFormat="1" ht="15">
      <c r="A8070" s="3085"/>
      <c r="K8070" s="3168"/>
      <c r="L8070" s="3085"/>
      <c r="M8070" s="3085"/>
      <c r="N8070" s="3085"/>
      <c r="P8070" s="3206"/>
    </row>
    <row r="8071" spans="1:16" s="3084" customFormat="1" ht="15">
      <c r="A8071" s="3085"/>
      <c r="K8071" s="3168"/>
      <c r="L8071" s="3085"/>
      <c r="M8071" s="3085"/>
      <c r="N8071" s="3085"/>
      <c r="P8071" s="3206"/>
    </row>
    <row r="8072" spans="1:16" s="3084" customFormat="1" ht="15">
      <c r="A8072" s="3085"/>
      <c r="K8072" s="3168"/>
      <c r="L8072" s="3085"/>
      <c r="M8072" s="3085"/>
      <c r="N8072" s="3085"/>
      <c r="P8072" s="3206"/>
    </row>
    <row r="8073" spans="1:16" s="3084" customFormat="1" ht="15">
      <c r="A8073" s="3085"/>
      <c r="K8073" s="3168"/>
      <c r="L8073" s="3085"/>
      <c r="M8073" s="3085"/>
      <c r="N8073" s="3085"/>
      <c r="P8073" s="3206"/>
    </row>
    <row r="8074" spans="1:16" s="3084" customFormat="1" ht="15">
      <c r="A8074" s="3085"/>
      <c r="K8074" s="3168"/>
      <c r="L8074" s="3085"/>
      <c r="M8074" s="3085"/>
      <c r="N8074" s="3085"/>
      <c r="P8074" s="3206"/>
    </row>
    <row r="8075" spans="1:16" s="3084" customFormat="1" ht="15">
      <c r="A8075" s="3085"/>
      <c r="K8075" s="3168"/>
      <c r="L8075" s="3085"/>
      <c r="M8075" s="3085"/>
      <c r="N8075" s="3085"/>
      <c r="P8075" s="3206"/>
    </row>
    <row r="8076" spans="1:16" s="3084" customFormat="1" ht="15">
      <c r="A8076" s="3085"/>
      <c r="K8076" s="3168"/>
      <c r="L8076" s="3085"/>
      <c r="M8076" s="3085"/>
      <c r="N8076" s="3085"/>
      <c r="P8076" s="3206"/>
    </row>
    <row r="8077" spans="1:16" s="3084" customFormat="1" ht="15">
      <c r="A8077" s="3085"/>
      <c r="K8077" s="3168"/>
      <c r="L8077" s="3085"/>
      <c r="M8077" s="3085"/>
      <c r="N8077" s="3085"/>
      <c r="P8077" s="3206"/>
    </row>
    <row r="8078" spans="1:16" s="3084" customFormat="1" ht="15">
      <c r="A8078" s="3085"/>
      <c r="K8078" s="3168"/>
      <c r="L8078" s="3085"/>
      <c r="M8078" s="3085"/>
      <c r="N8078" s="3085"/>
      <c r="P8078" s="3206"/>
    </row>
    <row r="8079" spans="1:16" s="3084" customFormat="1" ht="15">
      <c r="A8079" s="3085"/>
      <c r="K8079" s="3168"/>
      <c r="L8079" s="3085"/>
      <c r="M8079" s="3085"/>
      <c r="N8079" s="3085"/>
      <c r="P8079" s="3206"/>
    </row>
    <row r="8080" spans="1:16" s="3084" customFormat="1" ht="15">
      <c r="A8080" s="3085"/>
      <c r="K8080" s="3168"/>
      <c r="L8080" s="3085"/>
      <c r="M8080" s="3085"/>
      <c r="N8080" s="3085"/>
      <c r="P8080" s="3206"/>
    </row>
    <row r="8081" spans="1:16" s="3084" customFormat="1" ht="15">
      <c r="A8081" s="3085"/>
      <c r="K8081" s="3168"/>
      <c r="L8081" s="3085"/>
      <c r="M8081" s="3085"/>
      <c r="N8081" s="3085"/>
      <c r="P8081" s="3206"/>
    </row>
    <row r="8082" spans="1:16" s="3084" customFormat="1" ht="15">
      <c r="A8082" s="3085"/>
      <c r="K8082" s="3168"/>
      <c r="L8082" s="3085"/>
      <c r="M8082" s="3085"/>
      <c r="N8082" s="3085"/>
      <c r="P8082" s="3206"/>
    </row>
    <row r="8083" spans="1:16" s="3084" customFormat="1" ht="15">
      <c r="A8083" s="3085"/>
      <c r="K8083" s="3168"/>
      <c r="L8083" s="3085"/>
      <c r="M8083" s="3085"/>
      <c r="N8083" s="3085"/>
      <c r="P8083" s="3206"/>
    </row>
    <row r="8084" spans="1:16" s="3084" customFormat="1" ht="15">
      <c r="A8084" s="3085"/>
      <c r="K8084" s="3168"/>
      <c r="L8084" s="3085"/>
      <c r="M8084" s="3085"/>
      <c r="N8084" s="3085"/>
      <c r="P8084" s="3206"/>
    </row>
    <row r="8085" spans="1:16" s="3084" customFormat="1" ht="15">
      <c r="A8085" s="3085"/>
      <c r="K8085" s="3168"/>
      <c r="L8085" s="3085"/>
      <c r="M8085" s="3085"/>
      <c r="N8085" s="3085"/>
      <c r="P8085" s="3206"/>
    </row>
    <row r="8086" spans="1:16" s="3084" customFormat="1" ht="15">
      <c r="A8086" s="3085"/>
      <c r="K8086" s="3168"/>
      <c r="L8086" s="3085"/>
      <c r="M8086" s="3085"/>
      <c r="N8086" s="3085"/>
      <c r="P8086" s="3206"/>
    </row>
    <row r="8087" spans="1:16" s="3084" customFormat="1" ht="15">
      <c r="A8087" s="3085"/>
      <c r="K8087" s="3168"/>
      <c r="L8087" s="3085"/>
      <c r="M8087" s="3085"/>
      <c r="N8087" s="3085"/>
      <c r="P8087" s="3206"/>
    </row>
    <row r="8088" spans="1:16" s="3084" customFormat="1" ht="15">
      <c r="A8088" s="3085"/>
      <c r="K8088" s="3168"/>
      <c r="L8088" s="3085"/>
      <c r="M8088" s="3085"/>
      <c r="N8088" s="3085"/>
      <c r="P8088" s="3206"/>
    </row>
    <row r="8089" spans="1:16" s="3084" customFormat="1" ht="15">
      <c r="A8089" s="3085"/>
      <c r="K8089" s="3168"/>
      <c r="L8089" s="3085"/>
      <c r="M8089" s="3085"/>
      <c r="N8089" s="3085"/>
      <c r="P8089" s="3206"/>
    </row>
    <row r="8090" spans="1:16" s="3084" customFormat="1" ht="15">
      <c r="A8090" s="3085"/>
      <c r="K8090" s="3168"/>
      <c r="L8090" s="3085"/>
      <c r="M8090" s="3085"/>
      <c r="N8090" s="3085"/>
      <c r="P8090" s="3206"/>
    </row>
    <row r="8091" spans="1:16" s="3084" customFormat="1" ht="15">
      <c r="A8091" s="3085"/>
      <c r="K8091" s="3168"/>
      <c r="L8091" s="3085"/>
      <c r="M8091" s="3085"/>
      <c r="N8091" s="3085"/>
      <c r="P8091" s="3206"/>
    </row>
    <row r="8092" spans="1:16" s="3084" customFormat="1" ht="15">
      <c r="A8092" s="3085"/>
      <c r="K8092" s="3168"/>
      <c r="L8092" s="3085"/>
      <c r="M8092" s="3085"/>
      <c r="N8092" s="3085"/>
      <c r="P8092" s="3206"/>
    </row>
    <row r="8093" spans="1:16" s="3084" customFormat="1" ht="15">
      <c r="A8093" s="3085"/>
      <c r="K8093" s="3168"/>
      <c r="L8093" s="3085"/>
      <c r="M8093" s="3085"/>
      <c r="N8093" s="3085"/>
      <c r="P8093" s="3206"/>
    </row>
    <row r="8094" spans="1:16" s="3084" customFormat="1" ht="15">
      <c r="A8094" s="3085"/>
      <c r="K8094" s="3168"/>
      <c r="L8094" s="3085"/>
      <c r="M8094" s="3085"/>
      <c r="N8094" s="3085"/>
      <c r="P8094" s="3206"/>
    </row>
    <row r="8095" spans="1:16" s="3084" customFormat="1" ht="15">
      <c r="A8095" s="3085"/>
      <c r="K8095" s="3168"/>
      <c r="L8095" s="3085"/>
      <c r="M8095" s="3085"/>
      <c r="N8095" s="3085"/>
      <c r="P8095" s="3206"/>
    </row>
    <row r="8096" spans="1:16" s="3084" customFormat="1" ht="15">
      <c r="A8096" s="3085"/>
      <c r="K8096" s="3168"/>
      <c r="L8096" s="3085"/>
      <c r="M8096" s="3085"/>
      <c r="N8096" s="3085"/>
      <c r="P8096" s="3206"/>
    </row>
    <row r="8097" spans="1:16" s="3084" customFormat="1" ht="15">
      <c r="A8097" s="3085"/>
      <c r="K8097" s="3168"/>
      <c r="L8097" s="3085"/>
      <c r="M8097" s="3085"/>
      <c r="N8097" s="3085"/>
      <c r="P8097" s="3206"/>
    </row>
    <row r="8098" spans="1:16" s="3084" customFormat="1" ht="15">
      <c r="A8098" s="3085"/>
      <c r="K8098" s="3168"/>
      <c r="L8098" s="3085"/>
      <c r="M8098" s="3085"/>
      <c r="N8098" s="3085"/>
      <c r="P8098" s="3206"/>
    </row>
    <row r="8099" spans="1:16" s="3084" customFormat="1" ht="15">
      <c r="A8099" s="3085"/>
      <c r="K8099" s="3168"/>
      <c r="L8099" s="3085"/>
      <c r="M8099" s="3085"/>
      <c r="N8099" s="3085"/>
      <c r="P8099" s="3206"/>
    </row>
    <row r="8100" spans="1:16" s="3084" customFormat="1" ht="15">
      <c r="A8100" s="3085"/>
      <c r="K8100" s="3168"/>
      <c r="L8100" s="3085"/>
      <c r="M8100" s="3085"/>
      <c r="N8100" s="3085"/>
      <c r="P8100" s="3206"/>
    </row>
    <row r="8101" spans="1:16" s="3084" customFormat="1" ht="15">
      <c r="A8101" s="3085"/>
      <c r="K8101" s="3168"/>
      <c r="L8101" s="3085"/>
      <c r="M8101" s="3085"/>
      <c r="N8101" s="3085"/>
      <c r="P8101" s="3206"/>
    </row>
    <row r="8102" spans="1:16" s="3084" customFormat="1" ht="15">
      <c r="A8102" s="3085"/>
      <c r="K8102" s="3168"/>
      <c r="L8102" s="3085"/>
      <c r="M8102" s="3085"/>
      <c r="N8102" s="3085"/>
      <c r="P8102" s="3206"/>
    </row>
    <row r="8103" spans="1:16" s="3084" customFormat="1" ht="15">
      <c r="A8103" s="3085"/>
      <c r="K8103" s="3168"/>
      <c r="L8103" s="3085"/>
      <c r="M8103" s="3085"/>
      <c r="N8103" s="3085"/>
      <c r="P8103" s="3206"/>
    </row>
    <row r="8104" spans="1:16" s="3084" customFormat="1" ht="15">
      <c r="A8104" s="3085"/>
      <c r="K8104" s="3168"/>
      <c r="L8104" s="3085"/>
      <c r="M8104" s="3085"/>
      <c r="N8104" s="3085"/>
      <c r="P8104" s="3206"/>
    </row>
    <row r="8105" spans="1:16" s="3084" customFormat="1" ht="15">
      <c r="A8105" s="3085"/>
      <c r="K8105" s="3168"/>
      <c r="L8105" s="3085"/>
      <c r="M8105" s="3085"/>
      <c r="N8105" s="3085"/>
      <c r="P8105" s="3206"/>
    </row>
    <row r="8106" spans="1:16" s="3084" customFormat="1" ht="15">
      <c r="A8106" s="3085"/>
      <c r="K8106" s="3168"/>
      <c r="L8106" s="3085"/>
      <c r="M8106" s="3085"/>
      <c r="N8106" s="3085"/>
      <c r="P8106" s="3206"/>
    </row>
    <row r="8107" spans="1:16" s="3084" customFormat="1" ht="15">
      <c r="A8107" s="3085"/>
      <c r="K8107" s="3168"/>
      <c r="L8107" s="3085"/>
      <c r="M8107" s="3085"/>
      <c r="N8107" s="3085"/>
      <c r="P8107" s="3206"/>
    </row>
    <row r="8108" spans="1:16" s="3084" customFormat="1" ht="15">
      <c r="A8108" s="3085"/>
      <c r="K8108" s="3168"/>
      <c r="L8108" s="3085"/>
      <c r="M8108" s="3085"/>
      <c r="N8108" s="3085"/>
      <c r="P8108" s="3206"/>
    </row>
    <row r="8109" spans="1:16" s="3084" customFormat="1" ht="15">
      <c r="A8109" s="3085"/>
      <c r="K8109" s="3168"/>
      <c r="L8109" s="3085"/>
      <c r="M8109" s="3085"/>
      <c r="N8109" s="3085"/>
      <c r="P8109" s="3206"/>
    </row>
    <row r="8110" spans="1:16" s="3084" customFormat="1" ht="15">
      <c r="A8110" s="3085"/>
      <c r="K8110" s="3168"/>
      <c r="L8110" s="3085"/>
      <c r="M8110" s="3085"/>
      <c r="N8110" s="3085"/>
      <c r="P8110" s="3206"/>
    </row>
    <row r="8111" spans="1:16" s="3084" customFormat="1" ht="15">
      <c r="A8111" s="3085"/>
      <c r="K8111" s="3168"/>
      <c r="L8111" s="3085"/>
      <c r="M8111" s="3085"/>
      <c r="N8111" s="3085"/>
      <c r="P8111" s="3206"/>
    </row>
    <row r="8112" spans="1:16" s="3084" customFormat="1" ht="15">
      <c r="A8112" s="3085"/>
      <c r="K8112" s="3168"/>
      <c r="L8112" s="3085"/>
      <c r="M8112" s="3085"/>
      <c r="N8112" s="3085"/>
      <c r="P8112" s="3206"/>
    </row>
    <row r="8113" spans="1:16" s="3084" customFormat="1" ht="15">
      <c r="A8113" s="3085"/>
      <c r="K8113" s="3168"/>
      <c r="L8113" s="3085"/>
      <c r="M8113" s="3085"/>
      <c r="N8113" s="3085"/>
      <c r="P8113" s="3206"/>
    </row>
    <row r="8114" spans="1:16" s="3084" customFormat="1" ht="15">
      <c r="A8114" s="3085"/>
      <c r="K8114" s="3168"/>
      <c r="L8114" s="3085"/>
      <c r="M8114" s="3085"/>
      <c r="N8114" s="3085"/>
      <c r="P8114" s="3206"/>
    </row>
    <row r="8115" spans="1:16" s="3084" customFormat="1" ht="15">
      <c r="A8115" s="3085"/>
      <c r="K8115" s="3168"/>
      <c r="L8115" s="3085"/>
      <c r="M8115" s="3085"/>
      <c r="N8115" s="3085"/>
      <c r="P8115" s="3206"/>
    </row>
    <row r="8116" spans="1:16" s="3084" customFormat="1" ht="15">
      <c r="A8116" s="3085"/>
      <c r="K8116" s="3168"/>
      <c r="L8116" s="3085"/>
      <c r="M8116" s="3085"/>
      <c r="N8116" s="3085"/>
      <c r="P8116" s="3206"/>
    </row>
    <row r="8117" spans="1:16" s="3084" customFormat="1" ht="15">
      <c r="A8117" s="3085"/>
      <c r="K8117" s="3168"/>
      <c r="L8117" s="3085"/>
      <c r="M8117" s="3085"/>
      <c r="N8117" s="3085"/>
      <c r="P8117" s="3206"/>
    </row>
    <row r="8118" spans="1:16" s="3084" customFormat="1" ht="15">
      <c r="A8118" s="3085"/>
      <c r="K8118" s="3168"/>
      <c r="L8118" s="3085"/>
      <c r="M8118" s="3085"/>
      <c r="N8118" s="3085"/>
      <c r="P8118" s="3206"/>
    </row>
    <row r="8119" spans="1:16" s="3084" customFormat="1" ht="15">
      <c r="A8119" s="3085"/>
      <c r="K8119" s="3168"/>
      <c r="L8119" s="3085"/>
      <c r="M8119" s="3085"/>
      <c r="N8119" s="3085"/>
      <c r="P8119" s="3206"/>
    </row>
    <row r="8120" spans="1:16" s="3084" customFormat="1" ht="15">
      <c r="A8120" s="3085"/>
      <c r="K8120" s="3168"/>
      <c r="L8120" s="3085"/>
      <c r="M8120" s="3085"/>
      <c r="N8120" s="3085"/>
      <c r="P8120" s="3206"/>
    </row>
    <row r="8121" spans="1:16" s="3084" customFormat="1" ht="15">
      <c r="A8121" s="3085"/>
      <c r="K8121" s="3168"/>
      <c r="L8121" s="3085"/>
      <c r="M8121" s="3085"/>
      <c r="N8121" s="3085"/>
      <c r="P8121" s="3206"/>
    </row>
    <row r="8122" spans="1:16" s="3084" customFormat="1" ht="15">
      <c r="A8122" s="3085"/>
      <c r="K8122" s="3168"/>
      <c r="L8122" s="3085"/>
      <c r="M8122" s="3085"/>
      <c r="N8122" s="3085"/>
      <c r="P8122" s="3206"/>
    </row>
    <row r="8123" spans="1:16" s="3084" customFormat="1" ht="15">
      <c r="A8123" s="3085"/>
      <c r="K8123" s="3168"/>
      <c r="L8123" s="3085"/>
      <c r="M8123" s="3085"/>
      <c r="N8123" s="3085"/>
      <c r="P8123" s="3206"/>
    </row>
    <row r="8124" spans="1:16" s="3084" customFormat="1" ht="15">
      <c r="A8124" s="3085"/>
      <c r="K8124" s="3168"/>
      <c r="L8124" s="3085"/>
      <c r="M8124" s="3085"/>
      <c r="N8124" s="3085"/>
      <c r="P8124" s="3206"/>
    </row>
    <row r="8125" spans="1:16" s="3084" customFormat="1" ht="15">
      <c r="A8125" s="3085"/>
      <c r="K8125" s="3168"/>
      <c r="L8125" s="3085"/>
      <c r="M8125" s="3085"/>
      <c r="N8125" s="3085"/>
      <c r="P8125" s="3206"/>
    </row>
    <row r="8126" spans="1:16" s="3084" customFormat="1" ht="15">
      <c r="A8126" s="3085"/>
      <c r="K8126" s="3168"/>
      <c r="L8126" s="3085"/>
      <c r="M8126" s="3085"/>
      <c r="N8126" s="3085"/>
      <c r="P8126" s="3206"/>
    </row>
    <row r="8127" spans="1:16" s="3084" customFormat="1" ht="15">
      <c r="A8127" s="3085"/>
      <c r="K8127" s="3168"/>
      <c r="L8127" s="3085"/>
      <c r="M8127" s="3085"/>
      <c r="N8127" s="3085"/>
      <c r="P8127" s="3206"/>
    </row>
    <row r="8128" spans="1:16" s="3084" customFormat="1" ht="15">
      <c r="A8128" s="3085"/>
      <c r="K8128" s="3168"/>
      <c r="L8128" s="3085"/>
      <c r="M8128" s="3085"/>
      <c r="N8128" s="3085"/>
      <c r="P8128" s="3206"/>
    </row>
    <row r="8129" spans="1:16" s="3084" customFormat="1" ht="15">
      <c r="A8129" s="3085"/>
      <c r="K8129" s="3168"/>
      <c r="L8129" s="3085"/>
      <c r="M8129" s="3085"/>
      <c r="N8129" s="3085"/>
      <c r="P8129" s="3206"/>
    </row>
    <row r="8130" spans="1:16" s="3084" customFormat="1" ht="15">
      <c r="A8130" s="3085"/>
      <c r="K8130" s="3168"/>
      <c r="L8130" s="3085"/>
      <c r="M8130" s="3085"/>
      <c r="N8130" s="3085"/>
      <c r="P8130" s="3206"/>
    </row>
    <row r="8131" spans="1:16" s="3084" customFormat="1" ht="15">
      <c r="A8131" s="3085"/>
      <c r="K8131" s="3168"/>
      <c r="L8131" s="3085"/>
      <c r="M8131" s="3085"/>
      <c r="N8131" s="3085"/>
      <c r="P8131" s="3206"/>
    </row>
    <row r="8132" spans="1:16" s="3084" customFormat="1" ht="15">
      <c r="A8132" s="3085"/>
      <c r="K8132" s="3168"/>
      <c r="L8132" s="3085"/>
      <c r="M8132" s="3085"/>
      <c r="N8132" s="3085"/>
      <c r="P8132" s="3206"/>
    </row>
    <row r="8133" spans="1:16" s="3084" customFormat="1" ht="15">
      <c r="A8133" s="3085"/>
      <c r="K8133" s="3168"/>
      <c r="L8133" s="3085"/>
      <c r="M8133" s="3085"/>
      <c r="N8133" s="3085"/>
      <c r="P8133" s="3206"/>
    </row>
    <row r="8134" spans="1:16" s="3084" customFormat="1" ht="15">
      <c r="A8134" s="3085"/>
      <c r="K8134" s="3168"/>
      <c r="L8134" s="3085"/>
      <c r="M8134" s="3085"/>
      <c r="N8134" s="3085"/>
      <c r="P8134" s="3206"/>
    </row>
    <row r="8135" spans="1:16" s="3084" customFormat="1" ht="15">
      <c r="A8135" s="3085"/>
      <c r="K8135" s="3168"/>
      <c r="L8135" s="3085"/>
      <c r="M8135" s="3085"/>
      <c r="N8135" s="3085"/>
      <c r="P8135" s="3206"/>
    </row>
    <row r="8136" spans="1:16" s="3084" customFormat="1" ht="15">
      <c r="A8136" s="3085"/>
      <c r="K8136" s="3168"/>
      <c r="L8136" s="3085"/>
      <c r="M8136" s="3085"/>
      <c r="N8136" s="3085"/>
      <c r="P8136" s="3206"/>
    </row>
    <row r="8137" spans="1:16" s="3084" customFormat="1" ht="15">
      <c r="A8137" s="3085"/>
      <c r="K8137" s="3168"/>
      <c r="L8137" s="3085"/>
      <c r="M8137" s="3085"/>
      <c r="N8137" s="3085"/>
      <c r="P8137" s="3206"/>
    </row>
    <row r="8138" spans="1:16" s="3084" customFormat="1" ht="15">
      <c r="A8138" s="3085"/>
      <c r="K8138" s="3168"/>
      <c r="L8138" s="3085"/>
      <c r="M8138" s="3085"/>
      <c r="N8138" s="3085"/>
      <c r="P8138" s="3206"/>
    </row>
    <row r="8139" spans="1:16" s="3084" customFormat="1" ht="15">
      <c r="A8139" s="3085"/>
      <c r="K8139" s="3168"/>
      <c r="L8139" s="3085"/>
      <c r="M8139" s="3085"/>
      <c r="N8139" s="3085"/>
      <c r="P8139" s="3206"/>
    </row>
    <row r="8140" spans="1:16" s="3084" customFormat="1" ht="15">
      <c r="A8140" s="3085"/>
      <c r="K8140" s="3168"/>
      <c r="L8140" s="3085"/>
      <c r="M8140" s="3085"/>
      <c r="N8140" s="3085"/>
      <c r="P8140" s="3206"/>
    </row>
    <row r="8141" spans="1:16" s="3084" customFormat="1" ht="15">
      <c r="A8141" s="3085"/>
      <c r="K8141" s="3168"/>
      <c r="L8141" s="3085"/>
      <c r="M8141" s="3085"/>
      <c r="N8141" s="3085"/>
      <c r="P8141" s="3206"/>
    </row>
    <row r="8142" spans="1:16" s="3084" customFormat="1" ht="15">
      <c r="A8142" s="3085"/>
      <c r="K8142" s="3168"/>
      <c r="L8142" s="3085"/>
      <c r="M8142" s="3085"/>
      <c r="N8142" s="3085"/>
      <c r="P8142" s="3206"/>
    </row>
    <row r="8143" spans="1:16" s="3084" customFormat="1" ht="15">
      <c r="A8143" s="3085"/>
      <c r="K8143" s="3168"/>
      <c r="L8143" s="3085"/>
      <c r="M8143" s="3085"/>
      <c r="N8143" s="3085"/>
      <c r="P8143" s="3206"/>
    </row>
    <row r="8144" spans="1:16" s="3084" customFormat="1" ht="15">
      <c r="A8144" s="3085"/>
      <c r="K8144" s="3168"/>
      <c r="L8144" s="3085"/>
      <c r="M8144" s="3085"/>
      <c r="N8144" s="3085"/>
      <c r="P8144" s="3206"/>
    </row>
    <row r="8145" spans="1:16" s="3084" customFormat="1" ht="15">
      <c r="A8145" s="3085"/>
      <c r="K8145" s="3168"/>
      <c r="L8145" s="3085"/>
      <c r="M8145" s="3085"/>
      <c r="N8145" s="3085"/>
      <c r="P8145" s="3206"/>
    </row>
    <row r="8146" spans="1:16" s="3084" customFormat="1" ht="15">
      <c r="A8146" s="3085"/>
      <c r="K8146" s="3168"/>
      <c r="L8146" s="3085"/>
      <c r="M8146" s="3085"/>
      <c r="N8146" s="3085"/>
      <c r="P8146" s="3206"/>
    </row>
    <row r="8147" spans="1:16" s="3084" customFormat="1" ht="15">
      <c r="A8147" s="3085"/>
      <c r="K8147" s="3168"/>
      <c r="L8147" s="3085"/>
      <c r="M8147" s="3085"/>
      <c r="N8147" s="3085"/>
      <c r="P8147" s="3206"/>
    </row>
    <row r="8148" spans="1:16" s="3084" customFormat="1" ht="15">
      <c r="A8148" s="3085"/>
      <c r="K8148" s="3168"/>
      <c r="L8148" s="3085"/>
      <c r="M8148" s="3085"/>
      <c r="N8148" s="3085"/>
      <c r="P8148" s="3206"/>
    </row>
    <row r="8149" spans="1:16" s="3084" customFormat="1" ht="15">
      <c r="A8149" s="3085"/>
      <c r="K8149" s="3168"/>
      <c r="L8149" s="3085"/>
      <c r="M8149" s="3085"/>
      <c r="N8149" s="3085"/>
      <c r="P8149" s="3206"/>
    </row>
    <row r="8150" spans="1:16" s="3084" customFormat="1" ht="15">
      <c r="A8150" s="3085"/>
      <c r="K8150" s="3168"/>
      <c r="L8150" s="3085"/>
      <c r="M8150" s="3085"/>
      <c r="N8150" s="3085"/>
      <c r="P8150" s="3206"/>
    </row>
    <row r="8151" spans="1:16" s="3084" customFormat="1" ht="15">
      <c r="A8151" s="3085"/>
      <c r="K8151" s="3168"/>
      <c r="L8151" s="3085"/>
      <c r="M8151" s="3085"/>
      <c r="N8151" s="3085"/>
      <c r="P8151" s="3206"/>
    </row>
    <row r="8152" spans="1:16" s="3084" customFormat="1" ht="15">
      <c r="A8152" s="3085"/>
      <c r="K8152" s="3168"/>
      <c r="L8152" s="3085"/>
      <c r="M8152" s="3085"/>
      <c r="N8152" s="3085"/>
      <c r="P8152" s="3206"/>
    </row>
    <row r="8153" spans="1:16" s="3084" customFormat="1" ht="15">
      <c r="A8153" s="3085"/>
      <c r="K8153" s="3168"/>
      <c r="L8153" s="3085"/>
      <c r="M8153" s="3085"/>
      <c r="N8153" s="3085"/>
      <c r="P8153" s="3206"/>
    </row>
    <row r="8154" spans="1:16" s="3084" customFormat="1" ht="15">
      <c r="A8154" s="3085"/>
      <c r="K8154" s="3168"/>
      <c r="L8154" s="3085"/>
      <c r="M8154" s="3085"/>
      <c r="N8154" s="3085"/>
      <c r="P8154" s="3206"/>
    </row>
    <row r="8155" spans="1:16" s="3084" customFormat="1" ht="15">
      <c r="A8155" s="3085"/>
      <c r="K8155" s="3168"/>
      <c r="L8155" s="3085"/>
      <c r="M8155" s="3085"/>
      <c r="N8155" s="3085"/>
      <c r="P8155" s="3206"/>
    </row>
    <row r="8156" spans="1:16" s="3084" customFormat="1" ht="15">
      <c r="A8156" s="3085"/>
      <c r="K8156" s="3168"/>
      <c r="L8156" s="3085"/>
      <c r="M8156" s="3085"/>
      <c r="N8156" s="3085"/>
      <c r="P8156" s="3206"/>
    </row>
    <row r="8157" spans="1:16" s="3084" customFormat="1" ht="15">
      <c r="A8157" s="3085"/>
      <c r="K8157" s="3168"/>
      <c r="L8157" s="3085"/>
      <c r="M8157" s="3085"/>
      <c r="N8157" s="3085"/>
      <c r="P8157" s="3206"/>
    </row>
    <row r="8158" spans="1:16" s="3084" customFormat="1" ht="15">
      <c r="A8158" s="3085"/>
      <c r="K8158" s="3168"/>
      <c r="L8158" s="3085"/>
      <c r="M8158" s="3085"/>
      <c r="N8158" s="3085"/>
      <c r="P8158" s="3206"/>
    </row>
    <row r="8159" spans="1:16" s="3084" customFormat="1" ht="15">
      <c r="A8159" s="3085"/>
      <c r="K8159" s="3168"/>
      <c r="L8159" s="3085"/>
      <c r="M8159" s="3085"/>
      <c r="N8159" s="3085"/>
      <c r="P8159" s="3206"/>
    </row>
    <row r="8160" spans="1:16" s="3084" customFormat="1" ht="15">
      <c r="A8160" s="3085"/>
      <c r="K8160" s="3168"/>
      <c r="L8160" s="3085"/>
      <c r="M8160" s="3085"/>
      <c r="N8160" s="3085"/>
      <c r="P8160" s="3206"/>
    </row>
    <row r="8161" spans="1:16" s="3084" customFormat="1" ht="15">
      <c r="A8161" s="3085"/>
      <c r="K8161" s="3168"/>
      <c r="L8161" s="3085"/>
      <c r="M8161" s="3085"/>
      <c r="N8161" s="3085"/>
      <c r="P8161" s="3206"/>
    </row>
    <row r="8162" spans="1:16" s="3084" customFormat="1" ht="15">
      <c r="A8162" s="3085"/>
      <c r="K8162" s="3168"/>
      <c r="L8162" s="3085"/>
      <c r="M8162" s="3085"/>
      <c r="N8162" s="3085"/>
      <c r="P8162" s="3206"/>
    </row>
    <row r="8163" spans="1:16" s="3084" customFormat="1" ht="15">
      <c r="A8163" s="3085"/>
      <c r="K8163" s="3168"/>
      <c r="L8163" s="3085"/>
      <c r="M8163" s="3085"/>
      <c r="N8163" s="3085"/>
      <c r="P8163" s="3206"/>
    </row>
    <row r="8164" spans="1:16" s="3084" customFormat="1" ht="15">
      <c r="A8164" s="3085"/>
      <c r="K8164" s="3168"/>
      <c r="L8164" s="3085"/>
      <c r="M8164" s="3085"/>
      <c r="N8164" s="3085"/>
      <c r="P8164" s="3206"/>
    </row>
    <row r="8165" spans="1:16" s="3084" customFormat="1" ht="15">
      <c r="A8165" s="3085"/>
      <c r="K8165" s="3168"/>
      <c r="L8165" s="3085"/>
      <c r="M8165" s="3085"/>
      <c r="N8165" s="3085"/>
      <c r="P8165" s="3206"/>
    </row>
    <row r="8166" spans="1:16" s="3084" customFormat="1" ht="15">
      <c r="A8166" s="3085"/>
      <c r="K8166" s="3168"/>
      <c r="L8166" s="3085"/>
      <c r="M8166" s="3085"/>
      <c r="N8166" s="3085"/>
      <c r="P8166" s="3206"/>
    </row>
    <row r="8167" spans="1:16" s="3084" customFormat="1" ht="15">
      <c r="A8167" s="3085"/>
      <c r="K8167" s="3168"/>
      <c r="L8167" s="3085"/>
      <c r="M8167" s="3085"/>
      <c r="N8167" s="3085"/>
      <c r="P8167" s="3206"/>
    </row>
    <row r="8168" spans="1:16" s="3084" customFormat="1" ht="15">
      <c r="A8168" s="3085"/>
      <c r="K8168" s="3168"/>
      <c r="L8168" s="3085"/>
      <c r="M8168" s="3085"/>
      <c r="N8168" s="3085"/>
      <c r="P8168" s="3206"/>
    </row>
    <row r="8169" spans="1:16" s="3084" customFormat="1" ht="15">
      <c r="A8169" s="3085"/>
      <c r="K8169" s="3168"/>
      <c r="L8169" s="3085"/>
      <c r="M8169" s="3085"/>
      <c r="N8169" s="3085"/>
      <c r="P8169" s="3206"/>
    </row>
    <row r="8170" spans="1:16" s="3084" customFormat="1" ht="15">
      <c r="A8170" s="3085"/>
      <c r="K8170" s="3168"/>
      <c r="L8170" s="3085"/>
      <c r="M8170" s="3085"/>
      <c r="N8170" s="3085"/>
      <c r="P8170" s="3206"/>
    </row>
    <row r="8171" spans="1:16" s="3084" customFormat="1" ht="15">
      <c r="A8171" s="3085"/>
      <c r="K8171" s="3168"/>
      <c r="L8171" s="3085"/>
      <c r="M8171" s="3085"/>
      <c r="N8171" s="3085"/>
      <c r="P8171" s="3206"/>
    </row>
    <row r="8172" spans="1:16" s="3084" customFormat="1" ht="15">
      <c r="A8172" s="3085"/>
      <c r="K8172" s="3168"/>
      <c r="L8172" s="3085"/>
      <c r="M8172" s="3085"/>
      <c r="N8172" s="3085"/>
      <c r="P8172" s="3206"/>
    </row>
    <row r="8173" spans="1:16" s="3084" customFormat="1" ht="15">
      <c r="A8173" s="3085"/>
      <c r="K8173" s="3168"/>
      <c r="L8173" s="3085"/>
      <c r="M8173" s="3085"/>
      <c r="N8173" s="3085"/>
      <c r="P8173" s="3206"/>
    </row>
    <row r="8174" spans="1:16" s="3084" customFormat="1" ht="15">
      <c r="A8174" s="3085"/>
      <c r="K8174" s="3168"/>
      <c r="L8174" s="3085"/>
      <c r="M8174" s="3085"/>
      <c r="N8174" s="3085"/>
      <c r="P8174" s="3206"/>
    </row>
    <row r="8175" spans="1:16" s="3084" customFormat="1" ht="15">
      <c r="A8175" s="3085"/>
      <c r="K8175" s="3168"/>
      <c r="L8175" s="3085"/>
      <c r="M8175" s="3085"/>
      <c r="N8175" s="3085"/>
      <c r="P8175" s="3206"/>
    </row>
    <row r="8176" spans="1:16" s="3084" customFormat="1" ht="15">
      <c r="A8176" s="3085"/>
      <c r="K8176" s="3168"/>
      <c r="L8176" s="3085"/>
      <c r="M8176" s="3085"/>
      <c r="N8176" s="3085"/>
      <c r="P8176" s="3206"/>
    </row>
    <row r="8177" spans="1:16" s="3084" customFormat="1" ht="15">
      <c r="A8177" s="3085"/>
      <c r="K8177" s="3168"/>
      <c r="L8177" s="3085"/>
      <c r="M8177" s="3085"/>
      <c r="N8177" s="3085"/>
      <c r="P8177" s="3206"/>
    </row>
    <row r="8178" spans="1:16" s="3084" customFormat="1" ht="15">
      <c r="A8178" s="3085"/>
      <c r="K8178" s="3168"/>
      <c r="L8178" s="3085"/>
      <c r="M8178" s="3085"/>
      <c r="N8178" s="3085"/>
      <c r="P8178" s="3206"/>
    </row>
    <row r="8179" spans="1:16" s="3084" customFormat="1" ht="15">
      <c r="A8179" s="3085"/>
      <c r="K8179" s="3168"/>
      <c r="L8179" s="3085"/>
      <c r="M8179" s="3085"/>
      <c r="N8179" s="3085"/>
      <c r="P8179" s="3206"/>
    </row>
    <row r="8180" spans="1:16" s="3084" customFormat="1" ht="15">
      <c r="A8180" s="3085"/>
      <c r="K8180" s="3168"/>
      <c r="L8180" s="3085"/>
      <c r="M8180" s="3085"/>
      <c r="N8180" s="3085"/>
      <c r="P8180" s="3206"/>
    </row>
    <row r="8181" spans="1:16" s="3084" customFormat="1" ht="15">
      <c r="A8181" s="3085"/>
      <c r="K8181" s="3168"/>
      <c r="L8181" s="3085"/>
      <c r="M8181" s="3085"/>
      <c r="N8181" s="3085"/>
      <c r="P8181" s="3206"/>
    </row>
    <row r="8182" spans="1:16" s="3084" customFormat="1" ht="15">
      <c r="A8182" s="3085"/>
      <c r="K8182" s="3168"/>
      <c r="L8182" s="3085"/>
      <c r="M8182" s="3085"/>
      <c r="N8182" s="3085"/>
      <c r="P8182" s="3206"/>
    </row>
    <row r="8183" spans="1:16" s="3084" customFormat="1" ht="15">
      <c r="A8183" s="3085"/>
      <c r="K8183" s="3168"/>
      <c r="L8183" s="3085"/>
      <c r="M8183" s="3085"/>
      <c r="N8183" s="3085"/>
      <c r="P8183" s="3206"/>
    </row>
    <row r="8184" spans="1:16" s="3084" customFormat="1" ht="15">
      <c r="A8184" s="3085"/>
      <c r="K8184" s="3168"/>
      <c r="L8184" s="3085"/>
      <c r="M8184" s="3085"/>
      <c r="N8184" s="3085"/>
      <c r="P8184" s="3206"/>
    </row>
    <row r="8185" spans="1:16" s="3084" customFormat="1" ht="15">
      <c r="A8185" s="3085"/>
      <c r="K8185" s="3168"/>
      <c r="L8185" s="3085"/>
      <c r="M8185" s="3085"/>
      <c r="N8185" s="3085"/>
      <c r="P8185" s="3206"/>
    </row>
    <row r="8186" spans="1:16" s="3084" customFormat="1" ht="15">
      <c r="A8186" s="3085"/>
      <c r="K8186" s="3168"/>
      <c r="L8186" s="3085"/>
      <c r="M8186" s="3085"/>
      <c r="N8186" s="3085"/>
      <c r="P8186" s="3206"/>
    </row>
    <row r="8187" spans="1:16" s="3084" customFormat="1" ht="15">
      <c r="A8187" s="3085"/>
      <c r="K8187" s="3168"/>
      <c r="L8187" s="3085"/>
      <c r="M8187" s="3085"/>
      <c r="N8187" s="3085"/>
      <c r="P8187" s="3206"/>
    </row>
    <row r="8188" spans="1:16" s="3084" customFormat="1" ht="15">
      <c r="A8188" s="3085"/>
      <c r="K8188" s="3168"/>
      <c r="L8188" s="3085"/>
      <c r="M8188" s="3085"/>
      <c r="N8188" s="3085"/>
      <c r="P8188" s="3206"/>
    </row>
    <row r="8189" spans="1:16" s="3084" customFormat="1" ht="15">
      <c r="A8189" s="3085"/>
      <c r="K8189" s="3168"/>
      <c r="L8189" s="3085"/>
      <c r="M8189" s="3085"/>
      <c r="N8189" s="3085"/>
      <c r="P8189" s="3206"/>
    </row>
    <row r="8190" spans="1:16" s="3084" customFormat="1" ht="15">
      <c r="A8190" s="3085"/>
      <c r="K8190" s="3168"/>
      <c r="L8190" s="3085"/>
      <c r="M8190" s="3085"/>
      <c r="N8190" s="3085"/>
      <c r="P8190" s="3206"/>
    </row>
    <row r="8191" spans="1:16" s="3084" customFormat="1" ht="15">
      <c r="A8191" s="3085"/>
      <c r="K8191" s="3168"/>
      <c r="L8191" s="3085"/>
      <c r="M8191" s="3085"/>
      <c r="N8191" s="3085"/>
      <c r="P8191" s="3206"/>
    </row>
    <row r="8192" spans="1:16" s="3084" customFormat="1" ht="15">
      <c r="A8192" s="3085"/>
      <c r="K8192" s="3168"/>
      <c r="L8192" s="3085"/>
      <c r="M8192" s="3085"/>
      <c r="N8192" s="3085"/>
      <c r="P8192" s="3206"/>
    </row>
    <row r="8193" spans="1:16" s="3084" customFormat="1" ht="15">
      <c r="A8193" s="3085"/>
      <c r="K8193" s="3168"/>
      <c r="L8193" s="3085"/>
      <c r="M8193" s="3085"/>
      <c r="N8193" s="3085"/>
      <c r="P8193" s="3206"/>
    </row>
    <row r="8194" spans="1:16" s="3084" customFormat="1" ht="15">
      <c r="A8194" s="3085"/>
      <c r="K8194" s="3168"/>
      <c r="L8194" s="3085"/>
      <c r="M8194" s="3085"/>
      <c r="N8194" s="3085"/>
      <c r="P8194" s="3206"/>
    </row>
    <row r="8195" spans="1:16" s="3084" customFormat="1" ht="15">
      <c r="A8195" s="3085"/>
      <c r="K8195" s="3168"/>
      <c r="L8195" s="3085"/>
      <c r="M8195" s="3085"/>
      <c r="N8195" s="3085"/>
      <c r="P8195" s="3206"/>
    </row>
    <row r="8196" spans="1:16" s="3084" customFormat="1" ht="15">
      <c r="A8196" s="3085"/>
      <c r="K8196" s="3168"/>
      <c r="L8196" s="3085"/>
      <c r="M8196" s="3085"/>
      <c r="N8196" s="3085"/>
      <c r="P8196" s="3206"/>
    </row>
    <row r="8197" spans="1:16" s="3084" customFormat="1" ht="15">
      <c r="A8197" s="3085"/>
      <c r="K8197" s="3168"/>
      <c r="L8197" s="3085"/>
      <c r="M8197" s="3085"/>
      <c r="N8197" s="3085"/>
      <c r="P8197" s="3206"/>
    </row>
    <row r="8198" spans="1:16" s="3084" customFormat="1" ht="15">
      <c r="A8198" s="3085"/>
      <c r="K8198" s="3168"/>
      <c r="L8198" s="3085"/>
      <c r="M8198" s="3085"/>
      <c r="N8198" s="3085"/>
      <c r="P8198" s="3206"/>
    </row>
    <row r="8199" spans="1:16" s="3084" customFormat="1" ht="15">
      <c r="A8199" s="3085"/>
      <c r="K8199" s="3168"/>
      <c r="L8199" s="3085"/>
      <c r="M8199" s="3085"/>
      <c r="N8199" s="3085"/>
      <c r="P8199" s="3206"/>
    </row>
    <row r="8200" spans="1:16" s="3084" customFormat="1" ht="15">
      <c r="A8200" s="3085"/>
      <c r="K8200" s="3168"/>
      <c r="L8200" s="3085"/>
      <c r="M8200" s="3085"/>
      <c r="N8200" s="3085"/>
      <c r="P8200" s="3206"/>
    </row>
    <row r="8201" spans="1:16" s="3084" customFormat="1" ht="15">
      <c r="A8201" s="3085"/>
      <c r="K8201" s="3168"/>
      <c r="L8201" s="3085"/>
      <c r="M8201" s="3085"/>
      <c r="N8201" s="3085"/>
      <c r="P8201" s="3206"/>
    </row>
    <row r="8202" spans="1:16" s="3084" customFormat="1" ht="15">
      <c r="A8202" s="3085"/>
      <c r="K8202" s="3168"/>
      <c r="L8202" s="3085"/>
      <c r="M8202" s="3085"/>
      <c r="N8202" s="3085"/>
      <c r="P8202" s="3206"/>
    </row>
    <row r="8203" spans="1:16" s="3084" customFormat="1" ht="15">
      <c r="A8203" s="3085"/>
      <c r="K8203" s="3168"/>
      <c r="L8203" s="3085"/>
      <c r="M8203" s="3085"/>
      <c r="N8203" s="3085"/>
      <c r="P8203" s="3206"/>
    </row>
    <row r="8204" spans="1:16" s="3084" customFormat="1" ht="15">
      <c r="A8204" s="3085"/>
      <c r="K8204" s="3168"/>
      <c r="L8204" s="3085"/>
      <c r="M8204" s="3085"/>
      <c r="N8204" s="3085"/>
      <c r="P8204" s="3206"/>
    </row>
    <row r="8205" spans="1:16" s="3084" customFormat="1" ht="15">
      <c r="A8205" s="3085"/>
      <c r="K8205" s="3168"/>
      <c r="L8205" s="3085"/>
      <c r="M8205" s="3085"/>
      <c r="N8205" s="3085"/>
      <c r="P8205" s="3206"/>
    </row>
    <row r="8206" spans="1:16" s="3084" customFormat="1" ht="15">
      <c r="A8206" s="3085"/>
      <c r="K8206" s="3168"/>
      <c r="L8206" s="3085"/>
      <c r="M8206" s="3085"/>
      <c r="N8206" s="3085"/>
      <c r="P8206" s="3206"/>
    </row>
    <row r="8207" spans="1:16" s="3084" customFormat="1" ht="15">
      <c r="A8207" s="3085"/>
      <c r="K8207" s="3168"/>
      <c r="L8207" s="3085"/>
      <c r="M8207" s="3085"/>
      <c r="N8207" s="3085"/>
      <c r="P8207" s="3206"/>
    </row>
    <row r="8208" spans="1:16" s="3084" customFormat="1" ht="15">
      <c r="A8208" s="3085"/>
      <c r="K8208" s="3168"/>
      <c r="L8208" s="3085"/>
      <c r="M8208" s="3085"/>
      <c r="N8208" s="3085"/>
      <c r="P8208" s="3206"/>
    </row>
    <row r="8209" spans="1:16" s="3084" customFormat="1" ht="15">
      <c r="A8209" s="3085"/>
      <c r="K8209" s="3168"/>
      <c r="L8209" s="3085"/>
      <c r="M8209" s="3085"/>
      <c r="N8209" s="3085"/>
      <c r="P8209" s="3206"/>
    </row>
    <row r="8210" spans="1:16" s="3084" customFormat="1" ht="15">
      <c r="A8210" s="3085"/>
      <c r="K8210" s="3168"/>
      <c r="L8210" s="3085"/>
      <c r="M8210" s="3085"/>
      <c r="N8210" s="3085"/>
      <c r="P8210" s="3206"/>
    </row>
    <row r="8211" spans="1:16" s="3084" customFormat="1" ht="15">
      <c r="A8211" s="3085"/>
      <c r="K8211" s="3168"/>
      <c r="L8211" s="3085"/>
      <c r="M8211" s="3085"/>
      <c r="N8211" s="3085"/>
      <c r="P8211" s="3206"/>
    </row>
    <row r="8212" spans="1:16" s="3084" customFormat="1" ht="15">
      <c r="A8212" s="3085"/>
      <c r="K8212" s="3168"/>
      <c r="L8212" s="3085"/>
      <c r="M8212" s="3085"/>
      <c r="N8212" s="3085"/>
      <c r="P8212" s="3206"/>
    </row>
    <row r="8213" spans="1:16" s="3084" customFormat="1" ht="15">
      <c r="A8213" s="3085"/>
      <c r="K8213" s="3168"/>
      <c r="L8213" s="3085"/>
      <c r="M8213" s="3085"/>
      <c r="N8213" s="3085"/>
      <c r="P8213" s="3206"/>
    </row>
    <row r="8214" spans="1:16" s="3084" customFormat="1" ht="15">
      <c r="A8214" s="3085"/>
      <c r="K8214" s="3168"/>
      <c r="L8214" s="3085"/>
      <c r="M8214" s="3085"/>
      <c r="N8214" s="3085"/>
      <c r="P8214" s="3206"/>
    </row>
    <row r="8215" spans="1:16" s="3084" customFormat="1" ht="15">
      <c r="A8215" s="3085"/>
      <c r="K8215" s="3168"/>
      <c r="L8215" s="3085"/>
      <c r="M8215" s="3085"/>
      <c r="N8215" s="3085"/>
      <c r="P8215" s="3206"/>
    </row>
    <row r="8216" spans="1:16" s="3084" customFormat="1" ht="15">
      <c r="A8216" s="3085"/>
      <c r="K8216" s="3168"/>
      <c r="L8216" s="3085"/>
      <c r="M8216" s="3085"/>
      <c r="N8216" s="3085"/>
      <c r="P8216" s="3206"/>
    </row>
    <row r="8217" spans="1:16" s="3084" customFormat="1" ht="15">
      <c r="A8217" s="3085"/>
      <c r="K8217" s="3168"/>
      <c r="L8217" s="3085"/>
      <c r="M8217" s="3085"/>
      <c r="N8217" s="3085"/>
      <c r="P8217" s="3206"/>
    </row>
    <row r="8218" spans="1:16" s="3084" customFormat="1" ht="15">
      <c r="A8218" s="3085"/>
      <c r="K8218" s="3168"/>
      <c r="L8218" s="3085"/>
      <c r="M8218" s="3085"/>
      <c r="N8218" s="3085"/>
      <c r="P8218" s="3206"/>
    </row>
    <row r="8219" spans="1:16" s="3084" customFormat="1" ht="15">
      <c r="A8219" s="3085"/>
      <c r="K8219" s="3168"/>
      <c r="L8219" s="3085"/>
      <c r="M8219" s="3085"/>
      <c r="N8219" s="3085"/>
      <c r="P8219" s="3206"/>
    </row>
    <row r="8220" spans="1:16" s="3084" customFormat="1" ht="15">
      <c r="A8220" s="3085"/>
      <c r="K8220" s="3168"/>
      <c r="L8220" s="3085"/>
      <c r="M8220" s="3085"/>
      <c r="N8220" s="3085"/>
      <c r="P8220" s="3206"/>
    </row>
    <row r="8221" spans="1:16" s="3084" customFormat="1" ht="15">
      <c r="A8221" s="3085"/>
      <c r="K8221" s="3168"/>
      <c r="L8221" s="3085"/>
      <c r="M8221" s="3085"/>
      <c r="N8221" s="3085"/>
      <c r="P8221" s="3206"/>
    </row>
    <row r="8222" spans="1:16" s="3084" customFormat="1" ht="15">
      <c r="A8222" s="3085"/>
      <c r="K8222" s="3168"/>
      <c r="L8222" s="3085"/>
      <c r="M8222" s="3085"/>
      <c r="N8222" s="3085"/>
      <c r="P8222" s="3206"/>
    </row>
    <row r="8223" spans="1:16" s="3084" customFormat="1" ht="15">
      <c r="A8223" s="3085"/>
      <c r="K8223" s="3168"/>
      <c r="L8223" s="3085"/>
      <c r="M8223" s="3085"/>
      <c r="N8223" s="3085"/>
      <c r="P8223" s="3206"/>
    </row>
    <row r="8224" spans="1:16" s="3084" customFormat="1" ht="15">
      <c r="A8224" s="3085"/>
      <c r="K8224" s="3168"/>
      <c r="L8224" s="3085"/>
      <c r="M8224" s="3085"/>
      <c r="N8224" s="3085"/>
      <c r="P8224" s="3206"/>
    </row>
    <row r="8225" spans="1:16" s="3084" customFormat="1" ht="15">
      <c r="A8225" s="3085"/>
      <c r="K8225" s="3168"/>
      <c r="L8225" s="3085"/>
      <c r="M8225" s="3085"/>
      <c r="N8225" s="3085"/>
      <c r="P8225" s="3206"/>
    </row>
    <row r="8226" spans="1:16" s="3084" customFormat="1" ht="15">
      <c r="A8226" s="3085"/>
      <c r="K8226" s="3168"/>
      <c r="L8226" s="3085"/>
      <c r="M8226" s="3085"/>
      <c r="N8226" s="3085"/>
      <c r="P8226" s="3206"/>
    </row>
    <row r="8227" spans="1:16" s="3084" customFormat="1" ht="15">
      <c r="A8227" s="3085"/>
      <c r="K8227" s="3168"/>
      <c r="L8227" s="3085"/>
      <c r="M8227" s="3085"/>
      <c r="N8227" s="3085"/>
      <c r="P8227" s="3206"/>
    </row>
    <row r="8228" spans="1:16" s="3084" customFormat="1" ht="15">
      <c r="A8228" s="3085"/>
      <c r="K8228" s="3168"/>
      <c r="L8228" s="3085"/>
      <c r="M8228" s="3085"/>
      <c r="N8228" s="3085"/>
      <c r="P8228" s="3206"/>
    </row>
    <row r="8229" spans="1:16" s="3084" customFormat="1" ht="15">
      <c r="A8229" s="3085"/>
      <c r="K8229" s="3168"/>
      <c r="L8229" s="3085"/>
      <c r="M8229" s="3085"/>
      <c r="N8229" s="3085"/>
      <c r="P8229" s="3206"/>
    </row>
    <row r="8230" spans="1:16" s="3084" customFormat="1" ht="15">
      <c r="A8230" s="3085"/>
      <c r="K8230" s="3168"/>
      <c r="L8230" s="3085"/>
      <c r="M8230" s="3085"/>
      <c r="N8230" s="3085"/>
      <c r="P8230" s="3206"/>
    </row>
    <row r="8231" spans="1:16" s="3084" customFormat="1" ht="15">
      <c r="A8231" s="3085"/>
      <c r="K8231" s="3168"/>
      <c r="L8231" s="3085"/>
      <c r="M8231" s="3085"/>
      <c r="N8231" s="3085"/>
      <c r="P8231" s="3206"/>
    </row>
    <row r="8232" spans="1:16" s="3084" customFormat="1" ht="15">
      <c r="A8232" s="3085"/>
      <c r="K8232" s="3168"/>
      <c r="L8232" s="3085"/>
      <c r="M8232" s="3085"/>
      <c r="N8232" s="3085"/>
      <c r="P8232" s="3206"/>
    </row>
    <row r="8233" spans="1:16" s="3084" customFormat="1" ht="15">
      <c r="A8233" s="3085"/>
      <c r="K8233" s="3168"/>
      <c r="L8233" s="3085"/>
      <c r="M8233" s="3085"/>
      <c r="N8233" s="3085"/>
      <c r="P8233" s="3206"/>
    </row>
    <row r="8234" spans="1:16" s="3084" customFormat="1" ht="15">
      <c r="A8234" s="3085"/>
      <c r="K8234" s="3168"/>
      <c r="L8234" s="3085"/>
      <c r="M8234" s="3085"/>
      <c r="N8234" s="3085"/>
      <c r="P8234" s="3206"/>
    </row>
    <row r="8235" spans="1:16" s="3084" customFormat="1" ht="15">
      <c r="A8235" s="3085"/>
      <c r="K8235" s="3168"/>
      <c r="L8235" s="3085"/>
      <c r="M8235" s="3085"/>
      <c r="N8235" s="3085"/>
      <c r="P8235" s="3206"/>
    </row>
    <row r="8236" spans="1:16" s="3084" customFormat="1" ht="15">
      <c r="A8236" s="3085"/>
      <c r="K8236" s="3168"/>
      <c r="L8236" s="3085"/>
      <c r="M8236" s="3085"/>
      <c r="N8236" s="3085"/>
      <c r="P8236" s="3206"/>
    </row>
    <row r="8237" spans="1:16" s="3084" customFormat="1" ht="15">
      <c r="A8237" s="3085"/>
      <c r="K8237" s="3168"/>
      <c r="L8237" s="3085"/>
      <c r="M8237" s="3085"/>
      <c r="N8237" s="3085"/>
      <c r="P8237" s="3206"/>
    </row>
    <row r="8238" spans="1:16" s="3084" customFormat="1" ht="15">
      <c r="A8238" s="3085"/>
      <c r="K8238" s="3168"/>
      <c r="L8238" s="3085"/>
      <c r="M8238" s="3085"/>
      <c r="N8238" s="3085"/>
      <c r="P8238" s="3206"/>
    </row>
    <row r="8239" spans="1:16" s="3084" customFormat="1" ht="15">
      <c r="A8239" s="3085"/>
      <c r="K8239" s="3168"/>
      <c r="L8239" s="3085"/>
      <c r="M8239" s="3085"/>
      <c r="N8239" s="3085"/>
      <c r="P8239" s="3206"/>
    </row>
    <row r="8240" spans="1:16" s="3084" customFormat="1" ht="15">
      <c r="A8240" s="3085"/>
      <c r="K8240" s="3168"/>
      <c r="L8240" s="3085"/>
      <c r="M8240" s="3085"/>
      <c r="N8240" s="3085"/>
      <c r="P8240" s="3206"/>
    </row>
    <row r="8241" spans="1:16" s="3084" customFormat="1" ht="15">
      <c r="A8241" s="3085"/>
      <c r="K8241" s="3168"/>
      <c r="L8241" s="3085"/>
      <c r="M8241" s="3085"/>
      <c r="N8241" s="3085"/>
      <c r="P8241" s="3206"/>
    </row>
    <row r="8242" spans="1:16" s="3084" customFormat="1" ht="15">
      <c r="A8242" s="3085"/>
      <c r="K8242" s="3168"/>
      <c r="L8242" s="3085"/>
      <c r="M8242" s="3085"/>
      <c r="N8242" s="3085"/>
      <c r="P8242" s="3206"/>
    </row>
    <row r="8243" spans="1:16" s="3084" customFormat="1" ht="15">
      <c r="A8243" s="3085"/>
      <c r="K8243" s="3168"/>
      <c r="L8243" s="3085"/>
      <c r="M8243" s="3085"/>
      <c r="N8243" s="3085"/>
      <c r="P8243" s="3206"/>
    </row>
    <row r="8244" spans="1:16" s="3084" customFormat="1" ht="15">
      <c r="A8244" s="3085"/>
      <c r="K8244" s="3168"/>
      <c r="L8244" s="3085"/>
      <c r="M8244" s="3085"/>
      <c r="N8244" s="3085"/>
      <c r="P8244" s="3206"/>
    </row>
    <row r="8245" spans="1:16" s="3084" customFormat="1" ht="15">
      <c r="A8245" s="3085"/>
      <c r="K8245" s="3168"/>
      <c r="L8245" s="3085"/>
      <c r="M8245" s="3085"/>
      <c r="N8245" s="3085"/>
      <c r="P8245" s="3206"/>
    </row>
    <row r="8246" spans="1:16" s="3084" customFormat="1" ht="15">
      <c r="A8246" s="3085"/>
      <c r="K8246" s="3168"/>
      <c r="L8246" s="3085"/>
      <c r="M8246" s="3085"/>
      <c r="N8246" s="3085"/>
      <c r="P8246" s="3206"/>
    </row>
    <row r="8247" spans="1:16" s="3084" customFormat="1" ht="15">
      <c r="A8247" s="3085"/>
      <c r="K8247" s="3168"/>
      <c r="L8247" s="3085"/>
      <c r="M8247" s="3085"/>
      <c r="N8247" s="3085"/>
      <c r="P8247" s="3206"/>
    </row>
    <row r="8248" spans="1:16" s="3084" customFormat="1" ht="15">
      <c r="A8248" s="3085"/>
      <c r="K8248" s="3168"/>
      <c r="L8248" s="3085"/>
      <c r="M8248" s="3085"/>
      <c r="N8248" s="3085"/>
      <c r="P8248" s="3206"/>
    </row>
    <row r="8249" spans="1:16" s="3084" customFormat="1" ht="15">
      <c r="A8249" s="3085"/>
      <c r="K8249" s="3168"/>
      <c r="L8249" s="3085"/>
      <c r="M8249" s="3085"/>
      <c r="N8249" s="3085"/>
      <c r="P8249" s="3206"/>
    </row>
    <row r="8250" spans="1:16" s="3084" customFormat="1" ht="15">
      <c r="A8250" s="3085"/>
      <c r="K8250" s="3168"/>
      <c r="L8250" s="3085"/>
      <c r="M8250" s="3085"/>
      <c r="N8250" s="3085"/>
      <c r="P8250" s="3206"/>
    </row>
    <row r="8251" spans="1:16" s="3084" customFormat="1" ht="15">
      <c r="A8251" s="3085"/>
      <c r="K8251" s="3168"/>
      <c r="L8251" s="3085"/>
      <c r="M8251" s="3085"/>
      <c r="N8251" s="3085"/>
      <c r="P8251" s="3206"/>
    </row>
    <row r="8252" spans="1:16" s="3084" customFormat="1" ht="15">
      <c r="A8252" s="3085"/>
      <c r="K8252" s="3168"/>
      <c r="L8252" s="3085"/>
      <c r="M8252" s="3085"/>
      <c r="N8252" s="3085"/>
      <c r="P8252" s="3206"/>
    </row>
    <row r="8253" spans="1:16" s="3084" customFormat="1" ht="15">
      <c r="A8253" s="3085"/>
      <c r="K8253" s="3168"/>
      <c r="L8253" s="3085"/>
      <c r="M8253" s="3085"/>
      <c r="N8253" s="3085"/>
      <c r="P8253" s="3206"/>
    </row>
    <row r="8254" spans="1:16" s="3084" customFormat="1" ht="15">
      <c r="A8254" s="3085"/>
      <c r="K8254" s="3168"/>
      <c r="L8254" s="3085"/>
      <c r="M8254" s="3085"/>
      <c r="N8254" s="3085"/>
      <c r="P8254" s="3206"/>
    </row>
    <row r="8255" spans="1:16" s="3084" customFormat="1" ht="15">
      <c r="A8255" s="3085"/>
      <c r="K8255" s="3168"/>
      <c r="L8255" s="3085"/>
      <c r="M8255" s="3085"/>
      <c r="N8255" s="3085"/>
      <c r="P8255" s="3206"/>
    </row>
    <row r="8256" spans="1:16" s="3084" customFormat="1" ht="15">
      <c r="A8256" s="3085"/>
      <c r="K8256" s="3168"/>
      <c r="L8256" s="3085"/>
      <c r="M8256" s="3085"/>
      <c r="N8256" s="3085"/>
      <c r="P8256" s="3206"/>
    </row>
    <row r="8257" spans="1:16" s="3084" customFormat="1" ht="15">
      <c r="A8257" s="3085"/>
      <c r="K8257" s="3168"/>
      <c r="L8257" s="3085"/>
      <c r="M8257" s="3085"/>
      <c r="N8257" s="3085"/>
      <c r="P8257" s="3206"/>
    </row>
    <row r="8258" spans="1:16" s="3084" customFormat="1" ht="15">
      <c r="A8258" s="3085"/>
      <c r="K8258" s="3168"/>
      <c r="L8258" s="3085"/>
      <c r="M8258" s="3085"/>
      <c r="N8258" s="3085"/>
      <c r="P8258" s="3206"/>
    </row>
    <row r="8259" spans="1:16" s="3084" customFormat="1" ht="15">
      <c r="A8259" s="3085"/>
      <c r="K8259" s="3168"/>
      <c r="L8259" s="3085"/>
      <c r="M8259" s="3085"/>
      <c r="N8259" s="3085"/>
      <c r="P8259" s="3206"/>
    </row>
    <row r="8260" spans="1:16" s="3084" customFormat="1" ht="15">
      <c r="A8260" s="3085"/>
      <c r="K8260" s="3168"/>
      <c r="L8260" s="3085"/>
      <c r="M8260" s="3085"/>
      <c r="N8260" s="3085"/>
      <c r="P8260" s="3206"/>
    </row>
    <row r="8261" spans="1:16" s="3084" customFormat="1" ht="15">
      <c r="A8261" s="3085"/>
      <c r="K8261" s="3168"/>
      <c r="L8261" s="3085"/>
      <c r="M8261" s="3085"/>
      <c r="N8261" s="3085"/>
      <c r="P8261" s="3206"/>
    </row>
    <row r="8262" spans="1:16" s="3084" customFormat="1" ht="15">
      <c r="A8262" s="3085"/>
      <c r="K8262" s="3168"/>
      <c r="L8262" s="3085"/>
      <c r="M8262" s="3085"/>
      <c r="N8262" s="3085"/>
      <c r="P8262" s="3206"/>
    </row>
    <row r="8263" spans="1:16" s="3084" customFormat="1" ht="15">
      <c r="A8263" s="3085"/>
      <c r="K8263" s="3168"/>
      <c r="L8263" s="3085"/>
      <c r="M8263" s="3085"/>
      <c r="N8263" s="3085"/>
      <c r="P8263" s="3206"/>
    </row>
    <row r="8264" spans="1:16" s="3084" customFormat="1" ht="15">
      <c r="A8264" s="3085"/>
      <c r="K8264" s="3168"/>
      <c r="L8264" s="3085"/>
      <c r="M8264" s="3085"/>
      <c r="N8264" s="3085"/>
      <c r="P8264" s="3206"/>
    </row>
    <row r="8265" spans="1:16" s="3084" customFormat="1" ht="15">
      <c r="A8265" s="3085"/>
      <c r="K8265" s="3168"/>
      <c r="L8265" s="3085"/>
      <c r="M8265" s="3085"/>
      <c r="N8265" s="3085"/>
      <c r="P8265" s="3206"/>
    </row>
    <row r="8266" spans="1:16" s="3084" customFormat="1" ht="15">
      <c r="A8266" s="3085"/>
      <c r="K8266" s="3168"/>
      <c r="L8266" s="3085"/>
      <c r="M8266" s="3085"/>
      <c r="N8266" s="3085"/>
      <c r="P8266" s="3206"/>
    </row>
    <row r="8267" spans="1:16" s="3084" customFormat="1" ht="15">
      <c r="A8267" s="3085"/>
      <c r="K8267" s="3168"/>
      <c r="L8267" s="3085"/>
      <c r="M8267" s="3085"/>
      <c r="N8267" s="3085"/>
      <c r="P8267" s="3206"/>
    </row>
    <row r="8268" spans="1:16" s="3084" customFormat="1" ht="15">
      <c r="A8268" s="3085"/>
      <c r="K8268" s="3168"/>
      <c r="L8268" s="3085"/>
      <c r="M8268" s="3085"/>
      <c r="N8268" s="3085"/>
      <c r="P8268" s="3206"/>
    </row>
    <row r="8269" spans="1:16" s="3084" customFormat="1" ht="15">
      <c r="A8269" s="3085"/>
      <c r="K8269" s="3168"/>
      <c r="L8269" s="3085"/>
      <c r="M8269" s="3085"/>
      <c r="N8269" s="3085"/>
      <c r="P8269" s="3206"/>
    </row>
    <row r="8270" spans="1:16" s="3084" customFormat="1" ht="15">
      <c r="A8270" s="3085"/>
      <c r="K8270" s="3168"/>
      <c r="L8270" s="3085"/>
      <c r="M8270" s="3085"/>
      <c r="N8270" s="3085"/>
      <c r="P8270" s="3206"/>
    </row>
    <row r="8271" spans="1:16" s="3084" customFormat="1" ht="15">
      <c r="A8271" s="3085"/>
      <c r="K8271" s="3168"/>
      <c r="L8271" s="3085"/>
      <c r="M8271" s="3085"/>
      <c r="N8271" s="3085"/>
      <c r="P8271" s="3206"/>
    </row>
    <row r="8272" spans="1:16" s="3084" customFormat="1" ht="15">
      <c r="A8272" s="3085"/>
      <c r="K8272" s="3168"/>
      <c r="L8272" s="3085"/>
      <c r="M8272" s="3085"/>
      <c r="N8272" s="3085"/>
      <c r="P8272" s="3206"/>
    </row>
    <row r="8273" spans="1:16" s="3084" customFormat="1" ht="15">
      <c r="A8273" s="3085"/>
      <c r="K8273" s="3168"/>
      <c r="L8273" s="3085"/>
      <c r="M8273" s="3085"/>
      <c r="N8273" s="3085"/>
      <c r="P8273" s="3206"/>
    </row>
    <row r="8274" spans="1:16" s="3084" customFormat="1" ht="15">
      <c r="A8274" s="3085"/>
      <c r="K8274" s="3168"/>
      <c r="L8274" s="3085"/>
      <c r="M8274" s="3085"/>
      <c r="N8274" s="3085"/>
      <c r="P8274" s="3206"/>
    </row>
    <row r="8275" spans="1:16" s="3084" customFormat="1" ht="15">
      <c r="A8275" s="3085"/>
      <c r="K8275" s="3168"/>
      <c r="L8275" s="3085"/>
      <c r="M8275" s="3085"/>
      <c r="N8275" s="3085"/>
      <c r="P8275" s="3206"/>
    </row>
    <row r="8276" spans="1:16" s="3084" customFormat="1" ht="15">
      <c r="A8276" s="3085"/>
      <c r="K8276" s="3168"/>
      <c r="L8276" s="3085"/>
      <c r="M8276" s="3085"/>
      <c r="N8276" s="3085"/>
      <c r="P8276" s="3206"/>
    </row>
    <row r="8277" spans="1:16" s="3084" customFormat="1" ht="15">
      <c r="A8277" s="3085"/>
      <c r="K8277" s="3168"/>
      <c r="L8277" s="3085"/>
      <c r="M8277" s="3085"/>
      <c r="N8277" s="3085"/>
      <c r="P8277" s="3206"/>
    </row>
    <row r="8278" spans="1:16" s="3084" customFormat="1" ht="15">
      <c r="A8278" s="3085"/>
      <c r="K8278" s="3168"/>
      <c r="L8278" s="3085"/>
      <c r="M8278" s="3085"/>
      <c r="N8278" s="3085"/>
      <c r="P8278" s="3206"/>
    </row>
    <row r="8279" spans="1:16" s="3084" customFormat="1" ht="15">
      <c r="A8279" s="3085"/>
      <c r="K8279" s="3168"/>
      <c r="L8279" s="3085"/>
      <c r="M8279" s="3085"/>
      <c r="N8279" s="3085"/>
      <c r="P8279" s="3206"/>
    </row>
    <row r="8280" spans="1:16" s="3084" customFormat="1" ht="15">
      <c r="A8280" s="3085"/>
      <c r="K8280" s="3168"/>
      <c r="L8280" s="3085"/>
      <c r="M8280" s="3085"/>
      <c r="N8280" s="3085"/>
      <c r="P8280" s="3206"/>
    </row>
    <row r="8281" spans="1:16" s="3084" customFormat="1" ht="15">
      <c r="A8281" s="3085"/>
      <c r="K8281" s="3168"/>
      <c r="L8281" s="3085"/>
      <c r="M8281" s="3085"/>
      <c r="N8281" s="3085"/>
      <c r="P8281" s="3206"/>
    </row>
    <row r="8282" spans="1:16" s="3084" customFormat="1" ht="15">
      <c r="A8282" s="3085"/>
      <c r="K8282" s="3168"/>
      <c r="L8282" s="3085"/>
      <c r="M8282" s="3085"/>
      <c r="N8282" s="3085"/>
      <c r="P8282" s="3206"/>
    </row>
    <row r="8283" spans="1:16" s="3084" customFormat="1" ht="15">
      <c r="A8283" s="3085"/>
      <c r="K8283" s="3168"/>
      <c r="L8283" s="3085"/>
      <c r="M8283" s="3085"/>
      <c r="N8283" s="3085"/>
      <c r="P8283" s="3206"/>
    </row>
    <row r="8284" spans="1:16" s="3084" customFormat="1" ht="15">
      <c r="A8284" s="3085"/>
      <c r="K8284" s="3168"/>
      <c r="L8284" s="3085"/>
      <c r="M8284" s="3085"/>
      <c r="N8284" s="3085"/>
      <c r="P8284" s="3206"/>
    </row>
    <row r="8285" spans="1:16" s="3084" customFormat="1" ht="15">
      <c r="A8285" s="3085"/>
      <c r="K8285" s="3168"/>
      <c r="L8285" s="3085"/>
      <c r="M8285" s="3085"/>
      <c r="N8285" s="3085"/>
      <c r="P8285" s="3206"/>
    </row>
    <row r="8286" spans="1:16" s="3084" customFormat="1" ht="15">
      <c r="A8286" s="3085"/>
      <c r="K8286" s="3168"/>
      <c r="L8286" s="3085"/>
      <c r="M8286" s="3085"/>
      <c r="N8286" s="3085"/>
      <c r="P8286" s="3206"/>
    </row>
    <row r="8287" spans="1:16" s="3084" customFormat="1" ht="15">
      <c r="A8287" s="3085"/>
      <c r="K8287" s="3168"/>
      <c r="L8287" s="3085"/>
      <c r="M8287" s="3085"/>
      <c r="N8287" s="3085"/>
      <c r="P8287" s="3206"/>
    </row>
    <row r="8288" spans="1:16" s="3084" customFormat="1" ht="15">
      <c r="A8288" s="3085"/>
      <c r="K8288" s="3168"/>
      <c r="L8288" s="3085"/>
      <c r="M8288" s="3085"/>
      <c r="N8288" s="3085"/>
      <c r="P8288" s="3206"/>
    </row>
    <row r="8289" spans="1:16" s="3084" customFormat="1" ht="15">
      <c r="A8289" s="3085"/>
      <c r="K8289" s="3168"/>
      <c r="L8289" s="3085"/>
      <c r="M8289" s="3085"/>
      <c r="N8289" s="3085"/>
      <c r="P8289" s="3206"/>
    </row>
    <row r="8290" spans="1:16" s="3084" customFormat="1" ht="15">
      <c r="A8290" s="3085"/>
      <c r="K8290" s="3168"/>
      <c r="L8290" s="3085"/>
      <c r="M8290" s="3085"/>
      <c r="N8290" s="3085"/>
      <c r="P8290" s="3206"/>
    </row>
    <row r="8291" spans="1:16" s="3084" customFormat="1" ht="15">
      <c r="A8291" s="3085"/>
      <c r="K8291" s="3168"/>
      <c r="L8291" s="3085"/>
      <c r="M8291" s="3085"/>
      <c r="N8291" s="3085"/>
      <c r="P8291" s="3206"/>
    </row>
    <row r="8292" spans="1:16" s="3084" customFormat="1" ht="15">
      <c r="A8292" s="3085"/>
      <c r="K8292" s="3168"/>
      <c r="L8292" s="3085"/>
      <c r="M8292" s="3085"/>
      <c r="N8292" s="3085"/>
      <c r="P8292" s="3206"/>
    </row>
    <row r="8293" spans="1:16" s="3084" customFormat="1" ht="15">
      <c r="A8293" s="3085"/>
      <c r="K8293" s="3168"/>
      <c r="L8293" s="3085"/>
      <c r="M8293" s="3085"/>
      <c r="N8293" s="3085"/>
      <c r="P8293" s="3206"/>
    </row>
    <row r="8294" spans="1:16" s="3084" customFormat="1" ht="15">
      <c r="A8294" s="3085"/>
      <c r="K8294" s="3168"/>
      <c r="L8294" s="3085"/>
      <c r="M8294" s="3085"/>
      <c r="N8294" s="3085"/>
      <c r="P8294" s="3206"/>
    </row>
    <row r="8295" spans="1:16" s="3084" customFormat="1" ht="15">
      <c r="A8295" s="3085"/>
      <c r="K8295" s="3168"/>
      <c r="L8295" s="3085"/>
      <c r="M8295" s="3085"/>
      <c r="N8295" s="3085"/>
      <c r="P8295" s="3206"/>
    </row>
    <row r="8296" spans="1:16" s="3084" customFormat="1" ht="15">
      <c r="A8296" s="3085"/>
      <c r="K8296" s="3168"/>
      <c r="L8296" s="3085"/>
      <c r="M8296" s="3085"/>
      <c r="N8296" s="3085"/>
      <c r="P8296" s="3206"/>
    </row>
    <row r="8297" spans="1:16" s="3084" customFormat="1" ht="15">
      <c r="A8297" s="3085"/>
      <c r="K8297" s="3168"/>
      <c r="L8297" s="3085"/>
      <c r="M8297" s="3085"/>
      <c r="N8297" s="3085"/>
      <c r="P8297" s="3206"/>
    </row>
    <row r="8298" spans="1:16" s="3084" customFormat="1" ht="15">
      <c r="A8298" s="3085"/>
      <c r="K8298" s="3168"/>
      <c r="L8298" s="3085"/>
      <c r="M8298" s="3085"/>
      <c r="N8298" s="3085"/>
      <c r="P8298" s="3206"/>
    </row>
    <row r="8299" spans="1:16" s="3084" customFormat="1" ht="15">
      <c r="A8299" s="3085"/>
      <c r="K8299" s="3168"/>
      <c r="L8299" s="3085"/>
      <c r="M8299" s="3085"/>
      <c r="N8299" s="3085"/>
      <c r="P8299" s="3206"/>
    </row>
    <row r="8300" spans="1:16" s="3084" customFormat="1" ht="15">
      <c r="A8300" s="3085"/>
      <c r="K8300" s="3168"/>
      <c r="L8300" s="3085"/>
      <c r="M8300" s="3085"/>
      <c r="N8300" s="3085"/>
      <c r="P8300" s="3206"/>
    </row>
    <row r="8301" spans="1:16" s="3084" customFormat="1" ht="15">
      <c r="A8301" s="3085"/>
      <c r="K8301" s="3168"/>
      <c r="L8301" s="3085"/>
      <c r="M8301" s="3085"/>
      <c r="N8301" s="3085"/>
      <c r="P8301" s="3206"/>
    </row>
    <row r="8302" spans="1:16" s="3084" customFormat="1" ht="15">
      <c r="A8302" s="3085"/>
      <c r="K8302" s="3168"/>
      <c r="L8302" s="3085"/>
      <c r="M8302" s="3085"/>
      <c r="N8302" s="3085"/>
      <c r="P8302" s="3206"/>
    </row>
    <row r="8303" spans="1:16" s="3084" customFormat="1" ht="15">
      <c r="A8303" s="3085"/>
      <c r="K8303" s="3168"/>
      <c r="L8303" s="3085"/>
      <c r="M8303" s="3085"/>
      <c r="N8303" s="3085"/>
      <c r="P8303" s="3206"/>
    </row>
    <row r="8304" spans="1:16" s="3084" customFormat="1" ht="15">
      <c r="A8304" s="3085"/>
      <c r="K8304" s="3168"/>
      <c r="L8304" s="3085"/>
      <c r="M8304" s="3085"/>
      <c r="N8304" s="3085"/>
      <c r="P8304" s="3206"/>
    </row>
    <row r="8305" spans="1:16" s="3084" customFormat="1" ht="15">
      <c r="A8305" s="3085"/>
      <c r="K8305" s="3168"/>
      <c r="L8305" s="3085"/>
      <c r="M8305" s="3085"/>
      <c r="N8305" s="3085"/>
      <c r="P8305" s="3206"/>
    </row>
    <row r="8306" spans="1:16" s="3084" customFormat="1" ht="15">
      <c r="A8306" s="3085"/>
      <c r="K8306" s="3168"/>
      <c r="L8306" s="3085"/>
      <c r="M8306" s="3085"/>
      <c r="N8306" s="3085"/>
      <c r="P8306" s="3206"/>
    </row>
    <row r="8307" spans="1:16" s="3084" customFormat="1" ht="15">
      <c r="A8307" s="3085"/>
      <c r="K8307" s="3168"/>
      <c r="L8307" s="3085"/>
      <c r="M8307" s="3085"/>
      <c r="N8307" s="3085"/>
      <c r="P8307" s="3206"/>
    </row>
    <row r="8308" spans="1:16" s="3084" customFormat="1" ht="15">
      <c r="A8308" s="3085"/>
      <c r="K8308" s="3168"/>
      <c r="L8308" s="3085"/>
      <c r="M8308" s="3085"/>
      <c r="N8308" s="3085"/>
      <c r="P8308" s="3206"/>
    </row>
    <row r="8309" spans="1:16" s="3084" customFormat="1" ht="15">
      <c r="A8309" s="3085"/>
      <c r="K8309" s="3168"/>
      <c r="L8309" s="3085"/>
      <c r="M8309" s="3085"/>
      <c r="N8309" s="3085"/>
      <c r="P8309" s="3206"/>
    </row>
    <row r="8310" spans="1:16" s="3084" customFormat="1" ht="15">
      <c r="A8310" s="3085"/>
      <c r="K8310" s="3168"/>
      <c r="L8310" s="3085"/>
      <c r="M8310" s="3085"/>
      <c r="N8310" s="3085"/>
      <c r="P8310" s="3206"/>
    </row>
    <row r="8311" spans="1:16" s="3084" customFormat="1" ht="15">
      <c r="A8311" s="3085"/>
      <c r="K8311" s="3168"/>
      <c r="L8311" s="3085"/>
      <c r="M8311" s="3085"/>
      <c r="N8311" s="3085"/>
      <c r="P8311" s="3206"/>
    </row>
    <row r="8312" spans="1:16" s="3084" customFormat="1" ht="15">
      <c r="A8312" s="3085"/>
      <c r="K8312" s="3168"/>
      <c r="L8312" s="3085"/>
      <c r="M8312" s="3085"/>
      <c r="N8312" s="3085"/>
      <c r="P8312" s="3206"/>
    </row>
    <row r="8313" spans="1:16" s="3084" customFormat="1" ht="15">
      <c r="A8313" s="3085"/>
      <c r="K8313" s="3168"/>
      <c r="L8313" s="3085"/>
      <c r="M8313" s="3085"/>
      <c r="N8313" s="3085"/>
      <c r="P8313" s="3206"/>
    </row>
    <row r="8314" spans="1:16" s="3084" customFormat="1" ht="15">
      <c r="A8314" s="3085"/>
      <c r="K8314" s="3168"/>
      <c r="L8314" s="3085"/>
      <c r="M8314" s="3085"/>
      <c r="N8314" s="3085"/>
      <c r="P8314" s="3206"/>
    </row>
    <row r="8315" spans="1:16" s="3084" customFormat="1" ht="15">
      <c r="A8315" s="3085"/>
      <c r="K8315" s="3168"/>
      <c r="L8315" s="3085"/>
      <c r="M8315" s="3085"/>
      <c r="N8315" s="3085"/>
      <c r="P8315" s="3206"/>
    </row>
    <row r="8316" spans="1:16" s="3084" customFormat="1" ht="15">
      <c r="A8316" s="3085"/>
      <c r="K8316" s="3168"/>
      <c r="L8316" s="3085"/>
      <c r="M8316" s="3085"/>
      <c r="N8316" s="3085"/>
      <c r="P8316" s="3206"/>
    </row>
    <row r="8317" spans="1:16" s="3084" customFormat="1" ht="15">
      <c r="A8317" s="3085"/>
      <c r="K8317" s="3168"/>
      <c r="L8317" s="3085"/>
      <c r="M8317" s="3085"/>
      <c r="N8317" s="3085"/>
      <c r="P8317" s="3206"/>
    </row>
    <row r="8318" spans="1:16" s="3084" customFormat="1" ht="15">
      <c r="A8318" s="3085"/>
      <c r="K8318" s="3168"/>
      <c r="L8318" s="3085"/>
      <c r="M8318" s="3085"/>
      <c r="N8318" s="3085"/>
      <c r="P8318" s="3206"/>
    </row>
    <row r="8319" spans="1:16" s="3084" customFormat="1" ht="15">
      <c r="A8319" s="3085"/>
      <c r="K8319" s="3168"/>
      <c r="L8319" s="3085"/>
      <c r="M8319" s="3085"/>
      <c r="N8319" s="3085"/>
      <c r="P8319" s="3206"/>
    </row>
    <row r="8320" spans="1:16" s="3084" customFormat="1" ht="15">
      <c r="A8320" s="3085"/>
      <c r="K8320" s="3168"/>
      <c r="L8320" s="3085"/>
      <c r="M8320" s="3085"/>
      <c r="N8320" s="3085"/>
      <c r="P8320" s="3206"/>
    </row>
    <row r="8321" spans="1:16" s="3084" customFormat="1" ht="15">
      <c r="A8321" s="3085"/>
      <c r="K8321" s="3168"/>
      <c r="L8321" s="3085"/>
      <c r="M8321" s="3085"/>
      <c r="N8321" s="3085"/>
      <c r="P8321" s="3206"/>
    </row>
    <row r="8322" spans="1:16" s="3084" customFormat="1" ht="15">
      <c r="A8322" s="3085"/>
      <c r="K8322" s="3168"/>
      <c r="L8322" s="3085"/>
      <c r="M8322" s="3085"/>
      <c r="N8322" s="3085"/>
      <c r="P8322" s="3206"/>
    </row>
    <row r="8323" spans="1:16" s="3084" customFormat="1" ht="15">
      <c r="A8323" s="3085"/>
      <c r="K8323" s="3168"/>
      <c r="L8323" s="3085"/>
      <c r="M8323" s="3085"/>
      <c r="N8323" s="3085"/>
      <c r="P8323" s="3206"/>
    </row>
    <row r="8324" spans="1:16" s="3084" customFormat="1" ht="15">
      <c r="A8324" s="3085"/>
      <c r="K8324" s="3168"/>
      <c r="L8324" s="3085"/>
      <c r="M8324" s="3085"/>
      <c r="N8324" s="3085"/>
      <c r="P8324" s="3206"/>
    </row>
    <row r="8325" spans="1:16" s="3084" customFormat="1" ht="15">
      <c r="A8325" s="3085"/>
      <c r="K8325" s="3168"/>
      <c r="L8325" s="3085"/>
      <c r="M8325" s="3085"/>
      <c r="N8325" s="3085"/>
      <c r="P8325" s="3206"/>
    </row>
    <row r="8326" spans="1:16" s="3084" customFormat="1" ht="15">
      <c r="A8326" s="3085"/>
      <c r="K8326" s="3168"/>
      <c r="L8326" s="3085"/>
      <c r="M8326" s="3085"/>
      <c r="N8326" s="3085"/>
      <c r="P8326" s="3206"/>
    </row>
    <row r="8327" spans="1:16" s="3084" customFormat="1" ht="15">
      <c r="A8327" s="3085"/>
      <c r="K8327" s="3168"/>
      <c r="L8327" s="3085"/>
      <c r="M8327" s="3085"/>
      <c r="N8327" s="3085"/>
      <c r="P8327" s="3206"/>
    </row>
    <row r="8328" spans="1:16" s="3084" customFormat="1" ht="15">
      <c r="A8328" s="3085"/>
      <c r="K8328" s="3168"/>
      <c r="L8328" s="3085"/>
      <c r="M8328" s="3085"/>
      <c r="N8328" s="3085"/>
      <c r="P8328" s="3206"/>
    </row>
    <row r="8329" spans="1:16" s="3084" customFormat="1" ht="15">
      <c r="A8329" s="3085"/>
      <c r="K8329" s="3168"/>
      <c r="L8329" s="3085"/>
      <c r="M8329" s="3085"/>
      <c r="N8329" s="3085"/>
      <c r="P8329" s="3206"/>
    </row>
    <row r="8330" spans="1:16" s="3084" customFormat="1" ht="15">
      <c r="A8330" s="3085"/>
      <c r="K8330" s="3168"/>
      <c r="L8330" s="3085"/>
      <c r="M8330" s="3085"/>
      <c r="N8330" s="3085"/>
      <c r="P8330" s="3206"/>
    </row>
    <row r="8331" spans="1:16" s="3084" customFormat="1" ht="15">
      <c r="A8331" s="3085"/>
      <c r="K8331" s="3168"/>
      <c r="L8331" s="3085"/>
      <c r="M8331" s="3085"/>
      <c r="N8331" s="3085"/>
      <c r="P8331" s="3206"/>
    </row>
    <row r="8332" spans="1:16" s="3084" customFormat="1" ht="15">
      <c r="A8332" s="3085"/>
      <c r="K8332" s="3168"/>
      <c r="L8332" s="3085"/>
      <c r="M8332" s="3085"/>
      <c r="N8332" s="3085"/>
      <c r="P8332" s="3206"/>
    </row>
    <row r="8333" spans="1:16" s="3084" customFormat="1" ht="15">
      <c r="A8333" s="3085"/>
      <c r="K8333" s="3168"/>
      <c r="L8333" s="3085"/>
      <c r="M8333" s="3085"/>
      <c r="N8333" s="3085"/>
      <c r="P8333" s="3206"/>
    </row>
    <row r="8334" spans="1:16" s="3084" customFormat="1" ht="15">
      <c r="A8334" s="3085"/>
      <c r="K8334" s="3168"/>
      <c r="L8334" s="3085"/>
      <c r="M8334" s="3085"/>
      <c r="N8334" s="3085"/>
      <c r="P8334" s="3206"/>
    </row>
    <row r="8335" spans="1:16" s="3084" customFormat="1" ht="15">
      <c r="A8335" s="3085"/>
      <c r="K8335" s="3168"/>
      <c r="L8335" s="3085"/>
      <c r="M8335" s="3085"/>
      <c r="N8335" s="3085"/>
      <c r="P8335" s="3206"/>
    </row>
    <row r="8336" spans="1:16" s="3084" customFormat="1" ht="15">
      <c r="A8336" s="3085"/>
      <c r="K8336" s="3168"/>
      <c r="L8336" s="3085"/>
      <c r="M8336" s="3085"/>
      <c r="N8336" s="3085"/>
      <c r="P8336" s="3206"/>
    </row>
    <row r="8337" spans="1:16" s="3084" customFormat="1" ht="15">
      <c r="A8337" s="3085"/>
      <c r="K8337" s="3168"/>
      <c r="L8337" s="3085"/>
      <c r="M8337" s="3085"/>
      <c r="N8337" s="3085"/>
      <c r="P8337" s="3206"/>
    </row>
    <row r="8338" spans="1:16" s="3084" customFormat="1" ht="15">
      <c r="A8338" s="3085"/>
      <c r="K8338" s="3168"/>
      <c r="L8338" s="3085"/>
      <c r="M8338" s="3085"/>
      <c r="N8338" s="3085"/>
      <c r="P8338" s="3206"/>
    </row>
    <row r="8339" spans="1:16" s="3084" customFormat="1" ht="15">
      <c r="A8339" s="3085"/>
      <c r="K8339" s="3168"/>
      <c r="L8339" s="3085"/>
      <c r="M8339" s="3085"/>
      <c r="N8339" s="3085"/>
      <c r="P8339" s="3206"/>
    </row>
    <row r="8340" spans="1:16" s="3084" customFormat="1" ht="15">
      <c r="A8340" s="3085"/>
      <c r="K8340" s="3168"/>
      <c r="L8340" s="3085"/>
      <c r="M8340" s="3085"/>
      <c r="N8340" s="3085"/>
      <c r="P8340" s="3206"/>
    </row>
    <row r="8341" spans="1:16" s="3084" customFormat="1" ht="15">
      <c r="A8341" s="3085"/>
      <c r="K8341" s="3168"/>
      <c r="L8341" s="3085"/>
      <c r="M8341" s="3085"/>
      <c r="N8341" s="3085"/>
      <c r="P8341" s="3206"/>
    </row>
    <row r="8342" spans="1:16" s="3084" customFormat="1" ht="15">
      <c r="A8342" s="3085"/>
      <c r="K8342" s="3168"/>
      <c r="L8342" s="3085"/>
      <c r="M8342" s="3085"/>
      <c r="N8342" s="3085"/>
      <c r="P8342" s="3206"/>
    </row>
    <row r="8343" spans="1:16" s="3084" customFormat="1" ht="15">
      <c r="A8343" s="3085"/>
      <c r="K8343" s="3168"/>
      <c r="L8343" s="3085"/>
      <c r="M8343" s="3085"/>
      <c r="N8343" s="3085"/>
      <c r="P8343" s="3206"/>
    </row>
    <row r="8344" spans="1:16" s="3084" customFormat="1" ht="15">
      <c r="A8344" s="3085"/>
      <c r="K8344" s="3168"/>
      <c r="L8344" s="3085"/>
      <c r="M8344" s="3085"/>
      <c r="N8344" s="3085"/>
      <c r="P8344" s="3206"/>
    </row>
    <row r="8345" spans="1:16" s="3084" customFormat="1" ht="15">
      <c r="A8345" s="3085"/>
      <c r="K8345" s="3168"/>
      <c r="L8345" s="3085"/>
      <c r="M8345" s="3085"/>
      <c r="N8345" s="3085"/>
      <c r="P8345" s="3206"/>
    </row>
    <row r="8346" spans="1:16" s="3084" customFormat="1" ht="15">
      <c r="A8346" s="3085"/>
      <c r="K8346" s="3168"/>
      <c r="L8346" s="3085"/>
      <c r="M8346" s="3085"/>
      <c r="N8346" s="3085"/>
      <c r="P8346" s="3206"/>
    </row>
    <row r="8347" spans="1:16" s="3084" customFormat="1" ht="15">
      <c r="A8347" s="3085"/>
      <c r="K8347" s="3168"/>
      <c r="L8347" s="3085"/>
      <c r="M8347" s="3085"/>
      <c r="N8347" s="3085"/>
      <c r="P8347" s="3206"/>
    </row>
    <row r="8348" spans="1:16" s="3084" customFormat="1" ht="15">
      <c r="A8348" s="3085"/>
      <c r="K8348" s="3168"/>
      <c r="L8348" s="3085"/>
      <c r="M8348" s="3085"/>
      <c r="N8348" s="3085"/>
      <c r="P8348" s="3206"/>
    </row>
    <row r="8349" spans="1:16" s="3084" customFormat="1" ht="15">
      <c r="A8349" s="3085"/>
      <c r="K8349" s="3168"/>
      <c r="L8349" s="3085"/>
      <c r="M8349" s="3085"/>
      <c r="N8349" s="3085"/>
      <c r="P8349" s="3206"/>
    </row>
    <row r="8350" spans="1:16" s="3084" customFormat="1" ht="15">
      <c r="A8350" s="3085"/>
      <c r="K8350" s="3168"/>
      <c r="L8350" s="3085"/>
      <c r="M8350" s="3085"/>
      <c r="N8350" s="3085"/>
      <c r="P8350" s="3206"/>
    </row>
    <row r="8351" spans="1:16" s="3084" customFormat="1" ht="15">
      <c r="A8351" s="3085"/>
      <c r="K8351" s="3168"/>
      <c r="L8351" s="3085"/>
      <c r="M8351" s="3085"/>
      <c r="N8351" s="3085"/>
      <c r="P8351" s="3206"/>
    </row>
    <row r="8352" spans="1:16" s="3084" customFormat="1" ht="15">
      <c r="A8352" s="3085"/>
      <c r="K8352" s="3168"/>
      <c r="L8352" s="3085"/>
      <c r="M8352" s="3085"/>
      <c r="N8352" s="3085"/>
      <c r="P8352" s="3206"/>
    </row>
    <row r="8353" spans="1:16" s="3084" customFormat="1" ht="15">
      <c r="A8353" s="3085"/>
      <c r="K8353" s="3168"/>
      <c r="L8353" s="3085"/>
      <c r="M8353" s="3085"/>
      <c r="N8353" s="3085"/>
      <c r="P8353" s="3206"/>
    </row>
    <row r="8354" spans="1:16" s="3084" customFormat="1" ht="15">
      <c r="A8354" s="3085"/>
      <c r="K8354" s="3168"/>
      <c r="L8354" s="3085"/>
      <c r="M8354" s="3085"/>
      <c r="N8354" s="3085"/>
      <c r="P8354" s="3206"/>
    </row>
    <row r="8355" spans="1:16" s="3084" customFormat="1" ht="15">
      <c r="A8355" s="3085"/>
      <c r="K8355" s="3168"/>
      <c r="L8355" s="3085"/>
      <c r="M8355" s="3085"/>
      <c r="N8355" s="3085"/>
      <c r="P8355" s="3206"/>
    </row>
    <row r="8356" spans="1:16" s="3084" customFormat="1" ht="15">
      <c r="A8356" s="3085"/>
      <c r="K8356" s="3168"/>
      <c r="L8356" s="3085"/>
      <c r="M8356" s="3085"/>
      <c r="N8356" s="3085"/>
      <c r="P8356" s="3206"/>
    </row>
    <row r="8357" spans="1:16" s="3084" customFormat="1" ht="15">
      <c r="A8357" s="3085"/>
      <c r="K8357" s="3168"/>
      <c r="L8357" s="3085"/>
      <c r="M8357" s="3085"/>
      <c r="N8357" s="3085"/>
      <c r="P8357" s="3206"/>
    </row>
    <row r="8358" spans="1:16" s="3084" customFormat="1" ht="15">
      <c r="A8358" s="3085"/>
      <c r="K8358" s="3168"/>
      <c r="L8358" s="3085"/>
      <c r="M8358" s="3085"/>
      <c r="N8358" s="3085"/>
      <c r="P8358" s="3206"/>
    </row>
    <row r="8359" spans="1:16" s="3084" customFormat="1" ht="15">
      <c r="A8359" s="3085"/>
      <c r="K8359" s="3168"/>
      <c r="L8359" s="3085"/>
      <c r="M8359" s="3085"/>
      <c r="N8359" s="3085"/>
      <c r="P8359" s="3206"/>
    </row>
    <row r="8360" spans="1:16" s="3084" customFormat="1" ht="15">
      <c r="A8360" s="3085"/>
      <c r="K8360" s="3168"/>
      <c r="L8360" s="3085"/>
      <c r="M8360" s="3085"/>
      <c r="N8360" s="3085"/>
      <c r="P8360" s="3206"/>
    </row>
    <row r="8361" spans="1:16" s="3084" customFormat="1" ht="15">
      <c r="A8361" s="3085"/>
      <c r="K8361" s="3168"/>
      <c r="L8361" s="3085"/>
      <c r="M8361" s="3085"/>
      <c r="N8361" s="3085"/>
      <c r="P8361" s="3206"/>
    </row>
    <row r="8362" spans="1:16" s="3084" customFormat="1" ht="15">
      <c r="A8362" s="3085"/>
      <c r="K8362" s="3168"/>
      <c r="L8362" s="3085"/>
      <c r="M8362" s="3085"/>
      <c r="N8362" s="3085"/>
      <c r="P8362" s="3206"/>
    </row>
    <row r="8363" spans="1:16" s="3084" customFormat="1" ht="15">
      <c r="A8363" s="3085"/>
      <c r="K8363" s="3168"/>
      <c r="L8363" s="3085"/>
      <c r="M8363" s="3085"/>
      <c r="N8363" s="3085"/>
      <c r="P8363" s="3206"/>
    </row>
    <row r="8364" spans="1:16" s="3084" customFormat="1" ht="15">
      <c r="A8364" s="3085"/>
      <c r="K8364" s="3168"/>
      <c r="L8364" s="3085"/>
      <c r="M8364" s="3085"/>
      <c r="N8364" s="3085"/>
      <c r="P8364" s="3206"/>
    </row>
    <row r="8365" spans="1:16" s="3084" customFormat="1" ht="15">
      <c r="A8365" s="3085"/>
      <c r="K8365" s="3168"/>
      <c r="L8365" s="3085"/>
      <c r="M8365" s="3085"/>
      <c r="N8365" s="3085"/>
      <c r="P8365" s="3206"/>
    </row>
    <row r="8366" spans="1:16" s="3084" customFormat="1" ht="15">
      <c r="A8366" s="3085"/>
      <c r="K8366" s="3168"/>
      <c r="L8366" s="3085"/>
      <c r="M8366" s="3085"/>
      <c r="N8366" s="3085"/>
      <c r="P8366" s="3206"/>
    </row>
    <row r="8367" spans="1:16" s="3084" customFormat="1" ht="15">
      <c r="A8367" s="3085"/>
      <c r="K8367" s="3168"/>
      <c r="L8367" s="3085"/>
      <c r="M8367" s="3085"/>
      <c r="N8367" s="3085"/>
      <c r="P8367" s="3206"/>
    </row>
    <row r="8368" spans="1:16" s="3084" customFormat="1" ht="15">
      <c r="A8368" s="3085"/>
      <c r="K8368" s="3168"/>
      <c r="L8368" s="3085"/>
      <c r="M8368" s="3085"/>
      <c r="N8368" s="3085"/>
      <c r="P8368" s="3206"/>
    </row>
    <row r="8369" spans="1:16" s="3084" customFormat="1" ht="15">
      <c r="A8369" s="3085"/>
      <c r="K8369" s="3168"/>
      <c r="L8369" s="3085"/>
      <c r="M8369" s="3085"/>
      <c r="N8369" s="3085"/>
      <c r="P8369" s="3206"/>
    </row>
    <row r="8370" spans="1:16" s="3084" customFormat="1" ht="15">
      <c r="A8370" s="3085"/>
      <c r="K8370" s="3168"/>
      <c r="L8370" s="3085"/>
      <c r="M8370" s="3085"/>
      <c r="N8370" s="3085"/>
      <c r="P8370" s="3206"/>
    </row>
    <row r="8371" spans="1:16" s="3084" customFormat="1" ht="15">
      <c r="A8371" s="3085"/>
      <c r="K8371" s="3168"/>
      <c r="L8371" s="3085"/>
      <c r="M8371" s="3085"/>
      <c r="N8371" s="3085"/>
      <c r="P8371" s="3206"/>
    </row>
    <row r="8372" spans="1:16" s="3084" customFormat="1" ht="15">
      <c r="A8372" s="3085"/>
      <c r="K8372" s="3168"/>
      <c r="L8372" s="3085"/>
      <c r="M8372" s="3085"/>
      <c r="N8372" s="3085"/>
      <c r="P8372" s="3206"/>
    </row>
    <row r="8373" spans="1:16" s="3084" customFormat="1" ht="15">
      <c r="A8373" s="3085"/>
      <c r="K8373" s="3168"/>
      <c r="L8373" s="3085"/>
      <c r="M8373" s="3085"/>
      <c r="N8373" s="3085"/>
      <c r="P8373" s="3206"/>
    </row>
    <row r="8374" spans="1:16" s="3084" customFormat="1" ht="15">
      <c r="A8374" s="3085"/>
      <c r="K8374" s="3168"/>
      <c r="L8374" s="3085"/>
      <c r="M8374" s="3085"/>
      <c r="N8374" s="3085"/>
      <c r="P8374" s="3206"/>
    </row>
    <row r="8375" spans="1:16" s="3084" customFormat="1" ht="15">
      <c r="A8375" s="3085"/>
      <c r="K8375" s="3168"/>
      <c r="L8375" s="3085"/>
      <c r="M8375" s="3085"/>
      <c r="N8375" s="3085"/>
      <c r="P8375" s="3206"/>
    </row>
    <row r="8376" spans="1:16" s="3084" customFormat="1" ht="15">
      <c r="A8376" s="3085"/>
      <c r="K8376" s="3168"/>
      <c r="L8376" s="3085"/>
      <c r="M8376" s="3085"/>
      <c r="N8376" s="3085"/>
      <c r="P8376" s="3206"/>
    </row>
    <row r="8377" spans="1:16" s="3084" customFormat="1" ht="15">
      <c r="A8377" s="3085"/>
      <c r="K8377" s="3168"/>
      <c r="L8377" s="3085"/>
      <c r="M8377" s="3085"/>
      <c r="N8377" s="3085"/>
      <c r="P8377" s="3206"/>
    </row>
    <row r="8378" spans="1:16" s="3084" customFormat="1" ht="15">
      <c r="A8378" s="3085"/>
      <c r="K8378" s="3168"/>
      <c r="L8378" s="3085"/>
      <c r="M8378" s="3085"/>
      <c r="N8378" s="3085"/>
      <c r="P8378" s="3206"/>
    </row>
    <row r="8379" spans="1:16" s="3084" customFormat="1" ht="15">
      <c r="A8379" s="3085"/>
      <c r="K8379" s="3168"/>
      <c r="L8379" s="3085"/>
      <c r="M8379" s="3085"/>
      <c r="N8379" s="3085"/>
      <c r="P8379" s="3206"/>
    </row>
    <row r="8380" spans="1:16" s="3084" customFormat="1" ht="15">
      <c r="A8380" s="3085"/>
      <c r="K8380" s="3168"/>
      <c r="L8380" s="3085"/>
      <c r="M8380" s="3085"/>
      <c r="N8380" s="3085"/>
      <c r="P8380" s="3206"/>
    </row>
    <row r="8381" spans="1:16" s="3084" customFormat="1" ht="15">
      <c r="A8381" s="3085"/>
      <c r="K8381" s="3168"/>
      <c r="L8381" s="3085"/>
      <c r="M8381" s="3085"/>
      <c r="N8381" s="3085"/>
      <c r="P8381" s="3206"/>
    </row>
    <row r="8382" spans="1:16" s="3084" customFormat="1" ht="15">
      <c r="A8382" s="3085"/>
      <c r="K8382" s="3168"/>
      <c r="L8382" s="3085"/>
      <c r="M8382" s="3085"/>
      <c r="N8382" s="3085"/>
      <c r="P8382" s="3206"/>
    </row>
    <row r="8383" spans="1:16" s="3084" customFormat="1" ht="15">
      <c r="A8383" s="3085"/>
      <c r="K8383" s="3168"/>
      <c r="L8383" s="3085"/>
      <c r="M8383" s="3085"/>
      <c r="N8383" s="3085"/>
      <c r="P8383" s="3206"/>
    </row>
    <row r="8384" spans="1:16" s="3084" customFormat="1" ht="15">
      <c r="A8384" s="3085"/>
      <c r="K8384" s="3168"/>
      <c r="L8384" s="3085"/>
      <c r="M8384" s="3085"/>
      <c r="N8384" s="3085"/>
      <c r="P8384" s="3206"/>
    </row>
    <row r="8385" spans="1:16" s="3084" customFormat="1" ht="15">
      <c r="A8385" s="3085"/>
      <c r="K8385" s="3168"/>
      <c r="L8385" s="3085"/>
      <c r="M8385" s="3085"/>
      <c r="N8385" s="3085"/>
      <c r="P8385" s="3206"/>
    </row>
    <row r="8386" spans="1:16" s="3084" customFormat="1" ht="15">
      <c r="A8386" s="3085"/>
      <c r="K8386" s="3168"/>
      <c r="L8386" s="3085"/>
      <c r="M8386" s="3085"/>
      <c r="N8386" s="3085"/>
      <c r="P8386" s="3206"/>
    </row>
    <row r="8387" spans="1:16" s="3084" customFormat="1" ht="15">
      <c r="A8387" s="3085"/>
      <c r="K8387" s="3168"/>
      <c r="L8387" s="3085"/>
      <c r="M8387" s="3085"/>
      <c r="N8387" s="3085"/>
      <c r="P8387" s="3206"/>
    </row>
    <row r="8388" spans="1:16" s="3084" customFormat="1" ht="15">
      <c r="A8388" s="3085"/>
      <c r="K8388" s="3168"/>
      <c r="L8388" s="3085"/>
      <c r="M8388" s="3085"/>
      <c r="N8388" s="3085"/>
      <c r="P8388" s="3206"/>
    </row>
    <row r="8389" spans="1:16" s="3084" customFormat="1" ht="15">
      <c r="A8389" s="3085"/>
      <c r="K8389" s="3168"/>
      <c r="L8389" s="3085"/>
      <c r="M8389" s="3085"/>
      <c r="N8389" s="3085"/>
      <c r="P8389" s="3206"/>
    </row>
    <row r="8390" spans="1:16" s="3084" customFormat="1" ht="15">
      <c r="A8390" s="3085"/>
      <c r="K8390" s="3168"/>
      <c r="L8390" s="3085"/>
      <c r="M8390" s="3085"/>
      <c r="N8390" s="3085"/>
      <c r="P8390" s="3206"/>
    </row>
    <row r="8391" spans="1:16" s="3084" customFormat="1" ht="15">
      <c r="A8391" s="3085"/>
      <c r="K8391" s="3168"/>
      <c r="L8391" s="3085"/>
      <c r="M8391" s="3085"/>
      <c r="N8391" s="3085"/>
      <c r="P8391" s="3206"/>
    </row>
    <row r="8392" spans="1:16" s="3084" customFormat="1" ht="15">
      <c r="A8392" s="3085"/>
      <c r="K8392" s="3168"/>
      <c r="L8392" s="3085"/>
      <c r="M8392" s="3085"/>
      <c r="N8392" s="3085"/>
      <c r="P8392" s="3206"/>
    </row>
    <row r="8393" spans="1:16" s="3084" customFormat="1" ht="15">
      <c r="A8393" s="3085"/>
      <c r="K8393" s="3168"/>
      <c r="L8393" s="3085"/>
      <c r="M8393" s="3085"/>
      <c r="N8393" s="3085"/>
      <c r="P8393" s="3206"/>
    </row>
    <row r="8394" spans="1:16" s="3084" customFormat="1" ht="15">
      <c r="A8394" s="3085"/>
      <c r="K8394" s="3168"/>
      <c r="L8394" s="3085"/>
      <c r="M8394" s="3085"/>
      <c r="N8394" s="3085"/>
      <c r="P8394" s="3206"/>
    </row>
    <row r="8395" spans="1:16" s="3084" customFormat="1" ht="15">
      <c r="A8395" s="3085"/>
      <c r="K8395" s="3168"/>
      <c r="L8395" s="3085"/>
      <c r="M8395" s="3085"/>
      <c r="N8395" s="3085"/>
      <c r="P8395" s="3206"/>
    </row>
    <row r="8396" spans="1:16" s="3084" customFormat="1" ht="15">
      <c r="A8396" s="3085"/>
      <c r="K8396" s="3168"/>
      <c r="L8396" s="3085"/>
      <c r="M8396" s="3085"/>
      <c r="N8396" s="3085"/>
      <c r="P8396" s="3206"/>
    </row>
    <row r="8397" spans="1:16" s="3084" customFormat="1" ht="15">
      <c r="A8397" s="3085"/>
      <c r="K8397" s="3168"/>
      <c r="L8397" s="3085"/>
      <c r="M8397" s="3085"/>
      <c r="N8397" s="3085"/>
      <c r="P8397" s="3206"/>
    </row>
    <row r="8398" spans="1:16" s="3084" customFormat="1" ht="15">
      <c r="A8398" s="3085"/>
      <c r="K8398" s="3168"/>
      <c r="L8398" s="3085"/>
      <c r="M8398" s="3085"/>
      <c r="N8398" s="3085"/>
      <c r="P8398" s="3206"/>
    </row>
    <row r="8399" spans="1:16" s="3084" customFormat="1" ht="15">
      <c r="A8399" s="3085"/>
      <c r="K8399" s="3168"/>
      <c r="L8399" s="3085"/>
      <c r="M8399" s="3085"/>
      <c r="N8399" s="3085"/>
      <c r="P8399" s="3206"/>
    </row>
    <row r="8400" spans="1:16" s="3084" customFormat="1" ht="15">
      <c r="A8400" s="3085"/>
      <c r="K8400" s="3168"/>
      <c r="L8400" s="3085"/>
      <c r="M8400" s="3085"/>
      <c r="N8400" s="3085"/>
      <c r="P8400" s="3206"/>
    </row>
    <row r="8401" spans="1:16" s="3084" customFormat="1" ht="15">
      <c r="A8401" s="3085"/>
      <c r="K8401" s="3168"/>
      <c r="L8401" s="3085"/>
      <c r="M8401" s="3085"/>
      <c r="N8401" s="3085"/>
      <c r="P8401" s="3206"/>
    </row>
    <row r="8402" spans="1:16" s="3084" customFormat="1" ht="15">
      <c r="A8402" s="3085"/>
      <c r="K8402" s="3168"/>
      <c r="L8402" s="3085"/>
      <c r="M8402" s="3085"/>
      <c r="N8402" s="3085"/>
      <c r="P8402" s="3206"/>
    </row>
    <row r="8403" spans="1:16" s="3084" customFormat="1" ht="15">
      <c r="A8403" s="3085"/>
      <c r="K8403" s="3168"/>
      <c r="L8403" s="3085"/>
      <c r="M8403" s="3085"/>
      <c r="N8403" s="3085"/>
      <c r="P8403" s="3206"/>
    </row>
    <row r="8404" spans="1:16" s="3084" customFormat="1" ht="15">
      <c r="A8404" s="3085"/>
      <c r="K8404" s="3168"/>
      <c r="L8404" s="3085"/>
      <c r="M8404" s="3085"/>
      <c r="N8404" s="3085"/>
      <c r="P8404" s="3206"/>
    </row>
    <row r="8405" spans="1:16" s="3084" customFormat="1" ht="15">
      <c r="A8405" s="3085"/>
      <c r="K8405" s="3168"/>
      <c r="L8405" s="3085"/>
      <c r="M8405" s="3085"/>
      <c r="N8405" s="3085"/>
      <c r="P8405" s="3206"/>
    </row>
    <row r="8406" spans="1:16" s="3084" customFormat="1" ht="15">
      <c r="A8406" s="3085"/>
      <c r="K8406" s="3168"/>
      <c r="L8406" s="3085"/>
      <c r="M8406" s="3085"/>
      <c r="N8406" s="3085"/>
      <c r="P8406" s="3206"/>
    </row>
    <row r="8407" spans="1:16" s="3084" customFormat="1" ht="15">
      <c r="A8407" s="3085"/>
      <c r="K8407" s="3168"/>
      <c r="L8407" s="3085"/>
      <c r="M8407" s="3085"/>
      <c r="N8407" s="3085"/>
      <c r="P8407" s="3206"/>
    </row>
    <row r="8408" spans="1:16" s="3084" customFormat="1" ht="15">
      <c r="A8408" s="3085"/>
      <c r="K8408" s="3168"/>
      <c r="L8408" s="3085"/>
      <c r="M8408" s="3085"/>
      <c r="N8408" s="3085"/>
      <c r="P8408" s="3206"/>
    </row>
    <row r="8409" spans="1:16" s="3084" customFormat="1" ht="15">
      <c r="A8409" s="3085"/>
      <c r="K8409" s="3168"/>
      <c r="L8409" s="3085"/>
      <c r="M8409" s="3085"/>
      <c r="N8409" s="3085"/>
      <c r="P8409" s="3206"/>
    </row>
    <row r="8410" spans="1:16" s="3084" customFormat="1" ht="15">
      <c r="A8410" s="3085"/>
      <c r="K8410" s="3168"/>
      <c r="L8410" s="3085"/>
      <c r="M8410" s="3085"/>
      <c r="N8410" s="3085"/>
      <c r="P8410" s="3206"/>
    </row>
    <row r="8411" spans="1:16" s="3084" customFormat="1" ht="15">
      <c r="A8411" s="3085"/>
      <c r="K8411" s="3168"/>
      <c r="L8411" s="3085"/>
      <c r="M8411" s="3085"/>
      <c r="N8411" s="3085"/>
      <c r="P8411" s="3206"/>
    </row>
    <row r="8412" spans="1:16" s="3084" customFormat="1" ht="15">
      <c r="A8412" s="3085"/>
      <c r="K8412" s="3168"/>
      <c r="L8412" s="3085"/>
      <c r="M8412" s="3085"/>
      <c r="N8412" s="3085"/>
      <c r="P8412" s="3206"/>
    </row>
    <row r="8413" spans="1:16" s="3084" customFormat="1" ht="15">
      <c r="A8413" s="3085"/>
      <c r="K8413" s="3168"/>
      <c r="L8413" s="3085"/>
      <c r="M8413" s="3085"/>
      <c r="N8413" s="3085"/>
      <c r="P8413" s="3206"/>
    </row>
    <row r="8414" spans="1:16" s="3084" customFormat="1" ht="15">
      <c r="A8414" s="3085"/>
      <c r="K8414" s="3168"/>
      <c r="L8414" s="3085"/>
      <c r="M8414" s="3085"/>
      <c r="N8414" s="3085"/>
      <c r="P8414" s="3206"/>
    </row>
    <row r="8415" spans="1:16" s="3084" customFormat="1" ht="15">
      <c r="A8415" s="3085"/>
      <c r="K8415" s="3168"/>
      <c r="L8415" s="3085"/>
      <c r="M8415" s="3085"/>
      <c r="N8415" s="3085"/>
      <c r="P8415" s="3206"/>
    </row>
    <row r="8416" spans="1:16" s="3084" customFormat="1" ht="15">
      <c r="A8416" s="3085"/>
      <c r="K8416" s="3168"/>
      <c r="L8416" s="3085"/>
      <c r="M8416" s="3085"/>
      <c r="N8416" s="3085"/>
      <c r="P8416" s="3206"/>
    </row>
    <row r="8417" spans="1:16" s="3084" customFormat="1" ht="15">
      <c r="A8417" s="3085"/>
      <c r="K8417" s="3168"/>
      <c r="L8417" s="3085"/>
      <c r="M8417" s="3085"/>
      <c r="N8417" s="3085"/>
      <c r="P8417" s="3206"/>
    </row>
    <row r="8418" spans="1:16" s="3084" customFormat="1" ht="15">
      <c r="A8418" s="3085"/>
      <c r="K8418" s="3168"/>
      <c r="L8418" s="3085"/>
      <c r="M8418" s="3085"/>
      <c r="N8418" s="3085"/>
      <c r="P8418" s="3206"/>
    </row>
    <row r="8419" spans="1:16" s="3084" customFormat="1" ht="15">
      <c r="A8419" s="3085"/>
      <c r="K8419" s="3168"/>
      <c r="L8419" s="3085"/>
      <c r="M8419" s="3085"/>
      <c r="N8419" s="3085"/>
      <c r="P8419" s="3206"/>
    </row>
    <row r="8420" spans="1:16" s="3084" customFormat="1" ht="15">
      <c r="A8420" s="3085"/>
      <c r="K8420" s="3168"/>
      <c r="L8420" s="3085"/>
      <c r="M8420" s="3085"/>
      <c r="N8420" s="3085"/>
      <c r="P8420" s="3206"/>
    </row>
    <row r="8421" spans="1:16" s="3084" customFormat="1" ht="15">
      <c r="A8421" s="3085"/>
      <c r="K8421" s="3168"/>
      <c r="L8421" s="3085"/>
      <c r="M8421" s="3085"/>
      <c r="N8421" s="3085"/>
      <c r="P8421" s="3206"/>
    </row>
    <row r="8422" spans="1:16" s="3084" customFormat="1" ht="15">
      <c r="A8422" s="3085"/>
      <c r="K8422" s="3168"/>
      <c r="L8422" s="3085"/>
      <c r="M8422" s="3085"/>
      <c r="N8422" s="3085"/>
      <c r="P8422" s="3206"/>
    </row>
    <row r="8423" spans="1:16" s="3084" customFormat="1" ht="15">
      <c r="A8423" s="3085"/>
      <c r="K8423" s="3168"/>
      <c r="L8423" s="3085"/>
      <c r="M8423" s="3085"/>
      <c r="N8423" s="3085"/>
      <c r="P8423" s="3206"/>
    </row>
    <row r="8424" spans="1:16" s="3084" customFormat="1" ht="15">
      <c r="A8424" s="3085"/>
      <c r="K8424" s="3168"/>
      <c r="L8424" s="3085"/>
      <c r="M8424" s="3085"/>
      <c r="N8424" s="3085"/>
      <c r="P8424" s="3206"/>
    </row>
    <row r="8425" spans="1:16" s="3084" customFormat="1" ht="15">
      <c r="A8425" s="3085"/>
      <c r="K8425" s="3168"/>
      <c r="L8425" s="3085"/>
      <c r="M8425" s="3085"/>
      <c r="N8425" s="3085"/>
      <c r="P8425" s="3206"/>
    </row>
    <row r="8426" spans="1:16" s="3084" customFormat="1" ht="15">
      <c r="A8426" s="3085"/>
      <c r="K8426" s="3168"/>
      <c r="L8426" s="3085"/>
      <c r="M8426" s="3085"/>
      <c r="N8426" s="3085"/>
      <c r="P8426" s="3206"/>
    </row>
    <row r="8427" spans="1:16" s="3084" customFormat="1" ht="15">
      <c r="A8427" s="3085"/>
      <c r="K8427" s="3168"/>
      <c r="L8427" s="3085"/>
      <c r="M8427" s="3085"/>
      <c r="N8427" s="3085"/>
      <c r="P8427" s="3206"/>
    </row>
    <row r="8428" spans="1:16" s="3084" customFormat="1" ht="15">
      <c r="A8428" s="3085"/>
      <c r="K8428" s="3168"/>
      <c r="L8428" s="3085"/>
      <c r="M8428" s="3085"/>
      <c r="N8428" s="3085"/>
      <c r="P8428" s="3206"/>
    </row>
    <row r="8429" spans="1:16" s="3084" customFormat="1" ht="15">
      <c r="A8429" s="3085"/>
      <c r="K8429" s="3168"/>
      <c r="L8429" s="3085"/>
      <c r="M8429" s="3085"/>
      <c r="N8429" s="3085"/>
      <c r="P8429" s="3206"/>
    </row>
    <row r="8430" spans="1:16" s="3084" customFormat="1" ht="15">
      <c r="A8430" s="3085"/>
      <c r="K8430" s="3168"/>
      <c r="L8430" s="3085"/>
      <c r="M8430" s="3085"/>
      <c r="N8430" s="3085"/>
      <c r="P8430" s="3206"/>
    </row>
    <row r="8431" spans="1:16" s="3084" customFormat="1" ht="15">
      <c r="A8431" s="3085"/>
      <c r="K8431" s="3168"/>
      <c r="L8431" s="3085"/>
      <c r="M8431" s="3085"/>
      <c r="N8431" s="3085"/>
      <c r="P8431" s="3206"/>
    </row>
    <row r="8432" spans="1:16" s="3084" customFormat="1" ht="15">
      <c r="A8432" s="3085"/>
      <c r="K8432" s="3168"/>
      <c r="L8432" s="3085"/>
      <c r="M8432" s="3085"/>
      <c r="N8432" s="3085"/>
      <c r="P8432" s="3206"/>
    </row>
    <row r="8433" spans="1:16" s="3084" customFormat="1" ht="15">
      <c r="A8433" s="3085"/>
      <c r="K8433" s="3168"/>
      <c r="L8433" s="3085"/>
      <c r="M8433" s="3085"/>
      <c r="N8433" s="3085"/>
      <c r="P8433" s="3206"/>
    </row>
    <row r="8434" spans="1:16" s="3084" customFormat="1" ht="15">
      <c r="A8434" s="3085"/>
      <c r="K8434" s="3168"/>
      <c r="L8434" s="3085"/>
      <c r="M8434" s="3085"/>
      <c r="N8434" s="3085"/>
      <c r="P8434" s="3206"/>
    </row>
    <row r="8435" spans="1:16" s="3084" customFormat="1" ht="15">
      <c r="A8435" s="3085"/>
      <c r="K8435" s="3168"/>
      <c r="L8435" s="3085"/>
      <c r="M8435" s="3085"/>
      <c r="N8435" s="3085"/>
      <c r="P8435" s="3206"/>
    </row>
    <row r="8436" spans="1:16" s="3084" customFormat="1" ht="15">
      <c r="A8436" s="3085"/>
      <c r="K8436" s="3168"/>
      <c r="L8436" s="3085"/>
      <c r="M8436" s="3085"/>
      <c r="N8436" s="3085"/>
      <c r="P8436" s="3206"/>
    </row>
    <row r="8437" spans="1:16" s="3084" customFormat="1" ht="15">
      <c r="A8437" s="3085"/>
      <c r="K8437" s="3168"/>
      <c r="L8437" s="3085"/>
      <c r="M8437" s="3085"/>
      <c r="N8437" s="3085"/>
      <c r="P8437" s="3206"/>
    </row>
    <row r="8438" spans="1:16" s="3084" customFormat="1" ht="15">
      <c r="A8438" s="3085"/>
      <c r="K8438" s="3168"/>
      <c r="L8438" s="3085"/>
      <c r="M8438" s="3085"/>
      <c r="N8438" s="3085"/>
      <c r="P8438" s="3206"/>
    </row>
    <row r="8439" spans="1:16" s="3084" customFormat="1" ht="15">
      <c r="A8439" s="3085"/>
      <c r="K8439" s="3168"/>
      <c r="L8439" s="3085"/>
      <c r="M8439" s="3085"/>
      <c r="N8439" s="3085"/>
      <c r="P8439" s="3206"/>
    </row>
    <row r="8440" spans="1:16" s="3084" customFormat="1" ht="15">
      <c r="A8440" s="3085"/>
      <c r="K8440" s="3168"/>
      <c r="L8440" s="3085"/>
      <c r="M8440" s="3085"/>
      <c r="N8440" s="3085"/>
      <c r="P8440" s="3206"/>
    </row>
    <row r="8441" spans="1:16" s="3084" customFormat="1" ht="15">
      <c r="A8441" s="3085"/>
      <c r="K8441" s="3168"/>
      <c r="L8441" s="3085"/>
      <c r="M8441" s="3085"/>
      <c r="N8441" s="3085"/>
      <c r="P8441" s="3206"/>
    </row>
    <row r="8442" spans="1:16" s="3084" customFormat="1" ht="15">
      <c r="A8442" s="3085"/>
      <c r="K8442" s="3168"/>
      <c r="L8442" s="3085"/>
      <c r="M8442" s="3085"/>
      <c r="N8442" s="3085"/>
      <c r="P8442" s="3206"/>
    </row>
    <row r="8443" spans="1:16" s="3084" customFormat="1" ht="15">
      <c r="A8443" s="3085"/>
      <c r="K8443" s="3168"/>
      <c r="L8443" s="3085"/>
      <c r="M8443" s="3085"/>
      <c r="N8443" s="3085"/>
      <c r="P8443" s="3206"/>
    </row>
    <row r="8444" spans="1:16" s="3084" customFormat="1" ht="15">
      <c r="A8444" s="3085"/>
      <c r="K8444" s="3168"/>
      <c r="L8444" s="3085"/>
      <c r="M8444" s="3085"/>
      <c r="N8444" s="3085"/>
      <c r="P8444" s="3206"/>
    </row>
    <row r="8445" spans="1:16" s="3084" customFormat="1" ht="15">
      <c r="A8445" s="3085"/>
      <c r="K8445" s="3168"/>
      <c r="L8445" s="3085"/>
      <c r="M8445" s="3085"/>
      <c r="N8445" s="3085"/>
      <c r="P8445" s="3206"/>
    </row>
    <row r="8446" spans="1:16" s="3084" customFormat="1" ht="15">
      <c r="A8446" s="3085"/>
      <c r="K8446" s="3168"/>
      <c r="L8446" s="3085"/>
      <c r="M8446" s="3085"/>
      <c r="N8446" s="3085"/>
      <c r="P8446" s="3206"/>
    </row>
    <row r="8447" spans="1:16" s="3084" customFormat="1" ht="15">
      <c r="A8447" s="3085"/>
      <c r="K8447" s="3168"/>
      <c r="L8447" s="3085"/>
      <c r="M8447" s="3085"/>
      <c r="N8447" s="3085"/>
      <c r="P8447" s="3206"/>
    </row>
    <row r="8448" spans="1:16" s="3084" customFormat="1" ht="15">
      <c r="A8448" s="3085"/>
      <c r="K8448" s="3168"/>
      <c r="L8448" s="3085"/>
      <c r="M8448" s="3085"/>
      <c r="N8448" s="3085"/>
      <c r="P8448" s="3206"/>
    </row>
    <row r="8449" spans="1:16" s="3084" customFormat="1" ht="15">
      <c r="A8449" s="3085"/>
      <c r="K8449" s="3168"/>
      <c r="L8449" s="3085"/>
      <c r="M8449" s="3085"/>
      <c r="N8449" s="3085"/>
      <c r="P8449" s="3206"/>
    </row>
    <row r="8450" spans="1:16" s="3084" customFormat="1" ht="15">
      <c r="A8450" s="3085"/>
      <c r="K8450" s="3168"/>
      <c r="L8450" s="3085"/>
      <c r="M8450" s="3085"/>
      <c r="N8450" s="3085"/>
      <c r="P8450" s="3206"/>
    </row>
    <row r="8451" spans="1:16" s="3084" customFormat="1" ht="15">
      <c r="A8451" s="3085"/>
      <c r="K8451" s="3168"/>
      <c r="L8451" s="3085"/>
      <c r="M8451" s="3085"/>
      <c r="N8451" s="3085"/>
      <c r="P8451" s="3206"/>
    </row>
    <row r="8452" spans="1:16" s="3084" customFormat="1" ht="15">
      <c r="A8452" s="3085"/>
      <c r="K8452" s="3168"/>
      <c r="L8452" s="3085"/>
      <c r="M8452" s="3085"/>
      <c r="N8452" s="3085"/>
      <c r="P8452" s="3206"/>
    </row>
    <row r="8453" spans="1:16" s="3084" customFormat="1" ht="15">
      <c r="A8453" s="3085"/>
      <c r="K8453" s="3168"/>
      <c r="L8453" s="3085"/>
      <c r="M8453" s="3085"/>
      <c r="N8453" s="3085"/>
      <c r="P8453" s="3206"/>
    </row>
    <row r="8454" spans="1:16" s="3084" customFormat="1" ht="15">
      <c r="A8454" s="3085"/>
      <c r="K8454" s="3168"/>
      <c r="L8454" s="3085"/>
      <c r="M8454" s="3085"/>
      <c r="N8454" s="3085"/>
      <c r="P8454" s="3206"/>
    </row>
    <row r="8455" spans="1:16" s="3084" customFormat="1" ht="15">
      <c r="A8455" s="3085"/>
      <c r="K8455" s="3168"/>
      <c r="L8455" s="3085"/>
      <c r="M8455" s="3085"/>
      <c r="N8455" s="3085"/>
      <c r="P8455" s="3206"/>
    </row>
    <row r="8456" spans="1:16" s="3084" customFormat="1" ht="15">
      <c r="A8456" s="3085"/>
      <c r="K8456" s="3168"/>
      <c r="L8456" s="3085"/>
      <c r="M8456" s="3085"/>
      <c r="N8456" s="3085"/>
      <c r="P8456" s="3206"/>
    </row>
    <row r="8457" spans="1:16" s="3084" customFormat="1" ht="15">
      <c r="A8457" s="3085"/>
      <c r="K8457" s="3168"/>
      <c r="L8457" s="3085"/>
      <c r="M8457" s="3085"/>
      <c r="N8457" s="3085"/>
      <c r="P8457" s="3206"/>
    </row>
    <row r="8458" spans="1:16" s="3084" customFormat="1" ht="15">
      <c r="A8458" s="3085"/>
      <c r="K8458" s="3168"/>
      <c r="L8458" s="3085"/>
      <c r="M8458" s="3085"/>
      <c r="N8458" s="3085"/>
      <c r="P8458" s="3206"/>
    </row>
    <row r="8459" spans="1:16" s="3084" customFormat="1" ht="15">
      <c r="A8459" s="3085"/>
      <c r="K8459" s="3168"/>
      <c r="L8459" s="3085"/>
      <c r="M8459" s="3085"/>
      <c r="N8459" s="3085"/>
      <c r="P8459" s="3206"/>
    </row>
    <row r="8460" spans="1:16" s="3084" customFormat="1" ht="15">
      <c r="A8460" s="3085"/>
      <c r="K8460" s="3168"/>
      <c r="L8460" s="3085"/>
      <c r="M8460" s="3085"/>
      <c r="N8460" s="3085"/>
      <c r="P8460" s="3206"/>
    </row>
    <row r="8461" spans="1:16" s="3084" customFormat="1" ht="15">
      <c r="A8461" s="3085"/>
      <c r="K8461" s="3168"/>
      <c r="L8461" s="3085"/>
      <c r="M8461" s="3085"/>
      <c r="N8461" s="3085"/>
      <c r="P8461" s="3206"/>
    </row>
    <row r="8462" spans="1:16" s="3084" customFormat="1" ht="15">
      <c r="A8462" s="3085"/>
      <c r="K8462" s="3168"/>
      <c r="L8462" s="3085"/>
      <c r="M8462" s="3085"/>
      <c r="N8462" s="3085"/>
      <c r="P8462" s="3206"/>
    </row>
    <row r="8463" spans="1:16" s="3084" customFormat="1" ht="15">
      <c r="A8463" s="3085"/>
      <c r="K8463" s="3168"/>
      <c r="L8463" s="3085"/>
      <c r="M8463" s="3085"/>
      <c r="N8463" s="3085"/>
      <c r="P8463" s="3206"/>
    </row>
    <row r="8464" spans="1:16" s="3084" customFormat="1" ht="15">
      <c r="A8464" s="3085"/>
      <c r="K8464" s="3168"/>
      <c r="L8464" s="3085"/>
      <c r="M8464" s="3085"/>
      <c r="N8464" s="3085"/>
      <c r="P8464" s="3206"/>
    </row>
    <row r="8465" spans="1:16" s="3084" customFormat="1" ht="15">
      <c r="A8465" s="3085"/>
      <c r="K8465" s="3168"/>
      <c r="L8465" s="3085"/>
      <c r="M8465" s="3085"/>
      <c r="N8465" s="3085"/>
      <c r="P8465" s="3206"/>
    </row>
    <row r="8466" spans="1:16" s="3084" customFormat="1" ht="15">
      <c r="A8466" s="3085"/>
      <c r="K8466" s="3168"/>
      <c r="L8466" s="3085"/>
      <c r="M8466" s="3085"/>
      <c r="N8466" s="3085"/>
      <c r="P8466" s="3206"/>
    </row>
    <row r="8467" spans="1:16" s="3084" customFormat="1" ht="15">
      <c r="A8467" s="3085"/>
      <c r="K8467" s="3168"/>
      <c r="L8467" s="3085"/>
      <c r="M8467" s="3085"/>
      <c r="N8467" s="3085"/>
      <c r="P8467" s="3206"/>
    </row>
    <row r="8468" spans="1:16" s="3084" customFormat="1" ht="15">
      <c r="A8468" s="3085"/>
      <c r="K8468" s="3168"/>
      <c r="L8468" s="3085"/>
      <c r="M8468" s="3085"/>
      <c r="N8468" s="3085"/>
      <c r="P8468" s="3206"/>
    </row>
    <row r="8469" spans="1:16" s="3084" customFormat="1" ht="15">
      <c r="A8469" s="3085"/>
      <c r="K8469" s="3168"/>
      <c r="L8469" s="3085"/>
      <c r="M8469" s="3085"/>
      <c r="N8469" s="3085"/>
      <c r="P8469" s="3206"/>
    </row>
    <row r="8470" spans="1:16" s="3084" customFormat="1" ht="15">
      <c r="A8470" s="3085"/>
      <c r="K8470" s="3168"/>
      <c r="L8470" s="3085"/>
      <c r="M8470" s="3085"/>
      <c r="N8470" s="3085"/>
      <c r="P8470" s="3206"/>
    </row>
    <row r="8471" spans="1:16" s="3084" customFormat="1" ht="15">
      <c r="A8471" s="3085"/>
      <c r="K8471" s="3168"/>
      <c r="L8471" s="3085"/>
      <c r="M8471" s="3085"/>
      <c r="N8471" s="3085"/>
      <c r="P8471" s="3206"/>
    </row>
    <row r="8472" spans="1:16" s="3084" customFormat="1" ht="15">
      <c r="A8472" s="3085"/>
      <c r="K8472" s="3168"/>
      <c r="L8472" s="3085"/>
      <c r="M8472" s="3085"/>
      <c r="N8472" s="3085"/>
      <c r="P8472" s="3206"/>
    </row>
    <row r="8473" spans="1:16" s="3084" customFormat="1" ht="15">
      <c r="A8473" s="3085"/>
      <c r="K8473" s="3168"/>
      <c r="L8473" s="3085"/>
      <c r="M8473" s="3085"/>
      <c r="N8473" s="3085"/>
      <c r="P8473" s="3206"/>
    </row>
    <row r="8474" spans="1:16" s="3084" customFormat="1" ht="15">
      <c r="A8474" s="3085"/>
      <c r="K8474" s="3168"/>
      <c r="L8474" s="3085"/>
      <c r="M8474" s="3085"/>
      <c r="N8474" s="3085"/>
      <c r="P8474" s="3206"/>
    </row>
    <row r="8475" spans="1:16" s="3084" customFormat="1" ht="15">
      <c r="A8475" s="3085"/>
      <c r="K8475" s="3168"/>
      <c r="L8475" s="3085"/>
      <c r="M8475" s="3085"/>
      <c r="N8475" s="3085"/>
      <c r="P8475" s="3206"/>
    </row>
    <row r="8476" spans="1:16" s="3084" customFormat="1" ht="15">
      <c r="A8476" s="3085"/>
      <c r="K8476" s="3168"/>
      <c r="L8476" s="3085"/>
      <c r="M8476" s="3085"/>
      <c r="N8476" s="3085"/>
      <c r="P8476" s="3206"/>
    </row>
    <row r="8477" spans="1:16" s="3084" customFormat="1" ht="15">
      <c r="A8477" s="3085"/>
      <c r="K8477" s="3168"/>
      <c r="L8477" s="3085"/>
      <c r="M8477" s="3085"/>
      <c r="N8477" s="3085"/>
      <c r="P8477" s="3206"/>
    </row>
    <row r="8478" spans="1:16" s="3084" customFormat="1" ht="15">
      <c r="A8478" s="3085"/>
      <c r="K8478" s="3168"/>
      <c r="L8478" s="3085"/>
      <c r="M8478" s="3085"/>
      <c r="N8478" s="3085"/>
      <c r="P8478" s="3206"/>
    </row>
    <row r="8479" spans="1:16" s="3084" customFormat="1" ht="15">
      <c r="A8479" s="3085"/>
      <c r="K8479" s="3168"/>
      <c r="L8479" s="3085"/>
      <c r="M8479" s="3085"/>
      <c r="N8479" s="3085"/>
      <c r="P8479" s="3206"/>
    </row>
    <row r="8480" spans="1:16" s="3084" customFormat="1" ht="15">
      <c r="A8480" s="3085"/>
      <c r="K8480" s="3168"/>
      <c r="L8480" s="3085"/>
      <c r="M8480" s="3085"/>
      <c r="N8480" s="3085"/>
      <c r="P8480" s="3206"/>
    </row>
    <row r="8481" spans="1:16" s="3084" customFormat="1" ht="15">
      <c r="A8481" s="3085"/>
      <c r="K8481" s="3168"/>
      <c r="L8481" s="3085"/>
      <c r="M8481" s="3085"/>
      <c r="N8481" s="3085"/>
      <c r="P8481" s="3206"/>
    </row>
    <row r="8482" spans="1:16" s="3084" customFormat="1" ht="15">
      <c r="A8482" s="3085"/>
      <c r="K8482" s="3168"/>
      <c r="L8482" s="3085"/>
      <c r="M8482" s="3085"/>
      <c r="N8482" s="3085"/>
      <c r="P8482" s="3206"/>
    </row>
    <row r="8483" spans="1:16" s="3084" customFormat="1" ht="15">
      <c r="A8483" s="3085"/>
      <c r="K8483" s="3168"/>
      <c r="L8483" s="3085"/>
      <c r="M8483" s="3085"/>
      <c r="N8483" s="3085"/>
      <c r="P8483" s="3206"/>
    </row>
    <row r="8484" spans="1:16" s="3084" customFormat="1" ht="15">
      <c r="A8484" s="3085"/>
      <c r="K8484" s="3168"/>
      <c r="L8484" s="3085"/>
      <c r="M8484" s="3085"/>
      <c r="N8484" s="3085"/>
      <c r="P8484" s="3206"/>
    </row>
    <row r="8485" spans="1:16" s="3084" customFormat="1" ht="15">
      <c r="A8485" s="3085"/>
      <c r="K8485" s="3168"/>
      <c r="L8485" s="3085"/>
      <c r="M8485" s="3085"/>
      <c r="N8485" s="3085"/>
      <c r="P8485" s="3206"/>
    </row>
    <row r="8486" spans="1:16" s="3084" customFormat="1" ht="15">
      <c r="A8486" s="3085"/>
      <c r="K8486" s="3168"/>
      <c r="L8486" s="3085"/>
      <c r="M8486" s="3085"/>
      <c r="N8486" s="3085"/>
      <c r="P8486" s="3206"/>
    </row>
    <row r="8487" spans="1:16" s="3084" customFormat="1" ht="15">
      <c r="A8487" s="3085"/>
      <c r="K8487" s="3168"/>
      <c r="L8487" s="3085"/>
      <c r="M8487" s="3085"/>
      <c r="N8487" s="3085"/>
      <c r="P8487" s="3206"/>
    </row>
    <row r="8488" spans="1:16" s="3084" customFormat="1" ht="15">
      <c r="A8488" s="3085"/>
      <c r="K8488" s="3168"/>
      <c r="L8488" s="3085"/>
      <c r="M8488" s="3085"/>
      <c r="N8488" s="3085"/>
      <c r="P8488" s="3206"/>
    </row>
    <row r="8489" spans="1:16" s="3084" customFormat="1" ht="15">
      <c r="A8489" s="3085"/>
      <c r="K8489" s="3168"/>
      <c r="L8489" s="3085"/>
      <c r="M8489" s="3085"/>
      <c r="N8489" s="3085"/>
      <c r="P8489" s="3206"/>
    </row>
    <row r="8490" spans="1:16" s="3084" customFormat="1" ht="15">
      <c r="A8490" s="3085"/>
      <c r="K8490" s="3168"/>
      <c r="L8490" s="3085"/>
      <c r="M8490" s="3085"/>
      <c r="N8490" s="3085"/>
      <c r="P8490" s="3206"/>
    </row>
    <row r="8491" spans="1:16" s="3084" customFormat="1" ht="15">
      <c r="A8491" s="3085"/>
      <c r="K8491" s="3168"/>
      <c r="L8491" s="3085"/>
      <c r="M8491" s="3085"/>
      <c r="N8491" s="3085"/>
      <c r="P8491" s="3206"/>
    </row>
    <row r="8492" spans="1:16" s="3084" customFormat="1" ht="15">
      <c r="A8492" s="3085"/>
      <c r="K8492" s="3168"/>
      <c r="L8492" s="3085"/>
      <c r="M8492" s="3085"/>
      <c r="N8492" s="3085"/>
      <c r="P8492" s="3206"/>
    </row>
    <row r="8493" spans="1:16" s="3084" customFormat="1" ht="15">
      <c r="A8493" s="3085"/>
      <c r="K8493" s="3168"/>
      <c r="L8493" s="3085"/>
      <c r="M8493" s="3085"/>
      <c r="N8493" s="3085"/>
      <c r="P8493" s="3206"/>
    </row>
    <row r="8494" spans="1:16" s="3084" customFormat="1" ht="15">
      <c r="A8494" s="3085"/>
      <c r="K8494" s="3168"/>
      <c r="L8494" s="3085"/>
      <c r="M8494" s="3085"/>
      <c r="N8494" s="3085"/>
      <c r="P8494" s="3206"/>
    </row>
    <row r="8495" spans="1:16" s="3084" customFormat="1" ht="15">
      <c r="A8495" s="3085"/>
      <c r="K8495" s="3168"/>
      <c r="L8495" s="3085"/>
      <c r="M8495" s="3085"/>
      <c r="N8495" s="3085"/>
      <c r="P8495" s="3206"/>
    </row>
    <row r="8496" spans="1:16" s="3084" customFormat="1" ht="15">
      <c r="A8496" s="3085"/>
      <c r="K8496" s="3168"/>
      <c r="L8496" s="3085"/>
      <c r="M8496" s="3085"/>
      <c r="N8496" s="3085"/>
      <c r="P8496" s="3206"/>
    </row>
    <row r="8497" spans="1:16" s="3084" customFormat="1" ht="15">
      <c r="A8497" s="3085"/>
      <c r="K8497" s="3168"/>
      <c r="L8497" s="3085"/>
      <c r="M8497" s="3085"/>
      <c r="N8497" s="3085"/>
      <c r="P8497" s="3206"/>
    </row>
    <row r="8498" spans="1:16" s="3084" customFormat="1" ht="15">
      <c r="A8498" s="3085"/>
      <c r="K8498" s="3168"/>
      <c r="L8498" s="3085"/>
      <c r="M8498" s="3085"/>
      <c r="N8498" s="3085"/>
      <c r="P8498" s="3206"/>
    </row>
    <row r="8499" spans="1:16" s="3084" customFormat="1" ht="15">
      <c r="A8499" s="3085"/>
      <c r="K8499" s="3168"/>
      <c r="L8499" s="3085"/>
      <c r="M8499" s="3085"/>
      <c r="N8499" s="3085"/>
      <c r="P8499" s="3206"/>
    </row>
    <row r="8500" spans="1:16" s="3084" customFormat="1" ht="15">
      <c r="A8500" s="3085"/>
      <c r="K8500" s="3168"/>
      <c r="L8500" s="3085"/>
      <c r="M8500" s="3085"/>
      <c r="N8500" s="3085"/>
      <c r="P8500" s="3206"/>
    </row>
    <row r="8501" spans="1:16" s="3084" customFormat="1" ht="15">
      <c r="A8501" s="3085"/>
      <c r="K8501" s="3168"/>
      <c r="L8501" s="3085"/>
      <c r="M8501" s="3085"/>
      <c r="N8501" s="3085"/>
      <c r="P8501" s="3206"/>
    </row>
    <row r="8502" spans="1:16" s="3084" customFormat="1" ht="15">
      <c r="A8502" s="3085"/>
      <c r="K8502" s="3168"/>
      <c r="L8502" s="3085"/>
      <c r="M8502" s="3085"/>
      <c r="N8502" s="3085"/>
      <c r="P8502" s="3206"/>
    </row>
    <row r="8503" spans="1:16" s="3084" customFormat="1" ht="15">
      <c r="A8503" s="3085"/>
      <c r="K8503" s="3168"/>
      <c r="L8503" s="3085"/>
      <c r="M8503" s="3085"/>
      <c r="N8503" s="3085"/>
      <c r="P8503" s="3206"/>
    </row>
    <row r="8504" spans="1:16" s="3084" customFormat="1" ht="15">
      <c r="A8504" s="3085"/>
      <c r="K8504" s="3168"/>
      <c r="L8504" s="3085"/>
      <c r="M8504" s="3085"/>
      <c r="N8504" s="3085"/>
      <c r="P8504" s="3206"/>
    </row>
    <row r="8505" spans="1:16" s="3084" customFormat="1" ht="15">
      <c r="A8505" s="3085"/>
      <c r="K8505" s="3168"/>
      <c r="L8505" s="3085"/>
      <c r="M8505" s="3085"/>
      <c r="N8505" s="3085"/>
      <c r="P8505" s="3206"/>
    </row>
    <row r="8506" spans="1:16" s="3084" customFormat="1" ht="15">
      <c r="A8506" s="3085"/>
      <c r="K8506" s="3168"/>
      <c r="L8506" s="3085"/>
      <c r="M8506" s="3085"/>
      <c r="N8506" s="3085"/>
      <c r="P8506" s="3206"/>
    </row>
    <row r="8507" spans="1:16" s="3084" customFormat="1" ht="15">
      <c r="A8507" s="3085"/>
      <c r="K8507" s="3168"/>
      <c r="L8507" s="3085"/>
      <c r="M8507" s="3085"/>
      <c r="N8507" s="3085"/>
      <c r="P8507" s="3206"/>
    </row>
    <row r="8508" spans="1:16" s="3084" customFormat="1" ht="15">
      <c r="A8508" s="3085"/>
      <c r="K8508" s="3168"/>
      <c r="L8508" s="3085"/>
      <c r="M8508" s="3085"/>
      <c r="N8508" s="3085"/>
      <c r="P8508" s="3206"/>
    </row>
    <row r="8509" spans="1:16" s="3084" customFormat="1" ht="15">
      <c r="A8509" s="3085"/>
      <c r="K8509" s="3168"/>
      <c r="L8509" s="3085"/>
      <c r="M8509" s="3085"/>
      <c r="N8509" s="3085"/>
      <c r="P8509" s="3206"/>
    </row>
    <row r="8510" spans="1:16" s="3084" customFormat="1" ht="15">
      <c r="A8510" s="3085"/>
      <c r="K8510" s="3168"/>
      <c r="L8510" s="3085"/>
      <c r="M8510" s="3085"/>
      <c r="N8510" s="3085"/>
      <c r="P8510" s="3206"/>
    </row>
    <row r="8511" spans="1:16" s="3084" customFormat="1" ht="15">
      <c r="A8511" s="3085"/>
      <c r="K8511" s="3168"/>
      <c r="L8511" s="3085"/>
      <c r="M8511" s="3085"/>
      <c r="N8511" s="3085"/>
      <c r="P8511" s="3206"/>
    </row>
    <row r="8512" spans="1:16" s="3084" customFormat="1" ht="15">
      <c r="A8512" s="3085"/>
      <c r="K8512" s="3168"/>
      <c r="L8512" s="3085"/>
      <c r="M8512" s="3085"/>
      <c r="N8512" s="3085"/>
      <c r="P8512" s="3206"/>
    </row>
    <row r="8513" spans="1:16" s="3084" customFormat="1" ht="15">
      <c r="A8513" s="3085"/>
      <c r="K8513" s="3168"/>
      <c r="L8513" s="3085"/>
      <c r="M8513" s="3085"/>
      <c r="N8513" s="3085"/>
      <c r="P8513" s="3206"/>
    </row>
    <row r="8514" spans="1:16" s="3084" customFormat="1" ht="15">
      <c r="A8514" s="3085"/>
      <c r="K8514" s="3168"/>
      <c r="L8514" s="3085"/>
      <c r="M8514" s="3085"/>
      <c r="N8514" s="3085"/>
      <c r="P8514" s="3206"/>
    </row>
    <row r="8515" spans="1:16" s="3084" customFormat="1" ht="15">
      <c r="A8515" s="3085"/>
      <c r="K8515" s="3168"/>
      <c r="L8515" s="3085"/>
      <c r="M8515" s="3085"/>
      <c r="N8515" s="3085"/>
      <c r="P8515" s="3206"/>
    </row>
    <row r="8516" spans="1:16" s="3084" customFormat="1" ht="15">
      <c r="A8516" s="3085"/>
      <c r="K8516" s="3168"/>
      <c r="L8516" s="3085"/>
      <c r="M8516" s="3085"/>
      <c r="N8516" s="3085"/>
      <c r="P8516" s="3206"/>
    </row>
    <row r="8517" spans="1:16" s="3084" customFormat="1" ht="15">
      <c r="A8517" s="3085"/>
      <c r="K8517" s="3168"/>
      <c r="L8517" s="3085"/>
      <c r="M8517" s="3085"/>
      <c r="N8517" s="3085"/>
      <c r="P8517" s="3206"/>
    </row>
    <row r="8518" spans="1:16" s="3084" customFormat="1" ht="15">
      <c r="A8518" s="3085"/>
      <c r="K8518" s="3168"/>
      <c r="L8518" s="3085"/>
      <c r="M8518" s="3085"/>
      <c r="N8518" s="3085"/>
      <c r="P8518" s="3206"/>
    </row>
    <row r="8519" spans="1:16" s="3084" customFormat="1" ht="15">
      <c r="A8519" s="3085"/>
      <c r="K8519" s="3168"/>
      <c r="L8519" s="3085"/>
      <c r="M8519" s="3085"/>
      <c r="N8519" s="3085"/>
      <c r="P8519" s="3206"/>
    </row>
    <row r="8520" spans="1:16" s="3084" customFormat="1" ht="15">
      <c r="A8520" s="3085"/>
      <c r="K8520" s="3168"/>
      <c r="L8520" s="3085"/>
      <c r="M8520" s="3085"/>
      <c r="N8520" s="3085"/>
      <c r="P8520" s="3206"/>
    </row>
    <row r="8521" spans="1:16" s="3084" customFormat="1" ht="15">
      <c r="A8521" s="3085"/>
      <c r="K8521" s="3168"/>
      <c r="L8521" s="3085"/>
      <c r="M8521" s="3085"/>
      <c r="N8521" s="3085"/>
      <c r="P8521" s="3206"/>
    </row>
    <row r="8522" spans="1:16" s="3084" customFormat="1" ht="15">
      <c r="A8522" s="3085"/>
      <c r="K8522" s="3168"/>
      <c r="L8522" s="3085"/>
      <c r="M8522" s="3085"/>
      <c r="N8522" s="3085"/>
      <c r="P8522" s="3206"/>
    </row>
    <row r="8523" spans="1:16" s="3084" customFormat="1" ht="15">
      <c r="A8523" s="3085"/>
      <c r="K8523" s="3168"/>
      <c r="L8523" s="3085"/>
      <c r="M8523" s="3085"/>
      <c r="N8523" s="3085"/>
      <c r="P8523" s="3206"/>
    </row>
    <row r="8524" spans="1:16" s="3084" customFormat="1" ht="15">
      <c r="A8524" s="3085"/>
      <c r="K8524" s="3168"/>
      <c r="L8524" s="3085"/>
      <c r="M8524" s="3085"/>
      <c r="N8524" s="3085"/>
      <c r="P8524" s="3206"/>
    </row>
    <row r="8525" spans="1:16" s="3084" customFormat="1" ht="15">
      <c r="A8525" s="3085"/>
      <c r="K8525" s="3168"/>
      <c r="L8525" s="3085"/>
      <c r="M8525" s="3085"/>
      <c r="N8525" s="3085"/>
      <c r="P8525" s="3206"/>
    </row>
    <row r="8526" spans="1:16" s="3084" customFormat="1" ht="15">
      <c r="A8526" s="3085"/>
      <c r="K8526" s="3168"/>
      <c r="L8526" s="3085"/>
      <c r="M8526" s="3085"/>
      <c r="N8526" s="3085"/>
      <c r="P8526" s="3206"/>
    </row>
    <row r="8527" spans="1:16" s="3084" customFormat="1" ht="15">
      <c r="A8527" s="3085"/>
      <c r="K8527" s="3168"/>
      <c r="L8527" s="3085"/>
      <c r="M8527" s="3085"/>
      <c r="N8527" s="3085"/>
      <c r="P8527" s="3206"/>
    </row>
    <row r="8528" spans="1:16" s="3084" customFormat="1" ht="15">
      <c r="A8528" s="3085"/>
      <c r="K8528" s="3168"/>
      <c r="L8528" s="3085"/>
      <c r="M8528" s="3085"/>
      <c r="N8528" s="3085"/>
      <c r="P8528" s="3206"/>
    </row>
    <row r="8529" spans="1:16" s="3084" customFormat="1" ht="15">
      <c r="A8529" s="3085"/>
      <c r="K8529" s="3168"/>
      <c r="L8529" s="3085"/>
      <c r="M8529" s="3085"/>
      <c r="N8529" s="3085"/>
      <c r="P8529" s="3206"/>
    </row>
    <row r="8530" spans="1:16" s="3084" customFormat="1" ht="15">
      <c r="A8530" s="3085"/>
      <c r="K8530" s="3168"/>
      <c r="L8530" s="3085"/>
      <c r="M8530" s="3085"/>
      <c r="N8530" s="3085"/>
      <c r="P8530" s="3206"/>
    </row>
    <row r="8531" spans="1:16" s="3084" customFormat="1" ht="15">
      <c r="A8531" s="3085"/>
      <c r="K8531" s="3168"/>
      <c r="L8531" s="3085"/>
      <c r="M8531" s="3085"/>
      <c r="N8531" s="3085"/>
      <c r="P8531" s="3206"/>
    </row>
    <row r="8532" spans="1:16" s="3084" customFormat="1" ht="15">
      <c r="A8532" s="3085"/>
      <c r="K8532" s="3168"/>
      <c r="L8532" s="3085"/>
      <c r="M8532" s="3085"/>
      <c r="N8532" s="3085"/>
      <c r="P8532" s="3206"/>
    </row>
    <row r="8533" spans="1:16" s="3084" customFormat="1" ht="15">
      <c r="A8533" s="3085"/>
      <c r="K8533" s="3168"/>
      <c r="L8533" s="3085"/>
      <c r="M8533" s="3085"/>
      <c r="N8533" s="3085"/>
      <c r="P8533" s="3206"/>
    </row>
    <row r="8534" spans="1:16" s="3084" customFormat="1" ht="15">
      <c r="A8534" s="3085"/>
      <c r="K8534" s="3168"/>
      <c r="L8534" s="3085"/>
      <c r="M8534" s="3085"/>
      <c r="N8534" s="3085"/>
      <c r="P8534" s="3206"/>
    </row>
    <row r="8535" spans="1:16" s="3084" customFormat="1" ht="15">
      <c r="A8535" s="3085"/>
      <c r="K8535" s="3168"/>
      <c r="L8535" s="3085"/>
      <c r="M8535" s="3085"/>
      <c r="N8535" s="3085"/>
      <c r="P8535" s="3206"/>
    </row>
    <row r="8536" spans="1:16" s="3084" customFormat="1" ht="15">
      <c r="A8536" s="3085"/>
      <c r="K8536" s="3168"/>
      <c r="L8536" s="3085"/>
      <c r="M8536" s="3085"/>
      <c r="N8536" s="3085"/>
      <c r="P8536" s="3206"/>
    </row>
    <row r="8537" spans="1:16" s="3084" customFormat="1" ht="15">
      <c r="A8537" s="3085"/>
      <c r="K8537" s="3168"/>
      <c r="L8537" s="3085"/>
      <c r="M8537" s="3085"/>
      <c r="N8537" s="3085"/>
      <c r="P8537" s="3206"/>
    </row>
    <row r="8538" spans="1:16" s="3084" customFormat="1" ht="15">
      <c r="A8538" s="3085"/>
      <c r="K8538" s="3168"/>
      <c r="L8538" s="3085"/>
      <c r="M8538" s="3085"/>
      <c r="N8538" s="3085"/>
      <c r="P8538" s="3206"/>
    </row>
    <row r="8539" spans="1:16" s="3084" customFormat="1" ht="15">
      <c r="A8539" s="3085"/>
      <c r="K8539" s="3168"/>
      <c r="L8539" s="3085"/>
      <c r="M8539" s="3085"/>
      <c r="N8539" s="3085"/>
      <c r="P8539" s="3206"/>
    </row>
    <row r="8540" spans="1:16" s="3084" customFormat="1" ht="15">
      <c r="A8540" s="3085"/>
      <c r="K8540" s="3168"/>
      <c r="L8540" s="3085"/>
      <c r="M8540" s="3085"/>
      <c r="N8540" s="3085"/>
      <c r="P8540" s="3206"/>
    </row>
    <row r="8541" spans="1:16" s="3084" customFormat="1" ht="15">
      <c r="A8541" s="3085"/>
      <c r="K8541" s="3168"/>
      <c r="L8541" s="3085"/>
      <c r="M8541" s="3085"/>
      <c r="N8541" s="3085"/>
      <c r="P8541" s="3206"/>
    </row>
    <row r="8542" spans="1:16" s="3084" customFormat="1" ht="15">
      <c r="A8542" s="3085"/>
      <c r="K8542" s="3168"/>
      <c r="L8542" s="3085"/>
      <c r="M8542" s="3085"/>
      <c r="N8542" s="3085"/>
      <c r="P8542" s="3206"/>
    </row>
    <row r="8543" spans="1:16" s="3084" customFormat="1" ht="15">
      <c r="A8543" s="3085"/>
      <c r="K8543" s="3168"/>
      <c r="L8543" s="3085"/>
      <c r="M8543" s="3085"/>
      <c r="N8543" s="3085"/>
      <c r="P8543" s="3206"/>
    </row>
    <row r="8544" spans="1:16" s="3084" customFormat="1" ht="15">
      <c r="A8544" s="3085"/>
      <c r="K8544" s="3168"/>
      <c r="L8544" s="3085"/>
      <c r="M8544" s="3085"/>
      <c r="N8544" s="3085"/>
      <c r="P8544" s="3206"/>
    </row>
    <row r="8545" spans="1:16" s="3084" customFormat="1" ht="15">
      <c r="A8545" s="3085"/>
      <c r="K8545" s="3168"/>
      <c r="L8545" s="3085"/>
      <c r="M8545" s="3085"/>
      <c r="N8545" s="3085"/>
      <c r="P8545" s="3206"/>
    </row>
    <row r="8546" spans="1:16" s="3084" customFormat="1" ht="15">
      <c r="A8546" s="3085"/>
      <c r="K8546" s="3168"/>
      <c r="L8546" s="3085"/>
      <c r="M8546" s="3085"/>
      <c r="N8546" s="3085"/>
      <c r="P8546" s="3206"/>
    </row>
    <row r="8547" spans="1:16" s="3084" customFormat="1" ht="15">
      <c r="A8547" s="3085"/>
      <c r="K8547" s="3168"/>
      <c r="L8547" s="3085"/>
      <c r="M8547" s="3085"/>
      <c r="N8547" s="3085"/>
      <c r="P8547" s="3206"/>
    </row>
    <row r="8548" spans="1:16" s="3084" customFormat="1" ht="15">
      <c r="A8548" s="3085"/>
      <c r="K8548" s="3168"/>
      <c r="L8548" s="3085"/>
      <c r="M8548" s="3085"/>
      <c r="N8548" s="3085"/>
      <c r="P8548" s="3206"/>
    </row>
    <row r="8549" spans="1:16" s="3084" customFormat="1" ht="15">
      <c r="A8549" s="3085"/>
      <c r="K8549" s="3168"/>
      <c r="L8549" s="3085"/>
      <c r="M8549" s="3085"/>
      <c r="N8549" s="3085"/>
      <c r="P8549" s="3206"/>
    </row>
    <row r="8550" spans="1:16" s="3084" customFormat="1" ht="15">
      <c r="A8550" s="3085"/>
      <c r="K8550" s="3168"/>
      <c r="L8550" s="3085"/>
      <c r="M8550" s="3085"/>
      <c r="N8550" s="3085"/>
      <c r="P8550" s="3206"/>
    </row>
    <row r="8551" spans="1:16" s="3084" customFormat="1" ht="15">
      <c r="A8551" s="3085"/>
      <c r="K8551" s="3168"/>
      <c r="L8551" s="3085"/>
      <c r="M8551" s="3085"/>
      <c r="N8551" s="3085"/>
      <c r="P8551" s="3206"/>
    </row>
    <row r="8552" spans="1:16" s="3084" customFormat="1" ht="15">
      <c r="A8552" s="3085"/>
      <c r="K8552" s="3168"/>
      <c r="L8552" s="3085"/>
      <c r="M8552" s="3085"/>
      <c r="N8552" s="3085"/>
      <c r="P8552" s="3206"/>
    </row>
    <row r="8553" spans="1:16" s="3084" customFormat="1" ht="15">
      <c r="A8553" s="3085"/>
      <c r="K8553" s="3168"/>
      <c r="L8553" s="3085"/>
      <c r="M8553" s="3085"/>
      <c r="N8553" s="3085"/>
      <c r="P8553" s="3206"/>
    </row>
    <row r="8554" spans="1:16" s="3084" customFormat="1" ht="15">
      <c r="A8554" s="3085"/>
      <c r="K8554" s="3168"/>
      <c r="L8554" s="3085"/>
      <c r="M8554" s="3085"/>
      <c r="N8554" s="3085"/>
      <c r="P8554" s="3206"/>
    </row>
    <row r="8555" spans="1:16" s="3084" customFormat="1" ht="15">
      <c r="A8555" s="3085"/>
      <c r="K8555" s="3168"/>
      <c r="L8555" s="3085"/>
      <c r="M8555" s="3085"/>
      <c r="N8555" s="3085"/>
      <c r="P8555" s="3206"/>
    </row>
    <row r="8556" spans="1:16" s="3084" customFormat="1" ht="15">
      <c r="A8556" s="3085"/>
      <c r="K8556" s="3168"/>
      <c r="L8556" s="3085"/>
      <c r="M8556" s="3085"/>
      <c r="N8556" s="3085"/>
      <c r="P8556" s="3206"/>
    </row>
    <row r="8557" spans="1:16" s="3084" customFormat="1" ht="15">
      <c r="A8557" s="3085"/>
      <c r="K8557" s="3168"/>
      <c r="L8557" s="3085"/>
      <c r="M8557" s="3085"/>
      <c r="N8557" s="3085"/>
      <c r="P8557" s="3206"/>
    </row>
    <row r="8558" spans="1:16" s="3084" customFormat="1" ht="15">
      <c r="A8558" s="3085"/>
      <c r="K8558" s="3168"/>
      <c r="L8558" s="3085"/>
      <c r="M8558" s="3085"/>
      <c r="N8558" s="3085"/>
      <c r="P8558" s="3206"/>
    </row>
    <row r="8559" spans="1:16" s="3084" customFormat="1" ht="15">
      <c r="A8559" s="3085"/>
      <c r="K8559" s="3168"/>
      <c r="L8559" s="3085"/>
      <c r="M8559" s="3085"/>
      <c r="N8559" s="3085"/>
      <c r="P8559" s="3206"/>
    </row>
    <row r="8560" spans="1:16" s="3084" customFormat="1" ht="15">
      <c r="A8560" s="3085"/>
      <c r="K8560" s="3168"/>
      <c r="L8560" s="3085"/>
      <c r="M8560" s="3085"/>
      <c r="N8560" s="3085"/>
      <c r="P8560" s="3206"/>
    </row>
    <row r="8561" spans="1:16" s="3084" customFormat="1" ht="15">
      <c r="A8561" s="3085"/>
      <c r="K8561" s="3168"/>
      <c r="L8561" s="3085"/>
      <c r="M8561" s="3085"/>
      <c r="N8561" s="3085"/>
      <c r="P8561" s="3206"/>
    </row>
    <row r="8562" spans="1:16" s="3084" customFormat="1" ht="15">
      <c r="A8562" s="3085"/>
      <c r="K8562" s="3168"/>
      <c r="L8562" s="3085"/>
      <c r="M8562" s="3085"/>
      <c r="N8562" s="3085"/>
      <c r="P8562" s="3206"/>
    </row>
    <row r="8563" spans="1:16" s="3084" customFormat="1" ht="15">
      <c r="A8563" s="3085"/>
      <c r="K8563" s="3168"/>
      <c r="L8563" s="3085"/>
      <c r="M8563" s="3085"/>
      <c r="N8563" s="3085"/>
      <c r="P8563" s="3206"/>
    </row>
    <row r="8564" spans="1:16" s="3084" customFormat="1" ht="15">
      <c r="A8564" s="3085"/>
      <c r="K8564" s="3168"/>
      <c r="L8564" s="3085"/>
      <c r="M8564" s="3085"/>
      <c r="N8564" s="3085"/>
      <c r="P8564" s="3206"/>
    </row>
    <row r="8565" spans="1:16" s="3084" customFormat="1" ht="15">
      <c r="A8565" s="3085"/>
      <c r="K8565" s="3168"/>
      <c r="L8565" s="3085"/>
      <c r="M8565" s="3085"/>
      <c r="N8565" s="3085"/>
      <c r="P8565" s="3206"/>
    </row>
    <row r="8566" spans="1:16" s="3084" customFormat="1" ht="15">
      <c r="A8566" s="3085"/>
      <c r="K8566" s="3168"/>
      <c r="L8566" s="3085"/>
      <c r="M8566" s="3085"/>
      <c r="N8566" s="3085"/>
      <c r="P8566" s="3206"/>
    </row>
    <row r="8567" spans="1:16" s="3084" customFormat="1" ht="15">
      <c r="A8567" s="3085"/>
      <c r="K8567" s="3168"/>
      <c r="L8567" s="3085"/>
      <c r="M8567" s="3085"/>
      <c r="N8567" s="3085"/>
      <c r="P8567" s="3206"/>
    </row>
    <row r="8568" spans="1:16" s="3084" customFormat="1" ht="15">
      <c r="A8568" s="3085"/>
      <c r="K8568" s="3168"/>
      <c r="L8568" s="3085"/>
      <c r="M8568" s="3085"/>
      <c r="N8568" s="3085"/>
      <c r="P8568" s="3206"/>
    </row>
    <row r="8569" spans="1:16" s="3084" customFormat="1" ht="15">
      <c r="A8569" s="3085"/>
      <c r="K8569" s="3168"/>
      <c r="L8569" s="3085"/>
      <c r="M8569" s="3085"/>
      <c r="N8569" s="3085"/>
      <c r="P8569" s="3206"/>
    </row>
    <row r="8570" spans="1:16" s="3084" customFormat="1" ht="15">
      <c r="A8570" s="3085"/>
      <c r="K8570" s="3168"/>
      <c r="L8570" s="3085"/>
      <c r="M8570" s="3085"/>
      <c r="N8570" s="3085"/>
      <c r="P8570" s="3206"/>
    </row>
    <row r="8571" spans="1:16" s="3084" customFormat="1" ht="15">
      <c r="A8571" s="3085"/>
      <c r="K8571" s="3168"/>
      <c r="L8571" s="3085"/>
      <c r="M8571" s="3085"/>
      <c r="N8571" s="3085"/>
      <c r="P8571" s="3206"/>
    </row>
    <row r="8572" spans="1:16" s="3084" customFormat="1" ht="15">
      <c r="A8572" s="3085"/>
      <c r="K8572" s="3168"/>
      <c r="L8572" s="3085"/>
      <c r="M8572" s="3085"/>
      <c r="N8572" s="3085"/>
      <c r="P8572" s="3206"/>
    </row>
    <row r="8573" spans="1:16" s="3084" customFormat="1" ht="15">
      <c r="A8573" s="3085"/>
      <c r="K8573" s="3168"/>
      <c r="L8573" s="3085"/>
      <c r="M8573" s="3085"/>
      <c r="N8573" s="3085"/>
      <c r="P8573" s="3206"/>
    </row>
    <row r="8574" spans="1:16" s="3084" customFormat="1" ht="15">
      <c r="A8574" s="3085"/>
      <c r="K8574" s="3168"/>
      <c r="L8574" s="3085"/>
      <c r="M8574" s="3085"/>
      <c r="N8574" s="3085"/>
      <c r="P8574" s="3206"/>
    </row>
    <row r="8575" spans="1:16" s="3084" customFormat="1" ht="15">
      <c r="A8575" s="3085"/>
      <c r="K8575" s="3168"/>
      <c r="L8575" s="3085"/>
      <c r="M8575" s="3085"/>
      <c r="N8575" s="3085"/>
      <c r="P8575" s="3206"/>
    </row>
    <row r="8576" spans="1:16" s="3084" customFormat="1" ht="15">
      <c r="A8576" s="3085"/>
      <c r="K8576" s="3168"/>
      <c r="L8576" s="3085"/>
      <c r="M8576" s="3085"/>
      <c r="N8576" s="3085"/>
      <c r="P8576" s="3206"/>
    </row>
    <row r="8577" spans="1:16" s="3084" customFormat="1" ht="15">
      <c r="A8577" s="3085"/>
      <c r="K8577" s="3168"/>
      <c r="L8577" s="3085"/>
      <c r="M8577" s="3085"/>
      <c r="N8577" s="3085"/>
      <c r="P8577" s="3206"/>
    </row>
    <row r="8578" spans="1:16" s="3084" customFormat="1" ht="15">
      <c r="A8578" s="3085"/>
      <c r="K8578" s="3168"/>
      <c r="L8578" s="3085"/>
      <c r="M8578" s="3085"/>
      <c r="N8578" s="3085"/>
      <c r="P8578" s="3206"/>
    </row>
    <row r="8579" spans="1:16" s="3084" customFormat="1" ht="15">
      <c r="A8579" s="3085"/>
      <c r="K8579" s="3168"/>
      <c r="L8579" s="3085"/>
      <c r="M8579" s="3085"/>
      <c r="N8579" s="3085"/>
      <c r="P8579" s="3206"/>
    </row>
    <row r="8580" spans="1:16" s="3084" customFormat="1" ht="15">
      <c r="A8580" s="3085"/>
      <c r="K8580" s="3168"/>
      <c r="L8580" s="3085"/>
      <c r="M8580" s="3085"/>
      <c r="N8580" s="3085"/>
      <c r="P8580" s="3206"/>
    </row>
    <row r="8581" spans="1:16" s="3084" customFormat="1" ht="15">
      <c r="A8581" s="3085"/>
      <c r="K8581" s="3168"/>
      <c r="L8581" s="3085"/>
      <c r="M8581" s="3085"/>
      <c r="N8581" s="3085"/>
      <c r="P8581" s="3206"/>
    </row>
    <row r="8582" spans="1:16" s="3084" customFormat="1" ht="15">
      <c r="A8582" s="3085"/>
      <c r="K8582" s="3168"/>
      <c r="L8582" s="3085"/>
      <c r="M8582" s="3085"/>
      <c r="N8582" s="3085"/>
      <c r="P8582" s="3206"/>
    </row>
    <row r="8583" spans="1:16" s="3084" customFormat="1" ht="15">
      <c r="A8583" s="3085"/>
      <c r="K8583" s="3168"/>
      <c r="L8583" s="3085"/>
      <c r="M8583" s="3085"/>
      <c r="N8583" s="3085"/>
      <c r="P8583" s="3206"/>
    </row>
    <row r="8584" spans="1:16" s="3084" customFormat="1" ht="15">
      <c r="A8584" s="3085"/>
      <c r="K8584" s="3168"/>
      <c r="L8584" s="3085"/>
      <c r="M8584" s="3085"/>
      <c r="N8584" s="3085"/>
      <c r="P8584" s="3206"/>
    </row>
    <row r="8585" spans="1:16" s="3084" customFormat="1" ht="15">
      <c r="A8585" s="3085"/>
      <c r="K8585" s="3168"/>
      <c r="L8585" s="3085"/>
      <c r="M8585" s="3085"/>
      <c r="N8585" s="3085"/>
      <c r="P8585" s="3206"/>
    </row>
    <row r="8586" spans="1:16" s="3084" customFormat="1" ht="15">
      <c r="A8586" s="3085"/>
      <c r="K8586" s="3168"/>
      <c r="L8586" s="3085"/>
      <c r="M8586" s="3085"/>
      <c r="N8586" s="3085"/>
      <c r="P8586" s="3206"/>
    </row>
    <row r="8587" spans="1:16" s="3084" customFormat="1" ht="15">
      <c r="A8587" s="3085"/>
      <c r="K8587" s="3168"/>
      <c r="L8587" s="3085"/>
      <c r="M8587" s="3085"/>
      <c r="N8587" s="3085"/>
      <c r="P8587" s="3206"/>
    </row>
    <row r="8588" spans="1:16" s="3084" customFormat="1" ht="15">
      <c r="A8588" s="3085"/>
      <c r="K8588" s="3168"/>
      <c r="L8588" s="3085"/>
      <c r="M8588" s="3085"/>
      <c r="N8588" s="3085"/>
      <c r="P8588" s="3206"/>
    </row>
    <row r="8589" spans="1:16" s="3084" customFormat="1" ht="15">
      <c r="A8589" s="3085"/>
      <c r="K8589" s="3168"/>
      <c r="L8589" s="3085"/>
      <c r="M8589" s="3085"/>
      <c r="N8589" s="3085"/>
      <c r="P8589" s="3206"/>
    </row>
    <row r="8590" spans="1:16" s="3084" customFormat="1" ht="15">
      <c r="A8590" s="3085"/>
      <c r="K8590" s="3168"/>
      <c r="L8590" s="3085"/>
      <c r="M8590" s="3085"/>
      <c r="N8590" s="3085"/>
      <c r="P8590" s="3206"/>
    </row>
    <row r="8591" spans="1:16" s="3084" customFormat="1" ht="15">
      <c r="A8591" s="3085"/>
      <c r="K8591" s="3168"/>
      <c r="L8591" s="3085"/>
      <c r="M8591" s="3085"/>
      <c r="N8591" s="3085"/>
      <c r="P8591" s="3206"/>
    </row>
    <row r="8592" spans="1:16" s="3084" customFormat="1" ht="15">
      <c r="A8592" s="3085"/>
      <c r="K8592" s="3168"/>
      <c r="L8592" s="3085"/>
      <c r="M8592" s="3085"/>
      <c r="N8592" s="3085"/>
      <c r="P8592" s="3206"/>
    </row>
    <row r="8593" spans="1:16" s="3084" customFormat="1" ht="15">
      <c r="A8593" s="3085"/>
      <c r="K8593" s="3168"/>
      <c r="L8593" s="3085"/>
      <c r="M8593" s="3085"/>
      <c r="N8593" s="3085"/>
      <c r="P8593" s="3206"/>
    </row>
    <row r="8594" spans="1:16" s="3084" customFormat="1" ht="15">
      <c r="A8594" s="3085"/>
      <c r="K8594" s="3168"/>
      <c r="L8594" s="3085"/>
      <c r="M8594" s="3085"/>
      <c r="N8594" s="3085"/>
      <c r="P8594" s="3206"/>
    </row>
    <row r="8595" spans="1:16" s="3084" customFormat="1" ht="15">
      <c r="A8595" s="3085"/>
      <c r="K8595" s="3168"/>
      <c r="L8595" s="3085"/>
      <c r="M8595" s="3085"/>
      <c r="N8595" s="3085"/>
      <c r="P8595" s="3206"/>
    </row>
    <row r="8596" spans="1:16" s="3084" customFormat="1" ht="15">
      <c r="A8596" s="3085"/>
      <c r="K8596" s="3168"/>
      <c r="L8596" s="3085"/>
      <c r="M8596" s="3085"/>
      <c r="N8596" s="3085"/>
      <c r="P8596" s="3206"/>
    </row>
    <row r="8597" spans="1:16" s="3084" customFormat="1" ht="15">
      <c r="A8597" s="3085"/>
      <c r="K8597" s="3168"/>
      <c r="L8597" s="3085"/>
      <c r="M8597" s="3085"/>
      <c r="N8597" s="3085"/>
      <c r="P8597" s="3206"/>
    </row>
    <row r="8598" spans="1:16" s="3084" customFormat="1" ht="15">
      <c r="A8598" s="3085"/>
      <c r="K8598" s="3168"/>
      <c r="L8598" s="3085"/>
      <c r="M8598" s="3085"/>
      <c r="N8598" s="3085"/>
      <c r="P8598" s="3206"/>
    </row>
    <row r="8599" spans="1:16" s="3084" customFormat="1" ht="15">
      <c r="A8599" s="3085"/>
      <c r="K8599" s="3168"/>
      <c r="L8599" s="3085"/>
      <c r="M8599" s="3085"/>
      <c r="N8599" s="3085"/>
      <c r="P8599" s="3206"/>
    </row>
    <row r="8600" spans="1:16" s="3084" customFormat="1" ht="15">
      <c r="A8600" s="3085"/>
      <c r="K8600" s="3168"/>
      <c r="L8600" s="3085"/>
      <c r="M8600" s="3085"/>
      <c r="N8600" s="3085"/>
      <c r="P8600" s="3206"/>
    </row>
    <row r="8601" spans="1:16" s="3084" customFormat="1" ht="15">
      <c r="A8601" s="3085"/>
      <c r="K8601" s="3168"/>
      <c r="L8601" s="3085"/>
      <c r="M8601" s="3085"/>
      <c r="N8601" s="3085"/>
      <c r="P8601" s="3206"/>
    </row>
    <row r="8602" spans="1:16" s="3084" customFormat="1" ht="15">
      <c r="A8602" s="3085"/>
      <c r="K8602" s="3168"/>
      <c r="L8602" s="3085"/>
      <c r="M8602" s="3085"/>
      <c r="N8602" s="3085"/>
      <c r="P8602" s="3206"/>
    </row>
    <row r="8603" spans="1:16" s="3084" customFormat="1" ht="15">
      <c r="A8603" s="3085"/>
      <c r="K8603" s="3168"/>
      <c r="L8603" s="3085"/>
      <c r="M8603" s="3085"/>
      <c r="N8603" s="3085"/>
      <c r="P8603" s="3206"/>
    </row>
    <row r="8604" spans="1:16" s="3084" customFormat="1" ht="15">
      <c r="A8604" s="3085"/>
      <c r="K8604" s="3168"/>
      <c r="L8604" s="3085"/>
      <c r="M8604" s="3085"/>
      <c r="N8604" s="3085"/>
      <c r="P8604" s="3206"/>
    </row>
    <row r="8605" spans="1:16" s="3084" customFormat="1" ht="15">
      <c r="A8605" s="3085"/>
      <c r="K8605" s="3168"/>
      <c r="L8605" s="3085"/>
      <c r="M8605" s="3085"/>
      <c r="N8605" s="3085"/>
      <c r="P8605" s="3206"/>
    </row>
    <row r="8606" spans="1:16" s="3084" customFormat="1" ht="15">
      <c r="A8606" s="3085"/>
      <c r="K8606" s="3168"/>
      <c r="L8606" s="3085"/>
      <c r="M8606" s="3085"/>
      <c r="N8606" s="3085"/>
      <c r="P8606" s="3206"/>
    </row>
    <row r="8607" spans="1:16" s="3084" customFormat="1" ht="15">
      <c r="A8607" s="3085"/>
      <c r="K8607" s="3168"/>
      <c r="L8607" s="3085"/>
      <c r="M8607" s="3085"/>
      <c r="N8607" s="3085"/>
      <c r="P8607" s="3206"/>
    </row>
    <row r="8608" spans="1:16" s="3084" customFormat="1" ht="15">
      <c r="A8608" s="3085"/>
      <c r="K8608" s="3168"/>
      <c r="L8608" s="3085"/>
      <c r="M8608" s="3085"/>
      <c r="N8608" s="3085"/>
      <c r="P8608" s="3206"/>
    </row>
    <row r="8609" spans="1:16" s="3084" customFormat="1" ht="15">
      <c r="A8609" s="3085"/>
      <c r="K8609" s="3168"/>
      <c r="L8609" s="3085"/>
      <c r="M8609" s="3085"/>
      <c r="N8609" s="3085"/>
      <c r="P8609" s="3206"/>
    </row>
    <row r="8610" spans="1:16" s="3084" customFormat="1" ht="15">
      <c r="A8610" s="3085"/>
      <c r="K8610" s="3168"/>
      <c r="L8610" s="3085"/>
      <c r="M8610" s="3085"/>
      <c r="N8610" s="3085"/>
      <c r="P8610" s="3206"/>
    </row>
    <row r="8611" spans="1:16" s="3084" customFormat="1" ht="15">
      <c r="A8611" s="3085"/>
      <c r="K8611" s="3168"/>
      <c r="L8611" s="3085"/>
      <c r="M8611" s="3085"/>
      <c r="N8611" s="3085"/>
      <c r="P8611" s="3206"/>
    </row>
    <row r="8612" spans="1:16" s="3084" customFormat="1" ht="15">
      <c r="A8612" s="3085"/>
      <c r="K8612" s="3168"/>
      <c r="L8612" s="3085"/>
      <c r="M8612" s="3085"/>
      <c r="N8612" s="3085"/>
      <c r="P8612" s="3206"/>
    </row>
    <row r="8613" spans="1:16" s="3084" customFormat="1" ht="15">
      <c r="A8613" s="3085"/>
      <c r="K8613" s="3168"/>
      <c r="L8613" s="3085"/>
      <c r="M8613" s="3085"/>
      <c r="N8613" s="3085"/>
      <c r="P8613" s="3206"/>
    </row>
    <row r="8614" spans="1:16" s="3084" customFormat="1" ht="15">
      <c r="A8614" s="3085"/>
      <c r="K8614" s="3168"/>
      <c r="L8614" s="3085"/>
      <c r="M8614" s="3085"/>
      <c r="N8614" s="3085"/>
      <c r="P8614" s="3206"/>
    </row>
    <row r="8615" spans="1:16" s="3084" customFormat="1" ht="15">
      <c r="A8615" s="3085"/>
      <c r="K8615" s="3168"/>
      <c r="L8615" s="3085"/>
      <c r="M8615" s="3085"/>
      <c r="N8615" s="3085"/>
      <c r="P8615" s="3206"/>
    </row>
    <row r="8616" spans="1:16" s="3084" customFormat="1" ht="15">
      <c r="A8616" s="3085"/>
      <c r="K8616" s="3168"/>
      <c r="L8616" s="3085"/>
      <c r="M8616" s="3085"/>
      <c r="N8616" s="3085"/>
      <c r="P8616" s="3206"/>
    </row>
    <row r="8617" spans="1:16" s="3084" customFormat="1" ht="15">
      <c r="A8617" s="3085"/>
      <c r="K8617" s="3168"/>
      <c r="L8617" s="3085"/>
      <c r="M8617" s="3085"/>
      <c r="N8617" s="3085"/>
      <c r="P8617" s="3206"/>
    </row>
    <row r="8618" spans="1:16" s="3084" customFormat="1" ht="15">
      <c r="A8618" s="3085"/>
      <c r="K8618" s="3168"/>
      <c r="L8618" s="3085"/>
      <c r="M8618" s="3085"/>
      <c r="N8618" s="3085"/>
      <c r="P8618" s="3206"/>
    </row>
    <row r="8619" spans="1:16" s="3084" customFormat="1" ht="15">
      <c r="A8619" s="3085"/>
      <c r="K8619" s="3168"/>
      <c r="L8619" s="3085"/>
      <c r="M8619" s="3085"/>
      <c r="N8619" s="3085"/>
      <c r="P8619" s="3206"/>
    </row>
    <row r="8620" spans="1:16" s="3084" customFormat="1" ht="15">
      <c r="A8620" s="3085"/>
      <c r="K8620" s="3168"/>
      <c r="L8620" s="3085"/>
      <c r="M8620" s="3085"/>
      <c r="N8620" s="3085"/>
      <c r="P8620" s="3206"/>
    </row>
    <row r="8621" spans="1:16" s="3084" customFormat="1" ht="15">
      <c r="A8621" s="3085"/>
      <c r="K8621" s="3168"/>
      <c r="L8621" s="3085"/>
      <c r="M8621" s="3085"/>
      <c r="N8621" s="3085"/>
      <c r="P8621" s="3206"/>
    </row>
    <row r="8622" spans="1:16" s="3084" customFormat="1" ht="15">
      <c r="A8622" s="3085"/>
      <c r="K8622" s="3168"/>
      <c r="L8622" s="3085"/>
      <c r="M8622" s="3085"/>
      <c r="N8622" s="3085"/>
      <c r="P8622" s="3206"/>
    </row>
    <row r="8623" spans="1:16" s="3084" customFormat="1" ht="15">
      <c r="A8623" s="3085"/>
      <c r="K8623" s="3168"/>
      <c r="L8623" s="3085"/>
      <c r="M8623" s="3085"/>
      <c r="N8623" s="3085"/>
      <c r="P8623" s="3206"/>
    </row>
    <row r="8624" spans="1:16" s="3084" customFormat="1" ht="15">
      <c r="A8624" s="3085"/>
      <c r="K8624" s="3168"/>
      <c r="L8624" s="3085"/>
      <c r="M8624" s="3085"/>
      <c r="N8624" s="3085"/>
      <c r="P8624" s="3206"/>
    </row>
    <row r="8625" spans="1:16" s="3084" customFormat="1" ht="15">
      <c r="A8625" s="3085"/>
      <c r="K8625" s="3168"/>
      <c r="L8625" s="3085"/>
      <c r="M8625" s="3085"/>
      <c r="N8625" s="3085"/>
      <c r="P8625" s="3206"/>
    </row>
    <row r="8626" spans="1:16" s="3084" customFormat="1" ht="15">
      <c r="A8626" s="3085"/>
      <c r="K8626" s="3168"/>
      <c r="L8626" s="3085"/>
      <c r="M8626" s="3085"/>
      <c r="N8626" s="3085"/>
      <c r="P8626" s="3206"/>
    </row>
    <row r="8627" spans="1:16" s="3084" customFormat="1" ht="15">
      <c r="A8627" s="3085"/>
      <c r="K8627" s="3168"/>
      <c r="L8627" s="3085"/>
      <c r="M8627" s="3085"/>
      <c r="N8627" s="3085"/>
      <c r="P8627" s="3206"/>
    </row>
    <row r="8628" spans="1:16" s="3084" customFormat="1" ht="15">
      <c r="A8628" s="3085"/>
      <c r="K8628" s="3168"/>
      <c r="L8628" s="3085"/>
      <c r="M8628" s="3085"/>
      <c r="N8628" s="3085"/>
      <c r="P8628" s="3206"/>
    </row>
    <row r="8629" spans="1:16" s="3084" customFormat="1" ht="15">
      <c r="A8629" s="3085"/>
      <c r="K8629" s="3168"/>
      <c r="L8629" s="3085"/>
      <c r="M8629" s="3085"/>
      <c r="N8629" s="3085"/>
      <c r="P8629" s="3206"/>
    </row>
    <row r="8630" spans="1:16" s="3084" customFormat="1" ht="15">
      <c r="A8630" s="3085"/>
      <c r="K8630" s="3168"/>
      <c r="L8630" s="3085"/>
      <c r="M8630" s="3085"/>
      <c r="N8630" s="3085"/>
      <c r="P8630" s="3206"/>
    </row>
    <row r="8631" spans="1:16" s="3084" customFormat="1" ht="15">
      <c r="A8631" s="3085"/>
      <c r="K8631" s="3168"/>
      <c r="L8631" s="3085"/>
      <c r="M8631" s="3085"/>
      <c r="N8631" s="3085"/>
      <c r="P8631" s="3206"/>
    </row>
    <row r="8632" spans="1:16" s="3084" customFormat="1" ht="15">
      <c r="A8632" s="3085"/>
      <c r="K8632" s="3168"/>
      <c r="L8632" s="3085"/>
      <c r="M8632" s="3085"/>
      <c r="N8632" s="3085"/>
      <c r="P8632" s="3206"/>
    </row>
    <row r="8633" spans="1:16" s="3084" customFormat="1" ht="15">
      <c r="A8633" s="3085"/>
      <c r="K8633" s="3168"/>
      <c r="L8633" s="3085"/>
      <c r="M8633" s="3085"/>
      <c r="N8633" s="3085"/>
      <c r="P8633" s="3206"/>
    </row>
    <row r="8634" spans="1:16" s="3084" customFormat="1" ht="15">
      <c r="A8634" s="3085"/>
      <c r="K8634" s="3168"/>
      <c r="L8634" s="3085"/>
      <c r="M8634" s="3085"/>
      <c r="N8634" s="3085"/>
      <c r="P8634" s="3206"/>
    </row>
    <row r="8635" spans="1:16" s="3084" customFormat="1" ht="15">
      <c r="A8635" s="3085"/>
      <c r="K8635" s="3168"/>
      <c r="L8635" s="3085"/>
      <c r="M8635" s="3085"/>
      <c r="N8635" s="3085"/>
      <c r="P8635" s="3206"/>
    </row>
    <row r="8636" spans="1:16" s="3084" customFormat="1" ht="15">
      <c r="A8636" s="3085"/>
      <c r="K8636" s="3168"/>
      <c r="L8636" s="3085"/>
      <c r="M8636" s="3085"/>
      <c r="N8636" s="3085"/>
      <c r="P8636" s="3206"/>
    </row>
    <row r="8637" spans="1:16" s="3084" customFormat="1" ht="15">
      <c r="A8637" s="3085"/>
      <c r="K8637" s="3168"/>
      <c r="L8637" s="3085"/>
      <c r="M8637" s="3085"/>
      <c r="N8637" s="3085"/>
      <c r="P8637" s="3206"/>
    </row>
    <row r="8638" spans="1:16" s="3084" customFormat="1" ht="15">
      <c r="A8638" s="3085"/>
      <c r="K8638" s="3168"/>
      <c r="L8638" s="3085"/>
      <c r="M8638" s="3085"/>
      <c r="N8638" s="3085"/>
      <c r="P8638" s="3206"/>
    </row>
    <row r="8639" spans="1:16" s="3084" customFormat="1" ht="15">
      <c r="A8639" s="3085"/>
      <c r="K8639" s="3168"/>
      <c r="L8639" s="3085"/>
      <c r="M8639" s="3085"/>
      <c r="N8639" s="3085"/>
      <c r="P8639" s="3206"/>
    </row>
    <row r="8640" spans="1:16" s="3084" customFormat="1" ht="15">
      <c r="A8640" s="3085"/>
      <c r="K8640" s="3168"/>
      <c r="L8640" s="3085"/>
      <c r="M8640" s="3085"/>
      <c r="N8640" s="3085"/>
      <c r="P8640" s="3206"/>
    </row>
    <row r="8641" spans="1:16" s="3084" customFormat="1" ht="15">
      <c r="A8641" s="3085"/>
      <c r="K8641" s="3168"/>
      <c r="L8641" s="3085"/>
      <c r="M8641" s="3085"/>
      <c r="N8641" s="3085"/>
      <c r="P8641" s="3206"/>
    </row>
    <row r="8642" spans="1:16" s="3084" customFormat="1" ht="15">
      <c r="A8642" s="3085"/>
      <c r="K8642" s="3168"/>
      <c r="L8642" s="3085"/>
      <c r="M8642" s="3085"/>
      <c r="N8642" s="3085"/>
      <c r="P8642" s="3206"/>
    </row>
    <row r="8643" spans="1:16" s="3084" customFormat="1" ht="15">
      <c r="A8643" s="3085"/>
      <c r="K8643" s="3168"/>
      <c r="L8643" s="3085"/>
      <c r="M8643" s="3085"/>
      <c r="N8643" s="3085"/>
      <c r="P8643" s="3206"/>
    </row>
    <row r="8644" spans="1:16" s="3084" customFormat="1" ht="15">
      <c r="A8644" s="3085"/>
      <c r="K8644" s="3168"/>
      <c r="L8644" s="3085"/>
      <c r="M8644" s="3085"/>
      <c r="N8644" s="3085"/>
      <c r="P8644" s="3206"/>
    </row>
    <row r="8645" spans="1:16" s="3084" customFormat="1" ht="15">
      <c r="A8645" s="3085"/>
      <c r="K8645" s="3168"/>
      <c r="L8645" s="3085"/>
      <c r="M8645" s="3085"/>
      <c r="N8645" s="3085"/>
      <c r="P8645" s="3206"/>
    </row>
    <row r="8646" spans="1:16" s="3084" customFormat="1" ht="15">
      <c r="A8646" s="3085"/>
      <c r="K8646" s="3168"/>
      <c r="L8646" s="3085"/>
      <c r="M8646" s="3085"/>
      <c r="N8646" s="3085"/>
      <c r="P8646" s="3206"/>
    </row>
    <row r="8647" spans="1:16" s="3084" customFormat="1" ht="15">
      <c r="A8647" s="3085"/>
      <c r="K8647" s="3168"/>
      <c r="L8647" s="3085"/>
      <c r="M8647" s="3085"/>
      <c r="N8647" s="3085"/>
      <c r="P8647" s="3206"/>
    </row>
    <row r="8648" spans="1:16" s="3084" customFormat="1" ht="15">
      <c r="A8648" s="3085"/>
      <c r="K8648" s="3168"/>
      <c r="L8648" s="3085"/>
      <c r="M8648" s="3085"/>
      <c r="N8648" s="3085"/>
      <c r="P8648" s="3206"/>
    </row>
    <row r="8649" spans="1:16" s="3084" customFormat="1" ht="15">
      <c r="A8649" s="3085"/>
      <c r="K8649" s="3168"/>
      <c r="L8649" s="3085"/>
      <c r="M8649" s="3085"/>
      <c r="N8649" s="3085"/>
      <c r="P8649" s="3206"/>
    </row>
    <row r="8650" spans="1:16" s="3084" customFormat="1" ht="15">
      <c r="A8650" s="3085"/>
      <c r="K8650" s="3168"/>
      <c r="L8650" s="3085"/>
      <c r="M8650" s="3085"/>
      <c r="N8650" s="3085"/>
      <c r="P8650" s="3206"/>
    </row>
    <row r="8651" spans="1:16" s="3084" customFormat="1" ht="15">
      <c r="A8651" s="3085"/>
      <c r="K8651" s="3168"/>
      <c r="L8651" s="3085"/>
      <c r="M8651" s="3085"/>
      <c r="N8651" s="3085"/>
      <c r="P8651" s="3206"/>
    </row>
    <row r="8652" spans="1:16" s="3084" customFormat="1" ht="15">
      <c r="A8652" s="3085"/>
      <c r="K8652" s="3168"/>
      <c r="L8652" s="3085"/>
      <c r="M8652" s="3085"/>
      <c r="N8652" s="3085"/>
      <c r="P8652" s="3206"/>
    </row>
    <row r="8653" spans="1:16" s="3084" customFormat="1" ht="15">
      <c r="A8653" s="3085"/>
      <c r="K8653" s="3168"/>
      <c r="L8653" s="3085"/>
      <c r="M8653" s="3085"/>
      <c r="N8653" s="3085"/>
      <c r="P8653" s="3206"/>
    </row>
    <row r="8654" spans="1:16" s="3084" customFormat="1" ht="15">
      <c r="A8654" s="3085"/>
      <c r="K8654" s="3168"/>
      <c r="L8654" s="3085"/>
      <c r="M8654" s="3085"/>
      <c r="N8654" s="3085"/>
      <c r="P8654" s="3206"/>
    </row>
    <row r="8655" spans="1:16" s="3084" customFormat="1" ht="15">
      <c r="A8655" s="3085"/>
      <c r="K8655" s="3168"/>
      <c r="L8655" s="3085"/>
      <c r="M8655" s="3085"/>
      <c r="N8655" s="3085"/>
      <c r="P8655" s="3206"/>
    </row>
    <row r="8656" spans="1:16" s="3084" customFormat="1" ht="15">
      <c r="A8656" s="3085"/>
      <c r="K8656" s="3168"/>
      <c r="L8656" s="3085"/>
      <c r="M8656" s="3085"/>
      <c r="N8656" s="3085"/>
      <c r="P8656" s="3206"/>
    </row>
    <row r="8657" spans="1:16" s="3084" customFormat="1" ht="15">
      <c r="A8657" s="3085"/>
      <c r="K8657" s="3168"/>
      <c r="L8657" s="3085"/>
      <c r="M8657" s="3085"/>
      <c r="N8657" s="3085"/>
      <c r="P8657" s="3206"/>
    </row>
    <row r="8658" spans="1:16" s="3084" customFormat="1" ht="15">
      <c r="A8658" s="3085"/>
      <c r="K8658" s="3168"/>
      <c r="L8658" s="3085"/>
      <c r="M8658" s="3085"/>
      <c r="N8658" s="3085"/>
      <c r="P8658" s="3206"/>
    </row>
    <row r="8659" spans="1:16" s="3084" customFormat="1" ht="15">
      <c r="A8659" s="3085"/>
      <c r="K8659" s="3168"/>
      <c r="L8659" s="3085"/>
      <c r="M8659" s="3085"/>
      <c r="N8659" s="3085"/>
      <c r="P8659" s="3206"/>
    </row>
    <row r="8660" spans="1:16" s="3084" customFormat="1" ht="15">
      <c r="A8660" s="3085"/>
      <c r="K8660" s="3168"/>
      <c r="L8660" s="3085"/>
      <c r="M8660" s="3085"/>
      <c r="N8660" s="3085"/>
      <c r="P8660" s="3206"/>
    </row>
    <row r="8661" spans="1:16" s="3084" customFormat="1" ht="15">
      <c r="A8661" s="3085"/>
      <c r="K8661" s="3168"/>
      <c r="L8661" s="3085"/>
      <c r="M8661" s="3085"/>
      <c r="N8661" s="3085"/>
      <c r="P8661" s="3206"/>
    </row>
    <row r="8662" spans="1:16" s="3084" customFormat="1" ht="15">
      <c r="A8662" s="3085"/>
      <c r="K8662" s="3168"/>
      <c r="L8662" s="3085"/>
      <c r="M8662" s="3085"/>
      <c r="N8662" s="3085"/>
      <c r="P8662" s="3206"/>
    </row>
    <row r="8663" spans="1:16" s="3084" customFormat="1" ht="15">
      <c r="A8663" s="3085"/>
      <c r="K8663" s="3168"/>
      <c r="L8663" s="3085"/>
      <c r="M8663" s="3085"/>
      <c r="N8663" s="3085"/>
      <c r="P8663" s="3206"/>
    </row>
    <row r="8664" spans="1:16" s="3084" customFormat="1" ht="15">
      <c r="A8664" s="3085"/>
      <c r="K8664" s="3168"/>
      <c r="L8664" s="3085"/>
      <c r="M8664" s="3085"/>
      <c r="N8664" s="3085"/>
      <c r="P8664" s="3206"/>
    </row>
    <row r="8665" spans="1:16" s="3084" customFormat="1" ht="15">
      <c r="A8665" s="3085"/>
      <c r="K8665" s="3168"/>
      <c r="L8665" s="3085"/>
      <c r="M8665" s="3085"/>
      <c r="N8665" s="3085"/>
      <c r="P8665" s="3206"/>
    </row>
    <row r="8666" spans="1:16" s="3084" customFormat="1" ht="15">
      <c r="A8666" s="3085"/>
      <c r="K8666" s="3168"/>
      <c r="L8666" s="3085"/>
      <c r="M8666" s="3085"/>
      <c r="N8666" s="3085"/>
      <c r="P8666" s="3206"/>
    </row>
    <row r="8667" spans="1:16" s="3084" customFormat="1" ht="15">
      <c r="A8667" s="3085"/>
      <c r="K8667" s="3168"/>
      <c r="L8667" s="3085"/>
      <c r="M8667" s="3085"/>
      <c r="N8667" s="3085"/>
      <c r="P8667" s="3206"/>
    </row>
    <row r="8668" spans="1:16" s="3084" customFormat="1" ht="15">
      <c r="A8668" s="3085"/>
      <c r="K8668" s="3168"/>
      <c r="L8668" s="3085"/>
      <c r="M8668" s="3085"/>
      <c r="N8668" s="3085"/>
      <c r="P8668" s="3206"/>
    </row>
    <row r="8669" spans="1:16" s="3084" customFormat="1" ht="15">
      <c r="A8669" s="3085"/>
      <c r="K8669" s="3168"/>
      <c r="L8669" s="3085"/>
      <c r="M8669" s="3085"/>
      <c r="N8669" s="3085"/>
      <c r="P8669" s="3206"/>
    </row>
    <row r="8670" spans="1:16" s="3084" customFormat="1" ht="15">
      <c r="A8670" s="3085"/>
      <c r="K8670" s="3168"/>
      <c r="L8670" s="3085"/>
      <c r="M8670" s="3085"/>
      <c r="N8670" s="3085"/>
      <c r="P8670" s="3206"/>
    </row>
    <row r="8671" spans="1:16" s="3084" customFormat="1" ht="15">
      <c r="A8671" s="3085"/>
      <c r="K8671" s="3168"/>
      <c r="L8671" s="3085"/>
      <c r="M8671" s="3085"/>
      <c r="N8671" s="3085"/>
      <c r="P8671" s="3206"/>
    </row>
    <row r="8672" spans="1:16" s="3084" customFormat="1" ht="15">
      <c r="A8672" s="3085"/>
      <c r="K8672" s="3168"/>
      <c r="L8672" s="3085"/>
      <c r="M8672" s="3085"/>
      <c r="N8672" s="3085"/>
      <c r="P8672" s="3206"/>
    </row>
    <row r="8673" spans="1:16" s="3084" customFormat="1" ht="15">
      <c r="A8673" s="3085"/>
      <c r="K8673" s="3168"/>
      <c r="L8673" s="3085"/>
      <c r="M8673" s="3085"/>
      <c r="N8673" s="3085"/>
      <c r="P8673" s="3206"/>
    </row>
    <row r="8674" spans="1:16" s="3084" customFormat="1" ht="15">
      <c r="A8674" s="3085"/>
      <c r="K8674" s="3168"/>
      <c r="L8674" s="3085"/>
      <c r="M8674" s="3085"/>
      <c r="N8674" s="3085"/>
      <c r="P8674" s="3206"/>
    </row>
    <row r="8675" spans="1:16" s="3084" customFormat="1" ht="15">
      <c r="A8675" s="3085"/>
      <c r="K8675" s="3168"/>
      <c r="L8675" s="3085"/>
      <c r="M8675" s="3085"/>
      <c r="N8675" s="3085"/>
      <c r="P8675" s="3206"/>
    </row>
    <row r="8676" spans="1:16" s="3084" customFormat="1" ht="15">
      <c r="A8676" s="3085"/>
      <c r="K8676" s="3168"/>
      <c r="L8676" s="3085"/>
      <c r="M8676" s="3085"/>
      <c r="N8676" s="3085"/>
      <c r="P8676" s="3206"/>
    </row>
    <row r="8677" spans="1:16" s="3084" customFormat="1" ht="15">
      <c r="A8677" s="3085"/>
      <c r="K8677" s="3168"/>
      <c r="L8677" s="3085"/>
      <c r="M8677" s="3085"/>
      <c r="N8677" s="3085"/>
      <c r="P8677" s="3206"/>
    </row>
    <row r="8678" spans="1:16" s="3084" customFormat="1" ht="15">
      <c r="A8678" s="3085"/>
      <c r="K8678" s="3168"/>
      <c r="L8678" s="3085"/>
      <c r="M8678" s="3085"/>
      <c r="N8678" s="3085"/>
      <c r="P8678" s="3206"/>
    </row>
    <row r="8679" spans="1:16" s="3084" customFormat="1" ht="15">
      <c r="A8679" s="3085"/>
      <c r="K8679" s="3168"/>
      <c r="L8679" s="3085"/>
      <c r="M8679" s="3085"/>
      <c r="N8679" s="3085"/>
      <c r="P8679" s="3206"/>
    </row>
    <row r="8680" spans="1:16" s="3084" customFormat="1" ht="15">
      <c r="A8680" s="3085"/>
      <c r="K8680" s="3168"/>
      <c r="L8680" s="3085"/>
      <c r="M8680" s="3085"/>
      <c r="N8680" s="3085"/>
      <c r="P8680" s="3206"/>
    </row>
    <row r="8681" spans="1:16" s="3084" customFormat="1" ht="15">
      <c r="A8681" s="3085"/>
      <c r="K8681" s="3168"/>
      <c r="L8681" s="3085"/>
      <c r="M8681" s="3085"/>
      <c r="N8681" s="3085"/>
      <c r="P8681" s="3206"/>
    </row>
    <row r="8682" spans="1:16" s="3084" customFormat="1" ht="15">
      <c r="A8682" s="3085"/>
      <c r="K8682" s="3168"/>
      <c r="L8682" s="3085"/>
      <c r="M8682" s="3085"/>
      <c r="N8682" s="3085"/>
      <c r="P8682" s="3206"/>
    </row>
    <row r="8683" spans="1:16" s="3084" customFormat="1" ht="15">
      <c r="A8683" s="3085"/>
      <c r="K8683" s="3168"/>
      <c r="L8683" s="3085"/>
      <c r="M8683" s="3085"/>
      <c r="N8683" s="3085"/>
      <c r="P8683" s="3206"/>
    </row>
    <row r="8684" spans="1:16" s="3084" customFormat="1" ht="15">
      <c r="A8684" s="3085"/>
      <c r="K8684" s="3168"/>
      <c r="L8684" s="3085"/>
      <c r="M8684" s="3085"/>
      <c r="N8684" s="3085"/>
      <c r="P8684" s="3206"/>
    </row>
    <row r="8685" spans="1:16" s="3084" customFormat="1" ht="15">
      <c r="A8685" s="3085"/>
      <c r="K8685" s="3168"/>
      <c r="L8685" s="3085"/>
      <c r="M8685" s="3085"/>
      <c r="N8685" s="3085"/>
      <c r="P8685" s="3206"/>
    </row>
    <row r="8686" spans="1:16" s="3084" customFormat="1" ht="15">
      <c r="A8686" s="3085"/>
      <c r="K8686" s="3168"/>
      <c r="L8686" s="3085"/>
      <c r="M8686" s="3085"/>
      <c r="N8686" s="3085"/>
      <c r="P8686" s="3206"/>
    </row>
    <row r="8687" spans="1:16" s="3084" customFormat="1" ht="15">
      <c r="A8687" s="3085"/>
      <c r="K8687" s="3168"/>
      <c r="L8687" s="3085"/>
      <c r="M8687" s="3085"/>
      <c r="N8687" s="3085"/>
      <c r="P8687" s="3206"/>
    </row>
    <row r="8688" spans="1:16" s="3084" customFormat="1" ht="15">
      <c r="A8688" s="3085"/>
      <c r="K8688" s="3168"/>
      <c r="L8688" s="3085"/>
      <c r="M8688" s="3085"/>
      <c r="N8688" s="3085"/>
      <c r="P8688" s="3206"/>
    </row>
    <row r="8689" spans="1:16" s="3084" customFormat="1" ht="15">
      <c r="A8689" s="3085"/>
      <c r="K8689" s="3168"/>
      <c r="L8689" s="3085"/>
      <c r="M8689" s="3085"/>
      <c r="N8689" s="3085"/>
      <c r="P8689" s="3206"/>
    </row>
    <row r="8690" spans="1:16" s="3084" customFormat="1" ht="15">
      <c r="A8690" s="3085"/>
      <c r="K8690" s="3168"/>
      <c r="L8690" s="3085"/>
      <c r="M8690" s="3085"/>
      <c r="N8690" s="3085"/>
      <c r="P8690" s="3206"/>
    </row>
    <row r="8691" spans="1:16" s="3084" customFormat="1" ht="15">
      <c r="A8691" s="3085"/>
      <c r="K8691" s="3168"/>
      <c r="L8691" s="3085"/>
      <c r="M8691" s="3085"/>
      <c r="N8691" s="3085"/>
      <c r="P8691" s="3206"/>
    </row>
    <row r="8692" spans="1:16" s="3084" customFormat="1" ht="15">
      <c r="A8692" s="3085"/>
      <c r="K8692" s="3168"/>
      <c r="L8692" s="3085"/>
      <c r="M8692" s="3085"/>
      <c r="N8692" s="3085"/>
      <c r="P8692" s="3206"/>
    </row>
    <row r="8693" spans="1:16" s="3084" customFormat="1" ht="15">
      <c r="A8693" s="3085"/>
      <c r="K8693" s="3168"/>
      <c r="L8693" s="3085"/>
      <c r="M8693" s="3085"/>
      <c r="N8693" s="3085"/>
      <c r="P8693" s="3206"/>
    </row>
    <row r="8694" spans="1:16" s="3084" customFormat="1" ht="15">
      <c r="A8694" s="3085"/>
      <c r="K8694" s="3168"/>
      <c r="L8694" s="3085"/>
      <c r="M8694" s="3085"/>
      <c r="N8694" s="3085"/>
      <c r="P8694" s="3206"/>
    </row>
    <row r="8695" spans="1:16" s="3084" customFormat="1" ht="15">
      <c r="A8695" s="3085"/>
      <c r="K8695" s="3168"/>
      <c r="L8695" s="3085"/>
      <c r="M8695" s="3085"/>
      <c r="N8695" s="3085"/>
      <c r="P8695" s="3206"/>
    </row>
    <row r="8696" spans="1:16" s="3084" customFormat="1" ht="15">
      <c r="A8696" s="3085"/>
      <c r="K8696" s="3168"/>
      <c r="L8696" s="3085"/>
      <c r="M8696" s="3085"/>
      <c r="N8696" s="3085"/>
      <c r="P8696" s="3206"/>
    </row>
    <row r="8697" spans="1:16" s="3084" customFormat="1" ht="15">
      <c r="A8697" s="3085"/>
      <c r="K8697" s="3168"/>
      <c r="L8697" s="3085"/>
      <c r="M8697" s="3085"/>
      <c r="N8697" s="3085"/>
      <c r="P8697" s="3206"/>
    </row>
    <row r="8698" spans="1:16" s="3084" customFormat="1" ht="15">
      <c r="A8698" s="3085"/>
      <c r="K8698" s="3168"/>
      <c r="L8698" s="3085"/>
      <c r="M8698" s="3085"/>
      <c r="N8698" s="3085"/>
      <c r="P8698" s="3206"/>
    </row>
    <row r="8699" spans="1:16" s="3084" customFormat="1" ht="15">
      <c r="A8699" s="3085"/>
      <c r="K8699" s="3168"/>
      <c r="L8699" s="3085"/>
      <c r="M8699" s="3085"/>
      <c r="N8699" s="3085"/>
      <c r="P8699" s="3206"/>
    </row>
    <row r="8700" spans="1:16" s="3084" customFormat="1" ht="15">
      <c r="A8700" s="3085"/>
      <c r="K8700" s="3168"/>
      <c r="L8700" s="3085"/>
      <c r="M8700" s="3085"/>
      <c r="N8700" s="3085"/>
      <c r="P8700" s="3206"/>
    </row>
    <row r="8701" spans="1:16" s="3084" customFormat="1" ht="15">
      <c r="A8701" s="3085"/>
      <c r="K8701" s="3168"/>
      <c r="L8701" s="3085"/>
      <c r="M8701" s="3085"/>
      <c r="N8701" s="3085"/>
      <c r="P8701" s="3206"/>
    </row>
    <row r="8702" spans="1:16" s="3084" customFormat="1" ht="15">
      <c r="A8702" s="3085"/>
      <c r="K8702" s="3168"/>
      <c r="L8702" s="3085"/>
      <c r="M8702" s="3085"/>
      <c r="N8702" s="3085"/>
      <c r="P8702" s="3206"/>
    </row>
    <row r="8703" spans="1:16" s="3084" customFormat="1" ht="15">
      <c r="A8703" s="3085"/>
      <c r="K8703" s="3168"/>
      <c r="L8703" s="3085"/>
      <c r="M8703" s="3085"/>
      <c r="N8703" s="3085"/>
      <c r="P8703" s="3206"/>
    </row>
    <row r="8704" spans="1:16" s="3084" customFormat="1" ht="15">
      <c r="A8704" s="3085"/>
      <c r="K8704" s="3168"/>
      <c r="L8704" s="3085"/>
      <c r="M8704" s="3085"/>
      <c r="N8704" s="3085"/>
      <c r="P8704" s="3206"/>
    </row>
    <row r="8705" spans="1:16" s="3084" customFormat="1" ht="15">
      <c r="A8705" s="3085"/>
      <c r="K8705" s="3168"/>
      <c r="L8705" s="3085"/>
      <c r="M8705" s="3085"/>
      <c r="N8705" s="3085"/>
      <c r="P8705" s="3206"/>
    </row>
    <row r="8706" spans="1:16" s="3084" customFormat="1" ht="15">
      <c r="A8706" s="3085"/>
      <c r="K8706" s="3168"/>
      <c r="L8706" s="3085"/>
      <c r="M8706" s="3085"/>
      <c r="N8706" s="3085"/>
      <c r="P8706" s="3206"/>
    </row>
    <row r="8707" spans="1:16" s="3084" customFormat="1" ht="15">
      <c r="A8707" s="3085"/>
      <c r="K8707" s="3168"/>
      <c r="L8707" s="3085"/>
      <c r="M8707" s="3085"/>
      <c r="N8707" s="3085"/>
      <c r="P8707" s="3206"/>
    </row>
    <row r="8708" spans="1:16" s="3084" customFormat="1" ht="15">
      <c r="A8708" s="3085"/>
      <c r="K8708" s="3168"/>
      <c r="L8708" s="3085"/>
      <c r="M8708" s="3085"/>
      <c r="N8708" s="3085"/>
      <c r="P8708" s="3206"/>
    </row>
    <row r="8709" spans="1:16" s="3084" customFormat="1" ht="15">
      <c r="A8709" s="3085"/>
      <c r="K8709" s="3168"/>
      <c r="L8709" s="3085"/>
      <c r="M8709" s="3085"/>
      <c r="N8709" s="3085"/>
      <c r="P8709" s="3206"/>
    </row>
    <row r="8710" spans="1:16" s="3084" customFormat="1" ht="15">
      <c r="A8710" s="3085"/>
      <c r="K8710" s="3168"/>
      <c r="L8710" s="3085"/>
      <c r="M8710" s="3085"/>
      <c r="N8710" s="3085"/>
      <c r="P8710" s="3206"/>
    </row>
    <row r="8711" spans="1:16" s="3084" customFormat="1" ht="15">
      <c r="A8711" s="3085"/>
      <c r="K8711" s="3168"/>
      <c r="L8711" s="3085"/>
      <c r="M8711" s="3085"/>
      <c r="N8711" s="3085"/>
      <c r="P8711" s="3206"/>
    </row>
    <row r="8712" spans="1:16" s="3084" customFormat="1" ht="15">
      <c r="A8712" s="3085"/>
      <c r="K8712" s="3168"/>
      <c r="L8712" s="3085"/>
      <c r="M8712" s="3085"/>
      <c r="N8712" s="3085"/>
      <c r="P8712" s="3206"/>
    </row>
    <row r="8713" spans="1:16" s="3084" customFormat="1" ht="15">
      <c r="A8713" s="3085"/>
      <c r="K8713" s="3168"/>
      <c r="L8713" s="3085"/>
      <c r="M8713" s="3085"/>
      <c r="N8713" s="3085"/>
      <c r="P8713" s="3206"/>
    </row>
    <row r="8714" spans="1:16" s="3084" customFormat="1" ht="15">
      <c r="A8714" s="3085"/>
      <c r="K8714" s="3168"/>
      <c r="L8714" s="3085"/>
      <c r="M8714" s="3085"/>
      <c r="N8714" s="3085"/>
      <c r="P8714" s="3206"/>
    </row>
    <row r="8715" spans="1:16" s="3084" customFormat="1" ht="15">
      <c r="A8715" s="3085"/>
      <c r="K8715" s="3168"/>
      <c r="L8715" s="3085"/>
      <c r="M8715" s="3085"/>
      <c r="N8715" s="3085"/>
      <c r="P8715" s="3206"/>
    </row>
    <row r="8716" spans="1:16" s="3084" customFormat="1" ht="15">
      <c r="A8716" s="3085"/>
      <c r="K8716" s="3168"/>
      <c r="L8716" s="3085"/>
      <c r="M8716" s="3085"/>
      <c r="N8716" s="3085"/>
      <c r="P8716" s="3206"/>
    </row>
    <row r="8717" spans="1:16" s="3084" customFormat="1" ht="15">
      <c r="A8717" s="3085"/>
      <c r="K8717" s="3168"/>
      <c r="L8717" s="3085"/>
      <c r="M8717" s="3085"/>
      <c r="N8717" s="3085"/>
      <c r="P8717" s="3206"/>
    </row>
    <row r="8718" spans="1:16" s="3084" customFormat="1" ht="15">
      <c r="A8718" s="3085"/>
      <c r="K8718" s="3168"/>
      <c r="L8718" s="3085"/>
      <c r="M8718" s="3085"/>
      <c r="N8718" s="3085"/>
      <c r="P8718" s="3206"/>
    </row>
    <row r="8719" spans="1:16" s="3084" customFormat="1" ht="15">
      <c r="A8719" s="3085"/>
      <c r="K8719" s="3168"/>
      <c r="L8719" s="3085"/>
      <c r="M8719" s="3085"/>
      <c r="N8719" s="3085"/>
      <c r="P8719" s="3206"/>
    </row>
    <row r="8720" spans="1:16" s="3084" customFormat="1" ht="15">
      <c r="A8720" s="3085"/>
      <c r="K8720" s="3168"/>
      <c r="L8720" s="3085"/>
      <c r="M8720" s="3085"/>
      <c r="N8720" s="3085"/>
      <c r="P8720" s="3206"/>
    </row>
    <row r="8721" spans="1:16" s="3084" customFormat="1" ht="15">
      <c r="A8721" s="3085"/>
      <c r="K8721" s="3168"/>
      <c r="L8721" s="3085"/>
      <c r="M8721" s="3085"/>
      <c r="N8721" s="3085"/>
      <c r="P8721" s="3206"/>
    </row>
    <row r="8722" spans="1:16" s="3084" customFormat="1" ht="15">
      <c r="A8722" s="3085"/>
      <c r="K8722" s="3168"/>
      <c r="L8722" s="3085"/>
      <c r="M8722" s="3085"/>
      <c r="N8722" s="3085"/>
      <c r="P8722" s="3206"/>
    </row>
    <row r="8723" spans="1:16" s="3084" customFormat="1" ht="15">
      <c r="A8723" s="3085"/>
      <c r="K8723" s="3168"/>
      <c r="L8723" s="3085"/>
      <c r="M8723" s="3085"/>
      <c r="N8723" s="3085"/>
      <c r="P8723" s="3206"/>
    </row>
    <row r="8724" spans="1:16" s="3084" customFormat="1" ht="15">
      <c r="A8724" s="3085"/>
      <c r="K8724" s="3168"/>
      <c r="L8724" s="3085"/>
      <c r="M8724" s="3085"/>
      <c r="N8724" s="3085"/>
      <c r="P8724" s="3206"/>
    </row>
    <row r="8725" spans="1:16" s="3084" customFormat="1" ht="15">
      <c r="A8725" s="3085"/>
      <c r="K8725" s="3168"/>
      <c r="L8725" s="3085"/>
      <c r="M8725" s="3085"/>
      <c r="N8725" s="3085"/>
      <c r="P8725" s="3206"/>
    </row>
    <row r="8726" spans="1:16" s="3084" customFormat="1" ht="15">
      <c r="A8726" s="3085"/>
      <c r="K8726" s="3168"/>
      <c r="L8726" s="3085"/>
      <c r="M8726" s="3085"/>
      <c r="N8726" s="3085"/>
      <c r="P8726" s="3206"/>
    </row>
    <row r="8727" spans="1:16" s="3084" customFormat="1" ht="15">
      <c r="A8727" s="3085"/>
      <c r="K8727" s="3168"/>
      <c r="L8727" s="3085"/>
      <c r="M8727" s="3085"/>
      <c r="N8727" s="3085"/>
      <c r="P8727" s="3206"/>
    </row>
    <row r="8728" spans="1:16" s="3084" customFormat="1" ht="15">
      <c r="A8728" s="3085"/>
      <c r="K8728" s="3168"/>
      <c r="L8728" s="3085"/>
      <c r="M8728" s="3085"/>
      <c r="N8728" s="3085"/>
      <c r="P8728" s="3206"/>
    </row>
    <row r="8729" spans="1:16" s="3084" customFormat="1" ht="15">
      <c r="A8729" s="3085"/>
      <c r="K8729" s="3168"/>
      <c r="L8729" s="3085"/>
      <c r="M8729" s="3085"/>
      <c r="N8729" s="3085"/>
      <c r="P8729" s="3206"/>
    </row>
    <row r="8730" spans="1:16" s="3084" customFormat="1" ht="15">
      <c r="A8730" s="3085"/>
      <c r="K8730" s="3168"/>
      <c r="L8730" s="3085"/>
      <c r="M8730" s="3085"/>
      <c r="N8730" s="3085"/>
      <c r="P8730" s="3206"/>
    </row>
    <row r="8731" spans="1:16" s="3084" customFormat="1" ht="15">
      <c r="A8731" s="3085"/>
      <c r="K8731" s="3168"/>
      <c r="L8731" s="3085"/>
      <c r="M8731" s="3085"/>
      <c r="N8731" s="3085"/>
      <c r="P8731" s="3206"/>
    </row>
    <row r="8732" spans="1:16" s="3084" customFormat="1" ht="15">
      <c r="A8732" s="3085"/>
      <c r="K8732" s="3168"/>
      <c r="L8732" s="3085"/>
      <c r="M8732" s="3085"/>
      <c r="N8732" s="3085"/>
      <c r="P8732" s="3206"/>
    </row>
    <row r="8733" spans="1:16" s="3084" customFormat="1" ht="15">
      <c r="A8733" s="3085"/>
      <c r="K8733" s="3168"/>
      <c r="L8733" s="3085"/>
      <c r="M8733" s="3085"/>
      <c r="N8733" s="3085"/>
      <c r="P8733" s="3206"/>
    </row>
    <row r="8734" spans="1:16" s="3084" customFormat="1" ht="15">
      <c r="A8734" s="3085"/>
      <c r="K8734" s="3168"/>
      <c r="L8734" s="3085"/>
      <c r="M8734" s="3085"/>
      <c r="N8734" s="3085"/>
      <c r="P8734" s="3206"/>
    </row>
    <row r="8735" spans="1:16" s="3084" customFormat="1" ht="15">
      <c r="A8735" s="3085"/>
      <c r="K8735" s="3168"/>
      <c r="L8735" s="3085"/>
      <c r="M8735" s="3085"/>
      <c r="N8735" s="3085"/>
      <c r="P8735" s="3206"/>
    </row>
    <row r="8736" spans="1:16" s="3084" customFormat="1" ht="15">
      <c r="A8736" s="3085"/>
      <c r="K8736" s="3168"/>
      <c r="L8736" s="3085"/>
      <c r="M8736" s="3085"/>
      <c r="N8736" s="3085"/>
      <c r="P8736" s="3206"/>
    </row>
    <row r="8737" spans="1:16" s="3084" customFormat="1" ht="15">
      <c r="A8737" s="3085"/>
      <c r="K8737" s="3168"/>
      <c r="L8737" s="3085"/>
      <c r="M8737" s="3085"/>
      <c r="N8737" s="3085"/>
      <c r="P8737" s="3206"/>
    </row>
    <row r="8738" spans="1:16" s="3084" customFormat="1" ht="15">
      <c r="A8738" s="3085"/>
      <c r="K8738" s="3168"/>
      <c r="L8738" s="3085"/>
      <c r="M8738" s="3085"/>
      <c r="N8738" s="3085"/>
      <c r="P8738" s="3206"/>
    </row>
    <row r="8739" spans="1:16" s="3084" customFormat="1" ht="15">
      <c r="A8739" s="3085"/>
      <c r="K8739" s="3168"/>
      <c r="L8739" s="3085"/>
      <c r="M8739" s="3085"/>
      <c r="N8739" s="3085"/>
      <c r="P8739" s="3206"/>
    </row>
    <row r="8740" spans="1:16" s="3084" customFormat="1" ht="15">
      <c r="A8740" s="3085"/>
      <c r="K8740" s="3168"/>
      <c r="L8740" s="3085"/>
      <c r="M8740" s="3085"/>
      <c r="N8740" s="3085"/>
      <c r="P8740" s="3206"/>
    </row>
    <row r="8741" spans="1:16" s="3084" customFormat="1" ht="15">
      <c r="A8741" s="3085"/>
      <c r="K8741" s="3168"/>
      <c r="L8741" s="3085"/>
      <c r="M8741" s="3085"/>
      <c r="N8741" s="3085"/>
      <c r="P8741" s="3206"/>
    </row>
    <row r="8742" spans="1:16" s="3084" customFormat="1" ht="15">
      <c r="A8742" s="3085"/>
      <c r="K8742" s="3168"/>
      <c r="L8742" s="3085"/>
      <c r="M8742" s="3085"/>
      <c r="N8742" s="3085"/>
      <c r="P8742" s="3206"/>
    </row>
    <row r="8743" spans="1:16" s="3084" customFormat="1" ht="15">
      <c r="A8743" s="3085"/>
      <c r="K8743" s="3168"/>
      <c r="L8743" s="3085"/>
      <c r="M8743" s="3085"/>
      <c r="N8743" s="3085"/>
      <c r="P8743" s="3206"/>
    </row>
    <row r="8744" spans="1:16" s="3084" customFormat="1" ht="15">
      <c r="A8744" s="3085"/>
      <c r="K8744" s="3168"/>
      <c r="L8744" s="3085"/>
      <c r="M8744" s="3085"/>
      <c r="N8744" s="3085"/>
      <c r="P8744" s="3206"/>
    </row>
    <row r="8745" spans="1:16" s="3084" customFormat="1" ht="15">
      <c r="A8745" s="3085"/>
      <c r="K8745" s="3168"/>
      <c r="L8745" s="3085"/>
      <c r="M8745" s="3085"/>
      <c r="N8745" s="3085"/>
      <c r="P8745" s="3206"/>
    </row>
    <row r="8746" spans="1:16" s="3084" customFormat="1" ht="15">
      <c r="A8746" s="3085"/>
      <c r="K8746" s="3168"/>
      <c r="L8746" s="3085"/>
      <c r="M8746" s="3085"/>
      <c r="N8746" s="3085"/>
      <c r="P8746" s="3206"/>
    </row>
    <row r="8747" spans="1:16" s="3084" customFormat="1" ht="15">
      <c r="A8747" s="3085"/>
      <c r="K8747" s="3168"/>
      <c r="L8747" s="3085"/>
      <c r="M8747" s="3085"/>
      <c r="N8747" s="3085"/>
      <c r="P8747" s="3206"/>
    </row>
    <row r="8748" spans="1:16" s="3084" customFormat="1" ht="15">
      <c r="A8748" s="3085"/>
      <c r="K8748" s="3168"/>
      <c r="L8748" s="3085"/>
      <c r="M8748" s="3085"/>
      <c r="N8748" s="3085"/>
      <c r="P8748" s="3206"/>
    </row>
    <row r="8749" spans="1:16" s="3084" customFormat="1" ht="15">
      <c r="A8749" s="3085"/>
      <c r="K8749" s="3168"/>
      <c r="L8749" s="3085"/>
      <c r="M8749" s="3085"/>
      <c r="N8749" s="3085"/>
      <c r="P8749" s="3206"/>
    </row>
    <row r="8750" spans="1:16" s="3084" customFormat="1" ht="15">
      <c r="A8750" s="3085"/>
      <c r="K8750" s="3168"/>
      <c r="L8750" s="3085"/>
      <c r="M8750" s="3085"/>
      <c r="N8750" s="3085"/>
      <c r="P8750" s="3206"/>
    </row>
    <row r="8751" spans="1:16" s="3084" customFormat="1" ht="15">
      <c r="A8751" s="3085"/>
      <c r="K8751" s="3168"/>
      <c r="L8751" s="3085"/>
      <c r="M8751" s="3085"/>
      <c r="N8751" s="3085"/>
      <c r="P8751" s="3206"/>
    </row>
    <row r="8752" spans="1:16" s="3084" customFormat="1" ht="15">
      <c r="A8752" s="3085"/>
      <c r="K8752" s="3168"/>
      <c r="L8752" s="3085"/>
      <c r="M8752" s="3085"/>
      <c r="N8752" s="3085"/>
      <c r="P8752" s="3206"/>
    </row>
    <row r="8753" spans="1:16" s="3084" customFormat="1" ht="15">
      <c r="A8753" s="3085"/>
      <c r="K8753" s="3168"/>
      <c r="L8753" s="3085"/>
      <c r="M8753" s="3085"/>
      <c r="N8753" s="3085"/>
      <c r="P8753" s="3206"/>
    </row>
    <row r="8754" spans="1:16" s="3084" customFormat="1" ht="15">
      <c r="A8754" s="3085"/>
      <c r="K8754" s="3168"/>
      <c r="L8754" s="3085"/>
      <c r="M8754" s="3085"/>
      <c r="N8754" s="3085"/>
      <c r="P8754" s="3206"/>
    </row>
    <row r="8755" spans="1:16" s="3084" customFormat="1" ht="15">
      <c r="A8755" s="3085"/>
      <c r="K8755" s="3168"/>
      <c r="L8755" s="3085"/>
      <c r="M8755" s="3085"/>
      <c r="N8755" s="3085"/>
      <c r="P8755" s="3206"/>
    </row>
    <row r="8756" spans="1:16" s="3084" customFormat="1" ht="15">
      <c r="A8756" s="3085"/>
      <c r="K8756" s="3168"/>
      <c r="L8756" s="3085"/>
      <c r="M8756" s="3085"/>
      <c r="N8756" s="3085"/>
      <c r="P8756" s="3206"/>
    </row>
    <row r="8757" spans="1:16" s="3084" customFormat="1" ht="15">
      <c r="A8757" s="3085"/>
      <c r="K8757" s="3168"/>
      <c r="L8757" s="3085"/>
      <c r="M8757" s="3085"/>
      <c r="N8757" s="3085"/>
      <c r="P8757" s="3206"/>
    </row>
    <row r="8758" spans="1:16" s="3084" customFormat="1" ht="15">
      <c r="A8758" s="3085"/>
      <c r="K8758" s="3168"/>
      <c r="L8758" s="3085"/>
      <c r="M8758" s="3085"/>
      <c r="N8758" s="3085"/>
      <c r="P8758" s="3206"/>
    </row>
    <row r="8759" spans="1:16" s="3084" customFormat="1" ht="15">
      <c r="A8759" s="3085"/>
      <c r="K8759" s="3168"/>
      <c r="L8759" s="3085"/>
      <c r="M8759" s="3085"/>
      <c r="N8759" s="3085"/>
      <c r="P8759" s="3206"/>
    </row>
    <row r="8760" spans="1:16" s="3084" customFormat="1" ht="15">
      <c r="A8760" s="3085"/>
      <c r="K8760" s="3168"/>
      <c r="L8760" s="3085"/>
      <c r="M8760" s="3085"/>
      <c r="N8760" s="3085"/>
      <c r="P8760" s="3206"/>
    </row>
    <row r="8761" spans="1:16" s="3084" customFormat="1" ht="15">
      <c r="A8761" s="3085"/>
      <c r="K8761" s="3168"/>
      <c r="L8761" s="3085"/>
      <c r="M8761" s="3085"/>
      <c r="N8761" s="3085"/>
      <c r="P8761" s="3206"/>
    </row>
    <row r="8762" spans="1:16" s="3084" customFormat="1" ht="15">
      <c r="A8762" s="3085"/>
      <c r="K8762" s="3168"/>
      <c r="L8762" s="3085"/>
      <c r="M8762" s="3085"/>
      <c r="N8762" s="3085"/>
      <c r="P8762" s="3206"/>
    </row>
    <row r="8763" spans="1:16" s="3084" customFormat="1" ht="15">
      <c r="A8763" s="3085"/>
      <c r="K8763" s="3168"/>
      <c r="L8763" s="3085"/>
      <c r="M8763" s="3085"/>
      <c r="N8763" s="3085"/>
      <c r="P8763" s="3206"/>
    </row>
    <row r="8764" spans="1:16" s="3084" customFormat="1" ht="15">
      <c r="A8764" s="3085"/>
      <c r="K8764" s="3168"/>
      <c r="L8764" s="3085"/>
      <c r="M8764" s="3085"/>
      <c r="N8764" s="3085"/>
      <c r="P8764" s="3206"/>
    </row>
    <row r="8765" spans="1:16" s="3084" customFormat="1" ht="15">
      <c r="A8765" s="3085"/>
      <c r="K8765" s="3168"/>
      <c r="L8765" s="3085"/>
      <c r="M8765" s="3085"/>
      <c r="N8765" s="3085"/>
      <c r="P8765" s="3206"/>
    </row>
    <row r="8766" spans="1:16" s="3084" customFormat="1" ht="15">
      <c r="A8766" s="3085"/>
      <c r="K8766" s="3168"/>
      <c r="L8766" s="3085"/>
      <c r="M8766" s="3085"/>
      <c r="N8766" s="3085"/>
      <c r="P8766" s="3206"/>
    </row>
    <row r="8767" spans="1:16" s="3084" customFormat="1" ht="15">
      <c r="A8767" s="3085"/>
      <c r="K8767" s="3168"/>
      <c r="L8767" s="3085"/>
      <c r="M8767" s="3085"/>
      <c r="N8767" s="3085"/>
      <c r="P8767" s="3206"/>
    </row>
    <row r="8768" spans="1:16" s="3084" customFormat="1" ht="15">
      <c r="A8768" s="3085"/>
      <c r="K8768" s="3168"/>
      <c r="L8768" s="3085"/>
      <c r="M8768" s="3085"/>
      <c r="N8768" s="3085"/>
      <c r="P8768" s="3206"/>
    </row>
    <row r="8769" spans="1:16" s="3084" customFormat="1" ht="15">
      <c r="A8769" s="3085"/>
      <c r="K8769" s="3168"/>
      <c r="L8769" s="3085"/>
      <c r="M8769" s="3085"/>
      <c r="N8769" s="3085"/>
      <c r="P8769" s="3206"/>
    </row>
    <row r="8770" spans="1:16" s="3084" customFormat="1" ht="15">
      <c r="A8770" s="3085"/>
      <c r="K8770" s="3168"/>
      <c r="L8770" s="3085"/>
      <c r="M8770" s="3085"/>
      <c r="N8770" s="3085"/>
      <c r="P8770" s="3206"/>
    </row>
    <row r="8771" spans="1:16" s="3084" customFormat="1" ht="15">
      <c r="A8771" s="3085"/>
      <c r="K8771" s="3168"/>
      <c r="L8771" s="3085"/>
      <c r="M8771" s="3085"/>
      <c r="N8771" s="3085"/>
      <c r="P8771" s="3206"/>
    </row>
    <row r="8772" spans="1:16" s="3084" customFormat="1" ht="15">
      <c r="A8772" s="3085"/>
      <c r="K8772" s="3168"/>
      <c r="L8772" s="3085"/>
      <c r="M8772" s="3085"/>
      <c r="N8772" s="3085"/>
      <c r="P8772" s="3206"/>
    </row>
    <row r="8773" spans="1:16" s="3084" customFormat="1" ht="15">
      <c r="A8773" s="3085"/>
      <c r="K8773" s="3168"/>
      <c r="L8773" s="3085"/>
      <c r="M8773" s="3085"/>
      <c r="N8773" s="3085"/>
      <c r="P8773" s="3206"/>
    </row>
    <row r="8774" spans="1:16" s="3084" customFormat="1" ht="15">
      <c r="A8774" s="3085"/>
      <c r="K8774" s="3168"/>
      <c r="L8774" s="3085"/>
      <c r="M8774" s="3085"/>
      <c r="N8774" s="3085"/>
      <c r="P8774" s="3206"/>
    </row>
    <row r="8775" spans="1:16" s="3084" customFormat="1" ht="15">
      <c r="A8775" s="3085"/>
      <c r="K8775" s="3168"/>
      <c r="L8775" s="3085"/>
      <c r="M8775" s="3085"/>
      <c r="N8775" s="3085"/>
      <c r="P8775" s="3206"/>
    </row>
    <row r="8776" spans="1:16" s="3084" customFormat="1" ht="15">
      <c r="A8776" s="3085"/>
      <c r="K8776" s="3168"/>
      <c r="L8776" s="3085"/>
      <c r="M8776" s="3085"/>
      <c r="N8776" s="3085"/>
      <c r="P8776" s="3206"/>
    </row>
    <row r="8777" spans="1:16" s="3084" customFormat="1" ht="15">
      <c r="A8777" s="3085"/>
      <c r="K8777" s="3168"/>
      <c r="L8777" s="3085"/>
      <c r="M8777" s="3085"/>
      <c r="N8777" s="3085"/>
      <c r="P8777" s="3206"/>
    </row>
    <row r="8778" spans="1:16" s="3084" customFormat="1" ht="15">
      <c r="A8778" s="3085"/>
      <c r="K8778" s="3168"/>
      <c r="L8778" s="3085"/>
      <c r="M8778" s="3085"/>
      <c r="N8778" s="3085"/>
      <c r="P8778" s="3206"/>
    </row>
    <row r="8779" spans="1:16" s="3084" customFormat="1" ht="15">
      <c r="A8779" s="3085"/>
      <c r="K8779" s="3168"/>
      <c r="L8779" s="3085"/>
      <c r="M8779" s="3085"/>
      <c r="N8779" s="3085"/>
      <c r="P8779" s="3206"/>
    </row>
    <row r="8780" spans="1:16" s="3084" customFormat="1" ht="15">
      <c r="A8780" s="3085"/>
      <c r="K8780" s="3168"/>
      <c r="L8780" s="3085"/>
      <c r="M8780" s="3085"/>
      <c r="N8780" s="3085"/>
      <c r="P8780" s="3206"/>
    </row>
    <row r="8781" spans="1:16" s="3084" customFormat="1" ht="15">
      <c r="A8781" s="3085"/>
      <c r="K8781" s="3168"/>
      <c r="L8781" s="3085"/>
      <c r="M8781" s="3085"/>
      <c r="N8781" s="3085"/>
      <c r="P8781" s="3206"/>
    </row>
    <row r="8782" spans="1:16" s="3084" customFormat="1" ht="15">
      <c r="A8782" s="3085"/>
      <c r="K8782" s="3168"/>
      <c r="L8782" s="3085"/>
      <c r="M8782" s="3085"/>
      <c r="N8782" s="3085"/>
      <c r="P8782" s="3206"/>
    </row>
    <row r="8783" spans="1:16" s="3084" customFormat="1" ht="15">
      <c r="A8783" s="3085"/>
      <c r="K8783" s="3168"/>
      <c r="L8783" s="3085"/>
      <c r="M8783" s="3085"/>
      <c r="N8783" s="3085"/>
      <c r="P8783" s="3206"/>
    </row>
    <row r="8784" spans="1:16" s="3084" customFormat="1" ht="15">
      <c r="A8784" s="3085"/>
      <c r="K8784" s="3168"/>
      <c r="L8784" s="3085"/>
      <c r="M8784" s="3085"/>
      <c r="N8784" s="3085"/>
      <c r="P8784" s="3206"/>
    </row>
    <row r="8785" spans="1:16" s="3084" customFormat="1" ht="15">
      <c r="A8785" s="3085"/>
      <c r="K8785" s="3168"/>
      <c r="L8785" s="3085"/>
      <c r="M8785" s="3085"/>
      <c r="N8785" s="3085"/>
      <c r="P8785" s="3206"/>
    </row>
    <row r="8786" spans="1:16" s="3084" customFormat="1" ht="15">
      <c r="A8786" s="3085"/>
      <c r="K8786" s="3168"/>
      <c r="L8786" s="3085"/>
      <c r="M8786" s="3085"/>
      <c r="N8786" s="3085"/>
      <c r="P8786" s="3206"/>
    </row>
    <row r="8787" spans="1:16" s="3084" customFormat="1" ht="15">
      <c r="A8787" s="3085"/>
      <c r="K8787" s="3168"/>
      <c r="L8787" s="3085"/>
      <c r="M8787" s="3085"/>
      <c r="N8787" s="3085"/>
      <c r="P8787" s="3206"/>
    </row>
    <row r="8788" spans="1:16" s="3084" customFormat="1" ht="15">
      <c r="A8788" s="3085"/>
      <c r="K8788" s="3168"/>
      <c r="L8788" s="3085"/>
      <c r="M8788" s="3085"/>
      <c r="N8788" s="3085"/>
      <c r="P8788" s="3206"/>
    </row>
    <row r="8789" spans="1:16" s="3084" customFormat="1" ht="15">
      <c r="A8789" s="3085"/>
      <c r="K8789" s="3168"/>
      <c r="L8789" s="3085"/>
      <c r="M8789" s="3085"/>
      <c r="N8789" s="3085"/>
      <c r="P8789" s="3206"/>
    </row>
    <row r="8790" spans="1:16" s="3084" customFormat="1" ht="15">
      <c r="A8790" s="3085"/>
      <c r="K8790" s="3168"/>
      <c r="L8790" s="3085"/>
      <c r="M8790" s="3085"/>
      <c r="N8790" s="3085"/>
      <c r="P8790" s="3206"/>
    </row>
    <row r="8791" spans="1:16" s="3084" customFormat="1" ht="15">
      <c r="A8791" s="3085"/>
      <c r="K8791" s="3168"/>
      <c r="L8791" s="3085"/>
      <c r="M8791" s="3085"/>
      <c r="N8791" s="3085"/>
      <c r="P8791" s="3206"/>
    </row>
    <row r="8792" spans="1:16" s="3084" customFormat="1" ht="15">
      <c r="A8792" s="3085"/>
      <c r="K8792" s="3168"/>
      <c r="L8792" s="3085"/>
      <c r="M8792" s="3085"/>
      <c r="N8792" s="3085"/>
      <c r="P8792" s="3206"/>
    </row>
    <row r="8793" spans="1:16" s="3084" customFormat="1" ht="15">
      <c r="A8793" s="3085"/>
      <c r="K8793" s="3168"/>
      <c r="L8793" s="3085"/>
      <c r="M8793" s="3085"/>
      <c r="N8793" s="3085"/>
      <c r="P8793" s="3206"/>
    </row>
    <row r="8794" spans="1:16" s="3084" customFormat="1" ht="15">
      <c r="A8794" s="3085"/>
      <c r="K8794" s="3168"/>
      <c r="L8794" s="3085"/>
      <c r="M8794" s="3085"/>
      <c r="N8794" s="3085"/>
      <c r="P8794" s="3206"/>
    </row>
    <row r="8795" spans="1:16" s="3084" customFormat="1" ht="15">
      <c r="A8795" s="3085"/>
      <c r="K8795" s="3168"/>
      <c r="L8795" s="3085"/>
      <c r="M8795" s="3085"/>
      <c r="N8795" s="3085"/>
      <c r="P8795" s="3206"/>
    </row>
    <row r="8796" spans="1:16" s="3084" customFormat="1" ht="15">
      <c r="A8796" s="3085"/>
      <c r="K8796" s="3168"/>
      <c r="L8796" s="3085"/>
      <c r="M8796" s="3085"/>
      <c r="N8796" s="3085"/>
      <c r="P8796" s="3206"/>
    </row>
    <row r="8797" spans="1:16" s="3084" customFormat="1" ht="15">
      <c r="A8797" s="3085"/>
      <c r="K8797" s="3168"/>
      <c r="L8797" s="3085"/>
      <c r="M8797" s="3085"/>
      <c r="N8797" s="3085"/>
      <c r="P8797" s="3206"/>
    </row>
    <row r="8798" spans="1:16" s="3084" customFormat="1" ht="15">
      <c r="A8798" s="3085"/>
      <c r="K8798" s="3168"/>
      <c r="L8798" s="3085"/>
      <c r="M8798" s="3085"/>
      <c r="N8798" s="3085"/>
      <c r="P8798" s="3206"/>
    </row>
    <row r="8799" spans="1:16" s="3084" customFormat="1" ht="15">
      <c r="A8799" s="3085"/>
      <c r="K8799" s="3168"/>
      <c r="L8799" s="3085"/>
      <c r="M8799" s="3085"/>
      <c r="N8799" s="3085"/>
      <c r="P8799" s="3206"/>
    </row>
    <row r="8800" spans="1:16" s="3084" customFormat="1" ht="15">
      <c r="A8800" s="3085"/>
      <c r="K8800" s="3168"/>
      <c r="L8800" s="3085"/>
      <c r="M8800" s="3085"/>
      <c r="N8800" s="3085"/>
      <c r="P8800" s="3206"/>
    </row>
    <row r="8801" spans="1:16" s="3084" customFormat="1" ht="15">
      <c r="A8801" s="3085"/>
      <c r="K8801" s="3168"/>
      <c r="L8801" s="3085"/>
      <c r="M8801" s="3085"/>
      <c r="N8801" s="3085"/>
      <c r="P8801" s="3206"/>
    </row>
    <row r="8802" spans="1:16" s="3084" customFormat="1" ht="15">
      <c r="A8802" s="3085"/>
      <c r="K8802" s="3168"/>
      <c r="L8802" s="3085"/>
      <c r="M8802" s="3085"/>
      <c r="N8802" s="3085"/>
      <c r="P8802" s="3206"/>
    </row>
    <row r="8803" spans="1:16" s="3084" customFormat="1" ht="15">
      <c r="A8803" s="3085"/>
      <c r="K8803" s="3168"/>
      <c r="L8803" s="3085"/>
      <c r="M8803" s="3085"/>
      <c r="N8803" s="3085"/>
      <c r="P8803" s="3206"/>
    </row>
    <row r="8804" spans="1:16" s="3084" customFormat="1" ht="15">
      <c r="A8804" s="3085"/>
      <c r="K8804" s="3168"/>
      <c r="L8804" s="3085"/>
      <c r="M8804" s="3085"/>
      <c r="N8804" s="3085"/>
      <c r="P8804" s="3206"/>
    </row>
    <row r="8805" spans="1:16" s="3084" customFormat="1" ht="15">
      <c r="A8805" s="3085"/>
      <c r="K8805" s="3168"/>
      <c r="L8805" s="3085"/>
      <c r="M8805" s="3085"/>
      <c r="N8805" s="3085"/>
      <c r="P8805" s="3206"/>
    </row>
    <row r="8806" spans="1:16" s="3084" customFormat="1" ht="15">
      <c r="A8806" s="3085"/>
      <c r="K8806" s="3168"/>
      <c r="L8806" s="3085"/>
      <c r="M8806" s="3085"/>
      <c r="N8806" s="3085"/>
      <c r="P8806" s="3206"/>
    </row>
    <row r="8807" spans="1:16" s="3084" customFormat="1" ht="15">
      <c r="A8807" s="3085"/>
      <c r="K8807" s="3168"/>
      <c r="L8807" s="3085"/>
      <c r="M8807" s="3085"/>
      <c r="N8807" s="3085"/>
      <c r="P8807" s="3206"/>
    </row>
    <row r="8808" spans="1:16" s="3084" customFormat="1" ht="15">
      <c r="A8808" s="3085"/>
      <c r="K8808" s="3168"/>
      <c r="L8808" s="3085"/>
      <c r="M8808" s="3085"/>
      <c r="N8808" s="3085"/>
      <c r="P8808" s="3206"/>
    </row>
    <row r="8809" spans="1:16" s="3084" customFormat="1" ht="15">
      <c r="A8809" s="3085"/>
      <c r="K8809" s="3168"/>
      <c r="L8809" s="3085"/>
      <c r="M8809" s="3085"/>
      <c r="N8809" s="3085"/>
      <c r="P8809" s="3206"/>
    </row>
    <row r="8810" spans="1:16" s="3084" customFormat="1" ht="15">
      <c r="A8810" s="3085"/>
      <c r="K8810" s="3168"/>
      <c r="L8810" s="3085"/>
      <c r="M8810" s="3085"/>
      <c r="N8810" s="3085"/>
      <c r="P8810" s="3206"/>
    </row>
    <row r="8811" spans="1:16" s="3084" customFormat="1" ht="15">
      <c r="A8811" s="3085"/>
      <c r="K8811" s="3168"/>
      <c r="L8811" s="3085"/>
      <c r="M8811" s="3085"/>
      <c r="N8811" s="3085"/>
      <c r="P8811" s="3206"/>
    </row>
    <row r="8812" spans="1:16" s="3084" customFormat="1" ht="15">
      <c r="A8812" s="3085"/>
      <c r="K8812" s="3168"/>
      <c r="L8812" s="3085"/>
      <c r="M8812" s="3085"/>
      <c r="N8812" s="3085"/>
      <c r="P8812" s="3206"/>
    </row>
    <row r="8813" spans="1:16" s="3084" customFormat="1" ht="15">
      <c r="A8813" s="3085"/>
      <c r="K8813" s="3168"/>
      <c r="L8813" s="3085"/>
      <c r="M8813" s="3085"/>
      <c r="N8813" s="3085"/>
      <c r="P8813" s="3206"/>
    </row>
    <row r="8814" spans="1:16" s="3084" customFormat="1" ht="15">
      <c r="A8814" s="3085"/>
      <c r="K8814" s="3168"/>
      <c r="L8814" s="3085"/>
      <c r="M8814" s="3085"/>
      <c r="N8814" s="3085"/>
      <c r="P8814" s="3206"/>
    </row>
    <row r="8815" spans="1:16" s="3084" customFormat="1" ht="15">
      <c r="A8815" s="3085"/>
      <c r="K8815" s="3168"/>
      <c r="L8815" s="3085"/>
      <c r="M8815" s="3085"/>
      <c r="N8815" s="3085"/>
      <c r="P8815" s="3206"/>
    </row>
    <row r="8816" spans="1:16" s="3084" customFormat="1" ht="15">
      <c r="A8816" s="3085"/>
      <c r="K8816" s="3168"/>
      <c r="L8816" s="3085"/>
      <c r="M8816" s="3085"/>
      <c r="N8816" s="3085"/>
      <c r="P8816" s="3206"/>
    </row>
    <row r="8817" spans="1:16" s="3084" customFormat="1" ht="15">
      <c r="A8817" s="3085"/>
      <c r="K8817" s="3168"/>
      <c r="L8817" s="3085"/>
      <c r="M8817" s="3085"/>
      <c r="N8817" s="3085"/>
      <c r="P8817" s="3206"/>
    </row>
    <row r="8818" spans="1:16" s="3084" customFormat="1" ht="15">
      <c r="A8818" s="3085"/>
      <c r="K8818" s="3168"/>
      <c r="L8818" s="3085"/>
      <c r="M8818" s="3085"/>
      <c r="N8818" s="3085"/>
      <c r="P8818" s="3206"/>
    </row>
    <row r="8819" spans="1:16" s="3084" customFormat="1" ht="15">
      <c r="A8819" s="3085"/>
      <c r="K8819" s="3168"/>
      <c r="L8819" s="3085"/>
      <c r="M8819" s="3085"/>
      <c r="N8819" s="3085"/>
      <c r="P8819" s="3206"/>
    </row>
    <row r="8820" spans="1:16" s="3084" customFormat="1" ht="15">
      <c r="A8820" s="3085"/>
      <c r="K8820" s="3168"/>
      <c r="L8820" s="3085"/>
      <c r="M8820" s="3085"/>
      <c r="N8820" s="3085"/>
      <c r="P8820" s="3206"/>
    </row>
    <row r="8821" spans="1:16" s="3084" customFormat="1" ht="15">
      <c r="A8821" s="3085"/>
      <c r="K8821" s="3168"/>
      <c r="L8821" s="3085"/>
      <c r="M8821" s="3085"/>
      <c r="N8821" s="3085"/>
      <c r="P8821" s="3206"/>
    </row>
    <row r="8822" spans="1:16" s="3084" customFormat="1" ht="15">
      <c r="A8822" s="3085"/>
      <c r="K8822" s="3168"/>
      <c r="L8822" s="3085"/>
      <c r="M8822" s="3085"/>
      <c r="N8822" s="3085"/>
      <c r="P8822" s="3206"/>
    </row>
    <row r="8823" spans="1:16" s="3084" customFormat="1" ht="15">
      <c r="A8823" s="3085"/>
      <c r="K8823" s="3168"/>
      <c r="L8823" s="3085"/>
      <c r="M8823" s="3085"/>
      <c r="N8823" s="3085"/>
      <c r="P8823" s="3206"/>
    </row>
    <row r="8824" spans="1:16" s="3084" customFormat="1" ht="15">
      <c r="A8824" s="3085"/>
      <c r="K8824" s="3168"/>
      <c r="L8824" s="3085"/>
      <c r="M8824" s="3085"/>
      <c r="N8824" s="3085"/>
      <c r="P8824" s="3206"/>
    </row>
    <row r="8825" spans="1:16" s="3084" customFormat="1" ht="15">
      <c r="A8825" s="3085"/>
      <c r="K8825" s="3168"/>
      <c r="L8825" s="3085"/>
      <c r="M8825" s="3085"/>
      <c r="N8825" s="3085"/>
      <c r="P8825" s="3206"/>
    </row>
    <row r="8826" spans="1:16" s="3084" customFormat="1" ht="15">
      <c r="A8826" s="3085"/>
      <c r="K8826" s="3168"/>
      <c r="L8826" s="3085"/>
      <c r="M8826" s="3085"/>
      <c r="N8826" s="3085"/>
      <c r="P8826" s="3206"/>
    </row>
    <row r="8827" spans="1:16" s="3084" customFormat="1" ht="15">
      <c r="A8827" s="3085"/>
      <c r="K8827" s="3168"/>
      <c r="L8827" s="3085"/>
      <c r="M8827" s="3085"/>
      <c r="N8827" s="3085"/>
      <c r="P8827" s="3206"/>
    </row>
    <row r="8828" spans="1:16" s="3084" customFormat="1" ht="15">
      <c r="A8828" s="3085"/>
      <c r="K8828" s="3168"/>
      <c r="L8828" s="3085"/>
      <c r="M8828" s="3085"/>
      <c r="N8828" s="3085"/>
      <c r="P8828" s="3206"/>
    </row>
    <row r="8829" spans="1:16" s="3084" customFormat="1" ht="15">
      <c r="A8829" s="3085"/>
      <c r="K8829" s="3168"/>
      <c r="L8829" s="3085"/>
      <c r="M8829" s="3085"/>
      <c r="N8829" s="3085"/>
      <c r="P8829" s="3206"/>
    </row>
    <row r="8830" spans="1:16" s="3084" customFormat="1" ht="15">
      <c r="A8830" s="3085"/>
      <c r="K8830" s="3168"/>
      <c r="L8830" s="3085"/>
      <c r="M8830" s="3085"/>
      <c r="N8830" s="3085"/>
      <c r="P8830" s="3206"/>
    </row>
    <row r="8831" spans="1:16" s="3084" customFormat="1" ht="15">
      <c r="A8831" s="3085"/>
      <c r="K8831" s="3168"/>
      <c r="L8831" s="3085"/>
      <c r="M8831" s="3085"/>
      <c r="N8831" s="3085"/>
      <c r="P8831" s="3206"/>
    </row>
    <row r="8832" spans="1:16" s="3084" customFormat="1" ht="15">
      <c r="A8832" s="3085"/>
      <c r="K8832" s="3168"/>
      <c r="L8832" s="3085"/>
      <c r="M8832" s="3085"/>
      <c r="N8832" s="3085"/>
      <c r="P8832" s="3206"/>
    </row>
    <row r="8833" spans="1:16" s="3084" customFormat="1" ht="15">
      <c r="A8833" s="3085"/>
      <c r="K8833" s="3168"/>
      <c r="L8833" s="3085"/>
      <c r="M8833" s="3085"/>
      <c r="N8833" s="3085"/>
      <c r="P8833" s="3206"/>
    </row>
    <row r="8834" spans="1:16" s="3084" customFormat="1" ht="15">
      <c r="A8834" s="3085"/>
      <c r="K8834" s="3168"/>
      <c r="L8834" s="3085"/>
      <c r="M8834" s="3085"/>
      <c r="N8834" s="3085"/>
      <c r="P8834" s="3206"/>
    </row>
    <row r="8835" spans="1:16" s="3084" customFormat="1" ht="15">
      <c r="A8835" s="3085"/>
      <c r="K8835" s="3168"/>
      <c r="L8835" s="3085"/>
      <c r="M8835" s="3085"/>
      <c r="N8835" s="3085"/>
      <c r="P8835" s="3206"/>
    </row>
    <row r="8836" spans="1:16" s="3084" customFormat="1" ht="15">
      <c r="A8836" s="3085"/>
      <c r="K8836" s="3168"/>
      <c r="L8836" s="3085"/>
      <c r="M8836" s="3085"/>
      <c r="N8836" s="3085"/>
      <c r="P8836" s="3206"/>
    </row>
    <row r="8837" spans="1:16" s="3084" customFormat="1" ht="15">
      <c r="A8837" s="3085"/>
      <c r="K8837" s="3168"/>
      <c r="L8837" s="3085"/>
      <c r="M8837" s="3085"/>
      <c r="N8837" s="3085"/>
      <c r="P8837" s="3206"/>
    </row>
    <row r="8838" spans="1:16" s="3084" customFormat="1" ht="15">
      <c r="A8838" s="3085"/>
      <c r="K8838" s="3168"/>
      <c r="L8838" s="3085"/>
      <c r="M8838" s="3085"/>
      <c r="N8838" s="3085"/>
      <c r="P8838" s="3206"/>
    </row>
    <row r="8839" spans="1:16" s="3084" customFormat="1" ht="15">
      <c r="A8839" s="3085"/>
      <c r="K8839" s="3168"/>
      <c r="L8839" s="3085"/>
      <c r="M8839" s="3085"/>
      <c r="N8839" s="3085"/>
      <c r="P8839" s="3206"/>
    </row>
    <row r="8840" spans="1:16" s="3084" customFormat="1" ht="15">
      <c r="A8840" s="3085"/>
      <c r="K8840" s="3168"/>
      <c r="L8840" s="3085"/>
      <c r="M8840" s="3085"/>
      <c r="N8840" s="3085"/>
      <c r="P8840" s="3206"/>
    </row>
    <row r="8841" spans="1:16" s="3084" customFormat="1" ht="15">
      <c r="A8841" s="3085"/>
      <c r="K8841" s="3168"/>
      <c r="L8841" s="3085"/>
      <c r="M8841" s="3085"/>
      <c r="N8841" s="3085"/>
      <c r="P8841" s="3206"/>
    </row>
    <row r="8842" spans="1:16" s="3084" customFormat="1" ht="15">
      <c r="A8842" s="3085"/>
      <c r="K8842" s="3168"/>
      <c r="L8842" s="3085"/>
      <c r="M8842" s="3085"/>
      <c r="N8842" s="3085"/>
      <c r="P8842" s="3206"/>
    </row>
    <row r="8843" spans="1:16" s="3084" customFormat="1" ht="15">
      <c r="A8843" s="3085"/>
      <c r="K8843" s="3168"/>
      <c r="L8843" s="3085"/>
      <c r="M8843" s="3085"/>
      <c r="N8843" s="3085"/>
      <c r="P8843" s="3206"/>
    </row>
    <row r="8844" spans="1:16" s="3084" customFormat="1" ht="15">
      <c r="A8844" s="3085"/>
      <c r="K8844" s="3168"/>
      <c r="L8844" s="3085"/>
      <c r="M8844" s="3085"/>
      <c r="N8844" s="3085"/>
      <c r="P8844" s="3206"/>
    </row>
    <row r="8845" spans="1:16" s="3084" customFormat="1" ht="15">
      <c r="A8845" s="3085"/>
      <c r="K8845" s="3168"/>
      <c r="L8845" s="3085"/>
      <c r="M8845" s="3085"/>
      <c r="N8845" s="3085"/>
      <c r="P8845" s="3206"/>
    </row>
    <row r="8846" spans="1:16" s="3084" customFormat="1" ht="15">
      <c r="A8846" s="3085"/>
      <c r="K8846" s="3168"/>
      <c r="L8846" s="3085"/>
      <c r="M8846" s="3085"/>
      <c r="N8846" s="3085"/>
      <c r="P8846" s="3206"/>
    </row>
    <row r="8847" spans="1:16" s="3084" customFormat="1" ht="15">
      <c r="A8847" s="3085"/>
      <c r="K8847" s="3168"/>
      <c r="L8847" s="3085"/>
      <c r="M8847" s="3085"/>
      <c r="N8847" s="3085"/>
      <c r="P8847" s="3206"/>
    </row>
    <row r="8848" spans="1:16" s="3084" customFormat="1" ht="15">
      <c r="A8848" s="3085"/>
      <c r="K8848" s="3168"/>
      <c r="L8848" s="3085"/>
      <c r="M8848" s="3085"/>
      <c r="N8848" s="3085"/>
      <c r="P8848" s="3206"/>
    </row>
    <row r="8849" spans="1:16" s="3084" customFormat="1" ht="15">
      <c r="A8849" s="3085"/>
      <c r="K8849" s="3168"/>
      <c r="L8849" s="3085"/>
      <c r="M8849" s="3085"/>
      <c r="N8849" s="3085"/>
      <c r="P8849" s="3206"/>
    </row>
    <row r="8850" spans="1:16" s="3084" customFormat="1" ht="15">
      <c r="A8850" s="3085"/>
      <c r="K8850" s="3168"/>
      <c r="L8850" s="3085"/>
      <c r="M8850" s="3085"/>
      <c r="N8850" s="3085"/>
      <c r="P8850" s="3206"/>
    </row>
    <row r="8851" spans="1:16" s="3084" customFormat="1" ht="15">
      <c r="A8851" s="3085"/>
      <c r="K8851" s="3168"/>
      <c r="L8851" s="3085"/>
      <c r="M8851" s="3085"/>
      <c r="N8851" s="3085"/>
      <c r="P8851" s="3206"/>
    </row>
    <row r="8852" spans="1:16" s="3084" customFormat="1" ht="15">
      <c r="A8852" s="3085"/>
      <c r="K8852" s="3168"/>
      <c r="L8852" s="3085"/>
      <c r="M8852" s="3085"/>
      <c r="N8852" s="3085"/>
      <c r="P8852" s="3206"/>
    </row>
    <row r="8853" spans="1:16" s="3084" customFormat="1" ht="15">
      <c r="A8853" s="3085"/>
      <c r="K8853" s="3168"/>
      <c r="L8853" s="3085"/>
      <c r="M8853" s="3085"/>
      <c r="N8853" s="3085"/>
      <c r="P8853" s="3206"/>
    </row>
    <row r="8854" spans="1:16" s="3084" customFormat="1" ht="15">
      <c r="A8854" s="3085"/>
      <c r="K8854" s="3168"/>
      <c r="L8854" s="3085"/>
      <c r="M8854" s="3085"/>
      <c r="N8854" s="3085"/>
      <c r="P8854" s="3206"/>
    </row>
    <row r="8855" spans="1:16" s="3084" customFormat="1" ht="15">
      <c r="A8855" s="3085"/>
      <c r="K8855" s="3168"/>
      <c r="L8855" s="3085"/>
      <c r="M8855" s="3085"/>
      <c r="N8855" s="3085"/>
      <c r="P8855" s="3206"/>
    </row>
    <row r="8856" spans="1:16" s="3084" customFormat="1" ht="15">
      <c r="A8856" s="3085"/>
      <c r="K8856" s="3168"/>
      <c r="L8856" s="3085"/>
      <c r="M8856" s="3085"/>
      <c r="N8856" s="3085"/>
      <c r="P8856" s="3206"/>
    </row>
    <row r="8857" spans="1:16" s="3084" customFormat="1" ht="15">
      <c r="A8857" s="3085"/>
      <c r="K8857" s="3168"/>
      <c r="L8857" s="3085"/>
      <c r="M8857" s="3085"/>
      <c r="N8857" s="3085"/>
      <c r="P8857" s="3206"/>
    </row>
    <row r="8858" spans="1:16" s="3084" customFormat="1" ht="15">
      <c r="A8858" s="3085"/>
      <c r="K8858" s="3168"/>
      <c r="L8858" s="3085"/>
      <c r="M8858" s="3085"/>
      <c r="N8858" s="3085"/>
      <c r="P8858" s="3206"/>
    </row>
    <row r="8859" spans="1:16" s="3084" customFormat="1" ht="15">
      <c r="A8859" s="3085"/>
      <c r="K8859" s="3168"/>
      <c r="L8859" s="3085"/>
      <c r="M8859" s="3085"/>
      <c r="N8859" s="3085"/>
      <c r="P8859" s="3206"/>
    </row>
    <row r="8860" spans="1:16" s="3084" customFormat="1" ht="15">
      <c r="A8860" s="3085"/>
      <c r="K8860" s="3168"/>
      <c r="L8860" s="3085"/>
      <c r="M8860" s="3085"/>
      <c r="N8860" s="3085"/>
      <c r="P8860" s="3206"/>
    </row>
    <row r="8861" spans="1:16" s="3084" customFormat="1" ht="15">
      <c r="A8861" s="3085"/>
      <c r="K8861" s="3168"/>
      <c r="L8861" s="3085"/>
      <c r="M8861" s="3085"/>
      <c r="N8861" s="3085"/>
      <c r="P8861" s="3206"/>
    </row>
    <row r="8862" spans="1:16" s="3084" customFormat="1" ht="15">
      <c r="A8862" s="3085"/>
      <c r="K8862" s="3168"/>
      <c r="L8862" s="3085"/>
      <c r="M8862" s="3085"/>
      <c r="N8862" s="3085"/>
      <c r="P8862" s="3206"/>
    </row>
    <row r="8863" spans="1:16" s="3084" customFormat="1" ht="15">
      <c r="A8863" s="3085"/>
      <c r="K8863" s="3168"/>
      <c r="L8863" s="3085"/>
      <c r="M8863" s="3085"/>
      <c r="N8863" s="3085"/>
      <c r="P8863" s="3206"/>
    </row>
    <row r="8864" spans="1:16" s="3084" customFormat="1" ht="15">
      <c r="A8864" s="3085"/>
      <c r="K8864" s="3168"/>
      <c r="L8864" s="3085"/>
      <c r="M8864" s="3085"/>
      <c r="N8864" s="3085"/>
      <c r="P8864" s="3206"/>
    </row>
    <row r="8865" spans="1:16" s="3084" customFormat="1" ht="15">
      <c r="A8865" s="3085"/>
      <c r="K8865" s="3168"/>
      <c r="L8865" s="3085"/>
      <c r="M8865" s="3085"/>
      <c r="N8865" s="3085"/>
      <c r="P8865" s="3206"/>
    </row>
    <row r="8866" spans="1:16" s="3084" customFormat="1" ht="15">
      <c r="A8866" s="3085"/>
      <c r="K8866" s="3168"/>
      <c r="L8866" s="3085"/>
      <c r="M8866" s="3085"/>
      <c r="N8866" s="3085"/>
      <c r="P8866" s="3206"/>
    </row>
    <row r="8867" spans="1:16" s="3084" customFormat="1" ht="15">
      <c r="A8867" s="3085"/>
      <c r="K8867" s="3168"/>
      <c r="L8867" s="3085"/>
      <c r="M8867" s="3085"/>
      <c r="N8867" s="3085"/>
      <c r="P8867" s="3206"/>
    </row>
    <row r="8868" spans="1:16" s="3084" customFormat="1" ht="15">
      <c r="A8868" s="3085"/>
      <c r="K8868" s="3168"/>
      <c r="L8868" s="3085"/>
      <c r="M8868" s="3085"/>
      <c r="N8868" s="3085"/>
      <c r="P8868" s="3206"/>
    </row>
    <row r="8869" spans="1:16" s="3084" customFormat="1" ht="15">
      <c r="A8869" s="3085"/>
      <c r="K8869" s="3168"/>
      <c r="L8869" s="3085"/>
      <c r="M8869" s="3085"/>
      <c r="N8869" s="3085"/>
      <c r="P8869" s="3206"/>
    </row>
    <row r="8870" spans="1:16" s="3084" customFormat="1" ht="15">
      <c r="A8870" s="3085"/>
      <c r="K8870" s="3168"/>
      <c r="L8870" s="3085"/>
      <c r="M8870" s="3085"/>
      <c r="N8870" s="3085"/>
      <c r="P8870" s="3206"/>
    </row>
    <row r="8871" spans="1:16" s="3084" customFormat="1" ht="15">
      <c r="A8871" s="3085"/>
      <c r="K8871" s="3168"/>
      <c r="L8871" s="3085"/>
      <c r="M8871" s="3085"/>
      <c r="N8871" s="3085"/>
      <c r="P8871" s="3206"/>
    </row>
    <row r="8872" spans="1:16" s="3084" customFormat="1" ht="15">
      <c r="A8872" s="3085"/>
      <c r="K8872" s="3168"/>
      <c r="L8872" s="3085"/>
      <c r="M8872" s="3085"/>
      <c r="N8872" s="3085"/>
      <c r="P8872" s="3206"/>
    </row>
    <row r="8873" spans="1:16" s="3084" customFormat="1" ht="15">
      <c r="A8873" s="3085"/>
      <c r="K8873" s="3168"/>
      <c r="L8873" s="3085"/>
      <c r="M8873" s="3085"/>
      <c r="N8873" s="3085"/>
      <c r="P8873" s="3206"/>
    </row>
    <row r="8874" spans="1:16" s="3084" customFormat="1" ht="15">
      <c r="A8874" s="3085"/>
      <c r="K8874" s="3168"/>
      <c r="L8874" s="3085"/>
      <c r="M8874" s="3085"/>
      <c r="N8874" s="3085"/>
      <c r="P8874" s="3206"/>
    </row>
    <row r="8875" spans="1:16" s="3084" customFormat="1" ht="15">
      <c r="A8875" s="3085"/>
      <c r="K8875" s="3168"/>
      <c r="L8875" s="3085"/>
      <c r="M8875" s="3085"/>
      <c r="N8875" s="3085"/>
      <c r="P8875" s="3206"/>
    </row>
    <row r="8876" spans="1:16" s="3084" customFormat="1" ht="15">
      <c r="A8876" s="3085"/>
      <c r="K8876" s="3168"/>
      <c r="L8876" s="3085"/>
      <c r="M8876" s="3085"/>
      <c r="N8876" s="3085"/>
      <c r="P8876" s="3206"/>
    </row>
    <row r="8877" spans="1:16" s="3084" customFormat="1" ht="15">
      <c r="A8877" s="3085"/>
      <c r="K8877" s="3168"/>
      <c r="L8877" s="3085"/>
      <c r="M8877" s="3085"/>
      <c r="N8877" s="3085"/>
      <c r="P8877" s="3206"/>
    </row>
    <row r="8878" spans="1:16" s="3084" customFormat="1" ht="15">
      <c r="A8878" s="3085"/>
      <c r="K8878" s="3168"/>
      <c r="L8878" s="3085"/>
      <c r="M8878" s="3085"/>
      <c r="N8878" s="3085"/>
      <c r="P8878" s="3206"/>
    </row>
    <row r="8879" spans="1:16" s="3084" customFormat="1" ht="15">
      <c r="A8879" s="3085"/>
      <c r="K8879" s="3168"/>
      <c r="L8879" s="3085"/>
      <c r="M8879" s="3085"/>
      <c r="N8879" s="3085"/>
      <c r="P8879" s="3206"/>
    </row>
    <row r="8880" spans="1:16" s="3084" customFormat="1" ht="15">
      <c r="A8880" s="3085"/>
      <c r="K8880" s="3168"/>
      <c r="L8880" s="3085"/>
      <c r="M8880" s="3085"/>
      <c r="N8880" s="3085"/>
      <c r="P8880" s="3206"/>
    </row>
    <row r="8881" spans="1:16" s="3084" customFormat="1" ht="15">
      <c r="A8881" s="3085"/>
      <c r="K8881" s="3168"/>
      <c r="L8881" s="3085"/>
      <c r="M8881" s="3085"/>
      <c r="N8881" s="3085"/>
      <c r="P8881" s="3206"/>
    </row>
    <row r="8882" spans="1:16" s="3084" customFormat="1" ht="15">
      <c r="A8882" s="3085"/>
      <c r="K8882" s="3168"/>
      <c r="L8882" s="3085"/>
      <c r="M8882" s="3085"/>
      <c r="N8882" s="3085"/>
      <c r="P8882" s="3206"/>
    </row>
    <row r="8883" spans="1:16" s="3084" customFormat="1" ht="15">
      <c r="A8883" s="3085"/>
      <c r="K8883" s="3168"/>
      <c r="L8883" s="3085"/>
      <c r="M8883" s="3085"/>
      <c r="N8883" s="3085"/>
      <c r="P8883" s="3206"/>
    </row>
    <row r="8884" spans="1:16" s="3084" customFormat="1" ht="15">
      <c r="A8884" s="3085"/>
      <c r="K8884" s="3168"/>
      <c r="L8884" s="3085"/>
      <c r="M8884" s="3085"/>
      <c r="N8884" s="3085"/>
      <c r="P8884" s="3206"/>
    </row>
    <row r="8885" spans="1:16" s="3084" customFormat="1" ht="15">
      <c r="A8885" s="3085"/>
      <c r="K8885" s="3168"/>
      <c r="L8885" s="3085"/>
      <c r="M8885" s="3085"/>
      <c r="N8885" s="3085"/>
      <c r="P8885" s="3206"/>
    </row>
    <row r="8886" spans="1:16" s="3084" customFormat="1" ht="15">
      <c r="A8886" s="3085"/>
      <c r="K8886" s="3168"/>
      <c r="L8886" s="3085"/>
      <c r="M8886" s="3085"/>
      <c r="N8886" s="3085"/>
      <c r="P8886" s="3206"/>
    </row>
    <row r="8887" spans="1:16" s="3084" customFormat="1" ht="15">
      <c r="A8887" s="3085"/>
      <c r="K8887" s="3168"/>
      <c r="L8887" s="3085"/>
      <c r="M8887" s="3085"/>
      <c r="N8887" s="3085"/>
      <c r="P8887" s="3206"/>
    </row>
    <row r="8888" spans="1:16" s="3084" customFormat="1" ht="15">
      <c r="A8888" s="3085"/>
      <c r="K8888" s="3168"/>
      <c r="L8888" s="3085"/>
      <c r="M8888" s="3085"/>
      <c r="N8888" s="3085"/>
      <c r="P8888" s="3206"/>
    </row>
    <row r="8889" spans="1:16" s="3084" customFormat="1" ht="15">
      <c r="A8889" s="3085"/>
      <c r="K8889" s="3168"/>
      <c r="L8889" s="3085"/>
      <c r="M8889" s="3085"/>
      <c r="N8889" s="3085"/>
      <c r="P8889" s="3206"/>
    </row>
    <row r="8890" spans="1:16" s="3084" customFormat="1" ht="15">
      <c r="A8890" s="3085"/>
      <c r="K8890" s="3168"/>
      <c r="L8890" s="3085"/>
      <c r="M8890" s="3085"/>
      <c r="N8890" s="3085"/>
      <c r="P8890" s="3206"/>
    </row>
    <row r="8891" spans="1:16" s="3084" customFormat="1" ht="15">
      <c r="A8891" s="3085"/>
      <c r="K8891" s="3168"/>
      <c r="L8891" s="3085"/>
      <c r="M8891" s="3085"/>
      <c r="N8891" s="3085"/>
      <c r="P8891" s="3206"/>
    </row>
    <row r="8892" spans="1:16" s="3084" customFormat="1" ht="15">
      <c r="A8892" s="3085"/>
      <c r="K8892" s="3168"/>
      <c r="L8892" s="3085"/>
      <c r="M8892" s="3085"/>
      <c r="N8892" s="3085"/>
      <c r="P8892" s="3206"/>
    </row>
    <row r="8893" spans="1:16" s="3084" customFormat="1" ht="15">
      <c r="A8893" s="3085"/>
      <c r="K8893" s="3168"/>
      <c r="L8893" s="3085"/>
      <c r="M8893" s="3085"/>
      <c r="N8893" s="3085"/>
      <c r="P8893" s="3206"/>
    </row>
    <row r="8894" spans="1:16" s="3084" customFormat="1" ht="15">
      <c r="A8894" s="3085"/>
      <c r="K8894" s="3168"/>
      <c r="L8894" s="3085"/>
      <c r="M8894" s="3085"/>
      <c r="N8894" s="3085"/>
      <c r="P8894" s="3206"/>
    </row>
    <row r="8895" spans="1:16" s="3084" customFormat="1" ht="15">
      <c r="A8895" s="3085"/>
      <c r="K8895" s="3168"/>
      <c r="L8895" s="3085"/>
      <c r="M8895" s="3085"/>
      <c r="N8895" s="3085"/>
      <c r="P8895" s="3206"/>
    </row>
    <row r="8896" spans="1:16" s="3084" customFormat="1" ht="15">
      <c r="A8896" s="3085"/>
      <c r="K8896" s="3168"/>
      <c r="L8896" s="3085"/>
      <c r="M8896" s="3085"/>
      <c r="N8896" s="3085"/>
      <c r="P8896" s="3206"/>
    </row>
    <row r="8897" spans="1:16" s="3084" customFormat="1" ht="15">
      <c r="A8897" s="3085"/>
      <c r="K8897" s="3168"/>
      <c r="L8897" s="3085"/>
      <c r="M8897" s="3085"/>
      <c r="N8897" s="3085"/>
      <c r="P8897" s="3206"/>
    </row>
    <row r="8898" spans="1:16" s="3084" customFormat="1" ht="15">
      <c r="A8898" s="3085"/>
      <c r="K8898" s="3168"/>
      <c r="L8898" s="3085"/>
      <c r="M8898" s="3085"/>
      <c r="N8898" s="3085"/>
      <c r="P8898" s="3206"/>
    </row>
    <row r="8899" spans="1:16" s="3084" customFormat="1" ht="15">
      <c r="A8899" s="3085"/>
      <c r="K8899" s="3168"/>
      <c r="L8899" s="3085"/>
      <c r="M8899" s="3085"/>
      <c r="N8899" s="3085"/>
      <c r="P8899" s="3206"/>
    </row>
    <row r="8900" spans="1:16" s="3084" customFormat="1" ht="15">
      <c r="A8900" s="3085"/>
      <c r="K8900" s="3168"/>
      <c r="L8900" s="3085"/>
      <c r="M8900" s="3085"/>
      <c r="N8900" s="3085"/>
      <c r="P8900" s="3206"/>
    </row>
    <row r="8901" spans="1:16" s="3084" customFormat="1" ht="15">
      <c r="A8901" s="3085"/>
      <c r="K8901" s="3168"/>
      <c r="L8901" s="3085"/>
      <c r="M8901" s="3085"/>
      <c r="N8901" s="3085"/>
      <c r="P8901" s="3206"/>
    </row>
    <row r="8902" spans="1:16" s="3084" customFormat="1" ht="15">
      <c r="A8902" s="3085"/>
      <c r="K8902" s="3168"/>
      <c r="L8902" s="3085"/>
      <c r="M8902" s="3085"/>
      <c r="N8902" s="3085"/>
      <c r="P8902" s="3206"/>
    </row>
    <row r="8903" spans="1:16" s="3084" customFormat="1" ht="15">
      <c r="A8903" s="3085"/>
      <c r="K8903" s="3168"/>
      <c r="L8903" s="3085"/>
      <c r="M8903" s="3085"/>
      <c r="N8903" s="3085"/>
      <c r="P8903" s="3206"/>
    </row>
    <row r="8904" spans="1:16" s="3084" customFormat="1" ht="15">
      <c r="A8904" s="3085"/>
      <c r="K8904" s="3168"/>
      <c r="L8904" s="3085"/>
      <c r="M8904" s="3085"/>
      <c r="N8904" s="3085"/>
      <c r="P8904" s="3206"/>
    </row>
    <row r="8905" spans="1:16" s="3084" customFormat="1" ht="15">
      <c r="A8905" s="3085"/>
      <c r="K8905" s="3168"/>
      <c r="L8905" s="3085"/>
      <c r="M8905" s="3085"/>
      <c r="N8905" s="3085"/>
      <c r="P8905" s="3206"/>
    </row>
    <row r="8906" spans="1:16" s="3084" customFormat="1" ht="15">
      <c r="A8906" s="3085"/>
      <c r="K8906" s="3168"/>
      <c r="L8906" s="3085"/>
      <c r="M8906" s="3085"/>
      <c r="N8906" s="3085"/>
      <c r="P8906" s="3206"/>
    </row>
    <row r="8907" spans="1:16" s="3084" customFormat="1" ht="15">
      <c r="A8907" s="3085"/>
      <c r="K8907" s="3168"/>
      <c r="L8907" s="3085"/>
      <c r="M8907" s="3085"/>
      <c r="N8907" s="3085"/>
      <c r="P8907" s="3206"/>
    </row>
    <row r="8908" spans="1:16" s="3084" customFormat="1" ht="15">
      <c r="A8908" s="3085"/>
      <c r="K8908" s="3168"/>
      <c r="L8908" s="3085"/>
      <c r="M8908" s="3085"/>
      <c r="N8908" s="3085"/>
      <c r="P8908" s="3206"/>
    </row>
    <row r="8909" spans="1:16" s="3084" customFormat="1" ht="15">
      <c r="A8909" s="3085"/>
      <c r="K8909" s="3168"/>
      <c r="L8909" s="3085"/>
      <c r="M8909" s="3085"/>
      <c r="N8909" s="3085"/>
      <c r="P8909" s="3206"/>
    </row>
    <row r="8910" spans="1:16" s="3084" customFormat="1" ht="15">
      <c r="A8910" s="3085"/>
      <c r="K8910" s="3168"/>
      <c r="L8910" s="3085"/>
      <c r="M8910" s="3085"/>
      <c r="N8910" s="3085"/>
      <c r="P8910" s="3206"/>
    </row>
    <row r="8911" spans="1:16" s="3084" customFormat="1" ht="15">
      <c r="A8911" s="3085"/>
      <c r="K8911" s="3168"/>
      <c r="L8911" s="3085"/>
      <c r="M8911" s="3085"/>
      <c r="N8911" s="3085"/>
      <c r="P8911" s="3206"/>
    </row>
    <row r="8912" spans="1:16" s="3084" customFormat="1" ht="15">
      <c r="A8912" s="3085"/>
      <c r="K8912" s="3168"/>
      <c r="L8912" s="3085"/>
      <c r="M8912" s="3085"/>
      <c r="N8912" s="3085"/>
      <c r="P8912" s="3206"/>
    </row>
    <row r="8913" spans="1:16" s="3084" customFormat="1" ht="15">
      <c r="A8913" s="3085"/>
      <c r="K8913" s="3168"/>
      <c r="L8913" s="3085"/>
      <c r="M8913" s="3085"/>
      <c r="N8913" s="3085"/>
      <c r="P8913" s="3206"/>
    </row>
    <row r="8914" spans="1:16" s="3084" customFormat="1" ht="15">
      <c r="A8914" s="3085"/>
      <c r="K8914" s="3168"/>
      <c r="L8914" s="3085"/>
      <c r="M8914" s="3085"/>
      <c r="N8914" s="3085"/>
      <c r="P8914" s="3206"/>
    </row>
    <row r="8915" spans="1:16" s="3084" customFormat="1" ht="15">
      <c r="A8915" s="3085"/>
      <c r="K8915" s="3168"/>
      <c r="L8915" s="3085"/>
      <c r="M8915" s="3085"/>
      <c r="N8915" s="3085"/>
      <c r="P8915" s="3206"/>
    </row>
    <row r="8916" spans="1:16" s="3084" customFormat="1" ht="15">
      <c r="A8916" s="3085"/>
      <c r="K8916" s="3168"/>
      <c r="L8916" s="3085"/>
      <c r="M8916" s="3085"/>
      <c r="N8916" s="3085"/>
      <c r="P8916" s="3206"/>
    </row>
    <row r="8917" spans="1:16" s="3084" customFormat="1" ht="15">
      <c r="A8917" s="3085"/>
      <c r="K8917" s="3168"/>
      <c r="L8917" s="3085"/>
      <c r="M8917" s="3085"/>
      <c r="N8917" s="3085"/>
      <c r="P8917" s="3206"/>
    </row>
    <row r="8918" spans="1:16" s="3084" customFormat="1" ht="15">
      <c r="A8918" s="3085"/>
      <c r="K8918" s="3168"/>
      <c r="L8918" s="3085"/>
      <c r="M8918" s="3085"/>
      <c r="N8918" s="3085"/>
      <c r="P8918" s="3206"/>
    </row>
    <row r="8919" spans="1:16" s="3084" customFormat="1" ht="15">
      <c r="A8919" s="3085"/>
      <c r="K8919" s="3168"/>
      <c r="L8919" s="3085"/>
      <c r="M8919" s="3085"/>
      <c r="N8919" s="3085"/>
      <c r="P8919" s="3206"/>
    </row>
    <row r="8920" spans="1:16" s="3084" customFormat="1" ht="15">
      <c r="A8920" s="3085"/>
      <c r="K8920" s="3168"/>
      <c r="L8920" s="3085"/>
      <c r="M8920" s="3085"/>
      <c r="N8920" s="3085"/>
      <c r="P8920" s="3206"/>
    </row>
    <row r="8921" spans="1:16" s="3084" customFormat="1" ht="15">
      <c r="A8921" s="3085"/>
      <c r="K8921" s="3168"/>
      <c r="L8921" s="3085"/>
      <c r="M8921" s="3085"/>
      <c r="N8921" s="3085"/>
      <c r="P8921" s="3206"/>
    </row>
    <row r="8922" spans="1:16" s="3084" customFormat="1" ht="15">
      <c r="A8922" s="3085"/>
      <c r="K8922" s="3168"/>
      <c r="L8922" s="3085"/>
      <c r="M8922" s="3085"/>
      <c r="N8922" s="3085"/>
      <c r="P8922" s="3206"/>
    </row>
    <row r="8923" spans="1:16" s="3084" customFormat="1" ht="15">
      <c r="A8923" s="3085"/>
      <c r="K8923" s="3168"/>
      <c r="L8923" s="3085"/>
      <c r="M8923" s="3085"/>
      <c r="N8923" s="3085"/>
      <c r="P8923" s="3206"/>
    </row>
    <row r="8924" spans="1:16" s="3084" customFormat="1" ht="15">
      <c r="A8924" s="3085"/>
      <c r="K8924" s="3168"/>
      <c r="L8924" s="3085"/>
      <c r="M8924" s="3085"/>
      <c r="N8924" s="3085"/>
      <c r="P8924" s="3206"/>
    </row>
    <row r="8925" spans="1:16" s="3084" customFormat="1" ht="15">
      <c r="A8925" s="3085"/>
      <c r="K8925" s="3168"/>
      <c r="L8925" s="3085"/>
      <c r="M8925" s="3085"/>
      <c r="N8925" s="3085"/>
      <c r="P8925" s="3206"/>
    </row>
    <row r="8926" spans="1:16" s="3084" customFormat="1" ht="15">
      <c r="A8926" s="3085"/>
      <c r="K8926" s="3168"/>
      <c r="L8926" s="3085"/>
      <c r="M8926" s="3085"/>
      <c r="N8926" s="3085"/>
      <c r="P8926" s="3206"/>
    </row>
    <row r="8927" spans="1:16" s="3084" customFormat="1" ht="15">
      <c r="A8927" s="3085"/>
      <c r="K8927" s="3168"/>
      <c r="L8927" s="3085"/>
      <c r="M8927" s="3085"/>
      <c r="N8927" s="3085"/>
      <c r="P8927" s="3206"/>
    </row>
    <row r="8928" spans="1:16" s="3084" customFormat="1" ht="15">
      <c r="A8928" s="3085"/>
      <c r="K8928" s="3168"/>
      <c r="L8928" s="3085"/>
      <c r="M8928" s="3085"/>
      <c r="N8928" s="3085"/>
      <c r="P8928" s="3206"/>
    </row>
    <row r="8929" spans="1:16" s="3084" customFormat="1" ht="15">
      <c r="A8929" s="3085"/>
      <c r="K8929" s="3168"/>
      <c r="L8929" s="3085"/>
      <c r="M8929" s="3085"/>
      <c r="N8929" s="3085"/>
      <c r="P8929" s="3206"/>
    </row>
    <row r="8930" spans="1:16" s="3084" customFormat="1" ht="15">
      <c r="A8930" s="3085"/>
      <c r="K8930" s="3168"/>
      <c r="L8930" s="3085"/>
      <c r="M8930" s="3085"/>
      <c r="N8930" s="3085"/>
      <c r="P8930" s="3206"/>
    </row>
    <row r="8931" spans="1:16" s="3084" customFormat="1" ht="15">
      <c r="A8931" s="3085"/>
      <c r="K8931" s="3168"/>
      <c r="L8931" s="3085"/>
      <c r="M8931" s="3085"/>
      <c r="N8931" s="3085"/>
      <c r="P8931" s="3206"/>
    </row>
    <row r="8932" spans="1:16" s="3084" customFormat="1" ht="15">
      <c r="A8932" s="3085"/>
      <c r="K8932" s="3168"/>
      <c r="L8932" s="3085"/>
      <c r="M8932" s="3085"/>
      <c r="N8932" s="3085"/>
      <c r="P8932" s="3206"/>
    </row>
    <row r="8933" spans="1:16" s="3084" customFormat="1" ht="15">
      <c r="A8933" s="3085"/>
      <c r="K8933" s="3168"/>
      <c r="L8933" s="3085"/>
      <c r="M8933" s="3085"/>
      <c r="N8933" s="3085"/>
      <c r="P8933" s="3206"/>
    </row>
    <row r="8934" spans="1:16" s="3084" customFormat="1" ht="15">
      <c r="A8934" s="3085"/>
      <c r="K8934" s="3168"/>
      <c r="L8934" s="3085"/>
      <c r="M8934" s="3085"/>
      <c r="N8934" s="3085"/>
      <c r="P8934" s="3206"/>
    </row>
    <row r="8935" spans="1:16" s="3084" customFormat="1" ht="15">
      <c r="A8935" s="3085"/>
      <c r="K8935" s="3168"/>
      <c r="L8935" s="3085"/>
      <c r="M8935" s="3085"/>
      <c r="N8935" s="3085"/>
      <c r="P8935" s="3206"/>
    </row>
    <row r="8936" spans="1:16" s="3084" customFormat="1" ht="15">
      <c r="A8936" s="3085"/>
      <c r="K8936" s="3168"/>
      <c r="L8936" s="3085"/>
      <c r="M8936" s="3085"/>
      <c r="N8936" s="3085"/>
      <c r="P8936" s="3206"/>
    </row>
    <row r="8937" spans="1:16" s="3084" customFormat="1" ht="15">
      <c r="A8937" s="3085"/>
      <c r="K8937" s="3168"/>
      <c r="L8937" s="3085"/>
      <c r="M8937" s="3085"/>
      <c r="N8937" s="3085"/>
      <c r="P8937" s="3206"/>
    </row>
    <row r="8938" spans="1:16" s="3084" customFormat="1" ht="15">
      <c r="A8938" s="3085"/>
      <c r="K8938" s="3168"/>
      <c r="L8938" s="3085"/>
      <c r="M8938" s="3085"/>
      <c r="N8938" s="3085"/>
      <c r="P8938" s="3206"/>
    </row>
    <row r="8939" spans="1:16" s="3084" customFormat="1" ht="15">
      <c r="A8939" s="3085"/>
      <c r="K8939" s="3168"/>
      <c r="L8939" s="3085"/>
      <c r="M8939" s="3085"/>
      <c r="N8939" s="3085"/>
      <c r="P8939" s="3206"/>
    </row>
    <row r="8940" spans="1:16" s="3084" customFormat="1" ht="15">
      <c r="A8940" s="3085"/>
      <c r="K8940" s="3168"/>
      <c r="L8940" s="3085"/>
      <c r="M8940" s="3085"/>
      <c r="N8940" s="3085"/>
      <c r="P8940" s="3206"/>
    </row>
    <row r="8941" spans="1:16" s="3084" customFormat="1" ht="15">
      <c r="A8941" s="3085"/>
      <c r="K8941" s="3168"/>
      <c r="L8941" s="3085"/>
      <c r="M8941" s="3085"/>
      <c r="N8941" s="3085"/>
      <c r="P8941" s="3206"/>
    </row>
    <row r="8942" spans="1:16" s="3084" customFormat="1" ht="15">
      <c r="A8942" s="3085"/>
      <c r="K8942" s="3168"/>
      <c r="L8942" s="3085"/>
      <c r="M8942" s="3085"/>
      <c r="N8942" s="3085"/>
      <c r="P8942" s="3206"/>
    </row>
    <row r="8943" spans="1:16" s="3084" customFormat="1" ht="15">
      <c r="A8943" s="3085"/>
      <c r="K8943" s="3168"/>
      <c r="L8943" s="3085"/>
      <c r="M8943" s="3085"/>
      <c r="N8943" s="3085"/>
      <c r="P8943" s="3206"/>
    </row>
    <row r="8944" spans="1:16" s="3084" customFormat="1" ht="15">
      <c r="A8944" s="3085"/>
      <c r="K8944" s="3168"/>
      <c r="L8944" s="3085"/>
      <c r="M8944" s="3085"/>
      <c r="N8944" s="3085"/>
      <c r="P8944" s="3206"/>
    </row>
    <row r="8945" spans="1:16" s="3084" customFormat="1" ht="15">
      <c r="A8945" s="3085"/>
      <c r="K8945" s="3168"/>
      <c r="L8945" s="3085"/>
      <c r="M8945" s="3085"/>
      <c r="N8945" s="3085"/>
      <c r="P8945" s="3206"/>
    </row>
    <row r="8946" spans="1:16" s="3084" customFormat="1" ht="15">
      <c r="A8946" s="3085"/>
      <c r="K8946" s="3168"/>
      <c r="L8946" s="3085"/>
      <c r="M8946" s="3085"/>
      <c r="N8946" s="3085"/>
      <c r="P8946" s="3206"/>
    </row>
    <row r="8947" spans="1:16" s="3084" customFormat="1" ht="15">
      <c r="A8947" s="3085"/>
      <c r="K8947" s="3168"/>
      <c r="L8947" s="3085"/>
      <c r="M8947" s="3085"/>
      <c r="N8947" s="3085"/>
      <c r="P8947" s="3206"/>
    </row>
    <row r="8948" spans="1:16" s="3084" customFormat="1" ht="15">
      <c r="A8948" s="3085"/>
      <c r="K8948" s="3168"/>
      <c r="L8948" s="3085"/>
      <c r="M8948" s="3085"/>
      <c r="N8948" s="3085"/>
      <c r="P8948" s="3206"/>
    </row>
    <row r="8949" spans="1:16" s="3084" customFormat="1" ht="15">
      <c r="A8949" s="3085"/>
      <c r="K8949" s="3168"/>
      <c r="L8949" s="3085"/>
      <c r="M8949" s="3085"/>
      <c r="N8949" s="3085"/>
      <c r="P8949" s="3206"/>
    </row>
    <row r="8950" spans="1:16" s="3084" customFormat="1" ht="15">
      <c r="A8950" s="3085"/>
      <c r="K8950" s="3168"/>
      <c r="L8950" s="3085"/>
      <c r="M8950" s="3085"/>
      <c r="N8950" s="3085"/>
      <c r="P8950" s="3206"/>
    </row>
    <row r="8951" spans="1:16" s="3084" customFormat="1" ht="15">
      <c r="A8951" s="3085"/>
      <c r="K8951" s="3168"/>
      <c r="L8951" s="3085"/>
      <c r="M8951" s="3085"/>
      <c r="N8951" s="3085"/>
      <c r="P8951" s="3206"/>
    </row>
    <row r="8952" spans="1:16" s="3084" customFormat="1" ht="15">
      <c r="A8952" s="3085"/>
      <c r="K8952" s="3168"/>
      <c r="L8952" s="3085"/>
      <c r="M8952" s="3085"/>
      <c r="N8952" s="3085"/>
      <c r="P8952" s="3206"/>
    </row>
    <row r="8953" spans="1:16" s="3084" customFormat="1" ht="15">
      <c r="A8953" s="3085"/>
      <c r="K8953" s="3168"/>
      <c r="L8953" s="3085"/>
      <c r="M8953" s="3085"/>
      <c r="N8953" s="3085"/>
      <c r="P8953" s="3206"/>
    </row>
    <row r="8954" spans="1:16" s="3084" customFormat="1" ht="15">
      <c r="A8954" s="3085"/>
      <c r="K8954" s="3168"/>
      <c r="L8954" s="3085"/>
      <c r="M8954" s="3085"/>
      <c r="N8954" s="3085"/>
      <c r="P8954" s="3206"/>
    </row>
    <row r="8955" spans="1:16" s="3084" customFormat="1" ht="15">
      <c r="A8955" s="3085"/>
      <c r="K8955" s="3168"/>
      <c r="L8955" s="3085"/>
      <c r="M8955" s="3085"/>
      <c r="N8955" s="3085"/>
      <c r="P8955" s="3206"/>
    </row>
    <row r="8956" spans="1:16" s="3084" customFormat="1" ht="15">
      <c r="A8956" s="3085"/>
      <c r="K8956" s="3168"/>
      <c r="L8956" s="3085"/>
      <c r="M8956" s="3085"/>
      <c r="N8956" s="3085"/>
      <c r="P8956" s="3206"/>
    </row>
    <row r="8957" spans="1:16" s="3084" customFormat="1" ht="15">
      <c r="A8957" s="3085"/>
      <c r="K8957" s="3168"/>
      <c r="L8957" s="3085"/>
      <c r="M8957" s="3085"/>
      <c r="N8957" s="3085"/>
      <c r="P8957" s="3206"/>
    </row>
    <row r="8958" spans="1:16" s="3084" customFormat="1" ht="15">
      <c r="A8958" s="3085"/>
      <c r="K8958" s="3168"/>
      <c r="L8958" s="3085"/>
      <c r="M8958" s="3085"/>
      <c r="N8958" s="3085"/>
      <c r="P8958" s="3206"/>
    </row>
    <row r="8959" spans="1:16" s="3084" customFormat="1" ht="15">
      <c r="A8959" s="3085"/>
      <c r="K8959" s="3168"/>
      <c r="L8959" s="3085"/>
      <c r="M8959" s="3085"/>
      <c r="N8959" s="3085"/>
      <c r="P8959" s="3206"/>
    </row>
    <row r="8960" spans="1:16" s="3084" customFormat="1" ht="15">
      <c r="A8960" s="3085"/>
      <c r="K8960" s="3168"/>
      <c r="L8960" s="3085"/>
      <c r="M8960" s="3085"/>
      <c r="N8960" s="3085"/>
      <c r="P8960" s="3206"/>
    </row>
    <row r="8961" spans="1:16" s="3084" customFormat="1" ht="15">
      <c r="A8961" s="3085"/>
      <c r="K8961" s="3168"/>
      <c r="L8961" s="3085"/>
      <c r="M8961" s="3085"/>
      <c r="N8961" s="3085"/>
      <c r="P8961" s="3206"/>
    </row>
    <row r="8962" spans="1:16" s="3084" customFormat="1" ht="15">
      <c r="A8962" s="3085"/>
      <c r="K8962" s="3168"/>
      <c r="L8962" s="3085"/>
      <c r="M8962" s="3085"/>
      <c r="N8962" s="3085"/>
      <c r="P8962" s="3206"/>
    </row>
    <row r="8963" spans="1:16" s="3084" customFormat="1" ht="15">
      <c r="A8963" s="3085"/>
      <c r="K8963" s="3168"/>
      <c r="L8963" s="3085"/>
      <c r="M8963" s="3085"/>
      <c r="N8963" s="3085"/>
      <c r="P8963" s="3206"/>
    </row>
    <row r="8964" spans="1:16" s="3084" customFormat="1" ht="15">
      <c r="A8964" s="3085"/>
      <c r="K8964" s="3168"/>
      <c r="L8964" s="3085"/>
      <c r="M8964" s="3085"/>
      <c r="N8964" s="3085"/>
      <c r="P8964" s="3206"/>
    </row>
    <row r="8965" spans="1:16" s="3084" customFormat="1" ht="15">
      <c r="A8965" s="3085"/>
      <c r="K8965" s="3168"/>
      <c r="L8965" s="3085"/>
      <c r="M8965" s="3085"/>
      <c r="N8965" s="3085"/>
      <c r="P8965" s="3206"/>
    </row>
    <row r="8966" spans="1:16" s="3084" customFormat="1" ht="15">
      <c r="A8966" s="3085"/>
      <c r="K8966" s="3168"/>
      <c r="L8966" s="3085"/>
      <c r="M8966" s="3085"/>
      <c r="N8966" s="3085"/>
      <c r="P8966" s="3206"/>
    </row>
    <row r="8967" spans="1:16" s="3084" customFormat="1" ht="15">
      <c r="A8967" s="3085"/>
      <c r="K8967" s="3168"/>
      <c r="L8967" s="3085"/>
      <c r="M8967" s="3085"/>
      <c r="N8967" s="3085"/>
      <c r="P8967" s="3206"/>
    </row>
    <row r="8968" spans="1:16" s="3084" customFormat="1" ht="15">
      <c r="A8968" s="3085"/>
      <c r="K8968" s="3168"/>
      <c r="L8968" s="3085"/>
      <c r="M8968" s="3085"/>
      <c r="N8968" s="3085"/>
      <c r="P8968" s="3206"/>
    </row>
    <row r="8969" spans="1:16" s="3084" customFormat="1" ht="15">
      <c r="A8969" s="3085"/>
      <c r="K8969" s="3168"/>
      <c r="L8969" s="3085"/>
      <c r="M8969" s="3085"/>
      <c r="N8969" s="3085"/>
      <c r="P8969" s="3206"/>
    </row>
    <row r="8970" spans="1:16" s="3084" customFormat="1" ht="15">
      <c r="A8970" s="3085"/>
      <c r="K8970" s="3168"/>
      <c r="L8970" s="3085"/>
      <c r="M8970" s="3085"/>
      <c r="N8970" s="3085"/>
      <c r="P8970" s="3206"/>
    </row>
    <row r="8971" spans="1:16" s="3084" customFormat="1" ht="15">
      <c r="A8971" s="3085"/>
      <c r="K8971" s="3168"/>
      <c r="L8971" s="3085"/>
      <c r="M8971" s="3085"/>
      <c r="N8971" s="3085"/>
      <c r="P8971" s="3206"/>
    </row>
    <row r="8972" spans="1:16" s="3084" customFormat="1" ht="15">
      <c r="A8972" s="3085"/>
      <c r="K8972" s="3168"/>
      <c r="L8972" s="3085"/>
      <c r="M8972" s="3085"/>
      <c r="N8972" s="3085"/>
      <c r="P8972" s="3206"/>
    </row>
    <row r="8973" spans="1:16" s="3084" customFormat="1" ht="15">
      <c r="A8973" s="3085"/>
      <c r="K8973" s="3168"/>
      <c r="L8973" s="3085"/>
      <c r="M8973" s="3085"/>
      <c r="N8973" s="3085"/>
      <c r="P8973" s="3206"/>
    </row>
    <row r="8974" spans="1:16" s="3084" customFormat="1" ht="15">
      <c r="A8974" s="3085"/>
      <c r="K8974" s="3168"/>
      <c r="L8974" s="3085"/>
      <c r="M8974" s="3085"/>
      <c r="N8974" s="3085"/>
      <c r="P8974" s="3206"/>
    </row>
    <row r="8975" spans="1:16" s="3084" customFormat="1" ht="15">
      <c r="A8975" s="3085"/>
      <c r="K8975" s="3168"/>
      <c r="L8975" s="3085"/>
      <c r="M8975" s="3085"/>
      <c r="N8975" s="3085"/>
      <c r="P8975" s="3206"/>
    </row>
    <row r="8976" spans="1:16" s="3084" customFormat="1" ht="15">
      <c r="A8976" s="3085"/>
      <c r="K8976" s="3168"/>
      <c r="L8976" s="3085"/>
      <c r="M8976" s="3085"/>
      <c r="N8976" s="3085"/>
      <c r="P8976" s="3206"/>
    </row>
    <row r="8977" spans="1:16" s="3084" customFormat="1" ht="15">
      <c r="A8977" s="3085"/>
      <c r="K8977" s="3168"/>
      <c r="L8977" s="3085"/>
      <c r="M8977" s="3085"/>
      <c r="N8977" s="3085"/>
      <c r="P8977" s="3206"/>
    </row>
    <row r="8978" spans="1:16" s="3084" customFormat="1" ht="15">
      <c r="A8978" s="3085"/>
      <c r="K8978" s="3168"/>
      <c r="L8978" s="3085"/>
      <c r="M8978" s="3085"/>
      <c r="N8978" s="3085"/>
      <c r="P8978" s="3206"/>
    </row>
    <row r="8979" spans="1:16" s="3084" customFormat="1" ht="15">
      <c r="A8979" s="3085"/>
      <c r="K8979" s="3168"/>
      <c r="L8979" s="3085"/>
      <c r="M8979" s="3085"/>
      <c r="N8979" s="3085"/>
      <c r="P8979" s="3206"/>
    </row>
    <row r="8980" spans="1:16" s="3084" customFormat="1" ht="15">
      <c r="A8980" s="3085"/>
      <c r="K8980" s="3168"/>
      <c r="L8980" s="3085"/>
      <c r="M8980" s="3085"/>
      <c r="N8980" s="3085"/>
      <c r="P8980" s="3206"/>
    </row>
    <row r="8981" spans="1:16" s="3084" customFormat="1" ht="15">
      <c r="A8981" s="3085"/>
      <c r="K8981" s="3168"/>
      <c r="L8981" s="3085"/>
      <c r="M8981" s="3085"/>
      <c r="N8981" s="3085"/>
      <c r="P8981" s="3206"/>
    </row>
    <row r="8982" spans="1:16" s="3084" customFormat="1" ht="15">
      <c r="A8982" s="3085"/>
      <c r="K8982" s="3168"/>
      <c r="L8982" s="3085"/>
      <c r="M8982" s="3085"/>
      <c r="N8982" s="3085"/>
      <c r="P8982" s="3206"/>
    </row>
    <row r="8983" spans="1:16" s="3084" customFormat="1" ht="15">
      <c r="A8983" s="3085"/>
      <c r="K8983" s="3168"/>
      <c r="L8983" s="3085"/>
      <c r="M8983" s="3085"/>
      <c r="N8983" s="3085"/>
      <c r="P8983" s="3206"/>
    </row>
    <row r="8984" spans="1:16" s="3084" customFormat="1" ht="15">
      <c r="A8984" s="3085"/>
      <c r="K8984" s="3168"/>
      <c r="L8984" s="3085"/>
      <c r="M8984" s="3085"/>
      <c r="N8984" s="3085"/>
      <c r="P8984" s="3206"/>
    </row>
    <row r="8985" spans="1:16" s="3084" customFormat="1" ht="15">
      <c r="A8985" s="3085"/>
      <c r="K8985" s="3168"/>
      <c r="L8985" s="3085"/>
      <c r="M8985" s="3085"/>
      <c r="N8985" s="3085"/>
      <c r="P8985" s="3206"/>
    </row>
    <row r="8986" spans="1:16" s="3084" customFormat="1" ht="15">
      <c r="A8986" s="3085"/>
      <c r="K8986" s="3168"/>
      <c r="L8986" s="3085"/>
      <c r="M8986" s="3085"/>
      <c r="N8986" s="3085"/>
      <c r="P8986" s="3206"/>
    </row>
    <row r="8987" spans="1:16" s="3084" customFormat="1" ht="15">
      <c r="A8987" s="3085"/>
      <c r="K8987" s="3168"/>
      <c r="L8987" s="3085"/>
      <c r="M8987" s="3085"/>
      <c r="N8987" s="3085"/>
      <c r="P8987" s="3206"/>
    </row>
    <row r="8988" spans="1:16" s="3084" customFormat="1" ht="15">
      <c r="A8988" s="3085"/>
      <c r="K8988" s="3168"/>
      <c r="L8988" s="3085"/>
      <c r="M8988" s="3085"/>
      <c r="N8988" s="3085"/>
      <c r="P8988" s="3206"/>
    </row>
    <row r="8989" spans="1:16" s="3084" customFormat="1" ht="15">
      <c r="A8989" s="3085"/>
      <c r="K8989" s="3168"/>
      <c r="L8989" s="3085"/>
      <c r="M8989" s="3085"/>
      <c r="N8989" s="3085"/>
      <c r="P8989" s="3206"/>
    </row>
    <row r="8990" spans="1:16" s="3084" customFormat="1" ht="15">
      <c r="A8990" s="3085"/>
      <c r="K8990" s="3168"/>
      <c r="L8990" s="3085"/>
      <c r="M8990" s="3085"/>
      <c r="N8990" s="3085"/>
      <c r="P8990" s="3206"/>
    </row>
    <row r="8991" spans="1:16" s="3084" customFormat="1" ht="15">
      <c r="A8991" s="3085"/>
      <c r="K8991" s="3168"/>
      <c r="L8991" s="3085"/>
      <c r="M8991" s="3085"/>
      <c r="N8991" s="3085"/>
      <c r="P8991" s="3206"/>
    </row>
    <row r="8992" spans="1:16" s="3084" customFormat="1" ht="15">
      <c r="A8992" s="3085"/>
      <c r="K8992" s="3168"/>
      <c r="L8992" s="3085"/>
      <c r="M8992" s="3085"/>
      <c r="N8992" s="3085"/>
      <c r="P8992" s="3206"/>
    </row>
    <row r="8993" spans="1:16" s="3084" customFormat="1" ht="15">
      <c r="A8993" s="3085"/>
      <c r="K8993" s="3168"/>
      <c r="L8993" s="3085"/>
      <c r="M8993" s="3085"/>
      <c r="N8993" s="3085"/>
      <c r="P8993" s="3206"/>
    </row>
    <row r="8994" spans="1:16" s="3084" customFormat="1" ht="15">
      <c r="A8994" s="3085"/>
      <c r="K8994" s="3168"/>
      <c r="L8994" s="3085"/>
      <c r="M8994" s="3085"/>
      <c r="N8994" s="3085"/>
      <c r="P8994" s="3206"/>
    </row>
    <row r="8995" spans="1:16" s="3084" customFormat="1" ht="15">
      <c r="A8995" s="3085"/>
      <c r="K8995" s="3168"/>
      <c r="L8995" s="3085"/>
      <c r="M8995" s="3085"/>
      <c r="N8995" s="3085"/>
      <c r="P8995" s="3206"/>
    </row>
    <row r="8996" spans="1:16" s="3084" customFormat="1" ht="15">
      <c r="A8996" s="3085"/>
      <c r="K8996" s="3168"/>
      <c r="L8996" s="3085"/>
      <c r="M8996" s="3085"/>
      <c r="N8996" s="3085"/>
      <c r="P8996" s="3206"/>
    </row>
    <row r="8997" spans="1:16" s="3084" customFormat="1" ht="15">
      <c r="A8997" s="3085"/>
      <c r="K8997" s="3168"/>
      <c r="L8997" s="3085"/>
      <c r="M8997" s="3085"/>
      <c r="N8997" s="3085"/>
      <c r="P8997" s="3206"/>
    </row>
    <row r="8998" spans="1:16" s="3084" customFormat="1" ht="15">
      <c r="A8998" s="3085"/>
      <c r="K8998" s="3168"/>
      <c r="L8998" s="3085"/>
      <c r="M8998" s="3085"/>
      <c r="N8998" s="3085"/>
      <c r="P8998" s="3206"/>
    </row>
    <row r="8999" spans="1:16" s="3084" customFormat="1" ht="15">
      <c r="A8999" s="3085"/>
      <c r="K8999" s="3168"/>
      <c r="L8999" s="3085"/>
      <c r="M8999" s="3085"/>
      <c r="N8999" s="3085"/>
      <c r="P8999" s="3206"/>
    </row>
    <row r="9000" spans="1:16" s="3084" customFormat="1" ht="15">
      <c r="A9000" s="3085"/>
      <c r="K9000" s="3168"/>
      <c r="L9000" s="3085"/>
      <c r="M9000" s="3085"/>
      <c r="N9000" s="3085"/>
      <c r="P9000" s="3206"/>
    </row>
    <row r="9001" spans="1:16" s="3084" customFormat="1" ht="15">
      <c r="A9001" s="3085"/>
      <c r="K9001" s="3168"/>
      <c r="L9001" s="3085"/>
      <c r="M9001" s="3085"/>
      <c r="N9001" s="3085"/>
      <c r="P9001" s="3206"/>
    </row>
    <row r="9002" spans="1:16" s="3084" customFormat="1" ht="15">
      <c r="A9002" s="3085"/>
      <c r="K9002" s="3168"/>
      <c r="L9002" s="3085"/>
      <c r="M9002" s="3085"/>
      <c r="N9002" s="3085"/>
      <c r="P9002" s="3206"/>
    </row>
    <row r="9003" spans="1:16" s="3084" customFormat="1" ht="15">
      <c r="A9003" s="3085"/>
      <c r="K9003" s="3168"/>
      <c r="L9003" s="3085"/>
      <c r="M9003" s="3085"/>
      <c r="N9003" s="3085"/>
      <c r="P9003" s="3206"/>
    </row>
    <row r="9004" spans="1:16" s="3084" customFormat="1" ht="15">
      <c r="A9004" s="3085"/>
      <c r="K9004" s="3168"/>
      <c r="L9004" s="3085"/>
      <c r="M9004" s="3085"/>
      <c r="N9004" s="3085"/>
      <c r="P9004" s="3206"/>
    </row>
    <row r="9005" spans="1:16" s="3084" customFormat="1" ht="15">
      <c r="A9005" s="3085"/>
      <c r="K9005" s="3168"/>
      <c r="L9005" s="3085"/>
      <c r="M9005" s="3085"/>
      <c r="N9005" s="3085"/>
      <c r="P9005" s="3206"/>
    </row>
    <row r="9006" spans="1:16" s="3084" customFormat="1" ht="15">
      <c r="A9006" s="3085"/>
      <c r="K9006" s="3168"/>
      <c r="L9006" s="3085"/>
      <c r="M9006" s="3085"/>
      <c r="N9006" s="3085"/>
      <c r="P9006" s="3206"/>
    </row>
    <row r="9007" spans="1:16" s="3084" customFormat="1" ht="15">
      <c r="A9007" s="3085"/>
      <c r="K9007" s="3168"/>
      <c r="L9007" s="3085"/>
      <c r="M9007" s="3085"/>
      <c r="N9007" s="3085"/>
      <c r="P9007" s="3206"/>
    </row>
    <row r="9008" spans="1:16" s="3084" customFormat="1" ht="15">
      <c r="A9008" s="3085"/>
      <c r="K9008" s="3168"/>
      <c r="L9008" s="3085"/>
      <c r="M9008" s="3085"/>
      <c r="N9008" s="3085"/>
      <c r="P9008" s="3206"/>
    </row>
    <row r="9009" spans="1:16" s="3084" customFormat="1" ht="15">
      <c r="A9009" s="3085"/>
      <c r="K9009" s="3168"/>
      <c r="L9009" s="3085"/>
      <c r="M9009" s="3085"/>
      <c r="N9009" s="3085"/>
      <c r="P9009" s="3206"/>
    </row>
    <row r="9010" spans="1:16" s="3084" customFormat="1" ht="15">
      <c r="A9010" s="3085"/>
      <c r="K9010" s="3168"/>
      <c r="L9010" s="3085"/>
      <c r="M9010" s="3085"/>
      <c r="N9010" s="3085"/>
      <c r="P9010" s="3206"/>
    </row>
    <row r="9011" spans="1:16" s="3084" customFormat="1" ht="15">
      <c r="A9011" s="3085"/>
      <c r="K9011" s="3168"/>
      <c r="L9011" s="3085"/>
      <c r="M9011" s="3085"/>
      <c r="N9011" s="3085"/>
      <c r="P9011" s="3206"/>
    </row>
    <row r="9012" spans="1:16" s="3084" customFormat="1" ht="15">
      <c r="A9012" s="3085"/>
      <c r="K9012" s="3168"/>
      <c r="L9012" s="3085"/>
      <c r="M9012" s="3085"/>
      <c r="N9012" s="3085"/>
      <c r="P9012" s="3206"/>
    </row>
    <row r="9013" spans="1:16" s="3084" customFormat="1" ht="15">
      <c r="A9013" s="3085"/>
      <c r="K9013" s="3168"/>
      <c r="L9013" s="3085"/>
      <c r="M9013" s="3085"/>
      <c r="N9013" s="3085"/>
      <c r="P9013" s="3206"/>
    </row>
    <row r="9014" spans="1:16" s="3084" customFormat="1" ht="15">
      <c r="A9014" s="3085"/>
      <c r="K9014" s="3168"/>
      <c r="L9014" s="3085"/>
      <c r="M9014" s="3085"/>
      <c r="N9014" s="3085"/>
      <c r="P9014" s="3206"/>
    </row>
    <row r="9015" spans="1:16" s="3084" customFormat="1" ht="15">
      <c r="A9015" s="3085"/>
      <c r="K9015" s="3168"/>
      <c r="L9015" s="3085"/>
      <c r="M9015" s="3085"/>
      <c r="N9015" s="3085"/>
      <c r="P9015" s="3206"/>
    </row>
    <row r="9016" spans="1:16" s="3084" customFormat="1" ht="15">
      <c r="A9016" s="3085"/>
      <c r="K9016" s="3168"/>
      <c r="L9016" s="3085"/>
      <c r="M9016" s="3085"/>
      <c r="N9016" s="3085"/>
      <c r="P9016" s="3206"/>
    </row>
    <row r="9017" spans="1:16" s="3084" customFormat="1" ht="15">
      <c r="A9017" s="3085"/>
      <c r="K9017" s="3168"/>
      <c r="L9017" s="3085"/>
      <c r="M9017" s="3085"/>
      <c r="N9017" s="3085"/>
      <c r="P9017" s="3206"/>
    </row>
    <row r="9018" spans="1:16" s="3084" customFormat="1" ht="15">
      <c r="A9018" s="3085"/>
      <c r="K9018" s="3168"/>
      <c r="L9018" s="3085"/>
      <c r="M9018" s="3085"/>
      <c r="N9018" s="3085"/>
      <c r="P9018" s="3206"/>
    </row>
    <row r="9019" spans="1:16" s="3084" customFormat="1" ht="15">
      <c r="A9019" s="3085"/>
      <c r="K9019" s="3168"/>
      <c r="L9019" s="3085"/>
      <c r="M9019" s="3085"/>
      <c r="N9019" s="3085"/>
      <c r="P9019" s="3206"/>
    </row>
    <row r="9020" spans="1:16" s="3084" customFormat="1" ht="15">
      <c r="A9020" s="3085"/>
      <c r="K9020" s="3168"/>
      <c r="L9020" s="3085"/>
      <c r="M9020" s="3085"/>
      <c r="N9020" s="3085"/>
      <c r="P9020" s="3206"/>
    </row>
    <row r="9021" spans="1:16" s="3084" customFormat="1" ht="15">
      <c r="A9021" s="3085"/>
      <c r="K9021" s="3168"/>
      <c r="L9021" s="3085"/>
      <c r="M9021" s="3085"/>
      <c r="N9021" s="3085"/>
      <c r="P9021" s="3206"/>
    </row>
    <row r="9022" spans="1:16" s="3084" customFormat="1" ht="15">
      <c r="A9022" s="3085"/>
      <c r="K9022" s="3168"/>
      <c r="L9022" s="3085"/>
      <c r="M9022" s="3085"/>
      <c r="N9022" s="3085"/>
      <c r="P9022" s="3206"/>
    </row>
    <row r="9023" spans="1:16" s="3084" customFormat="1" ht="15">
      <c r="A9023" s="3085"/>
      <c r="K9023" s="3168"/>
      <c r="L9023" s="3085"/>
      <c r="M9023" s="3085"/>
      <c r="N9023" s="3085"/>
      <c r="P9023" s="3206"/>
    </row>
    <row r="9024" spans="1:16" s="3084" customFormat="1" ht="15">
      <c r="A9024" s="3085"/>
      <c r="K9024" s="3168"/>
      <c r="L9024" s="3085"/>
      <c r="M9024" s="3085"/>
      <c r="N9024" s="3085"/>
      <c r="P9024" s="3206"/>
    </row>
    <row r="9025" spans="1:16" s="3084" customFormat="1" ht="15">
      <c r="A9025" s="3085"/>
      <c r="K9025" s="3168"/>
      <c r="L9025" s="3085"/>
      <c r="M9025" s="3085"/>
      <c r="N9025" s="3085"/>
      <c r="P9025" s="3206"/>
    </row>
    <row r="9026" spans="1:16" s="3084" customFormat="1" ht="15">
      <c r="A9026" s="3085"/>
      <c r="K9026" s="3168"/>
      <c r="L9026" s="3085"/>
      <c r="M9026" s="3085"/>
      <c r="N9026" s="3085"/>
      <c r="P9026" s="3206"/>
    </row>
    <row r="9027" spans="1:16" s="3084" customFormat="1" ht="15">
      <c r="A9027" s="3085"/>
      <c r="K9027" s="3168"/>
      <c r="L9027" s="3085"/>
      <c r="M9027" s="3085"/>
      <c r="N9027" s="3085"/>
      <c r="P9027" s="3206"/>
    </row>
    <row r="9028" spans="1:16" s="3084" customFormat="1" ht="15">
      <c r="A9028" s="3085"/>
      <c r="K9028" s="3168"/>
      <c r="L9028" s="3085"/>
      <c r="M9028" s="3085"/>
      <c r="N9028" s="3085"/>
      <c r="P9028" s="3206"/>
    </row>
    <row r="9029" spans="1:16" s="3084" customFormat="1" ht="15">
      <c r="A9029" s="3085"/>
      <c r="K9029" s="3168"/>
      <c r="L9029" s="3085"/>
      <c r="M9029" s="3085"/>
      <c r="N9029" s="3085"/>
      <c r="P9029" s="3206"/>
    </row>
    <row r="9030" spans="1:16" s="3084" customFormat="1" ht="15">
      <c r="A9030" s="3085"/>
      <c r="K9030" s="3168"/>
      <c r="L9030" s="3085"/>
      <c r="M9030" s="3085"/>
      <c r="N9030" s="3085"/>
      <c r="P9030" s="3206"/>
    </row>
    <row r="9031" spans="1:16" s="3084" customFormat="1" ht="15">
      <c r="A9031" s="3085"/>
      <c r="K9031" s="3168"/>
      <c r="L9031" s="3085"/>
      <c r="M9031" s="3085"/>
      <c r="N9031" s="3085"/>
      <c r="P9031" s="3206"/>
    </row>
    <row r="9032" spans="1:16" s="3084" customFormat="1" ht="15">
      <c r="A9032" s="3085"/>
      <c r="K9032" s="3168"/>
      <c r="L9032" s="3085"/>
      <c r="M9032" s="3085"/>
      <c r="N9032" s="3085"/>
      <c r="P9032" s="3206"/>
    </row>
    <row r="9033" spans="1:16" s="3084" customFormat="1" ht="15">
      <c r="A9033" s="3085"/>
      <c r="K9033" s="3168"/>
      <c r="L9033" s="3085"/>
      <c r="M9033" s="3085"/>
      <c r="N9033" s="3085"/>
      <c r="P9033" s="3206"/>
    </row>
    <row r="9034" spans="1:16" s="3084" customFormat="1" ht="15">
      <c r="A9034" s="3085"/>
      <c r="K9034" s="3168"/>
      <c r="L9034" s="3085"/>
      <c r="M9034" s="3085"/>
      <c r="N9034" s="3085"/>
      <c r="P9034" s="3206"/>
    </row>
    <row r="9035" spans="1:16" s="3084" customFormat="1" ht="15">
      <c r="A9035" s="3085"/>
      <c r="K9035" s="3168"/>
      <c r="L9035" s="3085"/>
      <c r="M9035" s="3085"/>
      <c r="N9035" s="3085"/>
      <c r="P9035" s="3206"/>
    </row>
    <row r="9036" spans="1:16" s="3084" customFormat="1" ht="15">
      <c r="A9036" s="3085"/>
      <c r="K9036" s="3168"/>
      <c r="L9036" s="3085"/>
      <c r="M9036" s="3085"/>
      <c r="N9036" s="3085"/>
      <c r="P9036" s="3206"/>
    </row>
    <row r="9037" spans="1:16" s="3084" customFormat="1" ht="15">
      <c r="A9037" s="3085"/>
      <c r="K9037" s="3168"/>
      <c r="L9037" s="3085"/>
      <c r="M9037" s="3085"/>
      <c r="N9037" s="3085"/>
      <c r="P9037" s="3206"/>
    </row>
    <row r="9038" spans="1:16" s="3084" customFormat="1" ht="15">
      <c r="A9038" s="3085"/>
      <c r="K9038" s="3168"/>
      <c r="L9038" s="3085"/>
      <c r="M9038" s="3085"/>
      <c r="N9038" s="3085"/>
      <c r="P9038" s="3206"/>
    </row>
    <row r="9039" spans="1:16" s="3084" customFormat="1" ht="15">
      <c r="A9039" s="3085"/>
      <c r="K9039" s="3168"/>
      <c r="L9039" s="3085"/>
      <c r="M9039" s="3085"/>
      <c r="N9039" s="3085"/>
      <c r="P9039" s="3206"/>
    </row>
    <row r="9040" spans="1:16" s="3084" customFormat="1" ht="15">
      <c r="A9040" s="3085"/>
      <c r="K9040" s="3168"/>
      <c r="L9040" s="3085"/>
      <c r="M9040" s="3085"/>
      <c r="N9040" s="3085"/>
      <c r="P9040" s="3206"/>
    </row>
    <row r="9041" spans="1:16" s="3084" customFormat="1" ht="15">
      <c r="A9041" s="3085"/>
      <c r="K9041" s="3168"/>
      <c r="L9041" s="3085"/>
      <c r="M9041" s="3085"/>
      <c r="N9041" s="3085"/>
      <c r="P9041" s="3206"/>
    </row>
    <row r="9042" spans="1:16" s="3084" customFormat="1" ht="15">
      <c r="A9042" s="3085"/>
      <c r="K9042" s="3168"/>
      <c r="L9042" s="3085"/>
      <c r="M9042" s="3085"/>
      <c r="N9042" s="3085"/>
      <c r="P9042" s="3206"/>
    </row>
    <row r="9043" spans="1:16" s="3084" customFormat="1" ht="15">
      <c r="A9043" s="3085"/>
      <c r="K9043" s="3168"/>
      <c r="L9043" s="3085"/>
      <c r="M9043" s="3085"/>
      <c r="N9043" s="3085"/>
      <c r="P9043" s="3206"/>
    </row>
    <row r="9044" spans="1:16" s="3084" customFormat="1" ht="15">
      <c r="A9044" s="3085"/>
      <c r="K9044" s="3168"/>
      <c r="L9044" s="3085"/>
      <c r="M9044" s="3085"/>
      <c r="N9044" s="3085"/>
      <c r="P9044" s="3206"/>
    </row>
    <row r="9045" spans="1:16" s="3084" customFormat="1" ht="15">
      <c r="A9045" s="3085"/>
      <c r="K9045" s="3168"/>
      <c r="L9045" s="3085"/>
      <c r="M9045" s="3085"/>
      <c r="N9045" s="3085"/>
      <c r="P9045" s="3206"/>
    </row>
    <row r="9046" spans="1:16" s="3084" customFormat="1" ht="15">
      <c r="A9046" s="3085"/>
      <c r="K9046" s="3168"/>
      <c r="L9046" s="3085"/>
      <c r="M9046" s="3085"/>
      <c r="N9046" s="3085"/>
      <c r="P9046" s="3206"/>
    </row>
    <row r="9047" spans="1:16" s="3084" customFormat="1" ht="15">
      <c r="A9047" s="3085"/>
      <c r="K9047" s="3168"/>
      <c r="L9047" s="3085"/>
      <c r="M9047" s="3085"/>
      <c r="N9047" s="3085"/>
      <c r="P9047" s="3206"/>
    </row>
    <row r="9048" spans="1:16" s="3084" customFormat="1" ht="15">
      <c r="A9048" s="3085"/>
      <c r="K9048" s="3168"/>
      <c r="L9048" s="3085"/>
      <c r="M9048" s="3085"/>
      <c r="N9048" s="3085"/>
      <c r="P9048" s="3206"/>
    </row>
    <row r="9049" spans="1:16" s="3084" customFormat="1" ht="15">
      <c r="A9049" s="3085"/>
      <c r="K9049" s="3168"/>
      <c r="L9049" s="3085"/>
      <c r="M9049" s="3085"/>
      <c r="N9049" s="3085"/>
      <c r="P9049" s="3206"/>
    </row>
    <row r="9050" spans="1:16" s="3084" customFormat="1" ht="15">
      <c r="A9050" s="3085"/>
      <c r="K9050" s="3168"/>
      <c r="L9050" s="3085"/>
      <c r="M9050" s="3085"/>
      <c r="N9050" s="3085"/>
      <c r="P9050" s="3206"/>
    </row>
    <row r="9051" spans="1:16" s="3084" customFormat="1" ht="15">
      <c r="A9051" s="3085"/>
      <c r="K9051" s="3168"/>
      <c r="L9051" s="3085"/>
      <c r="M9051" s="3085"/>
      <c r="N9051" s="3085"/>
      <c r="P9051" s="3206"/>
    </row>
    <row r="9052" spans="1:16" s="3084" customFormat="1" ht="15">
      <c r="A9052" s="3085"/>
      <c r="K9052" s="3168"/>
      <c r="L9052" s="3085"/>
      <c r="M9052" s="3085"/>
      <c r="N9052" s="3085"/>
      <c r="P9052" s="3206"/>
    </row>
    <row r="9053" spans="1:16" s="3084" customFormat="1" ht="15">
      <c r="A9053" s="3085"/>
      <c r="K9053" s="3168"/>
      <c r="L9053" s="3085"/>
      <c r="M9053" s="3085"/>
      <c r="N9053" s="3085"/>
      <c r="P9053" s="3206"/>
    </row>
    <row r="9054" spans="1:16" s="3084" customFormat="1" ht="15">
      <c r="A9054" s="3085"/>
      <c r="K9054" s="3168"/>
      <c r="L9054" s="3085"/>
      <c r="M9054" s="3085"/>
      <c r="N9054" s="3085"/>
      <c r="P9054" s="3206"/>
    </row>
    <row r="9055" spans="1:16" s="3084" customFormat="1" ht="15">
      <c r="A9055" s="3085"/>
      <c r="K9055" s="3168"/>
      <c r="L9055" s="3085"/>
      <c r="M9055" s="3085"/>
      <c r="N9055" s="3085"/>
      <c r="P9055" s="3206"/>
    </row>
    <row r="9056" spans="1:16" s="3084" customFormat="1" ht="15">
      <c r="A9056" s="3085"/>
      <c r="K9056" s="3168"/>
      <c r="L9056" s="3085"/>
      <c r="M9056" s="3085"/>
      <c r="N9056" s="3085"/>
      <c r="P9056" s="3206"/>
    </row>
    <row r="9057" spans="1:16" s="3084" customFormat="1" ht="15">
      <c r="A9057" s="3085"/>
      <c r="K9057" s="3168"/>
      <c r="L9057" s="3085"/>
      <c r="M9057" s="3085"/>
      <c r="N9057" s="3085"/>
      <c r="P9057" s="3206"/>
    </row>
    <row r="9058" spans="1:16" s="3084" customFormat="1" ht="15">
      <c r="A9058" s="3085"/>
      <c r="K9058" s="3168"/>
      <c r="L9058" s="3085"/>
      <c r="M9058" s="3085"/>
      <c r="N9058" s="3085"/>
      <c r="P9058" s="3206"/>
    </row>
    <row r="9059" spans="1:16" s="3084" customFormat="1" ht="15">
      <c r="A9059" s="3085"/>
      <c r="K9059" s="3168"/>
      <c r="L9059" s="3085"/>
      <c r="M9059" s="3085"/>
      <c r="N9059" s="3085"/>
      <c r="P9059" s="3206"/>
    </row>
    <row r="9060" spans="1:16" s="3084" customFormat="1" ht="15">
      <c r="A9060" s="3085"/>
      <c r="K9060" s="3168"/>
      <c r="L9060" s="3085"/>
      <c r="M9060" s="3085"/>
      <c r="N9060" s="3085"/>
      <c r="P9060" s="3206"/>
    </row>
    <row r="9061" spans="1:16" s="3084" customFormat="1" ht="15">
      <c r="A9061" s="3085"/>
      <c r="K9061" s="3168"/>
      <c r="L9061" s="3085"/>
      <c r="M9061" s="3085"/>
      <c r="N9061" s="3085"/>
      <c r="P9061" s="3206"/>
    </row>
    <row r="9062" spans="1:16" s="3084" customFormat="1" ht="15">
      <c r="A9062" s="3085"/>
      <c r="K9062" s="3168"/>
      <c r="L9062" s="3085"/>
      <c r="M9062" s="3085"/>
      <c r="N9062" s="3085"/>
      <c r="P9062" s="3206"/>
    </row>
    <row r="9063" spans="1:16" s="3084" customFormat="1" ht="15">
      <c r="A9063" s="3085"/>
      <c r="K9063" s="3168"/>
      <c r="L9063" s="3085"/>
      <c r="M9063" s="3085"/>
      <c r="N9063" s="3085"/>
      <c r="P9063" s="3206"/>
    </row>
    <row r="9064" spans="1:16" s="3084" customFormat="1" ht="15">
      <c r="A9064" s="3085"/>
      <c r="K9064" s="3168"/>
      <c r="L9064" s="3085"/>
      <c r="M9064" s="3085"/>
      <c r="N9064" s="3085"/>
      <c r="P9064" s="3206"/>
    </row>
    <row r="9065" spans="1:16" s="3084" customFormat="1" ht="15">
      <c r="A9065" s="3085"/>
      <c r="K9065" s="3168"/>
      <c r="L9065" s="3085"/>
      <c r="M9065" s="3085"/>
      <c r="N9065" s="3085"/>
      <c r="P9065" s="3206"/>
    </row>
    <row r="9066" spans="1:16" s="3084" customFormat="1" ht="15">
      <c r="A9066" s="3085"/>
      <c r="K9066" s="3168"/>
      <c r="L9066" s="3085"/>
      <c r="M9066" s="3085"/>
      <c r="N9066" s="3085"/>
      <c r="P9066" s="3206"/>
    </row>
    <row r="9067" spans="1:16" s="3084" customFormat="1" ht="15">
      <c r="A9067" s="3085"/>
      <c r="K9067" s="3168"/>
      <c r="L9067" s="3085"/>
      <c r="M9067" s="3085"/>
      <c r="N9067" s="3085"/>
      <c r="P9067" s="3206"/>
    </row>
    <row r="9068" spans="1:16" s="3084" customFormat="1" ht="15">
      <c r="A9068" s="3085"/>
      <c r="K9068" s="3168"/>
      <c r="L9068" s="3085"/>
      <c r="M9068" s="3085"/>
      <c r="N9068" s="3085"/>
      <c r="P9068" s="3206"/>
    </row>
    <row r="9069" spans="1:16" s="3084" customFormat="1" ht="15">
      <c r="A9069" s="3085"/>
      <c r="K9069" s="3168"/>
      <c r="L9069" s="3085"/>
      <c r="M9069" s="3085"/>
      <c r="N9069" s="3085"/>
      <c r="P9069" s="3206"/>
    </row>
    <row r="9070" spans="1:16" s="3084" customFormat="1" ht="15">
      <c r="A9070" s="3085"/>
      <c r="K9070" s="3168"/>
      <c r="L9070" s="3085"/>
      <c r="M9070" s="3085"/>
      <c r="N9070" s="3085"/>
      <c r="P9070" s="3206"/>
    </row>
    <row r="9071" spans="1:16" s="3084" customFormat="1" ht="15">
      <c r="A9071" s="3085"/>
      <c r="K9071" s="3168"/>
      <c r="L9071" s="3085"/>
      <c r="M9071" s="3085"/>
      <c r="N9071" s="3085"/>
      <c r="P9071" s="3206"/>
    </row>
    <row r="9072" spans="1:16" s="3084" customFormat="1" ht="15">
      <c r="A9072" s="3085"/>
      <c r="K9072" s="3168"/>
      <c r="L9072" s="3085"/>
      <c r="M9072" s="3085"/>
      <c r="N9072" s="3085"/>
      <c r="P9072" s="3206"/>
    </row>
    <row r="9073" spans="1:16" s="3084" customFormat="1" ht="15">
      <c r="A9073" s="3085"/>
      <c r="K9073" s="3168"/>
      <c r="L9073" s="3085"/>
      <c r="M9073" s="3085"/>
      <c r="N9073" s="3085"/>
      <c r="P9073" s="3206"/>
    </row>
    <row r="9074" spans="1:16" s="3084" customFormat="1" ht="15">
      <c r="A9074" s="3085"/>
      <c r="K9074" s="3168"/>
      <c r="L9074" s="3085"/>
      <c r="M9074" s="3085"/>
      <c r="N9074" s="3085"/>
      <c r="P9074" s="3206"/>
    </row>
    <row r="9075" spans="1:16" s="3084" customFormat="1" ht="15">
      <c r="A9075" s="3085"/>
      <c r="K9075" s="3168"/>
      <c r="L9075" s="3085"/>
      <c r="M9075" s="3085"/>
      <c r="N9075" s="3085"/>
      <c r="P9075" s="3206"/>
    </row>
    <row r="9076" spans="1:16" s="3084" customFormat="1" ht="15">
      <c r="A9076" s="3085"/>
      <c r="K9076" s="3168"/>
      <c r="L9076" s="3085"/>
      <c r="M9076" s="3085"/>
      <c r="N9076" s="3085"/>
      <c r="P9076" s="3206"/>
    </row>
    <row r="9077" spans="1:16" s="3084" customFormat="1" ht="15">
      <c r="A9077" s="3085"/>
      <c r="K9077" s="3168"/>
      <c r="L9077" s="3085"/>
      <c r="M9077" s="3085"/>
      <c r="N9077" s="3085"/>
      <c r="P9077" s="3206"/>
    </row>
    <row r="9078" spans="1:16" s="3084" customFormat="1" ht="15">
      <c r="A9078" s="3085"/>
      <c r="K9078" s="3168"/>
      <c r="L9078" s="3085"/>
      <c r="M9078" s="3085"/>
      <c r="N9078" s="3085"/>
      <c r="P9078" s="3206"/>
    </row>
    <row r="9079" spans="1:16" s="3084" customFormat="1" ht="15">
      <c r="A9079" s="3085"/>
      <c r="K9079" s="3168"/>
      <c r="L9079" s="3085"/>
      <c r="M9079" s="3085"/>
      <c r="N9079" s="3085"/>
      <c r="P9079" s="3206"/>
    </row>
    <row r="9080" spans="1:16" s="3084" customFormat="1" ht="15">
      <c r="A9080" s="3085"/>
      <c r="K9080" s="3168"/>
      <c r="L9080" s="3085"/>
      <c r="M9080" s="3085"/>
      <c r="N9080" s="3085"/>
      <c r="P9080" s="3206"/>
    </row>
    <row r="9081" spans="1:16" s="3084" customFormat="1" ht="15">
      <c r="A9081" s="3085"/>
      <c r="K9081" s="3168"/>
      <c r="L9081" s="3085"/>
      <c r="M9081" s="3085"/>
      <c r="N9081" s="3085"/>
      <c r="P9081" s="3206"/>
    </row>
    <row r="9082" spans="1:16" s="3084" customFormat="1" ht="15">
      <c r="A9082" s="3085"/>
      <c r="K9082" s="3168"/>
      <c r="L9082" s="3085"/>
      <c r="M9082" s="3085"/>
      <c r="N9082" s="3085"/>
      <c r="P9082" s="3206"/>
    </row>
    <row r="9083" spans="1:16" s="3084" customFormat="1" ht="15">
      <c r="A9083" s="3085"/>
      <c r="K9083" s="3168"/>
      <c r="L9083" s="3085"/>
      <c r="M9083" s="3085"/>
      <c r="N9083" s="3085"/>
      <c r="P9083" s="3206"/>
    </row>
    <row r="9084" spans="1:16" s="3084" customFormat="1" ht="15">
      <c r="A9084" s="3085"/>
      <c r="K9084" s="3168"/>
      <c r="L9084" s="3085"/>
      <c r="M9084" s="3085"/>
      <c r="N9084" s="3085"/>
      <c r="P9084" s="3206"/>
    </row>
    <row r="9085" spans="1:16" s="3084" customFormat="1" ht="15">
      <c r="A9085" s="3085"/>
      <c r="K9085" s="3168"/>
      <c r="L9085" s="3085"/>
      <c r="M9085" s="3085"/>
      <c r="N9085" s="3085"/>
      <c r="P9085" s="3206"/>
    </row>
    <row r="9086" spans="1:16" s="3084" customFormat="1" ht="15">
      <c r="A9086" s="3085"/>
      <c r="K9086" s="3168"/>
      <c r="L9086" s="3085"/>
      <c r="M9086" s="3085"/>
      <c r="N9086" s="3085"/>
      <c r="P9086" s="3206"/>
    </row>
    <row r="9087" spans="1:16" s="3084" customFormat="1" ht="15">
      <c r="A9087" s="3085"/>
      <c r="K9087" s="3168"/>
      <c r="L9087" s="3085"/>
      <c r="M9087" s="3085"/>
      <c r="N9087" s="3085"/>
      <c r="P9087" s="3206"/>
    </row>
    <row r="9088" spans="1:16" s="3084" customFormat="1" ht="15">
      <c r="A9088" s="3085"/>
      <c r="K9088" s="3168"/>
      <c r="L9088" s="3085"/>
      <c r="M9088" s="3085"/>
      <c r="N9088" s="3085"/>
      <c r="P9088" s="3206"/>
    </row>
    <row r="9089" spans="1:16" s="3084" customFormat="1" ht="15">
      <c r="A9089" s="3085"/>
      <c r="K9089" s="3168"/>
      <c r="L9089" s="3085"/>
      <c r="M9089" s="3085"/>
      <c r="N9089" s="3085"/>
      <c r="P9089" s="3206"/>
    </row>
    <row r="9090" spans="1:16" s="3084" customFormat="1" ht="15">
      <c r="A9090" s="3085"/>
      <c r="K9090" s="3168"/>
      <c r="L9090" s="3085"/>
      <c r="M9090" s="3085"/>
      <c r="N9090" s="3085"/>
      <c r="P9090" s="3206"/>
    </row>
    <row r="9091" spans="1:16" s="3084" customFormat="1" ht="15">
      <c r="A9091" s="3085"/>
      <c r="K9091" s="3168"/>
      <c r="L9091" s="3085"/>
      <c r="M9091" s="3085"/>
      <c r="N9091" s="3085"/>
      <c r="P9091" s="3206"/>
    </row>
    <row r="9092" spans="1:16" s="3084" customFormat="1" ht="15">
      <c r="A9092" s="3085"/>
      <c r="K9092" s="3168"/>
      <c r="L9092" s="3085"/>
      <c r="M9092" s="3085"/>
      <c r="N9092" s="3085"/>
      <c r="P9092" s="3206"/>
    </row>
    <row r="9093" spans="1:16" s="3084" customFormat="1" ht="15">
      <c r="A9093" s="3085"/>
      <c r="K9093" s="3168"/>
      <c r="L9093" s="3085"/>
      <c r="M9093" s="3085"/>
      <c r="N9093" s="3085"/>
      <c r="P9093" s="3206"/>
    </row>
    <row r="9094" spans="1:16" s="3084" customFormat="1" ht="15">
      <c r="A9094" s="3085"/>
      <c r="K9094" s="3168"/>
      <c r="L9094" s="3085"/>
      <c r="M9094" s="3085"/>
      <c r="N9094" s="3085"/>
      <c r="P9094" s="3206"/>
    </row>
    <row r="9095" spans="1:16" s="3084" customFormat="1" ht="15">
      <c r="A9095" s="3085"/>
      <c r="K9095" s="3168"/>
      <c r="L9095" s="3085"/>
      <c r="M9095" s="3085"/>
      <c r="N9095" s="3085"/>
      <c r="P9095" s="3206"/>
    </row>
    <row r="9096" spans="1:16" s="3084" customFormat="1" ht="15">
      <c r="A9096" s="3085"/>
      <c r="K9096" s="3168"/>
      <c r="L9096" s="3085"/>
      <c r="M9096" s="3085"/>
      <c r="N9096" s="3085"/>
      <c r="P9096" s="3206"/>
    </row>
    <row r="9097" spans="1:16" s="3084" customFormat="1" ht="15">
      <c r="A9097" s="3085"/>
      <c r="K9097" s="3168"/>
      <c r="L9097" s="3085"/>
      <c r="M9097" s="3085"/>
      <c r="N9097" s="3085"/>
      <c r="P9097" s="3206"/>
    </row>
    <row r="9098" spans="1:16" s="3084" customFormat="1" ht="15">
      <c r="A9098" s="3085"/>
      <c r="K9098" s="3168"/>
      <c r="L9098" s="3085"/>
      <c r="M9098" s="3085"/>
      <c r="N9098" s="3085"/>
      <c r="P9098" s="3206"/>
    </row>
    <row r="9099" spans="1:16" s="3084" customFormat="1" ht="15">
      <c r="A9099" s="3085"/>
      <c r="K9099" s="3168"/>
      <c r="L9099" s="3085"/>
      <c r="M9099" s="3085"/>
      <c r="N9099" s="3085"/>
      <c r="P9099" s="3206"/>
    </row>
    <row r="9100" spans="1:16" s="3084" customFormat="1" ht="15">
      <c r="A9100" s="3085"/>
      <c r="K9100" s="3168"/>
      <c r="L9100" s="3085"/>
      <c r="M9100" s="3085"/>
      <c r="N9100" s="3085"/>
      <c r="P9100" s="3206"/>
    </row>
    <row r="9101" spans="1:16" s="3084" customFormat="1" ht="15">
      <c r="A9101" s="3085"/>
      <c r="K9101" s="3168"/>
      <c r="L9101" s="3085"/>
      <c r="M9101" s="3085"/>
      <c r="N9101" s="3085"/>
      <c r="P9101" s="3206"/>
    </row>
    <row r="9102" spans="1:16" s="3084" customFormat="1" ht="15">
      <c r="A9102" s="3085"/>
      <c r="K9102" s="3168"/>
      <c r="L9102" s="3085"/>
      <c r="M9102" s="3085"/>
      <c r="N9102" s="3085"/>
      <c r="P9102" s="3206"/>
    </row>
    <row r="9103" spans="1:16" s="3084" customFormat="1" ht="15">
      <c r="A9103" s="3085"/>
      <c r="K9103" s="3168"/>
      <c r="L9103" s="3085"/>
      <c r="M9103" s="3085"/>
      <c r="N9103" s="3085"/>
      <c r="P9103" s="3206"/>
    </row>
    <row r="9104" spans="1:16" s="3084" customFormat="1" ht="15">
      <c r="A9104" s="3085"/>
      <c r="K9104" s="3168"/>
      <c r="L9104" s="3085"/>
      <c r="M9104" s="3085"/>
      <c r="N9104" s="3085"/>
      <c r="P9104" s="3206"/>
    </row>
    <row r="9105" spans="1:16" s="3084" customFormat="1" ht="15">
      <c r="A9105" s="3085"/>
      <c r="K9105" s="3168"/>
      <c r="L9105" s="3085"/>
      <c r="M9105" s="3085"/>
      <c r="N9105" s="3085"/>
      <c r="P9105" s="3206"/>
    </row>
    <row r="9106" spans="1:16" s="3084" customFormat="1" ht="15">
      <c r="A9106" s="3085"/>
      <c r="K9106" s="3168"/>
      <c r="L9106" s="3085"/>
      <c r="M9106" s="3085"/>
      <c r="N9106" s="3085"/>
      <c r="P9106" s="3206"/>
    </row>
    <row r="9107" spans="1:16" s="3084" customFormat="1" ht="15">
      <c r="A9107" s="3085"/>
      <c r="K9107" s="3168"/>
      <c r="L9107" s="3085"/>
      <c r="M9107" s="3085"/>
      <c r="N9107" s="3085"/>
      <c r="P9107" s="3206"/>
    </row>
    <row r="9108" spans="1:16" s="3084" customFormat="1" ht="15">
      <c r="A9108" s="3085"/>
      <c r="K9108" s="3168"/>
      <c r="L9108" s="3085"/>
      <c r="M9108" s="3085"/>
      <c r="N9108" s="3085"/>
      <c r="P9108" s="3206"/>
    </row>
    <row r="9109" spans="1:16" s="3084" customFormat="1" ht="15">
      <c r="A9109" s="3085"/>
      <c r="K9109" s="3168"/>
      <c r="L9109" s="3085"/>
      <c r="M9109" s="3085"/>
      <c r="N9109" s="3085"/>
      <c r="P9109" s="3206"/>
    </row>
    <row r="9110" spans="1:16" s="3084" customFormat="1" ht="15">
      <c r="A9110" s="3085"/>
      <c r="K9110" s="3168"/>
      <c r="L9110" s="3085"/>
      <c r="M9110" s="3085"/>
      <c r="N9110" s="3085"/>
      <c r="P9110" s="3206"/>
    </row>
    <row r="9111" spans="1:16" s="3084" customFormat="1" ht="15">
      <c r="A9111" s="3085"/>
      <c r="K9111" s="3168"/>
      <c r="L9111" s="3085"/>
      <c r="M9111" s="3085"/>
      <c r="N9111" s="3085"/>
      <c r="P9111" s="3206"/>
    </row>
    <row r="9112" spans="1:16" s="3084" customFormat="1" ht="15">
      <c r="A9112" s="3085"/>
      <c r="K9112" s="3168"/>
      <c r="L9112" s="3085"/>
      <c r="M9112" s="3085"/>
      <c r="N9112" s="3085"/>
      <c r="P9112" s="3206"/>
    </row>
    <row r="9113" spans="1:16" s="3084" customFormat="1" ht="15">
      <c r="A9113" s="3085"/>
      <c r="K9113" s="3168"/>
      <c r="L9113" s="3085"/>
      <c r="M9113" s="3085"/>
      <c r="N9113" s="3085"/>
      <c r="P9113" s="3206"/>
    </row>
    <row r="9114" spans="1:16" s="3084" customFormat="1" ht="15">
      <c r="A9114" s="3085"/>
      <c r="K9114" s="3168"/>
      <c r="L9114" s="3085"/>
      <c r="M9114" s="3085"/>
      <c r="N9114" s="3085"/>
      <c r="P9114" s="3206"/>
    </row>
    <row r="9115" spans="1:16" s="3084" customFormat="1" ht="15">
      <c r="A9115" s="3085"/>
      <c r="K9115" s="3168"/>
      <c r="L9115" s="3085"/>
      <c r="M9115" s="3085"/>
      <c r="N9115" s="3085"/>
      <c r="P9115" s="3206"/>
    </row>
    <row r="9116" spans="1:16" s="3084" customFormat="1" ht="15">
      <c r="A9116" s="3085"/>
      <c r="K9116" s="3168"/>
      <c r="L9116" s="3085"/>
      <c r="M9116" s="3085"/>
      <c r="N9116" s="3085"/>
      <c r="P9116" s="3206"/>
    </row>
    <row r="9117" spans="1:16" s="3084" customFormat="1" ht="15">
      <c r="A9117" s="3085"/>
      <c r="K9117" s="3168"/>
      <c r="L9117" s="3085"/>
      <c r="M9117" s="3085"/>
      <c r="N9117" s="3085"/>
      <c r="P9117" s="3206"/>
    </row>
    <row r="9118" spans="1:16" s="3084" customFormat="1" ht="15">
      <c r="A9118" s="3085"/>
      <c r="K9118" s="3168"/>
      <c r="L9118" s="3085"/>
      <c r="M9118" s="3085"/>
      <c r="N9118" s="3085"/>
      <c r="P9118" s="3206"/>
    </row>
    <row r="9119" spans="1:16" s="3084" customFormat="1" ht="15">
      <c r="A9119" s="3085"/>
      <c r="K9119" s="3168"/>
      <c r="L9119" s="3085"/>
      <c r="M9119" s="3085"/>
      <c r="N9119" s="3085"/>
      <c r="P9119" s="3206"/>
    </row>
    <row r="9120" spans="1:16" s="3084" customFormat="1" ht="15">
      <c r="A9120" s="3085"/>
      <c r="K9120" s="3168"/>
      <c r="L9120" s="3085"/>
      <c r="M9120" s="3085"/>
      <c r="N9120" s="3085"/>
      <c r="P9120" s="3206"/>
    </row>
    <row r="9121" spans="1:16" s="3084" customFormat="1" ht="15">
      <c r="A9121" s="3085"/>
      <c r="K9121" s="3168"/>
      <c r="L9121" s="3085"/>
      <c r="M9121" s="3085"/>
      <c r="N9121" s="3085"/>
      <c r="P9121" s="3206"/>
    </row>
    <row r="9122" spans="1:16" s="3084" customFormat="1" ht="15">
      <c r="A9122" s="3085"/>
      <c r="K9122" s="3168"/>
      <c r="L9122" s="3085"/>
      <c r="M9122" s="3085"/>
      <c r="N9122" s="3085"/>
      <c r="P9122" s="3206"/>
    </row>
    <row r="9123" spans="1:16" s="3084" customFormat="1" ht="15">
      <c r="A9123" s="3085"/>
      <c r="K9123" s="3168"/>
      <c r="L9123" s="3085"/>
      <c r="M9123" s="3085"/>
      <c r="N9123" s="3085"/>
      <c r="P9123" s="3206"/>
    </row>
    <row r="9124" spans="1:16" s="3084" customFormat="1" ht="15">
      <c r="A9124" s="3085"/>
      <c r="K9124" s="3168"/>
      <c r="L9124" s="3085"/>
      <c r="M9124" s="3085"/>
      <c r="N9124" s="3085"/>
      <c r="P9124" s="3206"/>
    </row>
    <row r="9125" spans="1:16" s="3084" customFormat="1" ht="15">
      <c r="A9125" s="3085"/>
      <c r="K9125" s="3168"/>
      <c r="L9125" s="3085"/>
      <c r="M9125" s="3085"/>
      <c r="N9125" s="3085"/>
      <c r="P9125" s="3206"/>
    </row>
    <row r="9126" spans="1:16" s="3084" customFormat="1" ht="15">
      <c r="A9126" s="3085"/>
      <c r="K9126" s="3168"/>
      <c r="L9126" s="3085"/>
      <c r="M9126" s="3085"/>
      <c r="N9126" s="3085"/>
      <c r="P9126" s="3206"/>
    </row>
    <row r="9127" spans="1:16" s="3084" customFormat="1" ht="15">
      <c r="A9127" s="3085"/>
      <c r="K9127" s="3168"/>
      <c r="L9127" s="3085"/>
      <c r="M9127" s="3085"/>
      <c r="N9127" s="3085"/>
      <c r="P9127" s="3206"/>
    </row>
    <row r="9128" spans="1:16" s="3084" customFormat="1" ht="15">
      <c r="A9128" s="3085"/>
      <c r="K9128" s="3168"/>
      <c r="L9128" s="3085"/>
      <c r="M9128" s="3085"/>
      <c r="N9128" s="3085"/>
      <c r="P9128" s="3206"/>
    </row>
    <row r="9129" spans="1:16" s="3084" customFormat="1" ht="15">
      <c r="A9129" s="3085"/>
      <c r="K9129" s="3168"/>
      <c r="L9129" s="3085"/>
      <c r="M9129" s="3085"/>
      <c r="N9129" s="3085"/>
      <c r="P9129" s="3206"/>
    </row>
    <row r="9130" spans="1:16" s="3084" customFormat="1" ht="15">
      <c r="A9130" s="3085"/>
      <c r="K9130" s="3168"/>
      <c r="L9130" s="3085"/>
      <c r="M9130" s="3085"/>
      <c r="N9130" s="3085"/>
      <c r="P9130" s="3206"/>
    </row>
    <row r="9131" spans="1:16" s="3084" customFormat="1" ht="15">
      <c r="A9131" s="3085"/>
      <c r="K9131" s="3168"/>
      <c r="L9131" s="3085"/>
      <c r="M9131" s="3085"/>
      <c r="N9131" s="3085"/>
      <c r="P9131" s="3206"/>
    </row>
    <row r="9132" spans="1:16" s="3084" customFormat="1" ht="15">
      <c r="A9132" s="3085"/>
      <c r="K9132" s="3168"/>
      <c r="L9132" s="3085"/>
      <c r="M9132" s="3085"/>
      <c r="N9132" s="3085"/>
      <c r="P9132" s="3206"/>
    </row>
    <row r="9133" spans="1:16" s="3084" customFormat="1" ht="15">
      <c r="A9133" s="3085"/>
      <c r="K9133" s="3168"/>
      <c r="L9133" s="3085"/>
      <c r="M9133" s="3085"/>
      <c r="N9133" s="3085"/>
      <c r="P9133" s="3206"/>
    </row>
    <row r="9134" spans="1:16" s="3084" customFormat="1" ht="15">
      <c r="A9134" s="3085"/>
      <c r="K9134" s="3168"/>
      <c r="L9134" s="3085"/>
      <c r="M9134" s="3085"/>
      <c r="N9134" s="3085"/>
      <c r="P9134" s="3206"/>
    </row>
    <row r="9135" spans="1:16" s="3084" customFormat="1" ht="15">
      <c r="A9135" s="3085"/>
      <c r="K9135" s="3168"/>
      <c r="L9135" s="3085"/>
      <c r="M9135" s="3085"/>
      <c r="N9135" s="3085"/>
      <c r="P9135" s="3206"/>
    </row>
    <row r="9136" spans="1:16" s="3084" customFormat="1" ht="15">
      <c r="A9136" s="3085"/>
      <c r="K9136" s="3168"/>
      <c r="L9136" s="3085"/>
      <c r="M9136" s="3085"/>
      <c r="N9136" s="3085"/>
      <c r="P9136" s="3206"/>
    </row>
    <row r="9137" spans="1:16" s="3084" customFormat="1" ht="15">
      <c r="A9137" s="3085"/>
      <c r="K9137" s="3168"/>
      <c r="L9137" s="3085"/>
      <c r="M9137" s="3085"/>
      <c r="N9137" s="3085"/>
      <c r="P9137" s="3206"/>
    </row>
    <row r="9138" spans="1:16" s="3084" customFormat="1" ht="15">
      <c r="A9138" s="3085"/>
      <c r="K9138" s="3168"/>
      <c r="L9138" s="3085"/>
      <c r="M9138" s="3085"/>
      <c r="N9138" s="3085"/>
      <c r="P9138" s="3206"/>
    </row>
    <row r="9139" spans="1:16" s="3084" customFormat="1" ht="15">
      <c r="A9139" s="3085"/>
      <c r="K9139" s="3168"/>
      <c r="L9139" s="3085"/>
      <c r="M9139" s="3085"/>
      <c r="N9139" s="3085"/>
      <c r="P9139" s="3206"/>
    </row>
    <row r="9140" spans="1:16" s="3084" customFormat="1" ht="15">
      <c r="A9140" s="3085"/>
      <c r="K9140" s="3168"/>
      <c r="L9140" s="3085"/>
      <c r="M9140" s="3085"/>
      <c r="N9140" s="3085"/>
      <c r="P9140" s="3206"/>
    </row>
    <row r="9141" spans="1:16" s="3084" customFormat="1" ht="15">
      <c r="A9141" s="3085"/>
      <c r="K9141" s="3168"/>
      <c r="L9141" s="3085"/>
      <c r="M9141" s="3085"/>
      <c r="N9141" s="3085"/>
      <c r="P9141" s="3206"/>
    </row>
    <row r="9142" spans="1:16" s="3084" customFormat="1" ht="15">
      <c r="A9142" s="3085"/>
      <c r="K9142" s="3168"/>
      <c r="L9142" s="3085"/>
      <c r="M9142" s="3085"/>
      <c r="N9142" s="3085"/>
      <c r="P9142" s="3206"/>
    </row>
    <row r="9143" spans="1:16" s="3084" customFormat="1" ht="15">
      <c r="A9143" s="3085"/>
      <c r="K9143" s="3168"/>
      <c r="L9143" s="3085"/>
      <c r="M9143" s="3085"/>
      <c r="N9143" s="3085"/>
      <c r="P9143" s="3206"/>
    </row>
    <row r="9144" spans="1:16" s="3084" customFormat="1" ht="15">
      <c r="A9144" s="3085"/>
      <c r="K9144" s="3168"/>
      <c r="L9144" s="3085"/>
      <c r="M9144" s="3085"/>
      <c r="N9144" s="3085"/>
      <c r="P9144" s="3206"/>
    </row>
    <row r="9145" spans="1:16" s="3084" customFormat="1" ht="15">
      <c r="A9145" s="3085"/>
      <c r="K9145" s="3168"/>
      <c r="L9145" s="3085"/>
      <c r="M9145" s="3085"/>
      <c r="N9145" s="3085"/>
      <c r="P9145" s="3206"/>
    </row>
    <row r="9146" spans="1:16" s="3084" customFormat="1" ht="15">
      <c r="A9146" s="3085"/>
      <c r="K9146" s="3168"/>
      <c r="L9146" s="3085"/>
      <c r="M9146" s="3085"/>
      <c r="N9146" s="3085"/>
      <c r="P9146" s="3206"/>
    </row>
    <row r="9147" spans="1:16" s="3084" customFormat="1" ht="15">
      <c r="A9147" s="3085"/>
      <c r="K9147" s="3168"/>
      <c r="L9147" s="3085"/>
      <c r="M9147" s="3085"/>
      <c r="N9147" s="3085"/>
      <c r="P9147" s="3206"/>
    </row>
    <row r="9148" spans="1:16" s="3084" customFormat="1" ht="15">
      <c r="A9148" s="3085"/>
      <c r="K9148" s="3168"/>
      <c r="L9148" s="3085"/>
      <c r="M9148" s="3085"/>
      <c r="N9148" s="3085"/>
      <c r="P9148" s="3206"/>
    </row>
    <row r="9149" spans="1:16" s="3084" customFormat="1" ht="15">
      <c r="A9149" s="3085"/>
      <c r="K9149" s="3168"/>
      <c r="L9149" s="3085"/>
      <c r="M9149" s="3085"/>
      <c r="N9149" s="3085"/>
      <c r="P9149" s="3206"/>
    </row>
    <row r="9150" spans="1:16" s="3084" customFormat="1" ht="15">
      <c r="A9150" s="3085"/>
      <c r="K9150" s="3168"/>
      <c r="L9150" s="3085"/>
      <c r="M9150" s="3085"/>
      <c r="N9150" s="3085"/>
      <c r="P9150" s="3206"/>
    </row>
    <row r="9151" spans="1:16" s="3084" customFormat="1" ht="15">
      <c r="A9151" s="3085"/>
      <c r="K9151" s="3168"/>
      <c r="L9151" s="3085"/>
      <c r="M9151" s="3085"/>
      <c r="N9151" s="3085"/>
      <c r="P9151" s="3206"/>
    </row>
    <row r="9152" spans="1:16" s="3084" customFormat="1" ht="15">
      <c r="A9152" s="3085"/>
      <c r="K9152" s="3168"/>
      <c r="L9152" s="3085"/>
      <c r="M9152" s="3085"/>
      <c r="N9152" s="3085"/>
      <c r="P9152" s="3206"/>
    </row>
    <row r="9153" spans="1:16" s="3084" customFormat="1" ht="15">
      <c r="A9153" s="3085"/>
      <c r="K9153" s="3168"/>
      <c r="L9153" s="3085"/>
      <c r="M9153" s="3085"/>
      <c r="N9153" s="3085"/>
      <c r="P9153" s="3206"/>
    </row>
    <row r="9154" spans="1:16" s="3084" customFormat="1" ht="15">
      <c r="A9154" s="3085"/>
      <c r="K9154" s="3168"/>
      <c r="L9154" s="3085"/>
      <c r="M9154" s="3085"/>
      <c r="N9154" s="3085"/>
      <c r="P9154" s="3206"/>
    </row>
    <row r="9155" spans="1:16" s="3084" customFormat="1" ht="15">
      <c r="A9155" s="3085"/>
      <c r="K9155" s="3168"/>
      <c r="L9155" s="3085"/>
      <c r="M9155" s="3085"/>
      <c r="N9155" s="3085"/>
      <c r="P9155" s="3206"/>
    </row>
    <row r="9156" spans="1:16" s="3084" customFormat="1" ht="15">
      <c r="A9156" s="3085"/>
      <c r="K9156" s="3168"/>
      <c r="L9156" s="3085"/>
      <c r="M9156" s="3085"/>
      <c r="N9156" s="3085"/>
      <c r="P9156" s="3206"/>
    </row>
    <row r="9157" spans="1:16" s="3084" customFormat="1" ht="15">
      <c r="A9157" s="3085"/>
      <c r="K9157" s="3168"/>
      <c r="L9157" s="3085"/>
      <c r="M9157" s="3085"/>
      <c r="N9157" s="3085"/>
      <c r="P9157" s="3206"/>
    </row>
    <row r="9158" spans="1:16" s="3084" customFormat="1" ht="15">
      <c r="A9158" s="3085"/>
      <c r="K9158" s="3168"/>
      <c r="L9158" s="3085"/>
      <c r="M9158" s="3085"/>
      <c r="N9158" s="3085"/>
      <c r="P9158" s="3206"/>
    </row>
    <row r="9159" spans="1:16" s="3084" customFormat="1" ht="15">
      <c r="A9159" s="3085"/>
      <c r="K9159" s="3168"/>
      <c r="L9159" s="3085"/>
      <c r="M9159" s="3085"/>
      <c r="N9159" s="3085"/>
      <c r="P9159" s="3206"/>
    </row>
    <row r="9160" spans="1:16" s="3084" customFormat="1" ht="15">
      <c r="A9160" s="3085"/>
      <c r="K9160" s="3168"/>
      <c r="L9160" s="3085"/>
      <c r="M9160" s="3085"/>
      <c r="N9160" s="3085"/>
      <c r="P9160" s="3206"/>
    </row>
    <row r="9161" spans="1:16" s="3084" customFormat="1" ht="15">
      <c r="A9161" s="3085"/>
      <c r="K9161" s="3168"/>
      <c r="L9161" s="3085"/>
      <c r="M9161" s="3085"/>
      <c r="N9161" s="3085"/>
      <c r="P9161" s="3206"/>
    </row>
    <row r="9162" spans="1:16" s="3084" customFormat="1" ht="15">
      <c r="A9162" s="3085"/>
      <c r="K9162" s="3168"/>
      <c r="L9162" s="3085"/>
      <c r="M9162" s="3085"/>
      <c r="N9162" s="3085"/>
      <c r="P9162" s="3206"/>
    </row>
    <row r="9163" spans="1:16" s="3084" customFormat="1" ht="15">
      <c r="A9163" s="3085"/>
      <c r="K9163" s="3168"/>
      <c r="L9163" s="3085"/>
      <c r="M9163" s="3085"/>
      <c r="N9163" s="3085"/>
      <c r="P9163" s="3206"/>
    </row>
    <row r="9164" spans="1:16" s="3084" customFormat="1" ht="15">
      <c r="A9164" s="3085"/>
      <c r="K9164" s="3168"/>
      <c r="L9164" s="3085"/>
      <c r="M9164" s="3085"/>
      <c r="N9164" s="3085"/>
      <c r="P9164" s="3206"/>
    </row>
    <row r="9165" spans="1:16" s="3084" customFormat="1" ht="15">
      <c r="A9165" s="3085"/>
      <c r="K9165" s="3168"/>
      <c r="L9165" s="3085"/>
      <c r="M9165" s="3085"/>
      <c r="N9165" s="3085"/>
      <c r="P9165" s="3206"/>
    </row>
    <row r="9166" spans="1:16" s="3084" customFormat="1" ht="15">
      <c r="A9166" s="3085"/>
      <c r="K9166" s="3168"/>
      <c r="L9166" s="3085"/>
      <c r="M9166" s="3085"/>
      <c r="N9166" s="3085"/>
      <c r="P9166" s="3206"/>
    </row>
    <row r="9167" spans="1:16" s="3084" customFormat="1" ht="15">
      <c r="A9167" s="3085"/>
      <c r="K9167" s="3168"/>
      <c r="L9167" s="3085"/>
      <c r="M9167" s="3085"/>
      <c r="N9167" s="3085"/>
      <c r="P9167" s="3206"/>
    </row>
    <row r="9168" spans="1:16" s="3084" customFormat="1" ht="15">
      <c r="A9168" s="3085"/>
      <c r="K9168" s="3168"/>
      <c r="L9168" s="3085"/>
      <c r="M9168" s="3085"/>
      <c r="N9168" s="3085"/>
      <c r="P9168" s="3206"/>
    </row>
    <row r="9169" spans="1:16" s="3084" customFormat="1" ht="15">
      <c r="A9169" s="3085"/>
      <c r="K9169" s="3168"/>
      <c r="L9169" s="3085"/>
      <c r="M9169" s="3085"/>
      <c r="N9169" s="3085"/>
      <c r="P9169" s="3206"/>
    </row>
    <row r="9170" spans="1:16" s="3084" customFormat="1" ht="15">
      <c r="A9170" s="3085"/>
      <c r="K9170" s="3168"/>
      <c r="L9170" s="3085"/>
      <c r="M9170" s="3085"/>
      <c r="N9170" s="3085"/>
      <c r="P9170" s="3206"/>
    </row>
    <row r="9171" spans="1:16" s="3084" customFormat="1" ht="15">
      <c r="A9171" s="3085"/>
      <c r="K9171" s="3168"/>
      <c r="L9171" s="3085"/>
      <c r="M9171" s="3085"/>
      <c r="N9171" s="3085"/>
      <c r="P9171" s="3206"/>
    </row>
    <row r="9172" spans="1:16" s="3084" customFormat="1" ht="15">
      <c r="A9172" s="3085"/>
      <c r="K9172" s="3168"/>
      <c r="L9172" s="3085"/>
      <c r="M9172" s="3085"/>
      <c r="N9172" s="3085"/>
      <c r="P9172" s="3206"/>
    </row>
    <row r="9173" spans="1:16" s="3084" customFormat="1" ht="15">
      <c r="A9173" s="3085"/>
      <c r="K9173" s="3168"/>
      <c r="L9173" s="3085"/>
      <c r="M9173" s="3085"/>
      <c r="N9173" s="3085"/>
      <c r="P9173" s="3206"/>
    </row>
    <row r="9174" spans="1:16" s="3084" customFormat="1" ht="15">
      <c r="A9174" s="3085"/>
      <c r="K9174" s="3168"/>
      <c r="L9174" s="3085"/>
      <c r="M9174" s="3085"/>
      <c r="N9174" s="3085"/>
      <c r="P9174" s="3206"/>
    </row>
    <row r="9175" spans="1:16" s="3084" customFormat="1" ht="15">
      <c r="A9175" s="3085"/>
      <c r="K9175" s="3168"/>
      <c r="L9175" s="3085"/>
      <c r="M9175" s="3085"/>
      <c r="N9175" s="3085"/>
      <c r="P9175" s="3206"/>
    </row>
    <row r="9176" spans="1:16" s="3084" customFormat="1" ht="15">
      <c r="A9176" s="3085"/>
      <c r="K9176" s="3168"/>
      <c r="L9176" s="3085"/>
      <c r="M9176" s="3085"/>
      <c r="N9176" s="3085"/>
      <c r="P9176" s="3206"/>
    </row>
    <row r="9177" spans="1:16" s="3084" customFormat="1" ht="15">
      <c r="A9177" s="3085"/>
      <c r="K9177" s="3168"/>
      <c r="L9177" s="3085"/>
      <c r="M9177" s="3085"/>
      <c r="N9177" s="3085"/>
      <c r="P9177" s="3206"/>
    </row>
    <row r="9178" spans="1:16" s="3084" customFormat="1" ht="15">
      <c r="A9178" s="3085"/>
      <c r="K9178" s="3168"/>
      <c r="L9178" s="3085"/>
      <c r="M9178" s="3085"/>
      <c r="N9178" s="3085"/>
      <c r="P9178" s="3206"/>
    </row>
    <row r="9179" spans="1:16" s="3084" customFormat="1" ht="15">
      <c r="A9179" s="3085"/>
      <c r="K9179" s="3168"/>
      <c r="L9179" s="3085"/>
      <c r="M9179" s="3085"/>
      <c r="N9179" s="3085"/>
      <c r="P9179" s="3206"/>
    </row>
    <row r="9180" spans="1:16" s="3084" customFormat="1" ht="15">
      <c r="A9180" s="3085"/>
      <c r="K9180" s="3168"/>
      <c r="L9180" s="3085"/>
      <c r="M9180" s="3085"/>
      <c r="N9180" s="3085"/>
      <c r="P9180" s="3206"/>
    </row>
    <row r="9181" spans="1:16" s="3084" customFormat="1" ht="15">
      <c r="A9181" s="3085"/>
      <c r="K9181" s="3168"/>
      <c r="L9181" s="3085"/>
      <c r="M9181" s="3085"/>
      <c r="N9181" s="3085"/>
      <c r="P9181" s="3206"/>
    </row>
    <row r="9182" spans="1:16" s="3084" customFormat="1" ht="15">
      <c r="A9182" s="3085"/>
      <c r="K9182" s="3168"/>
      <c r="L9182" s="3085"/>
      <c r="M9182" s="3085"/>
      <c r="N9182" s="3085"/>
      <c r="P9182" s="3206"/>
    </row>
    <row r="9183" spans="1:16" s="3084" customFormat="1" ht="15">
      <c r="A9183" s="3085"/>
      <c r="K9183" s="3168"/>
      <c r="L9183" s="3085"/>
      <c r="M9183" s="3085"/>
      <c r="N9183" s="3085"/>
      <c r="P9183" s="3206"/>
    </row>
    <row r="9184" spans="1:16" s="3084" customFormat="1" ht="15">
      <c r="A9184" s="3085"/>
      <c r="K9184" s="3168"/>
      <c r="L9184" s="3085"/>
      <c r="M9184" s="3085"/>
      <c r="N9184" s="3085"/>
      <c r="P9184" s="3206"/>
    </row>
    <row r="9185" spans="1:16" s="3084" customFormat="1" ht="15">
      <c r="A9185" s="3085"/>
      <c r="K9185" s="3168"/>
      <c r="L9185" s="3085"/>
      <c r="M9185" s="3085"/>
      <c r="N9185" s="3085"/>
      <c r="P9185" s="3206"/>
    </row>
    <row r="9186" spans="1:16" s="3084" customFormat="1" ht="15">
      <c r="A9186" s="3085"/>
      <c r="K9186" s="3168"/>
      <c r="L9186" s="3085"/>
      <c r="M9186" s="3085"/>
      <c r="N9186" s="3085"/>
      <c r="P9186" s="3206"/>
    </row>
    <row r="9187" spans="1:16" s="3084" customFormat="1" ht="15">
      <c r="A9187" s="3085"/>
      <c r="K9187" s="3168"/>
      <c r="L9187" s="3085"/>
      <c r="M9187" s="3085"/>
      <c r="N9187" s="3085"/>
      <c r="P9187" s="3206"/>
    </row>
    <row r="9188" spans="1:16" s="3084" customFormat="1" ht="15">
      <c r="A9188" s="3085"/>
      <c r="K9188" s="3168"/>
      <c r="L9188" s="3085"/>
      <c r="M9188" s="3085"/>
      <c r="N9188" s="3085"/>
      <c r="P9188" s="3206"/>
    </row>
    <row r="9189" spans="1:16" s="3084" customFormat="1" ht="15">
      <c r="A9189" s="3085"/>
      <c r="K9189" s="3168"/>
      <c r="L9189" s="3085"/>
      <c r="M9189" s="3085"/>
      <c r="N9189" s="3085"/>
      <c r="P9189" s="3206"/>
    </row>
    <row r="9190" spans="1:16" s="3084" customFormat="1" ht="15">
      <c r="A9190" s="3085"/>
      <c r="K9190" s="3168"/>
      <c r="L9190" s="3085"/>
      <c r="M9190" s="3085"/>
      <c r="N9190" s="3085"/>
      <c r="P9190" s="3206"/>
    </row>
    <row r="9191" spans="1:16" s="3084" customFormat="1" ht="15">
      <c r="A9191" s="3085"/>
      <c r="K9191" s="3168"/>
      <c r="L9191" s="3085"/>
      <c r="M9191" s="3085"/>
      <c r="N9191" s="3085"/>
      <c r="P9191" s="3206"/>
    </row>
    <row r="9192" spans="1:16" s="3084" customFormat="1" ht="15">
      <c r="A9192" s="3085"/>
      <c r="K9192" s="3168"/>
      <c r="L9192" s="3085"/>
      <c r="M9192" s="3085"/>
      <c r="N9192" s="3085"/>
      <c r="P9192" s="3206"/>
    </row>
    <row r="9193" spans="1:16" s="3084" customFormat="1" ht="15">
      <c r="A9193" s="3085"/>
      <c r="K9193" s="3168"/>
      <c r="L9193" s="3085"/>
      <c r="M9193" s="3085"/>
      <c r="N9193" s="3085"/>
      <c r="P9193" s="3206"/>
    </row>
    <row r="9194" spans="1:16" s="3084" customFormat="1" ht="15">
      <c r="A9194" s="3085"/>
      <c r="K9194" s="3168"/>
      <c r="L9194" s="3085"/>
      <c r="M9194" s="3085"/>
      <c r="N9194" s="3085"/>
      <c r="P9194" s="3206"/>
    </row>
    <row r="9195" spans="1:16" s="3084" customFormat="1" ht="15">
      <c r="A9195" s="3085"/>
      <c r="K9195" s="3168"/>
      <c r="L9195" s="3085"/>
      <c r="M9195" s="3085"/>
      <c r="N9195" s="3085"/>
      <c r="P9195" s="3206"/>
    </row>
    <row r="9196" spans="1:16" s="3084" customFormat="1" ht="15">
      <c r="A9196" s="3085"/>
      <c r="K9196" s="3168"/>
      <c r="L9196" s="3085"/>
      <c r="M9196" s="3085"/>
      <c r="N9196" s="3085"/>
      <c r="P9196" s="3206"/>
    </row>
    <row r="9197" spans="1:16" s="3084" customFormat="1" ht="15">
      <c r="A9197" s="3085"/>
      <c r="K9197" s="3168"/>
      <c r="L9197" s="3085"/>
      <c r="M9197" s="3085"/>
      <c r="N9197" s="3085"/>
      <c r="P9197" s="3206"/>
    </row>
    <row r="9198" spans="1:16" s="3084" customFormat="1" ht="15">
      <c r="A9198" s="3085"/>
      <c r="K9198" s="3168"/>
      <c r="L9198" s="3085"/>
      <c r="M9198" s="3085"/>
      <c r="N9198" s="3085"/>
      <c r="P9198" s="3206"/>
    </row>
    <row r="9199" spans="1:16" s="3084" customFormat="1" ht="15">
      <c r="A9199" s="3085"/>
      <c r="K9199" s="3168"/>
      <c r="L9199" s="3085"/>
      <c r="M9199" s="3085"/>
      <c r="N9199" s="3085"/>
      <c r="P9199" s="3206"/>
    </row>
    <row r="9200" spans="1:16" s="3084" customFormat="1" ht="15">
      <c r="A9200" s="3085"/>
      <c r="K9200" s="3168"/>
      <c r="L9200" s="3085"/>
      <c r="M9200" s="3085"/>
      <c r="N9200" s="3085"/>
      <c r="P9200" s="3206"/>
    </row>
    <row r="9201" spans="1:16" s="3084" customFormat="1" ht="15">
      <c r="A9201" s="3085"/>
      <c r="K9201" s="3168"/>
      <c r="L9201" s="3085"/>
      <c r="M9201" s="3085"/>
      <c r="N9201" s="3085"/>
      <c r="P9201" s="3206"/>
    </row>
    <row r="9202" spans="1:16" s="3084" customFormat="1" ht="15">
      <c r="A9202" s="3085"/>
      <c r="K9202" s="3168"/>
      <c r="L9202" s="3085"/>
      <c r="M9202" s="3085"/>
      <c r="N9202" s="3085"/>
      <c r="P9202" s="3206"/>
    </row>
    <row r="9203" spans="1:16" s="3084" customFormat="1" ht="15">
      <c r="A9203" s="3085"/>
      <c r="K9203" s="3168"/>
      <c r="L9203" s="3085"/>
      <c r="M9203" s="3085"/>
      <c r="N9203" s="3085"/>
      <c r="P9203" s="3206"/>
    </row>
    <row r="9204" spans="1:16" s="3084" customFormat="1" ht="15">
      <c r="A9204" s="3085"/>
      <c r="K9204" s="3168"/>
      <c r="L9204" s="3085"/>
      <c r="M9204" s="3085"/>
      <c r="N9204" s="3085"/>
      <c r="P9204" s="3206"/>
    </row>
    <row r="9205" spans="1:16" s="3084" customFormat="1" ht="15">
      <c r="A9205" s="3085"/>
      <c r="K9205" s="3168"/>
      <c r="L9205" s="3085"/>
      <c r="M9205" s="3085"/>
      <c r="N9205" s="3085"/>
      <c r="P9205" s="3206"/>
    </row>
    <row r="9206" spans="1:16" s="3084" customFormat="1" ht="15">
      <c r="A9206" s="3085"/>
      <c r="K9206" s="3168"/>
      <c r="L9206" s="3085"/>
      <c r="M9206" s="3085"/>
      <c r="N9206" s="3085"/>
      <c r="P9206" s="3206"/>
    </row>
    <row r="9207" spans="1:16" s="3084" customFormat="1" ht="15">
      <c r="A9207" s="3085"/>
      <c r="K9207" s="3168"/>
      <c r="L9207" s="3085"/>
      <c r="M9207" s="3085"/>
      <c r="N9207" s="3085"/>
      <c r="P9207" s="3206"/>
    </row>
    <row r="9208" spans="1:16" s="3084" customFormat="1" ht="15">
      <c r="A9208" s="3085"/>
      <c r="K9208" s="3168"/>
      <c r="L9208" s="3085"/>
      <c r="M9208" s="3085"/>
      <c r="N9208" s="3085"/>
      <c r="P9208" s="3206"/>
    </row>
    <row r="9209" spans="1:16" s="3084" customFormat="1" ht="15">
      <c r="A9209" s="3085"/>
      <c r="K9209" s="3168"/>
      <c r="L9209" s="3085"/>
      <c r="M9209" s="3085"/>
      <c r="N9209" s="3085"/>
      <c r="P9209" s="3206"/>
    </row>
    <row r="9210" spans="1:16" s="3084" customFormat="1" ht="15">
      <c r="A9210" s="3085"/>
      <c r="K9210" s="3168"/>
      <c r="L9210" s="3085"/>
      <c r="M9210" s="3085"/>
      <c r="N9210" s="3085"/>
      <c r="P9210" s="3206"/>
    </row>
    <row r="9211" spans="1:16" s="3084" customFormat="1" ht="15">
      <c r="A9211" s="3085"/>
      <c r="K9211" s="3168"/>
      <c r="L9211" s="3085"/>
      <c r="M9211" s="3085"/>
      <c r="N9211" s="3085"/>
      <c r="P9211" s="3206"/>
    </row>
    <row r="9212" spans="1:16" s="3084" customFormat="1" ht="15">
      <c r="A9212" s="3085"/>
      <c r="K9212" s="3168"/>
      <c r="L9212" s="3085"/>
      <c r="M9212" s="3085"/>
      <c r="N9212" s="3085"/>
      <c r="P9212" s="3206"/>
    </row>
    <row r="9213" spans="1:16" s="3084" customFormat="1" ht="15">
      <c r="A9213" s="3085"/>
      <c r="K9213" s="3168"/>
      <c r="L9213" s="3085"/>
      <c r="M9213" s="3085"/>
      <c r="N9213" s="3085"/>
      <c r="P9213" s="3206"/>
    </row>
    <row r="9214" spans="1:16" s="3084" customFormat="1" ht="15">
      <c r="A9214" s="3085"/>
      <c r="K9214" s="3168"/>
      <c r="L9214" s="3085"/>
      <c r="M9214" s="3085"/>
      <c r="N9214" s="3085"/>
      <c r="P9214" s="3206"/>
    </row>
    <row r="9215" spans="1:16" s="3084" customFormat="1" ht="15">
      <c r="A9215" s="3085"/>
      <c r="K9215" s="3168"/>
      <c r="L9215" s="3085"/>
      <c r="M9215" s="3085"/>
      <c r="N9215" s="3085"/>
      <c r="P9215" s="3206"/>
    </row>
    <row r="9216" spans="1:16" s="3084" customFormat="1" ht="15">
      <c r="A9216" s="3085"/>
      <c r="K9216" s="3168"/>
      <c r="L9216" s="3085"/>
      <c r="M9216" s="3085"/>
      <c r="N9216" s="3085"/>
      <c r="P9216" s="3206"/>
    </row>
    <row r="9217" spans="1:16" s="3084" customFormat="1" ht="15">
      <c r="A9217" s="3085"/>
      <c r="K9217" s="3168"/>
      <c r="L9217" s="3085"/>
      <c r="M9217" s="3085"/>
      <c r="N9217" s="3085"/>
      <c r="P9217" s="3206"/>
    </row>
    <row r="9218" spans="1:16" s="3084" customFormat="1" ht="15">
      <c r="A9218" s="3085"/>
      <c r="K9218" s="3168"/>
      <c r="L9218" s="3085"/>
      <c r="M9218" s="3085"/>
      <c r="N9218" s="3085"/>
      <c r="P9218" s="3206"/>
    </row>
    <row r="9219" spans="1:16" s="3084" customFormat="1" ht="15">
      <c r="A9219" s="3085"/>
      <c r="K9219" s="3168"/>
      <c r="L9219" s="3085"/>
      <c r="M9219" s="3085"/>
      <c r="N9219" s="3085"/>
      <c r="P9219" s="3206"/>
    </row>
    <row r="9220" spans="1:16" s="3084" customFormat="1" ht="15">
      <c r="A9220" s="3085"/>
      <c r="K9220" s="3168"/>
      <c r="L9220" s="3085"/>
      <c r="M9220" s="3085"/>
      <c r="N9220" s="3085"/>
      <c r="P9220" s="3206"/>
    </row>
    <row r="9221" spans="1:16" s="3084" customFormat="1" ht="15">
      <c r="A9221" s="3085"/>
      <c r="K9221" s="3168"/>
      <c r="L9221" s="3085"/>
      <c r="M9221" s="3085"/>
      <c r="N9221" s="3085"/>
      <c r="P9221" s="3206"/>
    </row>
    <row r="9222" spans="1:16" s="3084" customFormat="1" ht="15">
      <c r="A9222" s="3085"/>
      <c r="K9222" s="3168"/>
      <c r="L9222" s="3085"/>
      <c r="M9222" s="3085"/>
      <c r="N9222" s="3085"/>
      <c r="P9222" s="3206"/>
    </row>
    <row r="9223" spans="1:16" s="3084" customFormat="1" ht="15">
      <c r="A9223" s="3085"/>
      <c r="K9223" s="3168"/>
      <c r="L9223" s="3085"/>
      <c r="M9223" s="3085"/>
      <c r="N9223" s="3085"/>
      <c r="P9223" s="3206"/>
    </row>
    <row r="9224" spans="1:16" s="3084" customFormat="1" ht="15">
      <c r="A9224" s="3085"/>
      <c r="K9224" s="3168"/>
      <c r="L9224" s="3085"/>
      <c r="M9224" s="3085"/>
      <c r="N9224" s="3085"/>
      <c r="P9224" s="3206"/>
    </row>
    <row r="9225" spans="1:16" s="3084" customFormat="1" ht="15">
      <c r="A9225" s="3085"/>
      <c r="K9225" s="3168"/>
      <c r="L9225" s="3085"/>
      <c r="M9225" s="3085"/>
      <c r="N9225" s="3085"/>
      <c r="P9225" s="3206"/>
    </row>
    <row r="9226" spans="1:16" s="3084" customFormat="1" ht="15">
      <c r="A9226" s="3085"/>
      <c r="K9226" s="3168"/>
      <c r="L9226" s="3085"/>
      <c r="M9226" s="3085"/>
      <c r="N9226" s="3085"/>
      <c r="P9226" s="3206"/>
    </row>
    <row r="9227" spans="1:16" s="3084" customFormat="1" ht="15">
      <c r="A9227" s="3085"/>
      <c r="K9227" s="3168"/>
      <c r="L9227" s="3085"/>
      <c r="M9227" s="3085"/>
      <c r="N9227" s="3085"/>
      <c r="P9227" s="3206"/>
    </row>
    <row r="9228" spans="1:16" s="3084" customFormat="1" ht="15">
      <c r="A9228" s="3085"/>
      <c r="K9228" s="3168"/>
      <c r="L9228" s="3085"/>
      <c r="M9228" s="3085"/>
      <c r="N9228" s="3085"/>
      <c r="P9228" s="3206"/>
    </row>
    <row r="9229" spans="1:16" s="3084" customFormat="1" ht="15">
      <c r="A9229" s="3085"/>
      <c r="K9229" s="3168"/>
      <c r="L9229" s="3085"/>
      <c r="M9229" s="3085"/>
      <c r="N9229" s="3085"/>
      <c r="P9229" s="3206"/>
    </row>
    <row r="9230" spans="1:16" s="3084" customFormat="1" ht="15">
      <c r="A9230" s="3085"/>
      <c r="K9230" s="3168"/>
      <c r="L9230" s="3085"/>
      <c r="M9230" s="3085"/>
      <c r="N9230" s="3085"/>
      <c r="P9230" s="3206"/>
    </row>
    <row r="9231" spans="1:16" s="3084" customFormat="1" ht="15">
      <c r="A9231" s="3085"/>
      <c r="K9231" s="3168"/>
      <c r="L9231" s="3085"/>
      <c r="M9231" s="3085"/>
      <c r="N9231" s="3085"/>
      <c r="P9231" s="3206"/>
    </row>
    <row r="9232" spans="1:16" s="3084" customFormat="1" ht="15">
      <c r="A9232" s="3085"/>
      <c r="K9232" s="3168"/>
      <c r="L9232" s="3085"/>
      <c r="M9232" s="3085"/>
      <c r="N9232" s="3085"/>
      <c r="P9232" s="3206"/>
    </row>
    <row r="9233" spans="1:16" s="3084" customFormat="1" ht="15">
      <c r="A9233" s="3085"/>
      <c r="K9233" s="3168"/>
      <c r="L9233" s="3085"/>
      <c r="M9233" s="3085"/>
      <c r="N9233" s="3085"/>
      <c r="P9233" s="3206"/>
    </row>
    <row r="9234" spans="1:16" s="3084" customFormat="1" ht="15">
      <c r="A9234" s="3085"/>
      <c r="K9234" s="3168"/>
      <c r="L9234" s="3085"/>
      <c r="M9234" s="3085"/>
      <c r="N9234" s="3085"/>
      <c r="P9234" s="3206"/>
    </row>
    <row r="9235" spans="1:16" s="3084" customFormat="1" ht="15">
      <c r="A9235" s="3085"/>
      <c r="K9235" s="3168"/>
      <c r="L9235" s="3085"/>
      <c r="M9235" s="3085"/>
      <c r="N9235" s="3085"/>
      <c r="P9235" s="3206"/>
    </row>
    <row r="9236" spans="1:16" s="3084" customFormat="1" ht="15">
      <c r="A9236" s="3085"/>
      <c r="K9236" s="3168"/>
      <c r="L9236" s="3085"/>
      <c r="M9236" s="3085"/>
      <c r="N9236" s="3085"/>
      <c r="P9236" s="3206"/>
    </row>
    <row r="9237" spans="1:16" s="3084" customFormat="1" ht="15">
      <c r="A9237" s="3085"/>
      <c r="K9237" s="3168"/>
      <c r="L9237" s="3085"/>
      <c r="M9237" s="3085"/>
      <c r="N9237" s="3085"/>
      <c r="P9237" s="3206"/>
    </row>
    <row r="9238" spans="1:16" s="3084" customFormat="1" ht="15">
      <c r="A9238" s="3085"/>
      <c r="K9238" s="3168"/>
      <c r="L9238" s="3085"/>
      <c r="M9238" s="3085"/>
      <c r="N9238" s="3085"/>
      <c r="P9238" s="3206"/>
    </row>
    <row r="9239" spans="1:16" s="3084" customFormat="1" ht="15">
      <c r="A9239" s="3085"/>
      <c r="K9239" s="3168"/>
      <c r="L9239" s="3085"/>
      <c r="M9239" s="3085"/>
      <c r="N9239" s="3085"/>
      <c r="P9239" s="3206"/>
    </row>
    <row r="9240" spans="1:16" s="3084" customFormat="1" ht="15">
      <c r="A9240" s="3085"/>
      <c r="K9240" s="3168"/>
      <c r="L9240" s="3085"/>
      <c r="M9240" s="3085"/>
      <c r="N9240" s="3085"/>
      <c r="P9240" s="3206"/>
    </row>
    <row r="9241" spans="1:16" s="3084" customFormat="1" ht="15">
      <c r="A9241" s="3085"/>
      <c r="K9241" s="3168"/>
      <c r="L9241" s="3085"/>
      <c r="M9241" s="3085"/>
      <c r="N9241" s="3085"/>
      <c r="P9241" s="3206"/>
    </row>
    <row r="9242" spans="1:16" s="3084" customFormat="1" ht="15">
      <c r="A9242" s="3085"/>
      <c r="K9242" s="3168"/>
      <c r="L9242" s="3085"/>
      <c r="M9242" s="3085"/>
      <c r="N9242" s="3085"/>
      <c r="P9242" s="3206"/>
    </row>
    <row r="9243" spans="1:16" s="3084" customFormat="1" ht="15">
      <c r="A9243" s="3085"/>
      <c r="K9243" s="3168"/>
      <c r="L9243" s="3085"/>
      <c r="M9243" s="3085"/>
      <c r="N9243" s="3085"/>
      <c r="P9243" s="3206"/>
    </row>
    <row r="9244" spans="1:16" s="3084" customFormat="1" ht="15">
      <c r="A9244" s="3085"/>
      <c r="K9244" s="3168"/>
      <c r="L9244" s="3085"/>
      <c r="M9244" s="3085"/>
      <c r="N9244" s="3085"/>
      <c r="P9244" s="3206"/>
    </row>
    <row r="9245" spans="1:16" s="3084" customFormat="1" ht="15">
      <c r="A9245" s="3085"/>
      <c r="K9245" s="3168"/>
      <c r="L9245" s="3085"/>
      <c r="M9245" s="3085"/>
      <c r="N9245" s="3085"/>
      <c r="P9245" s="3206"/>
    </row>
    <row r="9246" spans="1:16" s="3084" customFormat="1" ht="15">
      <c r="A9246" s="3085"/>
      <c r="K9246" s="3168"/>
      <c r="L9246" s="3085"/>
      <c r="M9246" s="3085"/>
      <c r="N9246" s="3085"/>
      <c r="P9246" s="3206"/>
    </row>
    <row r="9247" spans="1:16" s="3084" customFormat="1" ht="15">
      <c r="A9247" s="3085"/>
      <c r="K9247" s="3168"/>
      <c r="L9247" s="3085"/>
      <c r="M9247" s="3085"/>
      <c r="N9247" s="3085"/>
      <c r="P9247" s="3206"/>
    </row>
    <row r="9248" spans="1:16" s="3084" customFormat="1" ht="15">
      <c r="A9248" s="3085"/>
      <c r="K9248" s="3168"/>
      <c r="L9248" s="3085"/>
      <c r="M9248" s="3085"/>
      <c r="N9248" s="3085"/>
      <c r="P9248" s="3206"/>
    </row>
    <row r="9249" spans="1:16" s="3084" customFormat="1" ht="15">
      <c r="A9249" s="3085"/>
      <c r="K9249" s="3168"/>
      <c r="L9249" s="3085"/>
      <c r="M9249" s="3085"/>
      <c r="N9249" s="3085"/>
      <c r="P9249" s="3206"/>
    </row>
    <row r="9250" spans="1:16" s="3084" customFormat="1" ht="15">
      <c r="A9250" s="3085"/>
      <c r="K9250" s="3168"/>
      <c r="L9250" s="3085"/>
      <c r="M9250" s="3085"/>
      <c r="N9250" s="3085"/>
      <c r="P9250" s="3206"/>
    </row>
    <row r="9251" spans="1:16" s="3084" customFormat="1" ht="15">
      <c r="A9251" s="3085"/>
      <c r="K9251" s="3168"/>
      <c r="L9251" s="3085"/>
      <c r="M9251" s="3085"/>
      <c r="N9251" s="3085"/>
      <c r="P9251" s="3206"/>
    </row>
    <row r="9252" spans="1:16" s="3084" customFormat="1" ht="15">
      <c r="A9252" s="3085"/>
      <c r="K9252" s="3168"/>
      <c r="L9252" s="3085"/>
      <c r="M9252" s="3085"/>
      <c r="N9252" s="3085"/>
      <c r="P9252" s="3206"/>
    </row>
    <row r="9253" spans="1:16" s="3084" customFormat="1" ht="15">
      <c r="A9253" s="3085"/>
      <c r="K9253" s="3168"/>
      <c r="L9253" s="3085"/>
      <c r="M9253" s="3085"/>
      <c r="N9253" s="3085"/>
      <c r="P9253" s="3206"/>
    </row>
    <row r="9254" spans="1:16" s="3084" customFormat="1" ht="15">
      <c r="A9254" s="3085"/>
      <c r="K9254" s="3168"/>
      <c r="L9254" s="3085"/>
      <c r="M9254" s="3085"/>
      <c r="N9254" s="3085"/>
      <c r="P9254" s="3206"/>
    </row>
    <row r="9255" spans="1:16" s="3084" customFormat="1" ht="15">
      <c r="A9255" s="3085"/>
      <c r="K9255" s="3168"/>
      <c r="L9255" s="3085"/>
      <c r="M9255" s="3085"/>
      <c r="N9255" s="3085"/>
      <c r="P9255" s="3206"/>
    </row>
    <row r="9256" spans="1:16" s="3084" customFormat="1" ht="15">
      <c r="A9256" s="3085"/>
      <c r="K9256" s="3168"/>
      <c r="L9256" s="3085"/>
      <c r="M9256" s="3085"/>
      <c r="N9256" s="3085"/>
      <c r="P9256" s="3206"/>
    </row>
    <row r="9257" spans="1:16" s="3084" customFormat="1" ht="15">
      <c r="A9257" s="3085"/>
      <c r="K9257" s="3168"/>
      <c r="L9257" s="3085"/>
      <c r="M9257" s="3085"/>
      <c r="N9257" s="3085"/>
      <c r="P9257" s="3206"/>
    </row>
    <row r="9258" spans="1:16" s="3084" customFormat="1" ht="15">
      <c r="A9258" s="3085"/>
      <c r="K9258" s="3168"/>
      <c r="L9258" s="3085"/>
      <c r="M9258" s="3085"/>
      <c r="N9258" s="3085"/>
      <c r="P9258" s="3206"/>
    </row>
    <row r="9259" spans="1:16" s="3084" customFormat="1" ht="15">
      <c r="A9259" s="3085"/>
      <c r="K9259" s="3168"/>
      <c r="L9259" s="3085"/>
      <c r="M9259" s="3085"/>
      <c r="N9259" s="3085"/>
      <c r="P9259" s="3206"/>
    </row>
    <row r="9260" spans="1:16" s="3084" customFormat="1" ht="15">
      <c r="A9260" s="3085"/>
      <c r="K9260" s="3168"/>
      <c r="L9260" s="3085"/>
      <c r="M9260" s="3085"/>
      <c r="N9260" s="3085"/>
      <c r="P9260" s="3206"/>
    </row>
    <row r="9261" spans="1:16" s="3084" customFormat="1" ht="15">
      <c r="A9261" s="3085"/>
      <c r="K9261" s="3168"/>
      <c r="L9261" s="3085"/>
      <c r="M9261" s="3085"/>
      <c r="N9261" s="3085"/>
      <c r="P9261" s="3206"/>
    </row>
    <row r="9262" spans="1:16" s="3084" customFormat="1" ht="15">
      <c r="A9262" s="3085"/>
      <c r="K9262" s="3168"/>
      <c r="L9262" s="3085"/>
      <c r="M9262" s="3085"/>
      <c r="N9262" s="3085"/>
      <c r="P9262" s="3206"/>
    </row>
    <row r="9263" spans="1:16" s="3084" customFormat="1" ht="15">
      <c r="A9263" s="3085"/>
      <c r="K9263" s="3168"/>
      <c r="L9263" s="3085"/>
      <c r="M9263" s="3085"/>
      <c r="N9263" s="3085"/>
      <c r="P9263" s="3206"/>
    </row>
    <row r="9264" spans="1:16" s="3084" customFormat="1" ht="15">
      <c r="A9264" s="3085"/>
      <c r="K9264" s="3168"/>
      <c r="L9264" s="3085"/>
      <c r="M9264" s="3085"/>
      <c r="N9264" s="3085"/>
      <c r="P9264" s="3206"/>
    </row>
    <row r="9265" spans="1:16" s="3084" customFormat="1" ht="15">
      <c r="A9265" s="3085"/>
      <c r="K9265" s="3168"/>
      <c r="L9265" s="3085"/>
      <c r="M9265" s="3085"/>
      <c r="N9265" s="3085"/>
      <c r="P9265" s="3206"/>
    </row>
    <row r="9266" spans="1:16" s="3084" customFormat="1" ht="15">
      <c r="A9266" s="3085"/>
      <c r="K9266" s="3168"/>
      <c r="L9266" s="3085"/>
      <c r="M9266" s="3085"/>
      <c r="N9266" s="3085"/>
      <c r="P9266" s="3206"/>
    </row>
    <row r="9267" spans="1:16" s="3084" customFormat="1" ht="15">
      <c r="A9267" s="3085"/>
      <c r="K9267" s="3168"/>
      <c r="L9267" s="3085"/>
      <c r="M9267" s="3085"/>
      <c r="N9267" s="3085"/>
      <c r="P9267" s="3206"/>
    </row>
    <row r="9268" spans="1:16" s="3084" customFormat="1" ht="15">
      <c r="A9268" s="3085"/>
      <c r="K9268" s="3168"/>
      <c r="L9268" s="3085"/>
      <c r="M9268" s="3085"/>
      <c r="N9268" s="3085"/>
      <c r="P9268" s="3206"/>
    </row>
    <row r="9269" spans="1:16" s="3084" customFormat="1" ht="15">
      <c r="A9269" s="3085"/>
      <c r="K9269" s="3168"/>
      <c r="L9269" s="3085"/>
      <c r="M9269" s="3085"/>
      <c r="N9269" s="3085"/>
      <c r="P9269" s="3206"/>
    </row>
    <row r="9270" spans="1:16" s="3084" customFormat="1" ht="15">
      <c r="A9270" s="3085"/>
      <c r="K9270" s="3168"/>
      <c r="L9270" s="3085"/>
      <c r="M9270" s="3085"/>
      <c r="N9270" s="3085"/>
      <c r="P9270" s="3206"/>
    </row>
    <row r="9271" spans="1:16" s="3084" customFormat="1" ht="15">
      <c r="A9271" s="3085"/>
      <c r="K9271" s="3168"/>
      <c r="L9271" s="3085"/>
      <c r="M9271" s="3085"/>
      <c r="N9271" s="3085"/>
      <c r="P9271" s="3206"/>
    </row>
    <row r="9272" spans="1:16" s="3084" customFormat="1" ht="15">
      <c r="A9272" s="3085"/>
      <c r="K9272" s="3168"/>
      <c r="L9272" s="3085"/>
      <c r="M9272" s="3085"/>
      <c r="N9272" s="3085"/>
      <c r="P9272" s="3206"/>
    </row>
    <row r="9273" spans="1:16" s="3084" customFormat="1" ht="15">
      <c r="A9273" s="3085"/>
      <c r="K9273" s="3168"/>
      <c r="L9273" s="3085"/>
      <c r="M9273" s="3085"/>
      <c r="N9273" s="3085"/>
      <c r="P9273" s="3206"/>
    </row>
    <row r="9274" spans="1:16" s="3084" customFormat="1" ht="15">
      <c r="A9274" s="3085"/>
      <c r="K9274" s="3168"/>
      <c r="L9274" s="3085"/>
      <c r="M9274" s="3085"/>
      <c r="N9274" s="3085"/>
      <c r="P9274" s="3206"/>
    </row>
    <row r="9275" spans="1:16" s="3084" customFormat="1" ht="15">
      <c r="A9275" s="3085"/>
      <c r="K9275" s="3168"/>
      <c r="L9275" s="3085"/>
      <c r="M9275" s="3085"/>
      <c r="N9275" s="3085"/>
      <c r="P9275" s="3206"/>
    </row>
    <row r="9276" spans="1:16" s="3084" customFormat="1" ht="15">
      <c r="A9276" s="3085"/>
      <c r="K9276" s="3168"/>
      <c r="L9276" s="3085"/>
      <c r="M9276" s="3085"/>
      <c r="N9276" s="3085"/>
      <c r="P9276" s="3206"/>
    </row>
    <row r="9277" spans="1:16" s="3084" customFormat="1" ht="15">
      <c r="A9277" s="3085"/>
      <c r="K9277" s="3168"/>
      <c r="L9277" s="3085"/>
      <c r="M9277" s="3085"/>
      <c r="N9277" s="3085"/>
      <c r="P9277" s="3206"/>
    </row>
    <row r="9278" spans="1:16" s="3084" customFormat="1" ht="15">
      <c r="A9278" s="3085"/>
      <c r="K9278" s="3168"/>
      <c r="L9278" s="3085"/>
      <c r="M9278" s="3085"/>
      <c r="N9278" s="3085"/>
      <c r="P9278" s="3206"/>
    </row>
    <row r="9279" spans="1:16" s="3084" customFormat="1" ht="15">
      <c r="A9279" s="3085"/>
      <c r="K9279" s="3168"/>
      <c r="L9279" s="3085"/>
      <c r="M9279" s="3085"/>
      <c r="N9279" s="3085"/>
      <c r="P9279" s="3206"/>
    </row>
    <row r="9280" spans="1:16" s="3084" customFormat="1" ht="15">
      <c r="A9280" s="3085"/>
      <c r="K9280" s="3168"/>
      <c r="L9280" s="3085"/>
      <c r="M9280" s="3085"/>
      <c r="N9280" s="3085"/>
      <c r="P9280" s="3206"/>
    </row>
    <row r="9281" spans="1:16" s="3084" customFormat="1" ht="15">
      <c r="A9281" s="3085"/>
      <c r="K9281" s="3168"/>
      <c r="L9281" s="3085"/>
      <c r="M9281" s="3085"/>
      <c r="N9281" s="3085"/>
      <c r="P9281" s="3206"/>
    </row>
    <row r="9282" spans="1:16" s="3084" customFormat="1" ht="15">
      <c r="A9282" s="3085"/>
      <c r="K9282" s="3168"/>
      <c r="L9282" s="3085"/>
      <c r="M9282" s="3085"/>
      <c r="N9282" s="3085"/>
      <c r="P9282" s="3206"/>
    </row>
    <row r="9283" spans="1:16" s="3084" customFormat="1" ht="15">
      <c r="A9283" s="3085"/>
      <c r="K9283" s="3168"/>
      <c r="L9283" s="3085"/>
      <c r="M9283" s="3085"/>
      <c r="N9283" s="3085"/>
      <c r="P9283" s="3206"/>
    </row>
    <row r="9284" spans="1:16" s="3084" customFormat="1" ht="15">
      <c r="A9284" s="3085"/>
      <c r="K9284" s="3168"/>
      <c r="L9284" s="3085"/>
      <c r="M9284" s="3085"/>
      <c r="N9284" s="3085"/>
      <c r="P9284" s="3206"/>
    </row>
    <row r="9285" spans="1:16" s="3084" customFormat="1" ht="15">
      <c r="A9285" s="3085"/>
      <c r="K9285" s="3168"/>
      <c r="L9285" s="3085"/>
      <c r="M9285" s="3085"/>
      <c r="N9285" s="3085"/>
      <c r="P9285" s="3206"/>
    </row>
    <row r="9286" spans="1:16" s="3084" customFormat="1" ht="15">
      <c r="A9286" s="3085"/>
      <c r="K9286" s="3168"/>
      <c r="L9286" s="3085"/>
      <c r="M9286" s="3085"/>
      <c r="N9286" s="3085"/>
      <c r="P9286" s="3206"/>
    </row>
    <row r="9287" spans="1:16" s="3084" customFormat="1" ht="15">
      <c r="A9287" s="3085"/>
      <c r="K9287" s="3168"/>
      <c r="L9287" s="3085"/>
      <c r="M9287" s="3085"/>
      <c r="N9287" s="3085"/>
      <c r="P9287" s="3206"/>
    </row>
    <row r="9288" spans="1:16" s="3084" customFormat="1" ht="15">
      <c r="A9288" s="3085"/>
      <c r="K9288" s="3168"/>
      <c r="L9288" s="3085"/>
      <c r="M9288" s="3085"/>
      <c r="N9288" s="3085"/>
      <c r="P9288" s="3206"/>
    </row>
    <row r="9289" spans="1:16" s="3084" customFormat="1" ht="15">
      <c r="A9289" s="3085"/>
      <c r="K9289" s="3168"/>
      <c r="L9289" s="3085"/>
      <c r="M9289" s="3085"/>
      <c r="N9289" s="3085"/>
      <c r="P9289" s="3206"/>
    </row>
    <row r="9290" spans="1:16" s="3084" customFormat="1" ht="15">
      <c r="A9290" s="3085"/>
      <c r="K9290" s="3168"/>
      <c r="L9290" s="3085"/>
      <c r="M9290" s="3085"/>
      <c r="N9290" s="3085"/>
      <c r="P9290" s="3206"/>
    </row>
    <row r="9291" spans="1:16" s="3084" customFormat="1" ht="15">
      <c r="A9291" s="3085"/>
      <c r="K9291" s="3168"/>
      <c r="L9291" s="3085"/>
      <c r="M9291" s="3085"/>
      <c r="N9291" s="3085"/>
      <c r="P9291" s="3206"/>
    </row>
    <row r="9292" spans="1:16" s="3084" customFormat="1" ht="15">
      <c r="A9292" s="3085"/>
      <c r="K9292" s="3168"/>
      <c r="L9292" s="3085"/>
      <c r="M9292" s="3085"/>
      <c r="N9292" s="3085"/>
      <c r="P9292" s="3206"/>
    </row>
    <row r="9293" spans="1:16" s="3084" customFormat="1" ht="15">
      <c r="A9293" s="3085"/>
      <c r="K9293" s="3168"/>
      <c r="L9293" s="3085"/>
      <c r="M9293" s="3085"/>
      <c r="N9293" s="3085"/>
      <c r="P9293" s="3206"/>
    </row>
    <row r="9294" spans="1:16" s="3084" customFormat="1" ht="15">
      <c r="A9294" s="3085"/>
      <c r="K9294" s="3168"/>
      <c r="L9294" s="3085"/>
      <c r="M9294" s="3085"/>
      <c r="N9294" s="3085"/>
      <c r="P9294" s="3206"/>
    </row>
    <row r="9295" spans="1:16" s="3084" customFormat="1" ht="15">
      <c r="A9295" s="3085"/>
      <c r="K9295" s="3168"/>
      <c r="L9295" s="3085"/>
      <c r="M9295" s="3085"/>
      <c r="N9295" s="3085"/>
      <c r="P9295" s="3206"/>
    </row>
    <row r="9296" spans="1:16" s="3084" customFormat="1" ht="15">
      <c r="A9296" s="3085"/>
      <c r="K9296" s="3168"/>
      <c r="L9296" s="3085"/>
      <c r="M9296" s="3085"/>
      <c r="N9296" s="3085"/>
      <c r="P9296" s="3206"/>
    </row>
    <row r="9297" spans="1:16" s="3084" customFormat="1" ht="15">
      <c r="A9297" s="3085"/>
      <c r="K9297" s="3168"/>
      <c r="L9297" s="3085"/>
      <c r="M9297" s="3085"/>
      <c r="N9297" s="3085"/>
      <c r="P9297" s="3206"/>
    </row>
    <row r="9298" spans="1:16" s="3084" customFormat="1" ht="15">
      <c r="A9298" s="3085"/>
      <c r="K9298" s="3168"/>
      <c r="L9298" s="3085"/>
      <c r="M9298" s="3085"/>
      <c r="N9298" s="3085"/>
      <c r="P9298" s="3206"/>
    </row>
    <row r="9299" spans="1:16" s="3084" customFormat="1" ht="15">
      <c r="A9299" s="3085"/>
      <c r="K9299" s="3168"/>
      <c r="L9299" s="3085"/>
      <c r="M9299" s="3085"/>
      <c r="N9299" s="3085"/>
      <c r="P9299" s="3206"/>
    </row>
    <row r="9300" spans="1:16" s="3084" customFormat="1" ht="15">
      <c r="A9300" s="3085"/>
      <c r="K9300" s="3168"/>
      <c r="L9300" s="3085"/>
      <c r="M9300" s="3085"/>
      <c r="N9300" s="3085"/>
      <c r="P9300" s="3206"/>
    </row>
    <row r="9301" spans="1:16" s="3084" customFormat="1" ht="15">
      <c r="A9301" s="3085"/>
      <c r="K9301" s="3168"/>
      <c r="L9301" s="3085"/>
      <c r="M9301" s="3085"/>
      <c r="N9301" s="3085"/>
      <c r="P9301" s="3206"/>
    </row>
    <row r="9302" spans="1:16" s="3084" customFormat="1" ht="15">
      <c r="A9302" s="3085"/>
      <c r="K9302" s="3168"/>
      <c r="L9302" s="3085"/>
      <c r="M9302" s="3085"/>
      <c r="N9302" s="3085"/>
      <c r="P9302" s="3206"/>
    </row>
    <row r="9303" spans="1:16" s="3084" customFormat="1" ht="15">
      <c r="A9303" s="3085"/>
      <c r="K9303" s="3168"/>
      <c r="L9303" s="3085"/>
      <c r="M9303" s="3085"/>
      <c r="N9303" s="3085"/>
      <c r="P9303" s="3206"/>
    </row>
    <row r="9304" spans="1:16" s="3084" customFormat="1" ht="15">
      <c r="A9304" s="3085"/>
      <c r="K9304" s="3168"/>
      <c r="L9304" s="3085"/>
      <c r="M9304" s="3085"/>
      <c r="N9304" s="3085"/>
      <c r="P9304" s="3206"/>
    </row>
    <row r="9305" spans="1:16" s="3084" customFormat="1" ht="15">
      <c r="A9305" s="3085"/>
      <c r="K9305" s="3168"/>
      <c r="L9305" s="3085"/>
      <c r="M9305" s="3085"/>
      <c r="N9305" s="3085"/>
      <c r="P9305" s="3206"/>
    </row>
    <row r="9306" spans="1:16" s="3084" customFormat="1" ht="15">
      <c r="A9306" s="3085"/>
      <c r="K9306" s="3168"/>
      <c r="L9306" s="3085"/>
      <c r="M9306" s="3085"/>
      <c r="N9306" s="3085"/>
      <c r="P9306" s="3206"/>
    </row>
    <row r="9307" spans="1:16" s="3084" customFormat="1" ht="15">
      <c r="A9307" s="3085"/>
      <c r="K9307" s="3168"/>
      <c r="L9307" s="3085"/>
      <c r="M9307" s="3085"/>
      <c r="N9307" s="3085"/>
      <c r="P9307" s="3206"/>
    </row>
    <row r="9308" spans="1:16" s="3084" customFormat="1" ht="15">
      <c r="A9308" s="3085"/>
      <c r="K9308" s="3168"/>
      <c r="L9308" s="3085"/>
      <c r="M9308" s="3085"/>
      <c r="N9308" s="3085"/>
      <c r="P9308" s="3206"/>
    </row>
    <row r="9309" spans="1:16" s="3084" customFormat="1" ht="15">
      <c r="A9309" s="3085"/>
      <c r="K9309" s="3168"/>
      <c r="L9309" s="3085"/>
      <c r="M9309" s="3085"/>
      <c r="N9309" s="3085"/>
      <c r="P9309" s="3206"/>
    </row>
    <row r="9310" spans="1:16" s="3084" customFormat="1" ht="15">
      <c r="A9310" s="3085"/>
      <c r="K9310" s="3168"/>
      <c r="L9310" s="3085"/>
      <c r="M9310" s="3085"/>
      <c r="N9310" s="3085"/>
      <c r="P9310" s="3206"/>
    </row>
    <row r="9311" spans="1:16" s="3084" customFormat="1" ht="15">
      <c r="A9311" s="3085"/>
      <c r="K9311" s="3168"/>
      <c r="L9311" s="3085"/>
      <c r="M9311" s="3085"/>
      <c r="N9311" s="3085"/>
      <c r="P9311" s="3206"/>
    </row>
    <row r="9312" spans="1:16" s="3084" customFormat="1" ht="15">
      <c r="A9312" s="3085"/>
      <c r="K9312" s="3168"/>
      <c r="L9312" s="3085"/>
      <c r="M9312" s="3085"/>
      <c r="N9312" s="3085"/>
      <c r="P9312" s="3206"/>
    </row>
    <row r="9313" spans="1:16" s="3084" customFormat="1" ht="15">
      <c r="A9313" s="3085"/>
      <c r="K9313" s="3168"/>
      <c r="L9313" s="3085"/>
      <c r="M9313" s="3085"/>
      <c r="N9313" s="3085"/>
      <c r="P9313" s="3206"/>
    </row>
    <row r="9314" spans="1:16" s="3084" customFormat="1" ht="15">
      <c r="A9314" s="3085"/>
      <c r="K9314" s="3168"/>
      <c r="L9314" s="3085"/>
      <c r="M9314" s="3085"/>
      <c r="N9314" s="3085"/>
      <c r="P9314" s="3206"/>
    </row>
    <row r="9315" spans="1:16" s="3084" customFormat="1" ht="15">
      <c r="A9315" s="3085"/>
      <c r="K9315" s="3168"/>
      <c r="L9315" s="3085"/>
      <c r="M9315" s="3085"/>
      <c r="N9315" s="3085"/>
      <c r="P9315" s="3206"/>
    </row>
    <row r="9316" spans="1:16" s="3084" customFormat="1" ht="15">
      <c r="A9316" s="3085"/>
      <c r="K9316" s="3168"/>
      <c r="L9316" s="3085"/>
      <c r="M9316" s="3085"/>
      <c r="N9316" s="3085"/>
      <c r="P9316" s="3206"/>
    </row>
    <row r="9317" spans="1:16" s="3084" customFormat="1" ht="15">
      <c r="A9317" s="3085"/>
      <c r="K9317" s="3168"/>
      <c r="L9317" s="3085"/>
      <c r="M9317" s="3085"/>
      <c r="N9317" s="3085"/>
      <c r="P9317" s="3206"/>
    </row>
    <row r="9318" spans="1:16" s="3084" customFormat="1" ht="15">
      <c r="A9318" s="3085"/>
      <c r="K9318" s="3168"/>
      <c r="L9318" s="3085"/>
      <c r="M9318" s="3085"/>
      <c r="N9318" s="3085"/>
      <c r="P9318" s="3206"/>
    </row>
    <row r="9319" spans="1:16" s="3084" customFormat="1" ht="15">
      <c r="A9319" s="3085"/>
      <c r="K9319" s="3168"/>
      <c r="L9319" s="3085"/>
      <c r="M9319" s="3085"/>
      <c r="N9319" s="3085"/>
      <c r="P9319" s="3206"/>
    </row>
    <row r="9320" spans="1:16" s="3084" customFormat="1" ht="15">
      <c r="A9320" s="3085"/>
      <c r="K9320" s="3168"/>
      <c r="L9320" s="3085"/>
      <c r="M9320" s="3085"/>
      <c r="N9320" s="3085"/>
      <c r="P9320" s="3206"/>
    </row>
    <row r="9321" spans="1:16" s="3084" customFormat="1" ht="15">
      <c r="A9321" s="3085"/>
      <c r="K9321" s="3168"/>
      <c r="L9321" s="3085"/>
      <c r="M9321" s="3085"/>
      <c r="N9321" s="3085"/>
      <c r="P9321" s="3206"/>
    </row>
    <row r="9322" spans="1:16" s="3084" customFormat="1" ht="15">
      <c r="A9322" s="3085"/>
      <c r="K9322" s="3168"/>
      <c r="L9322" s="3085"/>
      <c r="M9322" s="3085"/>
      <c r="N9322" s="3085"/>
      <c r="P9322" s="3206"/>
    </row>
    <row r="9323" spans="1:16" s="3084" customFormat="1" ht="15">
      <c r="A9323" s="3085"/>
      <c r="K9323" s="3168"/>
      <c r="L9323" s="3085"/>
      <c r="M9323" s="3085"/>
      <c r="N9323" s="3085"/>
      <c r="P9323" s="3206"/>
    </row>
    <row r="9324" spans="1:16" s="3084" customFormat="1" ht="15">
      <c r="A9324" s="3085"/>
      <c r="K9324" s="3168"/>
      <c r="L9324" s="3085"/>
      <c r="M9324" s="3085"/>
      <c r="N9324" s="3085"/>
      <c r="P9324" s="3206"/>
    </row>
    <row r="9325" spans="1:16" s="3084" customFormat="1" ht="15">
      <c r="A9325" s="3085"/>
      <c r="K9325" s="3168"/>
      <c r="L9325" s="3085"/>
      <c r="M9325" s="3085"/>
      <c r="N9325" s="3085"/>
      <c r="P9325" s="3206"/>
    </row>
    <row r="9326" spans="1:16" s="3084" customFormat="1" ht="15">
      <c r="A9326" s="3085"/>
      <c r="K9326" s="3168"/>
      <c r="L9326" s="3085"/>
      <c r="M9326" s="3085"/>
      <c r="N9326" s="3085"/>
      <c r="P9326" s="3206"/>
    </row>
    <row r="9327" spans="1:16" s="3084" customFormat="1" ht="15">
      <c r="A9327" s="3085"/>
      <c r="K9327" s="3168"/>
      <c r="L9327" s="3085"/>
      <c r="M9327" s="3085"/>
      <c r="N9327" s="3085"/>
      <c r="P9327" s="3206"/>
    </row>
    <row r="9328" spans="1:16" s="3084" customFormat="1" ht="15">
      <c r="A9328" s="3085"/>
      <c r="K9328" s="3168"/>
      <c r="L9328" s="3085"/>
      <c r="M9328" s="3085"/>
      <c r="N9328" s="3085"/>
      <c r="P9328" s="3206"/>
    </row>
    <row r="9329" spans="1:16" s="3084" customFormat="1" ht="15">
      <c r="A9329" s="3085"/>
      <c r="K9329" s="3168"/>
      <c r="L9329" s="3085"/>
      <c r="M9329" s="3085"/>
      <c r="N9329" s="3085"/>
      <c r="P9329" s="3206"/>
    </row>
    <row r="9330" spans="1:16" s="3084" customFormat="1" ht="15">
      <c r="A9330" s="3085"/>
      <c r="K9330" s="3168"/>
      <c r="L9330" s="3085"/>
      <c r="M9330" s="3085"/>
      <c r="N9330" s="3085"/>
      <c r="P9330" s="3206"/>
    </row>
    <row r="9331" spans="1:16" s="3084" customFormat="1" ht="15">
      <c r="A9331" s="3085"/>
      <c r="K9331" s="3168"/>
      <c r="L9331" s="3085"/>
      <c r="M9331" s="3085"/>
      <c r="N9331" s="3085"/>
      <c r="P9331" s="3206"/>
    </row>
    <row r="9332" spans="1:16" s="3084" customFormat="1" ht="15">
      <c r="A9332" s="3085"/>
      <c r="K9332" s="3168"/>
      <c r="L9332" s="3085"/>
      <c r="M9332" s="3085"/>
      <c r="N9332" s="3085"/>
      <c r="P9332" s="3206"/>
    </row>
    <row r="9333" spans="1:16" s="3084" customFormat="1" ht="15">
      <c r="A9333" s="3085"/>
      <c r="K9333" s="3168"/>
      <c r="L9333" s="3085"/>
      <c r="M9333" s="3085"/>
      <c r="N9333" s="3085"/>
      <c r="P9333" s="3206"/>
    </row>
    <row r="9334" spans="1:16" s="3084" customFormat="1" ht="15">
      <c r="A9334" s="3085"/>
      <c r="K9334" s="3168"/>
      <c r="L9334" s="3085"/>
      <c r="M9334" s="3085"/>
      <c r="N9334" s="3085"/>
      <c r="P9334" s="3206"/>
    </row>
    <row r="9335" spans="1:16" s="3084" customFormat="1" ht="15">
      <c r="A9335" s="3085"/>
      <c r="K9335" s="3168"/>
      <c r="L9335" s="3085"/>
      <c r="M9335" s="3085"/>
      <c r="N9335" s="3085"/>
      <c r="P9335" s="3206"/>
    </row>
    <row r="9336" spans="1:16" s="3084" customFormat="1" ht="15">
      <c r="A9336" s="3085"/>
      <c r="K9336" s="3168"/>
      <c r="L9336" s="3085"/>
      <c r="M9336" s="3085"/>
      <c r="N9336" s="3085"/>
      <c r="P9336" s="3206"/>
    </row>
    <row r="9337" spans="1:16" s="3084" customFormat="1" ht="15">
      <c r="A9337" s="3085"/>
      <c r="K9337" s="3168"/>
      <c r="L9337" s="3085"/>
      <c r="M9337" s="3085"/>
      <c r="N9337" s="3085"/>
      <c r="P9337" s="3206"/>
    </row>
    <row r="9338" spans="1:16" s="3084" customFormat="1" ht="15">
      <c r="A9338" s="3085"/>
      <c r="K9338" s="3168"/>
      <c r="L9338" s="3085"/>
      <c r="M9338" s="3085"/>
      <c r="N9338" s="3085"/>
      <c r="P9338" s="3206"/>
    </row>
    <row r="9339" spans="1:16" s="3084" customFormat="1" ht="15">
      <c r="A9339" s="3085"/>
      <c r="K9339" s="3168"/>
      <c r="L9339" s="3085"/>
      <c r="M9339" s="3085"/>
      <c r="N9339" s="3085"/>
      <c r="P9339" s="3206"/>
    </row>
    <row r="9340" spans="1:16" s="3084" customFormat="1" ht="15">
      <c r="A9340" s="3085"/>
      <c r="K9340" s="3168"/>
      <c r="L9340" s="3085"/>
      <c r="M9340" s="3085"/>
      <c r="N9340" s="3085"/>
      <c r="P9340" s="3206"/>
    </row>
    <row r="9341" spans="1:16" s="3084" customFormat="1" ht="15">
      <c r="A9341" s="3085"/>
      <c r="K9341" s="3168"/>
      <c r="L9341" s="3085"/>
      <c r="M9341" s="3085"/>
      <c r="N9341" s="3085"/>
      <c r="P9341" s="3206"/>
    </row>
    <row r="9342" spans="1:16" s="3084" customFormat="1" ht="15">
      <c r="A9342" s="3085"/>
      <c r="K9342" s="3168"/>
      <c r="L9342" s="3085"/>
      <c r="M9342" s="3085"/>
      <c r="N9342" s="3085"/>
      <c r="P9342" s="3206"/>
    </row>
    <row r="9343" spans="1:16" s="3084" customFormat="1" ht="15">
      <c r="A9343" s="3085"/>
      <c r="K9343" s="3168"/>
      <c r="L9343" s="3085"/>
      <c r="M9343" s="3085"/>
      <c r="N9343" s="3085"/>
      <c r="P9343" s="3206"/>
    </row>
    <row r="9344" spans="1:16" s="3084" customFormat="1" ht="15">
      <c r="A9344" s="3085"/>
      <c r="K9344" s="3168"/>
      <c r="L9344" s="3085"/>
      <c r="M9344" s="3085"/>
      <c r="N9344" s="3085"/>
      <c r="P9344" s="3206"/>
    </row>
    <row r="9345" spans="1:16" s="3084" customFormat="1" ht="15">
      <c r="A9345" s="3085"/>
      <c r="K9345" s="3168"/>
      <c r="L9345" s="3085"/>
      <c r="M9345" s="3085"/>
      <c r="N9345" s="3085"/>
      <c r="P9345" s="3206"/>
    </row>
    <row r="9346" spans="1:16" s="3084" customFormat="1" ht="15">
      <c r="A9346" s="3085"/>
      <c r="K9346" s="3168"/>
      <c r="L9346" s="3085"/>
      <c r="M9346" s="3085"/>
      <c r="N9346" s="3085"/>
      <c r="P9346" s="3206"/>
    </row>
    <row r="9347" spans="1:16" s="3084" customFormat="1" ht="15">
      <c r="A9347" s="3085"/>
      <c r="K9347" s="3168"/>
      <c r="L9347" s="3085"/>
      <c r="M9347" s="3085"/>
      <c r="N9347" s="3085"/>
      <c r="P9347" s="3206"/>
    </row>
    <row r="9348" spans="1:16" s="3084" customFormat="1" ht="15">
      <c r="A9348" s="3085"/>
      <c r="K9348" s="3168"/>
      <c r="L9348" s="3085"/>
      <c r="M9348" s="3085"/>
      <c r="N9348" s="3085"/>
      <c r="P9348" s="3206"/>
    </row>
    <row r="9349" spans="1:16" s="3084" customFormat="1" ht="15">
      <c r="A9349" s="3085"/>
      <c r="K9349" s="3168"/>
      <c r="L9349" s="3085"/>
      <c r="M9349" s="3085"/>
      <c r="N9349" s="3085"/>
      <c r="P9349" s="3206"/>
    </row>
    <row r="9350" spans="1:16" s="3084" customFormat="1" ht="15">
      <c r="A9350" s="3085"/>
      <c r="K9350" s="3168"/>
      <c r="L9350" s="3085"/>
      <c r="M9350" s="3085"/>
      <c r="N9350" s="3085"/>
      <c r="P9350" s="3206"/>
    </row>
    <row r="9351" spans="1:16" s="3084" customFormat="1" ht="15">
      <c r="A9351" s="3085"/>
      <c r="K9351" s="3168"/>
      <c r="L9351" s="3085"/>
      <c r="M9351" s="3085"/>
      <c r="N9351" s="3085"/>
      <c r="P9351" s="3206"/>
    </row>
    <row r="9352" spans="1:16" s="3084" customFormat="1" ht="15">
      <c r="A9352" s="3085"/>
      <c r="K9352" s="3168"/>
      <c r="L9352" s="3085"/>
      <c r="M9352" s="3085"/>
      <c r="N9352" s="3085"/>
      <c r="P9352" s="3206"/>
    </row>
    <row r="9353" spans="1:16" s="3084" customFormat="1" ht="15">
      <c r="A9353" s="3085"/>
      <c r="K9353" s="3168"/>
      <c r="L9353" s="3085"/>
      <c r="M9353" s="3085"/>
      <c r="N9353" s="3085"/>
      <c r="P9353" s="3206"/>
    </row>
    <row r="9354" spans="1:16" s="3084" customFormat="1" ht="15">
      <c r="A9354" s="3085"/>
      <c r="K9354" s="3168"/>
      <c r="L9354" s="3085"/>
      <c r="M9354" s="3085"/>
      <c r="N9354" s="3085"/>
      <c r="P9354" s="3206"/>
    </row>
    <row r="9355" spans="1:16" s="3084" customFormat="1" ht="15">
      <c r="A9355" s="3085"/>
      <c r="K9355" s="3168"/>
      <c r="L9355" s="3085"/>
      <c r="M9355" s="3085"/>
      <c r="N9355" s="3085"/>
      <c r="P9355" s="3206"/>
    </row>
    <row r="9356" spans="1:16" s="3084" customFormat="1" ht="15">
      <c r="A9356" s="3085"/>
      <c r="K9356" s="3168"/>
      <c r="L9356" s="3085"/>
      <c r="M9356" s="3085"/>
      <c r="N9356" s="3085"/>
      <c r="P9356" s="3206"/>
    </row>
    <row r="9357" spans="1:16" s="3084" customFormat="1" ht="15">
      <c r="A9357" s="3085"/>
      <c r="K9357" s="3168"/>
      <c r="L9357" s="3085"/>
      <c r="M9357" s="3085"/>
      <c r="N9357" s="3085"/>
      <c r="P9357" s="3206"/>
    </row>
    <row r="9358" spans="1:16" s="3084" customFormat="1" ht="15">
      <c r="A9358" s="3085"/>
      <c r="K9358" s="3168"/>
      <c r="L9358" s="3085"/>
      <c r="M9358" s="3085"/>
      <c r="N9358" s="3085"/>
      <c r="P9358" s="3206"/>
    </row>
    <row r="9359" spans="1:16" s="3084" customFormat="1" ht="15">
      <c r="A9359" s="3085"/>
      <c r="K9359" s="3168"/>
      <c r="L9359" s="3085"/>
      <c r="M9359" s="3085"/>
      <c r="N9359" s="3085"/>
      <c r="P9359" s="3206"/>
    </row>
    <row r="9360" spans="1:16" s="3084" customFormat="1" ht="15">
      <c r="A9360" s="3085"/>
      <c r="K9360" s="3168"/>
      <c r="L9360" s="3085"/>
      <c r="M9360" s="3085"/>
      <c r="N9360" s="3085"/>
      <c r="P9360" s="3206"/>
    </row>
    <row r="9361" spans="1:16" s="3084" customFormat="1" ht="15">
      <c r="A9361" s="3085"/>
      <c r="K9361" s="3168"/>
      <c r="L9361" s="3085"/>
      <c r="M9361" s="3085"/>
      <c r="N9361" s="3085"/>
      <c r="P9361" s="3206"/>
    </row>
    <row r="9362" spans="1:16" s="3084" customFormat="1" ht="15">
      <c r="A9362" s="3085"/>
      <c r="K9362" s="3168"/>
      <c r="L9362" s="3085"/>
      <c r="M9362" s="3085"/>
      <c r="N9362" s="3085"/>
      <c r="P9362" s="3206"/>
    </row>
    <row r="9363" spans="1:16" s="3084" customFormat="1" ht="15">
      <c r="A9363" s="3085"/>
      <c r="K9363" s="3168"/>
      <c r="L9363" s="3085"/>
      <c r="M9363" s="3085"/>
      <c r="N9363" s="3085"/>
      <c r="P9363" s="3206"/>
    </row>
    <row r="9364" spans="1:16" s="3084" customFormat="1" ht="15">
      <c r="A9364" s="3085"/>
      <c r="K9364" s="3168"/>
      <c r="L9364" s="3085"/>
      <c r="M9364" s="3085"/>
      <c r="N9364" s="3085"/>
      <c r="P9364" s="3206"/>
    </row>
    <row r="9365" spans="1:16" s="3084" customFormat="1" ht="15">
      <c r="A9365" s="3085"/>
      <c r="K9365" s="3168"/>
      <c r="L9365" s="3085"/>
      <c r="M9365" s="3085"/>
      <c r="N9365" s="3085"/>
      <c r="P9365" s="3206"/>
    </row>
    <row r="9366" spans="1:16" s="3084" customFormat="1" ht="15">
      <c r="A9366" s="3085"/>
      <c r="K9366" s="3168"/>
      <c r="L9366" s="3085"/>
      <c r="M9366" s="3085"/>
      <c r="N9366" s="3085"/>
      <c r="P9366" s="3206"/>
    </row>
    <row r="9367" spans="1:16" s="3084" customFormat="1" ht="15">
      <c r="A9367" s="3085"/>
      <c r="K9367" s="3168"/>
      <c r="L9367" s="3085"/>
      <c r="M9367" s="3085"/>
      <c r="N9367" s="3085"/>
      <c r="P9367" s="3206"/>
    </row>
    <row r="9368" spans="1:16" s="3084" customFormat="1" ht="15">
      <c r="A9368" s="3085"/>
      <c r="K9368" s="3168"/>
      <c r="L9368" s="3085"/>
      <c r="M9368" s="3085"/>
      <c r="N9368" s="3085"/>
      <c r="P9368" s="3206"/>
    </row>
    <row r="9369" spans="1:16" s="3084" customFormat="1" ht="15">
      <c r="A9369" s="3085"/>
      <c r="K9369" s="3168"/>
      <c r="L9369" s="3085"/>
      <c r="M9369" s="3085"/>
      <c r="N9369" s="3085"/>
      <c r="P9369" s="3206"/>
    </row>
    <row r="9370" spans="1:16" s="3084" customFormat="1" ht="15">
      <c r="A9370" s="3085"/>
      <c r="K9370" s="3168"/>
      <c r="L9370" s="3085"/>
      <c r="M9370" s="3085"/>
      <c r="N9370" s="3085"/>
      <c r="P9370" s="3206"/>
    </row>
    <row r="9371" spans="1:16" s="3084" customFormat="1" ht="15">
      <c r="A9371" s="3085"/>
      <c r="K9371" s="3168"/>
      <c r="L9371" s="3085"/>
      <c r="M9371" s="3085"/>
      <c r="N9371" s="3085"/>
      <c r="P9371" s="3206"/>
    </row>
    <row r="9372" spans="1:16" s="3084" customFormat="1" ht="15">
      <c r="A9372" s="3085"/>
      <c r="K9372" s="3168"/>
      <c r="L9372" s="3085"/>
      <c r="M9372" s="3085"/>
      <c r="N9372" s="3085"/>
      <c r="P9372" s="3206"/>
    </row>
    <row r="9373" spans="1:16" s="3084" customFormat="1" ht="15">
      <c r="A9373" s="3085"/>
      <c r="K9373" s="3168"/>
      <c r="L9373" s="3085"/>
      <c r="M9373" s="3085"/>
      <c r="N9373" s="3085"/>
      <c r="P9373" s="3206"/>
    </row>
    <row r="9374" spans="1:16" s="3084" customFormat="1" ht="15">
      <c r="A9374" s="3085"/>
      <c r="K9374" s="3168"/>
      <c r="L9374" s="3085"/>
      <c r="M9374" s="3085"/>
      <c r="N9374" s="3085"/>
      <c r="P9374" s="3206"/>
    </row>
    <row r="9375" spans="1:16" s="3084" customFormat="1" ht="15">
      <c r="A9375" s="3085"/>
      <c r="K9375" s="3168"/>
      <c r="L9375" s="3085"/>
      <c r="M9375" s="3085"/>
      <c r="N9375" s="3085"/>
      <c r="P9375" s="3206"/>
    </row>
    <row r="9376" spans="1:16" s="3084" customFormat="1" ht="15">
      <c r="A9376" s="3085"/>
      <c r="K9376" s="3168"/>
      <c r="L9376" s="3085"/>
      <c r="M9376" s="3085"/>
      <c r="N9376" s="3085"/>
      <c r="P9376" s="3206"/>
    </row>
    <row r="9377" spans="1:16" s="3084" customFormat="1" ht="15">
      <c r="A9377" s="3085"/>
      <c r="K9377" s="3168"/>
      <c r="L9377" s="3085"/>
      <c r="M9377" s="3085"/>
      <c r="N9377" s="3085"/>
      <c r="P9377" s="3206"/>
    </row>
    <row r="9378" spans="1:16" s="3084" customFormat="1" ht="15">
      <c r="A9378" s="3085"/>
      <c r="K9378" s="3168"/>
      <c r="L9378" s="3085"/>
      <c r="M9378" s="3085"/>
      <c r="N9378" s="3085"/>
      <c r="P9378" s="3206"/>
    </row>
    <row r="9379" spans="1:16" s="3084" customFormat="1" ht="15">
      <c r="A9379" s="3085"/>
      <c r="K9379" s="3168"/>
      <c r="L9379" s="3085"/>
      <c r="M9379" s="3085"/>
      <c r="N9379" s="3085"/>
      <c r="P9379" s="3206"/>
    </row>
    <row r="9380" spans="1:16" s="3084" customFormat="1" ht="15">
      <c r="A9380" s="3085"/>
      <c r="K9380" s="3168"/>
      <c r="L9380" s="3085"/>
      <c r="M9380" s="3085"/>
      <c r="N9380" s="3085"/>
      <c r="P9380" s="3206"/>
    </row>
    <row r="9381" spans="1:16" s="3084" customFormat="1" ht="15">
      <c r="A9381" s="3085"/>
      <c r="K9381" s="3168"/>
      <c r="L9381" s="3085"/>
      <c r="M9381" s="3085"/>
      <c r="N9381" s="3085"/>
      <c r="P9381" s="3206"/>
    </row>
    <row r="9382" spans="1:16" s="3084" customFormat="1" ht="15">
      <c r="A9382" s="3085"/>
      <c r="K9382" s="3168"/>
      <c r="L9382" s="3085"/>
      <c r="M9382" s="3085"/>
      <c r="N9382" s="3085"/>
      <c r="P9382" s="3206"/>
    </row>
    <row r="9383" spans="1:16" s="3084" customFormat="1" ht="15">
      <c r="A9383" s="3085"/>
      <c r="K9383" s="3168"/>
      <c r="L9383" s="3085"/>
      <c r="M9383" s="3085"/>
      <c r="N9383" s="3085"/>
      <c r="P9383" s="3206"/>
    </row>
    <row r="9384" spans="1:16" s="3084" customFormat="1" ht="15">
      <c r="A9384" s="3085"/>
      <c r="K9384" s="3168"/>
      <c r="L9384" s="3085"/>
      <c r="M9384" s="3085"/>
      <c r="N9384" s="3085"/>
      <c r="P9384" s="3206"/>
    </row>
    <row r="9385" spans="1:16" s="3084" customFormat="1" ht="15">
      <c r="A9385" s="3085"/>
      <c r="K9385" s="3168"/>
      <c r="L9385" s="3085"/>
      <c r="M9385" s="3085"/>
      <c r="N9385" s="3085"/>
      <c r="P9385" s="3206"/>
    </row>
    <row r="9386" spans="1:16" s="3084" customFormat="1" ht="15">
      <c r="A9386" s="3085"/>
      <c r="K9386" s="3168"/>
      <c r="L9386" s="3085"/>
      <c r="M9386" s="3085"/>
      <c r="N9386" s="3085"/>
      <c r="P9386" s="3206"/>
    </row>
    <row r="9387" spans="1:16" s="3084" customFormat="1" ht="15">
      <c r="A9387" s="3085"/>
      <c r="K9387" s="3168"/>
      <c r="L9387" s="3085"/>
      <c r="M9387" s="3085"/>
      <c r="N9387" s="3085"/>
      <c r="P9387" s="3206"/>
    </row>
    <row r="9388" spans="1:16" s="3084" customFormat="1" ht="15">
      <c r="A9388" s="3085"/>
      <c r="K9388" s="3168"/>
      <c r="L9388" s="3085"/>
      <c r="M9388" s="3085"/>
      <c r="N9388" s="3085"/>
      <c r="P9388" s="3206"/>
    </row>
    <row r="9389" spans="1:16" s="3084" customFormat="1" ht="15">
      <c r="A9389" s="3085"/>
      <c r="K9389" s="3168"/>
      <c r="L9389" s="3085"/>
      <c r="M9389" s="3085"/>
      <c r="N9389" s="3085"/>
      <c r="P9389" s="3206"/>
    </row>
    <row r="9390" spans="1:16" s="3084" customFormat="1" ht="15">
      <c r="A9390" s="3085"/>
      <c r="K9390" s="3168"/>
      <c r="L9390" s="3085"/>
      <c r="M9390" s="3085"/>
      <c r="N9390" s="3085"/>
      <c r="P9390" s="3206"/>
    </row>
    <row r="9391" spans="1:16" s="3084" customFormat="1" ht="15">
      <c r="A9391" s="3085"/>
      <c r="K9391" s="3168"/>
      <c r="L9391" s="3085"/>
      <c r="M9391" s="3085"/>
      <c r="N9391" s="3085"/>
      <c r="P9391" s="3206"/>
    </row>
    <row r="9392" spans="1:16" s="3084" customFormat="1" ht="15">
      <c r="A9392" s="3085"/>
      <c r="K9392" s="3168"/>
      <c r="L9392" s="3085"/>
      <c r="M9392" s="3085"/>
      <c r="N9392" s="3085"/>
      <c r="P9392" s="3206"/>
    </row>
    <row r="9393" spans="1:16" s="3084" customFormat="1" ht="15">
      <c r="A9393" s="3085"/>
      <c r="K9393" s="3168"/>
      <c r="L9393" s="3085"/>
      <c r="M9393" s="3085"/>
      <c r="N9393" s="3085"/>
      <c r="P9393" s="3206"/>
    </row>
    <row r="9394" spans="1:16" s="3084" customFormat="1" ht="15">
      <c r="A9394" s="3085"/>
      <c r="K9394" s="3168"/>
      <c r="L9394" s="3085"/>
      <c r="M9394" s="3085"/>
      <c r="N9394" s="3085"/>
      <c r="P9394" s="3206"/>
    </row>
    <row r="9395" spans="1:16" s="3084" customFormat="1" ht="15">
      <c r="A9395" s="3085"/>
      <c r="K9395" s="3168"/>
      <c r="L9395" s="3085"/>
      <c r="M9395" s="3085"/>
      <c r="N9395" s="3085"/>
      <c r="P9395" s="3206"/>
    </row>
    <row r="9396" spans="1:16" s="3084" customFormat="1" ht="15">
      <c r="A9396" s="3085"/>
      <c r="K9396" s="3168"/>
      <c r="L9396" s="3085"/>
      <c r="M9396" s="3085"/>
      <c r="N9396" s="3085"/>
      <c r="P9396" s="3206"/>
    </row>
    <row r="9397" spans="1:16" s="3084" customFormat="1" ht="15">
      <c r="A9397" s="3085"/>
      <c r="K9397" s="3168"/>
      <c r="L9397" s="3085"/>
      <c r="M9397" s="3085"/>
      <c r="N9397" s="3085"/>
      <c r="P9397" s="3206"/>
    </row>
    <row r="9398" spans="1:16" s="3084" customFormat="1" ht="15">
      <c r="A9398" s="3085"/>
      <c r="K9398" s="3168"/>
      <c r="L9398" s="3085"/>
      <c r="M9398" s="3085"/>
      <c r="N9398" s="3085"/>
      <c r="P9398" s="3206"/>
    </row>
    <row r="9399" spans="1:16" s="3084" customFormat="1" ht="15">
      <c r="A9399" s="3085"/>
      <c r="K9399" s="3168"/>
      <c r="L9399" s="3085"/>
      <c r="M9399" s="3085"/>
      <c r="N9399" s="3085"/>
      <c r="P9399" s="3206"/>
    </row>
    <row r="9400" spans="1:16" s="3084" customFormat="1" ht="15">
      <c r="A9400" s="3085"/>
      <c r="K9400" s="3168"/>
      <c r="L9400" s="3085"/>
      <c r="M9400" s="3085"/>
      <c r="N9400" s="3085"/>
      <c r="P9400" s="3206"/>
    </row>
    <row r="9401" spans="1:16" s="3084" customFormat="1" ht="15">
      <c r="A9401" s="3085"/>
      <c r="K9401" s="3168"/>
      <c r="L9401" s="3085"/>
      <c r="M9401" s="3085"/>
      <c r="N9401" s="3085"/>
      <c r="P9401" s="3206"/>
    </row>
    <row r="9402" spans="1:16" s="3084" customFormat="1" ht="15">
      <c r="A9402" s="3085"/>
      <c r="K9402" s="3168"/>
      <c r="L9402" s="3085"/>
      <c r="M9402" s="3085"/>
      <c r="N9402" s="3085"/>
      <c r="P9402" s="3206"/>
    </row>
    <row r="9403" spans="1:16" s="3084" customFormat="1" ht="15">
      <c r="A9403" s="3085"/>
      <c r="K9403" s="3168"/>
      <c r="L9403" s="3085"/>
      <c r="M9403" s="3085"/>
      <c r="N9403" s="3085"/>
      <c r="P9403" s="3206"/>
    </row>
    <row r="9404" spans="1:16" s="3084" customFormat="1" ht="15">
      <c r="A9404" s="3085"/>
      <c r="K9404" s="3168"/>
      <c r="L9404" s="3085"/>
      <c r="M9404" s="3085"/>
      <c r="N9404" s="3085"/>
      <c r="P9404" s="3206"/>
    </row>
    <row r="9405" spans="1:16" s="3084" customFormat="1" ht="15">
      <c r="A9405" s="3085"/>
      <c r="K9405" s="3168"/>
      <c r="L9405" s="3085"/>
      <c r="M9405" s="3085"/>
      <c r="N9405" s="3085"/>
      <c r="P9405" s="3206"/>
    </row>
    <row r="9406" spans="1:16" s="3084" customFormat="1" ht="15">
      <c r="A9406" s="3085"/>
      <c r="K9406" s="3168"/>
      <c r="L9406" s="3085"/>
      <c r="M9406" s="3085"/>
      <c r="N9406" s="3085"/>
      <c r="P9406" s="3206"/>
    </row>
    <row r="9407" spans="1:16" s="3084" customFormat="1" ht="15">
      <c r="A9407" s="3085"/>
      <c r="K9407" s="3168"/>
      <c r="L9407" s="3085"/>
      <c r="M9407" s="3085"/>
      <c r="N9407" s="3085"/>
      <c r="P9407" s="3206"/>
    </row>
    <row r="9408" spans="1:16" s="3084" customFormat="1" ht="15">
      <c r="A9408" s="3085"/>
      <c r="K9408" s="3168"/>
      <c r="L9408" s="3085"/>
      <c r="M9408" s="3085"/>
      <c r="N9408" s="3085"/>
      <c r="P9408" s="3206"/>
    </row>
    <row r="9409" spans="1:16" s="3084" customFormat="1" ht="15">
      <c r="A9409" s="3085"/>
      <c r="K9409" s="3168"/>
      <c r="L9409" s="3085"/>
      <c r="M9409" s="3085"/>
      <c r="N9409" s="3085"/>
      <c r="P9409" s="3206"/>
    </row>
    <row r="9410" spans="1:16" s="3084" customFormat="1" ht="15">
      <c r="A9410" s="3085"/>
      <c r="K9410" s="3168"/>
      <c r="L9410" s="3085"/>
      <c r="M9410" s="3085"/>
      <c r="N9410" s="3085"/>
      <c r="P9410" s="3206"/>
    </row>
    <row r="9411" spans="1:16" s="3084" customFormat="1" ht="15">
      <c r="A9411" s="3085"/>
      <c r="K9411" s="3168"/>
      <c r="L9411" s="3085"/>
      <c r="M9411" s="3085"/>
      <c r="N9411" s="3085"/>
      <c r="P9411" s="3206"/>
    </row>
    <row r="9412" spans="1:16" s="3084" customFormat="1" ht="15">
      <c r="A9412" s="3085"/>
      <c r="K9412" s="3168"/>
      <c r="L9412" s="3085"/>
      <c r="M9412" s="3085"/>
      <c r="N9412" s="3085"/>
      <c r="P9412" s="3206"/>
    </row>
    <row r="9413" spans="1:16" s="3084" customFormat="1" ht="15">
      <c r="A9413" s="3085"/>
      <c r="K9413" s="3168"/>
      <c r="L9413" s="3085"/>
      <c r="M9413" s="3085"/>
      <c r="N9413" s="3085"/>
      <c r="P9413" s="3206"/>
    </row>
    <row r="9414" spans="1:16" s="3084" customFormat="1" ht="15">
      <c r="A9414" s="3085"/>
      <c r="K9414" s="3168"/>
      <c r="L9414" s="3085"/>
      <c r="M9414" s="3085"/>
      <c r="N9414" s="3085"/>
      <c r="P9414" s="3206"/>
    </row>
    <row r="9415" spans="1:16" s="3084" customFormat="1" ht="15">
      <c r="A9415" s="3085"/>
      <c r="K9415" s="3168"/>
      <c r="L9415" s="3085"/>
      <c r="M9415" s="3085"/>
      <c r="N9415" s="3085"/>
      <c r="P9415" s="3206"/>
    </row>
    <row r="9416" spans="1:16" s="3084" customFormat="1" ht="15">
      <c r="A9416" s="3085"/>
      <c r="K9416" s="3168"/>
      <c r="L9416" s="3085"/>
      <c r="M9416" s="3085"/>
      <c r="N9416" s="3085"/>
      <c r="P9416" s="3206"/>
    </row>
    <row r="9417" spans="1:16" s="3084" customFormat="1" ht="15">
      <c r="A9417" s="3085"/>
      <c r="K9417" s="3168"/>
      <c r="L9417" s="3085"/>
      <c r="M9417" s="3085"/>
      <c r="N9417" s="3085"/>
      <c r="P9417" s="3206"/>
    </row>
    <row r="9418" spans="1:16" s="3084" customFormat="1" ht="15">
      <c r="A9418" s="3085"/>
      <c r="K9418" s="3168"/>
      <c r="L9418" s="3085"/>
      <c r="M9418" s="3085"/>
      <c r="N9418" s="3085"/>
      <c r="P9418" s="3206"/>
    </row>
    <row r="9419" spans="1:16" s="3084" customFormat="1" ht="15">
      <c r="A9419" s="3085"/>
      <c r="K9419" s="3168"/>
      <c r="L9419" s="3085"/>
      <c r="M9419" s="3085"/>
      <c r="N9419" s="3085"/>
      <c r="P9419" s="3206"/>
    </row>
    <row r="9420" spans="1:16" s="3084" customFormat="1" ht="15">
      <c r="A9420" s="3085"/>
      <c r="K9420" s="3168"/>
      <c r="L9420" s="3085"/>
      <c r="M9420" s="3085"/>
      <c r="N9420" s="3085"/>
      <c r="P9420" s="3206"/>
    </row>
    <row r="9421" spans="1:16" s="3084" customFormat="1" ht="15">
      <c r="A9421" s="3085"/>
      <c r="K9421" s="3168"/>
      <c r="L9421" s="3085"/>
      <c r="M9421" s="3085"/>
      <c r="N9421" s="3085"/>
      <c r="P9421" s="3206"/>
    </row>
    <row r="9422" spans="1:16" s="3084" customFormat="1" ht="15">
      <c r="A9422" s="3085"/>
      <c r="K9422" s="3168"/>
      <c r="L9422" s="3085"/>
      <c r="M9422" s="3085"/>
      <c r="N9422" s="3085"/>
      <c r="P9422" s="3206"/>
    </row>
    <row r="9423" spans="1:16" s="3084" customFormat="1" ht="15">
      <c r="A9423" s="3085"/>
      <c r="K9423" s="3168"/>
      <c r="L9423" s="3085"/>
      <c r="M9423" s="3085"/>
      <c r="N9423" s="3085"/>
      <c r="P9423" s="3206"/>
    </row>
    <row r="9424" spans="1:16" s="3084" customFormat="1" ht="15">
      <c r="A9424" s="3085"/>
      <c r="K9424" s="3168"/>
      <c r="L9424" s="3085"/>
      <c r="M9424" s="3085"/>
      <c r="N9424" s="3085"/>
      <c r="P9424" s="3206"/>
    </row>
    <row r="9425" spans="1:16" s="3084" customFormat="1" ht="15">
      <c r="A9425" s="3085"/>
      <c r="K9425" s="3168"/>
      <c r="L9425" s="3085"/>
      <c r="M9425" s="3085"/>
      <c r="N9425" s="3085"/>
      <c r="P9425" s="3206"/>
    </row>
    <row r="9426" spans="1:16" s="3084" customFormat="1" ht="15">
      <c r="A9426" s="3085"/>
      <c r="K9426" s="3168"/>
      <c r="L9426" s="3085"/>
      <c r="M9426" s="3085"/>
      <c r="N9426" s="3085"/>
      <c r="P9426" s="3206"/>
    </row>
    <row r="9427" spans="1:16" s="3084" customFormat="1" ht="15">
      <c r="A9427" s="3085"/>
      <c r="K9427" s="3168"/>
      <c r="L9427" s="3085"/>
      <c r="M9427" s="3085"/>
      <c r="N9427" s="3085"/>
      <c r="P9427" s="3206"/>
    </row>
    <row r="9428" spans="1:16" s="3084" customFormat="1" ht="15">
      <c r="A9428" s="3085"/>
      <c r="K9428" s="3168"/>
      <c r="L9428" s="3085"/>
      <c r="M9428" s="3085"/>
      <c r="N9428" s="3085"/>
      <c r="P9428" s="3206"/>
    </row>
    <row r="9429" spans="1:16" s="3084" customFormat="1" ht="15">
      <c r="A9429" s="3085"/>
      <c r="K9429" s="3168"/>
      <c r="L9429" s="3085"/>
      <c r="M9429" s="3085"/>
      <c r="N9429" s="3085"/>
      <c r="P9429" s="3206"/>
    </row>
    <row r="9430" spans="1:16" s="3084" customFormat="1" ht="15">
      <c r="A9430" s="3085"/>
      <c r="K9430" s="3168"/>
      <c r="L9430" s="3085"/>
      <c r="M9430" s="3085"/>
      <c r="N9430" s="3085"/>
      <c r="P9430" s="3206"/>
    </row>
    <row r="9431" spans="1:16" s="3084" customFormat="1" ht="15">
      <c r="A9431" s="3085"/>
      <c r="K9431" s="3168"/>
      <c r="L9431" s="3085"/>
      <c r="M9431" s="3085"/>
      <c r="N9431" s="3085"/>
      <c r="P9431" s="3206"/>
    </row>
    <row r="9432" spans="1:16" s="3084" customFormat="1" ht="15">
      <c r="A9432" s="3085"/>
      <c r="K9432" s="3168"/>
      <c r="L9432" s="3085"/>
      <c r="M9432" s="3085"/>
      <c r="N9432" s="3085"/>
      <c r="P9432" s="3206"/>
    </row>
    <row r="9433" spans="1:16" s="3084" customFormat="1" ht="15">
      <c r="A9433" s="3085"/>
      <c r="K9433" s="3168"/>
      <c r="L9433" s="3085"/>
      <c r="M9433" s="3085"/>
      <c r="N9433" s="3085"/>
      <c r="P9433" s="3206"/>
    </row>
    <row r="9434" spans="1:16" s="3084" customFormat="1" ht="15">
      <c r="A9434" s="3085"/>
      <c r="K9434" s="3168"/>
      <c r="L9434" s="3085"/>
      <c r="M9434" s="3085"/>
      <c r="N9434" s="3085"/>
      <c r="P9434" s="3206"/>
    </row>
    <row r="9435" spans="1:16" s="3084" customFormat="1" ht="15">
      <c r="A9435" s="3085"/>
      <c r="K9435" s="3168"/>
      <c r="L9435" s="3085"/>
      <c r="M9435" s="3085"/>
      <c r="N9435" s="3085"/>
      <c r="P9435" s="3206"/>
    </row>
    <row r="9436" spans="1:16" s="3084" customFormat="1" ht="15">
      <c r="A9436" s="3085"/>
      <c r="K9436" s="3168"/>
      <c r="L9436" s="3085"/>
      <c r="M9436" s="3085"/>
      <c r="N9436" s="3085"/>
      <c r="P9436" s="3206"/>
    </row>
    <row r="9437" spans="1:16" s="3084" customFormat="1" ht="15">
      <c r="A9437" s="3085"/>
      <c r="K9437" s="3168"/>
      <c r="L9437" s="3085"/>
      <c r="M9437" s="3085"/>
      <c r="N9437" s="3085"/>
      <c r="P9437" s="3206"/>
    </row>
    <row r="9438" spans="1:16" s="3084" customFormat="1" ht="15">
      <c r="A9438" s="3085"/>
      <c r="K9438" s="3168"/>
      <c r="L9438" s="3085"/>
      <c r="M9438" s="3085"/>
      <c r="N9438" s="3085"/>
      <c r="P9438" s="3206"/>
    </row>
    <row r="9439" spans="1:16" s="3084" customFormat="1" ht="15">
      <c r="A9439" s="3085"/>
      <c r="K9439" s="3168"/>
      <c r="L9439" s="3085"/>
      <c r="M9439" s="3085"/>
      <c r="N9439" s="3085"/>
      <c r="P9439" s="3206"/>
    </row>
    <row r="9440" spans="1:16" s="3084" customFormat="1" ht="15">
      <c r="A9440" s="3085"/>
      <c r="K9440" s="3168"/>
      <c r="L9440" s="3085"/>
      <c r="M9440" s="3085"/>
      <c r="N9440" s="3085"/>
      <c r="P9440" s="3206"/>
    </row>
    <row r="9441" spans="1:16" s="3084" customFormat="1" ht="15">
      <c r="A9441" s="3085"/>
      <c r="K9441" s="3168"/>
      <c r="L9441" s="3085"/>
      <c r="M9441" s="3085"/>
      <c r="N9441" s="3085"/>
      <c r="P9441" s="3206"/>
    </row>
    <row r="9442" spans="1:16" s="3084" customFormat="1" ht="15">
      <c r="A9442" s="3085"/>
      <c r="K9442" s="3168"/>
      <c r="L9442" s="3085"/>
      <c r="M9442" s="3085"/>
      <c r="N9442" s="3085"/>
      <c r="P9442" s="3206"/>
    </row>
    <row r="9443" spans="1:16" s="3084" customFormat="1" ht="15">
      <c r="A9443" s="3085"/>
      <c r="K9443" s="3168"/>
      <c r="L9443" s="3085"/>
      <c r="M9443" s="3085"/>
      <c r="N9443" s="3085"/>
      <c r="P9443" s="3206"/>
    </row>
    <row r="9444" spans="1:16" s="3084" customFormat="1" ht="15">
      <c r="A9444" s="3085"/>
      <c r="K9444" s="3168"/>
      <c r="L9444" s="3085"/>
      <c r="M9444" s="3085"/>
      <c r="N9444" s="3085"/>
      <c r="P9444" s="3206"/>
    </row>
    <row r="9445" spans="1:16" s="3084" customFormat="1" ht="15">
      <c r="A9445" s="3085"/>
      <c r="K9445" s="3168"/>
      <c r="L9445" s="3085"/>
      <c r="M9445" s="3085"/>
      <c r="N9445" s="3085"/>
      <c r="P9445" s="3206"/>
    </row>
    <row r="9446" spans="1:16" s="3084" customFormat="1" ht="15">
      <c r="A9446" s="3085"/>
      <c r="K9446" s="3168"/>
      <c r="L9446" s="3085"/>
      <c r="M9446" s="3085"/>
      <c r="N9446" s="3085"/>
      <c r="P9446" s="3206"/>
    </row>
    <row r="9447" spans="1:16" s="3084" customFormat="1" ht="15">
      <c r="A9447" s="3085"/>
      <c r="K9447" s="3168"/>
      <c r="L9447" s="3085"/>
      <c r="M9447" s="3085"/>
      <c r="N9447" s="3085"/>
      <c r="P9447" s="3206"/>
    </row>
    <row r="9448" spans="1:16" s="3084" customFormat="1" ht="15">
      <c r="A9448" s="3085"/>
      <c r="K9448" s="3168"/>
      <c r="L9448" s="3085"/>
      <c r="M9448" s="3085"/>
      <c r="N9448" s="3085"/>
      <c r="P9448" s="3206"/>
    </row>
    <row r="9449" spans="1:16" s="3084" customFormat="1" ht="15">
      <c r="A9449" s="3085"/>
      <c r="K9449" s="3168"/>
      <c r="L9449" s="3085"/>
      <c r="M9449" s="3085"/>
      <c r="N9449" s="3085"/>
      <c r="P9449" s="3206"/>
    </row>
    <row r="9450" spans="1:16" s="3084" customFormat="1" ht="15">
      <c r="A9450" s="3085"/>
      <c r="K9450" s="3168"/>
      <c r="L9450" s="3085"/>
      <c r="M9450" s="3085"/>
      <c r="N9450" s="3085"/>
      <c r="P9450" s="3206"/>
    </row>
    <row r="9451" spans="1:16" s="3084" customFormat="1" ht="15">
      <c r="A9451" s="3085"/>
      <c r="K9451" s="3168"/>
      <c r="L9451" s="3085"/>
      <c r="M9451" s="3085"/>
      <c r="N9451" s="3085"/>
      <c r="P9451" s="3206"/>
    </row>
    <row r="9452" spans="1:16" s="3084" customFormat="1" ht="15">
      <c r="A9452" s="3085"/>
      <c r="K9452" s="3168"/>
      <c r="L9452" s="3085"/>
      <c r="M9452" s="3085"/>
      <c r="N9452" s="3085"/>
      <c r="P9452" s="3206"/>
    </row>
    <row r="9453" spans="1:16" s="3084" customFormat="1" ht="15">
      <c r="A9453" s="3085"/>
      <c r="K9453" s="3168"/>
      <c r="L9453" s="3085"/>
      <c r="M9453" s="3085"/>
      <c r="N9453" s="3085"/>
      <c r="P9453" s="3206"/>
    </row>
    <row r="9454" spans="1:16" s="3084" customFormat="1" ht="15">
      <c r="A9454" s="3085"/>
      <c r="K9454" s="3168"/>
      <c r="L9454" s="3085"/>
      <c r="M9454" s="3085"/>
      <c r="N9454" s="3085"/>
      <c r="P9454" s="3206"/>
    </row>
    <row r="9455" spans="1:16" s="3084" customFormat="1" ht="15">
      <c r="A9455" s="3085"/>
      <c r="K9455" s="3168"/>
      <c r="L9455" s="3085"/>
      <c r="M9455" s="3085"/>
      <c r="N9455" s="3085"/>
      <c r="P9455" s="3206"/>
    </row>
    <row r="9456" spans="1:16" s="3084" customFormat="1" ht="15">
      <c r="A9456" s="3085"/>
      <c r="K9456" s="3168"/>
      <c r="L9456" s="3085"/>
      <c r="M9456" s="3085"/>
      <c r="N9456" s="3085"/>
      <c r="P9456" s="3206"/>
    </row>
    <row r="9457" spans="1:16" s="3084" customFormat="1" ht="15">
      <c r="A9457" s="3085"/>
      <c r="K9457" s="3168"/>
      <c r="L9457" s="3085"/>
      <c r="M9457" s="3085"/>
      <c r="N9457" s="3085"/>
      <c r="P9457" s="3206"/>
    </row>
    <row r="9458" spans="1:16" s="3084" customFormat="1" ht="15">
      <c r="A9458" s="3085"/>
      <c r="K9458" s="3168"/>
      <c r="L9458" s="3085"/>
      <c r="M9458" s="3085"/>
      <c r="N9458" s="3085"/>
      <c r="P9458" s="3206"/>
    </row>
    <row r="9459" spans="1:16" s="3084" customFormat="1" ht="15">
      <c r="A9459" s="3085"/>
      <c r="K9459" s="3168"/>
      <c r="L9459" s="3085"/>
      <c r="M9459" s="3085"/>
      <c r="N9459" s="3085"/>
      <c r="P9459" s="3206"/>
    </row>
    <row r="9460" spans="1:16" s="3084" customFormat="1" ht="15">
      <c r="A9460" s="3085"/>
      <c r="K9460" s="3168"/>
      <c r="L9460" s="3085"/>
      <c r="M9460" s="3085"/>
      <c r="N9460" s="3085"/>
      <c r="P9460" s="3206"/>
    </row>
    <row r="9461" spans="1:16" s="3084" customFormat="1" ht="15">
      <c r="A9461" s="3085"/>
      <c r="K9461" s="3168"/>
      <c r="L9461" s="3085"/>
      <c r="M9461" s="3085"/>
      <c r="N9461" s="3085"/>
      <c r="P9461" s="3206"/>
    </row>
    <row r="9462" spans="1:16" s="3084" customFormat="1" ht="15">
      <c r="A9462" s="3085"/>
      <c r="K9462" s="3168"/>
      <c r="L9462" s="3085"/>
      <c r="M9462" s="3085"/>
      <c r="N9462" s="3085"/>
      <c r="P9462" s="3206"/>
    </row>
    <row r="9463" spans="1:16" s="3084" customFormat="1" ht="15">
      <c r="A9463" s="3085"/>
      <c r="K9463" s="3168"/>
      <c r="L9463" s="3085"/>
      <c r="M9463" s="3085"/>
      <c r="N9463" s="3085"/>
      <c r="P9463" s="3206"/>
    </row>
    <row r="9464" spans="1:16" s="3084" customFormat="1" ht="15">
      <c r="A9464" s="3085"/>
      <c r="K9464" s="3168"/>
      <c r="L9464" s="3085"/>
      <c r="M9464" s="3085"/>
      <c r="N9464" s="3085"/>
      <c r="P9464" s="3206"/>
    </row>
    <row r="9465" spans="1:16" s="3084" customFormat="1" ht="15">
      <c r="A9465" s="3085"/>
      <c r="K9465" s="3168"/>
      <c r="L9465" s="3085"/>
      <c r="M9465" s="3085"/>
      <c r="N9465" s="3085"/>
      <c r="P9465" s="3206"/>
    </row>
    <row r="9466" spans="1:16" s="3084" customFormat="1" ht="15">
      <c r="A9466" s="3085"/>
      <c r="K9466" s="3168"/>
      <c r="L9466" s="3085"/>
      <c r="M9466" s="3085"/>
      <c r="N9466" s="3085"/>
      <c r="P9466" s="3206"/>
    </row>
    <row r="9467" spans="1:16" s="3084" customFormat="1" ht="15">
      <c r="A9467" s="3085"/>
      <c r="K9467" s="3168"/>
      <c r="L9467" s="3085"/>
      <c r="M9467" s="3085"/>
      <c r="N9467" s="3085"/>
      <c r="P9467" s="3206"/>
    </row>
    <row r="9468" spans="1:16" s="3084" customFormat="1" ht="15">
      <c r="A9468" s="3085"/>
      <c r="K9468" s="3168"/>
      <c r="L9468" s="3085"/>
      <c r="M9468" s="3085"/>
      <c r="N9468" s="3085"/>
      <c r="P9468" s="3206"/>
    </row>
    <row r="9469" spans="1:16" s="3084" customFormat="1" ht="15">
      <c r="A9469" s="3085"/>
      <c r="K9469" s="3168"/>
      <c r="L9469" s="3085"/>
      <c r="M9469" s="3085"/>
      <c r="N9469" s="3085"/>
      <c r="P9469" s="3206"/>
    </row>
    <row r="9470" spans="1:16" s="3084" customFormat="1" ht="15">
      <c r="A9470" s="3085"/>
      <c r="K9470" s="3168"/>
      <c r="L9470" s="3085"/>
      <c r="M9470" s="3085"/>
      <c r="N9470" s="3085"/>
      <c r="P9470" s="3206"/>
    </row>
    <row r="9471" spans="1:16" s="3084" customFormat="1" ht="15">
      <c r="A9471" s="3085"/>
      <c r="K9471" s="3168"/>
      <c r="L9471" s="3085"/>
      <c r="M9471" s="3085"/>
      <c r="N9471" s="3085"/>
      <c r="P9471" s="3206"/>
    </row>
    <row r="9472" spans="1:16" s="3084" customFormat="1" ht="15">
      <c r="A9472" s="3085"/>
      <c r="K9472" s="3168"/>
      <c r="L9472" s="3085"/>
      <c r="M9472" s="3085"/>
      <c r="N9472" s="3085"/>
      <c r="P9472" s="3206"/>
    </row>
    <row r="9473" spans="1:16" s="3084" customFormat="1" ht="15">
      <c r="A9473" s="3085"/>
      <c r="K9473" s="3168"/>
      <c r="L9473" s="3085"/>
      <c r="M9473" s="3085"/>
      <c r="N9473" s="3085"/>
      <c r="P9473" s="3206"/>
    </row>
    <row r="9474" spans="1:16" s="3084" customFormat="1" ht="15">
      <c r="A9474" s="3085"/>
      <c r="K9474" s="3168"/>
      <c r="L9474" s="3085"/>
      <c r="M9474" s="3085"/>
      <c r="N9474" s="3085"/>
      <c r="P9474" s="3206"/>
    </row>
    <row r="9475" spans="1:16" s="3084" customFormat="1" ht="15">
      <c r="A9475" s="3085"/>
      <c r="K9475" s="3168"/>
      <c r="L9475" s="3085"/>
      <c r="M9475" s="3085"/>
      <c r="N9475" s="3085"/>
      <c r="P9475" s="3206"/>
    </row>
    <row r="9476" spans="1:16" s="3084" customFormat="1" ht="15">
      <c r="A9476" s="3085"/>
      <c r="K9476" s="3168"/>
      <c r="L9476" s="3085"/>
      <c r="M9476" s="3085"/>
      <c r="N9476" s="3085"/>
      <c r="P9476" s="3206"/>
    </row>
    <row r="9477" spans="1:16" s="3084" customFormat="1" ht="15">
      <c r="A9477" s="3085"/>
      <c r="K9477" s="3168"/>
      <c r="L9477" s="3085"/>
      <c r="M9477" s="3085"/>
      <c r="N9477" s="3085"/>
      <c r="P9477" s="3206"/>
    </row>
    <row r="9478" spans="1:16" s="3084" customFormat="1" ht="15">
      <c r="A9478" s="3085"/>
      <c r="K9478" s="3168"/>
      <c r="L9478" s="3085"/>
      <c r="M9478" s="3085"/>
      <c r="N9478" s="3085"/>
      <c r="P9478" s="3206"/>
    </row>
    <row r="9479" spans="1:16" s="3084" customFormat="1" ht="15">
      <c r="A9479" s="3085"/>
      <c r="K9479" s="3168"/>
      <c r="L9479" s="3085"/>
      <c r="M9479" s="3085"/>
      <c r="N9479" s="3085"/>
      <c r="P9479" s="3206"/>
    </row>
    <row r="9480" spans="1:16" s="3084" customFormat="1" ht="15">
      <c r="A9480" s="3085"/>
      <c r="K9480" s="3168"/>
      <c r="L9480" s="3085"/>
      <c r="M9480" s="3085"/>
      <c r="N9480" s="3085"/>
      <c r="P9480" s="3206"/>
    </row>
    <row r="9481" spans="1:16" s="3084" customFormat="1" ht="15">
      <c r="A9481" s="3085"/>
      <c r="K9481" s="3168"/>
      <c r="L9481" s="3085"/>
      <c r="M9481" s="3085"/>
      <c r="N9481" s="3085"/>
      <c r="P9481" s="3206"/>
    </row>
    <row r="9482" spans="1:16" s="3084" customFormat="1" ht="15">
      <c r="A9482" s="3085"/>
      <c r="K9482" s="3168"/>
      <c r="L9482" s="3085"/>
      <c r="M9482" s="3085"/>
      <c r="N9482" s="3085"/>
      <c r="P9482" s="3206"/>
    </row>
    <row r="9483" spans="1:16" s="3084" customFormat="1" ht="15">
      <c r="A9483" s="3085"/>
      <c r="K9483" s="3168"/>
      <c r="L9483" s="3085"/>
      <c r="M9483" s="3085"/>
      <c r="N9483" s="3085"/>
      <c r="P9483" s="3206"/>
    </row>
    <row r="9484" spans="1:16" s="3084" customFormat="1" ht="15">
      <c r="A9484" s="3085"/>
      <c r="K9484" s="3168"/>
      <c r="L9484" s="3085"/>
      <c r="M9484" s="3085"/>
      <c r="N9484" s="3085"/>
      <c r="P9484" s="3206"/>
    </row>
    <row r="9485" spans="1:16" s="3084" customFormat="1" ht="15">
      <c r="A9485" s="3085"/>
      <c r="K9485" s="3168"/>
      <c r="L9485" s="3085"/>
      <c r="M9485" s="3085"/>
      <c r="N9485" s="3085"/>
      <c r="P9485" s="3206"/>
    </row>
    <row r="9486" spans="1:16" s="3084" customFormat="1" ht="15">
      <c r="A9486" s="3085"/>
      <c r="K9486" s="3168"/>
      <c r="L9486" s="3085"/>
      <c r="M9486" s="3085"/>
      <c r="N9486" s="3085"/>
      <c r="P9486" s="3206"/>
    </row>
    <row r="9487" spans="1:16" s="3084" customFormat="1" ht="15">
      <c r="A9487" s="3085"/>
      <c r="K9487" s="3168"/>
      <c r="L9487" s="3085"/>
      <c r="M9487" s="3085"/>
      <c r="N9487" s="3085"/>
      <c r="P9487" s="3206"/>
    </row>
    <row r="9488" spans="1:16" s="3084" customFormat="1" ht="15">
      <c r="A9488" s="3085"/>
      <c r="K9488" s="3168"/>
      <c r="L9488" s="3085"/>
      <c r="M9488" s="3085"/>
      <c r="N9488" s="3085"/>
      <c r="P9488" s="3206"/>
    </row>
    <row r="9489" spans="1:16" s="3084" customFormat="1" ht="15">
      <c r="A9489" s="3085"/>
      <c r="K9489" s="3168"/>
      <c r="L9489" s="3085"/>
      <c r="M9489" s="3085"/>
      <c r="N9489" s="3085"/>
      <c r="P9489" s="3206"/>
    </row>
    <row r="9490" spans="1:16" s="3084" customFormat="1" ht="15">
      <c r="A9490" s="3085"/>
      <c r="K9490" s="3168"/>
      <c r="L9490" s="3085"/>
      <c r="M9490" s="3085"/>
      <c r="N9490" s="3085"/>
      <c r="P9490" s="3206"/>
    </row>
    <row r="9491" spans="1:16" s="3084" customFormat="1" ht="15">
      <c r="A9491" s="3085"/>
      <c r="K9491" s="3168"/>
      <c r="L9491" s="3085"/>
      <c r="M9491" s="3085"/>
      <c r="N9491" s="3085"/>
      <c r="P9491" s="3206"/>
    </row>
    <row r="9492" spans="1:16" s="3084" customFormat="1" ht="15">
      <c r="A9492" s="3085"/>
      <c r="K9492" s="3168"/>
      <c r="L9492" s="3085"/>
      <c r="M9492" s="3085"/>
      <c r="N9492" s="3085"/>
      <c r="P9492" s="3206"/>
    </row>
    <row r="9493" spans="1:16" s="3084" customFormat="1" ht="15">
      <c r="A9493" s="3085"/>
      <c r="K9493" s="3168"/>
      <c r="L9493" s="3085"/>
      <c r="M9493" s="3085"/>
      <c r="N9493" s="3085"/>
      <c r="P9493" s="3206"/>
    </row>
    <row r="9494" spans="1:16" s="3084" customFormat="1" ht="15">
      <c r="A9494" s="3085"/>
      <c r="K9494" s="3168"/>
      <c r="L9494" s="3085"/>
      <c r="M9494" s="3085"/>
      <c r="N9494" s="3085"/>
      <c r="P9494" s="3206"/>
    </row>
    <row r="9495" spans="1:16" s="3084" customFormat="1" ht="15">
      <c r="A9495" s="3085"/>
      <c r="K9495" s="3168"/>
      <c r="L9495" s="3085"/>
      <c r="M9495" s="3085"/>
      <c r="N9495" s="3085"/>
      <c r="P9495" s="3206"/>
    </row>
    <row r="9496" spans="1:16" s="3084" customFormat="1" ht="15">
      <c r="A9496" s="3085"/>
      <c r="K9496" s="3168"/>
      <c r="L9496" s="3085"/>
      <c r="M9496" s="3085"/>
      <c r="N9496" s="3085"/>
      <c r="P9496" s="3206"/>
    </row>
    <row r="9497" spans="1:16" s="3084" customFormat="1" ht="15">
      <c r="A9497" s="3085"/>
      <c r="K9497" s="3168"/>
      <c r="L9497" s="3085"/>
      <c r="M9497" s="3085"/>
      <c r="N9497" s="3085"/>
      <c r="P9497" s="3206"/>
    </row>
    <row r="9498" spans="1:16" s="3084" customFormat="1" ht="15">
      <c r="A9498" s="3085"/>
      <c r="K9498" s="3168"/>
      <c r="L9498" s="3085"/>
      <c r="M9498" s="3085"/>
      <c r="N9498" s="3085"/>
      <c r="P9498" s="3206"/>
    </row>
    <row r="9499" spans="1:16" s="3084" customFormat="1" ht="15">
      <c r="A9499" s="3085"/>
      <c r="K9499" s="3168"/>
      <c r="L9499" s="3085"/>
      <c r="M9499" s="3085"/>
      <c r="N9499" s="3085"/>
      <c r="P9499" s="3206"/>
    </row>
    <row r="9500" spans="1:16" s="3084" customFormat="1" ht="15">
      <c r="A9500" s="3085"/>
      <c r="K9500" s="3168"/>
      <c r="L9500" s="3085"/>
      <c r="M9500" s="3085"/>
      <c r="N9500" s="3085"/>
      <c r="P9500" s="3206"/>
    </row>
    <row r="9501" spans="1:16" s="3084" customFormat="1" ht="15">
      <c r="A9501" s="3085"/>
      <c r="K9501" s="3168"/>
      <c r="L9501" s="3085"/>
      <c r="M9501" s="3085"/>
      <c r="N9501" s="3085"/>
      <c r="P9501" s="3206"/>
    </row>
    <row r="9502" spans="1:16" s="3084" customFormat="1" ht="15">
      <c r="A9502" s="3085"/>
      <c r="K9502" s="3168"/>
      <c r="L9502" s="3085"/>
      <c r="M9502" s="3085"/>
      <c r="N9502" s="3085"/>
      <c r="P9502" s="3206"/>
    </row>
    <row r="9503" spans="1:16" s="3084" customFormat="1" ht="15">
      <c r="A9503" s="3085"/>
      <c r="K9503" s="3168"/>
      <c r="L9503" s="3085"/>
      <c r="M9503" s="3085"/>
      <c r="N9503" s="3085"/>
      <c r="P9503" s="3206"/>
    </row>
    <row r="9504" spans="1:16" s="3084" customFormat="1" ht="15">
      <c r="A9504" s="3085"/>
      <c r="K9504" s="3168"/>
      <c r="L9504" s="3085"/>
      <c r="M9504" s="3085"/>
      <c r="N9504" s="3085"/>
      <c r="P9504" s="3206"/>
    </row>
    <row r="9505" spans="1:16" s="3084" customFormat="1" ht="15">
      <c r="A9505" s="3085"/>
      <c r="K9505" s="3168"/>
      <c r="L9505" s="3085"/>
      <c r="M9505" s="3085"/>
      <c r="N9505" s="3085"/>
      <c r="P9505" s="3206"/>
    </row>
    <row r="9506" spans="1:16" s="3084" customFormat="1" ht="15">
      <c r="A9506" s="3085"/>
      <c r="K9506" s="3168"/>
      <c r="L9506" s="3085"/>
      <c r="M9506" s="3085"/>
      <c r="N9506" s="3085"/>
      <c r="P9506" s="3206"/>
    </row>
    <row r="9507" spans="1:16" s="3084" customFormat="1" ht="15">
      <c r="A9507" s="3085"/>
      <c r="K9507" s="3168"/>
      <c r="L9507" s="3085"/>
      <c r="M9507" s="3085"/>
      <c r="N9507" s="3085"/>
      <c r="P9507" s="3206"/>
    </row>
    <row r="9508" spans="1:16" s="3084" customFormat="1" ht="15">
      <c r="A9508" s="3085"/>
      <c r="K9508" s="3168"/>
      <c r="L9508" s="3085"/>
      <c r="M9508" s="3085"/>
      <c r="N9508" s="3085"/>
      <c r="P9508" s="3206"/>
    </row>
    <row r="9509" spans="1:16" s="3084" customFormat="1" ht="15">
      <c r="A9509" s="3085"/>
      <c r="K9509" s="3168"/>
      <c r="L9509" s="3085"/>
      <c r="M9509" s="3085"/>
      <c r="N9509" s="3085"/>
      <c r="P9509" s="3206"/>
    </row>
    <row r="9510" spans="1:16" s="3084" customFormat="1" ht="15">
      <c r="A9510" s="3085"/>
      <c r="K9510" s="3168"/>
      <c r="L9510" s="3085"/>
      <c r="M9510" s="3085"/>
      <c r="N9510" s="3085"/>
      <c r="P9510" s="3206"/>
    </row>
    <row r="9511" spans="1:16" s="3084" customFormat="1" ht="15">
      <c r="A9511" s="3085"/>
      <c r="K9511" s="3168"/>
      <c r="L9511" s="3085"/>
      <c r="M9511" s="3085"/>
      <c r="N9511" s="3085"/>
      <c r="P9511" s="3206"/>
    </row>
    <row r="9512" spans="1:16" s="3084" customFormat="1" ht="15">
      <c r="A9512" s="3085"/>
      <c r="K9512" s="3168"/>
      <c r="L9512" s="3085"/>
      <c r="M9512" s="3085"/>
      <c r="N9512" s="3085"/>
      <c r="P9512" s="3206"/>
    </row>
    <row r="9513" spans="1:16" s="3084" customFormat="1" ht="15">
      <c r="A9513" s="3085"/>
      <c r="K9513" s="3168"/>
      <c r="L9513" s="3085"/>
      <c r="M9513" s="3085"/>
      <c r="N9513" s="3085"/>
      <c r="P9513" s="3206"/>
    </row>
    <row r="9514" spans="1:16" s="3084" customFormat="1" ht="15">
      <c r="A9514" s="3085"/>
      <c r="K9514" s="3168"/>
      <c r="L9514" s="3085"/>
      <c r="M9514" s="3085"/>
      <c r="N9514" s="3085"/>
      <c r="P9514" s="3206"/>
    </row>
    <row r="9515" spans="1:16" s="3084" customFormat="1" ht="15">
      <c r="A9515" s="3085"/>
      <c r="K9515" s="3168"/>
      <c r="L9515" s="3085"/>
      <c r="M9515" s="3085"/>
      <c r="N9515" s="3085"/>
      <c r="P9515" s="3206"/>
    </row>
    <row r="9516" spans="1:16" s="3084" customFormat="1" ht="15">
      <c r="A9516" s="3085"/>
      <c r="K9516" s="3168"/>
      <c r="L9516" s="3085"/>
      <c r="M9516" s="3085"/>
      <c r="N9516" s="3085"/>
      <c r="P9516" s="3206"/>
    </row>
    <row r="9517" spans="1:16" s="3084" customFormat="1" ht="15">
      <c r="A9517" s="3085"/>
      <c r="K9517" s="3168"/>
      <c r="L9517" s="3085"/>
      <c r="M9517" s="3085"/>
      <c r="N9517" s="3085"/>
      <c r="P9517" s="3206"/>
    </row>
    <row r="9518" spans="1:16" s="3084" customFormat="1" ht="15">
      <c r="A9518" s="3085"/>
      <c r="K9518" s="3168"/>
      <c r="L9518" s="3085"/>
      <c r="M9518" s="3085"/>
      <c r="N9518" s="3085"/>
      <c r="P9518" s="3206"/>
    </row>
    <row r="9519" spans="1:16" s="3084" customFormat="1" ht="15">
      <c r="A9519" s="3085"/>
      <c r="K9519" s="3168"/>
      <c r="L9519" s="3085"/>
      <c r="M9519" s="3085"/>
      <c r="N9519" s="3085"/>
      <c r="P9519" s="3206"/>
    </row>
    <row r="9520" spans="1:16" s="3084" customFormat="1" ht="15">
      <c r="A9520" s="3085"/>
      <c r="K9520" s="3168"/>
      <c r="L9520" s="3085"/>
      <c r="M9520" s="3085"/>
      <c r="N9520" s="3085"/>
      <c r="P9520" s="3206"/>
    </row>
    <row r="9521" spans="1:16" s="3084" customFormat="1" ht="15">
      <c r="A9521" s="3085"/>
      <c r="K9521" s="3168"/>
      <c r="L9521" s="3085"/>
      <c r="M9521" s="3085"/>
      <c r="N9521" s="3085"/>
      <c r="P9521" s="3206"/>
    </row>
    <row r="9522" spans="1:16" s="3084" customFormat="1" ht="15">
      <c r="A9522" s="3085"/>
      <c r="K9522" s="3168"/>
      <c r="L9522" s="3085"/>
      <c r="M9522" s="3085"/>
      <c r="N9522" s="3085"/>
      <c r="P9522" s="3206"/>
    </row>
    <row r="9523" spans="1:16" s="3084" customFormat="1" ht="15">
      <c r="A9523" s="3085"/>
      <c r="K9523" s="3168"/>
      <c r="L9523" s="3085"/>
      <c r="M9523" s="3085"/>
      <c r="N9523" s="3085"/>
      <c r="P9523" s="3206"/>
    </row>
    <row r="9524" spans="1:16" s="3084" customFormat="1" ht="15">
      <c r="A9524" s="3085"/>
      <c r="K9524" s="3168"/>
      <c r="L9524" s="3085"/>
      <c r="M9524" s="3085"/>
      <c r="N9524" s="3085"/>
      <c r="P9524" s="3206"/>
    </row>
    <row r="9525" spans="1:16" s="3084" customFormat="1" ht="15">
      <c r="A9525" s="3085"/>
      <c r="K9525" s="3168"/>
      <c r="L9525" s="3085"/>
      <c r="M9525" s="3085"/>
      <c r="N9525" s="3085"/>
      <c r="P9525" s="3206"/>
    </row>
    <row r="9526" spans="1:16" s="3084" customFormat="1" ht="15">
      <c r="A9526" s="3085"/>
      <c r="K9526" s="3168"/>
      <c r="L9526" s="3085"/>
      <c r="M9526" s="3085"/>
      <c r="N9526" s="3085"/>
      <c r="P9526" s="3206"/>
    </row>
    <row r="9527" spans="1:16" s="3084" customFormat="1" ht="15">
      <c r="A9527" s="3085"/>
      <c r="K9527" s="3168"/>
      <c r="L9527" s="3085"/>
      <c r="M9527" s="3085"/>
      <c r="N9527" s="3085"/>
      <c r="P9527" s="3206"/>
    </row>
    <row r="9528" spans="1:16" s="3084" customFormat="1" ht="15">
      <c r="A9528" s="3085"/>
      <c r="K9528" s="3168"/>
      <c r="L9528" s="3085"/>
      <c r="M9528" s="3085"/>
      <c r="N9528" s="3085"/>
      <c r="P9528" s="3206"/>
    </row>
    <row r="9529" spans="1:16" s="3084" customFormat="1" ht="15">
      <c r="A9529" s="3085"/>
      <c r="K9529" s="3168"/>
      <c r="L9529" s="3085"/>
      <c r="M9529" s="3085"/>
      <c r="N9529" s="3085"/>
      <c r="P9529" s="3206"/>
    </row>
    <row r="9530" spans="1:16" s="3084" customFormat="1" ht="15">
      <c r="A9530" s="3085"/>
      <c r="K9530" s="3168"/>
      <c r="L9530" s="3085"/>
      <c r="M9530" s="3085"/>
      <c r="N9530" s="3085"/>
      <c r="P9530" s="3206"/>
    </row>
    <row r="9531" spans="1:16" s="3084" customFormat="1" ht="15">
      <c r="A9531" s="3085"/>
      <c r="K9531" s="3168"/>
      <c r="L9531" s="3085"/>
      <c r="M9531" s="3085"/>
      <c r="N9531" s="3085"/>
      <c r="P9531" s="3206"/>
    </row>
    <row r="9532" spans="1:16" s="3084" customFormat="1" ht="15">
      <c r="A9532" s="3085"/>
      <c r="K9532" s="3168"/>
      <c r="L9532" s="3085"/>
      <c r="M9532" s="3085"/>
      <c r="N9532" s="3085"/>
      <c r="P9532" s="3206"/>
    </row>
    <row r="9533" spans="1:16" s="3084" customFormat="1" ht="15">
      <c r="A9533" s="3085"/>
      <c r="K9533" s="3168"/>
      <c r="L9533" s="3085"/>
      <c r="M9533" s="3085"/>
      <c r="N9533" s="3085"/>
      <c r="P9533" s="3206"/>
    </row>
    <row r="9534" spans="1:16" s="3084" customFormat="1" ht="15">
      <c r="A9534" s="3085"/>
      <c r="K9534" s="3168"/>
      <c r="L9534" s="3085"/>
      <c r="M9534" s="3085"/>
      <c r="N9534" s="3085"/>
      <c r="P9534" s="3206"/>
    </row>
    <row r="9535" spans="1:16" s="3084" customFormat="1" ht="15">
      <c r="A9535" s="3085"/>
      <c r="K9535" s="3168"/>
      <c r="L9535" s="3085"/>
      <c r="M9535" s="3085"/>
      <c r="N9535" s="3085"/>
      <c r="P9535" s="3206"/>
    </row>
    <row r="9536" spans="1:16" s="3084" customFormat="1" ht="15">
      <c r="A9536" s="3085"/>
      <c r="K9536" s="3168"/>
      <c r="L9536" s="3085"/>
      <c r="M9536" s="3085"/>
      <c r="N9536" s="3085"/>
      <c r="P9536" s="3206"/>
    </row>
    <row r="9537" spans="1:16" s="3084" customFormat="1" ht="15">
      <c r="A9537" s="3085"/>
      <c r="K9537" s="3168"/>
      <c r="L9537" s="3085"/>
      <c r="M9537" s="3085"/>
      <c r="N9537" s="3085"/>
      <c r="P9537" s="3206"/>
    </row>
    <row r="9538" spans="1:16" s="3084" customFormat="1" ht="15">
      <c r="A9538" s="3085"/>
      <c r="K9538" s="3168"/>
      <c r="L9538" s="3085"/>
      <c r="M9538" s="3085"/>
      <c r="N9538" s="3085"/>
      <c r="P9538" s="3206"/>
    </row>
    <row r="9539" spans="1:16" s="3084" customFormat="1" ht="15">
      <c r="A9539" s="3085"/>
      <c r="K9539" s="3168"/>
      <c r="L9539" s="3085"/>
      <c r="M9539" s="3085"/>
      <c r="N9539" s="3085"/>
      <c r="P9539" s="3206"/>
    </row>
    <row r="9540" spans="1:16" s="3084" customFormat="1" ht="15">
      <c r="A9540" s="3085"/>
      <c r="K9540" s="3168"/>
      <c r="L9540" s="3085"/>
      <c r="M9540" s="3085"/>
      <c r="N9540" s="3085"/>
      <c r="P9540" s="3206"/>
    </row>
    <row r="9541" spans="1:16" s="3084" customFormat="1" ht="15">
      <c r="A9541" s="3085"/>
      <c r="K9541" s="3168"/>
      <c r="L9541" s="3085"/>
      <c r="M9541" s="3085"/>
      <c r="N9541" s="3085"/>
      <c r="P9541" s="3206"/>
    </row>
    <row r="9542" spans="1:16" s="3084" customFormat="1" ht="15">
      <c r="A9542" s="3085"/>
      <c r="K9542" s="3168"/>
      <c r="L9542" s="3085"/>
      <c r="M9542" s="3085"/>
      <c r="N9542" s="3085"/>
      <c r="P9542" s="3206"/>
    </row>
    <row r="9543" spans="1:16" s="3084" customFormat="1" ht="15">
      <c r="A9543" s="3085"/>
      <c r="K9543" s="3168"/>
      <c r="L9543" s="3085"/>
      <c r="M9543" s="3085"/>
      <c r="N9543" s="3085"/>
      <c r="P9543" s="3206"/>
    </row>
    <row r="9544" spans="1:16" s="3084" customFormat="1" ht="15">
      <c r="A9544" s="3085"/>
      <c r="K9544" s="3168"/>
      <c r="L9544" s="3085"/>
      <c r="M9544" s="3085"/>
      <c r="N9544" s="3085"/>
      <c r="P9544" s="3206"/>
    </row>
    <row r="9545" spans="1:16" s="3084" customFormat="1" ht="15">
      <c r="A9545" s="3085"/>
      <c r="K9545" s="3168"/>
      <c r="L9545" s="3085"/>
      <c r="M9545" s="3085"/>
      <c r="N9545" s="3085"/>
      <c r="P9545" s="3206"/>
    </row>
    <row r="9546" spans="1:16" s="3084" customFormat="1" ht="15">
      <c r="A9546" s="3085"/>
      <c r="K9546" s="3168"/>
      <c r="L9546" s="3085"/>
      <c r="M9546" s="3085"/>
      <c r="N9546" s="3085"/>
      <c r="P9546" s="3206"/>
    </row>
    <row r="9547" spans="1:16" s="3084" customFormat="1" ht="15">
      <c r="A9547" s="3085"/>
      <c r="K9547" s="3168"/>
      <c r="L9547" s="3085"/>
      <c r="M9547" s="3085"/>
      <c r="N9547" s="3085"/>
      <c r="P9547" s="3206"/>
    </row>
    <row r="9548" spans="1:16" s="3084" customFormat="1" ht="15">
      <c r="A9548" s="3085"/>
      <c r="K9548" s="3168"/>
      <c r="L9548" s="3085"/>
      <c r="M9548" s="3085"/>
      <c r="N9548" s="3085"/>
      <c r="P9548" s="3206"/>
    </row>
    <row r="9549" spans="1:16" s="3084" customFormat="1" ht="15">
      <c r="A9549" s="3085"/>
      <c r="K9549" s="3168"/>
      <c r="L9549" s="3085"/>
      <c r="M9549" s="3085"/>
      <c r="N9549" s="3085"/>
      <c r="P9549" s="3206"/>
    </row>
    <row r="9550" spans="1:16" s="3084" customFormat="1" ht="15">
      <c r="A9550" s="3085"/>
      <c r="K9550" s="3168"/>
      <c r="L9550" s="3085"/>
      <c r="M9550" s="3085"/>
      <c r="N9550" s="3085"/>
      <c r="P9550" s="3206"/>
    </row>
    <row r="9551" spans="1:16" s="3084" customFormat="1" ht="15">
      <c r="A9551" s="3085"/>
      <c r="K9551" s="3168"/>
      <c r="L9551" s="3085"/>
      <c r="M9551" s="3085"/>
      <c r="N9551" s="3085"/>
      <c r="P9551" s="3206"/>
    </row>
    <row r="9552" spans="1:16" s="3084" customFormat="1" ht="15">
      <c r="A9552" s="3085"/>
      <c r="K9552" s="3168"/>
      <c r="L9552" s="3085"/>
      <c r="M9552" s="3085"/>
      <c r="N9552" s="3085"/>
      <c r="P9552" s="3206"/>
    </row>
    <row r="9553" spans="1:16" s="3084" customFormat="1" ht="15">
      <c r="A9553" s="3085"/>
      <c r="K9553" s="3168"/>
      <c r="L9553" s="3085"/>
      <c r="M9553" s="3085"/>
      <c r="N9553" s="3085"/>
      <c r="P9553" s="3206"/>
    </row>
    <row r="9554" spans="1:16" s="3084" customFormat="1" ht="15">
      <c r="A9554" s="3085"/>
      <c r="K9554" s="3168"/>
      <c r="L9554" s="3085"/>
      <c r="M9554" s="3085"/>
      <c r="N9554" s="3085"/>
      <c r="P9554" s="3206"/>
    </row>
    <row r="9555" spans="1:16" s="3084" customFormat="1" ht="15">
      <c r="A9555" s="3085"/>
      <c r="K9555" s="3168"/>
      <c r="L9555" s="3085"/>
      <c r="M9555" s="3085"/>
      <c r="N9555" s="3085"/>
      <c r="P9555" s="3206"/>
    </row>
    <row r="9556" spans="1:16" s="3084" customFormat="1" ht="15">
      <c r="A9556" s="3085"/>
      <c r="K9556" s="3168"/>
      <c r="L9556" s="3085"/>
      <c r="M9556" s="3085"/>
      <c r="N9556" s="3085"/>
      <c r="P9556" s="3206"/>
    </row>
    <row r="9557" spans="1:16" s="3084" customFormat="1" ht="15">
      <c r="A9557" s="3085"/>
      <c r="K9557" s="3168"/>
      <c r="L9557" s="3085"/>
      <c r="M9557" s="3085"/>
      <c r="N9557" s="3085"/>
      <c r="P9557" s="3206"/>
    </row>
    <row r="9558" spans="1:16" s="3084" customFormat="1" ht="15">
      <c r="A9558" s="3085"/>
      <c r="K9558" s="3168"/>
      <c r="L9558" s="3085"/>
      <c r="M9558" s="3085"/>
      <c r="N9558" s="3085"/>
      <c r="P9558" s="3206"/>
    </row>
    <row r="9559" spans="1:16" s="3084" customFormat="1" ht="15">
      <c r="A9559" s="3085"/>
      <c r="K9559" s="3168"/>
      <c r="L9559" s="3085"/>
      <c r="M9559" s="3085"/>
      <c r="N9559" s="3085"/>
      <c r="P9559" s="3206"/>
    </row>
    <row r="9560" spans="1:16" s="3084" customFormat="1" ht="15">
      <c r="A9560" s="3085"/>
      <c r="K9560" s="3168"/>
      <c r="L9560" s="3085"/>
      <c r="M9560" s="3085"/>
      <c r="N9560" s="3085"/>
      <c r="P9560" s="3206"/>
    </row>
    <row r="9561" spans="1:16" s="3084" customFormat="1" ht="15">
      <c r="A9561" s="3085"/>
      <c r="K9561" s="3168"/>
      <c r="L9561" s="3085"/>
      <c r="M9561" s="3085"/>
      <c r="N9561" s="3085"/>
      <c r="P9561" s="3206"/>
    </row>
    <row r="9562" spans="1:16" s="3084" customFormat="1" ht="15">
      <c r="A9562" s="3085"/>
      <c r="K9562" s="3168"/>
      <c r="L9562" s="3085"/>
      <c r="M9562" s="3085"/>
      <c r="N9562" s="3085"/>
      <c r="P9562" s="3206"/>
    </row>
    <row r="9563" spans="1:16" s="3084" customFormat="1" ht="15">
      <c r="A9563" s="3085"/>
      <c r="K9563" s="3168"/>
      <c r="L9563" s="3085"/>
      <c r="M9563" s="3085"/>
      <c r="N9563" s="3085"/>
      <c r="P9563" s="3206"/>
    </row>
    <row r="9564" spans="1:16" s="3084" customFormat="1" ht="15">
      <c r="A9564" s="3085"/>
      <c r="K9564" s="3168"/>
      <c r="L9564" s="3085"/>
      <c r="M9564" s="3085"/>
      <c r="N9564" s="3085"/>
      <c r="P9564" s="3206"/>
    </row>
    <row r="9565" spans="1:16" s="3084" customFormat="1" ht="15">
      <c r="A9565" s="3085"/>
      <c r="K9565" s="3168"/>
      <c r="L9565" s="3085"/>
      <c r="M9565" s="3085"/>
      <c r="N9565" s="3085"/>
      <c r="P9565" s="3206"/>
    </row>
    <row r="9566" spans="1:16" s="3084" customFormat="1" ht="15">
      <c r="A9566" s="3085"/>
      <c r="K9566" s="3168"/>
      <c r="L9566" s="3085"/>
      <c r="M9566" s="3085"/>
      <c r="N9566" s="3085"/>
      <c r="P9566" s="3206"/>
    </row>
    <row r="9567" spans="1:16" s="3084" customFormat="1" ht="15">
      <c r="A9567" s="3085"/>
      <c r="K9567" s="3168"/>
      <c r="L9567" s="3085"/>
      <c r="M9567" s="3085"/>
      <c r="N9567" s="3085"/>
      <c r="P9567" s="3206"/>
    </row>
    <row r="9568" spans="1:16" s="3084" customFormat="1" ht="15">
      <c r="A9568" s="3085"/>
      <c r="K9568" s="3168"/>
      <c r="L9568" s="3085"/>
      <c r="M9568" s="3085"/>
      <c r="N9568" s="3085"/>
      <c r="P9568" s="3206"/>
    </row>
    <row r="9569" spans="1:16" s="3084" customFormat="1" ht="15">
      <c r="A9569" s="3085"/>
      <c r="K9569" s="3168"/>
      <c r="L9569" s="3085"/>
      <c r="M9569" s="3085"/>
      <c r="N9569" s="3085"/>
      <c r="P9569" s="3206"/>
    </row>
    <row r="9570" spans="1:16" s="3084" customFormat="1" ht="15">
      <c r="A9570" s="3085"/>
      <c r="K9570" s="3168"/>
      <c r="L9570" s="3085"/>
      <c r="M9570" s="3085"/>
      <c r="N9570" s="3085"/>
      <c r="P9570" s="3206"/>
    </row>
    <row r="9571" spans="1:16" s="3084" customFormat="1" ht="15">
      <c r="A9571" s="3085"/>
      <c r="K9571" s="3168"/>
      <c r="L9571" s="3085"/>
      <c r="M9571" s="3085"/>
      <c r="N9571" s="3085"/>
      <c r="P9571" s="3206"/>
    </row>
    <row r="9572" spans="1:16" s="3084" customFormat="1" ht="15">
      <c r="A9572" s="3085"/>
      <c r="K9572" s="3168"/>
      <c r="L9572" s="3085"/>
      <c r="M9572" s="3085"/>
      <c r="N9572" s="3085"/>
      <c r="P9572" s="3206"/>
    </row>
    <row r="9573" spans="1:16" s="3084" customFormat="1" ht="15">
      <c r="A9573" s="3085"/>
      <c r="K9573" s="3168"/>
      <c r="L9573" s="3085"/>
      <c r="M9573" s="3085"/>
      <c r="N9573" s="3085"/>
      <c r="P9573" s="3206"/>
    </row>
    <row r="9574" spans="1:16" s="3084" customFormat="1" ht="15">
      <c r="A9574" s="3085"/>
      <c r="K9574" s="3168"/>
      <c r="L9574" s="3085"/>
      <c r="M9574" s="3085"/>
      <c r="N9574" s="3085"/>
      <c r="P9574" s="3206"/>
    </row>
    <row r="9575" spans="1:16" s="3084" customFormat="1" ht="15">
      <c r="A9575" s="3085"/>
      <c r="K9575" s="3168"/>
      <c r="L9575" s="3085"/>
      <c r="M9575" s="3085"/>
      <c r="N9575" s="3085"/>
      <c r="P9575" s="3206"/>
    </row>
    <row r="9576" spans="1:16" s="3084" customFormat="1" ht="15">
      <c r="A9576" s="3085"/>
      <c r="K9576" s="3168"/>
      <c r="L9576" s="3085"/>
      <c r="M9576" s="3085"/>
      <c r="N9576" s="3085"/>
      <c r="P9576" s="3206"/>
    </row>
    <row r="9577" spans="1:16" s="3084" customFormat="1" ht="15">
      <c r="A9577" s="3085"/>
      <c r="K9577" s="3168"/>
      <c r="L9577" s="3085"/>
      <c r="M9577" s="3085"/>
      <c r="N9577" s="3085"/>
      <c r="P9577" s="3206"/>
    </row>
    <row r="9578" spans="1:16" s="3084" customFormat="1" ht="15">
      <c r="A9578" s="3085"/>
      <c r="K9578" s="3168"/>
      <c r="L9578" s="3085"/>
      <c r="M9578" s="3085"/>
      <c r="N9578" s="3085"/>
      <c r="P9578" s="3206"/>
    </row>
    <row r="9579" spans="1:16" s="3084" customFormat="1" ht="15">
      <c r="A9579" s="3085"/>
      <c r="K9579" s="3168"/>
      <c r="L9579" s="3085"/>
      <c r="M9579" s="3085"/>
      <c r="N9579" s="3085"/>
      <c r="P9579" s="3206"/>
    </row>
    <row r="9580" spans="1:16" s="3084" customFormat="1" ht="15">
      <c r="A9580" s="3085"/>
      <c r="K9580" s="3168"/>
      <c r="L9580" s="3085"/>
      <c r="M9580" s="3085"/>
      <c r="N9580" s="3085"/>
      <c r="P9580" s="3206"/>
    </row>
    <row r="9581" spans="1:16" s="3084" customFormat="1" ht="15">
      <c r="A9581" s="3085"/>
      <c r="K9581" s="3168"/>
      <c r="L9581" s="3085"/>
      <c r="M9581" s="3085"/>
      <c r="N9581" s="3085"/>
      <c r="P9581" s="3206"/>
    </row>
    <row r="9582" spans="1:16" s="3084" customFormat="1" ht="15">
      <c r="A9582" s="3085"/>
      <c r="K9582" s="3168"/>
      <c r="L9582" s="3085"/>
      <c r="M9582" s="3085"/>
      <c r="N9582" s="3085"/>
      <c r="P9582" s="3206"/>
    </row>
    <row r="9583" spans="1:16" s="3084" customFormat="1" ht="15">
      <c r="A9583" s="3085"/>
      <c r="K9583" s="3168"/>
      <c r="L9583" s="3085"/>
      <c r="M9583" s="3085"/>
      <c r="N9583" s="3085"/>
      <c r="P9583" s="3206"/>
    </row>
    <row r="9584" spans="1:16" s="3084" customFormat="1" ht="15">
      <c r="A9584" s="3085"/>
      <c r="K9584" s="3168"/>
      <c r="L9584" s="3085"/>
      <c r="M9584" s="3085"/>
      <c r="N9584" s="3085"/>
      <c r="P9584" s="3206"/>
    </row>
    <row r="9585" spans="1:16" s="3084" customFormat="1" ht="15">
      <c r="A9585" s="3085"/>
      <c r="K9585" s="3168"/>
      <c r="L9585" s="3085"/>
      <c r="M9585" s="3085"/>
      <c r="N9585" s="3085"/>
      <c r="P9585" s="3206"/>
    </row>
    <row r="9586" spans="1:16" s="3084" customFormat="1" ht="15">
      <c r="A9586" s="3085"/>
      <c r="K9586" s="3168"/>
      <c r="L9586" s="3085"/>
      <c r="M9586" s="3085"/>
      <c r="N9586" s="3085"/>
      <c r="P9586" s="3206"/>
    </row>
    <row r="9587" spans="1:16" s="3084" customFormat="1" ht="15">
      <c r="A9587" s="3085"/>
      <c r="K9587" s="3168"/>
      <c r="L9587" s="3085"/>
      <c r="M9587" s="3085"/>
      <c r="N9587" s="3085"/>
      <c r="P9587" s="3206"/>
    </row>
    <row r="9588" spans="1:16" s="3084" customFormat="1" ht="15">
      <c r="A9588" s="3085"/>
      <c r="K9588" s="3168"/>
      <c r="L9588" s="3085"/>
      <c r="M9588" s="3085"/>
      <c r="N9588" s="3085"/>
      <c r="P9588" s="3206"/>
    </row>
    <row r="9589" spans="1:16" s="3084" customFormat="1" ht="15">
      <c r="A9589" s="3085"/>
      <c r="K9589" s="3168"/>
      <c r="L9589" s="3085"/>
      <c r="M9589" s="3085"/>
      <c r="N9589" s="3085"/>
      <c r="P9589" s="3206"/>
    </row>
    <row r="9590" spans="1:16" s="3084" customFormat="1" ht="15">
      <c r="A9590" s="3085"/>
      <c r="K9590" s="3168"/>
      <c r="L9590" s="3085"/>
      <c r="M9590" s="3085"/>
      <c r="N9590" s="3085"/>
      <c r="P9590" s="3206"/>
    </row>
    <row r="9591" spans="1:16" s="3084" customFormat="1" ht="15">
      <c r="A9591" s="3085"/>
      <c r="K9591" s="3168"/>
      <c r="L9591" s="3085"/>
      <c r="M9591" s="3085"/>
      <c r="N9591" s="3085"/>
      <c r="P9591" s="3206"/>
    </row>
    <row r="9592" spans="1:16" s="3084" customFormat="1" ht="15">
      <c r="A9592" s="3085"/>
      <c r="K9592" s="3168"/>
      <c r="L9592" s="3085"/>
      <c r="M9592" s="3085"/>
      <c r="N9592" s="3085"/>
      <c r="P9592" s="3206"/>
    </row>
    <row r="9593" spans="1:16" s="3084" customFormat="1" ht="15">
      <c r="A9593" s="3085"/>
      <c r="K9593" s="3168"/>
      <c r="L9593" s="3085"/>
      <c r="M9593" s="3085"/>
      <c r="N9593" s="3085"/>
      <c r="P9593" s="3206"/>
    </row>
    <row r="9594" spans="1:16" s="3084" customFormat="1" ht="15">
      <c r="A9594" s="3085"/>
      <c r="K9594" s="3168"/>
      <c r="L9594" s="3085"/>
      <c r="M9594" s="3085"/>
      <c r="N9594" s="3085"/>
      <c r="P9594" s="3206"/>
    </row>
    <row r="9595" spans="1:16" s="3084" customFormat="1" ht="15">
      <c r="A9595" s="3085"/>
      <c r="K9595" s="3168"/>
      <c r="L9595" s="3085"/>
      <c r="M9595" s="3085"/>
      <c r="N9595" s="3085"/>
      <c r="P9595" s="3206"/>
    </row>
    <row r="9596" spans="1:16" s="3084" customFormat="1" ht="15">
      <c r="A9596" s="3085"/>
      <c r="K9596" s="3168"/>
      <c r="L9596" s="3085"/>
      <c r="M9596" s="3085"/>
      <c r="N9596" s="3085"/>
      <c r="P9596" s="3206"/>
    </row>
    <row r="9597" spans="1:16" s="3084" customFormat="1" ht="15">
      <c r="A9597" s="3085"/>
      <c r="K9597" s="3168"/>
      <c r="L9597" s="3085"/>
      <c r="M9597" s="3085"/>
      <c r="N9597" s="3085"/>
      <c r="P9597" s="3206"/>
    </row>
    <row r="9598" spans="1:16" s="3084" customFormat="1" ht="15">
      <c r="A9598" s="3085"/>
      <c r="K9598" s="3168"/>
      <c r="L9598" s="3085"/>
      <c r="M9598" s="3085"/>
      <c r="N9598" s="3085"/>
      <c r="P9598" s="3206"/>
    </row>
    <row r="9599" spans="1:16" s="3084" customFormat="1" ht="15">
      <c r="A9599" s="3085"/>
      <c r="K9599" s="3168"/>
      <c r="L9599" s="3085"/>
      <c r="M9599" s="3085"/>
      <c r="N9599" s="3085"/>
      <c r="P9599" s="3206"/>
    </row>
    <row r="9600" spans="1:16" s="3084" customFormat="1" ht="15">
      <c r="A9600" s="3085"/>
      <c r="K9600" s="3168"/>
      <c r="L9600" s="3085"/>
      <c r="M9600" s="3085"/>
      <c r="N9600" s="3085"/>
      <c r="P9600" s="3206"/>
    </row>
    <row r="9601" spans="1:16" s="3084" customFormat="1" ht="15">
      <c r="A9601" s="3085"/>
      <c r="K9601" s="3168"/>
      <c r="L9601" s="3085"/>
      <c r="M9601" s="3085"/>
      <c r="N9601" s="3085"/>
      <c r="P9601" s="3206"/>
    </row>
    <row r="9602" spans="1:16" s="3084" customFormat="1" ht="15">
      <c r="A9602" s="3085"/>
      <c r="K9602" s="3168"/>
      <c r="L9602" s="3085"/>
      <c r="M9602" s="3085"/>
      <c r="N9602" s="3085"/>
      <c r="P9602" s="3206"/>
    </row>
    <row r="9603" spans="1:16" s="3084" customFormat="1" ht="15">
      <c r="A9603" s="3085"/>
      <c r="K9603" s="3168"/>
      <c r="L9603" s="3085"/>
      <c r="M9603" s="3085"/>
      <c r="N9603" s="3085"/>
      <c r="P9603" s="3206"/>
    </row>
    <row r="9604" spans="1:16" s="3084" customFormat="1" ht="15">
      <c r="A9604" s="3085"/>
      <c r="K9604" s="3168"/>
      <c r="L9604" s="3085"/>
      <c r="M9604" s="3085"/>
      <c r="N9604" s="3085"/>
      <c r="P9604" s="3206"/>
    </row>
    <row r="9605" spans="1:16" s="3084" customFormat="1" ht="15">
      <c r="A9605" s="3085"/>
      <c r="K9605" s="3168"/>
      <c r="L9605" s="3085"/>
      <c r="M9605" s="3085"/>
      <c r="N9605" s="3085"/>
      <c r="P9605" s="3206"/>
    </row>
    <row r="9606" spans="1:16" s="3084" customFormat="1" ht="15">
      <c r="A9606" s="3085"/>
      <c r="K9606" s="3168"/>
      <c r="L9606" s="3085"/>
      <c r="M9606" s="3085"/>
      <c r="N9606" s="3085"/>
      <c r="P9606" s="3206"/>
    </row>
    <row r="9607" spans="1:16" s="3084" customFormat="1" ht="15">
      <c r="A9607" s="3085"/>
      <c r="K9607" s="3168"/>
      <c r="L9607" s="3085"/>
      <c r="M9607" s="3085"/>
      <c r="N9607" s="3085"/>
      <c r="P9607" s="3206"/>
    </row>
    <row r="9608" spans="1:16" s="3084" customFormat="1" ht="15">
      <c r="A9608" s="3085"/>
      <c r="K9608" s="3168"/>
      <c r="L9608" s="3085"/>
      <c r="M9608" s="3085"/>
      <c r="N9608" s="3085"/>
      <c r="P9608" s="3206"/>
    </row>
    <row r="9609" spans="1:16" s="3084" customFormat="1" ht="15">
      <c r="A9609" s="3085"/>
      <c r="K9609" s="3168"/>
      <c r="L9609" s="3085"/>
      <c r="M9609" s="3085"/>
      <c r="N9609" s="3085"/>
      <c r="P9609" s="3206"/>
    </row>
    <row r="9610" spans="1:16" s="3084" customFormat="1" ht="15">
      <c r="A9610" s="3085"/>
      <c r="K9610" s="3168"/>
      <c r="L9610" s="3085"/>
      <c r="M9610" s="3085"/>
      <c r="N9610" s="3085"/>
      <c r="P9610" s="3206"/>
    </row>
    <row r="9611" spans="1:16" s="3084" customFormat="1" ht="15">
      <c r="A9611" s="3085"/>
      <c r="K9611" s="3168"/>
      <c r="L9611" s="3085"/>
      <c r="M9611" s="3085"/>
      <c r="N9611" s="3085"/>
      <c r="P9611" s="3206"/>
    </row>
    <row r="9612" spans="1:16" s="3084" customFormat="1" ht="15">
      <c r="A9612" s="3085"/>
      <c r="K9612" s="3168"/>
      <c r="L9612" s="3085"/>
      <c r="M9612" s="3085"/>
      <c r="N9612" s="3085"/>
      <c r="P9612" s="3206"/>
    </row>
    <row r="9613" spans="1:16" s="3084" customFormat="1" ht="15">
      <c r="A9613" s="3085"/>
      <c r="K9613" s="3168"/>
      <c r="L9613" s="3085"/>
      <c r="M9613" s="3085"/>
      <c r="N9613" s="3085"/>
      <c r="P9613" s="3206"/>
    </row>
    <row r="9614" spans="1:16" s="3084" customFormat="1" ht="15">
      <c r="A9614" s="3085"/>
      <c r="K9614" s="3168"/>
      <c r="L9614" s="3085"/>
      <c r="M9614" s="3085"/>
      <c r="N9614" s="3085"/>
      <c r="P9614" s="3206"/>
    </row>
    <row r="9615" spans="1:16" s="3084" customFormat="1" ht="15">
      <c r="A9615" s="3085"/>
      <c r="K9615" s="3168"/>
      <c r="L9615" s="3085"/>
      <c r="M9615" s="3085"/>
      <c r="N9615" s="3085"/>
      <c r="P9615" s="3206"/>
    </row>
    <row r="9616" spans="1:16" s="3084" customFormat="1" ht="15">
      <c r="A9616" s="3085"/>
      <c r="K9616" s="3168"/>
      <c r="L9616" s="3085"/>
      <c r="M9616" s="3085"/>
      <c r="N9616" s="3085"/>
      <c r="P9616" s="3206"/>
    </row>
    <row r="9617" spans="1:16" s="3084" customFormat="1" ht="15">
      <c r="A9617" s="3085"/>
      <c r="K9617" s="3168"/>
      <c r="L9617" s="3085"/>
      <c r="M9617" s="3085"/>
      <c r="N9617" s="3085"/>
      <c r="P9617" s="3206"/>
    </row>
    <row r="9618" spans="1:16" s="3084" customFormat="1" ht="15">
      <c r="A9618" s="3085"/>
      <c r="K9618" s="3168"/>
      <c r="L9618" s="3085"/>
      <c r="M9618" s="3085"/>
      <c r="N9618" s="3085"/>
      <c r="P9618" s="3206"/>
    </row>
    <row r="9619" spans="1:16" s="3084" customFormat="1" ht="15">
      <c r="A9619" s="3085"/>
      <c r="K9619" s="3168"/>
      <c r="L9619" s="3085"/>
      <c r="M9619" s="3085"/>
      <c r="N9619" s="3085"/>
      <c r="P9619" s="3206"/>
    </row>
    <row r="9620" spans="1:16" s="3084" customFormat="1" ht="15">
      <c r="A9620" s="3085"/>
      <c r="K9620" s="3168"/>
      <c r="L9620" s="3085"/>
      <c r="M9620" s="3085"/>
      <c r="N9620" s="3085"/>
      <c r="P9620" s="3206"/>
    </row>
    <row r="9621" spans="1:16" s="3084" customFormat="1" ht="15">
      <c r="A9621" s="3085"/>
      <c r="K9621" s="3168"/>
      <c r="L9621" s="3085"/>
      <c r="M9621" s="3085"/>
      <c r="N9621" s="3085"/>
      <c r="P9621" s="3206"/>
    </row>
    <row r="9622" spans="1:16" s="3084" customFormat="1" ht="15">
      <c r="A9622" s="3085"/>
      <c r="K9622" s="3168"/>
      <c r="L9622" s="3085"/>
      <c r="M9622" s="3085"/>
      <c r="N9622" s="3085"/>
      <c r="P9622" s="3206"/>
    </row>
    <row r="9623" spans="1:16" s="3084" customFormat="1" ht="15">
      <c r="A9623" s="3085"/>
      <c r="K9623" s="3168"/>
      <c r="L9623" s="3085"/>
      <c r="M9623" s="3085"/>
      <c r="N9623" s="3085"/>
      <c r="P9623" s="3206"/>
    </row>
    <row r="9624" spans="1:16" s="3084" customFormat="1" ht="15">
      <c r="A9624" s="3085"/>
      <c r="K9624" s="3168"/>
      <c r="L9624" s="3085"/>
      <c r="M9624" s="3085"/>
      <c r="N9624" s="3085"/>
      <c r="P9624" s="3206"/>
    </row>
    <row r="9625" spans="1:16" s="3084" customFormat="1" ht="15">
      <c r="A9625" s="3085"/>
      <c r="K9625" s="3168"/>
      <c r="L9625" s="3085"/>
      <c r="M9625" s="3085"/>
      <c r="N9625" s="3085"/>
      <c r="P9625" s="3206"/>
    </row>
    <row r="9626" spans="1:16" s="3084" customFormat="1" ht="15">
      <c r="A9626" s="3085"/>
      <c r="K9626" s="3168"/>
      <c r="L9626" s="3085"/>
      <c r="M9626" s="3085"/>
      <c r="N9626" s="3085"/>
      <c r="P9626" s="3206"/>
    </row>
    <row r="9627" spans="1:16" s="3084" customFormat="1" ht="15">
      <c r="A9627" s="3085"/>
      <c r="K9627" s="3168"/>
      <c r="L9627" s="3085"/>
      <c r="M9627" s="3085"/>
      <c r="N9627" s="3085"/>
      <c r="P9627" s="3206"/>
    </row>
    <row r="9628" spans="1:16" s="3084" customFormat="1" ht="15">
      <c r="A9628" s="3085"/>
      <c r="K9628" s="3168"/>
      <c r="L9628" s="3085"/>
      <c r="M9628" s="3085"/>
      <c r="N9628" s="3085"/>
      <c r="P9628" s="3206"/>
    </row>
    <row r="9629" spans="1:16" s="3084" customFormat="1" ht="15">
      <c r="A9629" s="3085"/>
      <c r="K9629" s="3168"/>
      <c r="L9629" s="3085"/>
      <c r="M9629" s="3085"/>
      <c r="N9629" s="3085"/>
      <c r="P9629" s="3206"/>
    </row>
    <row r="9630" spans="1:16" s="3084" customFormat="1" ht="15">
      <c r="A9630" s="3085"/>
      <c r="K9630" s="3168"/>
      <c r="L9630" s="3085"/>
      <c r="M9630" s="3085"/>
      <c r="N9630" s="3085"/>
      <c r="P9630" s="3206"/>
    </row>
    <row r="9631" spans="1:16" s="3084" customFormat="1" ht="15">
      <c r="A9631" s="3085"/>
      <c r="K9631" s="3168"/>
      <c r="L9631" s="3085"/>
      <c r="M9631" s="3085"/>
      <c r="N9631" s="3085"/>
      <c r="P9631" s="3206"/>
    </row>
    <row r="9632" spans="1:16" s="3084" customFormat="1" ht="15">
      <c r="A9632" s="3085"/>
      <c r="K9632" s="3168"/>
      <c r="L9632" s="3085"/>
      <c r="M9632" s="3085"/>
      <c r="N9632" s="3085"/>
      <c r="P9632" s="3206"/>
    </row>
    <row r="9633" spans="1:16" s="3084" customFormat="1" ht="15">
      <c r="A9633" s="3085"/>
      <c r="K9633" s="3168"/>
      <c r="L9633" s="3085"/>
      <c r="M9633" s="3085"/>
      <c r="N9633" s="3085"/>
      <c r="P9633" s="3206"/>
    </row>
    <row r="9634" spans="1:16" s="3084" customFormat="1" ht="15">
      <c r="A9634" s="3085"/>
      <c r="K9634" s="3168"/>
      <c r="L9634" s="3085"/>
      <c r="M9634" s="3085"/>
      <c r="N9634" s="3085"/>
      <c r="P9634" s="3206"/>
    </row>
    <row r="9635" spans="1:16" s="3084" customFormat="1" ht="15">
      <c r="A9635" s="3085"/>
      <c r="K9635" s="3168"/>
      <c r="L9635" s="3085"/>
      <c r="M9635" s="3085"/>
      <c r="N9635" s="3085"/>
      <c r="P9635" s="3206"/>
    </row>
    <row r="9636" spans="1:16" s="3084" customFormat="1" ht="15">
      <c r="A9636" s="3085"/>
      <c r="K9636" s="3168"/>
      <c r="L9636" s="3085"/>
      <c r="M9636" s="3085"/>
      <c r="N9636" s="3085"/>
      <c r="P9636" s="3206"/>
    </row>
    <row r="9637" spans="1:16" s="3084" customFormat="1" ht="15">
      <c r="A9637" s="3085"/>
      <c r="K9637" s="3168"/>
      <c r="L9637" s="3085"/>
      <c r="M9637" s="3085"/>
      <c r="N9637" s="3085"/>
      <c r="P9637" s="3206"/>
    </row>
    <row r="9638" spans="1:16" s="3084" customFormat="1" ht="15">
      <c r="A9638" s="3085"/>
      <c r="K9638" s="3168"/>
      <c r="L9638" s="3085"/>
      <c r="M9638" s="3085"/>
      <c r="N9638" s="3085"/>
      <c r="P9638" s="3206"/>
    </row>
    <row r="9639" spans="1:16" s="3084" customFormat="1" ht="15">
      <c r="A9639" s="3085"/>
      <c r="K9639" s="3168"/>
      <c r="L9639" s="3085"/>
      <c r="M9639" s="3085"/>
      <c r="N9639" s="3085"/>
      <c r="P9639" s="3206"/>
    </row>
    <row r="9640" spans="1:16" s="3084" customFormat="1" ht="15">
      <c r="A9640" s="3085"/>
      <c r="K9640" s="3168"/>
      <c r="L9640" s="3085"/>
      <c r="M9640" s="3085"/>
      <c r="N9640" s="3085"/>
      <c r="P9640" s="3206"/>
    </row>
    <row r="9641" spans="1:16" s="3084" customFormat="1" ht="15">
      <c r="A9641" s="3085"/>
      <c r="K9641" s="3168"/>
      <c r="L9641" s="3085"/>
      <c r="M9641" s="3085"/>
      <c r="N9641" s="3085"/>
      <c r="P9641" s="3206"/>
    </row>
    <row r="9642" spans="1:16" s="3084" customFormat="1" ht="15">
      <c r="A9642" s="3085"/>
      <c r="K9642" s="3168"/>
      <c r="L9642" s="3085"/>
      <c r="M9642" s="3085"/>
      <c r="N9642" s="3085"/>
      <c r="P9642" s="3206"/>
    </row>
    <row r="9643" spans="1:16" s="3084" customFormat="1" ht="15">
      <c r="A9643" s="3085"/>
      <c r="K9643" s="3168"/>
      <c r="L9643" s="3085"/>
      <c r="M9643" s="3085"/>
      <c r="N9643" s="3085"/>
      <c r="P9643" s="3206"/>
    </row>
    <row r="9644" spans="1:16" s="3084" customFormat="1" ht="15">
      <c r="A9644" s="3085"/>
      <c r="K9644" s="3168"/>
      <c r="L9644" s="3085"/>
      <c r="M9644" s="3085"/>
      <c r="N9644" s="3085"/>
      <c r="P9644" s="3206"/>
    </row>
    <row r="9645" spans="1:16" s="3084" customFormat="1" ht="15">
      <c r="A9645" s="3085"/>
      <c r="K9645" s="3168"/>
      <c r="L9645" s="3085"/>
      <c r="M9645" s="3085"/>
      <c r="N9645" s="3085"/>
      <c r="P9645" s="3206"/>
    </row>
    <row r="9646" spans="1:16" s="3084" customFormat="1" ht="15">
      <c r="A9646" s="3085"/>
      <c r="K9646" s="3168"/>
      <c r="L9646" s="3085"/>
      <c r="M9646" s="3085"/>
      <c r="N9646" s="3085"/>
      <c r="P9646" s="3206"/>
    </row>
    <row r="9647" spans="1:16" s="3084" customFormat="1" ht="15">
      <c r="A9647" s="3085"/>
      <c r="K9647" s="3168"/>
      <c r="L9647" s="3085"/>
      <c r="M9647" s="3085"/>
      <c r="N9647" s="3085"/>
      <c r="P9647" s="3206"/>
    </row>
    <row r="9648" spans="1:16" s="3084" customFormat="1" ht="15">
      <c r="A9648" s="3085"/>
      <c r="K9648" s="3168"/>
      <c r="L9648" s="3085"/>
      <c r="M9648" s="3085"/>
      <c r="N9648" s="3085"/>
      <c r="P9648" s="3206"/>
    </row>
    <row r="9649" spans="1:16" s="3084" customFormat="1" ht="15">
      <c r="A9649" s="3085"/>
      <c r="K9649" s="3168"/>
      <c r="L9649" s="3085"/>
      <c r="M9649" s="3085"/>
      <c r="N9649" s="3085"/>
      <c r="P9649" s="3206"/>
    </row>
    <row r="9650" spans="1:16" s="3084" customFormat="1" ht="15">
      <c r="A9650" s="3085"/>
      <c r="K9650" s="3168"/>
      <c r="L9650" s="3085"/>
      <c r="M9650" s="3085"/>
      <c r="N9650" s="3085"/>
      <c r="P9650" s="3206"/>
    </row>
    <row r="9651" spans="1:16" s="3084" customFormat="1" ht="15">
      <c r="A9651" s="3085"/>
      <c r="K9651" s="3168"/>
      <c r="L9651" s="3085"/>
      <c r="M9651" s="3085"/>
      <c r="N9651" s="3085"/>
      <c r="P9651" s="3206"/>
    </row>
    <row r="9652" spans="1:16" s="3084" customFormat="1" ht="15">
      <c r="A9652" s="3085"/>
      <c r="K9652" s="3168"/>
      <c r="L9652" s="3085"/>
      <c r="M9652" s="3085"/>
      <c r="N9652" s="3085"/>
      <c r="P9652" s="3206"/>
    </row>
    <row r="9653" spans="1:16" s="3084" customFormat="1" ht="15">
      <c r="A9653" s="3085"/>
      <c r="K9653" s="3168"/>
      <c r="L9653" s="3085"/>
      <c r="M9653" s="3085"/>
      <c r="N9653" s="3085"/>
      <c r="P9653" s="3206"/>
    </row>
    <row r="9654" spans="1:16" s="3084" customFormat="1" ht="15">
      <c r="A9654" s="3085"/>
      <c r="K9654" s="3168"/>
      <c r="L9654" s="3085"/>
      <c r="M9654" s="3085"/>
      <c r="N9654" s="3085"/>
      <c r="P9654" s="3206"/>
    </row>
    <row r="9655" spans="1:16" s="3084" customFormat="1" ht="15">
      <c r="A9655" s="3085"/>
      <c r="K9655" s="3168"/>
      <c r="L9655" s="3085"/>
      <c r="M9655" s="3085"/>
      <c r="N9655" s="3085"/>
      <c r="P9655" s="3206"/>
    </row>
    <row r="9656" spans="1:16" s="3084" customFormat="1" ht="15">
      <c r="A9656" s="3085"/>
      <c r="K9656" s="3168"/>
      <c r="L9656" s="3085"/>
      <c r="M9656" s="3085"/>
      <c r="N9656" s="3085"/>
      <c r="P9656" s="3206"/>
    </row>
    <row r="9657" spans="1:16" s="3084" customFormat="1" ht="15">
      <c r="A9657" s="3085"/>
      <c r="K9657" s="3168"/>
      <c r="L9657" s="3085"/>
      <c r="M9657" s="3085"/>
      <c r="N9657" s="3085"/>
      <c r="P9657" s="3206"/>
    </row>
    <row r="9658" spans="1:16" s="3084" customFormat="1" ht="15">
      <c r="A9658" s="3085"/>
      <c r="K9658" s="3168"/>
      <c r="L9658" s="3085"/>
      <c r="M9658" s="3085"/>
      <c r="N9658" s="3085"/>
      <c r="P9658" s="3206"/>
    </row>
    <row r="9659" spans="1:16" s="3084" customFormat="1" ht="15">
      <c r="A9659" s="3085"/>
      <c r="K9659" s="3168"/>
      <c r="L9659" s="3085"/>
      <c r="M9659" s="3085"/>
      <c r="N9659" s="3085"/>
      <c r="P9659" s="3206"/>
    </row>
    <row r="9660" spans="1:16" s="3084" customFormat="1" ht="15">
      <c r="A9660" s="3085"/>
      <c r="K9660" s="3168"/>
      <c r="L9660" s="3085"/>
      <c r="M9660" s="3085"/>
      <c r="N9660" s="3085"/>
      <c r="P9660" s="3206"/>
    </row>
    <row r="9661" spans="1:16" s="3084" customFormat="1" ht="15">
      <c r="A9661" s="3085"/>
      <c r="K9661" s="3168"/>
      <c r="L9661" s="3085"/>
      <c r="M9661" s="3085"/>
      <c r="N9661" s="3085"/>
      <c r="P9661" s="3206"/>
    </row>
    <row r="9662" spans="1:16" s="3084" customFormat="1" ht="15">
      <c r="A9662" s="3085"/>
      <c r="K9662" s="3168"/>
      <c r="L9662" s="3085"/>
      <c r="M9662" s="3085"/>
      <c r="N9662" s="3085"/>
      <c r="P9662" s="3206"/>
    </row>
    <row r="9663" spans="1:16" s="3084" customFormat="1" ht="15">
      <c r="A9663" s="3085"/>
      <c r="K9663" s="3168"/>
      <c r="L9663" s="3085"/>
      <c r="M9663" s="3085"/>
      <c r="N9663" s="3085"/>
      <c r="P9663" s="3206"/>
    </row>
    <row r="9664" spans="1:16" s="3084" customFormat="1" ht="15">
      <c r="A9664" s="3085"/>
      <c r="K9664" s="3168"/>
      <c r="L9664" s="3085"/>
      <c r="M9664" s="3085"/>
      <c r="N9664" s="3085"/>
      <c r="P9664" s="3206"/>
    </row>
    <row r="9665" spans="1:16" s="3084" customFormat="1" ht="15">
      <c r="A9665" s="3085"/>
      <c r="K9665" s="3168"/>
      <c r="L9665" s="3085"/>
      <c r="M9665" s="3085"/>
      <c r="N9665" s="3085"/>
      <c r="P9665" s="3206"/>
    </row>
    <row r="9666" spans="1:16" s="3084" customFormat="1" ht="15">
      <c r="A9666" s="3085"/>
      <c r="K9666" s="3168"/>
      <c r="L9666" s="3085"/>
      <c r="M9666" s="3085"/>
      <c r="N9666" s="3085"/>
      <c r="P9666" s="3206"/>
    </row>
    <row r="9667" spans="1:16" s="3084" customFormat="1" ht="15">
      <c r="A9667" s="3085"/>
      <c r="K9667" s="3168"/>
      <c r="L9667" s="3085"/>
      <c r="M9667" s="3085"/>
      <c r="N9667" s="3085"/>
      <c r="P9667" s="3206"/>
    </row>
    <row r="9668" spans="1:16" s="3084" customFormat="1" ht="15">
      <c r="A9668" s="3085"/>
      <c r="K9668" s="3168"/>
      <c r="L9668" s="3085"/>
      <c r="M9668" s="3085"/>
      <c r="N9668" s="3085"/>
      <c r="P9668" s="3206"/>
    </row>
    <row r="9669" spans="1:16" s="3084" customFormat="1" ht="15">
      <c r="A9669" s="3085"/>
      <c r="K9669" s="3168"/>
      <c r="L9669" s="3085"/>
      <c r="M9669" s="3085"/>
      <c r="N9669" s="3085"/>
      <c r="P9669" s="3206"/>
    </row>
    <row r="9670" spans="1:16" s="3084" customFormat="1" ht="15">
      <c r="A9670" s="3085"/>
      <c r="K9670" s="3168"/>
      <c r="L9670" s="3085"/>
      <c r="M9670" s="3085"/>
      <c r="N9670" s="3085"/>
      <c r="P9670" s="3206"/>
    </row>
    <row r="9671" spans="1:16" s="3084" customFormat="1" ht="15">
      <c r="A9671" s="3085"/>
      <c r="K9671" s="3168"/>
      <c r="L9671" s="3085"/>
      <c r="M9671" s="3085"/>
      <c r="N9671" s="3085"/>
      <c r="P9671" s="3206"/>
    </row>
    <row r="9672" spans="1:16" s="3084" customFormat="1" ht="15">
      <c r="A9672" s="3085"/>
      <c r="K9672" s="3168"/>
      <c r="L9672" s="3085"/>
      <c r="M9672" s="3085"/>
      <c r="N9672" s="3085"/>
      <c r="P9672" s="3206"/>
    </row>
    <row r="9673" spans="1:16" s="3084" customFormat="1" ht="15">
      <c r="A9673" s="3085"/>
      <c r="K9673" s="3168"/>
      <c r="L9673" s="3085"/>
      <c r="M9673" s="3085"/>
      <c r="N9673" s="3085"/>
      <c r="P9673" s="3206"/>
    </row>
    <row r="9674" spans="1:16" s="3084" customFormat="1" ht="15">
      <c r="A9674" s="3085"/>
      <c r="K9674" s="3168"/>
      <c r="L9674" s="3085"/>
      <c r="M9674" s="3085"/>
      <c r="N9674" s="3085"/>
      <c r="P9674" s="3206"/>
    </row>
    <row r="9675" spans="1:16" s="3084" customFormat="1" ht="15">
      <c r="A9675" s="3085"/>
      <c r="K9675" s="3168"/>
      <c r="L9675" s="3085"/>
      <c r="M9675" s="3085"/>
      <c r="N9675" s="3085"/>
      <c r="P9675" s="3206"/>
    </row>
    <row r="9676" spans="1:16" s="3084" customFormat="1" ht="15">
      <c r="A9676" s="3085"/>
      <c r="K9676" s="3168"/>
      <c r="L9676" s="3085"/>
      <c r="M9676" s="3085"/>
      <c r="N9676" s="3085"/>
      <c r="P9676" s="3206"/>
    </row>
    <row r="9677" spans="1:16" s="3084" customFormat="1" ht="15">
      <c r="A9677" s="3085"/>
      <c r="K9677" s="3168"/>
      <c r="L9677" s="3085"/>
      <c r="M9677" s="3085"/>
      <c r="N9677" s="3085"/>
      <c r="P9677" s="3206"/>
    </row>
    <row r="9678" spans="1:16" s="3084" customFormat="1" ht="15">
      <c r="A9678" s="3085"/>
      <c r="K9678" s="3168"/>
      <c r="L9678" s="3085"/>
      <c r="M9678" s="3085"/>
      <c r="N9678" s="3085"/>
      <c r="P9678" s="3206"/>
    </row>
    <row r="9679" spans="1:16" s="3084" customFormat="1" ht="15">
      <c r="A9679" s="3085"/>
      <c r="K9679" s="3168"/>
      <c r="L9679" s="3085"/>
      <c r="M9679" s="3085"/>
      <c r="N9679" s="3085"/>
      <c r="P9679" s="3206"/>
    </row>
    <row r="9680" spans="1:16" s="3084" customFormat="1" ht="15">
      <c r="A9680" s="3085"/>
      <c r="K9680" s="3168"/>
      <c r="L9680" s="3085"/>
      <c r="M9680" s="3085"/>
      <c r="N9680" s="3085"/>
      <c r="P9680" s="3206"/>
    </row>
    <row r="9681" spans="1:16" s="3084" customFormat="1" ht="15">
      <c r="A9681" s="3085"/>
      <c r="K9681" s="3168"/>
      <c r="L9681" s="3085"/>
      <c r="M9681" s="3085"/>
      <c r="N9681" s="3085"/>
      <c r="P9681" s="3206"/>
    </row>
    <row r="9682" spans="1:16" s="3084" customFormat="1" ht="15">
      <c r="A9682" s="3085"/>
      <c r="K9682" s="3168"/>
      <c r="L9682" s="3085"/>
      <c r="M9682" s="3085"/>
      <c r="N9682" s="3085"/>
      <c r="P9682" s="3206"/>
    </row>
    <row r="9683" spans="1:16" s="3084" customFormat="1" ht="15">
      <c r="A9683" s="3085"/>
      <c r="K9683" s="3168"/>
      <c r="L9683" s="3085"/>
      <c r="M9683" s="3085"/>
      <c r="N9683" s="3085"/>
      <c r="P9683" s="3206"/>
    </row>
    <row r="9684" spans="1:16" s="3084" customFormat="1" ht="15">
      <c r="A9684" s="3085"/>
      <c r="K9684" s="3168"/>
      <c r="L9684" s="3085"/>
      <c r="M9684" s="3085"/>
      <c r="N9684" s="3085"/>
      <c r="P9684" s="3206"/>
    </row>
    <row r="9685" spans="1:16" s="3084" customFormat="1" ht="15">
      <c r="A9685" s="3085"/>
      <c r="K9685" s="3168"/>
      <c r="L9685" s="3085"/>
      <c r="M9685" s="3085"/>
      <c r="N9685" s="3085"/>
      <c r="P9685" s="3206"/>
    </row>
    <row r="9686" spans="1:16" s="3084" customFormat="1" ht="15">
      <c r="A9686" s="3085"/>
      <c r="K9686" s="3168"/>
      <c r="L9686" s="3085"/>
      <c r="M9686" s="3085"/>
      <c r="N9686" s="3085"/>
      <c r="P9686" s="3206"/>
    </row>
    <row r="9687" spans="1:16" s="3084" customFormat="1" ht="15">
      <c r="A9687" s="3085"/>
      <c r="K9687" s="3168"/>
      <c r="L9687" s="3085"/>
      <c r="M9687" s="3085"/>
      <c r="N9687" s="3085"/>
      <c r="P9687" s="3206"/>
    </row>
    <row r="9688" spans="1:16" s="3084" customFormat="1" ht="15">
      <c r="A9688" s="3085"/>
      <c r="K9688" s="3168"/>
      <c r="L9688" s="3085"/>
      <c r="M9688" s="3085"/>
      <c r="N9688" s="3085"/>
      <c r="P9688" s="3206"/>
    </row>
    <row r="9689" spans="1:16" s="3084" customFormat="1" ht="15">
      <c r="A9689" s="3085"/>
      <c r="K9689" s="3168"/>
      <c r="L9689" s="3085"/>
      <c r="M9689" s="3085"/>
      <c r="N9689" s="3085"/>
      <c r="P9689" s="3206"/>
    </row>
    <row r="9690" spans="1:16" s="3084" customFormat="1" ht="15">
      <c r="A9690" s="3085"/>
      <c r="K9690" s="3168"/>
      <c r="L9690" s="3085"/>
      <c r="M9690" s="3085"/>
      <c r="N9690" s="3085"/>
      <c r="P9690" s="3206"/>
    </row>
    <row r="9691" spans="1:16" s="3084" customFormat="1" ht="15">
      <c r="A9691" s="3085"/>
      <c r="K9691" s="3168"/>
      <c r="L9691" s="3085"/>
      <c r="M9691" s="3085"/>
      <c r="N9691" s="3085"/>
      <c r="P9691" s="3206"/>
    </row>
    <row r="9692" spans="1:16" s="3084" customFormat="1" ht="15">
      <c r="A9692" s="3085"/>
      <c r="K9692" s="3168"/>
      <c r="L9692" s="3085"/>
      <c r="M9692" s="3085"/>
      <c r="N9692" s="3085"/>
      <c r="P9692" s="3206"/>
    </row>
    <row r="9693" spans="1:16" s="3084" customFormat="1" ht="15">
      <c r="A9693" s="3085"/>
      <c r="K9693" s="3168"/>
      <c r="L9693" s="3085"/>
      <c r="M9693" s="3085"/>
      <c r="N9693" s="3085"/>
      <c r="P9693" s="3206"/>
    </row>
    <row r="9694" spans="1:16" s="3084" customFormat="1" ht="15">
      <c r="A9694" s="3085"/>
      <c r="K9694" s="3168"/>
      <c r="L9694" s="3085"/>
      <c r="M9694" s="3085"/>
      <c r="N9694" s="3085"/>
      <c r="P9694" s="3206"/>
    </row>
    <row r="9695" spans="1:16" s="3084" customFormat="1" ht="15">
      <c r="A9695" s="3085"/>
      <c r="K9695" s="3168"/>
      <c r="L9695" s="3085"/>
      <c r="M9695" s="3085"/>
      <c r="N9695" s="3085"/>
      <c r="P9695" s="3206"/>
    </row>
    <row r="9696" spans="1:16" s="3084" customFormat="1" ht="15">
      <c r="A9696" s="3085"/>
      <c r="K9696" s="3168"/>
      <c r="L9696" s="3085"/>
      <c r="M9696" s="3085"/>
      <c r="N9696" s="3085"/>
      <c r="P9696" s="3206"/>
    </row>
    <row r="9697" spans="1:16" s="3084" customFormat="1" ht="15">
      <c r="A9697" s="3085"/>
      <c r="K9697" s="3168"/>
      <c r="L9697" s="3085"/>
      <c r="M9697" s="3085"/>
      <c r="N9697" s="3085"/>
      <c r="P9697" s="3206"/>
    </row>
    <row r="9698" spans="1:16" s="3084" customFormat="1" ht="15">
      <c r="A9698" s="3085"/>
      <c r="K9698" s="3168"/>
      <c r="L9698" s="3085"/>
      <c r="M9698" s="3085"/>
      <c r="N9698" s="3085"/>
      <c r="P9698" s="3206"/>
    </row>
    <row r="9699" spans="1:16" s="3084" customFormat="1" ht="15">
      <c r="A9699" s="3085"/>
      <c r="K9699" s="3168"/>
      <c r="L9699" s="3085"/>
      <c r="M9699" s="3085"/>
      <c r="N9699" s="3085"/>
      <c r="P9699" s="3206"/>
    </row>
    <row r="9700" spans="1:16" s="3084" customFormat="1" ht="15">
      <c r="A9700" s="3085"/>
      <c r="K9700" s="3168"/>
      <c r="L9700" s="3085"/>
      <c r="M9700" s="3085"/>
      <c r="N9700" s="3085"/>
      <c r="P9700" s="3206"/>
    </row>
    <row r="9701" spans="1:16" s="3084" customFormat="1" ht="15">
      <c r="A9701" s="3085"/>
      <c r="K9701" s="3168"/>
      <c r="L9701" s="3085"/>
      <c r="M9701" s="3085"/>
      <c r="N9701" s="3085"/>
      <c r="P9701" s="3206"/>
    </row>
    <row r="9702" spans="1:16" s="3084" customFormat="1" ht="15">
      <c r="A9702" s="3085"/>
      <c r="K9702" s="3168"/>
      <c r="L9702" s="3085"/>
      <c r="M9702" s="3085"/>
      <c r="N9702" s="3085"/>
      <c r="P9702" s="3206"/>
    </row>
    <row r="9703" spans="1:16" s="3084" customFormat="1" ht="15">
      <c r="A9703" s="3085"/>
      <c r="K9703" s="3168"/>
      <c r="L9703" s="3085"/>
      <c r="M9703" s="3085"/>
      <c r="N9703" s="3085"/>
      <c r="P9703" s="3206"/>
    </row>
    <row r="9704" spans="1:16" s="3084" customFormat="1" ht="15">
      <c r="A9704" s="3085"/>
      <c r="K9704" s="3168"/>
      <c r="L9704" s="3085"/>
      <c r="M9704" s="3085"/>
      <c r="N9704" s="3085"/>
      <c r="P9704" s="3206"/>
    </row>
    <row r="9705" spans="1:16" s="3084" customFormat="1" ht="15">
      <c r="A9705" s="3085"/>
      <c r="K9705" s="3168"/>
      <c r="L9705" s="3085"/>
      <c r="M9705" s="3085"/>
      <c r="N9705" s="3085"/>
      <c r="P9705" s="3206"/>
    </row>
    <row r="9706" spans="1:16" s="3084" customFormat="1" ht="15">
      <c r="A9706" s="3085"/>
      <c r="K9706" s="3168"/>
      <c r="L9706" s="3085"/>
      <c r="M9706" s="3085"/>
      <c r="N9706" s="3085"/>
      <c r="P9706" s="3206"/>
    </row>
    <row r="9707" spans="1:16" s="3084" customFormat="1" ht="15">
      <c r="A9707" s="3085"/>
      <c r="K9707" s="3168"/>
      <c r="L9707" s="3085"/>
      <c r="M9707" s="3085"/>
      <c r="N9707" s="3085"/>
      <c r="P9707" s="3206"/>
    </row>
    <row r="9708" spans="1:16" s="3084" customFormat="1" ht="15">
      <c r="A9708" s="3085"/>
      <c r="K9708" s="3168"/>
      <c r="L9708" s="3085"/>
      <c r="M9708" s="3085"/>
      <c r="N9708" s="3085"/>
      <c r="P9708" s="3206"/>
    </row>
    <row r="9709" spans="1:16" s="3084" customFormat="1" ht="15">
      <c r="A9709" s="3085"/>
      <c r="K9709" s="3168"/>
      <c r="L9709" s="3085"/>
      <c r="M9709" s="3085"/>
      <c r="N9709" s="3085"/>
      <c r="P9709" s="3206"/>
    </row>
    <row r="9710" spans="1:16" s="3084" customFormat="1" ht="15">
      <c r="A9710" s="3085"/>
      <c r="K9710" s="3168"/>
      <c r="L9710" s="3085"/>
      <c r="M9710" s="3085"/>
      <c r="N9710" s="3085"/>
      <c r="P9710" s="3206"/>
    </row>
    <row r="9711" spans="1:16" s="3084" customFormat="1" ht="15">
      <c r="A9711" s="3085"/>
      <c r="K9711" s="3168"/>
      <c r="L9711" s="3085"/>
      <c r="M9711" s="3085"/>
      <c r="N9711" s="3085"/>
      <c r="P9711" s="3206"/>
    </row>
    <row r="9712" spans="1:16" s="3084" customFormat="1" ht="15">
      <c r="A9712" s="3085"/>
      <c r="K9712" s="3168"/>
      <c r="L9712" s="3085"/>
      <c r="M9712" s="3085"/>
      <c r="N9712" s="3085"/>
      <c r="P9712" s="3206"/>
    </row>
    <row r="9713" spans="1:16" s="3084" customFormat="1" ht="15">
      <c r="A9713" s="3085"/>
      <c r="K9713" s="3168"/>
      <c r="L9713" s="3085"/>
      <c r="M9713" s="3085"/>
      <c r="N9713" s="3085"/>
      <c r="P9713" s="3206"/>
    </row>
    <row r="9714" spans="1:16" s="3084" customFormat="1" ht="15">
      <c r="A9714" s="3085"/>
      <c r="K9714" s="3168"/>
      <c r="L9714" s="3085"/>
      <c r="M9714" s="3085"/>
      <c r="N9714" s="3085"/>
      <c r="P9714" s="3206"/>
    </row>
    <row r="9715" spans="1:16" s="3084" customFormat="1" ht="15">
      <c r="A9715" s="3085"/>
      <c r="K9715" s="3168"/>
      <c r="L9715" s="3085"/>
      <c r="M9715" s="3085"/>
      <c r="N9715" s="3085"/>
      <c r="P9715" s="3206"/>
    </row>
    <row r="9716" spans="1:16" s="3084" customFormat="1" ht="15">
      <c r="A9716" s="3085"/>
      <c r="K9716" s="3168"/>
      <c r="L9716" s="3085"/>
      <c r="M9716" s="3085"/>
      <c r="N9716" s="3085"/>
      <c r="P9716" s="3206"/>
    </row>
    <row r="9717" spans="1:16" s="3084" customFormat="1" ht="15">
      <c r="A9717" s="3085"/>
      <c r="K9717" s="3168"/>
      <c r="L9717" s="3085"/>
      <c r="M9717" s="3085"/>
      <c r="N9717" s="3085"/>
      <c r="P9717" s="3206"/>
    </row>
    <row r="9718" spans="1:16" s="3084" customFormat="1" ht="15">
      <c r="A9718" s="3085"/>
      <c r="K9718" s="3168"/>
      <c r="L9718" s="3085"/>
      <c r="M9718" s="3085"/>
      <c r="N9718" s="3085"/>
      <c r="P9718" s="3206"/>
    </row>
    <row r="9719" spans="1:16" s="3084" customFormat="1" ht="15">
      <c r="A9719" s="3085"/>
      <c r="K9719" s="3168"/>
      <c r="L9719" s="3085"/>
      <c r="M9719" s="3085"/>
      <c r="N9719" s="3085"/>
      <c r="P9719" s="3206"/>
    </row>
    <row r="9720" spans="1:16" s="3084" customFormat="1" ht="15">
      <c r="A9720" s="3085"/>
      <c r="K9720" s="3168"/>
      <c r="L9720" s="3085"/>
      <c r="M9720" s="3085"/>
      <c r="N9720" s="3085"/>
      <c r="P9720" s="3206"/>
    </row>
    <row r="9721" spans="1:16" s="3084" customFormat="1" ht="15">
      <c r="A9721" s="3085"/>
      <c r="K9721" s="3168"/>
      <c r="L9721" s="3085"/>
      <c r="M9721" s="3085"/>
      <c r="N9721" s="3085"/>
      <c r="P9721" s="3206"/>
    </row>
    <row r="9722" spans="1:16" s="3084" customFormat="1" ht="15">
      <c r="A9722" s="3085"/>
      <c r="K9722" s="3168"/>
      <c r="L9722" s="3085"/>
      <c r="M9722" s="3085"/>
      <c r="N9722" s="3085"/>
      <c r="P9722" s="3206"/>
    </row>
    <row r="9723" spans="1:16" s="3084" customFormat="1" ht="15">
      <c r="A9723" s="3085"/>
      <c r="K9723" s="3168"/>
      <c r="L9723" s="3085"/>
      <c r="M9723" s="3085"/>
      <c r="N9723" s="3085"/>
      <c r="P9723" s="3206"/>
    </row>
    <row r="9724" spans="1:16" s="3084" customFormat="1" ht="15">
      <c r="A9724" s="3085"/>
      <c r="K9724" s="3168"/>
      <c r="L9724" s="3085"/>
      <c r="M9724" s="3085"/>
      <c r="N9724" s="3085"/>
      <c r="P9724" s="3206"/>
    </row>
    <row r="9725" spans="1:16" s="3084" customFormat="1" ht="15">
      <c r="A9725" s="3085"/>
      <c r="K9725" s="3168"/>
      <c r="L9725" s="3085"/>
      <c r="M9725" s="3085"/>
      <c r="N9725" s="3085"/>
      <c r="P9725" s="3206"/>
    </row>
    <row r="9726" spans="1:16" s="3084" customFormat="1" ht="15">
      <c r="A9726" s="3085"/>
      <c r="K9726" s="3168"/>
      <c r="L9726" s="3085"/>
      <c r="M9726" s="3085"/>
      <c r="N9726" s="3085"/>
      <c r="P9726" s="3206"/>
    </row>
    <row r="9727" spans="1:16" s="3084" customFormat="1" ht="15">
      <c r="A9727" s="3085"/>
      <c r="K9727" s="3168"/>
      <c r="L9727" s="3085"/>
      <c r="M9727" s="3085"/>
      <c r="N9727" s="3085"/>
      <c r="P9727" s="3206"/>
    </row>
    <row r="9728" spans="1:16" s="3084" customFormat="1" ht="15">
      <c r="A9728" s="3085"/>
      <c r="K9728" s="3168"/>
      <c r="L9728" s="3085"/>
      <c r="M9728" s="3085"/>
      <c r="N9728" s="3085"/>
      <c r="P9728" s="3206"/>
    </row>
    <row r="9729" spans="1:16" s="3084" customFormat="1" ht="15">
      <c r="A9729" s="3085"/>
      <c r="K9729" s="3168"/>
      <c r="L9729" s="3085"/>
      <c r="M9729" s="3085"/>
      <c r="N9729" s="3085"/>
      <c r="P9729" s="3206"/>
    </row>
    <row r="9730" spans="1:16" s="3084" customFormat="1" ht="15">
      <c r="A9730" s="3085"/>
      <c r="K9730" s="3168"/>
      <c r="L9730" s="3085"/>
      <c r="M9730" s="3085"/>
      <c r="N9730" s="3085"/>
      <c r="P9730" s="3206"/>
    </row>
    <row r="9731" spans="1:16" s="3084" customFormat="1" ht="15">
      <c r="A9731" s="3085"/>
      <c r="K9731" s="3168"/>
      <c r="L9731" s="3085"/>
      <c r="M9731" s="3085"/>
      <c r="N9731" s="3085"/>
      <c r="P9731" s="3206"/>
    </row>
    <row r="9732" spans="1:16" s="3084" customFormat="1" ht="15">
      <c r="A9732" s="3085"/>
      <c r="K9732" s="3168"/>
      <c r="L9732" s="3085"/>
      <c r="M9732" s="3085"/>
      <c r="N9732" s="3085"/>
      <c r="P9732" s="3206"/>
    </row>
    <row r="9733" spans="1:16" s="3084" customFormat="1" ht="15">
      <c r="A9733" s="3085"/>
      <c r="K9733" s="3168"/>
      <c r="L9733" s="3085"/>
      <c r="M9733" s="3085"/>
      <c r="N9733" s="3085"/>
      <c r="P9733" s="3206"/>
    </row>
    <row r="9734" spans="1:16" s="3084" customFormat="1" ht="15">
      <c r="A9734" s="3085"/>
      <c r="K9734" s="3168"/>
      <c r="L9734" s="3085"/>
      <c r="M9734" s="3085"/>
      <c r="N9734" s="3085"/>
      <c r="P9734" s="3206"/>
    </row>
    <row r="9735" spans="1:16" s="3084" customFormat="1" ht="15">
      <c r="A9735" s="3085"/>
      <c r="K9735" s="3168"/>
      <c r="L9735" s="3085"/>
      <c r="M9735" s="3085"/>
      <c r="N9735" s="3085"/>
      <c r="P9735" s="3206"/>
    </row>
    <row r="9736" spans="1:16" s="3084" customFormat="1" ht="15">
      <c r="A9736" s="3085"/>
      <c r="K9736" s="3168"/>
      <c r="L9736" s="3085"/>
      <c r="M9736" s="3085"/>
      <c r="N9736" s="3085"/>
      <c r="P9736" s="3206"/>
    </row>
    <row r="9737" spans="1:16" s="3084" customFormat="1" ht="15">
      <c r="A9737" s="3085"/>
      <c r="K9737" s="3168"/>
      <c r="L9737" s="3085"/>
      <c r="M9737" s="3085"/>
      <c r="N9737" s="3085"/>
      <c r="P9737" s="3206"/>
    </row>
    <row r="9738" spans="1:16" s="3084" customFormat="1" ht="15">
      <c r="A9738" s="3085"/>
      <c r="K9738" s="3168"/>
      <c r="L9738" s="3085"/>
      <c r="M9738" s="3085"/>
      <c r="N9738" s="3085"/>
      <c r="P9738" s="3206"/>
    </row>
    <row r="9739" spans="1:16" s="3084" customFormat="1" ht="15">
      <c r="A9739" s="3085"/>
      <c r="K9739" s="3168"/>
      <c r="L9739" s="3085"/>
      <c r="M9739" s="3085"/>
      <c r="N9739" s="3085"/>
      <c r="P9739" s="3206"/>
    </row>
    <row r="9740" spans="1:16" s="3084" customFormat="1" ht="15">
      <c r="A9740" s="3085"/>
      <c r="K9740" s="3168"/>
      <c r="L9740" s="3085"/>
      <c r="M9740" s="3085"/>
      <c r="N9740" s="3085"/>
      <c r="P9740" s="3206"/>
    </row>
    <row r="9741" spans="1:16" s="3084" customFormat="1" ht="15">
      <c r="A9741" s="3085"/>
      <c r="K9741" s="3168"/>
      <c r="L9741" s="3085"/>
      <c r="M9741" s="3085"/>
      <c r="N9741" s="3085"/>
      <c r="P9741" s="3206"/>
    </row>
    <row r="9742" spans="1:16" s="3084" customFormat="1" ht="15">
      <c r="A9742" s="3085"/>
      <c r="K9742" s="3168"/>
      <c r="L9742" s="3085"/>
      <c r="M9742" s="3085"/>
      <c r="N9742" s="3085"/>
      <c r="P9742" s="3206"/>
    </row>
    <row r="9743" spans="1:16" s="3084" customFormat="1" ht="15">
      <c r="A9743" s="3085"/>
      <c r="K9743" s="3168"/>
      <c r="L9743" s="3085"/>
      <c r="M9743" s="3085"/>
      <c r="N9743" s="3085"/>
      <c r="P9743" s="3206"/>
    </row>
    <row r="9744" spans="1:16" s="3084" customFormat="1" ht="15">
      <c r="A9744" s="3085"/>
      <c r="K9744" s="3168"/>
      <c r="L9744" s="3085"/>
      <c r="M9744" s="3085"/>
      <c r="N9744" s="3085"/>
      <c r="P9744" s="3206"/>
    </row>
    <row r="9745" spans="1:16" s="3084" customFormat="1" ht="15">
      <c r="A9745" s="3085"/>
      <c r="K9745" s="3168"/>
      <c r="L9745" s="3085"/>
      <c r="M9745" s="3085"/>
      <c r="N9745" s="3085"/>
      <c r="P9745" s="3206"/>
    </row>
    <row r="9746" spans="1:16" s="3084" customFormat="1" ht="15">
      <c r="A9746" s="3085"/>
      <c r="K9746" s="3168"/>
      <c r="L9746" s="3085"/>
      <c r="M9746" s="3085"/>
      <c r="N9746" s="3085"/>
      <c r="P9746" s="3206"/>
    </row>
    <row r="9747" spans="1:16" s="3084" customFormat="1" ht="15">
      <c r="A9747" s="3085"/>
      <c r="K9747" s="3168"/>
      <c r="L9747" s="3085"/>
      <c r="M9747" s="3085"/>
      <c r="N9747" s="3085"/>
      <c r="P9747" s="3206"/>
    </row>
    <row r="9748" spans="1:16" s="3084" customFormat="1" ht="15">
      <c r="A9748" s="3085"/>
      <c r="K9748" s="3168"/>
      <c r="L9748" s="3085"/>
      <c r="M9748" s="3085"/>
      <c r="N9748" s="3085"/>
      <c r="P9748" s="3206"/>
    </row>
    <row r="9749" spans="1:16" s="3084" customFormat="1" ht="15">
      <c r="A9749" s="3085"/>
      <c r="K9749" s="3168"/>
      <c r="L9749" s="3085"/>
      <c r="M9749" s="3085"/>
      <c r="N9749" s="3085"/>
      <c r="P9749" s="3206"/>
    </row>
    <row r="9750" spans="1:16" s="3084" customFormat="1" ht="15">
      <c r="A9750" s="3085"/>
      <c r="K9750" s="3168"/>
      <c r="L9750" s="3085"/>
      <c r="M9750" s="3085"/>
      <c r="N9750" s="3085"/>
      <c r="P9750" s="3206"/>
    </row>
    <row r="9751" spans="1:16" s="3084" customFormat="1" ht="15">
      <c r="A9751" s="3085"/>
      <c r="K9751" s="3168"/>
      <c r="L9751" s="3085"/>
      <c r="M9751" s="3085"/>
      <c r="N9751" s="3085"/>
      <c r="P9751" s="3206"/>
    </row>
    <row r="9752" spans="1:16" s="3084" customFormat="1" ht="15">
      <c r="A9752" s="3085"/>
      <c r="K9752" s="3168"/>
      <c r="L9752" s="3085"/>
      <c r="M9752" s="3085"/>
      <c r="N9752" s="3085"/>
      <c r="P9752" s="3206"/>
    </row>
    <row r="9753" spans="1:16" s="3084" customFormat="1" ht="15">
      <c r="A9753" s="3085"/>
      <c r="K9753" s="3168"/>
      <c r="L9753" s="3085"/>
      <c r="M9753" s="3085"/>
      <c r="N9753" s="3085"/>
      <c r="P9753" s="3206"/>
    </row>
    <row r="9754" spans="1:16" s="3084" customFormat="1" ht="15">
      <c r="A9754" s="3085"/>
      <c r="K9754" s="3168"/>
      <c r="L9754" s="3085"/>
      <c r="M9754" s="3085"/>
      <c r="N9754" s="3085"/>
      <c r="P9754" s="3206"/>
    </row>
    <row r="9755" spans="1:16" s="3084" customFormat="1" ht="15">
      <c r="A9755" s="3085"/>
      <c r="K9755" s="3168"/>
      <c r="L9755" s="3085"/>
      <c r="M9755" s="3085"/>
      <c r="N9755" s="3085"/>
      <c r="P9755" s="3206"/>
    </row>
    <row r="9756" spans="1:16" s="3084" customFormat="1" ht="15">
      <c r="A9756" s="3085"/>
      <c r="K9756" s="3168"/>
      <c r="L9756" s="3085"/>
      <c r="M9756" s="3085"/>
      <c r="N9756" s="3085"/>
      <c r="P9756" s="3206"/>
    </row>
    <row r="9757" spans="1:16" s="3084" customFormat="1" ht="15">
      <c r="A9757" s="3085"/>
      <c r="K9757" s="3168"/>
      <c r="L9757" s="3085"/>
      <c r="M9757" s="3085"/>
      <c r="N9757" s="3085"/>
      <c r="P9757" s="3206"/>
    </row>
    <row r="9758" spans="1:16" s="3084" customFormat="1" ht="15">
      <c r="A9758" s="3085"/>
      <c r="K9758" s="3168"/>
      <c r="L9758" s="3085"/>
      <c r="M9758" s="3085"/>
      <c r="N9758" s="3085"/>
      <c r="P9758" s="3206"/>
    </row>
    <row r="9759" spans="1:16" s="3084" customFormat="1" ht="15">
      <c r="A9759" s="3085"/>
      <c r="K9759" s="3168"/>
      <c r="L9759" s="3085"/>
      <c r="M9759" s="3085"/>
      <c r="N9759" s="3085"/>
      <c r="P9759" s="3206"/>
    </row>
    <row r="9760" spans="1:16" s="3084" customFormat="1" ht="15">
      <c r="A9760" s="3085"/>
      <c r="K9760" s="3168"/>
      <c r="L9760" s="3085"/>
      <c r="M9760" s="3085"/>
      <c r="N9760" s="3085"/>
      <c r="P9760" s="3206"/>
    </row>
    <row r="9761" spans="1:16" s="3084" customFormat="1" ht="15">
      <c r="A9761" s="3085"/>
      <c r="K9761" s="3168"/>
      <c r="L9761" s="3085"/>
      <c r="M9761" s="3085"/>
      <c r="N9761" s="3085"/>
      <c r="P9761" s="3206"/>
    </row>
    <row r="9762" spans="1:16" s="3084" customFormat="1" ht="15">
      <c r="A9762" s="3085"/>
      <c r="K9762" s="3168"/>
      <c r="L9762" s="3085"/>
      <c r="M9762" s="3085"/>
      <c r="N9762" s="3085"/>
      <c r="P9762" s="3206"/>
    </row>
    <row r="9763" spans="1:16" s="3084" customFormat="1" ht="15">
      <c r="A9763" s="3085"/>
      <c r="K9763" s="3168"/>
      <c r="L9763" s="3085"/>
      <c r="M9763" s="3085"/>
      <c r="N9763" s="3085"/>
      <c r="P9763" s="3206"/>
    </row>
    <row r="9764" spans="1:16" s="3084" customFormat="1" ht="15">
      <c r="A9764" s="3085"/>
      <c r="K9764" s="3168"/>
      <c r="L9764" s="3085"/>
      <c r="M9764" s="3085"/>
      <c r="N9764" s="3085"/>
      <c r="P9764" s="3206"/>
    </row>
    <row r="9765" spans="1:16" s="3084" customFormat="1" ht="15">
      <c r="A9765" s="3085"/>
      <c r="K9765" s="3168"/>
      <c r="L9765" s="3085"/>
      <c r="M9765" s="3085"/>
      <c r="N9765" s="3085"/>
      <c r="P9765" s="3206"/>
    </row>
    <row r="9766" spans="1:16" s="3084" customFormat="1" ht="15">
      <c r="A9766" s="3085"/>
      <c r="K9766" s="3168"/>
      <c r="L9766" s="3085"/>
      <c r="M9766" s="3085"/>
      <c r="N9766" s="3085"/>
      <c r="P9766" s="3206"/>
    </row>
    <row r="9767" spans="1:16" s="3084" customFormat="1" ht="15">
      <c r="A9767" s="3085"/>
      <c r="K9767" s="3168"/>
      <c r="L9767" s="3085"/>
      <c r="M9767" s="3085"/>
      <c r="N9767" s="3085"/>
      <c r="P9767" s="3206"/>
    </row>
    <row r="9768" spans="1:16" s="3084" customFormat="1" ht="15">
      <c r="A9768" s="3085"/>
      <c r="K9768" s="3168"/>
      <c r="L9768" s="3085"/>
      <c r="M9768" s="3085"/>
      <c r="N9768" s="3085"/>
      <c r="P9768" s="3206"/>
    </row>
    <row r="9769" spans="1:16" s="3084" customFormat="1" ht="15">
      <c r="A9769" s="3085"/>
      <c r="K9769" s="3168"/>
      <c r="L9769" s="3085"/>
      <c r="M9769" s="3085"/>
      <c r="N9769" s="3085"/>
      <c r="P9769" s="3206"/>
    </row>
    <row r="9770" spans="1:16" s="3084" customFormat="1" ht="15">
      <c r="A9770" s="3085"/>
      <c r="K9770" s="3168"/>
      <c r="L9770" s="3085"/>
      <c r="M9770" s="3085"/>
      <c r="N9770" s="3085"/>
      <c r="P9770" s="3206"/>
    </row>
    <row r="9771" spans="1:16" s="3084" customFormat="1" ht="15">
      <c r="A9771" s="3085"/>
      <c r="K9771" s="3168"/>
      <c r="L9771" s="3085"/>
      <c r="M9771" s="3085"/>
      <c r="N9771" s="3085"/>
      <c r="P9771" s="3206"/>
    </row>
    <row r="9772" spans="1:16" s="3084" customFormat="1" ht="15">
      <c r="A9772" s="3085"/>
      <c r="K9772" s="3168"/>
      <c r="L9772" s="3085"/>
      <c r="M9772" s="3085"/>
      <c r="N9772" s="3085"/>
      <c r="P9772" s="3206"/>
    </row>
    <row r="9773" spans="1:16" s="3084" customFormat="1" ht="15">
      <c r="A9773" s="3085"/>
      <c r="K9773" s="3168"/>
      <c r="L9773" s="3085"/>
      <c r="M9773" s="3085"/>
      <c r="N9773" s="3085"/>
      <c r="P9773" s="3206"/>
    </row>
    <row r="9774" spans="1:16" s="3084" customFormat="1" ht="15">
      <c r="A9774" s="3085"/>
      <c r="K9774" s="3168"/>
      <c r="L9774" s="3085"/>
      <c r="M9774" s="3085"/>
      <c r="N9774" s="3085"/>
      <c r="P9774" s="3206"/>
    </row>
    <row r="9775" spans="1:16" s="3084" customFormat="1" ht="15">
      <c r="A9775" s="3085"/>
      <c r="K9775" s="3168"/>
      <c r="L9775" s="3085"/>
      <c r="M9775" s="3085"/>
      <c r="N9775" s="3085"/>
      <c r="P9775" s="3206"/>
    </row>
    <row r="9776" spans="1:16" s="3084" customFormat="1" ht="15">
      <c r="A9776" s="3085"/>
      <c r="K9776" s="3168"/>
      <c r="L9776" s="3085"/>
      <c r="M9776" s="3085"/>
      <c r="N9776" s="3085"/>
      <c r="P9776" s="3206"/>
    </row>
    <row r="9777" spans="1:16" s="3084" customFormat="1" ht="15">
      <c r="A9777" s="3085"/>
      <c r="K9777" s="3168"/>
      <c r="L9777" s="3085"/>
      <c r="M9777" s="3085"/>
      <c r="N9777" s="3085"/>
      <c r="P9777" s="3206"/>
    </row>
    <row r="9778" spans="1:16" s="3084" customFormat="1" ht="15">
      <c r="A9778" s="3085"/>
      <c r="K9778" s="3168"/>
      <c r="L9778" s="3085"/>
      <c r="M9778" s="3085"/>
      <c r="N9778" s="3085"/>
      <c r="P9778" s="3206"/>
    </row>
    <row r="9779" spans="1:16" s="3084" customFormat="1" ht="15">
      <c r="A9779" s="3085"/>
      <c r="K9779" s="3168"/>
      <c r="L9779" s="3085"/>
      <c r="M9779" s="3085"/>
      <c r="N9779" s="3085"/>
      <c r="P9779" s="3206"/>
    </row>
    <row r="9780" spans="1:16" s="3084" customFormat="1" ht="15">
      <c r="A9780" s="3085"/>
      <c r="K9780" s="3168"/>
      <c r="L9780" s="3085"/>
      <c r="M9780" s="3085"/>
      <c r="N9780" s="3085"/>
      <c r="P9780" s="3206"/>
    </row>
    <row r="9781" spans="1:16" s="3084" customFormat="1" ht="15">
      <c r="A9781" s="3085"/>
      <c r="K9781" s="3168"/>
      <c r="L9781" s="3085"/>
      <c r="M9781" s="3085"/>
      <c r="N9781" s="3085"/>
      <c r="P9781" s="3206"/>
    </row>
    <row r="9782" spans="1:16" s="3084" customFormat="1" ht="15">
      <c r="A9782" s="3085"/>
      <c r="K9782" s="3168"/>
      <c r="L9782" s="3085"/>
      <c r="M9782" s="3085"/>
      <c r="N9782" s="3085"/>
      <c r="P9782" s="3206"/>
    </row>
    <row r="9783" spans="1:16" s="3084" customFormat="1" ht="15">
      <c r="A9783" s="3085"/>
      <c r="K9783" s="3168"/>
      <c r="L9783" s="3085"/>
      <c r="M9783" s="3085"/>
      <c r="N9783" s="3085"/>
      <c r="P9783" s="3206"/>
    </row>
    <row r="9784" spans="1:16" s="3084" customFormat="1" ht="15">
      <c r="A9784" s="3085"/>
      <c r="K9784" s="3168"/>
      <c r="L9784" s="3085"/>
      <c r="M9784" s="3085"/>
      <c r="N9784" s="3085"/>
      <c r="P9784" s="3206"/>
    </row>
    <row r="9785" spans="1:16" s="3084" customFormat="1" ht="15">
      <c r="A9785" s="3085"/>
      <c r="K9785" s="3168"/>
      <c r="L9785" s="3085"/>
      <c r="M9785" s="3085"/>
      <c r="N9785" s="3085"/>
      <c r="P9785" s="3206"/>
    </row>
    <row r="9786" spans="1:16" s="3084" customFormat="1" ht="15">
      <c r="A9786" s="3085"/>
      <c r="K9786" s="3168"/>
      <c r="L9786" s="3085"/>
      <c r="M9786" s="3085"/>
      <c r="N9786" s="3085"/>
      <c r="P9786" s="3206"/>
    </row>
    <row r="9787" spans="1:16" s="3084" customFormat="1" ht="15">
      <c r="A9787" s="3085"/>
      <c r="K9787" s="3168"/>
      <c r="L9787" s="3085"/>
      <c r="M9787" s="3085"/>
      <c r="N9787" s="3085"/>
      <c r="P9787" s="3206"/>
    </row>
    <row r="9788" spans="1:16" s="3084" customFormat="1" ht="15">
      <c r="A9788" s="3085"/>
      <c r="K9788" s="3168"/>
      <c r="L9788" s="3085"/>
      <c r="M9788" s="3085"/>
      <c r="N9788" s="3085"/>
      <c r="P9788" s="3206"/>
    </row>
    <row r="9789" spans="1:16" s="3084" customFormat="1" ht="15">
      <c r="A9789" s="3085"/>
      <c r="K9789" s="3168"/>
      <c r="L9789" s="3085"/>
      <c r="M9789" s="3085"/>
      <c r="N9789" s="3085"/>
      <c r="P9789" s="3206"/>
    </row>
    <row r="9790" spans="1:16" s="3084" customFormat="1" ht="15">
      <c r="A9790" s="3085"/>
      <c r="K9790" s="3168"/>
      <c r="L9790" s="3085"/>
      <c r="M9790" s="3085"/>
      <c r="N9790" s="3085"/>
      <c r="P9790" s="3206"/>
    </row>
    <row r="9791" spans="1:16" s="3084" customFormat="1" ht="15">
      <c r="A9791" s="3085"/>
      <c r="K9791" s="3168"/>
      <c r="L9791" s="3085"/>
      <c r="M9791" s="3085"/>
      <c r="N9791" s="3085"/>
      <c r="P9791" s="3206"/>
    </row>
    <row r="9792" spans="1:16" s="3084" customFormat="1" ht="15">
      <c r="A9792" s="3085"/>
      <c r="K9792" s="3168"/>
      <c r="L9792" s="3085"/>
      <c r="M9792" s="3085"/>
      <c r="N9792" s="3085"/>
      <c r="P9792" s="3206"/>
    </row>
    <row r="9793" spans="1:16" s="3084" customFormat="1" ht="15">
      <c r="A9793" s="3085"/>
      <c r="K9793" s="3168"/>
      <c r="L9793" s="3085"/>
      <c r="M9793" s="3085"/>
      <c r="N9793" s="3085"/>
      <c r="P9793" s="3206"/>
    </row>
    <row r="9794" spans="1:16" s="3084" customFormat="1" ht="15">
      <c r="A9794" s="3085"/>
      <c r="K9794" s="3168"/>
      <c r="L9794" s="3085"/>
      <c r="M9794" s="3085"/>
      <c r="N9794" s="3085"/>
      <c r="P9794" s="3206"/>
    </row>
    <row r="9795" spans="1:16" s="3084" customFormat="1" ht="15">
      <c r="A9795" s="3085"/>
      <c r="K9795" s="3168"/>
      <c r="L9795" s="3085"/>
      <c r="M9795" s="3085"/>
      <c r="N9795" s="3085"/>
      <c r="P9795" s="3206"/>
    </row>
    <row r="9796" spans="1:16" s="3084" customFormat="1" ht="15">
      <c r="A9796" s="3085"/>
      <c r="K9796" s="3168"/>
      <c r="L9796" s="3085"/>
      <c r="M9796" s="3085"/>
      <c r="N9796" s="3085"/>
      <c r="P9796" s="3206"/>
    </row>
    <row r="9797" spans="1:16" s="3084" customFormat="1" ht="15">
      <c r="A9797" s="3085"/>
      <c r="K9797" s="3168"/>
      <c r="L9797" s="3085"/>
      <c r="M9797" s="3085"/>
      <c r="N9797" s="3085"/>
      <c r="P9797" s="3206"/>
    </row>
    <row r="9798" spans="1:16" s="3084" customFormat="1" ht="15">
      <c r="A9798" s="3085"/>
      <c r="K9798" s="3168"/>
      <c r="L9798" s="3085"/>
      <c r="M9798" s="3085"/>
      <c r="N9798" s="3085"/>
      <c r="P9798" s="3206"/>
    </row>
    <row r="9799" spans="1:16" s="3084" customFormat="1" ht="15">
      <c r="A9799" s="3085"/>
      <c r="K9799" s="3168"/>
      <c r="L9799" s="3085"/>
      <c r="M9799" s="3085"/>
      <c r="N9799" s="3085"/>
      <c r="P9799" s="3206"/>
    </row>
    <row r="9800" spans="1:16" s="3084" customFormat="1" ht="15">
      <c r="A9800" s="3085"/>
      <c r="K9800" s="3168"/>
      <c r="L9800" s="3085"/>
      <c r="M9800" s="3085"/>
      <c r="N9800" s="3085"/>
      <c r="P9800" s="3206"/>
    </row>
    <row r="9801" spans="1:16" s="3084" customFormat="1" ht="15">
      <c r="A9801" s="3085"/>
      <c r="K9801" s="3168"/>
      <c r="L9801" s="3085"/>
      <c r="M9801" s="3085"/>
      <c r="N9801" s="3085"/>
      <c r="P9801" s="3206"/>
    </row>
    <row r="9802" spans="1:16" s="3084" customFormat="1" ht="15">
      <c r="A9802" s="3085"/>
      <c r="K9802" s="3168"/>
      <c r="L9802" s="3085"/>
      <c r="M9802" s="3085"/>
      <c r="N9802" s="3085"/>
      <c r="P9802" s="3206"/>
    </row>
    <row r="9803" spans="1:16" s="3084" customFormat="1" ht="15">
      <c r="A9803" s="3085"/>
      <c r="K9803" s="3168"/>
      <c r="L9803" s="3085"/>
      <c r="M9803" s="3085"/>
      <c r="N9803" s="3085"/>
      <c r="P9803" s="3206"/>
    </row>
    <row r="9804" spans="1:16" s="3084" customFormat="1" ht="15">
      <c r="A9804" s="3085"/>
      <c r="K9804" s="3168"/>
      <c r="L9804" s="3085"/>
      <c r="M9804" s="3085"/>
      <c r="N9804" s="3085"/>
      <c r="P9804" s="3206"/>
    </row>
    <row r="9805" spans="1:16" s="3084" customFormat="1" ht="15">
      <c r="A9805" s="3085"/>
      <c r="K9805" s="3168"/>
      <c r="L9805" s="3085"/>
      <c r="M9805" s="3085"/>
      <c r="N9805" s="3085"/>
      <c r="P9805" s="3206"/>
    </row>
    <row r="9806" spans="1:16" s="3084" customFormat="1" ht="15">
      <c r="A9806" s="3085"/>
      <c r="K9806" s="3168"/>
      <c r="L9806" s="3085"/>
      <c r="M9806" s="3085"/>
      <c r="N9806" s="3085"/>
      <c r="P9806" s="3206"/>
    </row>
    <row r="9807" spans="1:16" s="3084" customFormat="1" ht="15">
      <c r="A9807" s="3085"/>
      <c r="K9807" s="3168"/>
      <c r="L9807" s="3085"/>
      <c r="M9807" s="3085"/>
      <c r="N9807" s="3085"/>
      <c r="P9807" s="3206"/>
    </row>
    <row r="9808" spans="1:16" s="3084" customFormat="1" ht="15">
      <c r="A9808" s="3085"/>
      <c r="K9808" s="3168"/>
      <c r="L9808" s="3085"/>
      <c r="M9808" s="3085"/>
      <c r="N9808" s="3085"/>
      <c r="P9808" s="3206"/>
    </row>
    <row r="9809" spans="1:16" s="3084" customFormat="1" ht="15">
      <c r="A9809" s="3085"/>
      <c r="K9809" s="3168"/>
      <c r="L9809" s="3085"/>
      <c r="M9809" s="3085"/>
      <c r="N9809" s="3085"/>
      <c r="P9809" s="3206"/>
    </row>
    <row r="9810" spans="1:16" s="3084" customFormat="1" ht="15">
      <c r="A9810" s="3085"/>
      <c r="K9810" s="3168"/>
      <c r="L9810" s="3085"/>
      <c r="M9810" s="3085"/>
      <c r="N9810" s="3085"/>
      <c r="P9810" s="3206"/>
    </row>
    <row r="9811" spans="1:16" s="3084" customFormat="1" ht="15">
      <c r="A9811" s="3085"/>
      <c r="K9811" s="3168"/>
      <c r="L9811" s="3085"/>
      <c r="M9811" s="3085"/>
      <c r="N9811" s="3085"/>
      <c r="P9811" s="3206"/>
    </row>
    <row r="9812" spans="1:16" s="3084" customFormat="1" ht="15">
      <c r="A9812" s="3085"/>
      <c r="K9812" s="3168"/>
      <c r="L9812" s="3085"/>
      <c r="M9812" s="3085"/>
      <c r="N9812" s="3085"/>
      <c r="P9812" s="3206"/>
    </row>
    <row r="9813" spans="1:16" s="3084" customFormat="1" ht="15">
      <c r="A9813" s="3085"/>
      <c r="K9813" s="3168"/>
      <c r="L9813" s="3085"/>
      <c r="M9813" s="3085"/>
      <c r="N9813" s="3085"/>
      <c r="P9813" s="3206"/>
    </row>
    <row r="9814" spans="1:16" s="3084" customFormat="1" ht="15">
      <c r="A9814" s="3085"/>
      <c r="K9814" s="3168"/>
      <c r="L9814" s="3085"/>
      <c r="M9814" s="3085"/>
      <c r="N9814" s="3085"/>
      <c r="P9814" s="3206"/>
    </row>
    <row r="9815" spans="1:16" s="3084" customFormat="1" ht="15">
      <c r="A9815" s="3085"/>
      <c r="K9815" s="3168"/>
      <c r="L9815" s="3085"/>
      <c r="M9815" s="3085"/>
      <c r="N9815" s="3085"/>
      <c r="P9815" s="3206"/>
    </row>
    <row r="9816" spans="1:16" s="3084" customFormat="1" ht="15">
      <c r="A9816" s="3085"/>
      <c r="K9816" s="3168"/>
      <c r="L9816" s="3085"/>
      <c r="M9816" s="3085"/>
      <c r="N9816" s="3085"/>
      <c r="P9816" s="3206"/>
    </row>
    <row r="9817" spans="1:16" s="3084" customFormat="1" ht="15">
      <c r="A9817" s="3085"/>
      <c r="K9817" s="3168"/>
      <c r="L9817" s="3085"/>
      <c r="M9817" s="3085"/>
      <c r="N9817" s="3085"/>
      <c r="P9817" s="3206"/>
    </row>
    <row r="9818" spans="1:16" s="3084" customFormat="1" ht="15">
      <c r="A9818" s="3085"/>
      <c r="K9818" s="3168"/>
      <c r="L9818" s="3085"/>
      <c r="M9818" s="3085"/>
      <c r="N9818" s="3085"/>
      <c r="P9818" s="3206"/>
    </row>
    <row r="9819" spans="1:16" s="3084" customFormat="1" ht="15">
      <c r="A9819" s="3085"/>
      <c r="K9819" s="3168"/>
      <c r="L9819" s="3085"/>
      <c r="M9819" s="3085"/>
      <c r="N9819" s="3085"/>
      <c r="P9819" s="3206"/>
    </row>
    <row r="9820" spans="1:16" s="3084" customFormat="1" ht="15">
      <c r="A9820" s="3085"/>
      <c r="K9820" s="3168"/>
      <c r="L9820" s="3085"/>
      <c r="M9820" s="3085"/>
      <c r="N9820" s="3085"/>
      <c r="P9820" s="3206"/>
    </row>
    <row r="9821" spans="1:16" s="3084" customFormat="1" ht="15">
      <c r="A9821" s="3085"/>
      <c r="K9821" s="3168"/>
      <c r="L9821" s="3085"/>
      <c r="M9821" s="3085"/>
      <c r="N9821" s="3085"/>
      <c r="P9821" s="3206"/>
    </row>
    <row r="9822" spans="1:16" s="3084" customFormat="1" ht="15">
      <c r="A9822" s="3085"/>
      <c r="K9822" s="3168"/>
      <c r="L9822" s="3085"/>
      <c r="M9822" s="3085"/>
      <c r="N9822" s="3085"/>
      <c r="P9822" s="3206"/>
    </row>
    <row r="9823" spans="1:16" s="3084" customFormat="1" ht="15">
      <c r="A9823" s="3085"/>
      <c r="K9823" s="3168"/>
      <c r="L9823" s="3085"/>
      <c r="M9823" s="3085"/>
      <c r="N9823" s="3085"/>
      <c r="P9823" s="3206"/>
    </row>
    <row r="9824" spans="1:16" s="3084" customFormat="1" ht="15">
      <c r="A9824" s="3085"/>
      <c r="K9824" s="3168"/>
      <c r="L9824" s="3085"/>
      <c r="M9824" s="3085"/>
      <c r="N9824" s="3085"/>
      <c r="P9824" s="3206"/>
    </row>
    <row r="9825" spans="1:16" s="3084" customFormat="1" ht="15">
      <c r="A9825" s="3085"/>
      <c r="K9825" s="3168"/>
      <c r="L9825" s="3085"/>
      <c r="M9825" s="3085"/>
      <c r="N9825" s="3085"/>
      <c r="P9825" s="3206"/>
    </row>
    <row r="9826" spans="1:16" s="3084" customFormat="1" ht="15">
      <c r="A9826" s="3085"/>
      <c r="K9826" s="3168"/>
      <c r="L9826" s="3085"/>
      <c r="M9826" s="3085"/>
      <c r="N9826" s="3085"/>
      <c r="P9826" s="3206"/>
    </row>
    <row r="9827" spans="1:16" s="3084" customFormat="1" ht="15">
      <c r="A9827" s="3085"/>
      <c r="K9827" s="3168"/>
      <c r="L9827" s="3085"/>
      <c r="M9827" s="3085"/>
      <c r="N9827" s="3085"/>
      <c r="P9827" s="3206"/>
    </row>
    <row r="9828" spans="1:16" s="3084" customFormat="1" ht="15">
      <c r="A9828" s="3085"/>
      <c r="K9828" s="3168"/>
      <c r="L9828" s="3085"/>
      <c r="M9828" s="3085"/>
      <c r="N9828" s="3085"/>
      <c r="P9828" s="3206"/>
    </row>
    <row r="9829" spans="1:16" s="3084" customFormat="1" ht="15">
      <c r="A9829" s="3085"/>
      <c r="K9829" s="3168"/>
      <c r="L9829" s="3085"/>
      <c r="M9829" s="3085"/>
      <c r="N9829" s="3085"/>
      <c r="P9829" s="3206"/>
    </row>
    <row r="9830" spans="1:16" s="3084" customFormat="1" ht="15">
      <c r="A9830" s="3085"/>
      <c r="K9830" s="3168"/>
      <c r="L9830" s="3085"/>
      <c r="M9830" s="3085"/>
      <c r="N9830" s="3085"/>
      <c r="P9830" s="3206"/>
    </row>
    <row r="9831" spans="1:16" s="3084" customFormat="1" ht="15">
      <c r="A9831" s="3085"/>
      <c r="K9831" s="3168"/>
      <c r="L9831" s="3085"/>
      <c r="M9831" s="3085"/>
      <c r="N9831" s="3085"/>
      <c r="P9831" s="3206"/>
    </row>
    <row r="9832" spans="1:16" s="3084" customFormat="1" ht="15">
      <c r="A9832" s="3085"/>
      <c r="K9832" s="3168"/>
      <c r="L9832" s="3085"/>
      <c r="M9832" s="3085"/>
      <c r="N9832" s="3085"/>
      <c r="P9832" s="3206"/>
    </row>
    <row r="9833" spans="1:16" s="3084" customFormat="1" ht="15">
      <c r="A9833" s="3085"/>
      <c r="K9833" s="3168"/>
      <c r="L9833" s="3085"/>
      <c r="M9833" s="3085"/>
      <c r="N9833" s="3085"/>
      <c r="P9833" s="3206"/>
    </row>
    <row r="9834" spans="1:16" s="3084" customFormat="1" ht="15">
      <c r="A9834" s="3085"/>
      <c r="K9834" s="3168"/>
      <c r="L9834" s="3085"/>
      <c r="M9834" s="3085"/>
      <c r="N9834" s="3085"/>
      <c r="P9834" s="3206"/>
    </row>
    <row r="9835" spans="1:16" s="3084" customFormat="1" ht="15">
      <c r="A9835" s="3085"/>
      <c r="K9835" s="3168"/>
      <c r="L9835" s="3085"/>
      <c r="M9835" s="3085"/>
      <c r="N9835" s="3085"/>
      <c r="P9835" s="3206"/>
    </row>
    <row r="9836" spans="1:16" s="3084" customFormat="1" ht="15">
      <c r="A9836" s="3085"/>
      <c r="K9836" s="3168"/>
      <c r="L9836" s="3085"/>
      <c r="M9836" s="3085"/>
      <c r="N9836" s="3085"/>
      <c r="P9836" s="3206"/>
    </row>
    <row r="9837" spans="1:16" s="3084" customFormat="1" ht="15">
      <c r="A9837" s="3085"/>
      <c r="K9837" s="3168"/>
      <c r="L9837" s="3085"/>
      <c r="M9837" s="3085"/>
      <c r="N9837" s="3085"/>
      <c r="P9837" s="3206"/>
    </row>
    <row r="9838" spans="1:16" s="3084" customFormat="1" ht="15">
      <c r="A9838" s="3085"/>
      <c r="K9838" s="3168"/>
      <c r="L9838" s="3085"/>
      <c r="M9838" s="3085"/>
      <c r="N9838" s="3085"/>
      <c r="P9838" s="3206"/>
    </row>
    <row r="9839" spans="1:16" s="3084" customFormat="1" ht="15">
      <c r="A9839" s="3085"/>
      <c r="K9839" s="3168"/>
      <c r="L9839" s="3085"/>
      <c r="M9839" s="3085"/>
      <c r="N9839" s="3085"/>
      <c r="P9839" s="3206"/>
    </row>
    <row r="9840" spans="1:16" s="3084" customFormat="1" ht="15">
      <c r="A9840" s="3085"/>
      <c r="K9840" s="3168"/>
      <c r="L9840" s="3085"/>
      <c r="M9840" s="3085"/>
      <c r="N9840" s="3085"/>
      <c r="P9840" s="3206"/>
    </row>
    <row r="9841" spans="1:16" s="3084" customFormat="1" ht="15">
      <c r="A9841" s="3085"/>
      <c r="K9841" s="3168"/>
      <c r="L9841" s="3085"/>
      <c r="M9841" s="3085"/>
      <c r="N9841" s="3085"/>
      <c r="P9841" s="3206"/>
    </row>
    <row r="9842" spans="1:16" s="3084" customFormat="1" ht="15">
      <c r="A9842" s="3085"/>
      <c r="K9842" s="3168"/>
      <c r="L9842" s="3085"/>
      <c r="M9842" s="3085"/>
      <c r="N9842" s="3085"/>
      <c r="P9842" s="3206"/>
    </row>
    <row r="9843" spans="1:16" s="3084" customFormat="1" ht="15">
      <c r="A9843" s="3085"/>
      <c r="K9843" s="3168"/>
      <c r="L9843" s="3085"/>
      <c r="M9843" s="3085"/>
      <c r="N9843" s="3085"/>
      <c r="P9843" s="3206"/>
    </row>
    <row r="9844" spans="1:16" s="3084" customFormat="1" ht="15">
      <c r="A9844" s="3085"/>
      <c r="K9844" s="3168"/>
      <c r="L9844" s="3085"/>
      <c r="M9844" s="3085"/>
      <c r="N9844" s="3085"/>
      <c r="P9844" s="3206"/>
    </row>
    <row r="9845" spans="1:16" s="3084" customFormat="1" ht="15">
      <c r="A9845" s="3085"/>
      <c r="K9845" s="3168"/>
      <c r="L9845" s="3085"/>
      <c r="M9845" s="3085"/>
      <c r="N9845" s="3085"/>
      <c r="P9845" s="3206"/>
    </row>
    <row r="9846" spans="1:16" s="3084" customFormat="1" ht="15">
      <c r="A9846" s="3085"/>
      <c r="K9846" s="3168"/>
      <c r="L9846" s="3085"/>
      <c r="M9846" s="3085"/>
      <c r="N9846" s="3085"/>
      <c r="P9846" s="3206"/>
    </row>
    <row r="9847" spans="1:16" s="3084" customFormat="1" ht="15">
      <c r="A9847" s="3085"/>
      <c r="K9847" s="3168"/>
      <c r="L9847" s="3085"/>
      <c r="M9847" s="3085"/>
      <c r="N9847" s="3085"/>
      <c r="P9847" s="3206"/>
    </row>
    <row r="9848" spans="1:16" s="3084" customFormat="1" ht="15">
      <c r="A9848" s="3085"/>
      <c r="K9848" s="3168"/>
      <c r="L9848" s="3085"/>
      <c r="M9848" s="3085"/>
      <c r="N9848" s="3085"/>
      <c r="P9848" s="3206"/>
    </row>
    <row r="9849" spans="1:16" s="3084" customFormat="1" ht="15">
      <c r="A9849" s="3085"/>
      <c r="K9849" s="3168"/>
      <c r="L9849" s="3085"/>
      <c r="M9849" s="3085"/>
      <c r="N9849" s="3085"/>
      <c r="P9849" s="3206"/>
    </row>
    <row r="9850" spans="1:16" s="3084" customFormat="1" ht="15">
      <c r="A9850" s="3085"/>
      <c r="K9850" s="3168"/>
      <c r="L9850" s="3085"/>
      <c r="M9850" s="3085"/>
      <c r="N9850" s="3085"/>
      <c r="P9850" s="3206"/>
    </row>
    <row r="9851" spans="1:16" s="3084" customFormat="1" ht="15">
      <c r="A9851" s="3085"/>
      <c r="K9851" s="3168"/>
      <c r="L9851" s="3085"/>
      <c r="M9851" s="3085"/>
      <c r="N9851" s="3085"/>
      <c r="P9851" s="3206"/>
    </row>
    <row r="9852" spans="1:16" s="3084" customFormat="1" ht="15">
      <c r="A9852" s="3085"/>
      <c r="K9852" s="3168"/>
      <c r="L9852" s="3085"/>
      <c r="M9852" s="3085"/>
      <c r="N9852" s="3085"/>
      <c r="P9852" s="3206"/>
    </row>
    <row r="9853" spans="1:16" s="3084" customFormat="1" ht="15">
      <c r="A9853" s="3085"/>
      <c r="K9853" s="3168"/>
      <c r="L9853" s="3085"/>
      <c r="M9853" s="3085"/>
      <c r="N9853" s="3085"/>
      <c r="P9853" s="3206"/>
    </row>
    <row r="9854" spans="1:16" s="3084" customFormat="1" ht="15">
      <c r="A9854" s="3085"/>
      <c r="K9854" s="3168"/>
      <c r="L9854" s="3085"/>
      <c r="M9854" s="3085"/>
      <c r="N9854" s="3085"/>
      <c r="P9854" s="3206"/>
    </row>
    <row r="9855" spans="1:16" s="3084" customFormat="1" ht="15">
      <c r="A9855" s="3085"/>
      <c r="K9855" s="3168"/>
      <c r="L9855" s="3085"/>
      <c r="M9855" s="3085"/>
      <c r="N9855" s="3085"/>
      <c r="P9855" s="3206"/>
    </row>
    <row r="9856" spans="1:16" s="3084" customFormat="1" ht="15">
      <c r="A9856" s="3085"/>
      <c r="K9856" s="3168"/>
      <c r="L9856" s="3085"/>
      <c r="M9856" s="3085"/>
      <c r="N9856" s="3085"/>
      <c r="P9856" s="3206"/>
    </row>
    <row r="9857" spans="1:16" s="3084" customFormat="1" ht="15">
      <c r="A9857" s="3085"/>
      <c r="K9857" s="3168"/>
      <c r="L9857" s="3085"/>
      <c r="M9857" s="3085"/>
      <c r="N9857" s="3085"/>
      <c r="P9857" s="3206"/>
    </row>
    <row r="9858" spans="1:16" s="3084" customFormat="1" ht="15">
      <c r="A9858" s="3085"/>
      <c r="K9858" s="3168"/>
      <c r="L9858" s="3085"/>
      <c r="M9858" s="3085"/>
      <c r="N9858" s="3085"/>
      <c r="P9858" s="3206"/>
    </row>
    <row r="9859" spans="1:16" s="3084" customFormat="1" ht="15">
      <c r="A9859" s="3085"/>
      <c r="K9859" s="3168"/>
      <c r="L9859" s="3085"/>
      <c r="M9859" s="3085"/>
      <c r="N9859" s="3085"/>
      <c r="P9859" s="3206"/>
    </row>
    <row r="9860" spans="1:16" s="3084" customFormat="1" ht="15">
      <c r="A9860" s="3085"/>
      <c r="K9860" s="3168"/>
      <c r="L9860" s="3085"/>
      <c r="M9860" s="3085"/>
      <c r="N9860" s="3085"/>
      <c r="P9860" s="3206"/>
    </row>
    <row r="9861" spans="1:16" s="3084" customFormat="1" ht="15">
      <c r="A9861" s="3085"/>
      <c r="K9861" s="3168"/>
      <c r="L9861" s="3085"/>
      <c r="M9861" s="3085"/>
      <c r="N9861" s="3085"/>
      <c r="P9861" s="3206"/>
    </row>
    <row r="9862" spans="1:16" s="3084" customFormat="1" ht="15">
      <c r="A9862" s="3085"/>
      <c r="K9862" s="3168"/>
      <c r="L9862" s="3085"/>
      <c r="M9862" s="3085"/>
      <c r="N9862" s="3085"/>
      <c r="P9862" s="3206"/>
    </row>
    <row r="9863" spans="1:16" s="3084" customFormat="1" ht="15">
      <c r="A9863" s="3085"/>
      <c r="K9863" s="3168"/>
      <c r="L9863" s="3085"/>
      <c r="M9863" s="3085"/>
      <c r="N9863" s="3085"/>
      <c r="P9863" s="3206"/>
    </row>
    <row r="9864" spans="1:16" s="3084" customFormat="1" ht="15">
      <c r="A9864" s="3085"/>
      <c r="K9864" s="3168"/>
      <c r="L9864" s="3085"/>
      <c r="M9864" s="3085"/>
      <c r="N9864" s="3085"/>
      <c r="P9864" s="3206"/>
    </row>
    <row r="9865" spans="1:16" s="3084" customFormat="1" ht="15">
      <c r="A9865" s="3085"/>
      <c r="K9865" s="3168"/>
      <c r="L9865" s="3085"/>
      <c r="M9865" s="3085"/>
      <c r="N9865" s="3085"/>
      <c r="P9865" s="3206"/>
    </row>
    <row r="9866" spans="1:16" s="3084" customFormat="1" ht="15">
      <c r="A9866" s="3085"/>
      <c r="K9866" s="3168"/>
      <c r="L9866" s="3085"/>
      <c r="M9866" s="3085"/>
      <c r="N9866" s="3085"/>
      <c r="P9866" s="3206"/>
    </row>
    <row r="9867" spans="1:16" s="3084" customFormat="1" ht="15">
      <c r="A9867" s="3085"/>
      <c r="K9867" s="3168"/>
      <c r="L9867" s="3085"/>
      <c r="M9867" s="3085"/>
      <c r="N9867" s="3085"/>
      <c r="P9867" s="3206"/>
    </row>
    <row r="9868" spans="1:16" s="3084" customFormat="1" ht="15">
      <c r="A9868" s="3085"/>
      <c r="K9868" s="3168"/>
      <c r="L9868" s="3085"/>
      <c r="M9868" s="3085"/>
      <c r="N9868" s="3085"/>
      <c r="P9868" s="3206"/>
    </row>
    <row r="9869" spans="1:16" s="3084" customFormat="1" ht="15">
      <c r="A9869" s="3085"/>
      <c r="K9869" s="3168"/>
      <c r="L9869" s="3085"/>
      <c r="M9869" s="3085"/>
      <c r="N9869" s="3085"/>
      <c r="P9869" s="3206"/>
    </row>
    <row r="9870" spans="1:16" s="3084" customFormat="1" ht="15">
      <c r="A9870" s="3085"/>
      <c r="K9870" s="3168"/>
      <c r="L9870" s="3085"/>
      <c r="M9870" s="3085"/>
      <c r="N9870" s="3085"/>
      <c r="P9870" s="3206"/>
    </row>
    <row r="9871" spans="1:16" s="3084" customFormat="1" ht="15">
      <c r="A9871" s="3085"/>
      <c r="K9871" s="3168"/>
      <c r="L9871" s="3085"/>
      <c r="M9871" s="3085"/>
      <c r="N9871" s="3085"/>
      <c r="P9871" s="3206"/>
    </row>
    <row r="9872" spans="1:16" s="3084" customFormat="1" ht="15">
      <c r="A9872" s="3085"/>
      <c r="K9872" s="3168"/>
      <c r="L9872" s="3085"/>
      <c r="M9872" s="3085"/>
      <c r="N9872" s="3085"/>
      <c r="P9872" s="3206"/>
    </row>
    <row r="9873" spans="1:16" s="3084" customFormat="1" ht="15">
      <c r="A9873" s="3085"/>
      <c r="K9873" s="3168"/>
      <c r="L9873" s="3085"/>
      <c r="M9873" s="3085"/>
      <c r="N9873" s="3085"/>
      <c r="P9873" s="3206"/>
    </row>
    <row r="9874" spans="1:16" s="3084" customFormat="1" ht="15">
      <c r="A9874" s="3085"/>
      <c r="K9874" s="3168"/>
      <c r="L9874" s="3085"/>
      <c r="M9874" s="3085"/>
      <c r="N9874" s="3085"/>
      <c r="P9874" s="3206"/>
    </row>
    <row r="9875" spans="1:16" s="3084" customFormat="1" ht="15">
      <c r="A9875" s="3085"/>
      <c r="K9875" s="3168"/>
      <c r="L9875" s="3085"/>
      <c r="M9875" s="3085"/>
      <c r="N9875" s="3085"/>
      <c r="P9875" s="3206"/>
    </row>
    <row r="9876" spans="1:16" s="3084" customFormat="1" ht="15">
      <c r="A9876" s="3085"/>
      <c r="K9876" s="3168"/>
      <c r="L9876" s="3085"/>
      <c r="M9876" s="3085"/>
      <c r="N9876" s="3085"/>
      <c r="P9876" s="3206"/>
    </row>
    <row r="9877" spans="1:16" s="3084" customFormat="1" ht="15">
      <c r="A9877" s="3085"/>
      <c r="K9877" s="3168"/>
      <c r="L9877" s="3085"/>
      <c r="M9877" s="3085"/>
      <c r="N9877" s="3085"/>
      <c r="P9877" s="3206"/>
    </row>
    <row r="9878" spans="1:16" s="3084" customFormat="1" ht="15">
      <c r="A9878" s="3085"/>
      <c r="K9878" s="3168"/>
      <c r="L9878" s="3085"/>
      <c r="M9878" s="3085"/>
      <c r="N9878" s="3085"/>
      <c r="P9878" s="3206"/>
    </row>
    <row r="9879" spans="1:16" s="3084" customFormat="1" ht="15">
      <c r="A9879" s="3085"/>
      <c r="K9879" s="3168"/>
      <c r="L9879" s="3085"/>
      <c r="M9879" s="3085"/>
      <c r="N9879" s="3085"/>
      <c r="P9879" s="3206"/>
    </row>
    <row r="9880" spans="1:16" s="3084" customFormat="1" ht="15">
      <c r="A9880" s="3085"/>
      <c r="K9880" s="3168"/>
      <c r="L9880" s="3085"/>
      <c r="M9880" s="3085"/>
      <c r="N9880" s="3085"/>
      <c r="P9880" s="3206"/>
    </row>
    <row r="9881" spans="1:16" s="3084" customFormat="1" ht="15">
      <c r="A9881" s="3085"/>
      <c r="K9881" s="3168"/>
      <c r="L9881" s="3085"/>
      <c r="M9881" s="3085"/>
      <c r="N9881" s="3085"/>
      <c r="P9881" s="3206"/>
    </row>
    <row r="9882" spans="1:16" s="3084" customFormat="1" ht="15">
      <c r="A9882" s="3085"/>
      <c r="K9882" s="3168"/>
      <c r="L9882" s="3085"/>
      <c r="M9882" s="3085"/>
      <c r="N9882" s="3085"/>
      <c r="P9882" s="3206"/>
    </row>
    <row r="9883" spans="1:16" s="3084" customFormat="1" ht="15">
      <c r="A9883" s="3085"/>
      <c r="K9883" s="3168"/>
      <c r="L9883" s="3085"/>
      <c r="M9883" s="3085"/>
      <c r="N9883" s="3085"/>
      <c r="P9883" s="3206"/>
    </row>
    <row r="9884" spans="1:16" s="3084" customFormat="1" ht="15">
      <c r="A9884" s="3085"/>
      <c r="K9884" s="3168"/>
      <c r="L9884" s="3085"/>
      <c r="M9884" s="3085"/>
      <c r="N9884" s="3085"/>
      <c r="P9884" s="3206"/>
    </row>
    <row r="9885" spans="1:16" s="3084" customFormat="1" ht="15">
      <c r="A9885" s="3085"/>
      <c r="K9885" s="3168"/>
      <c r="L9885" s="3085"/>
      <c r="M9885" s="3085"/>
      <c r="N9885" s="3085"/>
      <c r="P9885" s="3206"/>
    </row>
    <row r="9886" spans="1:16" s="3084" customFormat="1" ht="15">
      <c r="A9886" s="3085"/>
      <c r="K9886" s="3168"/>
      <c r="L9886" s="3085"/>
      <c r="M9886" s="3085"/>
      <c r="N9886" s="3085"/>
      <c r="P9886" s="3206"/>
    </row>
    <row r="9887" spans="1:16" s="3084" customFormat="1" ht="15">
      <c r="A9887" s="3085"/>
      <c r="K9887" s="3168"/>
      <c r="L9887" s="3085"/>
      <c r="M9887" s="3085"/>
      <c r="N9887" s="3085"/>
      <c r="P9887" s="3206"/>
    </row>
    <row r="9888" spans="1:16" s="3084" customFormat="1" ht="15">
      <c r="A9888" s="3085"/>
      <c r="K9888" s="3168"/>
      <c r="L9888" s="3085"/>
      <c r="M9888" s="3085"/>
      <c r="N9888" s="3085"/>
      <c r="P9888" s="3206"/>
    </row>
    <row r="9889" spans="1:16" s="3084" customFormat="1" ht="15">
      <c r="A9889" s="3085"/>
      <c r="K9889" s="3168"/>
      <c r="L9889" s="3085"/>
      <c r="M9889" s="3085"/>
      <c r="N9889" s="3085"/>
      <c r="P9889" s="3206"/>
    </row>
    <row r="9890" spans="1:16" s="3084" customFormat="1" ht="15">
      <c r="A9890" s="3085"/>
      <c r="K9890" s="3168"/>
      <c r="L9890" s="3085"/>
      <c r="M9890" s="3085"/>
      <c r="N9890" s="3085"/>
      <c r="P9890" s="3206"/>
    </row>
    <row r="9891" spans="1:16" s="3084" customFormat="1" ht="15">
      <c r="A9891" s="3085"/>
      <c r="K9891" s="3168"/>
      <c r="L9891" s="3085"/>
      <c r="M9891" s="3085"/>
      <c r="N9891" s="3085"/>
      <c r="P9891" s="3206"/>
    </row>
    <row r="9892" spans="1:16" s="3084" customFormat="1" ht="15">
      <c r="A9892" s="3085"/>
      <c r="K9892" s="3168"/>
      <c r="L9892" s="3085"/>
      <c r="M9892" s="3085"/>
      <c r="N9892" s="3085"/>
      <c r="P9892" s="3206"/>
    </row>
    <row r="9893" spans="1:16" s="3084" customFormat="1" ht="15">
      <c r="A9893" s="3085"/>
      <c r="K9893" s="3168"/>
      <c r="L9893" s="3085"/>
      <c r="M9893" s="3085"/>
      <c r="N9893" s="3085"/>
      <c r="P9893" s="3206"/>
    </row>
    <row r="9894" spans="1:16" s="3084" customFormat="1" ht="15">
      <c r="A9894" s="3085"/>
      <c r="K9894" s="3168"/>
      <c r="L9894" s="3085"/>
      <c r="M9894" s="3085"/>
      <c r="N9894" s="3085"/>
      <c r="P9894" s="3206"/>
    </row>
    <row r="9895" spans="1:16" s="3084" customFormat="1" ht="15">
      <c r="A9895" s="3085"/>
      <c r="K9895" s="3168"/>
      <c r="L9895" s="3085"/>
      <c r="M9895" s="3085"/>
      <c r="N9895" s="3085"/>
      <c r="P9895" s="3206"/>
    </row>
    <row r="9896" spans="1:16" s="3084" customFormat="1" ht="15">
      <c r="A9896" s="3085"/>
      <c r="K9896" s="3168"/>
      <c r="L9896" s="3085"/>
      <c r="M9896" s="3085"/>
      <c r="N9896" s="3085"/>
      <c r="P9896" s="3206"/>
    </row>
    <row r="9897" spans="1:16" s="3084" customFormat="1" ht="15">
      <c r="A9897" s="3085"/>
      <c r="K9897" s="3168"/>
      <c r="L9897" s="3085"/>
      <c r="M9897" s="3085"/>
      <c r="N9897" s="3085"/>
      <c r="P9897" s="3206"/>
    </row>
    <row r="9898" spans="1:16" s="3084" customFormat="1" ht="15">
      <c r="A9898" s="3085"/>
      <c r="K9898" s="3168"/>
      <c r="L9898" s="3085"/>
      <c r="M9898" s="3085"/>
      <c r="N9898" s="3085"/>
      <c r="P9898" s="3206"/>
    </row>
    <row r="9899" spans="1:16" s="3084" customFormat="1" ht="15">
      <c r="A9899" s="3085"/>
      <c r="K9899" s="3168"/>
      <c r="L9899" s="3085"/>
      <c r="M9899" s="3085"/>
      <c r="N9899" s="3085"/>
      <c r="P9899" s="3206"/>
    </row>
    <row r="9900" spans="1:16" s="3084" customFormat="1" ht="15">
      <c r="A9900" s="3085"/>
      <c r="K9900" s="3168"/>
      <c r="L9900" s="3085"/>
      <c r="M9900" s="3085"/>
      <c r="N9900" s="3085"/>
      <c r="P9900" s="3206"/>
    </row>
    <row r="9901" spans="1:16" s="3084" customFormat="1" ht="15">
      <c r="A9901" s="3085"/>
      <c r="K9901" s="3168"/>
      <c r="L9901" s="3085"/>
      <c r="M9901" s="3085"/>
      <c r="N9901" s="3085"/>
      <c r="P9901" s="3206"/>
    </row>
    <row r="9902" spans="1:16" s="3084" customFormat="1" ht="15">
      <c r="A9902" s="3085"/>
      <c r="K9902" s="3168"/>
      <c r="L9902" s="3085"/>
      <c r="M9902" s="3085"/>
      <c r="N9902" s="3085"/>
      <c r="P9902" s="3206"/>
    </row>
    <row r="9903" spans="1:16" s="3084" customFormat="1" ht="15">
      <c r="A9903" s="3085"/>
      <c r="K9903" s="3168"/>
      <c r="L9903" s="3085"/>
      <c r="M9903" s="3085"/>
      <c r="N9903" s="3085"/>
      <c r="P9903" s="3206"/>
    </row>
    <row r="9904" spans="1:16" s="3084" customFormat="1" ht="15">
      <c r="A9904" s="3085"/>
      <c r="K9904" s="3168"/>
      <c r="L9904" s="3085"/>
      <c r="M9904" s="3085"/>
      <c r="N9904" s="3085"/>
      <c r="P9904" s="3206"/>
    </row>
    <row r="9905" spans="1:16" s="3084" customFormat="1" ht="15">
      <c r="A9905" s="3085"/>
      <c r="K9905" s="3168"/>
      <c r="L9905" s="3085"/>
      <c r="M9905" s="3085"/>
      <c r="N9905" s="3085"/>
      <c r="P9905" s="3206"/>
    </row>
    <row r="9906" spans="1:16" s="3084" customFormat="1" ht="15">
      <c r="A9906" s="3085"/>
      <c r="K9906" s="3168"/>
      <c r="L9906" s="3085"/>
      <c r="M9906" s="3085"/>
      <c r="N9906" s="3085"/>
      <c r="P9906" s="3206"/>
    </row>
    <row r="9907" spans="1:16" s="3084" customFormat="1" ht="15">
      <c r="A9907" s="3085"/>
      <c r="K9907" s="3168"/>
      <c r="L9907" s="3085"/>
      <c r="M9907" s="3085"/>
      <c r="N9907" s="3085"/>
      <c r="P9907" s="3206"/>
    </row>
    <row r="9908" spans="1:16" s="3084" customFormat="1" ht="15">
      <c r="A9908" s="3085"/>
      <c r="K9908" s="3168"/>
      <c r="L9908" s="3085"/>
      <c r="M9908" s="3085"/>
      <c r="N9908" s="3085"/>
      <c r="P9908" s="3206"/>
    </row>
    <row r="9909" spans="1:16" s="3084" customFormat="1" ht="15">
      <c r="A9909" s="3085"/>
      <c r="K9909" s="3168"/>
      <c r="L9909" s="3085"/>
      <c r="M9909" s="3085"/>
      <c r="N9909" s="3085"/>
      <c r="P9909" s="3206"/>
    </row>
    <row r="9910" spans="1:16" s="3084" customFormat="1" ht="15">
      <c r="A9910" s="3085"/>
      <c r="K9910" s="3168"/>
      <c r="L9910" s="3085"/>
      <c r="M9910" s="3085"/>
      <c r="N9910" s="3085"/>
      <c r="P9910" s="3206"/>
    </row>
    <row r="9911" spans="1:16" s="3084" customFormat="1" ht="15">
      <c r="A9911" s="3085"/>
      <c r="K9911" s="3168"/>
      <c r="L9911" s="3085"/>
      <c r="M9911" s="3085"/>
      <c r="N9911" s="3085"/>
      <c r="P9911" s="3206"/>
    </row>
    <row r="9912" spans="1:16" s="3084" customFormat="1" ht="15">
      <c r="A9912" s="3085"/>
      <c r="K9912" s="3168"/>
      <c r="L9912" s="3085"/>
      <c r="M9912" s="3085"/>
      <c r="N9912" s="3085"/>
      <c r="P9912" s="3206"/>
    </row>
    <row r="9913" spans="1:16" s="3084" customFormat="1" ht="15">
      <c r="A9913" s="3085"/>
      <c r="K9913" s="3168"/>
      <c r="L9913" s="3085"/>
      <c r="M9913" s="3085"/>
      <c r="N9913" s="3085"/>
      <c r="P9913" s="3206"/>
    </row>
    <row r="9914" spans="1:16" s="3084" customFormat="1" ht="15">
      <c r="A9914" s="3085"/>
      <c r="K9914" s="3168"/>
      <c r="L9914" s="3085"/>
      <c r="M9914" s="3085"/>
      <c r="N9914" s="3085"/>
      <c r="P9914" s="3206"/>
    </row>
    <row r="9915" spans="1:16" s="3084" customFormat="1" ht="15">
      <c r="A9915" s="3085"/>
      <c r="K9915" s="3168"/>
      <c r="L9915" s="3085"/>
      <c r="M9915" s="3085"/>
      <c r="N9915" s="3085"/>
      <c r="P9915" s="3206"/>
    </row>
    <row r="9916" spans="1:16" s="3084" customFormat="1" ht="15">
      <c r="A9916" s="3085"/>
      <c r="K9916" s="3168"/>
      <c r="L9916" s="3085"/>
      <c r="M9916" s="3085"/>
      <c r="N9916" s="3085"/>
      <c r="P9916" s="3206"/>
    </row>
    <row r="9917" spans="1:16" s="3084" customFormat="1" ht="15">
      <c r="A9917" s="3085"/>
      <c r="K9917" s="3168"/>
      <c r="L9917" s="3085"/>
      <c r="M9917" s="3085"/>
      <c r="N9917" s="3085"/>
      <c r="P9917" s="3206"/>
    </row>
    <row r="9918" spans="1:16" s="3084" customFormat="1" ht="15">
      <c r="A9918" s="3085"/>
      <c r="K9918" s="3168"/>
      <c r="L9918" s="3085"/>
      <c r="M9918" s="3085"/>
      <c r="N9918" s="3085"/>
      <c r="P9918" s="3206"/>
    </row>
    <row r="9919" spans="1:16" s="3084" customFormat="1" ht="15">
      <c r="A9919" s="3085"/>
      <c r="K9919" s="3168"/>
      <c r="L9919" s="3085"/>
      <c r="M9919" s="3085"/>
      <c r="N9919" s="3085"/>
      <c r="P9919" s="3206"/>
    </row>
    <row r="9920" spans="1:16" s="3084" customFormat="1" ht="15">
      <c r="A9920" s="3085"/>
      <c r="K9920" s="3168"/>
      <c r="L9920" s="3085"/>
      <c r="M9920" s="3085"/>
      <c r="N9920" s="3085"/>
      <c r="P9920" s="3206"/>
    </row>
    <row r="9921" spans="1:16" s="3084" customFormat="1" ht="15">
      <c r="A9921" s="3085"/>
      <c r="K9921" s="3168"/>
      <c r="L9921" s="3085"/>
      <c r="M9921" s="3085"/>
      <c r="N9921" s="3085"/>
      <c r="P9921" s="3206"/>
    </row>
    <row r="9922" spans="1:16" s="3084" customFormat="1" ht="15">
      <c r="A9922" s="3085"/>
      <c r="K9922" s="3168"/>
      <c r="L9922" s="3085"/>
      <c r="M9922" s="3085"/>
      <c r="N9922" s="3085"/>
      <c r="P9922" s="3206"/>
    </row>
    <row r="9923" spans="1:16" s="3084" customFormat="1" ht="15">
      <c r="A9923" s="3085"/>
      <c r="K9923" s="3168"/>
      <c r="L9923" s="3085"/>
      <c r="M9923" s="3085"/>
      <c r="N9923" s="3085"/>
      <c r="P9923" s="3206"/>
    </row>
    <row r="9924" spans="1:16" s="3084" customFormat="1" ht="15">
      <c r="A9924" s="3085"/>
      <c r="K9924" s="3168"/>
      <c r="L9924" s="3085"/>
      <c r="M9924" s="3085"/>
      <c r="N9924" s="3085"/>
      <c r="P9924" s="3206"/>
    </row>
    <row r="9925" spans="1:16" s="3084" customFormat="1" ht="15">
      <c r="A9925" s="3085"/>
      <c r="K9925" s="3168"/>
      <c r="L9925" s="3085"/>
      <c r="M9925" s="3085"/>
      <c r="N9925" s="3085"/>
      <c r="P9925" s="3206"/>
    </row>
    <row r="9926" spans="1:16" s="3084" customFormat="1" ht="15">
      <c r="A9926" s="3085"/>
      <c r="K9926" s="3168"/>
      <c r="L9926" s="3085"/>
      <c r="M9926" s="3085"/>
      <c r="N9926" s="3085"/>
      <c r="P9926" s="3206"/>
    </row>
    <row r="9927" spans="1:16" s="3084" customFormat="1" ht="15">
      <c r="A9927" s="3085"/>
      <c r="K9927" s="3168"/>
      <c r="L9927" s="3085"/>
      <c r="M9927" s="3085"/>
      <c r="N9927" s="3085"/>
      <c r="P9927" s="3206"/>
    </row>
    <row r="9928" spans="1:16" s="3084" customFormat="1" ht="15">
      <c r="A9928" s="3085"/>
      <c r="K9928" s="3168"/>
      <c r="L9928" s="3085"/>
      <c r="M9928" s="3085"/>
      <c r="N9928" s="3085"/>
      <c r="P9928" s="3206"/>
    </row>
    <row r="9929" spans="1:16" s="3084" customFormat="1" ht="15">
      <c r="A9929" s="3085"/>
      <c r="K9929" s="3168"/>
      <c r="L9929" s="3085"/>
      <c r="M9929" s="3085"/>
      <c r="N9929" s="3085"/>
      <c r="P9929" s="3206"/>
    </row>
    <row r="9930" spans="1:16" s="3084" customFormat="1" ht="15">
      <c r="A9930" s="3085"/>
      <c r="K9930" s="3168"/>
      <c r="L9930" s="3085"/>
      <c r="M9930" s="3085"/>
      <c r="N9930" s="3085"/>
      <c r="P9930" s="3206"/>
    </row>
    <row r="9931" spans="1:16" s="3084" customFormat="1" ht="15">
      <c r="A9931" s="3085"/>
      <c r="K9931" s="3168"/>
      <c r="L9931" s="3085"/>
      <c r="M9931" s="3085"/>
      <c r="N9931" s="3085"/>
      <c r="P9931" s="3206"/>
    </row>
    <row r="9932" spans="1:16" s="3084" customFormat="1" ht="15">
      <c r="A9932" s="3085"/>
      <c r="K9932" s="3168"/>
      <c r="L9932" s="3085"/>
      <c r="M9932" s="3085"/>
      <c r="N9932" s="3085"/>
      <c r="P9932" s="3206"/>
    </row>
    <row r="9933" spans="1:16" s="3084" customFormat="1" ht="15">
      <c r="A9933" s="3085"/>
      <c r="K9933" s="3168"/>
      <c r="L9933" s="3085"/>
      <c r="M9933" s="3085"/>
      <c r="N9933" s="3085"/>
      <c r="P9933" s="3206"/>
    </row>
    <row r="9934" spans="1:16" s="3084" customFormat="1" ht="15">
      <c r="A9934" s="3085"/>
      <c r="K9934" s="3168"/>
      <c r="L9934" s="3085"/>
      <c r="M9934" s="3085"/>
      <c r="N9934" s="3085"/>
      <c r="P9934" s="3206"/>
    </row>
    <row r="9935" spans="1:16" s="3084" customFormat="1" ht="15">
      <c r="A9935" s="3085"/>
      <c r="K9935" s="3168"/>
      <c r="L9935" s="3085"/>
      <c r="M9935" s="3085"/>
      <c r="N9935" s="3085"/>
      <c r="P9935" s="3206"/>
    </row>
    <row r="9936" spans="1:16" s="3084" customFormat="1" ht="15">
      <c r="A9936" s="3085"/>
      <c r="K9936" s="3168"/>
      <c r="L9936" s="3085"/>
      <c r="M9936" s="3085"/>
      <c r="N9936" s="3085"/>
      <c r="P9936" s="3206"/>
    </row>
    <row r="9937" spans="1:16" s="3084" customFormat="1" ht="15">
      <c r="A9937" s="3085"/>
      <c r="K9937" s="3168"/>
      <c r="L9937" s="3085"/>
      <c r="M9937" s="3085"/>
      <c r="N9937" s="3085"/>
      <c r="P9937" s="3206"/>
    </row>
    <row r="9938" spans="1:16" s="3084" customFormat="1" ht="15">
      <c r="A9938" s="3085"/>
      <c r="K9938" s="3168"/>
      <c r="L9938" s="3085"/>
      <c r="M9938" s="3085"/>
      <c r="N9938" s="3085"/>
      <c r="P9938" s="3206"/>
    </row>
    <row r="9939" spans="1:16" s="3084" customFormat="1" ht="15">
      <c r="A9939" s="3085"/>
      <c r="K9939" s="3168"/>
      <c r="L9939" s="3085"/>
      <c r="M9939" s="3085"/>
      <c r="N9939" s="3085"/>
      <c r="P9939" s="3206"/>
    </row>
    <row r="9940" spans="1:16" s="3084" customFormat="1" ht="15">
      <c r="A9940" s="3085"/>
      <c r="K9940" s="3168"/>
      <c r="L9940" s="3085"/>
      <c r="M9940" s="3085"/>
      <c r="N9940" s="3085"/>
      <c r="P9940" s="3206"/>
    </row>
    <row r="9941" spans="1:16" s="3084" customFormat="1" ht="15">
      <c r="A9941" s="3085"/>
      <c r="K9941" s="3168"/>
      <c r="L9941" s="3085"/>
      <c r="M9941" s="3085"/>
      <c r="N9941" s="3085"/>
      <c r="P9941" s="3206"/>
    </row>
    <row r="9942" spans="1:16" s="3084" customFormat="1" ht="15">
      <c r="A9942" s="3085"/>
      <c r="K9942" s="3168"/>
      <c r="L9942" s="3085"/>
      <c r="M9942" s="3085"/>
      <c r="N9942" s="3085"/>
      <c r="P9942" s="3206"/>
    </row>
    <row r="9943" spans="1:16" s="3084" customFormat="1" ht="15">
      <c r="A9943" s="3085"/>
      <c r="K9943" s="3168"/>
      <c r="L9943" s="3085"/>
      <c r="M9943" s="3085"/>
      <c r="N9943" s="3085"/>
      <c r="P9943" s="3206"/>
    </row>
    <row r="9944" spans="1:16" s="3084" customFormat="1" ht="15">
      <c r="A9944" s="3085"/>
      <c r="K9944" s="3168"/>
      <c r="L9944" s="3085"/>
      <c r="M9944" s="3085"/>
      <c r="N9944" s="3085"/>
      <c r="P9944" s="3206"/>
    </row>
    <row r="9945" spans="1:16" s="3084" customFormat="1" ht="15">
      <c r="A9945" s="3085"/>
      <c r="K9945" s="3168"/>
      <c r="L9945" s="3085"/>
      <c r="M9945" s="3085"/>
      <c r="N9945" s="3085"/>
      <c r="P9945" s="3206"/>
    </row>
    <row r="9946" spans="1:16" s="3084" customFormat="1" ht="15">
      <c r="A9946" s="3085"/>
      <c r="K9946" s="3168"/>
      <c r="L9946" s="3085"/>
      <c r="M9946" s="3085"/>
      <c r="N9946" s="3085"/>
      <c r="P9946" s="3206"/>
    </row>
    <row r="9947" spans="1:16" s="3084" customFormat="1" ht="15">
      <c r="A9947" s="3085"/>
      <c r="K9947" s="3168"/>
      <c r="L9947" s="3085"/>
      <c r="M9947" s="3085"/>
      <c r="N9947" s="3085"/>
      <c r="P9947" s="3206"/>
    </row>
    <row r="9948" spans="1:16" s="3084" customFormat="1" ht="15">
      <c r="A9948" s="3085"/>
      <c r="K9948" s="3168"/>
      <c r="L9948" s="3085"/>
      <c r="M9948" s="3085"/>
      <c r="N9948" s="3085"/>
      <c r="P9948" s="3206"/>
    </row>
    <row r="9949" spans="1:16" s="3084" customFormat="1" ht="15">
      <c r="A9949" s="3085"/>
      <c r="K9949" s="3168"/>
      <c r="L9949" s="3085"/>
      <c r="M9949" s="3085"/>
      <c r="N9949" s="3085"/>
      <c r="P9949" s="3206"/>
    </row>
    <row r="9950" spans="1:16" s="3084" customFormat="1" ht="15">
      <c r="A9950" s="3085"/>
      <c r="K9950" s="3168"/>
      <c r="L9950" s="3085"/>
      <c r="M9950" s="3085"/>
      <c r="N9950" s="3085"/>
      <c r="P9950" s="3206"/>
    </row>
    <row r="9951" spans="1:16" s="3084" customFormat="1" ht="15">
      <c r="A9951" s="3085"/>
      <c r="K9951" s="3168"/>
      <c r="L9951" s="3085"/>
      <c r="M9951" s="3085"/>
      <c r="N9951" s="3085"/>
      <c r="P9951" s="3206"/>
    </row>
    <row r="9952" spans="1:16" s="3084" customFormat="1" ht="15">
      <c r="A9952" s="3085"/>
      <c r="K9952" s="3168"/>
      <c r="L9952" s="3085"/>
      <c r="M9952" s="3085"/>
      <c r="N9952" s="3085"/>
      <c r="P9952" s="3206"/>
    </row>
    <row r="9953" spans="1:16" s="3084" customFormat="1" ht="15">
      <c r="A9953" s="3085"/>
      <c r="K9953" s="3168"/>
      <c r="L9953" s="3085"/>
      <c r="M9953" s="3085"/>
      <c r="N9953" s="3085"/>
      <c r="P9953" s="3206"/>
    </row>
    <row r="9954" spans="1:16" s="3084" customFormat="1" ht="15">
      <c r="A9954" s="3085"/>
      <c r="K9954" s="3168"/>
      <c r="L9954" s="3085"/>
      <c r="M9954" s="3085"/>
      <c r="N9954" s="3085"/>
      <c r="P9954" s="3206"/>
    </row>
    <row r="9955" spans="1:16" s="3084" customFormat="1" ht="15">
      <c r="A9955" s="3085"/>
      <c r="K9955" s="3168"/>
      <c r="L9955" s="3085"/>
      <c r="M9955" s="3085"/>
      <c r="N9955" s="3085"/>
      <c r="P9955" s="3206"/>
    </row>
    <row r="9956" spans="1:16" s="3084" customFormat="1" ht="15">
      <c r="A9956" s="3085"/>
      <c r="K9956" s="3168"/>
      <c r="L9956" s="3085"/>
      <c r="M9956" s="3085"/>
      <c r="N9956" s="3085"/>
      <c r="P9956" s="3206"/>
    </row>
    <row r="9957" spans="1:16" s="3084" customFormat="1" ht="15">
      <c r="A9957" s="3085"/>
      <c r="K9957" s="3168"/>
      <c r="L9957" s="3085"/>
      <c r="M9957" s="3085"/>
      <c r="N9957" s="3085"/>
      <c r="P9957" s="3206"/>
    </row>
    <row r="9958" spans="1:16" s="3084" customFormat="1" ht="15">
      <c r="A9958" s="3085"/>
      <c r="K9958" s="3168"/>
      <c r="L9958" s="3085"/>
      <c r="M9958" s="3085"/>
      <c r="N9958" s="3085"/>
      <c r="P9958" s="3206"/>
    </row>
    <row r="9959" spans="1:16" s="3084" customFormat="1" ht="15">
      <c r="A9959" s="3085"/>
      <c r="K9959" s="3168"/>
      <c r="L9959" s="3085"/>
      <c r="M9959" s="3085"/>
      <c r="N9959" s="3085"/>
      <c r="P9959" s="3206"/>
    </row>
    <row r="9960" spans="1:16" s="3084" customFormat="1" ht="15">
      <c r="A9960" s="3085"/>
      <c r="K9960" s="3168"/>
      <c r="L9960" s="3085"/>
      <c r="M9960" s="3085"/>
      <c r="N9960" s="3085"/>
      <c r="P9960" s="3206"/>
    </row>
    <row r="9961" spans="1:16" s="3084" customFormat="1" ht="15">
      <c r="A9961" s="3085"/>
      <c r="K9961" s="3168"/>
      <c r="L9961" s="3085"/>
      <c r="M9961" s="3085"/>
      <c r="N9961" s="3085"/>
      <c r="P9961" s="3206"/>
    </row>
    <row r="9962" spans="1:16" s="3084" customFormat="1" ht="15">
      <c r="A9962" s="3085"/>
      <c r="K9962" s="3168"/>
      <c r="L9962" s="3085"/>
      <c r="M9962" s="3085"/>
      <c r="N9962" s="3085"/>
      <c r="P9962" s="3206"/>
    </row>
    <row r="9963" spans="1:16" s="3084" customFormat="1" ht="15">
      <c r="A9963" s="3085"/>
      <c r="K9963" s="3168"/>
      <c r="L9963" s="3085"/>
      <c r="M9963" s="3085"/>
      <c r="N9963" s="3085"/>
      <c r="P9963" s="3206"/>
    </row>
    <row r="9964" spans="1:16" s="3084" customFormat="1" ht="15">
      <c r="A9964" s="3085"/>
      <c r="K9964" s="3168"/>
      <c r="L9964" s="3085"/>
      <c r="M9964" s="3085"/>
      <c r="N9964" s="3085"/>
      <c r="P9964" s="3206"/>
    </row>
    <row r="9965" spans="1:16" s="3084" customFormat="1" ht="15">
      <c r="A9965" s="3085"/>
      <c r="K9965" s="3168"/>
      <c r="L9965" s="3085"/>
      <c r="M9965" s="3085"/>
      <c r="N9965" s="3085"/>
      <c r="P9965" s="3206"/>
    </row>
    <row r="9966" spans="1:16" s="3084" customFormat="1" ht="15">
      <c r="A9966" s="3085"/>
      <c r="K9966" s="3168"/>
      <c r="L9966" s="3085"/>
      <c r="M9966" s="3085"/>
      <c r="N9966" s="3085"/>
      <c r="P9966" s="3206"/>
    </row>
    <row r="9967" spans="1:16" s="3084" customFormat="1" ht="15">
      <c r="A9967" s="3085"/>
      <c r="K9967" s="3168"/>
      <c r="L9967" s="3085"/>
      <c r="M9967" s="3085"/>
      <c r="N9967" s="3085"/>
      <c r="P9967" s="3206"/>
    </row>
    <row r="9968" spans="1:16" s="3084" customFormat="1" ht="15">
      <c r="A9968" s="3085"/>
      <c r="K9968" s="3168"/>
      <c r="L9968" s="3085"/>
      <c r="M9968" s="3085"/>
      <c r="N9968" s="3085"/>
      <c r="P9968" s="3206"/>
    </row>
    <row r="9969" spans="1:16" s="3084" customFormat="1" ht="15">
      <c r="A9969" s="3085"/>
      <c r="K9969" s="3168"/>
      <c r="L9969" s="3085"/>
      <c r="M9969" s="3085"/>
      <c r="N9969" s="3085"/>
      <c r="P9969" s="3206"/>
    </row>
    <row r="9970" spans="1:16" s="3084" customFormat="1" ht="15">
      <c r="A9970" s="3085"/>
      <c r="K9970" s="3168"/>
      <c r="L9970" s="3085"/>
      <c r="M9970" s="3085"/>
      <c r="N9970" s="3085"/>
      <c r="P9970" s="3206"/>
    </row>
    <row r="9971" spans="1:16" s="3084" customFormat="1" ht="15">
      <c r="A9971" s="3085"/>
      <c r="K9971" s="3168"/>
      <c r="L9971" s="3085"/>
      <c r="M9971" s="3085"/>
      <c r="N9971" s="3085"/>
      <c r="P9971" s="3206"/>
    </row>
    <row r="9972" spans="1:16" s="3084" customFormat="1" ht="15">
      <c r="A9972" s="3085"/>
      <c r="K9972" s="3168"/>
      <c r="L9972" s="3085"/>
      <c r="M9972" s="3085"/>
      <c r="N9972" s="3085"/>
      <c r="P9972" s="3206"/>
    </row>
    <row r="9973" spans="1:16" s="3084" customFormat="1" ht="15">
      <c r="A9973" s="3085"/>
      <c r="K9973" s="3168"/>
      <c r="L9973" s="3085"/>
      <c r="M9973" s="3085"/>
      <c r="N9973" s="3085"/>
      <c r="P9973" s="3206"/>
    </row>
    <row r="9974" spans="1:16" s="3084" customFormat="1" ht="15">
      <c r="A9974" s="3085"/>
      <c r="K9974" s="3168"/>
      <c r="L9974" s="3085"/>
      <c r="M9974" s="3085"/>
      <c r="N9974" s="3085"/>
      <c r="P9974" s="3206"/>
    </row>
    <row r="9975" spans="1:16" s="3084" customFormat="1" ht="15">
      <c r="A9975" s="3085"/>
      <c r="K9975" s="3168"/>
      <c r="L9975" s="3085"/>
      <c r="M9975" s="3085"/>
      <c r="N9975" s="3085"/>
      <c r="P9975" s="3206"/>
    </row>
    <row r="9976" spans="1:16" s="3084" customFormat="1" ht="15">
      <c r="A9976" s="3085"/>
      <c r="K9976" s="3168"/>
      <c r="L9976" s="3085"/>
      <c r="M9976" s="3085"/>
      <c r="N9976" s="3085"/>
      <c r="P9976" s="3206"/>
    </row>
    <row r="9977" spans="1:16" s="3084" customFormat="1" ht="15">
      <c r="A9977" s="3085"/>
      <c r="K9977" s="3168"/>
      <c r="L9977" s="3085"/>
      <c r="M9977" s="3085"/>
      <c r="N9977" s="3085"/>
      <c r="P9977" s="3206"/>
    </row>
    <row r="9978" spans="1:16" s="3084" customFormat="1" ht="15">
      <c r="A9978" s="3085"/>
      <c r="K9978" s="3168"/>
      <c r="L9978" s="3085"/>
      <c r="M9978" s="3085"/>
      <c r="N9978" s="3085"/>
      <c r="P9978" s="3206"/>
    </row>
    <row r="9979" spans="1:16" s="3084" customFormat="1" ht="15">
      <c r="A9979" s="3085"/>
      <c r="K9979" s="3168"/>
      <c r="L9979" s="3085"/>
      <c r="M9979" s="3085"/>
      <c r="N9979" s="3085"/>
      <c r="P9979" s="3206"/>
    </row>
    <row r="9980" spans="1:16" s="3084" customFormat="1" ht="15">
      <c r="A9980" s="3085"/>
      <c r="K9980" s="3168"/>
      <c r="L9980" s="3085"/>
      <c r="M9980" s="3085"/>
      <c r="N9980" s="3085"/>
      <c r="P9980" s="3206"/>
    </row>
    <row r="9981" spans="1:16" s="3084" customFormat="1" ht="15">
      <c r="A9981" s="3085"/>
      <c r="K9981" s="3168"/>
      <c r="L9981" s="3085"/>
      <c r="M9981" s="3085"/>
      <c r="N9981" s="3085"/>
      <c r="P9981" s="3206"/>
    </row>
    <row r="9982" spans="1:16" s="3084" customFormat="1" ht="15">
      <c r="A9982" s="3085"/>
      <c r="K9982" s="3168"/>
      <c r="L9982" s="3085"/>
      <c r="M9982" s="3085"/>
      <c r="N9982" s="3085"/>
      <c r="P9982" s="3206"/>
    </row>
    <row r="9983" spans="1:16" s="3084" customFormat="1" ht="15">
      <c r="A9983" s="3085"/>
      <c r="K9983" s="3168"/>
      <c r="L9983" s="3085"/>
      <c r="M9983" s="3085"/>
      <c r="N9983" s="3085"/>
      <c r="P9983" s="3206"/>
    </row>
    <row r="9984" spans="1:16" s="3084" customFormat="1" ht="15">
      <c r="A9984" s="3085"/>
      <c r="K9984" s="3168"/>
      <c r="L9984" s="3085"/>
      <c r="M9984" s="3085"/>
      <c r="N9984" s="3085"/>
      <c r="P9984" s="3206"/>
    </row>
    <row r="9985" spans="1:16" s="3084" customFormat="1" ht="15">
      <c r="A9985" s="3085"/>
      <c r="K9985" s="3168"/>
      <c r="L9985" s="3085"/>
      <c r="M9985" s="3085"/>
      <c r="N9985" s="3085"/>
      <c r="P9985" s="3206"/>
    </row>
    <row r="9986" spans="1:16" s="3084" customFormat="1" ht="15">
      <c r="A9986" s="3085"/>
      <c r="K9986" s="3168"/>
      <c r="L9986" s="3085"/>
      <c r="M9986" s="3085"/>
      <c r="N9986" s="3085"/>
      <c r="P9986" s="3206"/>
    </row>
    <row r="9987" spans="1:16" s="3084" customFormat="1" ht="15">
      <c r="A9987" s="3085"/>
      <c r="K9987" s="3168"/>
      <c r="L9987" s="3085"/>
      <c r="M9987" s="3085"/>
      <c r="N9987" s="3085"/>
      <c r="P9987" s="3206"/>
    </row>
    <row r="9988" spans="1:16" s="3084" customFormat="1" ht="15">
      <c r="A9988" s="3085"/>
      <c r="K9988" s="3168"/>
      <c r="L9988" s="3085"/>
      <c r="M9988" s="3085"/>
      <c r="N9988" s="3085"/>
      <c r="P9988" s="3206"/>
    </row>
    <row r="9989" spans="1:16" s="3084" customFormat="1" ht="15">
      <c r="A9989" s="3085"/>
      <c r="K9989" s="3168"/>
      <c r="L9989" s="3085"/>
      <c r="M9989" s="3085"/>
      <c r="N9989" s="3085"/>
      <c r="P9989" s="3206"/>
    </row>
    <row r="9990" spans="1:16" s="3084" customFormat="1" ht="15">
      <c r="A9990" s="3085"/>
      <c r="K9990" s="3168"/>
      <c r="L9990" s="3085"/>
      <c r="M9990" s="3085"/>
      <c r="N9990" s="3085"/>
      <c r="P9990" s="3206"/>
    </row>
    <row r="9991" spans="1:16" s="3084" customFormat="1" ht="15">
      <c r="A9991" s="3085"/>
      <c r="K9991" s="3168"/>
      <c r="L9991" s="3085"/>
      <c r="M9991" s="3085"/>
      <c r="N9991" s="3085"/>
      <c r="P9991" s="3206"/>
    </row>
    <row r="9992" spans="1:16" s="3084" customFormat="1" ht="15">
      <c r="A9992" s="3085"/>
      <c r="K9992" s="3168"/>
      <c r="L9992" s="3085"/>
      <c r="M9992" s="3085"/>
      <c r="N9992" s="3085"/>
      <c r="P9992" s="3206"/>
    </row>
    <row r="9993" spans="1:16" s="3084" customFormat="1" ht="15">
      <c r="A9993" s="3085"/>
      <c r="K9993" s="3168"/>
      <c r="L9993" s="3085"/>
      <c r="M9993" s="3085"/>
      <c r="N9993" s="3085"/>
      <c r="P9993" s="3206"/>
    </row>
    <row r="9994" spans="1:16" s="3084" customFormat="1" ht="15">
      <c r="A9994" s="3085"/>
      <c r="K9994" s="3168"/>
      <c r="L9994" s="3085"/>
      <c r="M9994" s="3085"/>
      <c r="N9994" s="3085"/>
      <c r="P9994" s="3206"/>
    </row>
    <row r="9995" spans="1:16" s="3084" customFormat="1" ht="15">
      <c r="A9995" s="3085"/>
      <c r="K9995" s="3168"/>
      <c r="L9995" s="3085"/>
      <c r="M9995" s="3085"/>
      <c r="N9995" s="3085"/>
      <c r="P9995" s="3206"/>
    </row>
    <row r="9996" spans="1:16" s="3084" customFormat="1" ht="15">
      <c r="A9996" s="3085"/>
      <c r="K9996" s="3168"/>
      <c r="L9996" s="3085"/>
      <c r="M9996" s="3085"/>
      <c r="N9996" s="3085"/>
      <c r="P9996" s="3206"/>
    </row>
    <row r="9997" spans="1:16" s="3084" customFormat="1" ht="15">
      <c r="A9997" s="3085"/>
      <c r="K9997" s="3168"/>
      <c r="L9997" s="3085"/>
      <c r="M9997" s="3085"/>
      <c r="N9997" s="3085"/>
      <c r="P9997" s="3206"/>
    </row>
    <row r="9998" spans="1:16" s="3084" customFormat="1" ht="15">
      <c r="A9998" s="3085"/>
      <c r="K9998" s="3168"/>
      <c r="L9998" s="3085"/>
      <c r="M9998" s="3085"/>
      <c r="N9998" s="3085"/>
      <c r="P9998" s="3206"/>
    </row>
    <row r="9999" spans="1:16" s="3084" customFormat="1" ht="15">
      <c r="A9999" s="3085"/>
      <c r="K9999" s="3168"/>
      <c r="L9999" s="3085"/>
      <c r="M9999" s="3085"/>
      <c r="N9999" s="3085"/>
      <c r="P9999" s="3206"/>
    </row>
    <row r="10000" spans="1:16" s="3084" customFormat="1" ht="15">
      <c r="A10000" s="3085"/>
      <c r="K10000" s="3168"/>
      <c r="L10000" s="3085"/>
      <c r="M10000" s="3085"/>
      <c r="N10000" s="3085"/>
      <c r="P10000" s="3206"/>
    </row>
    <row r="10001" spans="1:16" s="3084" customFormat="1" ht="15">
      <c r="A10001" s="3085"/>
      <c r="K10001" s="3168"/>
      <c r="L10001" s="3085"/>
      <c r="M10001" s="3085"/>
      <c r="N10001" s="3085"/>
      <c r="P10001" s="3206"/>
    </row>
    <row r="10002" spans="1:16" s="3084" customFormat="1" ht="15">
      <c r="A10002" s="3085"/>
      <c r="K10002" s="3168"/>
      <c r="L10002" s="3085"/>
      <c r="M10002" s="3085"/>
      <c r="N10002" s="3085"/>
      <c r="P10002" s="3206"/>
    </row>
    <row r="10003" spans="1:16" s="3084" customFormat="1" ht="15">
      <c r="A10003" s="3085"/>
      <c r="K10003" s="3168"/>
      <c r="L10003" s="3085"/>
      <c r="M10003" s="3085"/>
      <c r="N10003" s="3085"/>
      <c r="P10003" s="3206"/>
    </row>
    <row r="10004" spans="1:16" s="3084" customFormat="1" ht="15">
      <c r="A10004" s="3085"/>
      <c r="K10004" s="3168"/>
      <c r="L10004" s="3085"/>
      <c r="M10004" s="3085"/>
      <c r="N10004" s="3085"/>
      <c r="P10004" s="3206"/>
    </row>
    <row r="10005" spans="1:16" s="3084" customFormat="1" ht="15">
      <c r="A10005" s="3085"/>
      <c r="K10005" s="3168"/>
      <c r="L10005" s="3085"/>
      <c r="M10005" s="3085"/>
      <c r="N10005" s="3085"/>
      <c r="P10005" s="3206"/>
    </row>
    <row r="10006" spans="1:16" s="3084" customFormat="1" ht="15">
      <c r="A10006" s="3085"/>
      <c r="K10006" s="3168"/>
      <c r="L10006" s="3085"/>
      <c r="M10006" s="3085"/>
      <c r="N10006" s="3085"/>
      <c r="P10006" s="3206"/>
    </row>
    <row r="10007" spans="1:16" s="3084" customFormat="1" ht="15">
      <c r="A10007" s="3085"/>
      <c r="K10007" s="3168"/>
      <c r="L10007" s="3085"/>
      <c r="M10007" s="3085"/>
      <c r="N10007" s="3085"/>
      <c r="P10007" s="3206"/>
    </row>
    <row r="10008" spans="1:16" s="3084" customFormat="1" ht="15">
      <c r="A10008" s="3085"/>
      <c r="K10008" s="3168"/>
      <c r="L10008" s="3085"/>
      <c r="M10008" s="3085"/>
      <c r="N10008" s="3085"/>
      <c r="P10008" s="3206"/>
    </row>
    <row r="10009" spans="1:16" s="3084" customFormat="1" ht="15">
      <c r="A10009" s="3085"/>
      <c r="K10009" s="3168"/>
      <c r="L10009" s="3085"/>
      <c r="M10009" s="3085"/>
      <c r="N10009" s="3085"/>
      <c r="P10009" s="3206"/>
    </row>
    <row r="10010" spans="1:16" s="3084" customFormat="1" ht="15">
      <c r="A10010" s="3085"/>
      <c r="K10010" s="3168"/>
      <c r="L10010" s="3085"/>
      <c r="M10010" s="3085"/>
      <c r="N10010" s="3085"/>
      <c r="P10010" s="3206"/>
    </row>
    <row r="10011" spans="1:16" s="3084" customFormat="1" ht="15">
      <c r="A10011" s="3085"/>
      <c r="K10011" s="3168"/>
      <c r="L10011" s="3085"/>
      <c r="M10011" s="3085"/>
      <c r="N10011" s="3085"/>
      <c r="P10011" s="3206"/>
    </row>
    <row r="10012" spans="1:16" s="3084" customFormat="1" ht="15">
      <c r="A10012" s="3085"/>
      <c r="K10012" s="3168"/>
      <c r="L10012" s="3085"/>
      <c r="M10012" s="3085"/>
      <c r="N10012" s="3085"/>
      <c r="P10012" s="3206"/>
    </row>
    <row r="10013" spans="1:16" s="3084" customFormat="1" ht="15">
      <c r="A10013" s="3085"/>
      <c r="K10013" s="3168"/>
      <c r="L10013" s="3085"/>
      <c r="M10013" s="3085"/>
      <c r="N10013" s="3085"/>
      <c r="P10013" s="3206"/>
    </row>
    <row r="10014" spans="1:16" s="3084" customFormat="1" ht="15">
      <c r="A10014" s="3085"/>
      <c r="K10014" s="3168"/>
      <c r="L10014" s="3085"/>
      <c r="M10014" s="3085"/>
      <c r="N10014" s="3085"/>
      <c r="P10014" s="3206"/>
    </row>
    <row r="10015" spans="1:16" s="3084" customFormat="1" ht="15">
      <c r="A10015" s="3085"/>
      <c r="K10015" s="3168"/>
      <c r="L10015" s="3085"/>
      <c r="M10015" s="3085"/>
      <c r="N10015" s="3085"/>
      <c r="P10015" s="3206"/>
    </row>
    <row r="10016" spans="1:16" s="3084" customFormat="1" ht="15">
      <c r="A10016" s="3085"/>
      <c r="K10016" s="3168"/>
      <c r="L10016" s="3085"/>
      <c r="M10016" s="3085"/>
      <c r="N10016" s="3085"/>
      <c r="P10016" s="3206"/>
    </row>
    <row r="10017" spans="1:16" s="3084" customFormat="1" ht="15">
      <c r="A10017" s="3085"/>
      <c r="K10017" s="3168"/>
      <c r="L10017" s="3085"/>
      <c r="M10017" s="3085"/>
      <c r="N10017" s="3085"/>
      <c r="P10017" s="3206"/>
    </row>
    <row r="10018" spans="1:16" s="3084" customFormat="1" ht="15">
      <c r="A10018" s="3085"/>
      <c r="K10018" s="3168"/>
      <c r="L10018" s="3085"/>
      <c r="M10018" s="3085"/>
      <c r="N10018" s="3085"/>
      <c r="P10018" s="3206"/>
    </row>
    <row r="10019" spans="1:16" s="3084" customFormat="1" ht="15">
      <c r="A10019" s="3085"/>
      <c r="K10019" s="3168"/>
      <c r="L10019" s="3085"/>
      <c r="M10019" s="3085"/>
      <c r="N10019" s="3085"/>
      <c r="P10019" s="3206"/>
    </row>
    <row r="10020" spans="1:16" s="3084" customFormat="1" ht="15">
      <c r="A10020" s="3085"/>
      <c r="K10020" s="3168"/>
      <c r="L10020" s="3085"/>
      <c r="M10020" s="3085"/>
      <c r="N10020" s="3085"/>
      <c r="P10020" s="3206"/>
    </row>
    <row r="10021" spans="1:16" s="3084" customFormat="1" ht="15">
      <c r="A10021" s="3085"/>
      <c r="K10021" s="3168"/>
      <c r="L10021" s="3085"/>
      <c r="M10021" s="3085"/>
      <c r="N10021" s="3085"/>
      <c r="P10021" s="3206"/>
    </row>
    <row r="10022" spans="1:16" s="3084" customFormat="1" ht="15">
      <c r="A10022" s="3085"/>
      <c r="K10022" s="3168"/>
      <c r="L10022" s="3085"/>
      <c r="M10022" s="3085"/>
      <c r="N10022" s="3085"/>
      <c r="P10022" s="3206"/>
    </row>
    <row r="10023" spans="1:16" s="3084" customFormat="1" ht="15">
      <c r="A10023" s="3085"/>
      <c r="K10023" s="3168"/>
      <c r="L10023" s="3085"/>
      <c r="M10023" s="3085"/>
      <c r="N10023" s="3085"/>
      <c r="P10023" s="3206"/>
    </row>
    <row r="10024" spans="1:16" s="3084" customFormat="1" ht="15">
      <c r="A10024" s="3085"/>
      <c r="K10024" s="3168"/>
      <c r="L10024" s="3085"/>
      <c r="M10024" s="3085"/>
      <c r="N10024" s="3085"/>
      <c r="P10024" s="3206"/>
    </row>
    <row r="10025" spans="1:16" s="3084" customFormat="1" ht="15">
      <c r="A10025" s="3085"/>
      <c r="K10025" s="3168"/>
      <c r="L10025" s="3085"/>
      <c r="M10025" s="3085"/>
      <c r="N10025" s="3085"/>
      <c r="P10025" s="3206"/>
    </row>
    <row r="10026" spans="1:16" s="3084" customFormat="1" ht="15">
      <c r="A10026" s="3085"/>
      <c r="K10026" s="3168"/>
      <c r="L10026" s="3085"/>
      <c r="M10026" s="3085"/>
      <c r="N10026" s="3085"/>
      <c r="P10026" s="3206"/>
    </row>
    <row r="10027" spans="1:16" s="3084" customFormat="1" ht="15">
      <c r="A10027" s="3085"/>
      <c r="K10027" s="3168"/>
      <c r="L10027" s="3085"/>
      <c r="M10027" s="3085"/>
      <c r="N10027" s="3085"/>
      <c r="P10027" s="3206"/>
    </row>
    <row r="10028" spans="1:16" s="3084" customFormat="1" ht="15">
      <c r="A10028" s="3085"/>
      <c r="K10028" s="3168"/>
      <c r="L10028" s="3085"/>
      <c r="M10028" s="3085"/>
      <c r="N10028" s="3085"/>
      <c r="P10028" s="3206"/>
    </row>
    <row r="10029" spans="1:16" s="3084" customFormat="1" ht="15">
      <c r="A10029" s="3085"/>
      <c r="K10029" s="3168"/>
      <c r="L10029" s="3085"/>
      <c r="M10029" s="3085"/>
      <c r="N10029" s="3085"/>
      <c r="P10029" s="3206"/>
    </row>
    <row r="10030" spans="1:16" s="3084" customFormat="1" ht="15">
      <c r="A10030" s="3085"/>
      <c r="K10030" s="3168"/>
      <c r="L10030" s="3085"/>
      <c r="M10030" s="3085"/>
      <c r="N10030" s="3085"/>
      <c r="P10030" s="3206"/>
    </row>
    <row r="10031" spans="1:16" s="3084" customFormat="1" ht="15">
      <c r="A10031" s="3085"/>
      <c r="K10031" s="3168"/>
      <c r="L10031" s="3085"/>
      <c r="M10031" s="3085"/>
      <c r="N10031" s="3085"/>
      <c r="P10031" s="3206"/>
    </row>
    <row r="10032" spans="1:16" s="3084" customFormat="1" ht="15">
      <c r="A10032" s="3085"/>
      <c r="K10032" s="3168"/>
      <c r="L10032" s="3085"/>
      <c r="M10032" s="3085"/>
      <c r="N10032" s="3085"/>
      <c r="P10032" s="3206"/>
    </row>
    <row r="10033" spans="1:16" s="3084" customFormat="1" ht="15">
      <c r="A10033" s="3085"/>
      <c r="K10033" s="3168"/>
      <c r="L10033" s="3085"/>
      <c r="M10033" s="3085"/>
      <c r="N10033" s="3085"/>
      <c r="P10033" s="3206"/>
    </row>
    <row r="10034" spans="1:16" s="3084" customFormat="1" ht="15">
      <c r="A10034" s="3085"/>
      <c r="K10034" s="3168"/>
      <c r="L10034" s="3085"/>
      <c r="M10034" s="3085"/>
      <c r="N10034" s="3085"/>
      <c r="P10034" s="3206"/>
    </row>
    <row r="10035" spans="1:16" s="3084" customFormat="1" ht="15">
      <c r="A10035" s="3085"/>
      <c r="K10035" s="3168"/>
      <c r="L10035" s="3085"/>
      <c r="M10035" s="3085"/>
      <c r="N10035" s="3085"/>
      <c r="P10035" s="3206"/>
    </row>
    <row r="10036" spans="1:16" s="3084" customFormat="1" ht="15">
      <c r="A10036" s="3085"/>
      <c r="K10036" s="3168"/>
      <c r="L10036" s="3085"/>
      <c r="M10036" s="3085"/>
      <c r="N10036" s="3085"/>
      <c r="P10036" s="3206"/>
    </row>
    <row r="10037" spans="1:16" s="3084" customFormat="1" ht="15">
      <c r="A10037" s="3085"/>
      <c r="K10037" s="3168"/>
      <c r="L10037" s="3085"/>
      <c r="M10037" s="3085"/>
      <c r="N10037" s="3085"/>
      <c r="P10037" s="3206"/>
    </row>
    <row r="10038" spans="1:16" s="3084" customFormat="1" ht="15">
      <c r="A10038" s="3085"/>
      <c r="K10038" s="3168"/>
      <c r="L10038" s="3085"/>
      <c r="M10038" s="3085"/>
      <c r="N10038" s="3085"/>
      <c r="P10038" s="3206"/>
    </row>
    <row r="10039" spans="1:16" s="3084" customFormat="1" ht="15">
      <c r="A10039" s="3085"/>
      <c r="K10039" s="3168"/>
      <c r="L10039" s="3085"/>
      <c r="M10039" s="3085"/>
      <c r="N10039" s="3085"/>
      <c r="P10039" s="3206"/>
    </row>
    <row r="10040" spans="1:16" s="3084" customFormat="1" ht="15">
      <c r="A10040" s="3085"/>
      <c r="K10040" s="3168"/>
      <c r="L10040" s="3085"/>
      <c r="M10040" s="3085"/>
      <c r="N10040" s="3085"/>
      <c r="P10040" s="3206"/>
    </row>
    <row r="10041" spans="1:16" s="3084" customFormat="1" ht="15">
      <c r="A10041" s="3085"/>
      <c r="K10041" s="3168"/>
      <c r="L10041" s="3085"/>
      <c r="M10041" s="3085"/>
      <c r="N10041" s="3085"/>
      <c r="P10041" s="3206"/>
    </row>
    <row r="10042" spans="1:16" s="3084" customFormat="1" ht="15">
      <c r="A10042" s="3085"/>
      <c r="K10042" s="3168"/>
      <c r="L10042" s="3085"/>
      <c r="M10042" s="3085"/>
      <c r="N10042" s="3085"/>
      <c r="P10042" s="3206"/>
    </row>
    <row r="10043" spans="1:16" s="3084" customFormat="1" ht="15">
      <c r="A10043" s="3085"/>
      <c r="K10043" s="3168"/>
      <c r="L10043" s="3085"/>
      <c r="M10043" s="3085"/>
      <c r="N10043" s="3085"/>
      <c r="P10043" s="3206"/>
    </row>
    <row r="10044" spans="1:16" s="3084" customFormat="1" ht="15">
      <c r="A10044" s="3085"/>
      <c r="K10044" s="3168"/>
      <c r="L10044" s="3085"/>
      <c r="M10044" s="3085"/>
      <c r="N10044" s="3085"/>
      <c r="P10044" s="3206"/>
    </row>
    <row r="10045" spans="1:16" s="3084" customFormat="1" ht="15">
      <c r="A10045" s="3085"/>
      <c r="K10045" s="3168"/>
      <c r="L10045" s="3085"/>
      <c r="M10045" s="3085"/>
      <c r="N10045" s="3085"/>
      <c r="P10045" s="3206"/>
    </row>
    <row r="10046" spans="1:16" s="3084" customFormat="1" ht="15">
      <c r="A10046" s="3085"/>
      <c r="K10046" s="3168"/>
      <c r="L10046" s="3085"/>
      <c r="M10046" s="3085"/>
      <c r="N10046" s="3085"/>
      <c r="P10046" s="3206"/>
    </row>
    <row r="10047" spans="1:16" s="3084" customFormat="1" ht="15">
      <c r="A10047" s="3085"/>
      <c r="K10047" s="3168"/>
      <c r="L10047" s="3085"/>
      <c r="M10047" s="3085"/>
      <c r="N10047" s="3085"/>
      <c r="P10047" s="3206"/>
    </row>
    <row r="10048" spans="1:16" s="3084" customFormat="1" ht="15">
      <c r="A10048" s="3085"/>
      <c r="K10048" s="3168"/>
      <c r="L10048" s="3085"/>
      <c r="M10048" s="3085"/>
      <c r="N10048" s="3085"/>
      <c r="P10048" s="3206"/>
    </row>
    <row r="10049" spans="1:16" s="3084" customFormat="1" ht="15">
      <c r="A10049" s="3085"/>
      <c r="K10049" s="3168"/>
      <c r="L10049" s="3085"/>
      <c r="M10049" s="3085"/>
      <c r="N10049" s="3085"/>
      <c r="P10049" s="3206"/>
    </row>
    <row r="10050" spans="1:16" s="3084" customFormat="1" ht="15">
      <c r="A10050" s="3085"/>
      <c r="K10050" s="3168"/>
      <c r="L10050" s="3085"/>
      <c r="M10050" s="3085"/>
      <c r="N10050" s="3085"/>
      <c r="P10050" s="3206"/>
    </row>
    <row r="10051" spans="1:16" s="3084" customFormat="1" ht="15">
      <c r="A10051" s="3085"/>
      <c r="K10051" s="3168"/>
      <c r="L10051" s="3085"/>
      <c r="M10051" s="3085"/>
      <c r="N10051" s="3085"/>
      <c r="P10051" s="3206"/>
    </row>
    <row r="10052" spans="1:16" s="3084" customFormat="1" ht="15">
      <c r="A10052" s="3085"/>
      <c r="K10052" s="3168"/>
      <c r="L10052" s="3085"/>
      <c r="M10052" s="3085"/>
      <c r="N10052" s="3085"/>
      <c r="P10052" s="3206"/>
    </row>
    <row r="10053" spans="1:16" s="3084" customFormat="1" ht="15">
      <c r="A10053" s="3085"/>
      <c r="K10053" s="3168"/>
      <c r="L10053" s="3085"/>
      <c r="M10053" s="3085"/>
      <c r="N10053" s="3085"/>
      <c r="P10053" s="3206"/>
    </row>
    <row r="10054" spans="1:16" s="3084" customFormat="1" ht="15">
      <c r="A10054" s="3085"/>
      <c r="K10054" s="3168"/>
      <c r="L10054" s="3085"/>
      <c r="M10054" s="3085"/>
      <c r="N10054" s="3085"/>
      <c r="P10054" s="3206"/>
    </row>
    <row r="10055" spans="1:16" s="3084" customFormat="1" ht="15">
      <c r="A10055" s="3085"/>
      <c r="K10055" s="3168"/>
      <c r="L10055" s="3085"/>
      <c r="M10055" s="3085"/>
      <c r="N10055" s="3085"/>
      <c r="P10055" s="3206"/>
    </row>
    <row r="10056" spans="1:16" s="3084" customFormat="1" ht="15">
      <c r="A10056" s="3085"/>
      <c r="K10056" s="3168"/>
      <c r="L10056" s="3085"/>
      <c r="M10056" s="3085"/>
      <c r="N10056" s="3085"/>
      <c r="P10056" s="3206"/>
    </row>
    <row r="10057" spans="1:16" s="3084" customFormat="1" ht="15">
      <c r="A10057" s="3085"/>
      <c r="K10057" s="3168"/>
      <c r="L10057" s="3085"/>
      <c r="M10057" s="3085"/>
      <c r="N10057" s="3085"/>
      <c r="P10057" s="3206"/>
    </row>
    <row r="10058" spans="1:16" s="3084" customFormat="1" ht="15">
      <c r="A10058" s="3085"/>
      <c r="K10058" s="3168"/>
      <c r="L10058" s="3085"/>
      <c r="M10058" s="3085"/>
      <c r="N10058" s="3085"/>
      <c r="P10058" s="3206"/>
    </row>
    <row r="10059" spans="1:16" s="3084" customFormat="1" ht="15">
      <c r="A10059" s="3085"/>
      <c r="K10059" s="3168"/>
      <c r="L10059" s="3085"/>
      <c r="M10059" s="3085"/>
      <c r="N10059" s="3085"/>
      <c r="P10059" s="3206"/>
    </row>
    <row r="10060" spans="1:16" s="3084" customFormat="1" ht="15">
      <c r="A10060" s="3085"/>
      <c r="K10060" s="3168"/>
      <c r="L10060" s="3085"/>
      <c r="M10060" s="3085"/>
      <c r="N10060" s="3085"/>
      <c r="P10060" s="3206"/>
    </row>
    <row r="10061" spans="1:16" s="3084" customFormat="1" ht="15">
      <c r="A10061" s="3085"/>
      <c r="K10061" s="3168"/>
      <c r="L10061" s="3085"/>
      <c r="M10061" s="3085"/>
      <c r="N10061" s="3085"/>
      <c r="P10061" s="3206"/>
    </row>
    <row r="10062" spans="1:16" s="3084" customFormat="1" ht="15">
      <c r="A10062" s="3085"/>
      <c r="K10062" s="3168"/>
      <c r="L10062" s="3085"/>
      <c r="M10062" s="3085"/>
      <c r="N10062" s="3085"/>
      <c r="P10062" s="3206"/>
    </row>
    <row r="10063" spans="1:16" s="3084" customFormat="1" ht="15">
      <c r="A10063" s="3085"/>
      <c r="K10063" s="3168"/>
      <c r="L10063" s="3085"/>
      <c r="M10063" s="3085"/>
      <c r="N10063" s="3085"/>
      <c r="P10063" s="3206"/>
    </row>
    <row r="10064" spans="1:16" s="3084" customFormat="1" ht="15">
      <c r="A10064" s="3085"/>
      <c r="K10064" s="3168"/>
      <c r="L10064" s="3085"/>
      <c r="M10064" s="3085"/>
      <c r="N10064" s="3085"/>
      <c r="P10064" s="3206"/>
    </row>
    <row r="10065" spans="1:16" s="3084" customFormat="1" ht="15">
      <c r="A10065" s="3085"/>
      <c r="K10065" s="3168"/>
      <c r="L10065" s="3085"/>
      <c r="M10065" s="3085"/>
      <c r="N10065" s="3085"/>
      <c r="P10065" s="3206"/>
    </row>
    <row r="10066" spans="1:16" s="3084" customFormat="1" ht="15">
      <c r="A10066" s="3085"/>
      <c r="K10066" s="3168"/>
      <c r="L10066" s="3085"/>
      <c r="M10066" s="3085"/>
      <c r="N10066" s="3085"/>
      <c r="P10066" s="3206"/>
    </row>
    <row r="10067" spans="1:16" s="3084" customFormat="1" ht="15">
      <c r="A10067" s="3085"/>
      <c r="K10067" s="3168"/>
      <c r="L10067" s="3085"/>
      <c r="M10067" s="3085"/>
      <c r="N10067" s="3085"/>
      <c r="P10067" s="3206"/>
    </row>
    <row r="10068" spans="1:16" s="3084" customFormat="1" ht="15">
      <c r="A10068" s="3085"/>
      <c r="K10068" s="3168"/>
      <c r="L10068" s="3085"/>
      <c r="M10068" s="3085"/>
      <c r="N10068" s="3085"/>
      <c r="P10068" s="3206"/>
    </row>
    <row r="10069" spans="1:16" s="3084" customFormat="1" ht="15">
      <c r="A10069" s="3085"/>
      <c r="K10069" s="3168"/>
      <c r="L10069" s="3085"/>
      <c r="M10069" s="3085"/>
      <c r="N10069" s="3085"/>
      <c r="P10069" s="3206"/>
    </row>
    <row r="10070" spans="1:16" s="3084" customFormat="1" ht="15">
      <c r="A10070" s="3085"/>
      <c r="K10070" s="3168"/>
      <c r="L10070" s="3085"/>
      <c r="M10070" s="3085"/>
      <c r="N10070" s="3085"/>
      <c r="P10070" s="3206"/>
    </row>
    <row r="10071" spans="1:16" s="3084" customFormat="1" ht="15">
      <c r="A10071" s="3085"/>
      <c r="K10071" s="3168"/>
      <c r="L10071" s="3085"/>
      <c r="M10071" s="3085"/>
      <c r="N10071" s="3085"/>
      <c r="P10071" s="3206"/>
    </row>
    <row r="10072" spans="1:16" s="3084" customFormat="1" ht="15">
      <c r="A10072" s="3085"/>
      <c r="K10072" s="3168"/>
      <c r="L10072" s="3085"/>
      <c r="M10072" s="3085"/>
      <c r="N10072" s="3085"/>
      <c r="P10072" s="3206"/>
    </row>
    <row r="10073" spans="1:16" s="3084" customFormat="1" ht="15">
      <c r="A10073" s="3085"/>
      <c r="K10073" s="3168"/>
      <c r="L10073" s="3085"/>
      <c r="M10073" s="3085"/>
      <c r="N10073" s="3085"/>
      <c r="P10073" s="3206"/>
    </row>
    <row r="10074" spans="1:16" s="3084" customFormat="1" ht="15">
      <c r="A10074" s="3085"/>
      <c r="K10074" s="3168"/>
      <c r="L10074" s="3085"/>
      <c r="M10074" s="3085"/>
      <c r="N10074" s="3085"/>
      <c r="P10074" s="3206"/>
    </row>
    <row r="10075" spans="1:16" s="3084" customFormat="1" ht="15">
      <c r="A10075" s="3085"/>
      <c r="K10075" s="3168"/>
      <c r="L10075" s="3085"/>
      <c r="M10075" s="3085"/>
      <c r="N10075" s="3085"/>
      <c r="P10075" s="3206"/>
    </row>
    <row r="10076" spans="1:16" s="3084" customFormat="1" ht="15">
      <c r="A10076" s="3085"/>
      <c r="K10076" s="3168"/>
      <c r="L10076" s="3085"/>
      <c r="M10076" s="3085"/>
      <c r="N10076" s="3085"/>
      <c r="P10076" s="3206"/>
    </row>
    <row r="10077" spans="1:16" s="3084" customFormat="1" ht="15">
      <c r="A10077" s="3085"/>
      <c r="K10077" s="3168"/>
      <c r="L10077" s="3085"/>
      <c r="M10077" s="3085"/>
      <c r="N10077" s="3085"/>
      <c r="P10077" s="3206"/>
    </row>
    <row r="10078" spans="1:16" s="3084" customFormat="1" ht="15">
      <c r="A10078" s="3085"/>
      <c r="K10078" s="3168"/>
      <c r="L10078" s="3085"/>
      <c r="M10078" s="3085"/>
      <c r="N10078" s="3085"/>
      <c r="P10078" s="3206"/>
    </row>
    <row r="10079" spans="1:16" s="3084" customFormat="1" ht="15">
      <c r="A10079" s="3085"/>
      <c r="K10079" s="3168"/>
      <c r="L10079" s="3085"/>
      <c r="M10079" s="3085"/>
      <c r="N10079" s="3085"/>
      <c r="P10079" s="3206"/>
    </row>
    <row r="10080" spans="1:16" s="3084" customFormat="1" ht="15">
      <c r="A10080" s="3085"/>
      <c r="K10080" s="3168"/>
      <c r="L10080" s="3085"/>
      <c r="M10080" s="3085"/>
      <c r="N10080" s="3085"/>
      <c r="P10080" s="3206"/>
    </row>
    <row r="10081" spans="1:16" s="3084" customFormat="1" ht="15">
      <c r="A10081" s="3085"/>
      <c r="K10081" s="3168"/>
      <c r="L10081" s="3085"/>
      <c r="M10081" s="3085"/>
      <c r="N10081" s="3085"/>
      <c r="P10081" s="3206"/>
    </row>
    <row r="10082" spans="1:16" s="3084" customFormat="1" ht="15">
      <c r="A10082" s="3085"/>
      <c r="K10082" s="3168"/>
      <c r="L10082" s="3085"/>
      <c r="M10082" s="3085"/>
      <c r="N10082" s="3085"/>
      <c r="P10082" s="3206"/>
    </row>
    <row r="10083" spans="1:16" s="3084" customFormat="1" ht="15">
      <c r="A10083" s="3085"/>
      <c r="K10083" s="3168"/>
      <c r="L10083" s="3085"/>
      <c r="M10083" s="3085"/>
      <c r="N10083" s="3085"/>
      <c r="P10083" s="3206"/>
    </row>
    <row r="10084" spans="1:16" s="3084" customFormat="1" ht="15">
      <c r="A10084" s="3085"/>
      <c r="K10084" s="3168"/>
      <c r="L10084" s="3085"/>
      <c r="M10084" s="3085"/>
      <c r="N10084" s="3085"/>
      <c r="P10084" s="3206"/>
    </row>
    <row r="10085" spans="1:16" s="3084" customFormat="1" ht="15">
      <c r="A10085" s="3085"/>
      <c r="K10085" s="3168"/>
      <c r="L10085" s="3085"/>
      <c r="M10085" s="3085"/>
      <c r="N10085" s="3085"/>
      <c r="P10085" s="3206"/>
    </row>
    <row r="10086" spans="1:16" s="3084" customFormat="1" ht="15">
      <c r="A10086" s="3085"/>
      <c r="K10086" s="3168"/>
      <c r="L10086" s="3085"/>
      <c r="M10086" s="3085"/>
      <c r="N10086" s="3085"/>
      <c r="P10086" s="3206"/>
    </row>
    <row r="10087" spans="1:16" s="3084" customFormat="1" ht="15">
      <c r="A10087" s="3085"/>
      <c r="K10087" s="3168"/>
      <c r="L10087" s="3085"/>
      <c r="M10087" s="3085"/>
      <c r="N10087" s="3085"/>
      <c r="P10087" s="3206"/>
    </row>
    <row r="10088" spans="1:16" s="3084" customFormat="1" ht="15">
      <c r="A10088" s="3085"/>
      <c r="K10088" s="3168"/>
      <c r="L10088" s="3085"/>
      <c r="M10088" s="3085"/>
      <c r="N10088" s="3085"/>
      <c r="P10088" s="3206"/>
    </row>
    <row r="10089" spans="1:16" s="3084" customFormat="1" ht="15">
      <c r="A10089" s="3085"/>
      <c r="K10089" s="3168"/>
      <c r="L10089" s="3085"/>
      <c r="M10089" s="3085"/>
      <c r="N10089" s="3085"/>
      <c r="P10089" s="3206"/>
    </row>
    <row r="10090" spans="1:16" s="3084" customFormat="1" ht="15">
      <c r="A10090" s="3085"/>
      <c r="K10090" s="3168"/>
      <c r="L10090" s="3085"/>
      <c r="M10090" s="3085"/>
      <c r="N10090" s="3085"/>
      <c r="P10090" s="3206"/>
    </row>
    <row r="10091" spans="1:16" s="3084" customFormat="1" ht="15">
      <c r="A10091" s="3085"/>
      <c r="K10091" s="3168"/>
      <c r="L10091" s="3085"/>
      <c r="M10091" s="3085"/>
      <c r="N10091" s="3085"/>
      <c r="P10091" s="3206"/>
    </row>
    <row r="10092" spans="1:16" s="3084" customFormat="1" ht="15">
      <c r="A10092" s="3085"/>
      <c r="K10092" s="3168"/>
      <c r="L10092" s="3085"/>
      <c r="M10092" s="3085"/>
      <c r="N10092" s="3085"/>
      <c r="P10092" s="3206"/>
    </row>
    <row r="10093" spans="1:16" s="3084" customFormat="1" ht="15">
      <c r="A10093" s="3085"/>
      <c r="K10093" s="3168"/>
      <c r="L10093" s="3085"/>
      <c r="M10093" s="3085"/>
      <c r="N10093" s="3085"/>
      <c r="P10093" s="3206"/>
    </row>
    <row r="10094" spans="1:16" s="3084" customFormat="1" ht="15">
      <c r="A10094" s="3085"/>
      <c r="K10094" s="3168"/>
      <c r="L10094" s="3085"/>
      <c r="M10094" s="3085"/>
      <c r="N10094" s="3085"/>
      <c r="P10094" s="3206"/>
    </row>
    <row r="10095" spans="1:16" s="3084" customFormat="1" ht="15">
      <c r="A10095" s="3085"/>
      <c r="K10095" s="3168"/>
      <c r="L10095" s="3085"/>
      <c r="M10095" s="3085"/>
      <c r="N10095" s="3085"/>
      <c r="P10095" s="3206"/>
    </row>
    <row r="10096" spans="1:16" s="3084" customFormat="1" ht="15">
      <c r="A10096" s="3085"/>
      <c r="K10096" s="3168"/>
      <c r="L10096" s="3085"/>
      <c r="M10096" s="3085"/>
      <c r="N10096" s="3085"/>
      <c r="P10096" s="3206"/>
    </row>
    <row r="10097" spans="1:16" s="3084" customFormat="1" ht="15">
      <c r="A10097" s="3085"/>
      <c r="K10097" s="3168"/>
      <c r="L10097" s="3085"/>
      <c r="M10097" s="3085"/>
      <c r="N10097" s="3085"/>
      <c r="P10097" s="3206"/>
    </row>
    <row r="10098" spans="1:16" s="3084" customFormat="1" ht="15">
      <c r="A10098" s="3085"/>
      <c r="K10098" s="3168"/>
      <c r="L10098" s="3085"/>
      <c r="M10098" s="3085"/>
      <c r="N10098" s="3085"/>
      <c r="P10098" s="3206"/>
    </row>
    <row r="10099" spans="1:16" s="3084" customFormat="1" ht="15">
      <c r="A10099" s="3085"/>
      <c r="K10099" s="3168"/>
      <c r="L10099" s="3085"/>
      <c r="M10099" s="3085"/>
      <c r="N10099" s="3085"/>
      <c r="P10099" s="3206"/>
    </row>
    <row r="10100" spans="1:16" s="3084" customFormat="1" ht="15">
      <c r="A10100" s="3085"/>
      <c r="K10100" s="3168"/>
      <c r="L10100" s="3085"/>
      <c r="M10100" s="3085"/>
      <c r="N10100" s="3085"/>
      <c r="P10100" s="3206"/>
    </row>
    <row r="10101" spans="1:16" s="3084" customFormat="1" ht="15">
      <c r="A10101" s="3085"/>
      <c r="K10101" s="3168"/>
      <c r="L10101" s="3085"/>
      <c r="M10101" s="3085"/>
      <c r="N10101" s="3085"/>
      <c r="P10101" s="3206"/>
    </row>
    <row r="10102" spans="1:16" s="3084" customFormat="1" ht="15">
      <c r="A10102" s="3085"/>
      <c r="K10102" s="3168"/>
      <c r="L10102" s="3085"/>
      <c r="M10102" s="3085"/>
      <c r="N10102" s="3085"/>
      <c r="P10102" s="3206"/>
    </row>
    <row r="10103" spans="1:16" s="3084" customFormat="1" ht="15">
      <c r="A10103" s="3085"/>
      <c r="K10103" s="3168"/>
      <c r="L10103" s="3085"/>
      <c r="M10103" s="3085"/>
      <c r="N10103" s="3085"/>
      <c r="P10103" s="3206"/>
    </row>
    <row r="10104" spans="1:16" s="3084" customFormat="1" ht="15">
      <c r="A10104" s="3085"/>
      <c r="K10104" s="3168"/>
      <c r="L10104" s="3085"/>
      <c r="M10104" s="3085"/>
      <c r="N10104" s="3085"/>
      <c r="P10104" s="3206"/>
    </row>
    <row r="10105" spans="1:16" s="3084" customFormat="1" ht="15">
      <c r="A10105" s="3085"/>
      <c r="K10105" s="3168"/>
      <c r="L10105" s="3085"/>
      <c r="M10105" s="3085"/>
      <c r="N10105" s="3085"/>
      <c r="P10105" s="3206"/>
    </row>
    <row r="10106" spans="1:16" s="3084" customFormat="1" ht="15">
      <c r="A10106" s="3085"/>
      <c r="K10106" s="3168"/>
      <c r="L10106" s="3085"/>
      <c r="M10106" s="3085"/>
      <c r="N10106" s="3085"/>
      <c r="P10106" s="3206"/>
    </row>
    <row r="10107" spans="1:16" s="3084" customFormat="1" ht="15">
      <c r="A10107" s="3085"/>
      <c r="K10107" s="3168"/>
      <c r="L10107" s="3085"/>
      <c r="M10107" s="3085"/>
      <c r="N10107" s="3085"/>
      <c r="P10107" s="3206"/>
    </row>
    <row r="10108" spans="1:16" s="3084" customFormat="1" ht="15">
      <c r="A10108" s="3085"/>
      <c r="K10108" s="3168"/>
      <c r="L10108" s="3085"/>
      <c r="M10108" s="3085"/>
      <c r="N10108" s="3085"/>
      <c r="P10108" s="3206"/>
    </row>
    <row r="10109" spans="1:16" s="3084" customFormat="1" ht="15">
      <c r="A10109" s="3085"/>
      <c r="K10109" s="3168"/>
      <c r="L10109" s="3085"/>
      <c r="M10109" s="3085"/>
      <c r="N10109" s="3085"/>
      <c r="P10109" s="3206"/>
    </row>
    <row r="10110" spans="1:16" s="3084" customFormat="1" ht="15">
      <c r="A10110" s="3085"/>
      <c r="K10110" s="3168"/>
      <c r="L10110" s="3085"/>
      <c r="M10110" s="3085"/>
      <c r="N10110" s="3085"/>
      <c r="P10110" s="3206"/>
    </row>
    <row r="10111" spans="1:16" s="3084" customFormat="1" ht="15">
      <c r="A10111" s="3085"/>
      <c r="K10111" s="3168"/>
      <c r="L10111" s="3085"/>
      <c r="M10111" s="3085"/>
      <c r="N10111" s="3085"/>
      <c r="P10111" s="3206"/>
    </row>
    <row r="10112" spans="1:16" s="3084" customFormat="1" ht="15">
      <c r="A10112" s="3085"/>
      <c r="K10112" s="3168"/>
      <c r="L10112" s="3085"/>
      <c r="M10112" s="3085"/>
      <c r="N10112" s="3085"/>
      <c r="P10112" s="3206"/>
    </row>
    <row r="10113" spans="1:16" s="3084" customFormat="1" ht="15">
      <c r="A10113" s="3085"/>
      <c r="K10113" s="3168"/>
      <c r="L10113" s="3085"/>
      <c r="M10113" s="3085"/>
      <c r="N10113" s="3085"/>
      <c r="P10113" s="3206"/>
    </row>
    <row r="10114" spans="1:16" s="3084" customFormat="1" ht="15">
      <c r="A10114" s="3085"/>
      <c r="K10114" s="3168"/>
      <c r="L10114" s="3085"/>
      <c r="M10114" s="3085"/>
      <c r="N10114" s="3085"/>
      <c r="P10114" s="3206"/>
    </row>
    <row r="10115" spans="1:16" s="3084" customFormat="1" ht="15">
      <c r="A10115" s="3085"/>
      <c r="K10115" s="3168"/>
      <c r="L10115" s="3085"/>
      <c r="M10115" s="3085"/>
      <c r="N10115" s="3085"/>
      <c r="P10115" s="3206"/>
    </row>
    <row r="10116" spans="1:16" s="3084" customFormat="1" ht="15">
      <c r="A10116" s="3085"/>
      <c r="K10116" s="3168"/>
      <c r="L10116" s="3085"/>
      <c r="M10116" s="3085"/>
      <c r="N10116" s="3085"/>
      <c r="P10116" s="3206"/>
    </row>
    <row r="10117" spans="1:16" s="3084" customFormat="1" ht="15">
      <c r="A10117" s="3085"/>
      <c r="K10117" s="3168"/>
      <c r="L10117" s="3085"/>
      <c r="M10117" s="3085"/>
      <c r="N10117" s="3085"/>
      <c r="P10117" s="3206"/>
    </row>
    <row r="10118" spans="1:16" s="3084" customFormat="1" ht="15">
      <c r="A10118" s="3085"/>
      <c r="K10118" s="3168"/>
      <c r="L10118" s="3085"/>
      <c r="M10118" s="3085"/>
      <c r="N10118" s="3085"/>
      <c r="P10118" s="3206"/>
    </row>
    <row r="10119" spans="1:16" s="3084" customFormat="1" ht="15">
      <c r="A10119" s="3085"/>
      <c r="K10119" s="3168"/>
      <c r="L10119" s="3085"/>
      <c r="M10119" s="3085"/>
      <c r="N10119" s="3085"/>
      <c r="P10119" s="3206"/>
    </row>
    <row r="10120" spans="1:16" s="3084" customFormat="1" ht="15">
      <c r="A10120" s="3085"/>
      <c r="K10120" s="3168"/>
      <c r="L10120" s="3085"/>
      <c r="M10120" s="3085"/>
      <c r="N10120" s="3085"/>
      <c r="P10120" s="3206"/>
    </row>
    <row r="10121" spans="1:16" s="3084" customFormat="1" ht="15">
      <c r="A10121" s="3085"/>
      <c r="K10121" s="3168"/>
      <c r="L10121" s="3085"/>
      <c r="M10121" s="3085"/>
      <c r="N10121" s="3085"/>
      <c r="P10121" s="3206"/>
    </row>
    <row r="10122" spans="1:16" s="3084" customFormat="1" ht="15">
      <c r="A10122" s="3085"/>
      <c r="K10122" s="3168"/>
      <c r="L10122" s="3085"/>
      <c r="M10122" s="3085"/>
      <c r="N10122" s="3085"/>
      <c r="P10122" s="3206"/>
    </row>
    <row r="10123" spans="1:16" s="3084" customFormat="1" ht="15">
      <c r="A10123" s="3085"/>
      <c r="K10123" s="3168"/>
      <c r="L10123" s="3085"/>
      <c r="M10123" s="3085"/>
      <c r="N10123" s="3085"/>
      <c r="P10123" s="3206"/>
    </row>
    <row r="10124" spans="1:16" s="3084" customFormat="1" ht="15">
      <c r="A10124" s="3085"/>
      <c r="K10124" s="3168"/>
      <c r="L10124" s="3085"/>
      <c r="M10124" s="3085"/>
      <c r="N10124" s="3085"/>
      <c r="P10124" s="3206"/>
    </row>
    <row r="10125" spans="1:16" s="3084" customFormat="1" ht="15">
      <c r="A10125" s="3085"/>
      <c r="K10125" s="3168"/>
      <c r="L10125" s="3085"/>
      <c r="M10125" s="3085"/>
      <c r="N10125" s="3085"/>
      <c r="P10125" s="3206"/>
    </row>
    <row r="10126" spans="1:16" s="3084" customFormat="1" ht="15">
      <c r="A10126" s="3085"/>
      <c r="K10126" s="3168"/>
      <c r="L10126" s="3085"/>
      <c r="M10126" s="3085"/>
      <c r="N10126" s="3085"/>
      <c r="P10126" s="3206"/>
    </row>
    <row r="10127" spans="1:16" s="3084" customFormat="1" ht="15">
      <c r="A10127" s="3085"/>
      <c r="K10127" s="3168"/>
      <c r="L10127" s="3085"/>
      <c r="M10127" s="3085"/>
      <c r="N10127" s="3085"/>
      <c r="P10127" s="3206"/>
    </row>
    <row r="10128" spans="1:16" s="3084" customFormat="1" ht="15">
      <c r="A10128" s="3085"/>
      <c r="K10128" s="3168"/>
      <c r="L10128" s="3085"/>
      <c r="M10128" s="3085"/>
      <c r="N10128" s="3085"/>
      <c r="P10128" s="3206"/>
    </row>
    <row r="10129" spans="1:16" s="3084" customFormat="1" ht="15">
      <c r="A10129" s="3085"/>
      <c r="K10129" s="3168"/>
      <c r="L10129" s="3085"/>
      <c r="M10129" s="3085"/>
      <c r="N10129" s="3085"/>
      <c r="P10129" s="3206"/>
    </row>
    <row r="10130" spans="1:16" s="3084" customFormat="1" ht="15">
      <c r="A10130" s="3085"/>
      <c r="K10130" s="3168"/>
      <c r="L10130" s="3085"/>
      <c r="M10130" s="3085"/>
      <c r="N10130" s="3085"/>
      <c r="P10130" s="3206"/>
    </row>
    <row r="10131" spans="1:16" s="3084" customFormat="1" ht="15">
      <c r="A10131" s="3085"/>
      <c r="K10131" s="3168"/>
      <c r="L10131" s="3085"/>
      <c r="M10131" s="3085"/>
      <c r="N10131" s="3085"/>
      <c r="P10131" s="3206"/>
    </row>
    <row r="10132" spans="1:16" s="3084" customFormat="1" ht="15">
      <c r="A10132" s="3085"/>
      <c r="K10132" s="3168"/>
      <c r="L10132" s="3085"/>
      <c r="M10132" s="3085"/>
      <c r="N10132" s="3085"/>
      <c r="P10132" s="3206"/>
    </row>
    <row r="10133" spans="1:16" s="3084" customFormat="1" ht="15">
      <c r="A10133" s="3085"/>
      <c r="K10133" s="3168"/>
      <c r="L10133" s="3085"/>
      <c r="M10133" s="3085"/>
      <c r="N10133" s="3085"/>
      <c r="P10133" s="3206"/>
    </row>
    <row r="10134" spans="1:16" s="3084" customFormat="1" ht="15">
      <c r="A10134" s="3085"/>
      <c r="K10134" s="3168"/>
      <c r="L10134" s="3085"/>
      <c r="M10134" s="3085"/>
      <c r="N10134" s="3085"/>
      <c r="P10134" s="3206"/>
    </row>
    <row r="10135" spans="1:16" s="3084" customFormat="1" ht="15">
      <c r="A10135" s="3085"/>
      <c r="K10135" s="3168"/>
      <c r="L10135" s="3085"/>
      <c r="M10135" s="3085"/>
      <c r="N10135" s="3085"/>
      <c r="P10135" s="3206"/>
    </row>
    <row r="10136" spans="1:16" s="3084" customFormat="1" ht="15">
      <c r="A10136" s="3085"/>
      <c r="K10136" s="3168"/>
      <c r="L10136" s="3085"/>
      <c r="M10136" s="3085"/>
      <c r="N10136" s="3085"/>
      <c r="P10136" s="3206"/>
    </row>
    <row r="10137" spans="1:16" s="3084" customFormat="1" ht="15">
      <c r="A10137" s="3085"/>
      <c r="K10137" s="3168"/>
      <c r="L10137" s="3085"/>
      <c r="M10137" s="3085"/>
      <c r="N10137" s="3085"/>
      <c r="P10137" s="3206"/>
    </row>
    <row r="10138" spans="1:16" s="3084" customFormat="1" ht="15">
      <c r="A10138" s="3085"/>
      <c r="K10138" s="3168"/>
      <c r="L10138" s="3085"/>
      <c r="M10138" s="3085"/>
      <c r="N10138" s="3085"/>
      <c r="P10138" s="3206"/>
    </row>
    <row r="10139" spans="1:16" s="3084" customFormat="1" ht="15">
      <c r="A10139" s="3085"/>
      <c r="K10139" s="3168"/>
      <c r="L10139" s="3085"/>
      <c r="M10139" s="3085"/>
      <c r="N10139" s="3085"/>
      <c r="P10139" s="3206"/>
    </row>
    <row r="10140" spans="1:16" s="3084" customFormat="1" ht="15">
      <c r="A10140" s="3085"/>
      <c r="K10140" s="3168"/>
      <c r="L10140" s="3085"/>
      <c r="M10140" s="3085"/>
      <c r="N10140" s="3085"/>
      <c r="P10140" s="3206"/>
    </row>
    <row r="10141" spans="1:16" s="3084" customFormat="1" ht="15">
      <c r="A10141" s="3085"/>
      <c r="K10141" s="3168"/>
      <c r="L10141" s="3085"/>
      <c r="M10141" s="3085"/>
      <c r="N10141" s="3085"/>
      <c r="P10141" s="3206"/>
    </row>
    <row r="10142" spans="1:16" s="3084" customFormat="1" ht="15">
      <c r="A10142" s="3085"/>
      <c r="K10142" s="3168"/>
      <c r="L10142" s="3085"/>
      <c r="M10142" s="3085"/>
      <c r="N10142" s="3085"/>
      <c r="P10142" s="3206"/>
    </row>
    <row r="10143" spans="1:16" s="3084" customFormat="1" ht="15">
      <c r="A10143" s="3085"/>
      <c r="K10143" s="3168"/>
      <c r="L10143" s="3085"/>
      <c r="M10143" s="3085"/>
      <c r="N10143" s="3085"/>
      <c r="P10143" s="3206"/>
    </row>
    <row r="10144" spans="1:16" s="3084" customFormat="1" ht="15">
      <c r="A10144" s="3085"/>
      <c r="K10144" s="3168"/>
      <c r="L10144" s="3085"/>
      <c r="M10144" s="3085"/>
      <c r="N10144" s="3085"/>
      <c r="P10144" s="3206"/>
    </row>
    <row r="10145" spans="1:16" s="3084" customFormat="1" ht="15">
      <c r="A10145" s="3085"/>
      <c r="K10145" s="3168"/>
      <c r="L10145" s="3085"/>
      <c r="M10145" s="3085"/>
      <c r="N10145" s="3085"/>
      <c r="P10145" s="3206"/>
    </row>
    <row r="10146" spans="1:16" s="3084" customFormat="1" ht="15">
      <c r="A10146" s="3085"/>
      <c r="K10146" s="3168"/>
      <c r="L10146" s="3085"/>
      <c r="M10146" s="3085"/>
      <c r="N10146" s="3085"/>
      <c r="P10146" s="3206"/>
    </row>
    <row r="10147" spans="1:16" s="3084" customFormat="1" ht="15">
      <c r="A10147" s="3085"/>
      <c r="K10147" s="3168"/>
      <c r="L10147" s="3085"/>
      <c r="M10147" s="3085"/>
      <c r="N10147" s="3085"/>
      <c r="P10147" s="3206"/>
    </row>
    <row r="10148" spans="1:16" s="3084" customFormat="1" ht="15">
      <c r="A10148" s="3085"/>
      <c r="K10148" s="3168"/>
      <c r="L10148" s="3085"/>
      <c r="M10148" s="3085"/>
      <c r="N10148" s="3085"/>
      <c r="P10148" s="3206"/>
    </row>
    <row r="10149" spans="1:16" s="3084" customFormat="1" ht="15">
      <c r="A10149" s="3085"/>
      <c r="K10149" s="3168"/>
      <c r="L10149" s="3085"/>
      <c r="M10149" s="3085"/>
      <c r="N10149" s="3085"/>
      <c r="P10149" s="3206"/>
    </row>
    <row r="10150" spans="1:16" s="3084" customFormat="1" ht="15">
      <c r="A10150" s="3085"/>
      <c r="K10150" s="3168"/>
      <c r="L10150" s="3085"/>
      <c r="M10150" s="3085"/>
      <c r="N10150" s="3085"/>
      <c r="P10150" s="3206"/>
    </row>
    <row r="10151" spans="1:16" s="3084" customFormat="1" ht="15">
      <c r="A10151" s="3085"/>
      <c r="K10151" s="3168"/>
      <c r="L10151" s="3085"/>
      <c r="M10151" s="3085"/>
      <c r="N10151" s="3085"/>
      <c r="P10151" s="3206"/>
    </row>
    <row r="10152" spans="1:16" s="3084" customFormat="1" ht="15">
      <c r="A10152" s="3085"/>
      <c r="K10152" s="3168"/>
      <c r="L10152" s="3085"/>
      <c r="M10152" s="3085"/>
      <c r="N10152" s="3085"/>
      <c r="P10152" s="3206"/>
    </row>
    <row r="10153" spans="1:16" s="3084" customFormat="1" ht="15">
      <c r="A10153" s="3085"/>
      <c r="K10153" s="3168"/>
      <c r="L10153" s="3085"/>
      <c r="M10153" s="3085"/>
      <c r="N10153" s="3085"/>
      <c r="P10153" s="3206"/>
    </row>
    <row r="10154" spans="1:16" s="3084" customFormat="1" ht="15">
      <c r="A10154" s="3085"/>
      <c r="K10154" s="3168"/>
      <c r="L10154" s="3085"/>
      <c r="M10154" s="3085"/>
      <c r="N10154" s="3085"/>
      <c r="P10154" s="3206"/>
    </row>
    <row r="10155" spans="1:16" s="3084" customFormat="1" ht="15">
      <c r="A10155" s="3085"/>
      <c r="K10155" s="3168"/>
      <c r="L10155" s="3085"/>
      <c r="M10155" s="3085"/>
      <c r="N10155" s="3085"/>
      <c r="P10155" s="3206"/>
    </row>
    <row r="10156" spans="1:16" s="3084" customFormat="1" ht="15">
      <c r="A10156" s="3085"/>
      <c r="K10156" s="3168"/>
      <c r="L10156" s="3085"/>
      <c r="M10156" s="3085"/>
      <c r="N10156" s="3085"/>
      <c r="P10156" s="3206"/>
    </row>
    <row r="10157" spans="1:16" s="3084" customFormat="1" ht="15">
      <c r="A10157" s="3085"/>
      <c r="K10157" s="3168"/>
      <c r="L10157" s="3085"/>
      <c r="M10157" s="3085"/>
      <c r="N10157" s="3085"/>
      <c r="P10157" s="3206"/>
    </row>
    <row r="10158" spans="1:16" s="3084" customFormat="1" ht="15">
      <c r="A10158" s="3085"/>
      <c r="K10158" s="3168"/>
      <c r="L10158" s="3085"/>
      <c r="M10158" s="3085"/>
      <c r="N10158" s="3085"/>
      <c r="P10158" s="3206"/>
    </row>
    <row r="10159" spans="1:16" s="3084" customFormat="1" ht="15">
      <c r="A10159" s="3085"/>
      <c r="K10159" s="3168"/>
      <c r="L10159" s="3085"/>
      <c r="M10159" s="3085"/>
      <c r="N10159" s="3085"/>
      <c r="P10159" s="3206"/>
    </row>
    <row r="10160" spans="1:16" s="3084" customFormat="1" ht="15">
      <c r="A10160" s="3085"/>
      <c r="K10160" s="3168"/>
      <c r="L10160" s="3085"/>
      <c r="M10160" s="3085"/>
      <c r="N10160" s="3085"/>
      <c r="P10160" s="3206"/>
    </row>
    <row r="10161" spans="1:16" s="3084" customFormat="1" ht="15">
      <c r="A10161" s="3085"/>
      <c r="K10161" s="3168"/>
      <c r="L10161" s="3085"/>
      <c r="M10161" s="3085"/>
      <c r="N10161" s="3085"/>
      <c r="P10161" s="3206"/>
    </row>
    <row r="10162" spans="1:16" s="3084" customFormat="1" ht="15">
      <c r="A10162" s="3085"/>
      <c r="K10162" s="3168"/>
      <c r="L10162" s="3085"/>
      <c r="M10162" s="3085"/>
      <c r="N10162" s="3085"/>
      <c r="P10162" s="3206"/>
    </row>
    <row r="10163" spans="1:16" s="3084" customFormat="1" ht="15">
      <c r="A10163" s="3085"/>
      <c r="K10163" s="3168"/>
      <c r="L10163" s="3085"/>
      <c r="M10163" s="3085"/>
      <c r="N10163" s="3085"/>
      <c r="P10163" s="3206"/>
    </row>
    <row r="10164" spans="1:16" s="3084" customFormat="1" ht="15">
      <c r="A10164" s="3085"/>
      <c r="K10164" s="3168"/>
      <c r="L10164" s="3085"/>
      <c r="M10164" s="3085"/>
      <c r="N10164" s="3085"/>
      <c r="P10164" s="3206"/>
    </row>
    <row r="10165" spans="1:16" s="3084" customFormat="1" ht="15">
      <c r="A10165" s="3085"/>
      <c r="K10165" s="3168"/>
      <c r="L10165" s="3085"/>
      <c r="M10165" s="3085"/>
      <c r="N10165" s="3085"/>
      <c r="P10165" s="3206"/>
    </row>
    <row r="10166" spans="1:16" s="3084" customFormat="1" ht="15">
      <c r="A10166" s="3085"/>
      <c r="K10166" s="3168"/>
      <c r="L10166" s="3085"/>
      <c r="M10166" s="3085"/>
      <c r="N10166" s="3085"/>
      <c r="P10166" s="3206"/>
    </row>
    <row r="10167" spans="1:16" s="3084" customFormat="1" ht="15">
      <c r="A10167" s="3085"/>
      <c r="K10167" s="3168"/>
      <c r="L10167" s="3085"/>
      <c r="M10167" s="3085"/>
      <c r="N10167" s="3085"/>
      <c r="P10167" s="3206"/>
    </row>
    <row r="10168" spans="1:16" s="3084" customFormat="1" ht="15">
      <c r="A10168" s="3085"/>
      <c r="K10168" s="3168"/>
      <c r="L10168" s="3085"/>
      <c r="M10168" s="3085"/>
      <c r="N10168" s="3085"/>
      <c r="P10168" s="3206"/>
    </row>
    <row r="10169" spans="1:16" s="3084" customFormat="1" ht="15">
      <c r="A10169" s="3085"/>
      <c r="K10169" s="3168"/>
      <c r="L10169" s="3085"/>
      <c r="M10169" s="3085"/>
      <c r="N10169" s="3085"/>
      <c r="P10169" s="3206"/>
    </row>
    <row r="10170" spans="1:16" s="3084" customFormat="1" ht="15">
      <c r="A10170" s="3085"/>
      <c r="K10170" s="3168"/>
      <c r="L10170" s="3085"/>
      <c r="M10170" s="3085"/>
      <c r="N10170" s="3085"/>
      <c r="P10170" s="3206"/>
    </row>
    <row r="10171" spans="1:16" s="3084" customFormat="1" ht="15">
      <c r="A10171" s="3085"/>
      <c r="K10171" s="3168"/>
      <c r="L10171" s="3085"/>
      <c r="M10171" s="3085"/>
      <c r="N10171" s="3085"/>
      <c r="P10171" s="3206"/>
    </row>
    <row r="10172" spans="1:16" s="3084" customFormat="1" ht="15">
      <c r="A10172" s="3085"/>
      <c r="K10172" s="3168"/>
      <c r="L10172" s="3085"/>
      <c r="M10172" s="3085"/>
      <c r="N10172" s="3085"/>
      <c r="P10172" s="3206"/>
    </row>
    <row r="10173" spans="1:16" s="3084" customFormat="1" ht="15">
      <c r="A10173" s="3085"/>
      <c r="K10173" s="3168"/>
      <c r="L10173" s="3085"/>
      <c r="M10173" s="3085"/>
      <c r="N10173" s="3085"/>
      <c r="P10173" s="3206"/>
    </row>
    <row r="10174" spans="1:16" s="3084" customFormat="1" ht="15">
      <c r="A10174" s="3085"/>
      <c r="K10174" s="3168"/>
      <c r="L10174" s="3085"/>
      <c r="M10174" s="3085"/>
      <c r="N10174" s="3085"/>
      <c r="P10174" s="3206"/>
    </row>
    <row r="10175" spans="1:16" s="3084" customFormat="1" ht="15">
      <c r="A10175" s="3085"/>
      <c r="K10175" s="3168"/>
      <c r="L10175" s="3085"/>
      <c r="M10175" s="3085"/>
      <c r="N10175" s="3085"/>
      <c r="P10175" s="3206"/>
    </row>
    <row r="10176" spans="1:16" s="3084" customFormat="1" ht="15">
      <c r="A10176" s="3085"/>
      <c r="K10176" s="3168"/>
      <c r="L10176" s="3085"/>
      <c r="M10176" s="3085"/>
      <c r="N10176" s="3085"/>
      <c r="P10176" s="3206"/>
    </row>
    <row r="10177" spans="1:16" s="3084" customFormat="1" ht="15">
      <c r="A10177" s="3085"/>
      <c r="K10177" s="3168"/>
      <c r="L10177" s="3085"/>
      <c r="M10177" s="3085"/>
      <c r="N10177" s="3085"/>
      <c r="P10177" s="3206"/>
    </row>
    <row r="10178" spans="1:16" s="3084" customFormat="1" ht="15">
      <c r="A10178" s="3085"/>
      <c r="K10178" s="3168"/>
      <c r="L10178" s="3085"/>
      <c r="M10178" s="3085"/>
      <c r="N10178" s="3085"/>
      <c r="P10178" s="3206"/>
    </row>
    <row r="10179" spans="1:16" s="3084" customFormat="1" ht="15">
      <c r="A10179" s="3085"/>
      <c r="K10179" s="3168"/>
      <c r="L10179" s="3085"/>
      <c r="M10179" s="3085"/>
      <c r="N10179" s="3085"/>
      <c r="P10179" s="3206"/>
    </row>
    <row r="10180" spans="1:16" s="3084" customFormat="1" ht="15">
      <c r="A10180" s="3085"/>
      <c r="K10180" s="3168"/>
      <c r="L10180" s="3085"/>
      <c r="M10180" s="3085"/>
      <c r="N10180" s="3085"/>
      <c r="P10180" s="3206"/>
    </row>
    <row r="10181" spans="1:16" s="3084" customFormat="1" ht="15">
      <c r="A10181" s="3085"/>
      <c r="K10181" s="3168"/>
      <c r="L10181" s="3085"/>
      <c r="M10181" s="3085"/>
      <c r="N10181" s="3085"/>
      <c r="P10181" s="3206"/>
    </row>
    <row r="10182" spans="1:16" s="3084" customFormat="1" ht="15">
      <c r="A10182" s="3085"/>
      <c r="K10182" s="3168"/>
      <c r="L10182" s="3085"/>
      <c r="M10182" s="3085"/>
      <c r="N10182" s="3085"/>
      <c r="P10182" s="3206"/>
    </row>
    <row r="10183" spans="1:16" s="3084" customFormat="1" ht="15">
      <c r="A10183" s="3085"/>
      <c r="K10183" s="3168"/>
      <c r="L10183" s="3085"/>
      <c r="M10183" s="3085"/>
      <c r="N10183" s="3085"/>
      <c r="P10183" s="3206"/>
    </row>
    <row r="10184" spans="1:16" s="3084" customFormat="1" ht="15">
      <c r="A10184" s="3085"/>
      <c r="K10184" s="3168"/>
      <c r="L10184" s="3085"/>
      <c r="M10184" s="3085"/>
      <c r="N10184" s="3085"/>
      <c r="P10184" s="3206"/>
    </row>
    <row r="10185" spans="1:16" s="3084" customFormat="1" ht="15">
      <c r="A10185" s="3085"/>
      <c r="K10185" s="3168"/>
      <c r="L10185" s="3085"/>
      <c r="M10185" s="3085"/>
      <c r="N10185" s="3085"/>
      <c r="P10185" s="3206"/>
    </row>
    <row r="10186" spans="1:16" s="3084" customFormat="1" ht="15">
      <c r="A10186" s="3085"/>
      <c r="K10186" s="3168"/>
      <c r="L10186" s="3085"/>
      <c r="M10186" s="3085"/>
      <c r="N10186" s="3085"/>
      <c r="P10186" s="3206"/>
    </row>
    <row r="10187" spans="1:16" s="3084" customFormat="1" ht="15">
      <c r="A10187" s="3085"/>
      <c r="K10187" s="3168"/>
      <c r="L10187" s="3085"/>
      <c r="M10187" s="3085"/>
      <c r="N10187" s="3085"/>
      <c r="P10187" s="3206"/>
    </row>
    <row r="10188" spans="1:16" s="3084" customFormat="1" ht="15">
      <c r="A10188" s="3085"/>
      <c r="K10188" s="3168"/>
      <c r="L10188" s="3085"/>
      <c r="M10188" s="3085"/>
      <c r="N10188" s="3085"/>
      <c r="P10188" s="3206"/>
    </row>
    <row r="10189" spans="1:16" s="3084" customFormat="1" ht="15">
      <c r="A10189" s="3085"/>
      <c r="K10189" s="3168"/>
      <c r="L10189" s="3085"/>
      <c r="M10189" s="3085"/>
      <c r="N10189" s="3085"/>
      <c r="P10189" s="3206"/>
    </row>
    <row r="10190" spans="1:16" s="3084" customFormat="1" ht="15">
      <c r="A10190" s="3085"/>
      <c r="K10190" s="3168"/>
      <c r="L10190" s="3085"/>
      <c r="M10190" s="3085"/>
      <c r="N10190" s="3085"/>
      <c r="P10190" s="3206"/>
    </row>
    <row r="10191" spans="1:16" s="3084" customFormat="1" ht="15">
      <c r="A10191" s="3085"/>
      <c r="K10191" s="3168"/>
      <c r="L10191" s="3085"/>
      <c r="M10191" s="3085"/>
      <c r="N10191" s="3085"/>
      <c r="P10191" s="3206"/>
    </row>
    <row r="10192" spans="1:16" s="3084" customFormat="1" ht="15">
      <c r="A10192" s="3085"/>
      <c r="K10192" s="3168"/>
      <c r="L10192" s="3085"/>
      <c r="M10192" s="3085"/>
      <c r="N10192" s="3085"/>
      <c r="P10192" s="3206"/>
    </row>
    <row r="10193" spans="1:16" s="3084" customFormat="1" ht="15">
      <c r="A10193" s="3085"/>
      <c r="K10193" s="3168"/>
      <c r="L10193" s="3085"/>
      <c r="M10193" s="3085"/>
      <c r="N10193" s="3085"/>
      <c r="P10193" s="3206"/>
    </row>
    <row r="10194" spans="1:16" s="3084" customFormat="1" ht="15">
      <c r="A10194" s="3085"/>
      <c r="K10194" s="3168"/>
      <c r="L10194" s="3085"/>
      <c r="M10194" s="3085"/>
      <c r="N10194" s="3085"/>
      <c r="P10194" s="3206"/>
    </row>
    <row r="10195" spans="1:16" s="3084" customFormat="1" ht="15">
      <c r="A10195" s="3085"/>
      <c r="K10195" s="3168"/>
      <c r="L10195" s="3085"/>
      <c r="M10195" s="3085"/>
      <c r="N10195" s="3085"/>
      <c r="P10195" s="3206"/>
    </row>
    <row r="10196" spans="1:16" s="3084" customFormat="1" ht="15">
      <c r="A10196" s="3085"/>
      <c r="K10196" s="3168"/>
      <c r="L10196" s="3085"/>
      <c r="M10196" s="3085"/>
      <c r="N10196" s="3085"/>
      <c r="P10196" s="3206"/>
    </row>
    <row r="10197" spans="1:16" s="3084" customFormat="1" ht="15">
      <c r="A10197" s="3085"/>
      <c r="K10197" s="3168"/>
      <c r="L10197" s="3085"/>
      <c r="M10197" s="3085"/>
      <c r="N10197" s="3085"/>
      <c r="P10197" s="3206"/>
    </row>
    <row r="10198" spans="1:16" s="3084" customFormat="1" ht="15">
      <c r="A10198" s="3085"/>
      <c r="K10198" s="3168"/>
      <c r="L10198" s="3085"/>
      <c r="M10198" s="3085"/>
      <c r="N10198" s="3085"/>
      <c r="P10198" s="3206"/>
    </row>
    <row r="10199" spans="1:16" s="3084" customFormat="1" ht="15">
      <c r="A10199" s="3085"/>
      <c r="K10199" s="3168"/>
      <c r="L10199" s="3085"/>
      <c r="M10199" s="3085"/>
      <c r="N10199" s="3085"/>
      <c r="P10199" s="3206"/>
    </row>
    <row r="10200" spans="1:16" s="3084" customFormat="1" ht="15">
      <c r="A10200" s="3085"/>
      <c r="K10200" s="3168"/>
      <c r="L10200" s="3085"/>
      <c r="M10200" s="3085"/>
      <c r="N10200" s="3085"/>
      <c r="P10200" s="3206"/>
    </row>
    <row r="10201" spans="1:16" s="3084" customFormat="1" ht="15">
      <c r="A10201" s="3085"/>
      <c r="K10201" s="3168"/>
      <c r="L10201" s="3085"/>
      <c r="M10201" s="3085"/>
      <c r="N10201" s="3085"/>
      <c r="P10201" s="3206"/>
    </row>
    <row r="10202" spans="1:16" s="3084" customFormat="1" ht="15">
      <c r="A10202" s="3085"/>
      <c r="K10202" s="3168"/>
      <c r="L10202" s="3085"/>
      <c r="M10202" s="3085"/>
      <c r="N10202" s="3085"/>
      <c r="P10202" s="3206"/>
    </row>
    <row r="10203" spans="1:16" s="3084" customFormat="1" ht="15">
      <c r="A10203" s="3085"/>
      <c r="K10203" s="3168"/>
      <c r="L10203" s="3085"/>
      <c r="M10203" s="3085"/>
      <c r="N10203" s="3085"/>
      <c r="P10203" s="3206"/>
    </row>
    <row r="10204" spans="1:16" s="3084" customFormat="1" ht="15">
      <c r="A10204" s="3085"/>
      <c r="K10204" s="3168"/>
      <c r="L10204" s="3085"/>
      <c r="M10204" s="3085"/>
      <c r="N10204" s="3085"/>
      <c r="P10204" s="3206"/>
    </row>
    <row r="10205" spans="1:16" s="3084" customFormat="1" ht="15">
      <c r="A10205" s="3085"/>
      <c r="K10205" s="3168"/>
      <c r="L10205" s="3085"/>
      <c r="M10205" s="3085"/>
      <c r="N10205" s="3085"/>
      <c r="P10205" s="3206"/>
    </row>
    <row r="10206" spans="1:16" s="3084" customFormat="1" ht="15">
      <c r="A10206" s="3085"/>
      <c r="K10206" s="3168"/>
      <c r="L10206" s="3085"/>
      <c r="M10206" s="3085"/>
      <c r="N10206" s="3085"/>
      <c r="P10206" s="3206"/>
    </row>
    <row r="10207" spans="1:16" s="3084" customFormat="1" ht="15">
      <c r="A10207" s="3085"/>
      <c r="K10207" s="3168"/>
      <c r="L10207" s="3085"/>
      <c r="M10207" s="3085"/>
      <c r="N10207" s="3085"/>
      <c r="P10207" s="3206"/>
    </row>
    <row r="10208" spans="1:16" s="3084" customFormat="1" ht="15">
      <c r="A10208" s="3085"/>
      <c r="K10208" s="3168"/>
      <c r="L10208" s="3085"/>
      <c r="M10208" s="3085"/>
      <c r="N10208" s="3085"/>
      <c r="P10208" s="3206"/>
    </row>
    <row r="10209" spans="1:16" s="3084" customFormat="1" ht="15">
      <c r="A10209" s="3085"/>
      <c r="K10209" s="3168"/>
      <c r="L10209" s="3085"/>
      <c r="M10209" s="3085"/>
      <c r="N10209" s="3085"/>
      <c r="P10209" s="3206"/>
    </row>
    <row r="10210" spans="1:16" s="3084" customFormat="1" ht="15">
      <c r="A10210" s="3085"/>
      <c r="K10210" s="3168"/>
      <c r="L10210" s="3085"/>
      <c r="M10210" s="3085"/>
      <c r="N10210" s="3085"/>
      <c r="P10210" s="3206"/>
    </row>
    <row r="10211" spans="1:16" s="3084" customFormat="1" ht="15">
      <c r="A10211" s="3085"/>
      <c r="K10211" s="3168"/>
      <c r="L10211" s="3085"/>
      <c r="M10211" s="3085"/>
      <c r="N10211" s="3085"/>
      <c r="P10211" s="3206"/>
    </row>
    <row r="10212" spans="1:16" s="3084" customFormat="1" ht="15">
      <c r="A10212" s="3085"/>
      <c r="K10212" s="3168"/>
      <c r="L10212" s="3085"/>
      <c r="M10212" s="3085"/>
      <c r="N10212" s="3085"/>
      <c r="P10212" s="3206"/>
    </row>
    <row r="10213" spans="1:16" s="3084" customFormat="1" ht="15">
      <c r="A10213" s="3085"/>
      <c r="K10213" s="3168"/>
      <c r="L10213" s="3085"/>
      <c r="M10213" s="3085"/>
      <c r="N10213" s="3085"/>
      <c r="P10213" s="3206"/>
    </row>
    <row r="10214" spans="1:16" s="3084" customFormat="1" ht="15">
      <c r="A10214" s="3085"/>
      <c r="K10214" s="3168"/>
      <c r="L10214" s="3085"/>
      <c r="M10214" s="3085"/>
      <c r="N10214" s="3085"/>
      <c r="P10214" s="3206"/>
    </row>
    <row r="10215" spans="1:16" s="3084" customFormat="1" ht="15">
      <c r="A10215" s="3085"/>
      <c r="K10215" s="3168"/>
      <c r="L10215" s="3085"/>
      <c r="M10215" s="3085"/>
      <c r="N10215" s="3085"/>
      <c r="P10215" s="3206"/>
    </row>
    <row r="10216" spans="1:16" s="3084" customFormat="1" ht="15">
      <c r="A10216" s="3085"/>
      <c r="K10216" s="3168"/>
      <c r="L10216" s="3085"/>
      <c r="M10216" s="3085"/>
      <c r="N10216" s="3085"/>
      <c r="P10216" s="3206"/>
    </row>
    <row r="10217" spans="1:16" s="3084" customFormat="1" ht="15">
      <c r="A10217" s="3085"/>
      <c r="K10217" s="3168"/>
      <c r="L10217" s="3085"/>
      <c r="M10217" s="3085"/>
      <c r="N10217" s="3085"/>
      <c r="P10217" s="3206"/>
    </row>
    <row r="10218" spans="1:16" s="3084" customFormat="1" ht="15">
      <c r="A10218" s="3085"/>
      <c r="K10218" s="3168"/>
      <c r="L10218" s="3085"/>
      <c r="M10218" s="3085"/>
      <c r="N10218" s="3085"/>
      <c r="P10218" s="3206"/>
    </row>
    <row r="10219" spans="1:16" s="3084" customFormat="1" ht="15">
      <c r="A10219" s="3085"/>
      <c r="K10219" s="3168"/>
      <c r="L10219" s="3085"/>
      <c r="M10219" s="3085"/>
      <c r="N10219" s="3085"/>
      <c r="P10219" s="3206"/>
    </row>
    <row r="10220" spans="1:16" s="3084" customFormat="1" ht="15">
      <c r="A10220" s="3085"/>
      <c r="K10220" s="3168"/>
      <c r="L10220" s="3085"/>
      <c r="M10220" s="3085"/>
      <c r="N10220" s="3085"/>
      <c r="P10220" s="3206"/>
    </row>
    <row r="10221" spans="1:16" s="3084" customFormat="1" ht="15">
      <c r="A10221" s="3085"/>
      <c r="K10221" s="3168"/>
      <c r="L10221" s="3085"/>
      <c r="M10221" s="3085"/>
      <c r="N10221" s="3085"/>
      <c r="P10221" s="3206"/>
    </row>
    <row r="10222" spans="1:16" s="3084" customFormat="1" ht="15">
      <c r="A10222" s="3085"/>
      <c r="K10222" s="3168"/>
      <c r="L10222" s="3085"/>
      <c r="M10222" s="3085"/>
      <c r="N10222" s="3085"/>
      <c r="P10222" s="3206"/>
    </row>
    <row r="10223" spans="1:16" s="3084" customFormat="1" ht="15">
      <c r="A10223" s="3085"/>
      <c r="K10223" s="3168"/>
      <c r="L10223" s="3085"/>
      <c r="M10223" s="3085"/>
      <c r="N10223" s="3085"/>
      <c r="P10223" s="3206"/>
    </row>
    <row r="10224" spans="1:16" s="3084" customFormat="1" ht="15">
      <c r="A10224" s="3085"/>
      <c r="K10224" s="3168"/>
      <c r="L10224" s="3085"/>
      <c r="M10224" s="3085"/>
      <c r="N10224" s="3085"/>
      <c r="P10224" s="3206"/>
    </row>
    <row r="10225" spans="1:16" s="3084" customFormat="1" ht="15">
      <c r="A10225" s="3085"/>
      <c r="K10225" s="3168"/>
      <c r="L10225" s="3085"/>
      <c r="M10225" s="3085"/>
      <c r="N10225" s="3085"/>
      <c r="P10225" s="3206"/>
    </row>
    <row r="10226" spans="1:16" s="3084" customFormat="1" ht="15">
      <c r="A10226" s="3085"/>
      <c r="K10226" s="3168"/>
      <c r="L10226" s="3085"/>
      <c r="M10226" s="3085"/>
      <c r="N10226" s="3085"/>
      <c r="P10226" s="3206"/>
    </row>
    <row r="10227" spans="1:16" s="3084" customFormat="1" ht="15">
      <c r="A10227" s="3085"/>
      <c r="K10227" s="3168"/>
      <c r="L10227" s="3085"/>
      <c r="M10227" s="3085"/>
      <c r="N10227" s="3085"/>
      <c r="P10227" s="3206"/>
    </row>
    <row r="10228" spans="1:16" s="3084" customFormat="1" ht="15">
      <c r="A10228" s="3085"/>
      <c r="K10228" s="3168"/>
      <c r="L10228" s="3085"/>
      <c r="M10228" s="3085"/>
      <c r="N10228" s="3085"/>
      <c r="P10228" s="3206"/>
    </row>
    <row r="10229" spans="1:16" s="3084" customFormat="1" ht="15">
      <c r="A10229" s="3085"/>
      <c r="K10229" s="3168"/>
      <c r="L10229" s="3085"/>
      <c r="M10229" s="3085"/>
      <c r="N10229" s="3085"/>
      <c r="P10229" s="3206"/>
    </row>
    <row r="10230" spans="1:16" s="3084" customFormat="1" ht="15">
      <c r="A10230" s="3085"/>
      <c r="K10230" s="3168"/>
      <c r="L10230" s="3085"/>
      <c r="M10230" s="3085"/>
      <c r="N10230" s="3085"/>
      <c r="P10230" s="3206"/>
    </row>
    <row r="10231" spans="1:16" s="3084" customFormat="1" ht="15">
      <c r="A10231" s="3085"/>
      <c r="K10231" s="3168"/>
      <c r="L10231" s="3085"/>
      <c r="M10231" s="3085"/>
      <c r="N10231" s="3085"/>
      <c r="P10231" s="3206"/>
    </row>
    <row r="10232" spans="1:16" s="3084" customFormat="1" ht="15">
      <c r="A10232" s="3085"/>
      <c r="K10232" s="3168"/>
      <c r="L10232" s="3085"/>
      <c r="M10232" s="3085"/>
      <c r="N10232" s="3085"/>
      <c r="P10232" s="3206"/>
    </row>
    <row r="10233" spans="1:16" s="3084" customFormat="1" ht="15">
      <c r="A10233" s="3085"/>
      <c r="K10233" s="3168"/>
      <c r="L10233" s="3085"/>
      <c r="M10233" s="3085"/>
      <c r="N10233" s="3085"/>
      <c r="P10233" s="3206"/>
    </row>
    <row r="10234" spans="1:16" s="3084" customFormat="1" ht="15">
      <c r="A10234" s="3085"/>
      <c r="K10234" s="3168"/>
      <c r="L10234" s="3085"/>
      <c r="M10234" s="3085"/>
      <c r="N10234" s="3085"/>
      <c r="P10234" s="3206"/>
    </row>
    <row r="10235" spans="1:16" s="3084" customFormat="1" ht="15">
      <c r="A10235" s="3085"/>
      <c r="K10235" s="3168"/>
      <c r="L10235" s="3085"/>
      <c r="M10235" s="3085"/>
      <c r="N10235" s="3085"/>
      <c r="P10235" s="3206"/>
    </row>
    <row r="10236" spans="1:16" s="3084" customFormat="1" ht="15">
      <c r="A10236" s="3085"/>
      <c r="K10236" s="3168"/>
      <c r="L10236" s="3085"/>
      <c r="M10236" s="3085"/>
      <c r="N10236" s="3085"/>
      <c r="P10236" s="3206"/>
    </row>
    <row r="10237" spans="1:16" s="3084" customFormat="1" ht="15">
      <c r="A10237" s="3085"/>
      <c r="K10237" s="3168"/>
      <c r="L10237" s="3085"/>
      <c r="M10237" s="3085"/>
      <c r="N10237" s="3085"/>
      <c r="P10237" s="3206"/>
    </row>
    <row r="10238" spans="1:16" s="3084" customFormat="1" ht="15">
      <c r="A10238" s="3085"/>
      <c r="K10238" s="3168"/>
      <c r="L10238" s="3085"/>
      <c r="M10238" s="3085"/>
      <c r="N10238" s="3085"/>
      <c r="P10238" s="3206"/>
    </row>
    <row r="10239" spans="1:16" s="3084" customFormat="1" ht="15">
      <c r="A10239" s="3085"/>
      <c r="K10239" s="3168"/>
      <c r="L10239" s="3085"/>
      <c r="M10239" s="3085"/>
      <c r="N10239" s="3085"/>
      <c r="P10239" s="3206"/>
    </row>
    <row r="10240" spans="1:16" s="3084" customFormat="1" ht="15">
      <c r="A10240" s="3085"/>
      <c r="K10240" s="3168"/>
      <c r="L10240" s="3085"/>
      <c r="M10240" s="3085"/>
      <c r="N10240" s="3085"/>
      <c r="P10240" s="3206"/>
    </row>
    <row r="10241" spans="1:16" s="3084" customFormat="1" ht="15">
      <c r="A10241" s="3085"/>
      <c r="K10241" s="3168"/>
      <c r="L10241" s="3085"/>
      <c r="M10241" s="3085"/>
      <c r="N10241" s="3085"/>
      <c r="P10241" s="3206"/>
    </row>
    <row r="10242" spans="1:16" s="3084" customFormat="1" ht="15">
      <c r="A10242" s="3085"/>
      <c r="K10242" s="3168"/>
      <c r="L10242" s="3085"/>
      <c r="M10242" s="3085"/>
      <c r="N10242" s="3085"/>
      <c r="P10242" s="3206"/>
    </row>
    <row r="10243" spans="1:16" s="3084" customFormat="1" ht="15">
      <c r="A10243" s="3085"/>
      <c r="K10243" s="3168"/>
      <c r="L10243" s="3085"/>
      <c r="M10243" s="3085"/>
      <c r="N10243" s="3085"/>
      <c r="P10243" s="3206"/>
    </row>
    <row r="10244" spans="1:16" s="3084" customFormat="1" ht="15">
      <c r="A10244" s="3085"/>
      <c r="K10244" s="3168"/>
      <c r="L10244" s="3085"/>
      <c r="M10244" s="3085"/>
      <c r="N10244" s="3085"/>
      <c r="P10244" s="3206"/>
    </row>
    <row r="10245" spans="1:16" s="3084" customFormat="1" ht="15">
      <c r="A10245" s="3085"/>
      <c r="K10245" s="3168"/>
      <c r="L10245" s="3085"/>
      <c r="M10245" s="3085"/>
      <c r="N10245" s="3085"/>
      <c r="P10245" s="3206"/>
    </row>
    <row r="10246" spans="1:16" s="3084" customFormat="1" ht="15">
      <c r="A10246" s="3085"/>
      <c r="K10246" s="3168"/>
      <c r="L10246" s="3085"/>
      <c r="M10246" s="3085"/>
      <c r="N10246" s="3085"/>
      <c r="P10246" s="3206"/>
    </row>
    <row r="10247" spans="1:16" s="3084" customFormat="1" ht="15">
      <c r="A10247" s="3085"/>
      <c r="K10247" s="3168"/>
      <c r="L10247" s="3085"/>
      <c r="M10247" s="3085"/>
      <c r="N10247" s="3085"/>
      <c r="P10247" s="3206"/>
    </row>
    <row r="10248" spans="1:16" s="3084" customFormat="1" ht="15">
      <c r="A10248" s="3085"/>
      <c r="K10248" s="3168"/>
      <c r="L10248" s="3085"/>
      <c r="M10248" s="3085"/>
      <c r="N10248" s="3085"/>
      <c r="P10248" s="3206"/>
    </row>
    <row r="10249" spans="1:16" s="3084" customFormat="1" ht="15">
      <c r="A10249" s="3085"/>
      <c r="K10249" s="3168"/>
      <c r="L10249" s="3085"/>
      <c r="M10249" s="3085"/>
      <c r="N10249" s="3085"/>
      <c r="P10249" s="3206"/>
    </row>
    <row r="10250" spans="1:16" s="3084" customFormat="1" ht="15">
      <c r="A10250" s="3085"/>
      <c r="K10250" s="3168"/>
      <c r="L10250" s="3085"/>
      <c r="M10250" s="3085"/>
      <c r="N10250" s="3085"/>
      <c r="P10250" s="3206"/>
    </row>
    <row r="10251" spans="1:16" s="3084" customFormat="1" ht="15">
      <c r="A10251" s="3085"/>
      <c r="K10251" s="3168"/>
      <c r="L10251" s="3085"/>
      <c r="M10251" s="3085"/>
      <c r="N10251" s="3085"/>
      <c r="P10251" s="3206"/>
    </row>
    <row r="10252" spans="1:16" s="3084" customFormat="1" ht="15">
      <c r="A10252" s="3085"/>
      <c r="K10252" s="3168"/>
      <c r="L10252" s="3085"/>
      <c r="M10252" s="3085"/>
      <c r="N10252" s="3085"/>
      <c r="P10252" s="3206"/>
    </row>
    <row r="10253" spans="1:16" s="3084" customFormat="1" ht="15">
      <c r="A10253" s="3085"/>
      <c r="K10253" s="3168"/>
      <c r="L10253" s="3085"/>
      <c r="M10253" s="3085"/>
      <c r="N10253" s="3085"/>
      <c r="P10253" s="3206"/>
    </row>
    <row r="10254" spans="1:16" s="3084" customFormat="1" ht="15">
      <c r="A10254" s="3085"/>
      <c r="K10254" s="3168"/>
      <c r="L10254" s="3085"/>
      <c r="M10254" s="3085"/>
      <c r="N10254" s="3085"/>
      <c r="P10254" s="3206"/>
    </row>
    <row r="10255" spans="1:16" s="3084" customFormat="1" ht="15">
      <c r="A10255" s="3085"/>
      <c r="K10255" s="3168"/>
      <c r="L10255" s="3085"/>
      <c r="M10255" s="3085"/>
      <c r="N10255" s="3085"/>
      <c r="P10255" s="3206"/>
    </row>
    <row r="10256" spans="1:16" s="3084" customFormat="1" ht="15">
      <c r="A10256" s="3085"/>
      <c r="K10256" s="3168"/>
      <c r="L10256" s="3085"/>
      <c r="M10256" s="3085"/>
      <c r="N10256" s="3085"/>
      <c r="P10256" s="3206"/>
    </row>
    <row r="10257" spans="1:16" s="3084" customFormat="1" ht="15">
      <c r="A10257" s="3085"/>
      <c r="K10257" s="3168"/>
      <c r="L10257" s="3085"/>
      <c r="M10257" s="3085"/>
      <c r="N10257" s="3085"/>
      <c r="P10257" s="3206"/>
    </row>
    <row r="10258" spans="1:16" s="3084" customFormat="1" ht="15">
      <c r="A10258" s="3085"/>
      <c r="K10258" s="3168"/>
      <c r="L10258" s="3085"/>
      <c r="M10258" s="3085"/>
      <c r="N10258" s="3085"/>
      <c r="P10258" s="3206"/>
    </row>
    <row r="10259" spans="1:16" s="3084" customFormat="1" ht="15">
      <c r="A10259" s="3085"/>
      <c r="K10259" s="3168"/>
      <c r="L10259" s="3085"/>
      <c r="M10259" s="3085"/>
      <c r="N10259" s="3085"/>
      <c r="P10259" s="3206"/>
    </row>
    <row r="10260" spans="1:16" s="3084" customFormat="1" ht="15">
      <c r="A10260" s="3085"/>
      <c r="K10260" s="3168"/>
      <c r="L10260" s="3085"/>
      <c r="M10260" s="3085"/>
      <c r="N10260" s="3085"/>
      <c r="P10260" s="3206"/>
    </row>
    <row r="10261" spans="1:16" s="3084" customFormat="1" ht="15">
      <c r="A10261" s="3085"/>
      <c r="K10261" s="3168"/>
      <c r="L10261" s="3085"/>
      <c r="M10261" s="3085"/>
      <c r="N10261" s="3085"/>
      <c r="P10261" s="3206"/>
    </row>
    <row r="10262" spans="1:16" s="3084" customFormat="1" ht="15">
      <c r="A10262" s="3085"/>
      <c r="K10262" s="3168"/>
      <c r="L10262" s="3085"/>
      <c r="M10262" s="3085"/>
      <c r="N10262" s="3085"/>
      <c r="P10262" s="3206"/>
    </row>
    <row r="10263" spans="1:16" s="3084" customFormat="1" ht="15">
      <c r="A10263" s="3085"/>
      <c r="K10263" s="3168"/>
      <c r="L10263" s="3085"/>
      <c r="M10263" s="3085"/>
      <c r="N10263" s="3085"/>
      <c r="P10263" s="3206"/>
    </row>
    <row r="10264" spans="1:16" s="3084" customFormat="1" ht="15">
      <c r="A10264" s="3085"/>
      <c r="K10264" s="3168"/>
      <c r="L10264" s="3085"/>
      <c r="M10264" s="3085"/>
      <c r="N10264" s="3085"/>
      <c r="P10264" s="3206"/>
    </row>
    <row r="10265" spans="1:16" s="3084" customFormat="1" ht="15">
      <c r="A10265" s="3085"/>
      <c r="K10265" s="3168"/>
      <c r="L10265" s="3085"/>
      <c r="M10265" s="3085"/>
      <c r="N10265" s="3085"/>
      <c r="P10265" s="3206"/>
    </row>
    <row r="10266" spans="1:16" s="3084" customFormat="1" ht="15">
      <c r="A10266" s="3085"/>
      <c r="K10266" s="3168"/>
      <c r="L10266" s="3085"/>
      <c r="M10266" s="3085"/>
      <c r="N10266" s="3085"/>
      <c r="P10266" s="3206"/>
    </row>
    <row r="10267" spans="1:16" s="3084" customFormat="1" ht="15">
      <c r="A10267" s="3085"/>
      <c r="K10267" s="3168"/>
      <c r="L10267" s="3085"/>
      <c r="M10267" s="3085"/>
      <c r="N10267" s="3085"/>
      <c r="P10267" s="3206"/>
    </row>
    <row r="10268" spans="1:16" s="3084" customFormat="1" ht="15">
      <c r="A10268" s="3085"/>
      <c r="K10268" s="3168"/>
      <c r="L10268" s="3085"/>
      <c r="M10268" s="3085"/>
      <c r="N10268" s="3085"/>
      <c r="P10268" s="3206"/>
    </row>
    <row r="10269" spans="1:16" s="3084" customFormat="1" ht="15">
      <c r="A10269" s="3085"/>
      <c r="K10269" s="3168"/>
      <c r="L10269" s="3085"/>
      <c r="M10269" s="3085"/>
      <c r="N10269" s="3085"/>
      <c r="P10269" s="3206"/>
    </row>
    <row r="10270" spans="1:16" s="3084" customFormat="1" ht="15">
      <c r="A10270" s="3085"/>
      <c r="K10270" s="3168"/>
      <c r="L10270" s="3085"/>
      <c r="M10270" s="3085"/>
      <c r="N10270" s="3085"/>
      <c r="P10270" s="3206"/>
    </row>
    <row r="10271" spans="1:16" s="3084" customFormat="1" ht="15">
      <c r="A10271" s="3085"/>
      <c r="K10271" s="3168"/>
      <c r="L10271" s="3085"/>
      <c r="M10271" s="3085"/>
      <c r="N10271" s="3085"/>
      <c r="P10271" s="3206"/>
    </row>
    <row r="10272" spans="1:16" s="3084" customFormat="1" ht="15">
      <c r="A10272" s="3085"/>
      <c r="K10272" s="3168"/>
      <c r="L10272" s="3085"/>
      <c r="M10272" s="3085"/>
      <c r="N10272" s="3085"/>
      <c r="P10272" s="3206"/>
    </row>
    <row r="10273" spans="1:16" s="3084" customFormat="1" ht="15">
      <c r="A10273" s="3085"/>
      <c r="K10273" s="3168"/>
      <c r="L10273" s="3085"/>
      <c r="M10273" s="3085"/>
      <c r="N10273" s="3085"/>
      <c r="P10273" s="3206"/>
    </row>
    <row r="10274" spans="1:16" s="3084" customFormat="1" ht="15">
      <c r="A10274" s="3085"/>
      <c r="K10274" s="3168"/>
      <c r="L10274" s="3085"/>
      <c r="M10274" s="3085"/>
      <c r="N10274" s="3085"/>
      <c r="P10274" s="3206"/>
    </row>
    <row r="10275" spans="1:16" s="3084" customFormat="1" ht="15">
      <c r="A10275" s="3085"/>
      <c r="K10275" s="3168"/>
      <c r="L10275" s="3085"/>
      <c r="M10275" s="3085"/>
      <c r="N10275" s="3085"/>
      <c r="P10275" s="3206"/>
    </row>
    <row r="10276" spans="1:16" s="3084" customFormat="1" ht="15">
      <c r="A10276" s="3085"/>
      <c r="K10276" s="3168"/>
      <c r="L10276" s="3085"/>
      <c r="M10276" s="3085"/>
      <c r="N10276" s="3085"/>
      <c r="P10276" s="3206"/>
    </row>
    <row r="10277" spans="1:16" s="3084" customFormat="1" ht="15">
      <c r="A10277" s="3085"/>
      <c r="K10277" s="3168"/>
      <c r="L10277" s="3085"/>
      <c r="M10277" s="3085"/>
      <c r="N10277" s="3085"/>
      <c r="P10277" s="3206"/>
    </row>
    <row r="10278" spans="1:16" s="3084" customFormat="1" ht="15">
      <c r="A10278" s="3085"/>
      <c r="K10278" s="3168"/>
      <c r="L10278" s="3085"/>
      <c r="M10278" s="3085"/>
      <c r="N10278" s="3085"/>
      <c r="P10278" s="3206"/>
    </row>
    <row r="10279" spans="1:16" s="3084" customFormat="1" ht="15">
      <c r="A10279" s="3085"/>
      <c r="K10279" s="3168"/>
      <c r="L10279" s="3085"/>
      <c r="M10279" s="3085"/>
      <c r="N10279" s="3085"/>
      <c r="P10279" s="3206"/>
    </row>
    <row r="10280" spans="1:16" s="3084" customFormat="1" ht="15">
      <c r="A10280" s="3085"/>
      <c r="K10280" s="3168"/>
      <c r="L10280" s="3085"/>
      <c r="M10280" s="3085"/>
      <c r="N10280" s="3085"/>
      <c r="P10280" s="3206"/>
    </row>
    <row r="10281" spans="1:16" s="3084" customFormat="1" ht="15">
      <c r="A10281" s="3085"/>
      <c r="K10281" s="3168"/>
      <c r="L10281" s="3085"/>
      <c r="M10281" s="3085"/>
      <c r="N10281" s="3085"/>
      <c r="P10281" s="3206"/>
    </row>
    <row r="10282" spans="1:16" s="3084" customFormat="1" ht="15">
      <c r="A10282" s="3085"/>
      <c r="K10282" s="3168"/>
      <c r="L10282" s="3085"/>
      <c r="M10282" s="3085"/>
      <c r="N10282" s="3085"/>
      <c r="P10282" s="3206"/>
    </row>
    <row r="10283" spans="1:16" s="3084" customFormat="1" ht="15">
      <c r="A10283" s="3085"/>
      <c r="K10283" s="3168"/>
      <c r="L10283" s="3085"/>
      <c r="M10283" s="3085"/>
      <c r="N10283" s="3085"/>
      <c r="P10283" s="3206"/>
    </row>
    <row r="10284" spans="1:16" s="3084" customFormat="1" ht="15">
      <c r="A10284" s="3085"/>
      <c r="K10284" s="3168"/>
      <c r="L10284" s="3085"/>
      <c r="M10284" s="3085"/>
      <c r="N10284" s="3085"/>
      <c r="P10284" s="3206"/>
    </row>
    <row r="10285" spans="1:16" s="3084" customFormat="1" ht="15">
      <c r="A10285" s="3085"/>
      <c r="K10285" s="3168"/>
      <c r="L10285" s="3085"/>
      <c r="M10285" s="3085"/>
      <c r="N10285" s="3085"/>
      <c r="P10285" s="3206"/>
    </row>
    <row r="10286" spans="1:16" s="3084" customFormat="1" ht="15">
      <c r="A10286" s="3085"/>
      <c r="K10286" s="3168"/>
      <c r="L10286" s="3085"/>
      <c r="M10286" s="3085"/>
      <c r="N10286" s="3085"/>
      <c r="P10286" s="3206"/>
    </row>
    <row r="10287" spans="1:16" s="3084" customFormat="1" ht="15">
      <c r="A10287" s="3085"/>
      <c r="K10287" s="3168"/>
      <c r="L10287" s="3085"/>
      <c r="M10287" s="3085"/>
      <c r="N10287" s="3085"/>
      <c r="P10287" s="3206"/>
    </row>
    <row r="10288" spans="1:16" s="3084" customFormat="1" ht="15">
      <c r="A10288" s="3085"/>
      <c r="K10288" s="3168"/>
      <c r="L10288" s="3085"/>
      <c r="M10288" s="3085"/>
      <c r="N10288" s="3085"/>
      <c r="P10288" s="3206"/>
    </row>
    <row r="10289" spans="1:16" s="3084" customFormat="1" ht="15">
      <c r="A10289" s="3085"/>
      <c r="K10289" s="3168"/>
      <c r="L10289" s="3085"/>
      <c r="M10289" s="3085"/>
      <c r="N10289" s="3085"/>
      <c r="P10289" s="3206"/>
    </row>
    <row r="10290" spans="1:16" s="3084" customFormat="1" ht="15">
      <c r="A10290" s="3085"/>
      <c r="K10290" s="3168"/>
      <c r="L10290" s="3085"/>
      <c r="M10290" s="3085"/>
      <c r="N10290" s="3085"/>
      <c r="P10290" s="3206"/>
    </row>
    <row r="10291" spans="1:16" s="3084" customFormat="1" ht="15">
      <c r="A10291" s="3085"/>
      <c r="K10291" s="3168"/>
      <c r="L10291" s="3085"/>
      <c r="M10291" s="3085"/>
      <c r="N10291" s="3085"/>
      <c r="P10291" s="3206"/>
    </row>
    <row r="10292" spans="1:16" s="3084" customFormat="1" ht="15">
      <c r="A10292" s="3085"/>
      <c r="K10292" s="3168"/>
      <c r="L10292" s="3085"/>
      <c r="M10292" s="3085"/>
      <c r="N10292" s="3085"/>
      <c r="P10292" s="3206"/>
    </row>
    <row r="10293" spans="1:16" s="3084" customFormat="1" ht="15">
      <c r="A10293" s="3085"/>
      <c r="K10293" s="3168"/>
      <c r="L10293" s="3085"/>
      <c r="M10293" s="3085"/>
      <c r="N10293" s="3085"/>
      <c r="P10293" s="3206"/>
    </row>
    <row r="10294" spans="1:16" s="3084" customFormat="1" ht="15">
      <c r="A10294" s="3085"/>
      <c r="K10294" s="3168"/>
      <c r="L10294" s="3085"/>
      <c r="M10294" s="3085"/>
      <c r="N10294" s="3085"/>
      <c r="P10294" s="3206"/>
    </row>
    <row r="10295" spans="1:16" s="3084" customFormat="1" ht="15">
      <c r="A10295" s="3085"/>
      <c r="K10295" s="3168"/>
      <c r="L10295" s="3085"/>
      <c r="M10295" s="3085"/>
      <c r="N10295" s="3085"/>
      <c r="P10295" s="3206"/>
    </row>
    <row r="10296" spans="1:16" s="3084" customFormat="1" ht="15">
      <c r="A10296" s="3085"/>
      <c r="K10296" s="3168"/>
      <c r="L10296" s="3085"/>
      <c r="M10296" s="3085"/>
      <c r="N10296" s="3085"/>
      <c r="P10296" s="3206"/>
    </row>
    <row r="10297" spans="1:16" s="3084" customFormat="1" ht="15">
      <c r="A10297" s="3085"/>
      <c r="K10297" s="3168"/>
      <c r="L10297" s="3085"/>
      <c r="M10297" s="3085"/>
      <c r="N10297" s="3085"/>
      <c r="P10297" s="3206"/>
    </row>
    <row r="10298" spans="1:16" s="3084" customFormat="1" ht="15">
      <c r="A10298" s="3085"/>
      <c r="K10298" s="3168"/>
      <c r="L10298" s="3085"/>
      <c r="M10298" s="3085"/>
      <c r="N10298" s="3085"/>
      <c r="P10298" s="3206"/>
    </row>
    <row r="10299" spans="1:16" s="3084" customFormat="1" ht="15">
      <c r="A10299" s="3085"/>
      <c r="K10299" s="3168"/>
      <c r="L10299" s="3085"/>
      <c r="M10299" s="3085"/>
      <c r="N10299" s="3085"/>
      <c r="P10299" s="3206"/>
    </row>
    <row r="10300" spans="1:16" s="3084" customFormat="1" ht="15">
      <c r="A10300" s="3085"/>
      <c r="K10300" s="3168"/>
      <c r="L10300" s="3085"/>
      <c r="M10300" s="3085"/>
      <c r="N10300" s="3085"/>
      <c r="P10300" s="3206"/>
    </row>
    <row r="10301" spans="1:16" s="3084" customFormat="1" ht="15">
      <c r="A10301" s="3085"/>
      <c r="K10301" s="3168"/>
      <c r="L10301" s="3085"/>
      <c r="M10301" s="3085"/>
      <c r="N10301" s="3085"/>
      <c r="P10301" s="3206"/>
    </row>
    <row r="10302" spans="1:16" s="3084" customFormat="1" ht="15">
      <c r="A10302" s="3085"/>
      <c r="K10302" s="3168"/>
      <c r="L10302" s="3085"/>
      <c r="M10302" s="3085"/>
      <c r="N10302" s="3085"/>
      <c r="P10302" s="3206"/>
    </row>
    <row r="10303" spans="1:16" s="3084" customFormat="1" ht="15">
      <c r="A10303" s="3085"/>
      <c r="K10303" s="3168"/>
      <c r="L10303" s="3085"/>
      <c r="M10303" s="3085"/>
      <c r="N10303" s="3085"/>
      <c r="P10303" s="3206"/>
    </row>
    <row r="10304" spans="1:16" s="3084" customFormat="1" ht="15">
      <c r="A10304" s="3085"/>
      <c r="K10304" s="3168"/>
      <c r="L10304" s="3085"/>
      <c r="M10304" s="3085"/>
      <c r="N10304" s="3085"/>
      <c r="P10304" s="3206"/>
    </row>
    <row r="10305" spans="1:16" s="3084" customFormat="1" ht="15">
      <c r="A10305" s="3085"/>
      <c r="K10305" s="3168"/>
      <c r="L10305" s="3085"/>
      <c r="M10305" s="3085"/>
      <c r="N10305" s="3085"/>
      <c r="P10305" s="3206"/>
    </row>
    <row r="10306" spans="1:16" s="3084" customFormat="1" ht="15">
      <c r="A10306" s="3085"/>
      <c r="K10306" s="3168"/>
      <c r="L10306" s="3085"/>
      <c r="M10306" s="3085"/>
      <c r="N10306" s="3085"/>
      <c r="P10306" s="3206"/>
    </row>
    <row r="10307" spans="1:16" s="3084" customFormat="1" ht="15">
      <c r="A10307" s="3085"/>
      <c r="K10307" s="3168"/>
      <c r="L10307" s="3085"/>
      <c r="M10307" s="3085"/>
      <c r="N10307" s="3085"/>
      <c r="P10307" s="3206"/>
    </row>
    <row r="10308" spans="1:16" s="3084" customFormat="1" ht="15">
      <c r="A10308" s="3085"/>
      <c r="K10308" s="3168"/>
      <c r="L10308" s="3085"/>
      <c r="M10308" s="3085"/>
      <c r="N10308" s="3085"/>
      <c r="P10308" s="3206"/>
    </row>
    <row r="10309" spans="1:16" s="3084" customFormat="1" ht="15">
      <c r="A10309" s="3085"/>
      <c r="K10309" s="3168"/>
      <c r="L10309" s="3085"/>
      <c r="M10309" s="3085"/>
      <c r="N10309" s="3085"/>
      <c r="P10309" s="3206"/>
    </row>
    <row r="10310" spans="1:16" s="3084" customFormat="1" ht="15">
      <c r="A10310" s="3085"/>
      <c r="K10310" s="3168"/>
      <c r="L10310" s="3085"/>
      <c r="M10310" s="3085"/>
      <c r="N10310" s="3085"/>
      <c r="P10310" s="3206"/>
    </row>
    <row r="10311" spans="1:16" s="3084" customFormat="1" ht="15">
      <c r="A10311" s="3085"/>
      <c r="K10311" s="3168"/>
      <c r="L10311" s="3085"/>
      <c r="M10311" s="3085"/>
      <c r="N10311" s="3085"/>
      <c r="P10311" s="3206"/>
    </row>
    <row r="10312" spans="1:16" s="3084" customFormat="1" ht="15">
      <c r="A10312" s="3085"/>
      <c r="K10312" s="3168"/>
      <c r="L10312" s="3085"/>
      <c r="M10312" s="3085"/>
      <c r="N10312" s="3085"/>
      <c r="P10312" s="3206"/>
    </row>
    <row r="10313" spans="1:16" s="3084" customFormat="1" ht="15">
      <c r="A10313" s="3085"/>
      <c r="K10313" s="3168"/>
      <c r="L10313" s="3085"/>
      <c r="M10313" s="3085"/>
      <c r="N10313" s="3085"/>
      <c r="P10313" s="3206"/>
    </row>
    <row r="10314" spans="1:16" s="3084" customFormat="1" ht="15">
      <c r="A10314" s="3085"/>
      <c r="K10314" s="3168"/>
      <c r="L10314" s="3085"/>
      <c r="M10314" s="3085"/>
      <c r="N10314" s="3085"/>
      <c r="P10314" s="3206"/>
    </row>
    <row r="10315" spans="1:16" s="3084" customFormat="1" ht="15">
      <c r="A10315" s="3085"/>
      <c r="K10315" s="3168"/>
      <c r="L10315" s="3085"/>
      <c r="M10315" s="3085"/>
      <c r="N10315" s="3085"/>
      <c r="P10315" s="3206"/>
    </row>
    <row r="10316" spans="1:16" s="3084" customFormat="1" ht="15">
      <c r="A10316" s="3085"/>
      <c r="K10316" s="3168"/>
      <c r="L10316" s="3085"/>
      <c r="M10316" s="3085"/>
      <c r="N10316" s="3085"/>
      <c r="P10316" s="3206"/>
    </row>
    <row r="10317" spans="1:16" s="3084" customFormat="1" ht="15">
      <c r="A10317" s="3085"/>
      <c r="K10317" s="3168"/>
      <c r="L10317" s="3085"/>
      <c r="M10317" s="3085"/>
      <c r="N10317" s="3085"/>
      <c r="P10317" s="3206"/>
    </row>
    <row r="10318" spans="1:16" s="3084" customFormat="1" ht="15">
      <c r="A10318" s="3085"/>
      <c r="K10318" s="3168"/>
      <c r="L10318" s="3085"/>
      <c r="M10318" s="3085"/>
      <c r="N10318" s="3085"/>
      <c r="P10318" s="3206"/>
    </row>
    <row r="10319" spans="1:16" s="3084" customFormat="1" ht="15">
      <c r="A10319" s="3085"/>
      <c r="K10319" s="3168"/>
      <c r="L10319" s="3085"/>
      <c r="M10319" s="3085"/>
      <c r="N10319" s="3085"/>
      <c r="P10319" s="3206"/>
    </row>
    <row r="10320" spans="1:16" s="3084" customFormat="1" ht="15">
      <c r="A10320" s="3085"/>
      <c r="K10320" s="3168"/>
      <c r="L10320" s="3085"/>
      <c r="M10320" s="3085"/>
      <c r="N10320" s="3085"/>
      <c r="P10320" s="3206"/>
    </row>
    <row r="10321" spans="1:16" s="3084" customFormat="1" ht="15">
      <c r="A10321" s="3085"/>
      <c r="K10321" s="3168"/>
      <c r="L10321" s="3085"/>
      <c r="M10321" s="3085"/>
      <c r="N10321" s="3085"/>
      <c r="P10321" s="3206"/>
    </row>
    <row r="10322" spans="1:16" s="3084" customFormat="1" ht="15">
      <c r="A10322" s="3085"/>
      <c r="K10322" s="3168"/>
      <c r="L10322" s="3085"/>
      <c r="M10322" s="3085"/>
      <c r="N10322" s="3085"/>
      <c r="P10322" s="3206"/>
    </row>
    <row r="10323" spans="1:16" s="3084" customFormat="1" ht="15">
      <c r="A10323" s="3085"/>
      <c r="K10323" s="3168"/>
      <c r="L10323" s="3085"/>
      <c r="M10323" s="3085"/>
      <c r="N10323" s="3085"/>
      <c r="P10323" s="3206"/>
    </row>
    <row r="10324" spans="1:16" s="3084" customFormat="1" ht="15">
      <c r="A10324" s="3085"/>
      <c r="K10324" s="3168"/>
      <c r="L10324" s="3085"/>
      <c r="M10324" s="3085"/>
      <c r="N10324" s="3085"/>
      <c r="P10324" s="3206"/>
    </row>
    <row r="10325" spans="1:16" s="3084" customFormat="1" ht="15">
      <c r="A10325" s="3085"/>
      <c r="K10325" s="3168"/>
      <c r="L10325" s="3085"/>
      <c r="M10325" s="3085"/>
      <c r="N10325" s="3085"/>
      <c r="P10325" s="3206"/>
    </row>
    <row r="10326" spans="1:16" s="3084" customFormat="1" ht="15">
      <c r="A10326" s="3085"/>
      <c r="K10326" s="3168"/>
      <c r="L10326" s="3085"/>
      <c r="M10326" s="3085"/>
      <c r="N10326" s="3085"/>
      <c r="P10326" s="3206"/>
    </row>
    <row r="10327" spans="1:16" s="3084" customFormat="1" ht="15">
      <c r="A10327" s="3085"/>
      <c r="K10327" s="3168"/>
      <c r="L10327" s="3085"/>
      <c r="M10327" s="3085"/>
      <c r="N10327" s="3085"/>
      <c r="P10327" s="3206"/>
    </row>
    <row r="10328" spans="1:16" s="3084" customFormat="1" ht="15">
      <c r="A10328" s="3085"/>
      <c r="K10328" s="3168"/>
      <c r="L10328" s="3085"/>
      <c r="M10328" s="3085"/>
      <c r="N10328" s="3085"/>
      <c r="P10328" s="3206"/>
    </row>
    <row r="10329" spans="1:16" s="3084" customFormat="1" ht="15">
      <c r="A10329" s="3085"/>
      <c r="K10329" s="3168"/>
      <c r="L10329" s="3085"/>
      <c r="M10329" s="3085"/>
      <c r="N10329" s="3085"/>
      <c r="P10329" s="3206"/>
    </row>
    <row r="10330" spans="1:16" s="3084" customFormat="1" ht="15">
      <c r="A10330" s="3085"/>
      <c r="K10330" s="3168"/>
      <c r="L10330" s="3085"/>
      <c r="M10330" s="3085"/>
      <c r="N10330" s="3085"/>
      <c r="P10330" s="3206"/>
    </row>
    <row r="10331" spans="1:16" s="3084" customFormat="1" ht="15">
      <c r="A10331" s="3085"/>
      <c r="K10331" s="3168"/>
      <c r="L10331" s="3085"/>
      <c r="M10331" s="3085"/>
      <c r="N10331" s="3085"/>
      <c r="P10331" s="3206"/>
    </row>
    <row r="10332" spans="1:16" s="3084" customFormat="1" ht="15">
      <c r="A10332" s="3085"/>
      <c r="K10332" s="3168"/>
      <c r="L10332" s="3085"/>
      <c r="M10332" s="3085"/>
      <c r="N10332" s="3085"/>
      <c r="P10332" s="3206"/>
    </row>
    <row r="10333" spans="1:16" s="3084" customFormat="1" ht="15">
      <c r="A10333" s="3085"/>
      <c r="K10333" s="3168"/>
      <c r="L10333" s="3085"/>
      <c r="M10333" s="3085"/>
      <c r="N10333" s="3085"/>
      <c r="P10333" s="3206"/>
    </row>
    <row r="10334" spans="1:16" s="3084" customFormat="1" ht="15">
      <c r="A10334" s="3085"/>
      <c r="K10334" s="3168"/>
      <c r="L10334" s="3085"/>
      <c r="M10334" s="3085"/>
      <c r="N10334" s="3085"/>
      <c r="P10334" s="3206"/>
    </row>
    <row r="10335" spans="1:16" s="3084" customFormat="1" ht="15">
      <c r="A10335" s="3085"/>
      <c r="K10335" s="3168"/>
      <c r="L10335" s="3085"/>
      <c r="M10335" s="3085"/>
      <c r="N10335" s="3085"/>
      <c r="P10335" s="3206"/>
    </row>
    <row r="10336" spans="1:16" s="3084" customFormat="1" ht="15">
      <c r="A10336" s="3085"/>
      <c r="K10336" s="3168"/>
      <c r="L10336" s="3085"/>
      <c r="M10336" s="3085"/>
      <c r="N10336" s="3085"/>
      <c r="P10336" s="3206"/>
    </row>
    <row r="10337" spans="1:16" s="3084" customFormat="1" ht="15">
      <c r="A10337" s="3085"/>
      <c r="K10337" s="3168"/>
      <c r="L10337" s="3085"/>
      <c r="M10337" s="3085"/>
      <c r="N10337" s="3085"/>
      <c r="P10337" s="3206"/>
    </row>
    <row r="10338" spans="1:16" s="3084" customFormat="1" ht="15">
      <c r="A10338" s="3085"/>
      <c r="K10338" s="3168"/>
      <c r="L10338" s="3085"/>
      <c r="M10338" s="3085"/>
      <c r="N10338" s="3085"/>
      <c r="P10338" s="3206"/>
    </row>
    <row r="10339" spans="1:16" s="3084" customFormat="1" ht="15">
      <c r="A10339" s="3085"/>
      <c r="K10339" s="3168"/>
      <c r="L10339" s="3085"/>
      <c r="M10339" s="3085"/>
      <c r="N10339" s="3085"/>
      <c r="P10339" s="3206"/>
    </row>
    <row r="10340" spans="1:16" s="3084" customFormat="1" ht="15">
      <c r="A10340" s="3085"/>
      <c r="K10340" s="3168"/>
      <c r="L10340" s="3085"/>
      <c r="M10340" s="3085"/>
      <c r="N10340" s="3085"/>
      <c r="P10340" s="3206"/>
    </row>
    <row r="10341" spans="1:16" s="3084" customFormat="1" ht="15">
      <c r="A10341" s="3085"/>
      <c r="K10341" s="3168"/>
      <c r="L10341" s="3085"/>
      <c r="M10341" s="3085"/>
      <c r="N10341" s="3085"/>
      <c r="P10341" s="3206"/>
    </row>
    <row r="10342" spans="1:16" s="3084" customFormat="1" ht="15">
      <c r="A10342" s="3085"/>
      <c r="K10342" s="3168"/>
      <c r="L10342" s="3085"/>
      <c r="M10342" s="3085"/>
      <c r="N10342" s="3085"/>
      <c r="P10342" s="3206"/>
    </row>
    <row r="10343" spans="1:16" s="3084" customFormat="1" ht="15">
      <c r="A10343" s="3085"/>
      <c r="K10343" s="3168"/>
      <c r="L10343" s="3085"/>
      <c r="M10343" s="3085"/>
      <c r="N10343" s="3085"/>
      <c r="P10343" s="3206"/>
    </row>
    <row r="10344" spans="1:16" s="3084" customFormat="1" ht="15">
      <c r="A10344" s="3085"/>
      <c r="K10344" s="3168"/>
      <c r="L10344" s="3085"/>
      <c r="M10344" s="3085"/>
      <c r="N10344" s="3085"/>
      <c r="P10344" s="3206"/>
    </row>
    <row r="10345" spans="1:16" s="3084" customFormat="1" ht="15">
      <c r="A10345" s="3085"/>
      <c r="K10345" s="3168"/>
      <c r="L10345" s="3085"/>
      <c r="M10345" s="3085"/>
      <c r="N10345" s="3085"/>
      <c r="P10345" s="3206"/>
    </row>
    <row r="10346" spans="1:16" s="3084" customFormat="1" ht="15">
      <c r="A10346" s="3085"/>
      <c r="K10346" s="3168"/>
      <c r="L10346" s="3085"/>
      <c r="M10346" s="3085"/>
      <c r="N10346" s="3085"/>
      <c r="P10346" s="3206"/>
    </row>
    <row r="10347" spans="1:16" s="3084" customFormat="1" ht="15">
      <c r="A10347" s="3085"/>
      <c r="K10347" s="3168"/>
      <c r="L10347" s="3085"/>
      <c r="M10347" s="3085"/>
      <c r="N10347" s="3085"/>
      <c r="P10347" s="3206"/>
    </row>
    <row r="10348" spans="1:16" s="3084" customFormat="1" ht="15">
      <c r="A10348" s="3085"/>
      <c r="K10348" s="3168"/>
      <c r="L10348" s="3085"/>
      <c r="M10348" s="3085"/>
      <c r="N10348" s="3085"/>
      <c r="P10348" s="3206"/>
    </row>
    <row r="10349" spans="1:16" s="3084" customFormat="1" ht="15">
      <c r="A10349" s="3085"/>
      <c r="K10349" s="3168"/>
      <c r="L10349" s="3085"/>
      <c r="M10349" s="3085"/>
      <c r="N10349" s="3085"/>
      <c r="P10349" s="3206"/>
    </row>
    <row r="10350" spans="1:16" s="3084" customFormat="1" ht="15">
      <c r="A10350" s="3085"/>
      <c r="K10350" s="3168"/>
      <c r="L10350" s="3085"/>
      <c r="M10350" s="3085"/>
      <c r="N10350" s="3085"/>
      <c r="P10350" s="3206"/>
    </row>
    <row r="10351" spans="1:16" s="3084" customFormat="1" ht="15">
      <c r="A10351" s="3085"/>
      <c r="K10351" s="3168"/>
      <c r="L10351" s="3085"/>
      <c r="M10351" s="3085"/>
      <c r="N10351" s="3085"/>
      <c r="P10351" s="3206"/>
    </row>
    <row r="10352" spans="1:16" s="3084" customFormat="1" ht="15">
      <c r="A10352" s="3085"/>
      <c r="K10352" s="3168"/>
      <c r="L10352" s="3085"/>
      <c r="M10352" s="3085"/>
      <c r="N10352" s="3085"/>
      <c r="P10352" s="3206"/>
    </row>
    <row r="10353" spans="1:16" s="3084" customFormat="1" ht="15">
      <c r="A10353" s="3085"/>
      <c r="K10353" s="3168"/>
      <c r="L10353" s="3085"/>
      <c r="M10353" s="3085"/>
      <c r="N10353" s="3085"/>
      <c r="P10353" s="3206"/>
    </row>
    <row r="10354" spans="1:16" s="3084" customFormat="1" ht="15">
      <c r="A10354" s="3085"/>
      <c r="K10354" s="3168"/>
      <c r="L10354" s="3085"/>
      <c r="M10354" s="3085"/>
      <c r="N10354" s="3085"/>
      <c r="P10354" s="3206"/>
    </row>
    <row r="10355" spans="1:16" s="3084" customFormat="1" ht="15">
      <c r="A10355" s="3085"/>
      <c r="K10355" s="3168"/>
      <c r="L10355" s="3085"/>
      <c r="M10355" s="3085"/>
      <c r="N10355" s="3085"/>
      <c r="P10355" s="3206"/>
    </row>
    <row r="10356" spans="1:16" s="3084" customFormat="1" ht="15">
      <c r="A10356" s="3085"/>
      <c r="K10356" s="3168"/>
      <c r="L10356" s="3085"/>
      <c r="M10356" s="3085"/>
      <c r="N10356" s="3085"/>
      <c r="P10356" s="3206"/>
    </row>
    <row r="10357" spans="1:16" s="3084" customFormat="1" ht="15">
      <c r="A10357" s="3085"/>
      <c r="K10357" s="3168"/>
      <c r="L10357" s="3085"/>
      <c r="M10357" s="3085"/>
      <c r="N10357" s="3085"/>
      <c r="P10357" s="3206"/>
    </row>
    <row r="10358" spans="1:16" s="3084" customFormat="1" ht="15">
      <c r="A10358" s="3085"/>
      <c r="K10358" s="3168"/>
      <c r="L10358" s="3085"/>
      <c r="M10358" s="3085"/>
      <c r="N10358" s="3085"/>
      <c r="P10358" s="3206"/>
    </row>
    <row r="10359" spans="1:16" s="3084" customFormat="1" ht="15">
      <c r="A10359" s="3085"/>
      <c r="K10359" s="3168"/>
      <c r="L10359" s="3085"/>
      <c r="M10359" s="3085"/>
      <c r="N10359" s="3085"/>
      <c r="P10359" s="3206"/>
    </row>
    <row r="10360" spans="1:16" s="3084" customFormat="1" ht="15">
      <c r="A10360" s="3085"/>
      <c r="K10360" s="3168"/>
      <c r="L10360" s="3085"/>
      <c r="M10360" s="3085"/>
      <c r="N10360" s="3085"/>
      <c r="P10360" s="3206"/>
    </row>
    <row r="10361" spans="1:16" s="3084" customFormat="1" ht="15">
      <c r="A10361" s="3085"/>
      <c r="K10361" s="3168"/>
      <c r="L10361" s="3085"/>
      <c r="M10361" s="3085"/>
      <c r="N10361" s="3085"/>
      <c r="P10361" s="3206"/>
    </row>
    <row r="10362" spans="1:16" s="3084" customFormat="1" ht="15">
      <c r="A10362" s="3085"/>
      <c r="K10362" s="3168"/>
      <c r="L10362" s="3085"/>
      <c r="M10362" s="3085"/>
      <c r="N10362" s="3085"/>
      <c r="P10362" s="3206"/>
    </row>
    <row r="10363" spans="1:16" s="3084" customFormat="1" ht="15">
      <c r="A10363" s="3085"/>
      <c r="K10363" s="3168"/>
      <c r="L10363" s="3085"/>
      <c r="M10363" s="3085"/>
      <c r="N10363" s="3085"/>
      <c r="P10363" s="3206"/>
    </row>
    <row r="10364" spans="1:16" s="3084" customFormat="1" ht="15">
      <c r="A10364" s="3085"/>
      <c r="K10364" s="3168"/>
      <c r="L10364" s="3085"/>
      <c r="M10364" s="3085"/>
      <c r="N10364" s="3085"/>
      <c r="P10364" s="3206"/>
    </row>
    <row r="10365" spans="1:16" s="3084" customFormat="1" ht="15">
      <c r="A10365" s="3085"/>
      <c r="K10365" s="3168"/>
      <c r="L10365" s="3085"/>
      <c r="M10365" s="3085"/>
      <c r="N10365" s="3085"/>
      <c r="P10365" s="3206"/>
    </row>
    <row r="10366" spans="1:16" s="3084" customFormat="1" ht="15">
      <c r="A10366" s="3085"/>
      <c r="K10366" s="3168"/>
      <c r="L10366" s="3085"/>
      <c r="M10366" s="3085"/>
      <c r="N10366" s="3085"/>
      <c r="P10366" s="3206"/>
    </row>
    <row r="10367" spans="1:16" s="3084" customFormat="1" ht="15">
      <c r="A10367" s="3085"/>
      <c r="K10367" s="3168"/>
      <c r="L10367" s="3085"/>
      <c r="M10367" s="3085"/>
      <c r="N10367" s="3085"/>
      <c r="P10367" s="3206"/>
    </row>
    <row r="10368" spans="1:16" s="3084" customFormat="1" ht="15">
      <c r="A10368" s="3085"/>
      <c r="K10368" s="3168"/>
      <c r="L10368" s="3085"/>
      <c r="M10368" s="3085"/>
      <c r="N10368" s="3085"/>
      <c r="P10368" s="3206"/>
    </row>
    <row r="10369" spans="1:16" s="3084" customFormat="1" ht="15">
      <c r="A10369" s="3085"/>
      <c r="K10369" s="3168"/>
      <c r="L10369" s="3085"/>
      <c r="M10369" s="3085"/>
      <c r="N10369" s="3085"/>
      <c r="P10369" s="3206"/>
    </row>
    <row r="10370" spans="1:16" s="3084" customFormat="1" ht="15">
      <c r="A10370" s="3085"/>
      <c r="K10370" s="3168"/>
      <c r="L10370" s="3085"/>
      <c r="M10370" s="3085"/>
      <c r="N10370" s="3085"/>
      <c r="P10370" s="3206"/>
    </row>
    <row r="10371" spans="1:16" s="3084" customFormat="1" ht="15">
      <c r="A10371" s="3085"/>
      <c r="K10371" s="3168"/>
      <c r="L10371" s="3085"/>
      <c r="M10371" s="3085"/>
      <c r="N10371" s="3085"/>
      <c r="P10371" s="3206"/>
    </row>
    <row r="10372" spans="1:16" s="3084" customFormat="1" ht="15">
      <c r="A10372" s="3085"/>
      <c r="K10372" s="3168"/>
      <c r="L10372" s="3085"/>
      <c r="M10372" s="3085"/>
      <c r="N10372" s="3085"/>
      <c r="P10372" s="3206"/>
    </row>
    <row r="10373" spans="1:16" s="3084" customFormat="1" ht="15">
      <c r="A10373" s="3085"/>
      <c r="K10373" s="3168"/>
      <c r="L10373" s="3085"/>
      <c r="M10373" s="3085"/>
      <c r="N10373" s="3085"/>
      <c r="P10373" s="3206"/>
    </row>
    <row r="10374" spans="1:16" s="3084" customFormat="1" ht="15">
      <c r="A10374" s="3085"/>
      <c r="K10374" s="3168"/>
      <c r="L10374" s="3085"/>
      <c r="M10374" s="3085"/>
      <c r="N10374" s="3085"/>
      <c r="P10374" s="3206"/>
    </row>
    <row r="10375" spans="1:16" s="3084" customFormat="1" ht="15">
      <c r="A10375" s="3085"/>
      <c r="K10375" s="3168"/>
      <c r="L10375" s="3085"/>
      <c r="M10375" s="3085"/>
      <c r="N10375" s="3085"/>
      <c r="P10375" s="3206"/>
    </row>
    <row r="10376" spans="1:16" s="3084" customFormat="1" ht="15">
      <c r="A10376" s="3085"/>
      <c r="K10376" s="3168"/>
      <c r="L10376" s="3085"/>
      <c r="M10376" s="3085"/>
      <c r="N10376" s="3085"/>
      <c r="P10376" s="3206"/>
    </row>
    <row r="10377" spans="1:16" s="3084" customFormat="1" ht="15">
      <c r="A10377" s="3085"/>
      <c r="K10377" s="3168"/>
      <c r="L10377" s="3085"/>
      <c r="M10377" s="3085"/>
      <c r="N10377" s="3085"/>
      <c r="P10377" s="3206"/>
    </row>
    <row r="10378" spans="1:16" s="3084" customFormat="1" ht="15">
      <c r="A10378" s="3085"/>
      <c r="K10378" s="3168"/>
      <c r="L10378" s="3085"/>
      <c r="M10378" s="3085"/>
      <c r="N10378" s="3085"/>
      <c r="P10378" s="3206"/>
    </row>
    <row r="10379" spans="1:16" s="3084" customFormat="1" ht="15">
      <c r="A10379" s="3085"/>
      <c r="K10379" s="3168"/>
      <c r="L10379" s="3085"/>
      <c r="M10379" s="3085"/>
      <c r="N10379" s="3085"/>
      <c r="P10379" s="3206"/>
    </row>
    <row r="10380" spans="1:16" s="3084" customFormat="1" ht="15">
      <c r="A10380" s="3085"/>
      <c r="K10380" s="3168"/>
      <c r="L10380" s="3085"/>
      <c r="M10380" s="3085"/>
      <c r="N10380" s="3085"/>
      <c r="P10380" s="3206"/>
    </row>
    <row r="10381" spans="1:16" s="3084" customFormat="1" ht="15">
      <c r="A10381" s="3085"/>
      <c r="K10381" s="3168"/>
      <c r="L10381" s="3085"/>
      <c r="M10381" s="3085"/>
      <c r="N10381" s="3085"/>
      <c r="P10381" s="3206"/>
    </row>
    <row r="10382" spans="1:16" s="3084" customFormat="1" ht="15">
      <c r="A10382" s="3085"/>
      <c r="K10382" s="3168"/>
      <c r="L10382" s="3085"/>
      <c r="M10382" s="3085"/>
      <c r="N10382" s="3085"/>
      <c r="P10382" s="3206"/>
    </row>
    <row r="10383" spans="1:16" s="3084" customFormat="1" ht="15">
      <c r="A10383" s="3085"/>
      <c r="K10383" s="3168"/>
      <c r="L10383" s="3085"/>
      <c r="M10383" s="3085"/>
      <c r="N10383" s="3085"/>
      <c r="P10383" s="3206"/>
    </row>
    <row r="10384" spans="1:16" s="3084" customFormat="1" ht="15">
      <c r="A10384" s="3085"/>
      <c r="K10384" s="3168"/>
      <c r="L10384" s="3085"/>
      <c r="M10384" s="3085"/>
      <c r="N10384" s="3085"/>
      <c r="P10384" s="3206"/>
    </row>
    <row r="10385" spans="1:16" s="3084" customFormat="1" ht="15">
      <c r="A10385" s="3085"/>
      <c r="K10385" s="3168"/>
      <c r="L10385" s="3085"/>
      <c r="M10385" s="3085"/>
      <c r="N10385" s="3085"/>
      <c r="P10385" s="3206"/>
    </row>
    <row r="10386" spans="1:16" s="3084" customFormat="1" ht="15">
      <c r="A10386" s="3085"/>
      <c r="K10386" s="3168"/>
      <c r="L10386" s="3085"/>
      <c r="M10386" s="3085"/>
      <c r="N10386" s="3085"/>
      <c r="P10386" s="3206"/>
    </row>
    <row r="10387" spans="1:16" s="3084" customFormat="1" ht="15">
      <c r="A10387" s="3085"/>
      <c r="K10387" s="3168"/>
      <c r="L10387" s="3085"/>
      <c r="M10387" s="3085"/>
      <c r="N10387" s="3085"/>
      <c r="P10387" s="3206"/>
    </row>
    <row r="10388" spans="1:16" s="3084" customFormat="1" ht="15">
      <c r="A10388" s="3085"/>
      <c r="K10388" s="3168"/>
      <c r="L10388" s="3085"/>
      <c r="M10388" s="3085"/>
      <c r="N10388" s="3085"/>
      <c r="P10388" s="3206"/>
    </row>
    <row r="10389" spans="1:16" s="3084" customFormat="1" ht="15">
      <c r="A10389" s="3085"/>
      <c r="K10389" s="3168"/>
      <c r="L10389" s="3085"/>
      <c r="M10389" s="3085"/>
      <c r="N10389" s="3085"/>
      <c r="P10389" s="3206"/>
    </row>
    <row r="10390" spans="1:16" s="3084" customFormat="1" ht="15">
      <c r="A10390" s="3085"/>
      <c r="K10390" s="3168"/>
      <c r="L10390" s="3085"/>
      <c r="M10390" s="3085"/>
      <c r="N10390" s="3085"/>
      <c r="P10390" s="3206"/>
    </row>
    <row r="10391" spans="1:16" s="3084" customFormat="1" ht="15">
      <c r="A10391" s="3085"/>
      <c r="K10391" s="3168"/>
      <c r="L10391" s="3085"/>
      <c r="M10391" s="3085"/>
      <c r="N10391" s="3085"/>
      <c r="P10391" s="3206"/>
    </row>
    <row r="10392" spans="1:16" s="3084" customFormat="1" ht="15">
      <c r="A10392" s="3085"/>
      <c r="K10392" s="3168"/>
      <c r="L10392" s="3085"/>
      <c r="M10392" s="3085"/>
      <c r="N10392" s="3085"/>
      <c r="P10392" s="3206"/>
    </row>
    <row r="10393" spans="1:16" s="3084" customFormat="1" ht="15">
      <c r="A10393" s="3085"/>
      <c r="K10393" s="3168"/>
      <c r="L10393" s="3085"/>
      <c r="M10393" s="3085"/>
      <c r="N10393" s="3085"/>
      <c r="P10393" s="3206"/>
    </row>
    <row r="10394" spans="1:16" s="3084" customFormat="1" ht="15">
      <c r="A10394" s="3085"/>
      <c r="K10394" s="3168"/>
      <c r="L10394" s="3085"/>
      <c r="M10394" s="3085"/>
      <c r="N10394" s="3085"/>
      <c r="P10394" s="3206"/>
    </row>
    <row r="10395" spans="1:16" s="3084" customFormat="1" ht="15">
      <c r="A10395" s="3085"/>
      <c r="K10395" s="3168"/>
      <c r="L10395" s="3085"/>
      <c r="M10395" s="3085"/>
      <c r="N10395" s="3085"/>
      <c r="P10395" s="3206"/>
    </row>
    <row r="10396" spans="1:16" s="3084" customFormat="1" ht="15">
      <c r="A10396" s="3085"/>
      <c r="K10396" s="3168"/>
      <c r="L10396" s="3085"/>
      <c r="M10396" s="3085"/>
      <c r="N10396" s="3085"/>
      <c r="P10396" s="3206"/>
    </row>
    <row r="10397" spans="1:16" s="3084" customFormat="1" ht="15">
      <c r="A10397" s="3085"/>
      <c r="K10397" s="3168"/>
      <c r="L10397" s="3085"/>
      <c r="M10397" s="3085"/>
      <c r="N10397" s="3085"/>
      <c r="P10397" s="3206"/>
    </row>
    <row r="10398" spans="1:16" s="3084" customFormat="1" ht="15">
      <c r="A10398" s="3085"/>
      <c r="K10398" s="3168"/>
      <c r="L10398" s="3085"/>
      <c r="M10398" s="3085"/>
      <c r="N10398" s="3085"/>
      <c r="P10398" s="3206"/>
    </row>
    <row r="10399" spans="1:16" s="3084" customFormat="1" ht="15">
      <c r="A10399" s="3085"/>
      <c r="K10399" s="3168"/>
      <c r="L10399" s="3085"/>
      <c r="M10399" s="3085"/>
      <c r="N10399" s="3085"/>
      <c r="P10399" s="3206"/>
    </row>
    <row r="10400" spans="1:16" s="3084" customFormat="1" ht="15">
      <c r="A10400" s="3085"/>
      <c r="K10400" s="3168"/>
      <c r="L10400" s="3085"/>
      <c r="M10400" s="3085"/>
      <c r="N10400" s="3085"/>
      <c r="P10400" s="3206"/>
    </row>
    <row r="10401" spans="1:16" s="3084" customFormat="1" ht="15">
      <c r="A10401" s="3085"/>
      <c r="K10401" s="3168"/>
      <c r="L10401" s="3085"/>
      <c r="M10401" s="3085"/>
      <c r="N10401" s="3085"/>
      <c r="P10401" s="3206"/>
    </row>
    <row r="10402" spans="1:16" s="3084" customFormat="1" ht="15">
      <c r="A10402" s="3085"/>
      <c r="K10402" s="3168"/>
      <c r="L10402" s="3085"/>
      <c r="M10402" s="3085"/>
      <c r="N10402" s="3085"/>
      <c r="P10402" s="3206"/>
    </row>
    <row r="10403" spans="1:16" s="3084" customFormat="1" ht="15">
      <c r="A10403" s="3085"/>
      <c r="K10403" s="3168"/>
      <c r="L10403" s="3085"/>
      <c r="M10403" s="3085"/>
      <c r="N10403" s="3085"/>
      <c r="P10403" s="3206"/>
    </row>
    <row r="10404" spans="1:16" s="3084" customFormat="1" ht="15">
      <c r="A10404" s="3085"/>
      <c r="K10404" s="3168"/>
      <c r="L10404" s="3085"/>
      <c r="M10404" s="3085"/>
      <c r="N10404" s="3085"/>
      <c r="P10404" s="3206"/>
    </row>
    <row r="10405" spans="1:16" s="3084" customFormat="1" ht="15">
      <c r="A10405" s="3085"/>
      <c r="K10405" s="3168"/>
      <c r="L10405" s="3085"/>
      <c r="M10405" s="3085"/>
      <c r="N10405" s="3085"/>
      <c r="P10405" s="3206"/>
    </row>
    <row r="10406" spans="1:16" s="3084" customFormat="1" ht="15">
      <c r="A10406" s="3085"/>
      <c r="K10406" s="3168"/>
      <c r="L10406" s="3085"/>
      <c r="M10406" s="3085"/>
      <c r="N10406" s="3085"/>
      <c r="P10406" s="3206"/>
    </row>
    <row r="10407" spans="1:16" s="3084" customFormat="1" ht="15">
      <c r="A10407" s="3085"/>
      <c r="K10407" s="3168"/>
      <c r="L10407" s="3085"/>
      <c r="M10407" s="3085"/>
      <c r="N10407" s="3085"/>
      <c r="P10407" s="3206"/>
    </row>
    <row r="10408" spans="1:16" s="3084" customFormat="1" ht="15">
      <c r="A10408" s="3085"/>
      <c r="K10408" s="3168"/>
      <c r="L10408" s="3085"/>
      <c r="M10408" s="3085"/>
      <c r="N10408" s="3085"/>
      <c r="P10408" s="3206"/>
    </row>
    <row r="10409" spans="1:16" s="3084" customFormat="1" ht="15">
      <c r="A10409" s="3085"/>
      <c r="K10409" s="3168"/>
      <c r="L10409" s="3085"/>
      <c r="M10409" s="3085"/>
      <c r="N10409" s="3085"/>
      <c r="P10409" s="3206"/>
    </row>
    <row r="10410" spans="1:16" s="3084" customFormat="1" ht="15">
      <c r="A10410" s="3085"/>
      <c r="K10410" s="3168"/>
      <c r="L10410" s="3085"/>
      <c r="M10410" s="3085"/>
      <c r="N10410" s="3085"/>
      <c r="P10410" s="3206"/>
    </row>
    <row r="10411" spans="1:16" s="3084" customFormat="1" ht="15">
      <c r="A10411" s="3085"/>
      <c r="K10411" s="3168"/>
      <c r="L10411" s="3085"/>
      <c r="M10411" s="3085"/>
      <c r="N10411" s="3085"/>
      <c r="P10411" s="3206"/>
    </row>
    <row r="10412" spans="1:16" s="3084" customFormat="1" ht="15">
      <c r="A10412" s="3085"/>
      <c r="K10412" s="3168"/>
      <c r="L10412" s="3085"/>
      <c r="M10412" s="3085"/>
      <c r="N10412" s="3085"/>
      <c r="P10412" s="3206"/>
    </row>
    <row r="10413" spans="1:16" s="3084" customFormat="1" ht="15">
      <c r="A10413" s="3085"/>
      <c r="K10413" s="3168"/>
      <c r="L10413" s="3085"/>
      <c r="M10413" s="3085"/>
      <c r="N10413" s="3085"/>
      <c r="P10413" s="3206"/>
    </row>
    <row r="10414" spans="1:16" s="3084" customFormat="1" ht="15">
      <c r="A10414" s="3085"/>
      <c r="K10414" s="3168"/>
      <c r="L10414" s="3085"/>
      <c r="M10414" s="3085"/>
      <c r="N10414" s="3085"/>
      <c r="P10414" s="3206"/>
    </row>
    <row r="10415" spans="1:16" s="3084" customFormat="1" ht="15">
      <c r="A10415" s="3085"/>
      <c r="K10415" s="3168"/>
      <c r="L10415" s="3085"/>
      <c r="M10415" s="3085"/>
      <c r="N10415" s="3085"/>
      <c r="P10415" s="3206"/>
    </row>
    <row r="10416" spans="1:16" s="3084" customFormat="1" ht="15">
      <c r="A10416" s="3085"/>
      <c r="K10416" s="3168"/>
      <c r="L10416" s="3085"/>
      <c r="M10416" s="3085"/>
      <c r="N10416" s="3085"/>
      <c r="P10416" s="3206"/>
    </row>
    <row r="10417" spans="1:16" s="3084" customFormat="1" ht="15">
      <c r="A10417" s="3085"/>
      <c r="K10417" s="3168"/>
      <c r="L10417" s="3085"/>
      <c r="M10417" s="3085"/>
      <c r="N10417" s="3085"/>
      <c r="P10417" s="3206"/>
    </row>
    <row r="10418" spans="1:16" s="3084" customFormat="1" ht="15">
      <c r="A10418" s="3085"/>
      <c r="K10418" s="3168"/>
      <c r="L10418" s="3085"/>
      <c r="M10418" s="3085"/>
      <c r="N10418" s="3085"/>
      <c r="P10418" s="3206"/>
    </row>
    <row r="10419" spans="1:16" s="3084" customFormat="1" ht="15">
      <c r="A10419" s="3085"/>
      <c r="K10419" s="3168"/>
      <c r="L10419" s="3085"/>
      <c r="M10419" s="3085"/>
      <c r="N10419" s="3085"/>
      <c r="P10419" s="3206"/>
    </row>
    <row r="10420" spans="1:16" s="3084" customFormat="1" ht="15">
      <c r="A10420" s="3085"/>
      <c r="K10420" s="3168"/>
      <c r="L10420" s="3085"/>
      <c r="M10420" s="3085"/>
      <c r="N10420" s="3085"/>
      <c r="P10420" s="3206"/>
    </row>
    <row r="10421" spans="1:16" s="3084" customFormat="1" ht="15">
      <c r="A10421" s="3085"/>
      <c r="K10421" s="3168"/>
      <c r="L10421" s="3085"/>
      <c r="M10421" s="3085"/>
      <c r="N10421" s="3085"/>
      <c r="P10421" s="3206"/>
    </row>
    <row r="10422" spans="1:16" s="3084" customFormat="1" ht="15">
      <c r="A10422" s="3085"/>
      <c r="K10422" s="3168"/>
      <c r="L10422" s="3085"/>
      <c r="M10422" s="3085"/>
      <c r="N10422" s="3085"/>
      <c r="P10422" s="3206"/>
    </row>
    <row r="10423" spans="1:16" s="3084" customFormat="1" ht="15">
      <c r="A10423" s="3085"/>
      <c r="K10423" s="3168"/>
      <c r="L10423" s="3085"/>
      <c r="M10423" s="3085"/>
      <c r="N10423" s="3085"/>
      <c r="P10423" s="3206"/>
    </row>
    <row r="10424" spans="1:16" s="3084" customFormat="1" ht="15">
      <c r="A10424" s="3085"/>
      <c r="K10424" s="3168"/>
      <c r="L10424" s="3085"/>
      <c r="M10424" s="3085"/>
      <c r="N10424" s="3085"/>
      <c r="P10424" s="3206"/>
    </row>
    <row r="10425" spans="1:16" s="3084" customFormat="1" ht="15">
      <c r="A10425" s="3085"/>
      <c r="K10425" s="3168"/>
      <c r="L10425" s="3085"/>
      <c r="M10425" s="3085"/>
      <c r="N10425" s="3085"/>
      <c r="P10425" s="3206"/>
    </row>
    <row r="10426" spans="1:16" s="3084" customFormat="1" ht="15">
      <c r="A10426" s="3085"/>
      <c r="K10426" s="3168"/>
      <c r="L10426" s="3085"/>
      <c r="M10426" s="3085"/>
      <c r="N10426" s="3085"/>
      <c r="P10426" s="3206"/>
    </row>
    <row r="10427" spans="1:16" s="3084" customFormat="1" ht="15">
      <c r="A10427" s="3085"/>
      <c r="K10427" s="3168"/>
      <c r="L10427" s="3085"/>
      <c r="M10427" s="3085"/>
      <c r="N10427" s="3085"/>
      <c r="P10427" s="3206"/>
    </row>
    <row r="10428" spans="1:16" s="3084" customFormat="1" ht="15">
      <c r="A10428" s="3085"/>
      <c r="K10428" s="3168"/>
      <c r="L10428" s="3085"/>
      <c r="M10428" s="3085"/>
      <c r="N10428" s="3085"/>
      <c r="P10428" s="3206"/>
    </row>
    <row r="10429" spans="1:16" s="3084" customFormat="1" ht="15">
      <c r="A10429" s="3085"/>
      <c r="K10429" s="3168"/>
      <c r="L10429" s="3085"/>
      <c r="M10429" s="3085"/>
      <c r="N10429" s="3085"/>
      <c r="P10429" s="3206"/>
    </row>
    <row r="10430" spans="1:16" s="3084" customFormat="1" ht="15">
      <c r="A10430" s="3085"/>
      <c r="K10430" s="3168"/>
      <c r="L10430" s="3085"/>
      <c r="M10430" s="3085"/>
      <c r="N10430" s="3085"/>
      <c r="P10430" s="3206"/>
    </row>
    <row r="10431" spans="1:16" s="3084" customFormat="1" ht="15">
      <c r="A10431" s="3085"/>
      <c r="K10431" s="3168"/>
      <c r="L10431" s="3085"/>
      <c r="M10431" s="3085"/>
      <c r="N10431" s="3085"/>
      <c r="P10431" s="3206"/>
    </row>
    <row r="10432" spans="1:16" s="3084" customFormat="1" ht="15">
      <c r="A10432" s="3085"/>
      <c r="K10432" s="3168"/>
      <c r="L10432" s="3085"/>
      <c r="M10432" s="3085"/>
      <c r="N10432" s="3085"/>
      <c r="P10432" s="3206"/>
    </row>
    <row r="10433" spans="1:16" s="3084" customFormat="1" ht="15">
      <c r="A10433" s="3085"/>
      <c r="K10433" s="3168"/>
      <c r="L10433" s="3085"/>
      <c r="M10433" s="3085"/>
      <c r="N10433" s="3085"/>
      <c r="P10433" s="3206"/>
    </row>
    <row r="10434" spans="1:16" s="3084" customFormat="1" ht="15">
      <c r="A10434" s="3085"/>
      <c r="K10434" s="3168"/>
      <c r="L10434" s="3085"/>
      <c r="M10434" s="3085"/>
      <c r="N10434" s="3085"/>
      <c r="P10434" s="3206"/>
    </row>
    <row r="10435" spans="1:16" s="3084" customFormat="1" ht="15">
      <c r="A10435" s="3085"/>
      <c r="K10435" s="3168"/>
      <c r="L10435" s="3085"/>
      <c r="M10435" s="3085"/>
      <c r="N10435" s="3085"/>
      <c r="P10435" s="3206"/>
    </row>
    <row r="10436" spans="1:16" s="3084" customFormat="1" ht="15">
      <c r="A10436" s="3085"/>
      <c r="K10436" s="3168"/>
      <c r="L10436" s="3085"/>
      <c r="M10436" s="3085"/>
      <c r="N10436" s="3085"/>
      <c r="P10436" s="3206"/>
    </row>
    <row r="10437" spans="1:16" s="3084" customFormat="1" ht="15">
      <c r="A10437" s="3085"/>
      <c r="K10437" s="3168"/>
      <c r="L10437" s="3085"/>
      <c r="M10437" s="3085"/>
      <c r="N10437" s="3085"/>
      <c r="P10437" s="3206"/>
    </row>
    <row r="10438" spans="1:16" s="3084" customFormat="1" ht="15">
      <c r="A10438" s="3085"/>
      <c r="K10438" s="3168"/>
      <c r="L10438" s="3085"/>
      <c r="M10438" s="3085"/>
      <c r="N10438" s="3085"/>
      <c r="P10438" s="3206"/>
    </row>
    <row r="10439" spans="1:16" s="3084" customFormat="1" ht="15">
      <c r="A10439" s="3085"/>
      <c r="K10439" s="3168"/>
      <c r="L10439" s="3085"/>
      <c r="M10439" s="3085"/>
      <c r="N10439" s="3085"/>
      <c r="P10439" s="3206"/>
    </row>
    <row r="10440" spans="1:16" s="3084" customFormat="1" ht="15">
      <c r="A10440" s="3085"/>
      <c r="K10440" s="3168"/>
      <c r="L10440" s="3085"/>
      <c r="M10440" s="3085"/>
      <c r="N10440" s="3085"/>
      <c r="P10440" s="3206"/>
    </row>
    <row r="10441" spans="1:16" s="3084" customFormat="1" ht="15">
      <c r="A10441" s="3085"/>
      <c r="K10441" s="3168"/>
      <c r="L10441" s="3085"/>
      <c r="M10441" s="3085"/>
      <c r="N10441" s="3085"/>
      <c r="P10441" s="3206"/>
    </row>
    <row r="10442" spans="1:16" s="3084" customFormat="1" ht="15">
      <c r="A10442" s="3085"/>
      <c r="K10442" s="3168"/>
      <c r="L10442" s="3085"/>
      <c r="M10442" s="3085"/>
      <c r="N10442" s="3085"/>
      <c r="P10442" s="3206"/>
    </row>
    <row r="10443" spans="1:16" s="3084" customFormat="1" ht="15">
      <c r="A10443" s="3085"/>
      <c r="K10443" s="3168"/>
      <c r="L10443" s="3085"/>
      <c r="M10443" s="3085"/>
      <c r="N10443" s="3085"/>
      <c r="P10443" s="3206"/>
    </row>
    <row r="10444" spans="1:16" s="3084" customFormat="1" ht="15">
      <c r="A10444" s="3085"/>
      <c r="K10444" s="3168"/>
      <c r="L10444" s="3085"/>
      <c r="M10444" s="3085"/>
      <c r="N10444" s="3085"/>
      <c r="P10444" s="3206"/>
    </row>
    <row r="10445" spans="1:16" s="3084" customFormat="1" ht="15">
      <c r="A10445" s="3085"/>
      <c r="K10445" s="3168"/>
      <c r="L10445" s="3085"/>
      <c r="M10445" s="3085"/>
      <c r="N10445" s="3085"/>
      <c r="P10445" s="3206"/>
    </row>
    <row r="10446" spans="1:16" s="3084" customFormat="1" ht="15">
      <c r="A10446" s="3085"/>
      <c r="K10446" s="3168"/>
      <c r="L10446" s="3085"/>
      <c r="M10446" s="3085"/>
      <c r="N10446" s="3085"/>
      <c r="P10446" s="3206"/>
    </row>
    <row r="10447" spans="1:16" s="3084" customFormat="1" ht="15">
      <c r="A10447" s="3085"/>
      <c r="K10447" s="3168"/>
      <c r="L10447" s="3085"/>
      <c r="M10447" s="3085"/>
      <c r="N10447" s="3085"/>
      <c r="P10447" s="3206"/>
    </row>
    <row r="10448" spans="1:16" s="3084" customFormat="1" ht="15">
      <c r="A10448" s="3085"/>
      <c r="K10448" s="3168"/>
      <c r="L10448" s="3085"/>
      <c r="M10448" s="3085"/>
      <c r="N10448" s="3085"/>
      <c r="P10448" s="3206"/>
    </row>
    <row r="10449" spans="1:16" s="3084" customFormat="1" ht="15">
      <c r="A10449" s="3085"/>
      <c r="K10449" s="3168"/>
      <c r="L10449" s="3085"/>
      <c r="M10449" s="3085"/>
      <c r="N10449" s="3085"/>
      <c r="P10449" s="3206"/>
    </row>
    <row r="10450" spans="1:16" s="3084" customFormat="1" ht="15">
      <c r="A10450" s="3085"/>
      <c r="K10450" s="3168"/>
      <c r="L10450" s="3085"/>
      <c r="M10450" s="3085"/>
      <c r="N10450" s="3085"/>
      <c r="P10450" s="3206"/>
    </row>
    <row r="10451" spans="1:16" s="3084" customFormat="1" ht="15">
      <c r="A10451" s="3085"/>
      <c r="K10451" s="3168"/>
      <c r="L10451" s="3085"/>
      <c r="M10451" s="3085"/>
      <c r="N10451" s="3085"/>
      <c r="P10451" s="3206"/>
    </row>
    <row r="10452" spans="1:16" s="3084" customFormat="1" ht="15">
      <c r="A10452" s="3085"/>
      <c r="K10452" s="3168"/>
      <c r="L10452" s="3085"/>
      <c r="M10452" s="3085"/>
      <c r="N10452" s="3085"/>
      <c r="P10452" s="3206"/>
    </row>
    <row r="10453" spans="1:16" s="3084" customFormat="1" ht="15">
      <c r="A10453" s="3085"/>
      <c r="K10453" s="3168"/>
      <c r="L10453" s="3085"/>
      <c r="M10453" s="3085"/>
      <c r="N10453" s="3085"/>
      <c r="P10453" s="3206"/>
    </row>
    <row r="10454" spans="1:16" s="3084" customFormat="1" ht="15">
      <c r="A10454" s="3085"/>
      <c r="K10454" s="3168"/>
      <c r="L10454" s="3085"/>
      <c r="M10454" s="3085"/>
      <c r="N10454" s="3085"/>
      <c r="P10454" s="3206"/>
    </row>
    <row r="10455" spans="1:16" s="3084" customFormat="1" ht="15">
      <c r="A10455" s="3085"/>
      <c r="K10455" s="3168"/>
      <c r="L10455" s="3085"/>
      <c r="M10455" s="3085"/>
      <c r="N10455" s="3085"/>
      <c r="P10455" s="3206"/>
    </row>
    <row r="10456" spans="1:16" s="3084" customFormat="1" ht="15">
      <c r="A10456" s="3085"/>
      <c r="K10456" s="3168"/>
      <c r="L10456" s="3085"/>
      <c r="M10456" s="3085"/>
      <c r="N10456" s="3085"/>
      <c r="P10456" s="3206"/>
    </row>
    <row r="10457" spans="1:16" s="3084" customFormat="1" ht="15">
      <c r="A10457" s="3085"/>
      <c r="K10457" s="3168"/>
      <c r="L10457" s="3085"/>
      <c r="M10457" s="3085"/>
      <c r="N10457" s="3085"/>
      <c r="P10457" s="3206"/>
    </row>
    <row r="10458" spans="1:16" s="3084" customFormat="1" ht="15">
      <c r="A10458" s="3085"/>
      <c r="K10458" s="3168"/>
      <c r="L10458" s="3085"/>
      <c r="M10458" s="3085"/>
      <c r="N10458" s="3085"/>
      <c r="P10458" s="3206"/>
    </row>
    <row r="10459" spans="1:16" s="3084" customFormat="1" ht="15">
      <c r="A10459" s="3085"/>
      <c r="K10459" s="3168"/>
      <c r="L10459" s="3085"/>
      <c r="M10459" s="3085"/>
      <c r="N10459" s="3085"/>
      <c r="P10459" s="3206"/>
    </row>
    <row r="10460" spans="1:16" s="3084" customFormat="1" ht="15">
      <c r="A10460" s="3085"/>
      <c r="K10460" s="3168"/>
      <c r="L10460" s="3085"/>
      <c r="M10460" s="3085"/>
      <c r="N10460" s="3085"/>
      <c r="P10460" s="3206"/>
    </row>
    <row r="10461" spans="1:16" s="3084" customFormat="1" ht="15">
      <c r="A10461" s="3085"/>
      <c r="K10461" s="3168"/>
      <c r="L10461" s="3085"/>
      <c r="M10461" s="3085"/>
      <c r="N10461" s="3085"/>
      <c r="P10461" s="3206"/>
    </row>
    <row r="10462" spans="1:16" s="3084" customFormat="1" ht="15">
      <c r="A10462" s="3085"/>
      <c r="K10462" s="3168"/>
      <c r="L10462" s="3085"/>
      <c r="M10462" s="3085"/>
      <c r="N10462" s="3085"/>
      <c r="P10462" s="3206"/>
    </row>
    <row r="10463" spans="1:16" s="3084" customFormat="1" ht="15">
      <c r="A10463" s="3085"/>
      <c r="K10463" s="3168"/>
      <c r="L10463" s="3085"/>
      <c r="M10463" s="3085"/>
      <c r="N10463" s="3085"/>
      <c r="P10463" s="3206"/>
    </row>
    <row r="10464" spans="1:16" s="3084" customFormat="1" ht="15">
      <c r="A10464" s="3085"/>
      <c r="K10464" s="3168"/>
      <c r="L10464" s="3085"/>
      <c r="M10464" s="3085"/>
      <c r="N10464" s="3085"/>
      <c r="P10464" s="3206"/>
    </row>
    <row r="10465" spans="1:16" s="3084" customFormat="1" ht="15">
      <c r="A10465" s="3085"/>
      <c r="K10465" s="3168"/>
      <c r="L10465" s="3085"/>
      <c r="M10465" s="3085"/>
      <c r="N10465" s="3085"/>
      <c r="P10465" s="3206"/>
    </row>
    <row r="10466" spans="1:16" s="3084" customFormat="1" ht="15">
      <c r="A10466" s="3085"/>
      <c r="K10466" s="3168"/>
      <c r="L10466" s="3085"/>
      <c r="M10466" s="3085"/>
      <c r="N10466" s="3085"/>
      <c r="P10466" s="3206"/>
    </row>
    <row r="10467" spans="1:16" s="3084" customFormat="1" ht="15">
      <c r="A10467" s="3085"/>
      <c r="K10467" s="3168"/>
      <c r="L10467" s="3085"/>
      <c r="M10467" s="3085"/>
      <c r="N10467" s="3085"/>
      <c r="P10467" s="3206"/>
    </row>
    <row r="10468" spans="1:16" s="3084" customFormat="1" ht="15">
      <c r="A10468" s="3085"/>
      <c r="K10468" s="3168"/>
      <c r="L10468" s="3085"/>
      <c r="M10468" s="3085"/>
      <c r="N10468" s="3085"/>
      <c r="P10468" s="3206"/>
    </row>
    <row r="10469" spans="1:16" s="3084" customFormat="1" ht="15">
      <c r="A10469" s="3085"/>
      <c r="K10469" s="3168"/>
      <c r="L10469" s="3085"/>
      <c r="M10469" s="3085"/>
      <c r="N10469" s="3085"/>
      <c r="P10469" s="3206"/>
    </row>
    <row r="10470" spans="1:16" s="3084" customFormat="1" ht="15">
      <c r="A10470" s="3085"/>
      <c r="K10470" s="3168"/>
      <c r="L10470" s="3085"/>
      <c r="M10470" s="3085"/>
      <c r="N10470" s="3085"/>
      <c r="P10470" s="3206"/>
    </row>
    <row r="10471" spans="1:16" s="3084" customFormat="1" ht="15">
      <c r="A10471" s="3085"/>
      <c r="K10471" s="3168"/>
      <c r="L10471" s="3085"/>
      <c r="M10471" s="3085"/>
      <c r="N10471" s="3085"/>
      <c r="P10471" s="3206"/>
    </row>
    <row r="10472" spans="1:16" s="3084" customFormat="1" ht="15">
      <c r="A10472" s="3085"/>
      <c r="K10472" s="3168"/>
      <c r="L10472" s="3085"/>
      <c r="M10472" s="3085"/>
      <c r="N10472" s="3085"/>
      <c r="P10472" s="3206"/>
    </row>
    <row r="10473" spans="1:16" s="3084" customFormat="1" ht="15">
      <c r="A10473" s="3085"/>
      <c r="K10473" s="3168"/>
      <c r="L10473" s="3085"/>
      <c r="M10473" s="3085"/>
      <c r="N10473" s="3085"/>
      <c r="P10473" s="3206"/>
    </row>
    <row r="10474" spans="1:16" s="3084" customFormat="1" ht="15">
      <c r="A10474" s="3085"/>
      <c r="K10474" s="3168"/>
      <c r="L10474" s="3085"/>
      <c r="M10474" s="3085"/>
      <c r="N10474" s="3085"/>
      <c r="P10474" s="3206"/>
    </row>
    <row r="10475" spans="1:16" s="3084" customFormat="1" ht="15">
      <c r="A10475" s="3085"/>
      <c r="K10475" s="3168"/>
      <c r="L10475" s="3085"/>
      <c r="M10475" s="3085"/>
      <c r="N10475" s="3085"/>
      <c r="P10475" s="3206"/>
    </row>
    <row r="10476" spans="1:16" s="3084" customFormat="1" ht="15">
      <c r="A10476" s="3085"/>
      <c r="K10476" s="3168"/>
      <c r="L10476" s="3085"/>
      <c r="M10476" s="3085"/>
      <c r="N10476" s="3085"/>
      <c r="P10476" s="3206"/>
    </row>
    <row r="10477" spans="1:16" s="3084" customFormat="1" ht="15">
      <c r="A10477" s="3085"/>
      <c r="K10477" s="3168"/>
      <c r="L10477" s="3085"/>
      <c r="M10477" s="3085"/>
      <c r="N10477" s="3085"/>
      <c r="P10477" s="3206"/>
    </row>
    <row r="10478" spans="1:16" s="3084" customFormat="1" ht="15">
      <c r="A10478" s="3085"/>
      <c r="K10478" s="3168"/>
      <c r="L10478" s="3085"/>
      <c r="M10478" s="3085"/>
      <c r="N10478" s="3085"/>
      <c r="P10478" s="3206"/>
    </row>
    <row r="10479" spans="1:16" s="3084" customFormat="1" ht="15">
      <c r="A10479" s="3085"/>
      <c r="K10479" s="3168"/>
      <c r="L10479" s="3085"/>
      <c r="M10479" s="3085"/>
      <c r="N10479" s="3085"/>
      <c r="P10479" s="3206"/>
    </row>
    <row r="10480" spans="1:16" s="3084" customFormat="1" ht="15">
      <c r="A10480" s="3085"/>
      <c r="K10480" s="3168"/>
      <c r="L10480" s="3085"/>
      <c r="M10480" s="3085"/>
      <c r="N10480" s="3085"/>
      <c r="P10480" s="3206"/>
    </row>
    <row r="10481" spans="1:16" s="3084" customFormat="1" ht="15">
      <c r="A10481" s="3085"/>
      <c r="K10481" s="3168"/>
      <c r="L10481" s="3085"/>
      <c r="M10481" s="3085"/>
      <c r="N10481" s="3085"/>
      <c r="P10481" s="3206"/>
    </row>
    <row r="10482" spans="1:16" s="3084" customFormat="1" ht="15">
      <c r="A10482" s="3085"/>
      <c r="K10482" s="3168"/>
      <c r="L10482" s="3085"/>
      <c r="M10482" s="3085"/>
      <c r="N10482" s="3085"/>
      <c r="P10482" s="3206"/>
    </row>
    <row r="10483" spans="1:16" s="3084" customFormat="1" ht="15">
      <c r="A10483" s="3085"/>
      <c r="K10483" s="3168"/>
      <c r="L10483" s="3085"/>
      <c r="M10483" s="3085"/>
      <c r="N10483" s="3085"/>
      <c r="P10483" s="3206"/>
    </row>
    <row r="10484" spans="1:16" s="3084" customFormat="1" ht="15">
      <c r="A10484" s="3085"/>
      <c r="K10484" s="3168"/>
      <c r="L10484" s="3085"/>
      <c r="M10484" s="3085"/>
      <c r="N10484" s="3085"/>
      <c r="P10484" s="3206"/>
    </row>
    <row r="10485" spans="1:16" s="3084" customFormat="1" ht="15">
      <c r="A10485" s="3085"/>
      <c r="K10485" s="3168"/>
      <c r="L10485" s="3085"/>
      <c r="M10485" s="3085"/>
      <c r="N10485" s="3085"/>
      <c r="P10485" s="3206"/>
    </row>
    <row r="10486" spans="1:16" s="3084" customFormat="1" ht="15">
      <c r="A10486" s="3085"/>
      <c r="K10486" s="3168"/>
      <c r="L10486" s="3085"/>
      <c r="M10486" s="3085"/>
      <c r="N10486" s="3085"/>
      <c r="P10486" s="3206"/>
    </row>
    <row r="10487" spans="1:16" s="3084" customFormat="1" ht="15">
      <c r="A10487" s="3085"/>
      <c r="K10487" s="3168"/>
      <c r="L10487" s="3085"/>
      <c r="M10487" s="3085"/>
      <c r="N10487" s="3085"/>
      <c r="P10487" s="3206"/>
    </row>
    <row r="10488" spans="1:16" s="3084" customFormat="1" ht="15">
      <c r="A10488" s="3085"/>
      <c r="K10488" s="3168"/>
      <c r="L10488" s="3085"/>
      <c r="M10488" s="3085"/>
      <c r="N10488" s="3085"/>
      <c r="P10488" s="3206"/>
    </row>
    <row r="10489" spans="1:16" s="3084" customFormat="1" ht="15">
      <c r="A10489" s="3085"/>
      <c r="K10489" s="3168"/>
      <c r="L10489" s="3085"/>
      <c r="M10489" s="3085"/>
      <c r="N10489" s="3085"/>
      <c r="P10489" s="3206"/>
    </row>
    <row r="10490" spans="1:16" s="3084" customFormat="1" ht="15">
      <c r="A10490" s="3085"/>
      <c r="K10490" s="3168"/>
      <c r="L10490" s="3085"/>
      <c r="M10490" s="3085"/>
      <c r="N10490" s="3085"/>
      <c r="P10490" s="3206"/>
    </row>
    <row r="10491" spans="1:16" s="3084" customFormat="1" ht="15">
      <c r="A10491" s="3085"/>
      <c r="K10491" s="3168"/>
      <c r="L10491" s="3085"/>
      <c r="M10491" s="3085"/>
      <c r="N10491" s="3085"/>
      <c r="P10491" s="3206"/>
    </row>
    <row r="10492" spans="1:16" s="3084" customFormat="1" ht="15">
      <c r="A10492" s="3085"/>
      <c r="K10492" s="3168"/>
      <c r="L10492" s="3085"/>
      <c r="M10492" s="3085"/>
      <c r="N10492" s="3085"/>
      <c r="P10492" s="3206"/>
    </row>
    <row r="10493" spans="1:16" s="3084" customFormat="1" ht="15">
      <c r="A10493" s="3085"/>
      <c r="K10493" s="3168"/>
      <c r="L10493" s="3085"/>
      <c r="M10493" s="3085"/>
      <c r="N10493" s="3085"/>
      <c r="P10493" s="3206"/>
    </row>
    <row r="10494" spans="1:16" s="3084" customFormat="1" ht="15">
      <c r="A10494" s="3085"/>
      <c r="K10494" s="3168"/>
      <c r="L10494" s="3085"/>
      <c r="M10494" s="3085"/>
      <c r="N10494" s="3085"/>
      <c r="P10494" s="3206"/>
    </row>
    <row r="10495" spans="1:16" s="3084" customFormat="1" ht="15">
      <c r="A10495" s="3085"/>
      <c r="K10495" s="3168"/>
      <c r="L10495" s="3085"/>
      <c r="M10495" s="3085"/>
      <c r="N10495" s="3085"/>
      <c r="P10495" s="3206"/>
    </row>
    <row r="10496" spans="1:16" s="3084" customFormat="1" ht="15">
      <c r="A10496" s="3085"/>
      <c r="K10496" s="3168"/>
      <c r="L10496" s="3085"/>
      <c r="M10496" s="3085"/>
      <c r="N10496" s="3085"/>
      <c r="P10496" s="3206"/>
    </row>
    <row r="10497" spans="1:16" s="3084" customFormat="1" ht="15">
      <c r="A10497" s="3085"/>
      <c r="K10497" s="3168"/>
      <c r="L10497" s="3085"/>
      <c r="M10497" s="3085"/>
      <c r="N10497" s="3085"/>
      <c r="P10497" s="3206"/>
    </row>
    <row r="10498" spans="1:16" s="3084" customFormat="1" ht="15">
      <c r="A10498" s="3085"/>
      <c r="K10498" s="3168"/>
      <c r="L10498" s="3085"/>
      <c r="M10498" s="3085"/>
      <c r="N10498" s="3085"/>
      <c r="P10498" s="3206"/>
    </row>
    <row r="10499" spans="1:16" s="3084" customFormat="1" ht="15">
      <c r="A10499" s="3085"/>
      <c r="K10499" s="3168"/>
      <c r="L10499" s="3085"/>
      <c r="M10499" s="3085"/>
      <c r="N10499" s="3085"/>
      <c r="P10499" s="3206"/>
    </row>
    <row r="10500" spans="1:16" s="3084" customFormat="1" ht="15">
      <c r="A10500" s="3085"/>
      <c r="K10500" s="3168"/>
      <c r="L10500" s="3085"/>
      <c r="M10500" s="3085"/>
      <c r="N10500" s="3085"/>
      <c r="P10500" s="3206"/>
    </row>
    <row r="10501" spans="1:16" s="3084" customFormat="1" ht="15">
      <c r="A10501" s="3085"/>
      <c r="K10501" s="3168"/>
      <c r="L10501" s="3085"/>
      <c r="M10501" s="3085"/>
      <c r="N10501" s="3085"/>
      <c r="P10501" s="3206"/>
    </row>
    <row r="10502" spans="1:16" s="3084" customFormat="1" ht="15">
      <c r="A10502" s="3085"/>
      <c r="K10502" s="3168"/>
      <c r="L10502" s="3085"/>
      <c r="M10502" s="3085"/>
      <c r="N10502" s="3085"/>
      <c r="P10502" s="3206"/>
    </row>
    <row r="10503" spans="1:16" s="3084" customFormat="1" ht="15">
      <c r="A10503" s="3085"/>
      <c r="K10503" s="3168"/>
      <c r="L10503" s="3085"/>
      <c r="M10503" s="3085"/>
      <c r="N10503" s="3085"/>
      <c r="P10503" s="3206"/>
    </row>
    <row r="10504" spans="1:16" s="3084" customFormat="1" ht="15">
      <c r="A10504" s="3085"/>
      <c r="K10504" s="3168"/>
      <c r="L10504" s="3085"/>
      <c r="M10504" s="3085"/>
      <c r="N10504" s="3085"/>
      <c r="P10504" s="3206"/>
    </row>
    <row r="10505" spans="1:16" s="3084" customFormat="1" ht="15">
      <c r="A10505" s="3085"/>
      <c r="K10505" s="3168"/>
      <c r="L10505" s="3085"/>
      <c r="M10505" s="3085"/>
      <c r="N10505" s="3085"/>
      <c r="P10505" s="3206"/>
    </row>
    <row r="10506" spans="1:16" s="3084" customFormat="1" ht="15">
      <c r="A10506" s="3085"/>
      <c r="K10506" s="3168"/>
      <c r="L10506" s="3085"/>
      <c r="M10506" s="3085"/>
      <c r="N10506" s="3085"/>
      <c r="P10506" s="3206"/>
    </row>
    <row r="10507" spans="1:16" s="3084" customFormat="1" ht="15">
      <c r="A10507" s="3085"/>
      <c r="K10507" s="3168"/>
      <c r="L10507" s="3085"/>
      <c r="M10507" s="3085"/>
      <c r="N10507" s="3085"/>
      <c r="P10507" s="3206"/>
    </row>
    <row r="10508" spans="1:16" s="3084" customFormat="1" ht="15">
      <c r="A10508" s="3085"/>
      <c r="K10508" s="3168"/>
      <c r="L10508" s="3085"/>
      <c r="M10508" s="3085"/>
      <c r="N10508" s="3085"/>
      <c r="P10508" s="3206"/>
    </row>
    <row r="10509" spans="1:16" s="3084" customFormat="1" ht="15">
      <c r="A10509" s="3085"/>
      <c r="K10509" s="3168"/>
      <c r="L10509" s="3085"/>
      <c r="M10509" s="3085"/>
      <c r="N10509" s="3085"/>
      <c r="P10509" s="3206"/>
    </row>
    <row r="10510" spans="1:16" s="3084" customFormat="1" ht="15">
      <c r="A10510" s="3085"/>
      <c r="K10510" s="3168"/>
      <c r="L10510" s="3085"/>
      <c r="M10510" s="3085"/>
      <c r="N10510" s="3085"/>
      <c r="P10510" s="3206"/>
    </row>
    <row r="10511" spans="1:16" s="3084" customFormat="1" ht="15">
      <c r="A10511" s="3085"/>
      <c r="K10511" s="3168"/>
      <c r="L10511" s="3085"/>
      <c r="M10511" s="3085"/>
      <c r="N10511" s="3085"/>
      <c r="P10511" s="3206"/>
    </row>
    <row r="10512" spans="1:16" s="3084" customFormat="1" ht="15">
      <c r="A10512" s="3085"/>
      <c r="K10512" s="3168"/>
      <c r="L10512" s="3085"/>
      <c r="M10512" s="3085"/>
      <c r="N10512" s="3085"/>
      <c r="P10512" s="3206"/>
    </row>
    <row r="10513" spans="1:16" s="3084" customFormat="1" ht="15">
      <c r="A10513" s="3085"/>
      <c r="K10513" s="3168"/>
      <c r="L10513" s="3085"/>
      <c r="M10513" s="3085"/>
      <c r="N10513" s="3085"/>
      <c r="P10513" s="3206"/>
    </row>
    <row r="10514" spans="1:16" s="3084" customFormat="1" ht="15">
      <c r="A10514" s="3085"/>
      <c r="K10514" s="3168"/>
      <c r="L10514" s="3085"/>
      <c r="M10514" s="3085"/>
      <c r="N10514" s="3085"/>
      <c r="P10514" s="3206"/>
    </row>
    <row r="10515" spans="1:16" s="3084" customFormat="1" ht="15">
      <c r="A10515" s="3085"/>
      <c r="K10515" s="3168"/>
      <c r="L10515" s="3085"/>
      <c r="M10515" s="3085"/>
      <c r="N10515" s="3085"/>
      <c r="P10515" s="3206"/>
    </row>
    <row r="10516" spans="1:16" s="3084" customFormat="1" ht="15">
      <c r="A10516" s="3085"/>
      <c r="K10516" s="3168"/>
      <c r="L10516" s="3085"/>
      <c r="M10516" s="3085"/>
      <c r="N10516" s="3085"/>
      <c r="P10516" s="3206"/>
    </row>
    <row r="10517" spans="1:16" s="3084" customFormat="1" ht="15">
      <c r="A10517" s="3085"/>
      <c r="K10517" s="3168"/>
      <c r="L10517" s="3085"/>
      <c r="M10517" s="3085"/>
      <c r="N10517" s="3085"/>
      <c r="P10517" s="3206"/>
    </row>
    <row r="10518" spans="1:16" s="3084" customFormat="1" ht="15">
      <c r="A10518" s="3085"/>
      <c r="K10518" s="3168"/>
      <c r="L10518" s="3085"/>
      <c r="M10518" s="3085"/>
      <c r="N10518" s="3085"/>
      <c r="P10518" s="3206"/>
    </row>
    <row r="10519" spans="1:16" s="3084" customFormat="1" ht="15">
      <c r="A10519" s="3085"/>
      <c r="K10519" s="3168"/>
      <c r="L10519" s="3085"/>
      <c r="M10519" s="3085"/>
      <c r="N10519" s="3085"/>
      <c r="P10519" s="3206"/>
    </row>
    <row r="10520" spans="1:16" s="3084" customFormat="1" ht="15">
      <c r="A10520" s="3085"/>
      <c r="K10520" s="3168"/>
      <c r="L10520" s="3085"/>
      <c r="M10520" s="3085"/>
      <c r="N10520" s="3085"/>
      <c r="P10520" s="3206"/>
    </row>
    <row r="10521" spans="1:16" s="3084" customFormat="1" ht="15">
      <c r="A10521" s="3085"/>
      <c r="K10521" s="3168"/>
      <c r="L10521" s="3085"/>
      <c r="M10521" s="3085"/>
      <c r="N10521" s="3085"/>
      <c r="P10521" s="3206"/>
    </row>
    <row r="10522" spans="1:16" s="3084" customFormat="1" ht="15">
      <c r="A10522" s="3085"/>
      <c r="K10522" s="3168"/>
      <c r="L10522" s="3085"/>
      <c r="M10522" s="3085"/>
      <c r="N10522" s="3085"/>
      <c r="P10522" s="3206"/>
    </row>
    <row r="10523" spans="1:16" s="3084" customFormat="1" ht="15">
      <c r="A10523" s="3085"/>
      <c r="K10523" s="3168"/>
      <c r="L10523" s="3085"/>
      <c r="M10523" s="3085"/>
      <c r="N10523" s="3085"/>
      <c r="P10523" s="3206"/>
    </row>
    <row r="10524" spans="1:16" s="3084" customFormat="1" ht="15">
      <c r="A10524" s="3085"/>
      <c r="K10524" s="3168"/>
      <c r="L10524" s="3085"/>
      <c r="M10524" s="3085"/>
      <c r="N10524" s="3085"/>
      <c r="P10524" s="3206"/>
    </row>
    <row r="10525" spans="1:16" s="3084" customFormat="1" ht="15">
      <c r="A10525" s="3085"/>
      <c r="K10525" s="3168"/>
      <c r="L10525" s="3085"/>
      <c r="M10525" s="3085"/>
      <c r="N10525" s="3085"/>
      <c r="P10525" s="3206"/>
    </row>
    <row r="10526" spans="1:16" s="3084" customFormat="1" ht="15">
      <c r="A10526" s="3085"/>
      <c r="K10526" s="3168"/>
      <c r="L10526" s="3085"/>
      <c r="M10526" s="3085"/>
      <c r="N10526" s="3085"/>
      <c r="P10526" s="3206"/>
    </row>
    <row r="10527" spans="1:16" s="3084" customFormat="1" ht="15">
      <c r="A10527" s="3085"/>
      <c r="K10527" s="3168"/>
      <c r="L10527" s="3085"/>
      <c r="M10527" s="3085"/>
      <c r="N10527" s="3085"/>
      <c r="P10527" s="3206"/>
    </row>
    <row r="10528" spans="1:16" s="3084" customFormat="1" ht="15">
      <c r="A10528" s="3085"/>
      <c r="K10528" s="3168"/>
      <c r="L10528" s="3085"/>
      <c r="M10528" s="3085"/>
      <c r="N10528" s="3085"/>
      <c r="P10528" s="3206"/>
    </row>
    <row r="10529" spans="1:16" s="3084" customFormat="1" ht="15">
      <c r="A10529" s="3085"/>
      <c r="K10529" s="3168"/>
      <c r="L10529" s="3085"/>
      <c r="M10529" s="3085"/>
      <c r="N10529" s="3085"/>
      <c r="P10529" s="3206"/>
    </row>
    <row r="10530" spans="1:16" s="3084" customFormat="1" ht="15">
      <c r="A10530" s="3085"/>
      <c r="K10530" s="3168"/>
      <c r="L10530" s="3085"/>
      <c r="M10530" s="3085"/>
      <c r="N10530" s="3085"/>
      <c r="P10530" s="3206"/>
    </row>
    <row r="10531" spans="1:16" s="3084" customFormat="1" ht="15">
      <c r="A10531" s="3085"/>
      <c r="K10531" s="3168"/>
      <c r="L10531" s="3085"/>
      <c r="M10531" s="3085"/>
      <c r="N10531" s="3085"/>
      <c r="P10531" s="3206"/>
    </row>
    <row r="10532" spans="1:16" s="3084" customFormat="1" ht="15">
      <c r="A10532" s="3085"/>
      <c r="K10532" s="3168"/>
      <c r="L10532" s="3085"/>
      <c r="M10532" s="3085"/>
      <c r="N10532" s="3085"/>
      <c r="P10532" s="3206"/>
    </row>
    <row r="10533" spans="1:16" s="3084" customFormat="1" ht="15">
      <c r="A10533" s="3085"/>
      <c r="K10533" s="3168"/>
      <c r="L10533" s="3085"/>
      <c r="M10533" s="3085"/>
      <c r="N10533" s="3085"/>
      <c r="P10533" s="3206"/>
    </row>
    <row r="10534" spans="1:16" s="3084" customFormat="1" ht="15">
      <c r="A10534" s="3085"/>
      <c r="K10534" s="3168"/>
      <c r="L10534" s="3085"/>
      <c r="M10534" s="3085"/>
      <c r="N10534" s="3085"/>
      <c r="P10534" s="3206"/>
    </row>
    <row r="10535" spans="1:16" s="3084" customFormat="1" ht="15">
      <c r="A10535" s="3085"/>
      <c r="K10535" s="3168"/>
      <c r="L10535" s="3085"/>
      <c r="M10535" s="3085"/>
      <c r="N10535" s="3085"/>
      <c r="P10535" s="3206"/>
    </row>
    <row r="10536" spans="1:16" s="3084" customFormat="1" ht="15">
      <c r="A10536" s="3085"/>
      <c r="K10536" s="3168"/>
      <c r="L10536" s="3085"/>
      <c r="M10536" s="3085"/>
      <c r="N10536" s="3085"/>
      <c r="P10536" s="3206"/>
    </row>
    <row r="10537" spans="1:16" s="3084" customFormat="1" ht="15">
      <c r="A10537" s="3085"/>
      <c r="K10537" s="3168"/>
      <c r="L10537" s="3085"/>
      <c r="M10537" s="3085"/>
      <c r="N10537" s="3085"/>
      <c r="P10537" s="3206"/>
    </row>
    <row r="10538" spans="1:16" s="3084" customFormat="1" ht="15">
      <c r="A10538" s="3085"/>
      <c r="K10538" s="3168"/>
      <c r="L10538" s="3085"/>
      <c r="M10538" s="3085"/>
      <c r="N10538" s="3085"/>
      <c r="P10538" s="3206"/>
    </row>
    <row r="10539" spans="1:16" s="3084" customFormat="1" ht="15">
      <c r="A10539" s="3085"/>
      <c r="K10539" s="3168"/>
      <c r="L10539" s="3085"/>
      <c r="M10539" s="3085"/>
      <c r="N10539" s="3085"/>
      <c r="P10539" s="3206"/>
    </row>
    <row r="10540" spans="1:16" s="3084" customFormat="1" ht="15">
      <c r="A10540" s="3085"/>
      <c r="K10540" s="3168"/>
      <c r="L10540" s="3085"/>
      <c r="M10540" s="3085"/>
      <c r="N10540" s="3085"/>
      <c r="P10540" s="3206"/>
    </row>
    <row r="10541" spans="1:16" s="3084" customFormat="1" ht="15">
      <c r="A10541" s="3085"/>
      <c r="K10541" s="3168"/>
      <c r="L10541" s="3085"/>
      <c r="M10541" s="3085"/>
      <c r="N10541" s="3085"/>
      <c r="P10541" s="3206"/>
    </row>
    <row r="10542" spans="1:16" s="3084" customFormat="1" ht="15">
      <c r="A10542" s="3085"/>
      <c r="K10542" s="3168"/>
      <c r="L10542" s="3085"/>
      <c r="M10542" s="3085"/>
      <c r="N10542" s="3085"/>
      <c r="P10542" s="3206"/>
    </row>
    <row r="10543" spans="1:16" s="3084" customFormat="1" ht="15">
      <c r="A10543" s="3085"/>
      <c r="K10543" s="3168"/>
      <c r="L10543" s="3085"/>
      <c r="M10543" s="3085"/>
      <c r="N10543" s="3085"/>
      <c r="P10543" s="3206"/>
    </row>
    <row r="10544" spans="1:16" s="3084" customFormat="1" ht="15">
      <c r="A10544" s="3085"/>
      <c r="K10544" s="3168"/>
      <c r="L10544" s="3085"/>
      <c r="M10544" s="3085"/>
      <c r="N10544" s="3085"/>
      <c r="P10544" s="3206"/>
    </row>
    <row r="10545" spans="1:16" s="3084" customFormat="1" ht="15">
      <c r="A10545" s="3085"/>
      <c r="K10545" s="3168"/>
      <c r="L10545" s="3085"/>
      <c r="M10545" s="3085"/>
      <c r="N10545" s="3085"/>
      <c r="P10545" s="3206"/>
    </row>
    <row r="10546" spans="1:16" s="3084" customFormat="1" ht="15">
      <c r="A10546" s="3085"/>
      <c r="K10546" s="3168"/>
      <c r="L10546" s="3085"/>
      <c r="M10546" s="3085"/>
      <c r="N10546" s="3085"/>
      <c r="P10546" s="3206"/>
    </row>
    <row r="10547" spans="1:16" s="3084" customFormat="1" ht="15">
      <c r="A10547" s="3085"/>
      <c r="K10547" s="3168"/>
      <c r="L10547" s="3085"/>
      <c r="M10547" s="3085"/>
      <c r="N10547" s="3085"/>
      <c r="P10547" s="3206"/>
    </row>
    <row r="10548" spans="1:16" s="3084" customFormat="1" ht="15">
      <c r="A10548" s="3085"/>
      <c r="K10548" s="3168"/>
      <c r="L10548" s="3085"/>
      <c r="M10548" s="3085"/>
      <c r="N10548" s="3085"/>
      <c r="P10548" s="3206"/>
    </row>
    <row r="10549" spans="1:16" s="3084" customFormat="1" ht="15">
      <c r="A10549" s="3085"/>
      <c r="K10549" s="3168"/>
      <c r="L10549" s="3085"/>
      <c r="M10549" s="3085"/>
      <c r="N10549" s="3085"/>
      <c r="P10549" s="3206"/>
    </row>
    <row r="10550" spans="1:16" s="3084" customFormat="1" ht="15">
      <c r="A10550" s="3085"/>
      <c r="K10550" s="3168"/>
      <c r="L10550" s="3085"/>
      <c r="M10550" s="3085"/>
      <c r="N10550" s="3085"/>
      <c r="P10550" s="3206"/>
    </row>
    <row r="10551" spans="1:16" s="3084" customFormat="1" ht="15">
      <c r="A10551" s="3085"/>
      <c r="K10551" s="3168"/>
      <c r="L10551" s="3085"/>
      <c r="M10551" s="3085"/>
      <c r="N10551" s="3085"/>
      <c r="P10551" s="3206"/>
    </row>
    <row r="10552" spans="1:16" s="3084" customFormat="1" ht="15">
      <c r="A10552" s="3085"/>
      <c r="K10552" s="3168"/>
      <c r="L10552" s="3085"/>
      <c r="M10552" s="3085"/>
      <c r="N10552" s="3085"/>
      <c r="P10552" s="3206"/>
    </row>
    <row r="10553" spans="1:16" s="3084" customFormat="1" ht="15">
      <c r="A10553" s="3085"/>
      <c r="K10553" s="3168"/>
      <c r="L10553" s="3085"/>
      <c r="M10553" s="3085"/>
      <c r="N10553" s="3085"/>
      <c r="P10553" s="3206"/>
    </row>
    <row r="10554" spans="1:16" s="3084" customFormat="1" ht="15">
      <c r="A10554" s="3085"/>
      <c r="K10554" s="3168"/>
      <c r="L10554" s="3085"/>
      <c r="M10554" s="3085"/>
      <c r="N10554" s="3085"/>
      <c r="P10554" s="3206"/>
    </row>
    <row r="10555" spans="1:16" s="3084" customFormat="1" ht="15">
      <c r="A10555" s="3085"/>
      <c r="K10555" s="3168"/>
      <c r="L10555" s="3085"/>
      <c r="M10555" s="3085"/>
      <c r="N10555" s="3085"/>
      <c r="P10555" s="3206"/>
    </row>
    <row r="10556" spans="1:16" s="3084" customFormat="1" ht="15">
      <c r="A10556" s="3085"/>
      <c r="K10556" s="3168"/>
      <c r="L10556" s="3085"/>
      <c r="M10556" s="3085"/>
      <c r="N10556" s="3085"/>
      <c r="P10556" s="3206"/>
    </row>
    <row r="10557" spans="1:16" s="3084" customFormat="1" ht="15">
      <c r="A10557" s="3085"/>
      <c r="K10557" s="3168"/>
      <c r="L10557" s="3085"/>
      <c r="M10557" s="3085"/>
      <c r="N10557" s="3085"/>
      <c r="P10557" s="3206"/>
    </row>
    <row r="10558" spans="1:16" s="3084" customFormat="1" ht="15">
      <c r="A10558" s="3085"/>
      <c r="K10558" s="3168"/>
      <c r="L10558" s="3085"/>
      <c r="M10558" s="3085"/>
      <c r="N10558" s="3085"/>
      <c r="P10558" s="3206"/>
    </row>
    <row r="10559" spans="1:16" s="3084" customFormat="1" ht="15">
      <c r="A10559" s="3085"/>
      <c r="K10559" s="3168"/>
      <c r="L10559" s="3085"/>
      <c r="M10559" s="3085"/>
      <c r="N10559" s="3085"/>
      <c r="P10559" s="3206"/>
    </row>
    <row r="10560" spans="1:16" s="3084" customFormat="1" ht="15">
      <c r="A10560" s="3085"/>
      <c r="K10560" s="3168"/>
      <c r="L10560" s="3085"/>
      <c r="M10560" s="3085"/>
      <c r="N10560" s="3085"/>
      <c r="P10560" s="3206"/>
    </row>
    <row r="10561" spans="1:16" s="3084" customFormat="1" ht="15">
      <c r="A10561" s="3085"/>
      <c r="K10561" s="3168"/>
      <c r="L10561" s="3085"/>
      <c r="M10561" s="3085"/>
      <c r="N10561" s="3085"/>
      <c r="P10561" s="3206"/>
    </row>
    <row r="10562" spans="1:16" s="3084" customFormat="1" ht="15">
      <c r="A10562" s="3085"/>
      <c r="K10562" s="3168"/>
      <c r="L10562" s="3085"/>
      <c r="M10562" s="3085"/>
      <c r="N10562" s="3085"/>
      <c r="P10562" s="3206"/>
    </row>
    <row r="10563" spans="1:16" s="3084" customFormat="1" ht="15">
      <c r="A10563" s="3085"/>
      <c r="K10563" s="3168"/>
      <c r="L10563" s="3085"/>
      <c r="M10563" s="3085"/>
      <c r="N10563" s="3085"/>
      <c r="P10563" s="3206"/>
    </row>
    <row r="10564" spans="1:16" s="3084" customFormat="1" ht="15">
      <c r="A10564" s="3085"/>
      <c r="K10564" s="3168"/>
      <c r="L10564" s="3085"/>
      <c r="M10564" s="3085"/>
      <c r="N10564" s="3085"/>
      <c r="P10564" s="3206"/>
    </row>
    <row r="10565" spans="1:16" s="3084" customFormat="1" ht="15">
      <c r="A10565" s="3085"/>
      <c r="K10565" s="3168"/>
      <c r="L10565" s="3085"/>
      <c r="M10565" s="3085"/>
      <c r="N10565" s="3085"/>
      <c r="P10565" s="3206"/>
    </row>
    <row r="10566" spans="1:16" s="3084" customFormat="1" ht="15">
      <c r="A10566" s="3085"/>
      <c r="K10566" s="3168"/>
      <c r="L10566" s="3085"/>
      <c r="M10566" s="3085"/>
      <c r="N10566" s="3085"/>
      <c r="P10566" s="3206"/>
    </row>
    <row r="10567" spans="1:16" s="3084" customFormat="1" ht="15">
      <c r="A10567" s="3085"/>
      <c r="K10567" s="3168"/>
      <c r="L10567" s="3085"/>
      <c r="M10567" s="3085"/>
      <c r="N10567" s="3085"/>
      <c r="P10567" s="3206"/>
    </row>
    <row r="10568" spans="1:16" s="3084" customFormat="1" ht="15">
      <c r="A10568" s="3085"/>
      <c r="K10568" s="3168"/>
      <c r="L10568" s="3085"/>
      <c r="M10568" s="3085"/>
      <c r="N10568" s="3085"/>
      <c r="P10568" s="3206"/>
    </row>
    <row r="10569" spans="1:16" s="3084" customFormat="1" ht="15">
      <c r="A10569" s="3085"/>
      <c r="K10569" s="3168"/>
      <c r="L10569" s="3085"/>
      <c r="M10569" s="3085"/>
      <c r="N10569" s="3085"/>
      <c r="P10569" s="3206"/>
    </row>
    <row r="10570" spans="1:16" s="3084" customFormat="1" ht="15">
      <c r="A10570" s="3085"/>
      <c r="K10570" s="3168"/>
      <c r="L10570" s="3085"/>
      <c r="M10570" s="3085"/>
      <c r="N10570" s="3085"/>
      <c r="P10570" s="3206"/>
    </row>
    <row r="10571" spans="1:16" s="3084" customFormat="1" ht="15">
      <c r="A10571" s="3085"/>
      <c r="K10571" s="3168"/>
      <c r="L10571" s="3085"/>
      <c r="M10571" s="3085"/>
      <c r="N10571" s="3085"/>
      <c r="P10571" s="3206"/>
    </row>
    <row r="10572" spans="1:16" s="3084" customFormat="1" ht="15">
      <c r="A10572" s="3085"/>
      <c r="K10572" s="3168"/>
      <c r="L10572" s="3085"/>
      <c r="M10572" s="3085"/>
      <c r="N10572" s="3085"/>
      <c r="P10572" s="3206"/>
    </row>
    <row r="10573" spans="1:16" s="3084" customFormat="1" ht="15">
      <c r="A10573" s="3085"/>
      <c r="K10573" s="3168"/>
      <c r="L10573" s="3085"/>
      <c r="M10573" s="3085"/>
      <c r="N10573" s="3085"/>
      <c r="P10573" s="3206"/>
    </row>
    <row r="10574" spans="1:16" s="3084" customFormat="1" ht="15">
      <c r="A10574" s="3085"/>
      <c r="K10574" s="3168"/>
      <c r="L10574" s="3085"/>
      <c r="M10574" s="3085"/>
      <c r="N10574" s="3085"/>
      <c r="P10574" s="3206"/>
    </row>
    <row r="10575" spans="1:16" s="3084" customFormat="1" ht="15">
      <c r="A10575" s="3085"/>
      <c r="K10575" s="3168"/>
      <c r="L10575" s="3085"/>
      <c r="M10575" s="3085"/>
      <c r="N10575" s="3085"/>
      <c r="P10575" s="3206"/>
    </row>
    <row r="10576" spans="1:16" s="3084" customFormat="1" ht="15">
      <c r="A10576" s="3085"/>
      <c r="K10576" s="3168"/>
      <c r="L10576" s="3085"/>
      <c r="M10576" s="3085"/>
      <c r="N10576" s="3085"/>
      <c r="P10576" s="3206"/>
    </row>
    <row r="10577" spans="1:16" s="3084" customFormat="1" ht="15">
      <c r="A10577" s="3085"/>
      <c r="K10577" s="3168"/>
      <c r="L10577" s="3085"/>
      <c r="M10577" s="3085"/>
      <c r="N10577" s="3085"/>
      <c r="P10577" s="3206"/>
    </row>
    <row r="10578" spans="1:16" s="3084" customFormat="1" ht="15">
      <c r="A10578" s="3085"/>
      <c r="K10578" s="3168"/>
      <c r="L10578" s="3085"/>
      <c r="M10578" s="3085"/>
      <c r="N10578" s="3085"/>
      <c r="P10578" s="3206"/>
    </row>
    <row r="10579" spans="1:16" s="3084" customFormat="1" ht="15">
      <c r="A10579" s="3085"/>
      <c r="K10579" s="3168"/>
      <c r="L10579" s="3085"/>
      <c r="M10579" s="3085"/>
      <c r="N10579" s="3085"/>
      <c r="P10579" s="3206"/>
    </row>
    <row r="10580" spans="1:16" s="3084" customFormat="1" ht="15">
      <c r="A10580" s="3085"/>
      <c r="K10580" s="3168"/>
      <c r="L10580" s="3085"/>
      <c r="M10580" s="3085"/>
      <c r="N10580" s="3085"/>
      <c r="P10580" s="3206"/>
    </row>
    <row r="10581" spans="1:16" s="3084" customFormat="1" ht="15">
      <c r="A10581" s="3085"/>
      <c r="K10581" s="3168"/>
      <c r="L10581" s="3085"/>
      <c r="M10581" s="3085"/>
      <c r="N10581" s="3085"/>
      <c r="P10581" s="3206"/>
    </row>
    <row r="10582" spans="1:16" s="3084" customFormat="1" ht="15">
      <c r="A10582" s="3085"/>
      <c r="K10582" s="3168"/>
      <c r="L10582" s="3085"/>
      <c r="M10582" s="3085"/>
      <c r="N10582" s="3085"/>
      <c r="P10582" s="3206"/>
    </row>
    <row r="10583" spans="1:16" s="3084" customFormat="1" ht="15">
      <c r="A10583" s="3085"/>
      <c r="K10583" s="3168"/>
      <c r="L10583" s="3085"/>
      <c r="M10583" s="3085"/>
      <c r="N10583" s="3085"/>
      <c r="P10583" s="3206"/>
    </row>
    <row r="10584" spans="1:16" s="3084" customFormat="1" ht="15">
      <c r="A10584" s="3085"/>
      <c r="K10584" s="3168"/>
      <c r="L10584" s="3085"/>
      <c r="M10584" s="3085"/>
      <c r="N10584" s="3085"/>
      <c r="P10584" s="3206"/>
    </row>
    <row r="10585" spans="1:16" s="3084" customFormat="1" ht="15">
      <c r="A10585" s="3085"/>
      <c r="K10585" s="3168"/>
      <c r="L10585" s="3085"/>
      <c r="M10585" s="3085"/>
      <c r="N10585" s="3085"/>
      <c r="P10585" s="3206"/>
    </row>
    <row r="10586" spans="1:16" s="3084" customFormat="1" ht="15">
      <c r="A10586" s="3085"/>
      <c r="K10586" s="3168"/>
      <c r="L10586" s="3085"/>
      <c r="M10586" s="3085"/>
      <c r="N10586" s="3085"/>
      <c r="P10586" s="3206"/>
    </row>
    <row r="10587" spans="1:16" s="3084" customFormat="1" ht="15">
      <c r="A10587" s="3085"/>
      <c r="K10587" s="3168"/>
      <c r="L10587" s="3085"/>
      <c r="M10587" s="3085"/>
      <c r="N10587" s="3085"/>
      <c r="P10587" s="3206"/>
    </row>
    <row r="10588" spans="1:16" s="3084" customFormat="1" ht="15">
      <c r="A10588" s="3085"/>
      <c r="K10588" s="3168"/>
      <c r="L10588" s="3085"/>
      <c r="M10588" s="3085"/>
      <c r="N10588" s="3085"/>
      <c r="P10588" s="3206"/>
    </row>
    <row r="10589" spans="1:16" s="3084" customFormat="1" ht="15">
      <c r="A10589" s="3085"/>
      <c r="K10589" s="3168"/>
      <c r="L10589" s="3085"/>
      <c r="M10589" s="3085"/>
      <c r="N10589" s="3085"/>
      <c r="P10589" s="3206"/>
    </row>
    <row r="10590" spans="1:16" s="3084" customFormat="1" ht="15">
      <c r="A10590" s="3085"/>
      <c r="K10590" s="3168"/>
      <c r="L10590" s="3085"/>
      <c r="M10590" s="3085"/>
      <c r="N10590" s="3085"/>
      <c r="P10590" s="3206"/>
    </row>
    <row r="10591" spans="1:16" s="3084" customFormat="1" ht="15">
      <c r="A10591" s="3085"/>
      <c r="K10591" s="3168"/>
      <c r="L10591" s="3085"/>
      <c r="M10591" s="3085"/>
      <c r="N10591" s="3085"/>
      <c r="P10591" s="3206"/>
    </row>
    <row r="10592" spans="1:16" s="3084" customFormat="1" ht="15">
      <c r="A10592" s="3085"/>
      <c r="K10592" s="3168"/>
      <c r="L10592" s="3085"/>
      <c r="M10592" s="3085"/>
      <c r="N10592" s="3085"/>
      <c r="P10592" s="3206"/>
    </row>
    <row r="10593" spans="1:16" s="3084" customFormat="1" ht="15">
      <c r="A10593" s="3085"/>
      <c r="K10593" s="3168"/>
      <c r="L10593" s="3085"/>
      <c r="M10593" s="3085"/>
      <c r="N10593" s="3085"/>
      <c r="P10593" s="3206"/>
    </row>
    <row r="10594" spans="1:16" s="3084" customFormat="1" ht="15">
      <c r="A10594" s="3085"/>
      <c r="K10594" s="3168"/>
      <c r="L10594" s="3085"/>
      <c r="M10594" s="3085"/>
      <c r="N10594" s="3085"/>
      <c r="P10594" s="3206"/>
    </row>
    <row r="10595" spans="1:16" s="3084" customFormat="1" ht="15">
      <c r="A10595" s="3085"/>
      <c r="K10595" s="3168"/>
      <c r="L10595" s="3085"/>
      <c r="M10595" s="3085"/>
      <c r="N10595" s="3085"/>
      <c r="P10595" s="3206"/>
    </row>
    <row r="10596" spans="1:16" s="3084" customFormat="1" ht="15">
      <c r="A10596" s="3085"/>
      <c r="K10596" s="3168"/>
      <c r="L10596" s="3085"/>
      <c r="M10596" s="3085"/>
      <c r="N10596" s="3085"/>
      <c r="P10596" s="3206"/>
    </row>
    <row r="10597" spans="1:16" s="3084" customFormat="1" ht="15">
      <c r="A10597" s="3085"/>
      <c r="K10597" s="3168"/>
      <c r="L10597" s="3085"/>
      <c r="M10597" s="3085"/>
      <c r="N10597" s="3085"/>
      <c r="P10597" s="3206"/>
    </row>
    <row r="10598" spans="1:16" s="3084" customFormat="1" ht="15">
      <c r="A10598" s="3085"/>
      <c r="K10598" s="3168"/>
      <c r="L10598" s="3085"/>
      <c r="M10598" s="3085"/>
      <c r="N10598" s="3085"/>
      <c r="P10598" s="3206"/>
    </row>
    <row r="10599" spans="1:16" s="3084" customFormat="1" ht="15">
      <c r="A10599" s="3085"/>
      <c r="K10599" s="3168"/>
      <c r="L10599" s="3085"/>
      <c r="M10599" s="3085"/>
      <c r="N10599" s="3085"/>
      <c r="P10599" s="3206"/>
    </row>
    <row r="10600" spans="1:16" s="3084" customFormat="1" ht="15">
      <c r="A10600" s="3085"/>
      <c r="K10600" s="3168"/>
      <c r="L10600" s="3085"/>
      <c r="M10600" s="3085"/>
      <c r="N10600" s="3085"/>
      <c r="P10600" s="3206"/>
    </row>
    <row r="10601" spans="1:16" s="3084" customFormat="1" ht="15">
      <c r="A10601" s="3085"/>
      <c r="K10601" s="3168"/>
      <c r="L10601" s="3085"/>
      <c r="M10601" s="3085"/>
      <c r="N10601" s="3085"/>
      <c r="P10601" s="3206"/>
    </row>
    <row r="10602" spans="1:16" s="3084" customFormat="1" ht="15">
      <c r="A10602" s="3085"/>
      <c r="K10602" s="3168"/>
      <c r="L10602" s="3085"/>
      <c r="M10602" s="3085"/>
      <c r="N10602" s="3085"/>
      <c r="P10602" s="3206"/>
    </row>
    <row r="10603" spans="1:16" s="3084" customFormat="1" ht="15">
      <c r="A10603" s="3085"/>
      <c r="K10603" s="3168"/>
      <c r="L10603" s="3085"/>
      <c r="M10603" s="3085"/>
      <c r="N10603" s="3085"/>
      <c r="P10603" s="3206"/>
    </row>
    <row r="10604" spans="1:16" s="3084" customFormat="1" ht="15">
      <c r="A10604" s="3085"/>
      <c r="K10604" s="3168"/>
      <c r="L10604" s="3085"/>
      <c r="M10604" s="3085"/>
      <c r="N10604" s="3085"/>
      <c r="P10604" s="3206"/>
    </row>
    <row r="10605" spans="1:16" s="3084" customFormat="1" ht="15">
      <c r="A10605" s="3085"/>
      <c r="K10605" s="3168"/>
      <c r="L10605" s="3085"/>
      <c r="M10605" s="3085"/>
      <c r="N10605" s="3085"/>
      <c r="P10605" s="3206"/>
    </row>
    <row r="10606" spans="1:16" s="3084" customFormat="1" ht="15">
      <c r="A10606" s="3085"/>
      <c r="K10606" s="3168"/>
      <c r="L10606" s="3085"/>
      <c r="M10606" s="3085"/>
      <c r="N10606" s="3085"/>
      <c r="P10606" s="3206"/>
    </row>
    <row r="10607" spans="1:16" s="3084" customFormat="1" ht="15">
      <c r="A10607" s="3085"/>
      <c r="K10607" s="3168"/>
      <c r="L10607" s="3085"/>
      <c r="M10607" s="3085"/>
      <c r="N10607" s="3085"/>
      <c r="P10607" s="3206"/>
    </row>
    <row r="10608" spans="1:16" s="3084" customFormat="1" ht="15">
      <c r="A10608" s="3085"/>
      <c r="K10608" s="3168"/>
      <c r="L10608" s="3085"/>
      <c r="M10608" s="3085"/>
      <c r="N10608" s="3085"/>
      <c r="P10608" s="3206"/>
    </row>
    <row r="10609" spans="1:16" s="3084" customFormat="1" ht="15">
      <c r="A10609" s="3085"/>
      <c r="K10609" s="3168"/>
      <c r="L10609" s="3085"/>
      <c r="M10609" s="3085"/>
      <c r="N10609" s="3085"/>
      <c r="P10609" s="3206"/>
    </row>
    <row r="10610" spans="1:16" s="3084" customFormat="1" ht="15">
      <c r="A10610" s="3085"/>
      <c r="K10610" s="3168"/>
      <c r="L10610" s="3085"/>
      <c r="M10610" s="3085"/>
      <c r="N10610" s="3085"/>
      <c r="P10610" s="3206"/>
    </row>
    <row r="10611" spans="1:16" s="3084" customFormat="1" ht="15">
      <c r="A10611" s="3085"/>
      <c r="K10611" s="3168"/>
      <c r="L10611" s="3085"/>
      <c r="M10611" s="3085"/>
      <c r="N10611" s="3085"/>
      <c r="P10611" s="3206"/>
    </row>
    <row r="10612" spans="1:16" s="3084" customFormat="1" ht="15">
      <c r="A10612" s="3085"/>
      <c r="K10612" s="3168"/>
      <c r="L10612" s="3085"/>
      <c r="M10612" s="3085"/>
      <c r="N10612" s="3085"/>
      <c r="P10612" s="3206"/>
    </row>
    <row r="10613" spans="1:16" s="3084" customFormat="1" ht="15">
      <c r="A10613" s="3085"/>
      <c r="K10613" s="3168"/>
      <c r="L10613" s="3085"/>
      <c r="M10613" s="3085"/>
      <c r="N10613" s="3085"/>
      <c r="P10613" s="3206"/>
    </row>
    <row r="10614" spans="1:16" s="3084" customFormat="1" ht="15">
      <c r="A10614" s="3085"/>
      <c r="K10614" s="3168"/>
      <c r="L10614" s="3085"/>
      <c r="M10614" s="3085"/>
      <c r="N10614" s="3085"/>
      <c r="P10614" s="3206"/>
    </row>
    <row r="10615" spans="1:16" s="3084" customFormat="1" ht="15">
      <c r="A10615" s="3085"/>
      <c r="K10615" s="3168"/>
      <c r="L10615" s="3085"/>
      <c r="M10615" s="3085"/>
      <c r="N10615" s="3085"/>
      <c r="P10615" s="3206"/>
    </row>
    <row r="10616" spans="1:16" s="3084" customFormat="1" ht="15">
      <c r="A10616" s="3085"/>
      <c r="K10616" s="3168"/>
      <c r="L10616" s="3085"/>
      <c r="M10616" s="3085"/>
      <c r="N10616" s="3085"/>
      <c r="P10616" s="3206"/>
    </row>
    <row r="10617" spans="1:16" s="3084" customFormat="1" ht="15">
      <c r="A10617" s="3085"/>
      <c r="K10617" s="3168"/>
      <c r="L10617" s="3085"/>
      <c r="M10617" s="3085"/>
      <c r="N10617" s="3085"/>
      <c r="P10617" s="3206"/>
    </row>
    <row r="10618" spans="1:16" s="3084" customFormat="1" ht="15">
      <c r="A10618" s="3085"/>
      <c r="K10618" s="3168"/>
      <c r="L10618" s="3085"/>
      <c r="M10618" s="3085"/>
      <c r="N10618" s="3085"/>
      <c r="P10618" s="3206"/>
    </row>
    <row r="10619" spans="1:16" s="3084" customFormat="1" ht="15">
      <c r="A10619" s="3085"/>
      <c r="K10619" s="3168"/>
      <c r="L10619" s="3085"/>
      <c r="M10619" s="3085"/>
      <c r="N10619" s="3085"/>
      <c r="P10619" s="3206"/>
    </row>
    <row r="10620" spans="1:16" s="3084" customFormat="1" ht="15">
      <c r="A10620" s="3085"/>
      <c r="K10620" s="3168"/>
      <c r="L10620" s="3085"/>
      <c r="M10620" s="3085"/>
      <c r="N10620" s="3085"/>
      <c r="P10620" s="3206"/>
    </row>
    <row r="10621" spans="1:16" s="3084" customFormat="1" ht="15">
      <c r="A10621" s="3085"/>
      <c r="K10621" s="3168"/>
      <c r="L10621" s="3085"/>
      <c r="M10621" s="3085"/>
      <c r="N10621" s="3085"/>
      <c r="P10621" s="3206"/>
    </row>
    <row r="10622" spans="1:16" s="3084" customFormat="1" ht="15">
      <c r="A10622" s="3085"/>
      <c r="K10622" s="3168"/>
      <c r="L10622" s="3085"/>
      <c r="M10622" s="3085"/>
      <c r="N10622" s="3085"/>
      <c r="P10622" s="3206"/>
    </row>
    <row r="10623" spans="1:16" s="3084" customFormat="1" ht="15">
      <c r="A10623" s="3085"/>
      <c r="K10623" s="3168"/>
      <c r="L10623" s="3085"/>
      <c r="M10623" s="3085"/>
      <c r="N10623" s="3085"/>
      <c r="P10623" s="3206"/>
    </row>
    <row r="10624" spans="1:16" s="3084" customFormat="1" ht="15">
      <c r="A10624" s="3085"/>
      <c r="K10624" s="3168"/>
      <c r="L10624" s="3085"/>
      <c r="M10624" s="3085"/>
      <c r="N10624" s="3085"/>
      <c r="P10624" s="3206"/>
    </row>
    <row r="10625" spans="1:16" s="3084" customFormat="1" ht="15">
      <c r="A10625" s="3085"/>
      <c r="K10625" s="3168"/>
      <c r="L10625" s="3085"/>
      <c r="M10625" s="3085"/>
      <c r="N10625" s="3085"/>
      <c r="P10625" s="3206"/>
    </row>
    <row r="10626" spans="1:16" s="3084" customFormat="1" ht="15">
      <c r="A10626" s="3085"/>
      <c r="K10626" s="3168"/>
      <c r="L10626" s="3085"/>
      <c r="M10626" s="3085"/>
      <c r="N10626" s="3085"/>
      <c r="P10626" s="3206"/>
    </row>
    <row r="10627" spans="1:16" s="3084" customFormat="1" ht="15">
      <c r="A10627" s="3085"/>
      <c r="K10627" s="3168"/>
      <c r="L10627" s="3085"/>
      <c r="M10627" s="3085"/>
      <c r="N10627" s="3085"/>
      <c r="P10627" s="3206"/>
    </row>
    <row r="10628" spans="1:16" s="3084" customFormat="1" ht="15">
      <c r="A10628" s="3085"/>
      <c r="K10628" s="3168"/>
      <c r="L10628" s="3085"/>
      <c r="M10628" s="3085"/>
      <c r="N10628" s="3085"/>
      <c r="P10628" s="3206"/>
    </row>
    <row r="10629" spans="1:16" s="3084" customFormat="1" ht="15">
      <c r="A10629" s="3085"/>
      <c r="K10629" s="3168"/>
      <c r="L10629" s="3085"/>
      <c r="M10629" s="3085"/>
      <c r="N10629" s="3085"/>
      <c r="P10629" s="3206"/>
    </row>
    <row r="10630" spans="1:16" s="3084" customFormat="1" ht="15">
      <c r="A10630" s="3085"/>
      <c r="K10630" s="3168"/>
      <c r="L10630" s="3085"/>
      <c r="M10630" s="3085"/>
      <c r="N10630" s="3085"/>
      <c r="P10630" s="3206"/>
    </row>
    <row r="10631" spans="1:16" s="3084" customFormat="1" ht="15">
      <c r="A10631" s="3085"/>
      <c r="K10631" s="3168"/>
      <c r="L10631" s="3085"/>
      <c r="M10631" s="3085"/>
      <c r="N10631" s="3085"/>
      <c r="P10631" s="3206"/>
    </row>
    <row r="10632" spans="1:16" s="3084" customFormat="1" ht="15">
      <c r="A10632" s="3085"/>
      <c r="K10632" s="3168"/>
      <c r="L10632" s="3085"/>
      <c r="M10632" s="3085"/>
      <c r="N10632" s="3085"/>
      <c r="P10632" s="3206"/>
    </row>
    <row r="10633" spans="1:16" s="3084" customFormat="1" ht="15">
      <c r="A10633" s="3085"/>
      <c r="K10633" s="3168"/>
      <c r="L10633" s="3085"/>
      <c r="M10633" s="3085"/>
      <c r="N10633" s="3085"/>
      <c r="P10633" s="3206"/>
    </row>
    <row r="10634" spans="1:16" s="3084" customFormat="1" ht="15">
      <c r="A10634" s="3085"/>
      <c r="K10634" s="3168"/>
      <c r="L10634" s="3085"/>
      <c r="M10634" s="3085"/>
      <c r="N10634" s="3085"/>
      <c r="P10634" s="3206"/>
    </row>
    <row r="10635" spans="1:16" s="3084" customFormat="1" ht="15">
      <c r="A10635" s="3085"/>
      <c r="K10635" s="3168"/>
      <c r="L10635" s="3085"/>
      <c r="M10635" s="3085"/>
      <c r="N10635" s="3085"/>
      <c r="P10635" s="3206"/>
    </row>
    <row r="10636" spans="1:16" s="3084" customFormat="1" ht="15">
      <c r="A10636" s="3085"/>
      <c r="K10636" s="3168"/>
      <c r="L10636" s="3085"/>
      <c r="M10636" s="3085"/>
      <c r="N10636" s="3085"/>
      <c r="P10636" s="3206"/>
    </row>
    <row r="10637" spans="1:16" s="3084" customFormat="1" ht="15">
      <c r="A10637" s="3085"/>
      <c r="K10637" s="3168"/>
      <c r="L10637" s="3085"/>
      <c r="M10637" s="3085"/>
      <c r="N10637" s="3085"/>
      <c r="P10637" s="3206"/>
    </row>
    <row r="10638" spans="1:16" s="3084" customFormat="1" ht="15">
      <c r="A10638" s="3085"/>
      <c r="K10638" s="3168"/>
      <c r="L10638" s="3085"/>
      <c r="M10638" s="3085"/>
      <c r="N10638" s="3085"/>
      <c r="P10638" s="3206"/>
    </row>
    <row r="10639" spans="1:16" s="3084" customFormat="1" ht="15">
      <c r="A10639" s="3085"/>
      <c r="K10639" s="3168"/>
      <c r="L10639" s="3085"/>
      <c r="M10639" s="3085"/>
      <c r="N10639" s="3085"/>
      <c r="P10639" s="3206"/>
    </row>
    <row r="10640" spans="1:16" s="3084" customFormat="1" ht="15">
      <c r="A10640" s="3085"/>
      <c r="K10640" s="3168"/>
      <c r="L10640" s="3085"/>
      <c r="M10640" s="3085"/>
      <c r="N10640" s="3085"/>
      <c r="P10640" s="3206"/>
    </row>
    <row r="10641" spans="1:16" s="3084" customFormat="1" ht="15">
      <c r="A10641" s="3085"/>
      <c r="K10641" s="3168"/>
      <c r="L10641" s="3085"/>
      <c r="M10641" s="3085"/>
      <c r="N10641" s="3085"/>
      <c r="P10641" s="3206"/>
    </row>
    <row r="10642" spans="1:16" s="3084" customFormat="1" ht="15">
      <c r="A10642" s="3085"/>
      <c r="K10642" s="3168"/>
      <c r="L10642" s="3085"/>
      <c r="M10642" s="3085"/>
      <c r="N10642" s="3085"/>
      <c r="P10642" s="3206"/>
    </row>
    <row r="10643" spans="1:16" s="3084" customFormat="1" ht="15">
      <c r="A10643" s="3085"/>
      <c r="K10643" s="3168"/>
      <c r="L10643" s="3085"/>
      <c r="M10643" s="3085"/>
      <c r="N10643" s="3085"/>
      <c r="P10643" s="3206"/>
    </row>
    <row r="10644" spans="1:16" s="3084" customFormat="1" ht="15">
      <c r="A10644" s="3085"/>
      <c r="K10644" s="3168"/>
      <c r="L10644" s="3085"/>
      <c r="M10644" s="3085"/>
      <c r="N10644" s="3085"/>
      <c r="P10644" s="3206"/>
    </row>
    <row r="10645" spans="1:16" s="3084" customFormat="1" ht="15">
      <c r="A10645" s="3085"/>
      <c r="K10645" s="3168"/>
      <c r="L10645" s="3085"/>
      <c r="M10645" s="3085"/>
      <c r="N10645" s="3085"/>
      <c r="P10645" s="3206"/>
    </row>
    <row r="10646" spans="1:16" s="3084" customFormat="1" ht="15">
      <c r="A10646" s="3085"/>
      <c r="K10646" s="3168"/>
      <c r="L10646" s="3085"/>
      <c r="M10646" s="3085"/>
      <c r="N10646" s="3085"/>
      <c r="P10646" s="3206"/>
    </row>
    <row r="10647" spans="1:16" s="3084" customFormat="1" ht="15">
      <c r="A10647" s="3085"/>
      <c r="K10647" s="3168"/>
      <c r="L10647" s="3085"/>
      <c r="M10647" s="3085"/>
      <c r="N10647" s="3085"/>
      <c r="P10647" s="3206"/>
    </row>
    <row r="10648" spans="1:16" s="3084" customFormat="1" ht="15">
      <c r="A10648" s="3085"/>
      <c r="K10648" s="3168"/>
      <c r="L10648" s="3085"/>
      <c r="M10648" s="3085"/>
      <c r="N10648" s="3085"/>
      <c r="P10648" s="3206"/>
    </row>
    <row r="10649" spans="1:16" s="3084" customFormat="1" ht="15">
      <c r="A10649" s="3085"/>
      <c r="K10649" s="3168"/>
      <c r="L10649" s="3085"/>
      <c r="M10649" s="3085"/>
      <c r="N10649" s="3085"/>
      <c r="P10649" s="3206"/>
    </row>
    <row r="10650" spans="1:16" s="3084" customFormat="1" ht="15">
      <c r="A10650" s="3085"/>
      <c r="K10650" s="3168"/>
      <c r="L10650" s="3085"/>
      <c r="M10650" s="3085"/>
      <c r="N10650" s="3085"/>
      <c r="P10650" s="3206"/>
    </row>
    <row r="10651" spans="1:16" s="3084" customFormat="1" ht="15">
      <c r="A10651" s="3085"/>
      <c r="K10651" s="3168"/>
      <c r="L10651" s="3085"/>
      <c r="M10651" s="3085"/>
      <c r="N10651" s="3085"/>
      <c r="P10651" s="3206"/>
    </row>
    <row r="10652" spans="1:16" s="3084" customFormat="1" ht="15">
      <c r="A10652" s="3085"/>
      <c r="K10652" s="3168"/>
      <c r="L10652" s="3085"/>
      <c r="M10652" s="3085"/>
      <c r="N10652" s="3085"/>
      <c r="P10652" s="3206"/>
    </row>
    <row r="10653" spans="1:16" s="3084" customFormat="1" ht="15">
      <c r="A10653" s="3085"/>
      <c r="K10653" s="3168"/>
      <c r="L10653" s="3085"/>
      <c r="M10653" s="3085"/>
      <c r="N10653" s="3085"/>
      <c r="P10653" s="3206"/>
    </row>
    <row r="10654" spans="1:16" s="3084" customFormat="1" ht="15">
      <c r="A10654" s="3085"/>
      <c r="K10654" s="3168"/>
      <c r="L10654" s="3085"/>
      <c r="M10654" s="3085"/>
      <c r="N10654" s="3085"/>
      <c r="P10654" s="3206"/>
    </row>
    <row r="10655" spans="1:16" s="3084" customFormat="1" ht="15">
      <c r="A10655" s="3085"/>
      <c r="K10655" s="3168"/>
      <c r="L10655" s="3085"/>
      <c r="M10655" s="3085"/>
      <c r="N10655" s="3085"/>
      <c r="P10655" s="3206"/>
    </row>
    <row r="10656" spans="1:16" s="3084" customFormat="1" ht="15">
      <c r="A10656" s="3085"/>
      <c r="K10656" s="3168"/>
      <c r="L10656" s="3085"/>
      <c r="M10656" s="3085"/>
      <c r="N10656" s="3085"/>
      <c r="P10656" s="3206"/>
    </row>
    <row r="10657" spans="1:16" s="3084" customFormat="1" ht="15">
      <c r="A10657" s="3085"/>
      <c r="K10657" s="3168"/>
      <c r="L10657" s="3085"/>
      <c r="M10657" s="3085"/>
      <c r="N10657" s="3085"/>
      <c r="P10657" s="3206"/>
    </row>
    <row r="10658" spans="1:16" s="3084" customFormat="1" ht="15">
      <c r="A10658" s="3085"/>
      <c r="K10658" s="3168"/>
      <c r="L10658" s="3085"/>
      <c r="M10658" s="3085"/>
      <c r="N10658" s="3085"/>
      <c r="P10658" s="3206"/>
    </row>
    <row r="10659" spans="1:16" s="3084" customFormat="1" ht="15">
      <c r="A10659" s="3085"/>
      <c r="K10659" s="3168"/>
      <c r="L10659" s="3085"/>
      <c r="M10659" s="3085"/>
      <c r="N10659" s="3085"/>
      <c r="P10659" s="3206"/>
    </row>
    <row r="10660" spans="1:16" s="3084" customFormat="1" ht="15">
      <c r="A10660" s="3085"/>
      <c r="K10660" s="3168"/>
      <c r="L10660" s="3085"/>
      <c r="M10660" s="3085"/>
      <c r="N10660" s="3085"/>
      <c r="P10660" s="3206"/>
    </row>
    <row r="10661" spans="1:16" s="3084" customFormat="1" ht="15">
      <c r="A10661" s="3085"/>
      <c r="K10661" s="3168"/>
      <c r="L10661" s="3085"/>
      <c r="M10661" s="3085"/>
      <c r="N10661" s="3085"/>
      <c r="P10661" s="3206"/>
    </row>
    <row r="10662" spans="1:16" s="3084" customFormat="1" ht="15">
      <c r="A10662" s="3085"/>
      <c r="K10662" s="3168"/>
      <c r="L10662" s="3085"/>
      <c r="M10662" s="3085"/>
      <c r="N10662" s="3085"/>
      <c r="P10662" s="3206"/>
    </row>
    <row r="10663" spans="1:16" s="3084" customFormat="1" ht="15">
      <c r="A10663" s="3085"/>
      <c r="K10663" s="3168"/>
      <c r="L10663" s="3085"/>
      <c r="M10663" s="3085"/>
      <c r="N10663" s="3085"/>
      <c r="P10663" s="3206"/>
    </row>
    <row r="10664" spans="1:16" s="3084" customFormat="1" ht="15">
      <c r="A10664" s="3085"/>
      <c r="K10664" s="3168"/>
      <c r="L10664" s="3085"/>
      <c r="M10664" s="3085"/>
      <c r="N10664" s="3085"/>
      <c r="P10664" s="3206"/>
    </row>
    <row r="10665" spans="1:16" s="3084" customFormat="1" ht="15">
      <c r="A10665" s="3085"/>
      <c r="K10665" s="3168"/>
      <c r="L10665" s="3085"/>
      <c r="M10665" s="3085"/>
      <c r="N10665" s="3085"/>
      <c r="P10665" s="3206"/>
    </row>
    <row r="10666" spans="1:16" s="3084" customFormat="1" ht="15">
      <c r="A10666" s="3085"/>
      <c r="K10666" s="3168"/>
      <c r="L10666" s="3085"/>
      <c r="M10666" s="3085"/>
      <c r="N10666" s="3085"/>
      <c r="P10666" s="3206"/>
    </row>
    <row r="10667" spans="1:16" s="3084" customFormat="1" ht="15">
      <c r="A10667" s="3085"/>
      <c r="K10667" s="3168"/>
      <c r="L10667" s="3085"/>
      <c r="M10667" s="3085"/>
      <c r="N10667" s="3085"/>
      <c r="P10667" s="3206"/>
    </row>
    <row r="10668" spans="1:16" s="3084" customFormat="1" ht="15">
      <c r="A10668" s="3085"/>
      <c r="K10668" s="3168"/>
      <c r="L10668" s="3085"/>
      <c r="M10668" s="3085"/>
      <c r="N10668" s="3085"/>
      <c r="P10668" s="3206"/>
    </row>
    <row r="10669" spans="1:16" s="3084" customFormat="1" ht="15">
      <c r="A10669" s="3085"/>
      <c r="K10669" s="3168"/>
      <c r="L10669" s="3085"/>
      <c r="M10669" s="3085"/>
      <c r="N10669" s="3085"/>
      <c r="P10669" s="3206"/>
    </row>
    <row r="10670" spans="1:16" s="3084" customFormat="1" ht="15">
      <c r="A10670" s="3085"/>
      <c r="K10670" s="3168"/>
      <c r="L10670" s="3085"/>
      <c r="M10670" s="3085"/>
      <c r="N10670" s="3085"/>
      <c r="P10670" s="3206"/>
    </row>
    <row r="10671" spans="1:16" s="3084" customFormat="1" ht="15">
      <c r="A10671" s="3085"/>
      <c r="K10671" s="3168"/>
      <c r="L10671" s="3085"/>
      <c r="M10671" s="3085"/>
      <c r="N10671" s="3085"/>
      <c r="P10671" s="3206"/>
    </row>
    <row r="10672" spans="1:16" s="3084" customFormat="1" ht="15">
      <c r="A10672" s="3085"/>
      <c r="K10672" s="3168"/>
      <c r="L10672" s="3085"/>
      <c r="M10672" s="3085"/>
      <c r="N10672" s="3085"/>
      <c r="P10672" s="3206"/>
    </row>
    <row r="10673" spans="1:16" s="3084" customFormat="1" ht="15">
      <c r="A10673" s="3085"/>
      <c r="K10673" s="3168"/>
      <c r="L10673" s="3085"/>
      <c r="M10673" s="3085"/>
      <c r="N10673" s="3085"/>
      <c r="P10673" s="3206"/>
    </row>
    <row r="10674" spans="1:16" s="3084" customFormat="1" ht="15">
      <c r="A10674" s="3085"/>
      <c r="K10674" s="3168"/>
      <c r="L10674" s="3085"/>
      <c r="M10674" s="3085"/>
      <c r="N10674" s="3085"/>
      <c r="P10674" s="3206"/>
    </row>
    <row r="10675" spans="1:16" s="3084" customFormat="1" ht="15">
      <c r="A10675" s="3085"/>
      <c r="K10675" s="3168"/>
      <c r="L10675" s="3085"/>
      <c r="M10675" s="3085"/>
      <c r="N10675" s="3085"/>
      <c r="P10675" s="3206"/>
    </row>
    <row r="10676" spans="1:16" s="3084" customFormat="1" ht="15">
      <c r="A10676" s="3085"/>
      <c r="K10676" s="3168"/>
      <c r="L10676" s="3085"/>
      <c r="M10676" s="3085"/>
      <c r="N10676" s="3085"/>
      <c r="P10676" s="3206"/>
    </row>
    <row r="10677" spans="1:16" s="3084" customFormat="1" ht="15">
      <c r="A10677" s="3085"/>
      <c r="K10677" s="3168"/>
      <c r="L10677" s="3085"/>
      <c r="M10677" s="3085"/>
      <c r="N10677" s="3085"/>
      <c r="P10677" s="3206"/>
    </row>
    <row r="10678" spans="1:16" s="3084" customFormat="1" ht="15">
      <c r="A10678" s="3085"/>
      <c r="K10678" s="3168"/>
      <c r="L10678" s="3085"/>
      <c r="M10678" s="3085"/>
      <c r="N10678" s="3085"/>
      <c r="P10678" s="3206"/>
    </row>
    <row r="10679" spans="1:16" s="3084" customFormat="1" ht="15">
      <c r="A10679" s="3085"/>
      <c r="K10679" s="3168"/>
      <c r="L10679" s="3085"/>
      <c r="M10679" s="3085"/>
      <c r="N10679" s="3085"/>
      <c r="P10679" s="3206"/>
    </row>
    <row r="10680" spans="1:16" s="3084" customFormat="1" ht="15">
      <c r="A10680" s="3085"/>
      <c r="K10680" s="3168"/>
      <c r="L10680" s="3085"/>
      <c r="M10680" s="3085"/>
      <c r="N10680" s="3085"/>
      <c r="P10680" s="3206"/>
    </row>
    <row r="10681" spans="1:16" s="3084" customFormat="1" ht="15">
      <c r="A10681" s="3085"/>
      <c r="K10681" s="3168"/>
      <c r="L10681" s="3085"/>
      <c r="M10681" s="3085"/>
      <c r="N10681" s="3085"/>
      <c r="P10681" s="3206"/>
    </row>
    <row r="10682" spans="1:16" s="3084" customFormat="1" ht="15">
      <c r="A10682" s="3085"/>
      <c r="K10682" s="3168"/>
      <c r="L10682" s="3085"/>
      <c r="M10682" s="3085"/>
      <c r="N10682" s="3085"/>
      <c r="P10682" s="3206"/>
    </row>
    <row r="10683" spans="1:16" s="3084" customFormat="1" ht="15">
      <c r="A10683" s="3085"/>
      <c r="K10683" s="3168"/>
      <c r="L10683" s="3085"/>
      <c r="M10683" s="3085"/>
      <c r="N10683" s="3085"/>
      <c r="P10683" s="3206"/>
    </row>
    <row r="10684" spans="1:16" s="3084" customFormat="1" ht="15">
      <c r="A10684" s="3085"/>
      <c r="K10684" s="3168"/>
      <c r="L10684" s="3085"/>
      <c r="M10684" s="3085"/>
      <c r="N10684" s="3085"/>
      <c r="P10684" s="3206"/>
    </row>
    <row r="10685" spans="1:16" s="3084" customFormat="1" ht="15">
      <c r="A10685" s="3085"/>
      <c r="K10685" s="3168"/>
      <c r="L10685" s="3085"/>
      <c r="M10685" s="3085"/>
      <c r="N10685" s="3085"/>
      <c r="P10685" s="3206"/>
    </row>
    <row r="10686" spans="1:16" s="3084" customFormat="1" ht="15">
      <c r="A10686" s="3085"/>
      <c r="K10686" s="3168"/>
      <c r="L10686" s="3085"/>
      <c r="M10686" s="3085"/>
      <c r="N10686" s="3085"/>
      <c r="P10686" s="3206"/>
    </row>
    <row r="10687" spans="1:16" s="3084" customFormat="1" ht="15">
      <c r="A10687" s="3085"/>
      <c r="K10687" s="3168"/>
      <c r="L10687" s="3085"/>
      <c r="M10687" s="3085"/>
      <c r="N10687" s="3085"/>
      <c r="P10687" s="3206"/>
    </row>
    <row r="10688" spans="1:16" s="3084" customFormat="1" ht="15">
      <c r="A10688" s="3085"/>
      <c r="K10688" s="3168"/>
      <c r="L10688" s="3085"/>
      <c r="M10688" s="3085"/>
      <c r="N10688" s="3085"/>
      <c r="P10688" s="3206"/>
    </row>
    <row r="10689" spans="1:16" s="3084" customFormat="1" ht="15">
      <c r="A10689" s="3085"/>
      <c r="K10689" s="3168"/>
      <c r="L10689" s="3085"/>
      <c r="M10689" s="3085"/>
      <c r="N10689" s="3085"/>
      <c r="P10689" s="3206"/>
    </row>
    <row r="10690" spans="1:16" s="3084" customFormat="1" ht="15">
      <c r="A10690" s="3085"/>
      <c r="K10690" s="3168"/>
      <c r="L10690" s="3085"/>
      <c r="M10690" s="3085"/>
      <c r="N10690" s="3085"/>
      <c r="P10690" s="3206"/>
    </row>
    <row r="10691" spans="1:16" s="3084" customFormat="1" ht="15">
      <c r="A10691" s="3085"/>
      <c r="K10691" s="3168"/>
      <c r="L10691" s="3085"/>
      <c r="M10691" s="3085"/>
      <c r="N10691" s="3085"/>
      <c r="P10691" s="3206"/>
    </row>
    <row r="10692" spans="1:16" s="3084" customFormat="1" ht="15">
      <c r="A10692" s="3085"/>
      <c r="K10692" s="3168"/>
      <c r="L10692" s="3085"/>
      <c r="M10692" s="3085"/>
      <c r="N10692" s="3085"/>
      <c r="P10692" s="3206"/>
    </row>
    <row r="10693" spans="1:16" s="3084" customFormat="1" ht="15">
      <c r="A10693" s="3085"/>
      <c r="K10693" s="3168"/>
      <c r="L10693" s="3085"/>
      <c r="M10693" s="3085"/>
      <c r="N10693" s="3085"/>
      <c r="P10693" s="3206"/>
    </row>
    <row r="10694" spans="1:16" s="3084" customFormat="1" ht="15">
      <c r="A10694" s="3085"/>
      <c r="K10694" s="3168"/>
      <c r="L10694" s="3085"/>
      <c r="M10694" s="3085"/>
      <c r="N10694" s="3085"/>
      <c r="P10694" s="3206"/>
    </row>
    <row r="10695" spans="1:16" s="3084" customFormat="1" ht="15">
      <c r="A10695" s="3085"/>
      <c r="K10695" s="3168"/>
      <c r="L10695" s="3085"/>
      <c r="M10695" s="3085"/>
      <c r="N10695" s="3085"/>
      <c r="P10695" s="3206"/>
    </row>
    <row r="10696" spans="1:16" s="3084" customFormat="1" ht="15">
      <c r="A10696" s="3085"/>
      <c r="K10696" s="3168"/>
      <c r="L10696" s="3085"/>
      <c r="M10696" s="3085"/>
      <c r="N10696" s="3085"/>
      <c r="P10696" s="3206"/>
    </row>
    <row r="10697" spans="1:16" s="3084" customFormat="1" ht="15">
      <c r="A10697" s="3085"/>
      <c r="K10697" s="3168"/>
      <c r="L10697" s="3085"/>
      <c r="M10697" s="3085"/>
      <c r="N10697" s="3085"/>
      <c r="P10697" s="3206"/>
    </row>
    <row r="10698" spans="1:16" s="3084" customFormat="1" ht="15">
      <c r="A10698" s="3085"/>
      <c r="K10698" s="3168"/>
      <c r="L10698" s="3085"/>
      <c r="M10698" s="3085"/>
      <c r="N10698" s="3085"/>
      <c r="P10698" s="3206"/>
    </row>
    <row r="10699" spans="1:16" s="3084" customFormat="1" ht="15">
      <c r="A10699" s="3085"/>
      <c r="K10699" s="3168"/>
      <c r="L10699" s="3085"/>
      <c r="M10699" s="3085"/>
      <c r="N10699" s="3085"/>
      <c r="P10699" s="3206"/>
    </row>
    <row r="10700" spans="1:16" s="3084" customFormat="1" ht="15">
      <c r="A10700" s="3085"/>
      <c r="K10700" s="3168"/>
      <c r="L10700" s="3085"/>
      <c r="M10700" s="3085"/>
      <c r="N10700" s="3085"/>
      <c r="P10700" s="3206"/>
    </row>
    <row r="10701" spans="1:16" s="3084" customFormat="1" ht="15">
      <c r="A10701" s="3085"/>
      <c r="K10701" s="3168"/>
      <c r="L10701" s="3085"/>
      <c r="M10701" s="3085"/>
      <c r="N10701" s="3085"/>
      <c r="P10701" s="3206"/>
    </row>
    <row r="10702" spans="1:16" s="3084" customFormat="1" ht="15">
      <c r="A10702" s="3085"/>
      <c r="K10702" s="3168"/>
      <c r="L10702" s="3085"/>
      <c r="M10702" s="3085"/>
      <c r="N10702" s="3085"/>
      <c r="P10702" s="3206"/>
    </row>
    <row r="10703" spans="1:16" s="3084" customFormat="1" ht="15">
      <c r="A10703" s="3085"/>
      <c r="K10703" s="3168"/>
      <c r="L10703" s="3085"/>
      <c r="M10703" s="3085"/>
      <c r="N10703" s="3085"/>
      <c r="P10703" s="3206"/>
    </row>
    <row r="10704" spans="1:16" s="3084" customFormat="1" ht="15">
      <c r="A10704" s="3085"/>
      <c r="K10704" s="3168"/>
      <c r="L10704" s="3085"/>
      <c r="M10704" s="3085"/>
      <c r="N10704" s="3085"/>
      <c r="P10704" s="3206"/>
    </row>
    <row r="10705" spans="1:16" s="3084" customFormat="1" ht="15">
      <c r="A10705" s="3085"/>
      <c r="K10705" s="3168"/>
      <c r="L10705" s="3085"/>
      <c r="M10705" s="3085"/>
      <c r="N10705" s="3085"/>
      <c r="P10705" s="3206"/>
    </row>
    <row r="10706" spans="1:16" s="3084" customFormat="1" ht="15">
      <c r="A10706" s="3085"/>
      <c r="K10706" s="3168"/>
      <c r="L10706" s="3085"/>
      <c r="M10706" s="3085"/>
      <c r="N10706" s="3085"/>
      <c r="P10706" s="3206"/>
    </row>
    <row r="10707" spans="1:16" s="3084" customFormat="1" ht="15">
      <c r="A10707" s="3085"/>
      <c r="K10707" s="3168"/>
      <c r="L10707" s="3085"/>
      <c r="M10707" s="3085"/>
      <c r="N10707" s="3085"/>
      <c r="P10707" s="3206"/>
    </row>
    <row r="10708" spans="1:16" s="3084" customFormat="1" ht="15">
      <c r="A10708" s="3085"/>
      <c r="K10708" s="3168"/>
      <c r="L10708" s="3085"/>
      <c r="M10708" s="3085"/>
      <c r="N10708" s="3085"/>
      <c r="P10708" s="3206"/>
    </row>
    <row r="10709" spans="1:16" s="3084" customFormat="1" ht="15">
      <c r="A10709" s="3085"/>
      <c r="K10709" s="3168"/>
      <c r="L10709" s="3085"/>
      <c r="M10709" s="3085"/>
      <c r="N10709" s="3085"/>
      <c r="P10709" s="3206"/>
    </row>
    <row r="10710" spans="1:16" s="3084" customFormat="1" ht="15">
      <c r="A10710" s="3085"/>
      <c r="K10710" s="3168"/>
      <c r="L10710" s="3085"/>
      <c r="M10710" s="3085"/>
      <c r="N10710" s="3085"/>
      <c r="P10710" s="3206"/>
    </row>
    <row r="10711" spans="1:16" s="3084" customFormat="1" ht="15">
      <c r="A10711" s="3085"/>
      <c r="K10711" s="3168"/>
      <c r="L10711" s="3085"/>
      <c r="M10711" s="3085"/>
      <c r="N10711" s="3085"/>
      <c r="P10711" s="3206"/>
    </row>
    <row r="10712" spans="1:16" s="3084" customFormat="1" ht="15">
      <c r="A10712" s="3085"/>
      <c r="K10712" s="3168"/>
      <c r="L10712" s="3085"/>
      <c r="M10712" s="3085"/>
      <c r="N10712" s="3085"/>
      <c r="P10712" s="3206"/>
    </row>
    <row r="10713" spans="1:16" s="3084" customFormat="1" ht="15">
      <c r="A10713" s="3085"/>
      <c r="K10713" s="3168"/>
      <c r="L10713" s="3085"/>
      <c r="M10713" s="3085"/>
      <c r="N10713" s="3085"/>
      <c r="P10713" s="3206"/>
    </row>
    <row r="10714" spans="1:16" s="3084" customFormat="1" ht="15">
      <c r="A10714" s="3085"/>
      <c r="K10714" s="3168"/>
      <c r="L10714" s="3085"/>
      <c r="M10714" s="3085"/>
      <c r="N10714" s="3085"/>
      <c r="P10714" s="3206"/>
    </row>
    <row r="10715" spans="1:16" s="3084" customFormat="1" ht="15">
      <c r="A10715" s="3085"/>
      <c r="K10715" s="3168"/>
      <c r="L10715" s="3085"/>
      <c r="M10715" s="3085"/>
      <c r="N10715" s="3085"/>
      <c r="P10715" s="3206"/>
    </row>
    <row r="10716" spans="1:16" s="3084" customFormat="1" ht="15">
      <c r="A10716" s="3085"/>
      <c r="K10716" s="3168"/>
      <c r="L10716" s="3085"/>
      <c r="M10716" s="3085"/>
      <c r="N10716" s="3085"/>
      <c r="P10716" s="3206"/>
    </row>
    <row r="10717" spans="1:16" s="3084" customFormat="1" ht="15">
      <c r="A10717" s="3085"/>
      <c r="K10717" s="3168"/>
      <c r="L10717" s="3085"/>
      <c r="M10717" s="3085"/>
      <c r="N10717" s="3085"/>
      <c r="P10717" s="3206"/>
    </row>
    <row r="10718" spans="1:16" s="3084" customFormat="1" ht="15">
      <c r="A10718" s="3085"/>
      <c r="K10718" s="3168"/>
      <c r="L10718" s="3085"/>
      <c r="M10718" s="3085"/>
      <c r="N10718" s="3085"/>
      <c r="P10718" s="3206"/>
    </row>
    <row r="10719" spans="1:16" s="3084" customFormat="1" ht="15">
      <c r="A10719" s="3085"/>
      <c r="K10719" s="3168"/>
      <c r="L10719" s="3085"/>
      <c r="M10719" s="3085"/>
      <c r="N10719" s="3085"/>
      <c r="P10719" s="3206"/>
    </row>
    <row r="10720" spans="1:16" s="3084" customFormat="1" ht="15">
      <c r="A10720" s="3085"/>
      <c r="K10720" s="3168"/>
      <c r="L10720" s="3085"/>
      <c r="M10720" s="3085"/>
      <c r="N10720" s="3085"/>
      <c r="P10720" s="3206"/>
    </row>
    <row r="10721" spans="1:16" s="3084" customFormat="1" ht="15">
      <c r="A10721" s="3085"/>
      <c r="K10721" s="3168"/>
      <c r="L10721" s="3085"/>
      <c r="M10721" s="3085"/>
      <c r="N10721" s="3085"/>
      <c r="P10721" s="3206"/>
    </row>
    <row r="10722" spans="1:16" s="3084" customFormat="1" ht="15">
      <c r="A10722" s="3085"/>
      <c r="K10722" s="3168"/>
      <c r="L10722" s="3085"/>
      <c r="M10722" s="3085"/>
      <c r="N10722" s="3085"/>
      <c r="P10722" s="3206"/>
    </row>
    <row r="10723" spans="1:16" s="3084" customFormat="1" ht="15">
      <c r="A10723" s="3085"/>
      <c r="K10723" s="3168"/>
      <c r="L10723" s="3085"/>
      <c r="M10723" s="3085"/>
      <c r="N10723" s="3085"/>
      <c r="P10723" s="3206"/>
    </row>
    <row r="10724" spans="1:16" s="3084" customFormat="1" ht="15">
      <c r="A10724" s="3085"/>
      <c r="K10724" s="3168"/>
      <c r="L10724" s="3085"/>
      <c r="M10724" s="3085"/>
      <c r="N10724" s="3085"/>
      <c r="P10724" s="3206"/>
    </row>
    <row r="10725" spans="1:16" s="3084" customFormat="1" ht="15">
      <c r="A10725" s="3085"/>
      <c r="K10725" s="3168"/>
      <c r="L10725" s="3085"/>
      <c r="M10725" s="3085"/>
      <c r="N10725" s="3085"/>
      <c r="P10725" s="3206"/>
    </row>
    <row r="10726" spans="1:16" s="3084" customFormat="1" ht="15">
      <c r="A10726" s="3085"/>
      <c r="K10726" s="3168"/>
      <c r="L10726" s="3085"/>
      <c r="M10726" s="3085"/>
      <c r="N10726" s="3085"/>
      <c r="P10726" s="3206"/>
    </row>
    <row r="10727" spans="1:16" s="3084" customFormat="1" ht="15">
      <c r="A10727" s="3085"/>
      <c r="K10727" s="3168"/>
      <c r="L10727" s="3085"/>
      <c r="M10727" s="3085"/>
      <c r="N10727" s="3085"/>
      <c r="P10727" s="3206"/>
    </row>
    <row r="10728" spans="1:16" s="3084" customFormat="1" ht="15">
      <c r="A10728" s="3085"/>
      <c r="K10728" s="3168"/>
      <c r="L10728" s="3085"/>
      <c r="M10728" s="3085"/>
      <c r="N10728" s="3085"/>
      <c r="P10728" s="3206"/>
    </row>
    <row r="10729" spans="1:16" s="3084" customFormat="1" ht="15">
      <c r="A10729" s="3085"/>
      <c r="K10729" s="3168"/>
      <c r="L10729" s="3085"/>
      <c r="M10729" s="3085"/>
      <c r="N10729" s="3085"/>
      <c r="P10729" s="3206"/>
    </row>
    <row r="10730" spans="1:16" s="3084" customFormat="1" ht="15">
      <c r="A10730" s="3085"/>
      <c r="K10730" s="3168"/>
      <c r="L10730" s="3085"/>
      <c r="M10730" s="3085"/>
      <c r="N10730" s="3085"/>
      <c r="P10730" s="3206"/>
    </row>
    <row r="10731" spans="1:16" s="3084" customFormat="1" ht="15">
      <c r="A10731" s="3085"/>
      <c r="K10731" s="3168"/>
      <c r="L10731" s="3085"/>
      <c r="M10731" s="3085"/>
      <c r="N10731" s="3085"/>
      <c r="P10731" s="3206"/>
    </row>
    <row r="10732" spans="1:16" s="3084" customFormat="1" ht="15">
      <c r="A10732" s="3085"/>
      <c r="K10732" s="3168"/>
      <c r="L10732" s="3085"/>
      <c r="M10732" s="3085"/>
      <c r="N10732" s="3085"/>
      <c r="P10732" s="3206"/>
    </row>
    <row r="10733" spans="1:16" s="3084" customFormat="1" ht="15">
      <c r="A10733" s="3085"/>
      <c r="K10733" s="3168"/>
      <c r="L10733" s="3085"/>
      <c r="M10733" s="3085"/>
      <c r="N10733" s="3085"/>
      <c r="P10733" s="3206"/>
    </row>
    <row r="10734" spans="1:16" s="3084" customFormat="1" ht="15">
      <c r="A10734" s="3085"/>
      <c r="K10734" s="3168"/>
      <c r="L10734" s="3085"/>
      <c r="M10734" s="3085"/>
      <c r="N10734" s="3085"/>
      <c r="P10734" s="3206"/>
    </row>
    <row r="10735" spans="1:16" s="3084" customFormat="1" ht="15">
      <c r="A10735" s="3085"/>
      <c r="K10735" s="3168"/>
      <c r="L10735" s="3085"/>
      <c r="M10735" s="3085"/>
      <c r="N10735" s="3085"/>
      <c r="P10735" s="3206"/>
    </row>
    <row r="10736" spans="1:16" s="3084" customFormat="1" ht="15">
      <c r="A10736" s="3085"/>
      <c r="K10736" s="3168"/>
      <c r="L10736" s="3085"/>
      <c r="M10736" s="3085"/>
      <c r="N10736" s="3085"/>
      <c r="P10736" s="3206"/>
    </row>
    <row r="10737" spans="1:16" s="3084" customFormat="1" ht="15">
      <c r="A10737" s="3085"/>
      <c r="K10737" s="3168"/>
      <c r="L10737" s="3085"/>
      <c r="M10737" s="3085"/>
      <c r="N10737" s="3085"/>
      <c r="P10737" s="3206"/>
    </row>
    <row r="10738" spans="1:16" s="3084" customFormat="1" ht="15">
      <c r="A10738" s="3085"/>
      <c r="K10738" s="3168"/>
      <c r="L10738" s="3085"/>
      <c r="M10738" s="3085"/>
      <c r="N10738" s="3085"/>
      <c r="P10738" s="3206"/>
    </row>
    <row r="10739" spans="1:16" s="3084" customFormat="1" ht="15">
      <c r="A10739" s="3085"/>
      <c r="K10739" s="3168"/>
      <c r="L10739" s="3085"/>
      <c r="M10739" s="3085"/>
      <c r="N10739" s="3085"/>
      <c r="P10739" s="3206"/>
    </row>
    <row r="10740" spans="1:16" s="3084" customFormat="1" ht="15">
      <c r="A10740" s="3085"/>
      <c r="K10740" s="3168"/>
      <c r="L10740" s="3085"/>
      <c r="M10740" s="3085"/>
      <c r="N10740" s="3085"/>
      <c r="P10740" s="3206"/>
    </row>
    <row r="10741" spans="1:16" s="3084" customFormat="1" ht="15">
      <c r="A10741" s="3085"/>
      <c r="K10741" s="3168"/>
      <c r="L10741" s="3085"/>
      <c r="M10741" s="3085"/>
      <c r="N10741" s="3085"/>
      <c r="P10741" s="3206"/>
    </row>
    <row r="10742" spans="1:16" s="3084" customFormat="1" ht="15">
      <c r="A10742" s="3085"/>
      <c r="K10742" s="3168"/>
      <c r="L10742" s="3085"/>
      <c r="M10742" s="3085"/>
      <c r="N10742" s="3085"/>
      <c r="P10742" s="3206"/>
    </row>
    <row r="10743" spans="1:16" s="3084" customFormat="1" ht="15">
      <c r="A10743" s="3085"/>
      <c r="K10743" s="3168"/>
      <c r="L10743" s="3085"/>
      <c r="M10743" s="3085"/>
      <c r="N10743" s="3085"/>
      <c r="P10743" s="3206"/>
    </row>
    <row r="10744" spans="1:16" s="3084" customFormat="1" ht="15">
      <c r="A10744" s="3085"/>
      <c r="K10744" s="3168"/>
      <c r="L10744" s="3085"/>
      <c r="M10744" s="3085"/>
      <c r="N10744" s="3085"/>
      <c r="P10744" s="3206"/>
    </row>
    <row r="10745" spans="1:16" s="3084" customFormat="1" ht="15">
      <c r="A10745" s="3085"/>
      <c r="K10745" s="3168"/>
      <c r="L10745" s="3085"/>
      <c r="M10745" s="3085"/>
      <c r="N10745" s="3085"/>
      <c r="P10745" s="3206"/>
    </row>
    <row r="10746" spans="1:16" s="3084" customFormat="1" ht="15">
      <c r="A10746" s="3085"/>
      <c r="K10746" s="3168"/>
      <c r="L10746" s="3085"/>
      <c r="M10746" s="3085"/>
      <c r="N10746" s="3085"/>
      <c r="P10746" s="3206"/>
    </row>
    <row r="10747" spans="1:16" s="3084" customFormat="1" ht="15">
      <c r="A10747" s="3085"/>
      <c r="K10747" s="3168"/>
      <c r="L10747" s="3085"/>
      <c r="M10747" s="3085"/>
      <c r="N10747" s="3085"/>
      <c r="P10747" s="3206"/>
    </row>
    <row r="10748" spans="1:16" s="3084" customFormat="1" ht="15">
      <c r="A10748" s="3085"/>
      <c r="K10748" s="3168"/>
      <c r="L10748" s="3085"/>
      <c r="M10748" s="3085"/>
      <c r="N10748" s="3085"/>
      <c r="P10748" s="3206"/>
    </row>
    <row r="10749" spans="1:16" s="3084" customFormat="1" ht="15">
      <c r="A10749" s="3085"/>
      <c r="K10749" s="3168"/>
      <c r="L10749" s="3085"/>
      <c r="M10749" s="3085"/>
      <c r="N10749" s="3085"/>
      <c r="P10749" s="3206"/>
    </row>
    <row r="10750" spans="1:16" s="3084" customFormat="1" ht="15">
      <c r="A10750" s="3085"/>
      <c r="K10750" s="3168"/>
      <c r="L10750" s="3085"/>
      <c r="M10750" s="3085"/>
      <c r="N10750" s="3085"/>
      <c r="P10750" s="3206"/>
    </row>
    <row r="10751" spans="1:16" s="3084" customFormat="1" ht="15">
      <c r="A10751" s="3085"/>
      <c r="K10751" s="3168"/>
      <c r="L10751" s="3085"/>
      <c r="M10751" s="3085"/>
      <c r="N10751" s="3085"/>
      <c r="P10751" s="3206"/>
    </row>
    <row r="10752" spans="1:16" s="3084" customFormat="1" ht="15">
      <c r="A10752" s="3085"/>
      <c r="K10752" s="3168"/>
      <c r="L10752" s="3085"/>
      <c r="M10752" s="3085"/>
      <c r="N10752" s="3085"/>
      <c r="P10752" s="3206"/>
    </row>
    <row r="10753" spans="1:16" s="3084" customFormat="1" ht="15">
      <c r="A10753" s="3085"/>
      <c r="K10753" s="3168"/>
      <c r="L10753" s="3085"/>
      <c r="M10753" s="3085"/>
      <c r="N10753" s="3085"/>
      <c r="P10753" s="3206"/>
    </row>
    <row r="10754" spans="1:16" s="3084" customFormat="1" ht="15">
      <c r="A10754" s="3085"/>
      <c r="K10754" s="3168"/>
      <c r="L10754" s="3085"/>
      <c r="M10754" s="3085"/>
      <c r="N10754" s="3085"/>
      <c r="P10754" s="3206"/>
    </row>
    <row r="10755" spans="1:16" s="3084" customFormat="1" ht="15">
      <c r="A10755" s="3085"/>
      <c r="K10755" s="3168"/>
      <c r="L10755" s="3085"/>
      <c r="M10755" s="3085"/>
      <c r="N10755" s="3085"/>
      <c r="P10755" s="3206"/>
    </row>
    <row r="10756" spans="1:16" s="3084" customFormat="1" ht="15">
      <c r="A10756" s="3085"/>
      <c r="K10756" s="3168"/>
      <c r="L10756" s="3085"/>
      <c r="M10756" s="3085"/>
      <c r="N10756" s="3085"/>
      <c r="P10756" s="3206"/>
    </row>
    <row r="10757" spans="1:16" s="3084" customFormat="1" ht="15">
      <c r="A10757" s="3085"/>
      <c r="K10757" s="3168"/>
      <c r="L10757" s="3085"/>
      <c r="M10757" s="3085"/>
      <c r="N10757" s="3085"/>
      <c r="P10757" s="3206"/>
    </row>
    <row r="10758" spans="1:16" s="3084" customFormat="1" ht="15">
      <c r="A10758" s="3085"/>
      <c r="K10758" s="3168"/>
      <c r="L10758" s="3085"/>
      <c r="M10758" s="3085"/>
      <c r="N10758" s="3085"/>
      <c r="P10758" s="3206"/>
    </row>
    <row r="10759" spans="1:16" s="3084" customFormat="1" ht="15">
      <c r="A10759" s="3085"/>
      <c r="K10759" s="3168"/>
      <c r="L10759" s="3085"/>
      <c r="M10759" s="3085"/>
      <c r="N10759" s="3085"/>
      <c r="P10759" s="3206"/>
    </row>
    <row r="10760" spans="1:16" s="3084" customFormat="1" ht="15">
      <c r="A10760" s="3085"/>
      <c r="K10760" s="3168"/>
      <c r="L10760" s="3085"/>
      <c r="M10760" s="3085"/>
      <c r="N10760" s="3085"/>
      <c r="P10760" s="3206"/>
    </row>
    <row r="10761" spans="1:16" s="3084" customFormat="1" ht="15">
      <c r="A10761" s="3085"/>
      <c r="K10761" s="3168"/>
      <c r="L10761" s="3085"/>
      <c r="M10761" s="3085"/>
      <c r="N10761" s="3085"/>
      <c r="P10761" s="3206"/>
    </row>
    <row r="10762" spans="1:16" s="3084" customFormat="1" ht="15">
      <c r="A10762" s="3085"/>
      <c r="K10762" s="3168"/>
      <c r="L10762" s="3085"/>
      <c r="M10762" s="3085"/>
      <c r="N10762" s="3085"/>
      <c r="P10762" s="3206"/>
    </row>
    <row r="10763" spans="1:16" s="3084" customFormat="1" ht="15">
      <c r="A10763" s="3085"/>
      <c r="K10763" s="3168"/>
      <c r="L10763" s="3085"/>
      <c r="M10763" s="3085"/>
      <c r="N10763" s="3085"/>
      <c r="P10763" s="3206"/>
    </row>
    <row r="10764" spans="1:16" s="3084" customFormat="1" ht="15">
      <c r="A10764" s="3085"/>
      <c r="K10764" s="3168"/>
      <c r="L10764" s="3085"/>
      <c r="M10764" s="3085"/>
      <c r="N10764" s="3085"/>
      <c r="P10764" s="3206"/>
    </row>
    <row r="10765" spans="1:16" s="3084" customFormat="1" ht="15">
      <c r="A10765" s="3085"/>
      <c r="K10765" s="3168"/>
      <c r="L10765" s="3085"/>
      <c r="M10765" s="3085"/>
      <c r="N10765" s="3085"/>
      <c r="P10765" s="3206"/>
    </row>
    <row r="10766" spans="1:16" s="3084" customFormat="1" ht="15">
      <c r="A10766" s="3085"/>
      <c r="K10766" s="3168"/>
      <c r="L10766" s="3085"/>
      <c r="M10766" s="3085"/>
      <c r="N10766" s="3085"/>
      <c r="P10766" s="3206"/>
    </row>
    <row r="10767" spans="1:16" s="3084" customFormat="1" ht="15">
      <c r="A10767" s="3085"/>
      <c r="K10767" s="3168"/>
      <c r="L10767" s="3085"/>
      <c r="M10767" s="3085"/>
      <c r="N10767" s="3085"/>
      <c r="P10767" s="3206"/>
    </row>
    <row r="10768" spans="1:16" s="3084" customFormat="1" ht="15">
      <c r="A10768" s="3085"/>
      <c r="K10768" s="3168"/>
      <c r="L10768" s="3085"/>
      <c r="M10768" s="3085"/>
      <c r="N10768" s="3085"/>
      <c r="P10768" s="3206"/>
    </row>
    <row r="10769" spans="1:16" s="3084" customFormat="1" ht="15">
      <c r="A10769" s="3085"/>
      <c r="K10769" s="3168"/>
      <c r="L10769" s="3085"/>
      <c r="M10769" s="3085"/>
      <c r="N10769" s="3085"/>
      <c r="P10769" s="3206"/>
    </row>
    <row r="10770" spans="1:16" s="3084" customFormat="1" ht="15">
      <c r="A10770" s="3085"/>
      <c r="K10770" s="3168"/>
      <c r="L10770" s="3085"/>
      <c r="M10770" s="3085"/>
      <c r="N10770" s="3085"/>
      <c r="P10770" s="3206"/>
    </row>
    <row r="10771" spans="1:16" s="3084" customFormat="1" ht="15">
      <c r="A10771" s="3085"/>
      <c r="K10771" s="3168"/>
      <c r="L10771" s="3085"/>
      <c r="M10771" s="3085"/>
      <c r="N10771" s="3085"/>
      <c r="P10771" s="3206"/>
    </row>
    <row r="10772" spans="1:16" s="3084" customFormat="1" ht="15">
      <c r="A10772" s="3085"/>
      <c r="K10772" s="3168"/>
      <c r="L10772" s="3085"/>
      <c r="M10772" s="3085"/>
      <c r="N10772" s="3085"/>
      <c r="P10772" s="3206"/>
    </row>
    <row r="10773" spans="1:16" s="3084" customFormat="1" ht="15">
      <c r="A10773" s="3085"/>
      <c r="K10773" s="3168"/>
      <c r="L10773" s="3085"/>
      <c r="M10773" s="3085"/>
      <c r="N10773" s="3085"/>
      <c r="P10773" s="3206"/>
    </row>
    <row r="10774" spans="1:16" s="3084" customFormat="1" ht="15">
      <c r="A10774" s="3085"/>
      <c r="K10774" s="3168"/>
      <c r="L10774" s="3085"/>
      <c r="M10774" s="3085"/>
      <c r="N10774" s="3085"/>
      <c r="P10774" s="3206"/>
    </row>
    <row r="10775" spans="1:16" s="3084" customFormat="1" ht="15">
      <c r="A10775" s="3085"/>
      <c r="K10775" s="3168"/>
      <c r="L10775" s="3085"/>
      <c r="M10775" s="3085"/>
      <c r="N10775" s="3085"/>
      <c r="P10775" s="3206"/>
    </row>
    <row r="10776" spans="1:16" s="3084" customFormat="1" ht="15">
      <c r="A10776" s="3085"/>
      <c r="K10776" s="3168"/>
      <c r="L10776" s="3085"/>
      <c r="M10776" s="3085"/>
      <c r="N10776" s="3085"/>
      <c r="P10776" s="3206"/>
    </row>
    <row r="10777" spans="1:16" s="3084" customFormat="1" ht="15">
      <c r="A10777" s="3085"/>
      <c r="K10777" s="3168"/>
      <c r="L10777" s="3085"/>
      <c r="M10777" s="3085"/>
      <c r="N10777" s="3085"/>
      <c r="P10777" s="3206"/>
    </row>
    <row r="10778" spans="1:16" s="3084" customFormat="1" ht="15">
      <c r="A10778" s="3085"/>
      <c r="K10778" s="3168"/>
      <c r="L10778" s="3085"/>
      <c r="M10778" s="3085"/>
      <c r="N10778" s="3085"/>
      <c r="P10778" s="3206"/>
    </row>
    <row r="10779" spans="1:16" s="3084" customFormat="1" ht="15">
      <c r="A10779" s="3085"/>
      <c r="K10779" s="3168"/>
      <c r="L10779" s="3085"/>
      <c r="M10779" s="3085"/>
      <c r="N10779" s="3085"/>
      <c r="P10779" s="3206"/>
    </row>
    <row r="10780" spans="1:16" s="3084" customFormat="1" ht="15">
      <c r="A10780" s="3085"/>
      <c r="K10780" s="3168"/>
      <c r="L10780" s="3085"/>
      <c r="M10780" s="3085"/>
      <c r="N10780" s="3085"/>
      <c r="P10780" s="3206"/>
    </row>
    <row r="10781" spans="1:16" s="3084" customFormat="1" ht="15">
      <c r="A10781" s="3085"/>
      <c r="K10781" s="3168"/>
      <c r="L10781" s="3085"/>
      <c r="M10781" s="3085"/>
      <c r="N10781" s="3085"/>
      <c r="P10781" s="3206"/>
    </row>
    <row r="10782" spans="1:16" s="3084" customFormat="1" ht="15">
      <c r="A10782" s="3085"/>
      <c r="K10782" s="3168"/>
      <c r="L10782" s="3085"/>
      <c r="M10782" s="3085"/>
      <c r="N10782" s="3085"/>
      <c r="P10782" s="3206"/>
    </row>
    <row r="10783" spans="1:16" s="3084" customFormat="1" ht="15">
      <c r="A10783" s="3085"/>
      <c r="K10783" s="3168"/>
      <c r="L10783" s="3085"/>
      <c r="M10783" s="3085"/>
      <c r="N10783" s="3085"/>
      <c r="P10783" s="3206"/>
    </row>
    <row r="10784" spans="1:16" s="3084" customFormat="1" ht="15">
      <c r="A10784" s="3085"/>
      <c r="K10784" s="3168"/>
      <c r="L10784" s="3085"/>
      <c r="M10784" s="3085"/>
      <c r="N10784" s="3085"/>
      <c r="P10784" s="3206"/>
    </row>
    <row r="10785" spans="1:16" s="3084" customFormat="1" ht="15">
      <c r="A10785" s="3085"/>
      <c r="K10785" s="3168"/>
      <c r="L10785" s="3085"/>
      <c r="M10785" s="3085"/>
      <c r="N10785" s="3085"/>
      <c r="P10785" s="3206"/>
    </row>
    <row r="10786" spans="1:16" s="3084" customFormat="1" ht="15">
      <c r="A10786" s="3085"/>
      <c r="K10786" s="3168"/>
      <c r="L10786" s="3085"/>
      <c r="M10786" s="3085"/>
      <c r="N10786" s="3085"/>
      <c r="P10786" s="3206"/>
    </row>
    <row r="10787" spans="1:16" s="3084" customFormat="1" ht="15">
      <c r="A10787" s="3085"/>
      <c r="K10787" s="3168"/>
      <c r="L10787" s="3085"/>
      <c r="M10787" s="3085"/>
      <c r="N10787" s="3085"/>
      <c r="P10787" s="3206"/>
    </row>
    <row r="10788" spans="1:16" s="3084" customFormat="1" ht="15">
      <c r="A10788" s="3085"/>
      <c r="K10788" s="3168"/>
      <c r="L10788" s="3085"/>
      <c r="M10788" s="3085"/>
      <c r="N10788" s="3085"/>
      <c r="P10788" s="3206"/>
    </row>
    <row r="10789" spans="1:16" s="3084" customFormat="1" ht="15">
      <c r="A10789" s="3085"/>
      <c r="K10789" s="3168"/>
      <c r="L10789" s="3085"/>
      <c r="M10789" s="3085"/>
      <c r="N10789" s="3085"/>
      <c r="P10789" s="3206"/>
    </row>
    <row r="10790" spans="1:16" s="3084" customFormat="1" ht="15">
      <c r="A10790" s="3085"/>
      <c r="K10790" s="3168"/>
      <c r="L10790" s="3085"/>
      <c r="M10790" s="3085"/>
      <c r="N10790" s="3085"/>
      <c r="P10790" s="3206"/>
    </row>
    <row r="10791" spans="1:16" s="3084" customFormat="1" ht="15">
      <c r="A10791" s="3085"/>
      <c r="K10791" s="3168"/>
      <c r="L10791" s="3085"/>
      <c r="M10791" s="3085"/>
      <c r="N10791" s="3085"/>
      <c r="P10791" s="3206"/>
    </row>
    <row r="10792" spans="1:16" s="3084" customFormat="1" ht="15">
      <c r="A10792" s="3085"/>
      <c r="K10792" s="3168"/>
      <c r="L10792" s="3085"/>
      <c r="M10792" s="3085"/>
      <c r="N10792" s="3085"/>
      <c r="P10792" s="3206"/>
    </row>
    <row r="10793" spans="1:16" s="3084" customFormat="1" ht="15">
      <c r="A10793" s="3085"/>
      <c r="K10793" s="3168"/>
      <c r="L10793" s="3085"/>
      <c r="M10793" s="3085"/>
      <c r="N10793" s="3085"/>
      <c r="P10793" s="3206"/>
    </row>
    <row r="10794" spans="1:16" s="3084" customFormat="1" ht="15">
      <c r="A10794" s="3085"/>
      <c r="K10794" s="3168"/>
      <c r="L10794" s="3085"/>
      <c r="M10794" s="3085"/>
      <c r="N10794" s="3085"/>
      <c r="P10794" s="3206"/>
    </row>
    <row r="10795" spans="1:16" s="3084" customFormat="1" ht="15">
      <c r="A10795" s="3085"/>
      <c r="K10795" s="3168"/>
      <c r="L10795" s="3085"/>
      <c r="M10795" s="3085"/>
      <c r="N10795" s="3085"/>
      <c r="P10795" s="3206"/>
    </row>
    <row r="10796" spans="1:16" s="3084" customFormat="1" ht="15">
      <c r="A10796" s="3085"/>
      <c r="K10796" s="3168"/>
      <c r="L10796" s="3085"/>
      <c r="M10796" s="3085"/>
      <c r="N10796" s="3085"/>
      <c r="P10796" s="3206"/>
    </row>
    <row r="10797" spans="1:16" s="3084" customFormat="1" ht="15">
      <c r="A10797" s="3085"/>
      <c r="K10797" s="3168"/>
      <c r="L10797" s="3085"/>
      <c r="M10797" s="3085"/>
      <c r="N10797" s="3085"/>
      <c r="P10797" s="3206"/>
    </row>
    <row r="10798" spans="1:16" s="3084" customFormat="1" ht="15">
      <c r="A10798" s="3085"/>
      <c r="K10798" s="3168"/>
      <c r="L10798" s="3085"/>
      <c r="M10798" s="3085"/>
      <c r="N10798" s="3085"/>
      <c r="P10798" s="3206"/>
    </row>
    <row r="10799" spans="1:16" s="3084" customFormat="1" ht="15">
      <c r="A10799" s="3085"/>
      <c r="K10799" s="3168"/>
      <c r="L10799" s="3085"/>
      <c r="M10799" s="3085"/>
      <c r="N10799" s="3085"/>
      <c r="P10799" s="3206"/>
    </row>
    <row r="10800" spans="1:16" s="3084" customFormat="1" ht="15">
      <c r="A10800" s="3085"/>
      <c r="K10800" s="3168"/>
      <c r="L10800" s="3085"/>
      <c r="M10800" s="3085"/>
      <c r="N10800" s="3085"/>
      <c r="P10800" s="3206"/>
    </row>
    <row r="10801" spans="1:16" s="3084" customFormat="1" ht="15">
      <c r="A10801" s="3085"/>
      <c r="K10801" s="3168"/>
      <c r="L10801" s="3085"/>
      <c r="M10801" s="3085"/>
      <c r="N10801" s="3085"/>
      <c r="P10801" s="3206"/>
    </row>
    <row r="10802" spans="1:16" s="3084" customFormat="1" ht="15">
      <c r="A10802" s="3085"/>
      <c r="K10802" s="3168"/>
      <c r="L10802" s="3085"/>
      <c r="M10802" s="3085"/>
      <c r="N10802" s="3085"/>
      <c r="P10802" s="3206"/>
    </row>
    <row r="10803" spans="1:16" s="3084" customFormat="1" ht="15">
      <c r="A10803" s="3085"/>
      <c r="K10803" s="3168"/>
      <c r="L10803" s="3085"/>
      <c r="M10803" s="3085"/>
      <c r="N10803" s="3085"/>
      <c r="P10803" s="3206"/>
    </row>
    <row r="10804" spans="1:16" s="3084" customFormat="1" ht="15">
      <c r="A10804" s="3085"/>
      <c r="K10804" s="3168"/>
      <c r="L10804" s="3085"/>
      <c r="M10804" s="3085"/>
      <c r="N10804" s="3085"/>
      <c r="P10804" s="3206"/>
    </row>
    <row r="10805" spans="1:16" s="3084" customFormat="1" ht="15">
      <c r="A10805" s="3085"/>
      <c r="K10805" s="3168"/>
      <c r="L10805" s="3085"/>
      <c r="M10805" s="3085"/>
      <c r="N10805" s="3085"/>
      <c r="P10805" s="3206"/>
    </row>
    <row r="10806" spans="1:16" s="3084" customFormat="1" ht="15">
      <c r="A10806" s="3085"/>
      <c r="K10806" s="3168"/>
      <c r="L10806" s="3085"/>
      <c r="M10806" s="3085"/>
      <c r="N10806" s="3085"/>
      <c r="P10806" s="3206"/>
    </row>
    <row r="10807" spans="1:16" s="3084" customFormat="1" ht="15">
      <c r="A10807" s="3085"/>
      <c r="K10807" s="3168"/>
      <c r="L10807" s="3085"/>
      <c r="M10807" s="3085"/>
      <c r="N10807" s="3085"/>
      <c r="P10807" s="3206"/>
    </row>
    <row r="10808" spans="1:16" s="3084" customFormat="1" ht="15">
      <c r="A10808" s="3085"/>
      <c r="K10808" s="3168"/>
      <c r="L10808" s="3085"/>
      <c r="M10808" s="3085"/>
      <c r="N10808" s="3085"/>
      <c r="P10808" s="3206"/>
    </row>
    <row r="10809" spans="1:16" s="3084" customFormat="1" ht="15">
      <c r="A10809" s="3085"/>
      <c r="K10809" s="3168"/>
      <c r="L10809" s="3085"/>
      <c r="M10809" s="3085"/>
      <c r="N10809" s="3085"/>
      <c r="P10809" s="3206"/>
    </row>
    <row r="10810" spans="1:16" s="3084" customFormat="1" ht="15">
      <c r="A10810" s="3085"/>
      <c r="K10810" s="3168"/>
      <c r="L10810" s="3085"/>
      <c r="M10810" s="3085"/>
      <c r="N10810" s="3085"/>
      <c r="P10810" s="3206"/>
    </row>
    <row r="10811" spans="1:16" s="3084" customFormat="1" ht="15">
      <c r="A10811" s="3085"/>
      <c r="K10811" s="3168"/>
      <c r="L10811" s="3085"/>
      <c r="M10811" s="3085"/>
      <c r="N10811" s="3085"/>
      <c r="P10811" s="3206"/>
    </row>
    <row r="10812" spans="1:16" s="3084" customFormat="1" ht="15">
      <c r="A10812" s="3085"/>
      <c r="K10812" s="3168"/>
      <c r="L10812" s="3085"/>
      <c r="M10812" s="3085"/>
      <c r="N10812" s="3085"/>
      <c r="P10812" s="3206"/>
    </row>
    <row r="10813" spans="1:16" s="3084" customFormat="1" ht="15">
      <c r="A10813" s="3085"/>
      <c r="K10813" s="3168"/>
      <c r="L10813" s="3085"/>
      <c r="M10813" s="3085"/>
      <c r="N10813" s="3085"/>
      <c r="P10813" s="3206"/>
    </row>
    <row r="10814" spans="1:16" s="3084" customFormat="1" ht="15">
      <c r="A10814" s="3085"/>
      <c r="K10814" s="3168"/>
      <c r="L10814" s="3085"/>
      <c r="M10814" s="3085"/>
      <c r="N10814" s="3085"/>
      <c r="P10814" s="3206"/>
    </row>
    <row r="10815" spans="1:16" s="3084" customFormat="1" ht="15">
      <c r="A10815" s="3085"/>
      <c r="K10815" s="3168"/>
      <c r="L10815" s="3085"/>
      <c r="M10815" s="3085"/>
      <c r="N10815" s="3085"/>
      <c r="P10815" s="3206"/>
    </row>
    <row r="10816" spans="1:16" s="3084" customFormat="1" ht="15">
      <c r="A10816" s="3085"/>
      <c r="K10816" s="3168"/>
      <c r="L10816" s="3085"/>
      <c r="M10816" s="3085"/>
      <c r="N10816" s="3085"/>
      <c r="P10816" s="3206"/>
    </row>
    <row r="10817" spans="1:16" s="3084" customFormat="1" ht="15">
      <c r="A10817" s="3085"/>
      <c r="K10817" s="3168"/>
      <c r="L10817" s="3085"/>
      <c r="M10817" s="3085"/>
      <c r="N10817" s="3085"/>
      <c r="P10817" s="3206"/>
    </row>
    <row r="10818" spans="1:16" s="3084" customFormat="1" ht="15">
      <c r="A10818" s="3085"/>
      <c r="K10818" s="3168"/>
      <c r="L10818" s="3085"/>
      <c r="M10818" s="3085"/>
      <c r="N10818" s="3085"/>
      <c r="P10818" s="3206"/>
    </row>
    <row r="10819" spans="1:16" s="3084" customFormat="1" ht="15">
      <c r="A10819" s="3085"/>
      <c r="K10819" s="3168"/>
      <c r="L10819" s="3085"/>
      <c r="M10819" s="3085"/>
      <c r="N10819" s="3085"/>
      <c r="P10819" s="3206"/>
    </row>
    <row r="10820" spans="1:16" s="3084" customFormat="1" ht="15">
      <c r="A10820" s="3085"/>
      <c r="K10820" s="3168"/>
      <c r="L10820" s="3085"/>
      <c r="M10820" s="3085"/>
      <c r="N10820" s="3085"/>
      <c r="P10820" s="3206"/>
    </row>
    <row r="10821" spans="1:16" s="3084" customFormat="1" ht="15">
      <c r="A10821" s="3085"/>
      <c r="K10821" s="3168"/>
      <c r="L10821" s="3085"/>
      <c r="M10821" s="3085"/>
      <c r="N10821" s="3085"/>
      <c r="P10821" s="3206"/>
    </row>
    <row r="10822" spans="1:16" s="3084" customFormat="1" ht="15">
      <c r="A10822" s="3085"/>
      <c r="K10822" s="3168"/>
      <c r="L10822" s="3085"/>
      <c r="M10822" s="3085"/>
      <c r="N10822" s="3085"/>
      <c r="P10822" s="3206"/>
    </row>
    <row r="10823" spans="1:16" s="3084" customFormat="1" ht="15">
      <c r="A10823" s="3085"/>
      <c r="K10823" s="3168"/>
      <c r="L10823" s="3085"/>
      <c r="M10823" s="3085"/>
      <c r="N10823" s="3085"/>
      <c r="P10823" s="3206"/>
    </row>
    <row r="10824" spans="1:16" s="3084" customFormat="1" ht="15">
      <c r="A10824" s="3085"/>
      <c r="K10824" s="3168"/>
      <c r="L10824" s="3085"/>
      <c r="M10824" s="3085"/>
      <c r="N10824" s="3085"/>
      <c r="P10824" s="3206"/>
    </row>
    <row r="10825" spans="1:16" s="3084" customFormat="1" ht="15">
      <c r="A10825" s="3085"/>
      <c r="K10825" s="3168"/>
      <c r="L10825" s="3085"/>
      <c r="M10825" s="3085"/>
      <c r="N10825" s="3085"/>
      <c r="P10825" s="3206"/>
    </row>
    <row r="10826" spans="1:16" s="3084" customFormat="1" ht="15">
      <c r="A10826" s="3085"/>
      <c r="K10826" s="3168"/>
      <c r="L10826" s="3085"/>
      <c r="M10826" s="3085"/>
      <c r="N10826" s="3085"/>
      <c r="P10826" s="3206"/>
    </row>
    <row r="10827" spans="1:16" s="3084" customFormat="1" ht="15">
      <c r="A10827" s="3085"/>
      <c r="K10827" s="3168"/>
      <c r="L10827" s="3085"/>
      <c r="M10827" s="3085"/>
      <c r="N10827" s="3085"/>
      <c r="P10827" s="3206"/>
    </row>
    <row r="10828" spans="1:16" s="3084" customFormat="1" ht="15">
      <c r="A10828" s="3085"/>
      <c r="K10828" s="3168"/>
      <c r="L10828" s="3085"/>
      <c r="M10828" s="3085"/>
      <c r="N10828" s="3085"/>
      <c r="P10828" s="3206"/>
    </row>
    <row r="10829" spans="1:16" s="3084" customFormat="1" ht="15">
      <c r="A10829" s="3085"/>
      <c r="K10829" s="3168"/>
      <c r="L10829" s="3085"/>
      <c r="M10829" s="3085"/>
      <c r="N10829" s="3085"/>
      <c r="P10829" s="3206"/>
    </row>
    <row r="10830" spans="1:16" s="3084" customFormat="1" ht="15">
      <c r="A10830" s="3085"/>
      <c r="K10830" s="3168"/>
      <c r="L10830" s="3085"/>
      <c r="M10830" s="3085"/>
      <c r="N10830" s="3085"/>
      <c r="P10830" s="3206"/>
    </row>
    <row r="10831" spans="1:16" s="3084" customFormat="1" ht="15">
      <c r="A10831" s="3085"/>
      <c r="K10831" s="3168"/>
      <c r="L10831" s="3085"/>
      <c r="M10831" s="3085"/>
      <c r="N10831" s="3085"/>
      <c r="P10831" s="3206"/>
    </row>
    <row r="10832" spans="1:16" s="3084" customFormat="1" ht="15">
      <c r="A10832" s="3085"/>
      <c r="K10832" s="3168"/>
      <c r="L10832" s="3085"/>
      <c r="M10832" s="3085"/>
      <c r="N10832" s="3085"/>
      <c r="P10832" s="3206"/>
    </row>
    <row r="10833" spans="1:16" s="3084" customFormat="1" ht="15">
      <c r="A10833" s="3085"/>
      <c r="K10833" s="3168"/>
      <c r="L10833" s="3085"/>
      <c r="M10833" s="3085"/>
      <c r="N10833" s="3085"/>
      <c r="P10833" s="3206"/>
    </row>
    <row r="10834" spans="1:16" s="3084" customFormat="1" ht="15">
      <c r="A10834" s="3085"/>
      <c r="K10834" s="3168"/>
      <c r="L10834" s="3085"/>
      <c r="M10834" s="3085"/>
      <c r="N10834" s="3085"/>
      <c r="P10834" s="3206"/>
    </row>
    <row r="10835" spans="1:16" s="3084" customFormat="1" ht="15">
      <c r="A10835" s="3085"/>
      <c r="K10835" s="3168"/>
      <c r="L10835" s="3085"/>
      <c r="M10835" s="3085"/>
      <c r="N10835" s="3085"/>
      <c r="P10835" s="3206"/>
    </row>
    <row r="10836" spans="1:16" s="3084" customFormat="1" ht="15">
      <c r="A10836" s="3085"/>
      <c r="K10836" s="3168"/>
      <c r="L10836" s="3085"/>
      <c r="M10836" s="3085"/>
      <c r="N10836" s="3085"/>
      <c r="P10836" s="3206"/>
    </row>
    <row r="10837" spans="1:16" s="3084" customFormat="1" ht="15">
      <c r="A10837" s="3085"/>
      <c r="K10837" s="3168"/>
      <c r="L10837" s="3085"/>
      <c r="M10837" s="3085"/>
      <c r="N10837" s="3085"/>
      <c r="P10837" s="3206"/>
    </row>
    <row r="10838" spans="1:16" s="3084" customFormat="1" ht="15">
      <c r="A10838" s="3085"/>
      <c r="K10838" s="3168"/>
      <c r="L10838" s="3085"/>
      <c r="M10838" s="3085"/>
      <c r="N10838" s="3085"/>
      <c r="P10838" s="3206"/>
    </row>
    <row r="10839" spans="1:16" s="3084" customFormat="1" ht="15">
      <c r="A10839" s="3085"/>
      <c r="K10839" s="3168"/>
      <c r="L10839" s="3085"/>
      <c r="M10839" s="3085"/>
      <c r="N10839" s="3085"/>
      <c r="P10839" s="3206"/>
    </row>
    <row r="10840" spans="1:16" s="3084" customFormat="1" ht="15">
      <c r="A10840" s="3085"/>
      <c r="K10840" s="3168"/>
      <c r="L10840" s="3085"/>
      <c r="M10840" s="3085"/>
      <c r="N10840" s="3085"/>
      <c r="P10840" s="3206"/>
    </row>
    <row r="10841" spans="1:16" s="3084" customFormat="1" ht="15">
      <c r="A10841" s="3085"/>
      <c r="K10841" s="3168"/>
      <c r="L10841" s="3085"/>
      <c r="M10841" s="3085"/>
      <c r="N10841" s="3085"/>
      <c r="P10841" s="3206"/>
    </row>
    <row r="10842" spans="1:16" s="3084" customFormat="1" ht="15">
      <c r="A10842" s="3085"/>
      <c r="K10842" s="3168"/>
      <c r="L10842" s="3085"/>
      <c r="M10842" s="3085"/>
      <c r="N10842" s="3085"/>
      <c r="P10842" s="3206"/>
    </row>
    <row r="10843" spans="1:16" s="3084" customFormat="1" ht="15">
      <c r="A10843" s="3085"/>
      <c r="K10843" s="3168"/>
      <c r="L10843" s="3085"/>
      <c r="M10843" s="3085"/>
      <c r="N10843" s="3085"/>
      <c r="P10843" s="3206"/>
    </row>
    <row r="10844" spans="1:16" s="3084" customFormat="1" ht="15">
      <c r="A10844" s="3085"/>
      <c r="K10844" s="3168"/>
      <c r="L10844" s="3085"/>
      <c r="M10844" s="3085"/>
      <c r="N10844" s="3085"/>
      <c r="P10844" s="3206"/>
    </row>
    <row r="10845" spans="1:16" s="3084" customFormat="1" ht="15">
      <c r="A10845" s="3085"/>
      <c r="K10845" s="3168"/>
      <c r="L10845" s="3085"/>
      <c r="M10845" s="3085"/>
      <c r="N10845" s="3085"/>
      <c r="P10845" s="3206"/>
    </row>
    <row r="10846" spans="1:16" s="3084" customFormat="1" ht="15">
      <c r="A10846" s="3085"/>
      <c r="K10846" s="3168"/>
      <c r="L10846" s="3085"/>
      <c r="M10846" s="3085"/>
      <c r="N10846" s="3085"/>
      <c r="P10846" s="3206"/>
    </row>
    <row r="10847" spans="1:16" s="3084" customFormat="1" ht="15">
      <c r="A10847" s="3085"/>
      <c r="K10847" s="3168"/>
      <c r="L10847" s="3085"/>
      <c r="M10847" s="3085"/>
      <c r="N10847" s="3085"/>
      <c r="P10847" s="3206"/>
    </row>
    <row r="10848" spans="1:16" s="3084" customFormat="1" ht="15">
      <c r="A10848" s="3085"/>
      <c r="K10848" s="3168"/>
      <c r="L10848" s="3085"/>
      <c r="M10848" s="3085"/>
      <c r="N10848" s="3085"/>
      <c r="P10848" s="3206"/>
    </row>
    <row r="10849" spans="1:16" s="3084" customFormat="1" ht="15">
      <c r="A10849" s="3085"/>
      <c r="K10849" s="3168"/>
      <c r="L10849" s="3085"/>
      <c r="M10849" s="3085"/>
      <c r="N10849" s="3085"/>
      <c r="P10849" s="3206"/>
    </row>
    <row r="10850" spans="1:16" s="3084" customFormat="1" ht="15">
      <c r="A10850" s="3085"/>
      <c r="K10850" s="3168"/>
      <c r="L10850" s="3085"/>
      <c r="M10850" s="3085"/>
      <c r="N10850" s="3085"/>
      <c r="P10850" s="3206"/>
    </row>
    <row r="10851" spans="1:16" s="3084" customFormat="1" ht="15">
      <c r="A10851" s="3085"/>
      <c r="K10851" s="3168"/>
      <c r="L10851" s="3085"/>
      <c r="M10851" s="3085"/>
      <c r="N10851" s="3085"/>
      <c r="P10851" s="3206"/>
    </row>
    <row r="10852" spans="1:16" s="3084" customFormat="1" ht="15">
      <c r="A10852" s="3085"/>
      <c r="K10852" s="3168"/>
      <c r="L10852" s="3085"/>
      <c r="M10852" s="3085"/>
      <c r="N10852" s="3085"/>
      <c r="P10852" s="3206"/>
    </row>
    <row r="10853" spans="1:16" s="3084" customFormat="1" ht="15">
      <c r="A10853" s="3085"/>
      <c r="K10853" s="3168"/>
      <c r="L10853" s="3085"/>
      <c r="M10853" s="3085"/>
      <c r="N10853" s="3085"/>
      <c r="P10853" s="3206"/>
    </row>
    <row r="10854" spans="1:16" s="3084" customFormat="1" ht="15">
      <c r="A10854" s="3085"/>
      <c r="K10854" s="3168"/>
      <c r="L10854" s="3085"/>
      <c r="M10854" s="3085"/>
      <c r="N10854" s="3085"/>
      <c r="P10854" s="3206"/>
    </row>
    <row r="10855" spans="1:16" s="3084" customFormat="1" ht="15">
      <c r="A10855" s="3085"/>
      <c r="K10855" s="3168"/>
      <c r="L10855" s="3085"/>
      <c r="M10855" s="3085"/>
      <c r="N10855" s="3085"/>
      <c r="P10855" s="3206"/>
    </row>
    <row r="10856" spans="1:16" s="3084" customFormat="1" ht="15">
      <c r="A10856" s="3085"/>
      <c r="K10856" s="3168"/>
      <c r="L10856" s="3085"/>
      <c r="M10856" s="3085"/>
      <c r="N10856" s="3085"/>
      <c r="P10856" s="3206"/>
    </row>
    <row r="10857" spans="1:16" s="3084" customFormat="1" ht="15">
      <c r="A10857" s="3085"/>
      <c r="K10857" s="3168"/>
      <c r="L10857" s="3085"/>
      <c r="M10857" s="3085"/>
      <c r="N10857" s="3085"/>
      <c r="P10857" s="3206"/>
    </row>
    <row r="10858" spans="1:16" s="3084" customFormat="1" ht="15">
      <c r="A10858" s="3085"/>
      <c r="K10858" s="3168"/>
      <c r="L10858" s="3085"/>
      <c r="M10858" s="3085"/>
      <c r="N10858" s="3085"/>
      <c r="P10858" s="3206"/>
    </row>
    <row r="10859" spans="1:16" s="3084" customFormat="1" ht="15">
      <c r="A10859" s="3085"/>
      <c r="K10859" s="3168"/>
      <c r="L10859" s="3085"/>
      <c r="M10859" s="3085"/>
      <c r="N10859" s="3085"/>
      <c r="P10859" s="3206"/>
    </row>
    <row r="10860" spans="1:16" s="3084" customFormat="1" ht="15">
      <c r="A10860" s="3085"/>
      <c r="K10860" s="3168"/>
      <c r="L10860" s="3085"/>
      <c r="M10860" s="3085"/>
      <c r="N10860" s="3085"/>
      <c r="P10860" s="3206"/>
    </row>
    <row r="10861" spans="1:16" s="3084" customFormat="1" ht="15">
      <c r="A10861" s="3085"/>
      <c r="K10861" s="3168"/>
      <c r="L10861" s="3085"/>
      <c r="M10861" s="3085"/>
      <c r="N10861" s="3085"/>
      <c r="P10861" s="3206"/>
    </row>
    <row r="10862" spans="1:16" s="3084" customFormat="1" ht="15">
      <c r="A10862" s="3085"/>
      <c r="K10862" s="3168"/>
      <c r="L10862" s="3085"/>
      <c r="M10862" s="3085"/>
      <c r="N10862" s="3085"/>
      <c r="P10862" s="3206"/>
    </row>
    <row r="10863" spans="1:16" s="3084" customFormat="1" ht="15">
      <c r="A10863" s="3085"/>
      <c r="K10863" s="3168"/>
      <c r="L10863" s="3085"/>
      <c r="M10863" s="3085"/>
      <c r="N10863" s="3085"/>
      <c r="P10863" s="3206"/>
    </row>
    <row r="10864" spans="1:16" s="3084" customFormat="1" ht="15">
      <c r="A10864" s="3085"/>
      <c r="K10864" s="3168"/>
      <c r="L10864" s="3085"/>
      <c r="M10864" s="3085"/>
      <c r="N10864" s="3085"/>
      <c r="P10864" s="3206"/>
    </row>
    <row r="10865" spans="1:16" s="3084" customFormat="1" ht="15">
      <c r="A10865" s="3085"/>
      <c r="K10865" s="3168"/>
      <c r="L10865" s="3085"/>
      <c r="M10865" s="3085"/>
      <c r="N10865" s="3085"/>
      <c r="P10865" s="3206"/>
    </row>
    <row r="10866" spans="1:16" s="3084" customFormat="1" ht="15">
      <c r="A10866" s="3085"/>
      <c r="K10866" s="3168"/>
      <c r="L10866" s="3085"/>
      <c r="M10866" s="3085"/>
      <c r="N10866" s="3085"/>
      <c r="P10866" s="3206"/>
    </row>
    <row r="10867" spans="1:16" s="3084" customFormat="1" ht="15">
      <c r="A10867" s="3085"/>
      <c r="K10867" s="3168"/>
      <c r="L10867" s="3085"/>
      <c r="M10867" s="3085"/>
      <c r="N10867" s="3085"/>
      <c r="P10867" s="3206"/>
    </row>
    <row r="10868" spans="1:16" s="3084" customFormat="1" ht="15">
      <c r="A10868" s="3085"/>
      <c r="K10868" s="3168"/>
      <c r="L10868" s="3085"/>
      <c r="M10868" s="3085"/>
      <c r="N10868" s="3085"/>
      <c r="P10868" s="3206"/>
    </row>
    <row r="10869" spans="1:16" s="3084" customFormat="1" ht="15">
      <c r="A10869" s="3085"/>
      <c r="K10869" s="3168"/>
      <c r="L10869" s="3085"/>
      <c r="M10869" s="3085"/>
      <c r="N10869" s="3085"/>
      <c r="P10869" s="3206"/>
    </row>
    <row r="10870" spans="1:16" s="3084" customFormat="1" ht="15">
      <c r="A10870" s="3085"/>
      <c r="K10870" s="3168"/>
      <c r="L10870" s="3085"/>
      <c r="M10870" s="3085"/>
      <c r="N10870" s="3085"/>
      <c r="P10870" s="3206"/>
    </row>
    <row r="10871" spans="1:16" s="3084" customFormat="1" ht="15">
      <c r="A10871" s="3085"/>
      <c r="K10871" s="3168"/>
      <c r="L10871" s="3085"/>
      <c r="M10871" s="3085"/>
      <c r="N10871" s="3085"/>
      <c r="P10871" s="3206"/>
    </row>
    <row r="10872" spans="1:16" s="3084" customFormat="1" ht="15">
      <c r="A10872" s="3085"/>
      <c r="K10872" s="3168"/>
      <c r="L10872" s="3085"/>
      <c r="M10872" s="3085"/>
      <c r="N10872" s="3085"/>
      <c r="P10872" s="3206"/>
    </row>
    <row r="10873" spans="1:16" s="3084" customFormat="1" ht="15">
      <c r="A10873" s="3085"/>
      <c r="K10873" s="3168"/>
      <c r="L10873" s="3085"/>
      <c r="M10873" s="3085"/>
      <c r="N10873" s="3085"/>
      <c r="P10873" s="3206"/>
    </row>
    <row r="10874" spans="1:16" s="3084" customFormat="1" ht="15">
      <c r="A10874" s="3085"/>
      <c r="K10874" s="3168"/>
      <c r="L10874" s="3085"/>
      <c r="M10874" s="3085"/>
      <c r="N10874" s="3085"/>
      <c r="P10874" s="3206"/>
    </row>
    <row r="10875" spans="1:16" s="3084" customFormat="1" ht="15">
      <c r="A10875" s="3085"/>
      <c r="K10875" s="3168"/>
      <c r="L10875" s="3085"/>
      <c r="M10875" s="3085"/>
      <c r="N10875" s="3085"/>
      <c r="P10875" s="3206"/>
    </row>
    <row r="10876" spans="1:16" s="3084" customFormat="1" ht="15">
      <c r="A10876" s="3085"/>
      <c r="K10876" s="3168"/>
      <c r="L10876" s="3085"/>
      <c r="M10876" s="3085"/>
      <c r="N10876" s="3085"/>
      <c r="P10876" s="3206"/>
    </row>
    <row r="10877" spans="1:16" s="3084" customFormat="1" ht="15">
      <c r="A10877" s="3085"/>
      <c r="K10877" s="3168"/>
      <c r="L10877" s="3085"/>
      <c r="M10877" s="3085"/>
      <c r="N10877" s="3085"/>
      <c r="P10877" s="3206"/>
    </row>
    <row r="10878" spans="1:16" s="3084" customFormat="1" ht="15">
      <c r="A10878" s="3085"/>
      <c r="K10878" s="3168"/>
      <c r="L10878" s="3085"/>
      <c r="M10878" s="3085"/>
      <c r="N10878" s="3085"/>
      <c r="P10878" s="3206"/>
    </row>
    <row r="10879" spans="1:16" s="3084" customFormat="1" ht="15">
      <c r="A10879" s="3085"/>
      <c r="K10879" s="3168"/>
      <c r="L10879" s="3085"/>
      <c r="M10879" s="3085"/>
      <c r="N10879" s="3085"/>
      <c r="P10879" s="3206"/>
    </row>
    <row r="10880" spans="1:16" s="3084" customFormat="1" ht="15">
      <c r="A10880" s="3085"/>
      <c r="K10880" s="3168"/>
      <c r="L10880" s="3085"/>
      <c r="M10880" s="3085"/>
      <c r="N10880" s="3085"/>
      <c r="P10880" s="3206"/>
    </row>
    <row r="10881" spans="1:16" s="3084" customFormat="1" ht="15">
      <c r="A10881" s="3085"/>
      <c r="K10881" s="3168"/>
      <c r="L10881" s="3085"/>
      <c r="M10881" s="3085"/>
      <c r="N10881" s="3085"/>
      <c r="P10881" s="3206"/>
    </row>
    <row r="10882" spans="1:16" s="3084" customFormat="1" ht="15">
      <c r="A10882" s="3085"/>
      <c r="K10882" s="3168"/>
      <c r="L10882" s="3085"/>
      <c r="M10882" s="3085"/>
      <c r="N10882" s="3085"/>
      <c r="P10882" s="3206"/>
    </row>
    <row r="10883" spans="1:16" s="3084" customFormat="1" ht="15">
      <c r="A10883" s="3085"/>
      <c r="K10883" s="3168"/>
      <c r="L10883" s="3085"/>
      <c r="M10883" s="3085"/>
      <c r="N10883" s="3085"/>
      <c r="P10883" s="3206"/>
    </row>
    <row r="10884" spans="1:16" s="3084" customFormat="1" ht="15">
      <c r="A10884" s="3085"/>
      <c r="K10884" s="3168"/>
      <c r="L10884" s="3085"/>
      <c r="M10884" s="3085"/>
      <c r="N10884" s="3085"/>
      <c r="P10884" s="3206"/>
    </row>
    <row r="10885" spans="1:16" s="3084" customFormat="1" ht="15">
      <c r="A10885" s="3085"/>
      <c r="K10885" s="3168"/>
      <c r="L10885" s="3085"/>
      <c r="M10885" s="3085"/>
      <c r="N10885" s="3085"/>
      <c r="P10885" s="3206"/>
    </row>
    <row r="10886" spans="1:16" s="3084" customFormat="1" ht="15">
      <c r="A10886" s="3085"/>
      <c r="K10886" s="3168"/>
      <c r="L10886" s="3085"/>
      <c r="M10886" s="3085"/>
      <c r="N10886" s="3085"/>
      <c r="P10886" s="3206"/>
    </row>
    <row r="10887" spans="1:16" s="3084" customFormat="1" ht="15">
      <c r="A10887" s="3085"/>
      <c r="K10887" s="3168"/>
      <c r="L10887" s="3085"/>
      <c r="M10887" s="3085"/>
      <c r="N10887" s="3085"/>
      <c r="P10887" s="3206"/>
    </row>
    <row r="10888" spans="1:16" s="3084" customFormat="1" ht="15">
      <c r="A10888" s="3085"/>
      <c r="K10888" s="3168"/>
      <c r="L10888" s="3085"/>
      <c r="M10888" s="3085"/>
      <c r="N10888" s="3085"/>
      <c r="P10888" s="3206"/>
    </row>
    <row r="10889" spans="1:16" s="3084" customFormat="1" ht="15">
      <c r="A10889" s="3085"/>
      <c r="K10889" s="3168"/>
      <c r="L10889" s="3085"/>
      <c r="M10889" s="3085"/>
      <c r="N10889" s="3085"/>
      <c r="P10889" s="3206"/>
    </row>
    <row r="10890" spans="1:16" s="3084" customFormat="1" ht="15">
      <c r="A10890" s="3085"/>
      <c r="K10890" s="3168"/>
      <c r="L10890" s="3085"/>
      <c r="M10890" s="3085"/>
      <c r="N10890" s="3085"/>
      <c r="P10890" s="3206"/>
    </row>
    <row r="10891" spans="1:16" s="3084" customFormat="1" ht="15">
      <c r="A10891" s="3085"/>
      <c r="K10891" s="3168"/>
      <c r="L10891" s="3085"/>
      <c r="M10891" s="3085"/>
      <c r="N10891" s="3085"/>
      <c r="P10891" s="3206"/>
    </row>
    <row r="10892" spans="1:16" s="3084" customFormat="1" ht="15">
      <c r="A10892" s="3085"/>
      <c r="K10892" s="3168"/>
      <c r="L10892" s="3085"/>
      <c r="M10892" s="3085"/>
      <c r="N10892" s="3085"/>
      <c r="P10892" s="3206"/>
    </row>
    <row r="10893" spans="1:16" s="3084" customFormat="1" ht="15">
      <c r="A10893" s="3085"/>
      <c r="K10893" s="3168"/>
      <c r="L10893" s="3085"/>
      <c r="M10893" s="3085"/>
      <c r="N10893" s="3085"/>
      <c r="P10893" s="3206"/>
    </row>
    <row r="10894" spans="1:16" s="3084" customFormat="1" ht="15">
      <c r="A10894" s="3085"/>
      <c r="K10894" s="3168"/>
      <c r="L10894" s="3085"/>
      <c r="M10894" s="3085"/>
      <c r="N10894" s="3085"/>
      <c r="P10894" s="3206"/>
    </row>
    <row r="10895" spans="1:16" s="3084" customFormat="1" ht="15">
      <c r="A10895" s="3085"/>
      <c r="K10895" s="3168"/>
      <c r="L10895" s="3085"/>
      <c r="M10895" s="3085"/>
      <c r="N10895" s="3085"/>
      <c r="P10895" s="3206"/>
    </row>
    <row r="10896" spans="1:16" s="3084" customFormat="1" ht="15">
      <c r="A10896" s="3085"/>
      <c r="K10896" s="3168"/>
      <c r="L10896" s="3085"/>
      <c r="M10896" s="3085"/>
      <c r="N10896" s="3085"/>
      <c r="P10896" s="3206"/>
    </row>
    <row r="10897" spans="1:16" s="3084" customFormat="1" ht="15">
      <c r="A10897" s="3085"/>
      <c r="K10897" s="3168"/>
      <c r="L10897" s="3085"/>
      <c r="M10897" s="3085"/>
      <c r="N10897" s="3085"/>
      <c r="P10897" s="3206"/>
    </row>
    <row r="10898" spans="1:16" s="3084" customFormat="1" ht="15">
      <c r="A10898" s="3085"/>
      <c r="K10898" s="3168"/>
      <c r="L10898" s="3085"/>
      <c r="M10898" s="3085"/>
      <c r="N10898" s="3085"/>
      <c r="P10898" s="3206"/>
    </row>
    <row r="10899" spans="1:16" s="3084" customFormat="1" ht="15">
      <c r="A10899" s="3085"/>
      <c r="K10899" s="3168"/>
      <c r="L10899" s="3085"/>
      <c r="M10899" s="3085"/>
      <c r="N10899" s="3085"/>
      <c r="P10899" s="3206"/>
    </row>
    <row r="10900" spans="1:16" s="3084" customFormat="1" ht="15">
      <c r="A10900" s="3085"/>
      <c r="K10900" s="3168"/>
      <c r="L10900" s="3085"/>
      <c r="M10900" s="3085"/>
      <c r="N10900" s="3085"/>
      <c r="P10900" s="3206"/>
    </row>
    <row r="10901" spans="1:16" s="3084" customFormat="1" ht="15">
      <c r="A10901" s="3085"/>
      <c r="K10901" s="3168"/>
      <c r="L10901" s="3085"/>
      <c r="M10901" s="3085"/>
      <c r="N10901" s="3085"/>
      <c r="P10901" s="3206"/>
    </row>
    <row r="10902" spans="1:16" s="3084" customFormat="1" ht="15">
      <c r="A10902" s="3085"/>
      <c r="K10902" s="3168"/>
      <c r="L10902" s="3085"/>
      <c r="M10902" s="3085"/>
      <c r="N10902" s="3085"/>
      <c r="P10902" s="3206"/>
    </row>
    <row r="10903" spans="1:16" s="3084" customFormat="1" ht="15">
      <c r="A10903" s="3085"/>
      <c r="K10903" s="3168"/>
      <c r="L10903" s="3085"/>
      <c r="M10903" s="3085"/>
      <c r="N10903" s="3085"/>
      <c r="P10903" s="3206"/>
    </row>
    <row r="10904" spans="1:16" s="3084" customFormat="1" ht="15">
      <c r="A10904" s="3085"/>
      <c r="K10904" s="3168"/>
      <c r="L10904" s="3085"/>
      <c r="M10904" s="3085"/>
      <c r="N10904" s="3085"/>
      <c r="P10904" s="3206"/>
    </row>
    <row r="10905" spans="1:16" s="3084" customFormat="1" ht="15">
      <c r="A10905" s="3085"/>
      <c r="K10905" s="3168"/>
      <c r="L10905" s="3085"/>
      <c r="M10905" s="3085"/>
      <c r="N10905" s="3085"/>
      <c r="P10905" s="3206"/>
    </row>
    <row r="10906" spans="1:16" s="3084" customFormat="1" ht="15">
      <c r="A10906" s="3085"/>
      <c r="K10906" s="3168"/>
      <c r="L10906" s="3085"/>
      <c r="M10906" s="3085"/>
      <c r="N10906" s="3085"/>
      <c r="P10906" s="3206"/>
    </row>
    <row r="10907" spans="1:16" s="3084" customFormat="1" ht="15">
      <c r="A10907" s="3085"/>
      <c r="K10907" s="3168"/>
      <c r="L10907" s="3085"/>
      <c r="M10907" s="3085"/>
      <c r="N10907" s="3085"/>
      <c r="P10907" s="3206"/>
    </row>
    <row r="10908" spans="1:16" s="3084" customFormat="1" ht="15">
      <c r="A10908" s="3085"/>
      <c r="K10908" s="3168"/>
      <c r="L10908" s="3085"/>
      <c r="M10908" s="3085"/>
      <c r="N10908" s="3085"/>
      <c r="P10908" s="3206"/>
    </row>
    <row r="10909" spans="1:16" s="3084" customFormat="1" ht="15">
      <c r="A10909" s="3085"/>
      <c r="K10909" s="3168"/>
      <c r="L10909" s="3085"/>
      <c r="M10909" s="3085"/>
      <c r="N10909" s="3085"/>
      <c r="P10909" s="3206"/>
    </row>
    <row r="10910" spans="1:16" s="3084" customFormat="1" ht="15">
      <c r="A10910" s="3085"/>
      <c r="K10910" s="3168"/>
      <c r="L10910" s="3085"/>
      <c r="M10910" s="3085"/>
      <c r="N10910" s="3085"/>
      <c r="P10910" s="3206"/>
    </row>
    <row r="10911" spans="1:16" s="3084" customFormat="1" ht="15">
      <c r="A10911" s="3085"/>
      <c r="K10911" s="3168"/>
      <c r="L10911" s="3085"/>
      <c r="M10911" s="3085"/>
      <c r="N10911" s="3085"/>
      <c r="P10911" s="3206"/>
    </row>
    <row r="10912" spans="1:16" s="3084" customFormat="1" ht="15">
      <c r="A10912" s="3085"/>
      <c r="K10912" s="3168"/>
      <c r="L10912" s="3085"/>
      <c r="M10912" s="3085"/>
      <c r="N10912" s="3085"/>
      <c r="P10912" s="3206"/>
    </row>
    <row r="10913" spans="1:16" s="3084" customFormat="1" ht="15">
      <c r="A10913" s="3085"/>
      <c r="K10913" s="3168"/>
      <c r="L10913" s="3085"/>
      <c r="M10913" s="3085"/>
      <c r="N10913" s="3085"/>
      <c r="P10913" s="3206"/>
    </row>
    <row r="10914" spans="1:16" s="3084" customFormat="1" ht="15">
      <c r="A10914" s="3085"/>
      <c r="K10914" s="3168"/>
      <c r="L10914" s="3085"/>
      <c r="M10914" s="3085"/>
      <c r="N10914" s="3085"/>
      <c r="P10914" s="3206"/>
    </row>
    <row r="10915" spans="1:16" s="3084" customFormat="1" ht="15">
      <c r="A10915" s="3085"/>
      <c r="K10915" s="3168"/>
      <c r="L10915" s="3085"/>
      <c r="M10915" s="3085"/>
      <c r="N10915" s="3085"/>
      <c r="P10915" s="3206"/>
    </row>
    <row r="10916" spans="1:16" s="3084" customFormat="1" ht="15">
      <c r="A10916" s="3085"/>
      <c r="K10916" s="3168"/>
      <c r="L10916" s="3085"/>
      <c r="M10916" s="3085"/>
      <c r="N10916" s="3085"/>
      <c r="P10916" s="3206"/>
    </row>
    <row r="10917" spans="1:16" s="3084" customFormat="1" ht="15">
      <c r="A10917" s="3085"/>
      <c r="K10917" s="3168"/>
      <c r="L10917" s="3085"/>
      <c r="M10917" s="3085"/>
      <c r="N10917" s="3085"/>
      <c r="P10917" s="3206"/>
    </row>
    <row r="10918" spans="1:16" s="3084" customFormat="1" ht="15">
      <c r="A10918" s="3085"/>
      <c r="K10918" s="3168"/>
      <c r="L10918" s="3085"/>
      <c r="M10918" s="3085"/>
      <c r="N10918" s="3085"/>
      <c r="P10918" s="3206"/>
    </row>
    <row r="10919" spans="1:16" s="3084" customFormat="1" ht="15">
      <c r="A10919" s="3085"/>
      <c r="K10919" s="3168"/>
      <c r="L10919" s="3085"/>
      <c r="M10919" s="3085"/>
      <c r="N10919" s="3085"/>
      <c r="P10919" s="3206"/>
    </row>
    <row r="10920" spans="1:16" s="3084" customFormat="1" ht="15">
      <c r="A10920" s="3085"/>
      <c r="K10920" s="3168"/>
      <c r="L10920" s="3085"/>
      <c r="M10920" s="3085"/>
      <c r="N10920" s="3085"/>
      <c r="P10920" s="3206"/>
    </row>
    <row r="10921" spans="1:16" s="3084" customFormat="1" ht="15">
      <c r="A10921" s="3085"/>
      <c r="K10921" s="3168"/>
      <c r="L10921" s="3085"/>
      <c r="M10921" s="3085"/>
      <c r="N10921" s="3085"/>
      <c r="P10921" s="3206"/>
    </row>
    <row r="10922" spans="1:16" s="3084" customFormat="1" ht="15">
      <c r="A10922" s="3085"/>
      <c r="K10922" s="3168"/>
      <c r="L10922" s="3085"/>
      <c r="M10922" s="3085"/>
      <c r="N10922" s="3085"/>
      <c r="P10922" s="3206"/>
    </row>
    <row r="10923" spans="1:16" s="3084" customFormat="1" ht="15">
      <c r="A10923" s="3085"/>
      <c r="K10923" s="3168"/>
      <c r="L10923" s="3085"/>
      <c r="M10923" s="3085"/>
      <c r="N10923" s="3085"/>
      <c r="P10923" s="3206"/>
    </row>
    <row r="10924" spans="1:16" s="3084" customFormat="1" ht="15">
      <c r="A10924" s="3085"/>
      <c r="K10924" s="3168"/>
      <c r="L10924" s="3085"/>
      <c r="M10924" s="3085"/>
      <c r="N10924" s="3085"/>
      <c r="P10924" s="3206"/>
    </row>
    <row r="10925" spans="1:16" s="3084" customFormat="1" ht="15">
      <c r="A10925" s="3085"/>
      <c r="K10925" s="3168"/>
      <c r="L10925" s="3085"/>
      <c r="M10925" s="3085"/>
      <c r="N10925" s="3085"/>
      <c r="P10925" s="3206"/>
    </row>
    <row r="10926" spans="1:16" s="3084" customFormat="1" ht="15">
      <c r="A10926" s="3085"/>
      <c r="K10926" s="3168"/>
      <c r="L10926" s="3085"/>
      <c r="M10926" s="3085"/>
      <c r="N10926" s="3085"/>
      <c r="P10926" s="3206"/>
    </row>
    <row r="10927" spans="1:16" s="3084" customFormat="1" ht="15">
      <c r="A10927" s="3085"/>
      <c r="K10927" s="3168"/>
      <c r="L10927" s="3085"/>
      <c r="M10927" s="3085"/>
      <c r="N10927" s="3085"/>
      <c r="P10927" s="3206"/>
    </row>
    <row r="10928" spans="1:16" s="3084" customFormat="1" ht="15">
      <c r="A10928" s="3085"/>
      <c r="K10928" s="3168"/>
      <c r="L10928" s="3085"/>
      <c r="M10928" s="3085"/>
      <c r="N10928" s="3085"/>
      <c r="P10928" s="3206"/>
    </row>
    <row r="10929" spans="1:16" s="3084" customFormat="1" ht="15">
      <c r="A10929" s="3085"/>
      <c r="K10929" s="3168"/>
      <c r="L10929" s="3085"/>
      <c r="M10929" s="3085"/>
      <c r="N10929" s="3085"/>
      <c r="P10929" s="3206"/>
    </row>
    <row r="10930" spans="1:16" s="3084" customFormat="1" ht="15">
      <c r="A10930" s="3085"/>
      <c r="K10930" s="3168"/>
      <c r="L10930" s="3085"/>
      <c r="M10930" s="3085"/>
      <c r="N10930" s="3085"/>
      <c r="P10930" s="3206"/>
    </row>
    <row r="10931" spans="1:16" s="3084" customFormat="1" ht="15">
      <c r="A10931" s="3085"/>
      <c r="K10931" s="3168"/>
      <c r="L10931" s="3085"/>
      <c r="M10931" s="3085"/>
      <c r="N10931" s="3085"/>
      <c r="P10931" s="3206"/>
    </row>
    <row r="10932" spans="1:16" s="3084" customFormat="1" ht="15">
      <c r="A10932" s="3085"/>
      <c r="K10932" s="3168"/>
      <c r="L10932" s="3085"/>
      <c r="M10932" s="3085"/>
      <c r="N10932" s="3085"/>
      <c r="P10932" s="3206"/>
    </row>
    <row r="10933" spans="1:16" s="3084" customFormat="1" ht="15">
      <c r="A10933" s="3085"/>
      <c r="K10933" s="3168"/>
      <c r="L10933" s="3085"/>
      <c r="M10933" s="3085"/>
      <c r="N10933" s="3085"/>
      <c r="P10933" s="3206"/>
    </row>
    <row r="10934" spans="1:16" s="3084" customFormat="1" ht="15">
      <c r="A10934" s="3085"/>
      <c r="K10934" s="3168"/>
      <c r="L10934" s="3085"/>
      <c r="M10934" s="3085"/>
      <c r="N10934" s="3085"/>
      <c r="P10934" s="3206"/>
    </row>
    <row r="10935" spans="1:16" s="3084" customFormat="1" ht="15">
      <c r="A10935" s="3085"/>
      <c r="K10935" s="3168"/>
      <c r="L10935" s="3085"/>
      <c r="M10935" s="3085"/>
      <c r="N10935" s="3085"/>
      <c r="P10935" s="3206"/>
    </row>
    <row r="10936" spans="1:16" s="3084" customFormat="1" ht="15">
      <c r="A10936" s="3085"/>
      <c r="K10936" s="3168"/>
      <c r="L10936" s="3085"/>
      <c r="M10936" s="3085"/>
      <c r="N10936" s="3085"/>
      <c r="P10936" s="3206"/>
    </row>
    <row r="10937" spans="1:16" s="3084" customFormat="1" ht="15">
      <c r="A10937" s="3085"/>
      <c r="K10937" s="3168"/>
      <c r="L10937" s="3085"/>
      <c r="M10937" s="3085"/>
      <c r="N10937" s="3085"/>
      <c r="P10937" s="3206"/>
    </row>
    <row r="10938" spans="1:16" s="3084" customFormat="1" ht="15">
      <c r="A10938" s="3085"/>
      <c r="K10938" s="3168"/>
      <c r="L10938" s="3085"/>
      <c r="M10938" s="3085"/>
      <c r="N10938" s="3085"/>
      <c r="P10938" s="3206"/>
    </row>
    <row r="10939" spans="1:16" s="3084" customFormat="1" ht="15">
      <c r="A10939" s="3085"/>
      <c r="K10939" s="3168"/>
      <c r="L10939" s="3085"/>
      <c r="M10939" s="3085"/>
      <c r="N10939" s="3085"/>
      <c r="P10939" s="3206"/>
    </row>
    <row r="10940" spans="1:16" s="3084" customFormat="1" ht="15">
      <c r="A10940" s="3085"/>
      <c r="K10940" s="3168"/>
      <c r="L10940" s="3085"/>
      <c r="M10940" s="3085"/>
      <c r="N10940" s="3085"/>
      <c r="P10940" s="3206"/>
    </row>
    <row r="10941" spans="1:16" s="3084" customFormat="1" ht="15">
      <c r="A10941" s="3085"/>
      <c r="K10941" s="3168"/>
      <c r="L10941" s="3085"/>
      <c r="M10941" s="3085"/>
      <c r="N10941" s="3085"/>
      <c r="P10941" s="3206"/>
    </row>
    <row r="10942" spans="1:16" s="3084" customFormat="1" ht="15">
      <c r="A10942" s="3085"/>
      <c r="K10942" s="3168"/>
      <c r="L10942" s="3085"/>
      <c r="M10942" s="3085"/>
      <c r="N10942" s="3085"/>
      <c r="P10942" s="3206"/>
    </row>
    <row r="10943" spans="1:16" s="3084" customFormat="1" ht="15">
      <c r="A10943" s="3085"/>
      <c r="K10943" s="3168"/>
      <c r="L10943" s="3085"/>
      <c r="M10943" s="3085"/>
      <c r="N10943" s="3085"/>
      <c r="P10943" s="3206"/>
    </row>
    <row r="10944" spans="1:16" s="3084" customFormat="1" ht="15">
      <c r="A10944" s="3085"/>
      <c r="K10944" s="3168"/>
      <c r="L10944" s="3085"/>
      <c r="M10944" s="3085"/>
      <c r="N10944" s="3085"/>
      <c r="P10944" s="3206"/>
    </row>
    <row r="10945" spans="1:16" s="3084" customFormat="1" ht="15">
      <c r="A10945" s="3085"/>
      <c r="K10945" s="3168"/>
      <c r="L10945" s="3085"/>
      <c r="M10945" s="3085"/>
      <c r="N10945" s="3085"/>
      <c r="P10945" s="3206"/>
    </row>
    <row r="10946" spans="1:16" s="3084" customFormat="1" ht="15">
      <c r="A10946" s="3085"/>
      <c r="K10946" s="3168"/>
      <c r="L10946" s="3085"/>
      <c r="M10946" s="3085"/>
      <c r="N10946" s="3085"/>
      <c r="P10946" s="3206"/>
    </row>
    <row r="10947" spans="1:16" s="3084" customFormat="1" ht="15">
      <c r="A10947" s="3085"/>
      <c r="K10947" s="3168"/>
      <c r="L10947" s="3085"/>
      <c r="M10947" s="3085"/>
      <c r="N10947" s="3085"/>
      <c r="P10947" s="3206"/>
    </row>
    <row r="10948" spans="1:16" s="3084" customFormat="1" ht="15">
      <c r="A10948" s="3085"/>
      <c r="K10948" s="3168"/>
      <c r="L10948" s="3085"/>
      <c r="M10948" s="3085"/>
      <c r="N10948" s="3085"/>
      <c r="P10948" s="3206"/>
    </row>
    <row r="10949" spans="1:16" s="3084" customFormat="1" ht="15">
      <c r="A10949" s="3085"/>
      <c r="K10949" s="3168"/>
      <c r="L10949" s="3085"/>
      <c r="M10949" s="3085"/>
      <c r="N10949" s="3085"/>
      <c r="P10949" s="3206"/>
    </row>
    <row r="10950" spans="1:16" s="3084" customFormat="1" ht="15">
      <c r="A10950" s="3085"/>
      <c r="K10950" s="3168"/>
      <c r="L10950" s="3085"/>
      <c r="M10950" s="3085"/>
      <c r="N10950" s="3085"/>
      <c r="P10950" s="3206"/>
    </row>
    <row r="10951" spans="1:16" s="3084" customFormat="1" ht="15">
      <c r="A10951" s="3085"/>
      <c r="K10951" s="3168"/>
      <c r="L10951" s="3085"/>
      <c r="M10951" s="3085"/>
      <c r="N10951" s="3085"/>
      <c r="P10951" s="3206"/>
    </row>
    <row r="10952" spans="1:16" s="3084" customFormat="1" ht="15">
      <c r="A10952" s="3085"/>
      <c r="K10952" s="3168"/>
      <c r="L10952" s="3085"/>
      <c r="M10952" s="3085"/>
      <c r="N10952" s="3085"/>
      <c r="P10952" s="3206"/>
    </row>
    <row r="10953" spans="1:16" s="3084" customFormat="1" ht="15">
      <c r="A10953" s="3085"/>
      <c r="K10953" s="3168"/>
      <c r="L10953" s="3085"/>
      <c r="M10953" s="3085"/>
      <c r="N10953" s="3085"/>
      <c r="P10953" s="3206"/>
    </row>
    <row r="10954" spans="1:16" s="3084" customFormat="1" ht="15">
      <c r="A10954" s="3085"/>
      <c r="K10954" s="3168"/>
      <c r="L10954" s="3085"/>
      <c r="M10954" s="3085"/>
      <c r="N10954" s="3085"/>
      <c r="P10954" s="3206"/>
    </row>
    <row r="10955" spans="1:16" s="3084" customFormat="1" ht="15">
      <c r="A10955" s="3085"/>
      <c r="K10955" s="3168"/>
      <c r="L10955" s="3085"/>
      <c r="M10955" s="3085"/>
      <c r="N10955" s="3085"/>
      <c r="P10955" s="3206"/>
    </row>
    <row r="10956" spans="1:16" s="3084" customFormat="1" ht="15">
      <c r="A10956" s="3085"/>
      <c r="K10956" s="3168"/>
      <c r="L10956" s="3085"/>
      <c r="M10956" s="3085"/>
      <c r="N10956" s="3085"/>
      <c r="P10956" s="3206"/>
    </row>
    <row r="10957" spans="1:16" s="3084" customFormat="1" ht="15">
      <c r="A10957" s="3085"/>
      <c r="K10957" s="3168"/>
      <c r="L10957" s="3085"/>
      <c r="M10957" s="3085"/>
      <c r="N10957" s="3085"/>
      <c r="P10957" s="3206"/>
    </row>
    <row r="10958" spans="1:16" s="3084" customFormat="1" ht="15">
      <c r="A10958" s="3085"/>
      <c r="K10958" s="3168"/>
      <c r="L10958" s="3085"/>
      <c r="M10958" s="3085"/>
      <c r="N10958" s="3085"/>
      <c r="P10958" s="3206"/>
    </row>
    <row r="10959" spans="1:16" s="3084" customFormat="1" ht="15">
      <c r="A10959" s="3085"/>
      <c r="K10959" s="3168"/>
      <c r="L10959" s="3085"/>
      <c r="M10959" s="3085"/>
      <c r="N10959" s="3085"/>
      <c r="P10959" s="3206"/>
    </row>
    <row r="10960" spans="1:16" s="3084" customFormat="1" ht="15">
      <c r="A10960" s="3085"/>
      <c r="K10960" s="3168"/>
      <c r="L10960" s="3085"/>
      <c r="M10960" s="3085"/>
      <c r="N10960" s="3085"/>
      <c r="P10960" s="3206"/>
    </row>
    <row r="10961" spans="1:16" s="3084" customFormat="1" ht="15">
      <c r="A10961" s="3085"/>
      <c r="K10961" s="3168"/>
      <c r="L10961" s="3085"/>
      <c r="M10961" s="3085"/>
      <c r="N10961" s="3085"/>
      <c r="P10961" s="3206"/>
    </row>
    <row r="10962" spans="1:16" s="3084" customFormat="1" ht="15">
      <c r="A10962" s="3085"/>
      <c r="K10962" s="3168"/>
      <c r="L10962" s="3085"/>
      <c r="M10962" s="3085"/>
      <c r="N10962" s="3085"/>
      <c r="P10962" s="3206"/>
    </row>
    <row r="10963" spans="1:16" s="3084" customFormat="1" ht="15">
      <c r="A10963" s="3085"/>
      <c r="K10963" s="3168"/>
      <c r="L10963" s="3085"/>
      <c r="M10963" s="3085"/>
      <c r="N10963" s="3085"/>
      <c r="P10963" s="3206"/>
    </row>
    <row r="10964" spans="1:16" s="3084" customFormat="1" ht="15">
      <c r="A10964" s="3085"/>
      <c r="K10964" s="3168"/>
      <c r="L10964" s="3085"/>
      <c r="M10964" s="3085"/>
      <c r="N10964" s="3085"/>
      <c r="P10964" s="3206"/>
    </row>
    <row r="10965" spans="1:16" s="3084" customFormat="1" ht="15">
      <c r="A10965" s="3085"/>
      <c r="K10965" s="3168"/>
      <c r="L10965" s="3085"/>
      <c r="M10965" s="3085"/>
      <c r="N10965" s="3085"/>
      <c r="P10965" s="3206"/>
    </row>
    <row r="10966" spans="1:16" s="3084" customFormat="1" ht="15">
      <c r="A10966" s="3085"/>
      <c r="K10966" s="3168"/>
      <c r="L10966" s="3085"/>
      <c r="M10966" s="3085"/>
      <c r="N10966" s="3085"/>
      <c r="P10966" s="3206"/>
    </row>
    <row r="10967" spans="1:16" s="3084" customFormat="1" ht="15">
      <c r="A10967" s="3085"/>
      <c r="K10967" s="3168"/>
      <c r="L10967" s="3085"/>
      <c r="M10967" s="3085"/>
      <c r="N10967" s="3085"/>
      <c r="P10967" s="3206"/>
    </row>
    <row r="10968" spans="1:16" s="3084" customFormat="1" ht="15">
      <c r="A10968" s="3085"/>
      <c r="K10968" s="3168"/>
      <c r="L10968" s="3085"/>
      <c r="M10968" s="3085"/>
      <c r="N10968" s="3085"/>
      <c r="P10968" s="3206"/>
    </row>
    <row r="10969" spans="1:16" s="3084" customFormat="1" ht="15">
      <c r="A10969" s="3085"/>
      <c r="K10969" s="3168"/>
      <c r="L10969" s="3085"/>
      <c r="M10969" s="3085"/>
      <c r="N10969" s="3085"/>
      <c r="P10969" s="3206"/>
    </row>
    <row r="10970" spans="1:16" s="3084" customFormat="1" ht="15">
      <c r="A10970" s="3085"/>
      <c r="K10970" s="3168"/>
      <c r="L10970" s="3085"/>
      <c r="M10970" s="3085"/>
      <c r="N10970" s="3085"/>
      <c r="P10970" s="3206"/>
    </row>
    <row r="10971" spans="1:16" s="3084" customFormat="1" ht="15">
      <c r="A10971" s="3085"/>
      <c r="K10971" s="3168"/>
      <c r="L10971" s="3085"/>
      <c r="M10971" s="3085"/>
      <c r="N10971" s="3085"/>
      <c r="P10971" s="3206"/>
    </row>
    <row r="10972" spans="1:16" s="3084" customFormat="1" ht="15">
      <c r="A10972" s="3085"/>
      <c r="K10972" s="3168"/>
      <c r="L10972" s="3085"/>
      <c r="M10972" s="3085"/>
      <c r="N10972" s="3085"/>
      <c r="P10972" s="3206"/>
    </row>
    <row r="10973" spans="1:16" s="3084" customFormat="1" ht="15">
      <c r="A10973" s="3085"/>
      <c r="K10973" s="3168"/>
      <c r="L10973" s="3085"/>
      <c r="M10973" s="3085"/>
      <c r="N10973" s="3085"/>
      <c r="P10973" s="3206"/>
    </row>
    <row r="10974" spans="1:16" s="3084" customFormat="1" ht="15">
      <c r="A10974" s="3085"/>
      <c r="K10974" s="3168"/>
      <c r="L10974" s="3085"/>
      <c r="M10974" s="3085"/>
      <c r="N10974" s="3085"/>
      <c r="P10974" s="3206"/>
    </row>
    <row r="10975" spans="1:16" s="3084" customFormat="1" ht="15">
      <c r="A10975" s="3085"/>
      <c r="K10975" s="3168"/>
      <c r="L10975" s="3085"/>
      <c r="M10975" s="3085"/>
      <c r="N10975" s="3085"/>
      <c r="P10975" s="3206"/>
    </row>
    <row r="10976" spans="1:16" s="3084" customFormat="1" ht="15">
      <c r="A10976" s="3085"/>
      <c r="K10976" s="3168"/>
      <c r="L10976" s="3085"/>
      <c r="M10976" s="3085"/>
      <c r="N10976" s="3085"/>
      <c r="P10976" s="3206"/>
    </row>
    <row r="10977" spans="1:16" s="3084" customFormat="1" ht="15">
      <c r="A10977" s="3085"/>
      <c r="K10977" s="3168"/>
      <c r="L10977" s="3085"/>
      <c r="M10977" s="3085"/>
      <c r="N10977" s="3085"/>
      <c r="P10977" s="3206"/>
    </row>
    <row r="10978" spans="1:16" s="3084" customFormat="1" ht="15">
      <c r="A10978" s="3085"/>
      <c r="K10978" s="3168"/>
      <c r="L10978" s="3085"/>
      <c r="M10978" s="3085"/>
      <c r="N10978" s="3085"/>
      <c r="P10978" s="3206"/>
    </row>
    <row r="10979" spans="1:16" s="3084" customFormat="1" ht="15">
      <c r="A10979" s="3085"/>
      <c r="K10979" s="3168"/>
      <c r="L10979" s="3085"/>
      <c r="M10979" s="3085"/>
      <c r="N10979" s="3085"/>
      <c r="P10979" s="3206"/>
    </row>
    <row r="10980" spans="1:16" s="3084" customFormat="1" ht="15">
      <c r="A10980" s="3085"/>
      <c r="K10980" s="3168"/>
      <c r="L10980" s="3085"/>
      <c r="M10980" s="3085"/>
      <c r="N10980" s="3085"/>
      <c r="P10980" s="3206"/>
    </row>
    <row r="10981" spans="1:16" s="3084" customFormat="1" ht="15">
      <c r="A10981" s="3085"/>
      <c r="K10981" s="3168"/>
      <c r="L10981" s="3085"/>
      <c r="M10981" s="3085"/>
      <c r="N10981" s="3085"/>
      <c r="P10981" s="3206"/>
    </row>
    <row r="10982" spans="1:16" s="3084" customFormat="1" ht="15">
      <c r="A10982" s="3085"/>
      <c r="K10982" s="3168"/>
      <c r="L10982" s="3085"/>
      <c r="M10982" s="3085"/>
      <c r="N10982" s="3085"/>
      <c r="P10982" s="3206"/>
    </row>
    <row r="10983" spans="1:16" s="3084" customFormat="1" ht="15">
      <c r="A10983" s="3085"/>
      <c r="K10983" s="3168"/>
      <c r="L10983" s="3085"/>
      <c r="M10983" s="3085"/>
      <c r="N10983" s="3085"/>
      <c r="P10983" s="3206"/>
    </row>
    <row r="10984" spans="1:16" s="3084" customFormat="1" ht="15">
      <c r="A10984" s="3085"/>
      <c r="K10984" s="3168"/>
      <c r="L10984" s="3085"/>
      <c r="M10984" s="3085"/>
      <c r="N10984" s="3085"/>
      <c r="P10984" s="3206"/>
    </row>
    <row r="10985" spans="1:16" s="3084" customFormat="1" ht="15">
      <c r="A10985" s="3085"/>
      <c r="K10985" s="3168"/>
      <c r="L10985" s="3085"/>
      <c r="M10985" s="3085"/>
      <c r="N10985" s="3085"/>
      <c r="P10985" s="3206"/>
    </row>
    <row r="10986" spans="1:16" s="3084" customFormat="1" ht="15">
      <c r="A10986" s="3085"/>
      <c r="K10986" s="3168"/>
      <c r="L10986" s="3085"/>
      <c r="M10986" s="3085"/>
      <c r="N10986" s="3085"/>
      <c r="P10986" s="3206"/>
    </row>
    <row r="10987" spans="1:16" s="3084" customFormat="1" ht="15">
      <c r="A10987" s="3085"/>
      <c r="K10987" s="3168"/>
      <c r="L10987" s="3085"/>
      <c r="M10987" s="3085"/>
      <c r="N10987" s="3085"/>
      <c r="P10987" s="3206"/>
    </row>
    <row r="10988" spans="1:16" s="3084" customFormat="1" ht="15">
      <c r="A10988" s="3085"/>
      <c r="K10988" s="3168"/>
      <c r="L10988" s="3085"/>
      <c r="M10988" s="3085"/>
      <c r="N10988" s="3085"/>
      <c r="P10988" s="3206"/>
    </row>
    <row r="10989" spans="1:16" s="3084" customFormat="1" ht="15">
      <c r="A10989" s="3085"/>
      <c r="K10989" s="3168"/>
      <c r="L10989" s="3085"/>
      <c r="M10989" s="3085"/>
      <c r="N10989" s="3085"/>
      <c r="P10989" s="3206"/>
    </row>
    <row r="10990" spans="1:16" s="3084" customFormat="1" ht="15">
      <c r="A10990" s="3085"/>
      <c r="K10990" s="3168"/>
      <c r="L10990" s="3085"/>
      <c r="M10990" s="3085"/>
      <c r="N10990" s="3085"/>
      <c r="P10990" s="3206"/>
    </row>
    <row r="10991" spans="1:16" s="3084" customFormat="1" ht="15">
      <c r="A10991" s="3085"/>
      <c r="K10991" s="3168"/>
      <c r="L10991" s="3085"/>
      <c r="M10991" s="3085"/>
      <c r="N10991" s="3085"/>
      <c r="P10991" s="3206"/>
    </row>
    <row r="10992" spans="1:16" s="3084" customFormat="1" ht="15">
      <c r="A10992" s="3085"/>
      <c r="K10992" s="3168"/>
      <c r="L10992" s="3085"/>
      <c r="M10992" s="3085"/>
      <c r="N10992" s="3085"/>
      <c r="P10992" s="3206"/>
    </row>
    <row r="10993" spans="1:16" s="3084" customFormat="1" ht="15">
      <c r="A10993" s="3085"/>
      <c r="K10993" s="3168"/>
      <c r="L10993" s="3085"/>
      <c r="M10993" s="3085"/>
      <c r="N10993" s="3085"/>
      <c r="P10993" s="3206"/>
    </row>
    <row r="10994" spans="1:16" s="3084" customFormat="1" ht="15">
      <c r="A10994" s="3085"/>
      <c r="K10994" s="3168"/>
      <c r="L10994" s="3085"/>
      <c r="M10994" s="3085"/>
      <c r="N10994" s="3085"/>
      <c r="P10994" s="3206"/>
    </row>
    <row r="10995" spans="1:16" s="3084" customFormat="1" ht="15">
      <c r="A10995" s="3085"/>
      <c r="K10995" s="3168"/>
      <c r="L10995" s="3085"/>
      <c r="M10995" s="3085"/>
      <c r="N10995" s="3085"/>
      <c r="P10995" s="3206"/>
    </row>
    <row r="10996" spans="1:16" s="3084" customFormat="1" ht="15">
      <c r="A10996" s="3085"/>
      <c r="K10996" s="3168"/>
      <c r="L10996" s="3085"/>
      <c r="M10996" s="3085"/>
      <c r="N10996" s="3085"/>
      <c r="P10996" s="3206"/>
    </row>
    <row r="10997" spans="1:16" s="3084" customFormat="1" ht="15">
      <c r="A10997" s="3085"/>
      <c r="K10997" s="3168"/>
      <c r="L10997" s="3085"/>
      <c r="M10997" s="3085"/>
      <c r="N10997" s="3085"/>
      <c r="P10997" s="3206"/>
    </row>
    <row r="10998" spans="1:16" s="3084" customFormat="1" ht="15">
      <c r="A10998" s="3085"/>
      <c r="K10998" s="3168"/>
      <c r="L10998" s="3085"/>
      <c r="M10998" s="3085"/>
      <c r="N10998" s="3085"/>
      <c r="P10998" s="3206"/>
    </row>
    <row r="10999" spans="1:16" s="3084" customFormat="1" ht="15">
      <c r="A10999" s="3085"/>
      <c r="K10999" s="3168"/>
      <c r="L10999" s="3085"/>
      <c r="M10999" s="3085"/>
      <c r="N10999" s="3085"/>
      <c r="P10999" s="3206"/>
    </row>
    <row r="11000" spans="1:16" s="3084" customFormat="1" ht="15">
      <c r="A11000" s="3085"/>
      <c r="K11000" s="3168"/>
      <c r="L11000" s="3085"/>
      <c r="M11000" s="3085"/>
      <c r="N11000" s="3085"/>
      <c r="P11000" s="3206"/>
    </row>
    <row r="11001" spans="1:16" s="3084" customFormat="1" ht="15">
      <c r="A11001" s="3085"/>
      <c r="K11001" s="3168"/>
      <c r="L11001" s="3085"/>
      <c r="M11001" s="3085"/>
      <c r="N11001" s="3085"/>
      <c r="P11001" s="3206"/>
    </row>
    <row r="11002" spans="1:16" s="3084" customFormat="1" ht="15">
      <c r="A11002" s="3085"/>
      <c r="K11002" s="3168"/>
      <c r="L11002" s="3085"/>
      <c r="M11002" s="3085"/>
      <c r="N11002" s="3085"/>
      <c r="P11002" s="3206"/>
    </row>
    <row r="11003" spans="1:16" s="3084" customFormat="1" ht="15">
      <c r="A11003" s="3085"/>
      <c r="K11003" s="3168"/>
      <c r="L11003" s="3085"/>
      <c r="M11003" s="3085"/>
      <c r="N11003" s="3085"/>
      <c r="P11003" s="3206"/>
    </row>
    <row r="11004" spans="1:16" s="3084" customFormat="1" ht="15">
      <c r="A11004" s="3085"/>
      <c r="K11004" s="3168"/>
      <c r="L11004" s="3085"/>
      <c r="M11004" s="3085"/>
      <c r="N11004" s="3085"/>
      <c r="P11004" s="3206"/>
    </row>
    <row r="11005" spans="1:16" s="3084" customFormat="1" ht="15">
      <c r="A11005" s="3085"/>
      <c r="K11005" s="3168"/>
      <c r="L11005" s="3085"/>
      <c r="M11005" s="3085"/>
      <c r="N11005" s="3085"/>
      <c r="P11005" s="3206"/>
    </row>
    <row r="11006" spans="1:16" s="3084" customFormat="1" ht="15">
      <c r="A11006" s="3085"/>
      <c r="K11006" s="3168"/>
      <c r="L11006" s="3085"/>
      <c r="M11006" s="3085"/>
      <c r="N11006" s="3085"/>
      <c r="P11006" s="3206"/>
    </row>
    <row r="11007" spans="1:16" s="3084" customFormat="1" ht="15">
      <c r="A11007" s="3085"/>
      <c r="K11007" s="3168"/>
      <c r="L11007" s="3085"/>
      <c r="M11007" s="3085"/>
      <c r="N11007" s="3085"/>
      <c r="P11007" s="3206"/>
    </row>
    <row r="11008" spans="1:16" s="3084" customFormat="1" ht="15">
      <c r="A11008" s="3085"/>
      <c r="K11008" s="3168"/>
      <c r="L11008" s="3085"/>
      <c r="M11008" s="3085"/>
      <c r="N11008" s="3085"/>
      <c r="P11008" s="3206"/>
    </row>
    <row r="11009" spans="1:16" s="3084" customFormat="1" ht="15">
      <c r="A11009" s="3085"/>
      <c r="K11009" s="3168"/>
      <c r="L11009" s="3085"/>
      <c r="M11009" s="3085"/>
      <c r="N11009" s="3085"/>
      <c r="P11009" s="3206"/>
    </row>
    <row r="11010" spans="1:16" s="3084" customFormat="1" ht="15">
      <c r="A11010" s="3085"/>
      <c r="K11010" s="3168"/>
      <c r="L11010" s="3085"/>
      <c r="M11010" s="3085"/>
      <c r="N11010" s="3085"/>
      <c r="P11010" s="3206"/>
    </row>
    <row r="11011" spans="1:16" s="3084" customFormat="1" ht="15">
      <c r="A11011" s="3085"/>
      <c r="K11011" s="3168"/>
      <c r="L11011" s="3085"/>
      <c r="M11011" s="3085"/>
      <c r="N11011" s="3085"/>
      <c r="P11011" s="3206"/>
    </row>
    <row r="11012" spans="1:16" s="3084" customFormat="1" ht="15">
      <c r="A11012" s="3085"/>
      <c r="K11012" s="3168"/>
      <c r="L11012" s="3085"/>
      <c r="M11012" s="3085"/>
      <c r="N11012" s="3085"/>
      <c r="P11012" s="3206"/>
    </row>
    <row r="11013" spans="1:16" s="3084" customFormat="1" ht="15">
      <c r="A11013" s="3085"/>
      <c r="K11013" s="3168"/>
      <c r="L11013" s="3085"/>
      <c r="M11013" s="3085"/>
      <c r="N11013" s="3085"/>
      <c r="P11013" s="3206"/>
    </row>
    <row r="11014" spans="1:16" s="3084" customFormat="1" ht="15">
      <c r="A11014" s="3085"/>
      <c r="K11014" s="3168"/>
      <c r="L11014" s="3085"/>
      <c r="M11014" s="3085"/>
      <c r="N11014" s="3085"/>
      <c r="P11014" s="3206"/>
    </row>
    <row r="11015" spans="1:16" s="3084" customFormat="1" ht="15">
      <c r="A11015" s="3085"/>
      <c r="K11015" s="3168"/>
      <c r="L11015" s="3085"/>
      <c r="M11015" s="3085"/>
      <c r="N11015" s="3085"/>
      <c r="P11015" s="3206"/>
    </row>
    <row r="11016" spans="1:16" s="3084" customFormat="1" ht="15">
      <c r="A11016" s="3085"/>
      <c r="K11016" s="3168"/>
      <c r="L11016" s="3085"/>
      <c r="M11016" s="3085"/>
      <c r="N11016" s="3085"/>
      <c r="P11016" s="3206"/>
    </row>
    <row r="11017" spans="1:16" s="3084" customFormat="1" ht="15">
      <c r="A11017" s="3085"/>
      <c r="K11017" s="3168"/>
      <c r="L11017" s="3085"/>
      <c r="M11017" s="3085"/>
      <c r="N11017" s="3085"/>
      <c r="P11017" s="3206"/>
    </row>
    <row r="11018" spans="1:16" s="3084" customFormat="1" ht="15">
      <c r="A11018" s="3085"/>
      <c r="K11018" s="3168"/>
      <c r="L11018" s="3085"/>
      <c r="M11018" s="3085"/>
      <c r="N11018" s="3085"/>
      <c r="P11018" s="3206"/>
    </row>
    <row r="11019" spans="1:16" s="3084" customFormat="1" ht="15">
      <c r="A11019" s="3085"/>
      <c r="K11019" s="3168"/>
      <c r="L11019" s="3085"/>
      <c r="M11019" s="3085"/>
      <c r="N11019" s="3085"/>
      <c r="P11019" s="3206"/>
    </row>
    <row r="11020" spans="1:16" s="3084" customFormat="1" ht="15">
      <c r="A11020" s="3085"/>
      <c r="K11020" s="3168"/>
      <c r="L11020" s="3085"/>
      <c r="M11020" s="3085"/>
      <c r="N11020" s="3085"/>
      <c r="P11020" s="3206"/>
    </row>
    <row r="11021" spans="1:16" s="3084" customFormat="1" ht="15">
      <c r="A11021" s="3085"/>
      <c r="K11021" s="3168"/>
      <c r="L11021" s="3085"/>
      <c r="M11021" s="3085"/>
      <c r="N11021" s="3085"/>
      <c r="P11021" s="3206"/>
    </row>
    <row r="11022" spans="1:16" s="3084" customFormat="1" ht="15">
      <c r="A11022" s="3085"/>
      <c r="K11022" s="3168"/>
      <c r="L11022" s="3085"/>
      <c r="M11022" s="3085"/>
      <c r="N11022" s="3085"/>
      <c r="P11022" s="3206"/>
    </row>
    <row r="11023" spans="1:16" s="3084" customFormat="1" ht="15">
      <c r="A11023" s="3085"/>
      <c r="K11023" s="3168"/>
      <c r="L11023" s="3085"/>
      <c r="M11023" s="3085"/>
      <c r="N11023" s="3085"/>
      <c r="P11023" s="3206"/>
    </row>
    <row r="11024" spans="1:16" s="3084" customFormat="1" ht="15">
      <c r="A11024" s="3085"/>
      <c r="K11024" s="3168"/>
      <c r="L11024" s="3085"/>
      <c r="M11024" s="3085"/>
      <c r="N11024" s="3085"/>
      <c r="P11024" s="3206"/>
    </row>
    <row r="11025" spans="1:16" s="3084" customFormat="1" ht="15">
      <c r="A11025" s="3085"/>
      <c r="K11025" s="3168"/>
      <c r="L11025" s="3085"/>
      <c r="M11025" s="3085"/>
      <c r="N11025" s="3085"/>
      <c r="P11025" s="3206"/>
    </row>
    <row r="11026" spans="1:16" s="3084" customFormat="1" ht="15">
      <c r="A11026" s="3085"/>
      <c r="K11026" s="3168"/>
      <c r="L11026" s="3085"/>
      <c r="M11026" s="3085"/>
      <c r="N11026" s="3085"/>
      <c r="P11026" s="3206"/>
    </row>
    <row r="11027" spans="1:16" s="3084" customFormat="1" ht="15">
      <c r="A11027" s="3085"/>
      <c r="K11027" s="3168"/>
      <c r="L11027" s="3085"/>
      <c r="M11027" s="3085"/>
      <c r="N11027" s="3085"/>
      <c r="P11027" s="3206"/>
    </row>
    <row r="11028" spans="1:16" s="3084" customFormat="1" ht="15">
      <c r="A11028" s="3085"/>
      <c r="K11028" s="3168"/>
      <c r="L11028" s="3085"/>
      <c r="M11028" s="3085"/>
      <c r="N11028" s="3085"/>
      <c r="P11028" s="3206"/>
    </row>
    <row r="11029" spans="1:16" s="3084" customFormat="1" ht="15">
      <c r="A11029" s="3085"/>
      <c r="K11029" s="3168"/>
      <c r="L11029" s="3085"/>
      <c r="M11029" s="3085"/>
      <c r="N11029" s="3085"/>
      <c r="P11029" s="3206"/>
    </row>
    <row r="11030" spans="1:16" s="3084" customFormat="1" ht="15">
      <c r="A11030" s="3085"/>
      <c r="K11030" s="3168"/>
      <c r="L11030" s="3085"/>
      <c r="M11030" s="3085"/>
      <c r="N11030" s="3085"/>
      <c r="P11030" s="3206"/>
    </row>
    <row r="11031" spans="1:16" s="3084" customFormat="1" ht="15">
      <c r="A11031" s="3085"/>
      <c r="K11031" s="3168"/>
      <c r="L11031" s="3085"/>
      <c r="M11031" s="3085"/>
      <c r="N11031" s="3085"/>
      <c r="P11031" s="3206"/>
    </row>
    <row r="11032" spans="1:16" s="3084" customFormat="1" ht="15">
      <c r="A11032" s="3085"/>
      <c r="K11032" s="3168"/>
      <c r="L11032" s="3085"/>
      <c r="M11032" s="3085"/>
      <c r="N11032" s="3085"/>
      <c r="P11032" s="3206"/>
    </row>
    <row r="11033" spans="1:16" s="3084" customFormat="1" ht="15">
      <c r="A11033" s="3085"/>
      <c r="K11033" s="3168"/>
      <c r="L11033" s="3085"/>
      <c r="M11033" s="3085"/>
      <c r="N11033" s="3085"/>
      <c r="P11033" s="3206"/>
    </row>
    <row r="11034" spans="1:16" s="3084" customFormat="1" ht="15">
      <c r="A11034" s="3085"/>
      <c r="K11034" s="3168"/>
      <c r="L11034" s="3085"/>
      <c r="M11034" s="3085"/>
      <c r="N11034" s="3085"/>
      <c r="P11034" s="3206"/>
    </row>
    <row r="11035" spans="1:16" s="3084" customFormat="1" ht="15">
      <c r="A11035" s="3085"/>
      <c r="K11035" s="3168"/>
      <c r="L11035" s="3085"/>
      <c r="M11035" s="3085"/>
      <c r="N11035" s="3085"/>
      <c r="P11035" s="3206"/>
    </row>
    <row r="11036" spans="1:16" s="3084" customFormat="1" ht="15">
      <c r="A11036" s="3085"/>
      <c r="K11036" s="3168"/>
      <c r="L11036" s="3085"/>
      <c r="M11036" s="3085"/>
      <c r="N11036" s="3085"/>
      <c r="P11036" s="3206"/>
    </row>
    <row r="11037" spans="1:16" s="3084" customFormat="1" ht="15">
      <c r="A11037" s="3085"/>
      <c r="K11037" s="3168"/>
      <c r="L11037" s="3085"/>
      <c r="M11037" s="3085"/>
      <c r="N11037" s="3085"/>
      <c r="P11037" s="3206"/>
    </row>
    <row r="11038" spans="1:16" s="3084" customFormat="1" ht="15">
      <c r="A11038" s="3085"/>
      <c r="K11038" s="3168"/>
      <c r="L11038" s="3085"/>
      <c r="M11038" s="3085"/>
      <c r="N11038" s="3085"/>
      <c r="P11038" s="3206"/>
    </row>
    <row r="11039" spans="1:16" s="3084" customFormat="1" ht="15">
      <c r="A11039" s="3085"/>
      <c r="K11039" s="3168"/>
      <c r="L11039" s="3085"/>
      <c r="M11039" s="3085"/>
      <c r="N11039" s="3085"/>
      <c r="P11039" s="3206"/>
    </row>
    <row r="11040" spans="1:16" s="3084" customFormat="1" ht="15">
      <c r="A11040" s="3085"/>
      <c r="K11040" s="3168"/>
      <c r="L11040" s="3085"/>
      <c r="M11040" s="3085"/>
      <c r="N11040" s="3085"/>
      <c r="P11040" s="3206"/>
    </row>
    <row r="11041" spans="1:16" s="3084" customFormat="1" ht="15">
      <c r="A11041" s="3085"/>
      <c r="K11041" s="3168"/>
      <c r="L11041" s="3085"/>
      <c r="M11041" s="3085"/>
      <c r="N11041" s="3085"/>
      <c r="P11041" s="3206"/>
    </row>
    <row r="11042" spans="1:16" s="3084" customFormat="1" ht="15">
      <c r="A11042" s="3085"/>
      <c r="K11042" s="3168"/>
      <c r="L11042" s="3085"/>
      <c r="M11042" s="3085"/>
      <c r="N11042" s="3085"/>
      <c r="P11042" s="3206"/>
    </row>
    <row r="11043" spans="1:16" s="3084" customFormat="1" ht="15">
      <c r="A11043" s="3085"/>
      <c r="K11043" s="3168"/>
      <c r="L11043" s="3085"/>
      <c r="M11043" s="3085"/>
      <c r="N11043" s="3085"/>
      <c r="P11043" s="3206"/>
    </row>
    <row r="11044" spans="1:16" s="3084" customFormat="1" ht="15">
      <c r="A11044" s="3085"/>
      <c r="K11044" s="3168"/>
      <c r="L11044" s="3085"/>
      <c r="M11044" s="3085"/>
      <c r="N11044" s="3085"/>
      <c r="P11044" s="3206"/>
    </row>
    <row r="11045" spans="1:16" s="3084" customFormat="1" ht="15">
      <c r="A11045" s="3085"/>
      <c r="K11045" s="3168"/>
      <c r="L11045" s="3085"/>
      <c r="M11045" s="3085"/>
      <c r="N11045" s="3085"/>
      <c r="P11045" s="3206"/>
    </row>
    <row r="11046" spans="1:16" s="3084" customFormat="1" ht="15">
      <c r="A11046" s="3085"/>
      <c r="K11046" s="3168"/>
      <c r="L11046" s="3085"/>
      <c r="M11046" s="3085"/>
      <c r="N11046" s="3085"/>
      <c r="P11046" s="3206"/>
    </row>
    <row r="11047" spans="1:16" s="3084" customFormat="1" ht="15">
      <c r="A11047" s="3085"/>
      <c r="K11047" s="3168"/>
      <c r="L11047" s="3085"/>
      <c r="M11047" s="3085"/>
      <c r="N11047" s="3085"/>
      <c r="P11047" s="3206"/>
    </row>
    <row r="11048" spans="1:16" s="3084" customFormat="1" ht="15">
      <c r="A11048" s="3085"/>
      <c r="K11048" s="3168"/>
      <c r="L11048" s="3085"/>
      <c r="M11048" s="3085"/>
      <c r="N11048" s="3085"/>
      <c r="P11048" s="3206"/>
    </row>
    <row r="11049" spans="1:16" s="3084" customFormat="1" ht="15">
      <c r="A11049" s="3085"/>
      <c r="K11049" s="3168"/>
      <c r="L11049" s="3085"/>
      <c r="M11049" s="3085"/>
      <c r="N11049" s="3085"/>
      <c r="P11049" s="3206"/>
    </row>
    <row r="11050" spans="1:16" s="3084" customFormat="1" ht="15">
      <c r="A11050" s="3085"/>
      <c r="K11050" s="3168"/>
      <c r="L11050" s="3085"/>
      <c r="M11050" s="3085"/>
      <c r="N11050" s="3085"/>
      <c r="P11050" s="3206"/>
    </row>
    <row r="11051" spans="1:16" s="3084" customFormat="1" ht="15">
      <c r="A11051" s="3085"/>
      <c r="K11051" s="3168"/>
      <c r="L11051" s="3085"/>
      <c r="M11051" s="3085"/>
      <c r="N11051" s="3085"/>
      <c r="P11051" s="3206"/>
    </row>
    <row r="11052" spans="1:16" s="3084" customFormat="1" ht="15">
      <c r="A11052" s="3085"/>
      <c r="K11052" s="3168"/>
      <c r="L11052" s="3085"/>
      <c r="M11052" s="3085"/>
      <c r="N11052" s="3085"/>
      <c r="P11052" s="3206"/>
    </row>
    <row r="11053" spans="1:16" s="3084" customFormat="1" ht="15">
      <c r="A11053" s="3085"/>
      <c r="K11053" s="3168"/>
      <c r="L11053" s="3085"/>
      <c r="M11053" s="3085"/>
      <c r="N11053" s="3085"/>
      <c r="P11053" s="3206"/>
    </row>
    <row r="11054" spans="1:16" s="3084" customFormat="1" ht="15">
      <c r="A11054" s="3085"/>
      <c r="K11054" s="3168"/>
      <c r="L11054" s="3085"/>
      <c r="M11054" s="3085"/>
      <c r="N11054" s="3085"/>
      <c r="P11054" s="3206"/>
    </row>
    <row r="11055" spans="1:16" s="3084" customFormat="1" ht="15">
      <c r="A11055" s="3085"/>
      <c r="K11055" s="3168"/>
      <c r="L11055" s="3085"/>
      <c r="M11055" s="3085"/>
      <c r="N11055" s="3085"/>
      <c r="P11055" s="3206"/>
    </row>
    <row r="11056" spans="1:16" s="3084" customFormat="1" ht="15">
      <c r="A11056" s="3085"/>
      <c r="K11056" s="3168"/>
      <c r="L11056" s="3085"/>
      <c r="M11056" s="3085"/>
      <c r="N11056" s="3085"/>
      <c r="P11056" s="3206"/>
    </row>
    <row r="11057" spans="1:16" s="3084" customFormat="1" ht="15">
      <c r="A11057" s="3085"/>
      <c r="K11057" s="3168"/>
      <c r="L11057" s="3085"/>
      <c r="M11057" s="3085"/>
      <c r="N11057" s="3085"/>
      <c r="P11057" s="3206"/>
    </row>
    <row r="11058" spans="1:16" s="3084" customFormat="1" ht="15">
      <c r="A11058" s="3085"/>
      <c r="K11058" s="3168"/>
      <c r="L11058" s="3085"/>
      <c r="M11058" s="3085"/>
      <c r="N11058" s="3085"/>
      <c r="P11058" s="3206"/>
    </row>
    <row r="11059" spans="1:16" s="3084" customFormat="1" ht="15">
      <c r="A11059" s="3085"/>
      <c r="K11059" s="3168"/>
      <c r="L11059" s="3085"/>
      <c r="M11059" s="3085"/>
      <c r="N11059" s="3085"/>
      <c r="P11059" s="3206"/>
    </row>
    <row r="11060" spans="1:16" s="3084" customFormat="1" ht="15">
      <c r="A11060" s="3085"/>
      <c r="K11060" s="3168"/>
      <c r="L11060" s="3085"/>
      <c r="M11060" s="3085"/>
      <c r="N11060" s="3085"/>
      <c r="P11060" s="3206"/>
    </row>
    <row r="11061" spans="1:16" s="3084" customFormat="1" ht="15">
      <c r="A11061" s="3085"/>
      <c r="K11061" s="3168"/>
      <c r="L11061" s="3085"/>
      <c r="M11061" s="3085"/>
      <c r="N11061" s="3085"/>
      <c r="P11061" s="3206"/>
    </row>
    <row r="11062" spans="1:16" s="3084" customFormat="1" ht="15">
      <c r="A11062" s="3085"/>
      <c r="K11062" s="3168"/>
      <c r="L11062" s="3085"/>
      <c r="M11062" s="3085"/>
      <c r="N11062" s="3085"/>
      <c r="P11062" s="3206"/>
    </row>
    <row r="11063" spans="1:16" s="3084" customFormat="1" ht="15">
      <c r="A11063" s="3085"/>
      <c r="K11063" s="3168"/>
      <c r="L11063" s="3085"/>
      <c r="M11063" s="3085"/>
      <c r="N11063" s="3085"/>
      <c r="P11063" s="3206"/>
    </row>
    <row r="11064" spans="1:16" s="3084" customFormat="1" ht="15">
      <c r="A11064" s="3085"/>
      <c r="K11064" s="3168"/>
      <c r="L11064" s="3085"/>
      <c r="M11064" s="3085"/>
      <c r="N11064" s="3085"/>
      <c r="P11064" s="3206"/>
    </row>
    <row r="11065" spans="1:16" s="3084" customFormat="1" ht="15">
      <c r="A11065" s="3085"/>
      <c r="K11065" s="3168"/>
      <c r="L11065" s="3085"/>
      <c r="M11065" s="3085"/>
      <c r="N11065" s="3085"/>
      <c r="P11065" s="3206"/>
    </row>
    <row r="11066" spans="1:16" s="3084" customFormat="1" ht="15">
      <c r="A11066" s="3085"/>
      <c r="K11066" s="3168"/>
      <c r="L11066" s="3085"/>
      <c r="M11066" s="3085"/>
      <c r="N11066" s="3085"/>
      <c r="P11066" s="3206"/>
    </row>
    <row r="11067" spans="1:16" s="3084" customFormat="1" ht="15">
      <c r="A11067" s="3085"/>
      <c r="K11067" s="3168"/>
      <c r="L11067" s="3085"/>
      <c r="M11067" s="3085"/>
      <c r="N11067" s="3085"/>
      <c r="P11067" s="3206"/>
    </row>
    <row r="11068" spans="1:16" s="3084" customFormat="1" ht="15">
      <c r="A11068" s="3085"/>
      <c r="K11068" s="3168"/>
      <c r="L11068" s="3085"/>
      <c r="M11068" s="3085"/>
      <c r="N11068" s="3085"/>
      <c r="P11068" s="3206"/>
    </row>
    <row r="11069" spans="1:16" s="3084" customFormat="1" ht="15">
      <c r="A11069" s="3085"/>
      <c r="K11069" s="3168"/>
      <c r="L11069" s="3085"/>
      <c r="M11069" s="3085"/>
      <c r="N11069" s="3085"/>
      <c r="P11069" s="3206"/>
    </row>
    <row r="11070" spans="1:16" s="3084" customFormat="1" ht="15">
      <c r="A11070" s="3085"/>
      <c r="K11070" s="3168"/>
      <c r="L11070" s="3085"/>
      <c r="M11070" s="3085"/>
      <c r="N11070" s="3085"/>
      <c r="P11070" s="3206"/>
    </row>
    <row r="11071" spans="1:16" s="3084" customFormat="1" ht="15">
      <c r="A11071" s="3085"/>
      <c r="K11071" s="3168"/>
      <c r="L11071" s="3085"/>
      <c r="M11071" s="3085"/>
      <c r="N11071" s="3085"/>
      <c r="P11071" s="3206"/>
    </row>
    <row r="11072" spans="1:16" s="3084" customFormat="1" ht="15">
      <c r="A11072" s="3085"/>
      <c r="K11072" s="3168"/>
      <c r="L11072" s="3085"/>
      <c r="M11072" s="3085"/>
      <c r="N11072" s="3085"/>
      <c r="P11072" s="3206"/>
    </row>
    <row r="11073" spans="1:16" s="3084" customFormat="1" ht="15">
      <c r="A11073" s="3085"/>
      <c r="K11073" s="3168"/>
      <c r="L11073" s="3085"/>
      <c r="M11073" s="3085"/>
      <c r="N11073" s="3085"/>
      <c r="P11073" s="3206"/>
    </row>
    <row r="11074" spans="1:16" s="3084" customFormat="1" ht="15">
      <c r="A11074" s="3085"/>
      <c r="K11074" s="3168"/>
      <c r="L11074" s="3085"/>
      <c r="M11074" s="3085"/>
      <c r="N11074" s="3085"/>
      <c r="P11074" s="3206"/>
    </row>
    <row r="11075" spans="1:16" s="3084" customFormat="1" ht="15">
      <c r="A11075" s="3085"/>
      <c r="K11075" s="3168"/>
      <c r="L11075" s="3085"/>
      <c r="M11075" s="3085"/>
      <c r="N11075" s="3085"/>
      <c r="P11075" s="3206"/>
    </row>
    <row r="11076" spans="1:16" s="3084" customFormat="1" ht="15">
      <c r="A11076" s="3085"/>
      <c r="K11076" s="3168"/>
      <c r="L11076" s="3085"/>
      <c r="M11076" s="3085"/>
      <c r="N11076" s="3085"/>
      <c r="P11076" s="3206"/>
    </row>
    <row r="11077" spans="1:16" s="3084" customFormat="1" ht="15">
      <c r="A11077" s="3085"/>
      <c r="K11077" s="3168"/>
      <c r="L11077" s="3085"/>
      <c r="M11077" s="3085"/>
      <c r="N11077" s="3085"/>
      <c r="P11077" s="3206"/>
    </row>
    <row r="11078" spans="1:16" s="3084" customFormat="1" ht="15">
      <c r="A11078" s="3085"/>
      <c r="K11078" s="3168"/>
      <c r="L11078" s="3085"/>
      <c r="M11078" s="3085"/>
      <c r="N11078" s="3085"/>
      <c r="P11078" s="3206"/>
    </row>
    <row r="11079" spans="1:16" s="3084" customFormat="1" ht="15">
      <c r="A11079" s="3085"/>
      <c r="K11079" s="3168"/>
      <c r="L11079" s="3085"/>
      <c r="M11079" s="3085"/>
      <c r="N11079" s="3085"/>
      <c r="P11079" s="3206"/>
    </row>
    <row r="11080" spans="1:16" s="3084" customFormat="1" ht="15">
      <c r="A11080" s="3085"/>
      <c r="K11080" s="3168"/>
      <c r="L11080" s="3085"/>
      <c r="M11080" s="3085"/>
      <c r="N11080" s="3085"/>
      <c r="P11080" s="3206"/>
    </row>
    <row r="11081" spans="1:16" s="3084" customFormat="1" ht="15">
      <c r="A11081" s="3085"/>
      <c r="K11081" s="3168"/>
      <c r="L11081" s="3085"/>
      <c r="M11081" s="3085"/>
      <c r="N11081" s="3085"/>
      <c r="P11081" s="3206"/>
    </row>
    <row r="11082" spans="1:16" s="3084" customFormat="1" ht="15">
      <c r="A11082" s="3085"/>
      <c r="K11082" s="3168"/>
      <c r="L11082" s="3085"/>
      <c r="M11082" s="3085"/>
      <c r="N11082" s="3085"/>
      <c r="P11082" s="3206"/>
    </row>
    <row r="11083" spans="1:16" s="3084" customFormat="1" ht="15">
      <c r="A11083" s="3085"/>
      <c r="K11083" s="3168"/>
      <c r="L11083" s="3085"/>
      <c r="M11083" s="3085"/>
      <c r="N11083" s="3085"/>
      <c r="P11083" s="3206"/>
    </row>
    <row r="11084" spans="1:16" s="3084" customFormat="1" ht="15">
      <c r="A11084" s="3085"/>
      <c r="K11084" s="3168"/>
      <c r="L11084" s="3085"/>
      <c r="M11084" s="3085"/>
      <c r="N11084" s="3085"/>
      <c r="P11084" s="3206"/>
    </row>
    <row r="11085" spans="1:16" s="3084" customFormat="1" ht="15">
      <c r="A11085" s="3085"/>
      <c r="K11085" s="3168"/>
      <c r="L11085" s="3085"/>
      <c r="M11085" s="3085"/>
      <c r="N11085" s="3085"/>
      <c r="P11085" s="3206"/>
    </row>
    <row r="11086" spans="1:16" s="3084" customFormat="1" ht="15">
      <c r="A11086" s="3085"/>
      <c r="K11086" s="3168"/>
      <c r="L11086" s="3085"/>
      <c r="M11086" s="3085"/>
      <c r="N11086" s="3085"/>
      <c r="P11086" s="3206"/>
    </row>
    <row r="11087" spans="1:16" s="3084" customFormat="1" ht="15">
      <c r="A11087" s="3085"/>
      <c r="K11087" s="3168"/>
      <c r="L11087" s="3085"/>
      <c r="M11087" s="3085"/>
      <c r="N11087" s="3085"/>
      <c r="P11087" s="3206"/>
    </row>
    <row r="11088" spans="1:16" s="3084" customFormat="1" ht="15">
      <c r="A11088" s="3085"/>
      <c r="K11088" s="3168"/>
      <c r="L11088" s="3085"/>
      <c r="M11088" s="3085"/>
      <c r="N11088" s="3085"/>
      <c r="P11088" s="3206"/>
    </row>
    <row r="11089" spans="1:16" s="3084" customFormat="1" ht="15">
      <c r="A11089" s="3085"/>
      <c r="K11089" s="3168"/>
      <c r="L11089" s="3085"/>
      <c r="M11089" s="3085"/>
      <c r="N11089" s="3085"/>
      <c r="P11089" s="3206"/>
    </row>
    <row r="11090" spans="1:16" s="3084" customFormat="1" ht="15">
      <c r="A11090" s="3085"/>
      <c r="K11090" s="3168"/>
      <c r="L11090" s="3085"/>
      <c r="M11090" s="3085"/>
      <c r="N11090" s="3085"/>
      <c r="P11090" s="3206"/>
    </row>
    <row r="11091" spans="1:16" s="3084" customFormat="1" ht="15">
      <c r="A11091" s="3085"/>
      <c r="K11091" s="3168"/>
      <c r="L11091" s="3085"/>
      <c r="M11091" s="3085"/>
      <c r="N11091" s="3085"/>
      <c r="P11091" s="3206"/>
    </row>
    <row r="11092" spans="1:16" s="3084" customFormat="1" ht="15">
      <c r="A11092" s="3085"/>
      <c r="K11092" s="3168"/>
      <c r="L11092" s="3085"/>
      <c r="M11092" s="3085"/>
      <c r="N11092" s="3085"/>
      <c r="P11092" s="3206"/>
    </row>
    <row r="11093" spans="1:16" s="3084" customFormat="1" ht="15">
      <c r="A11093" s="3085"/>
      <c r="K11093" s="3168"/>
      <c r="L11093" s="3085"/>
      <c r="M11093" s="3085"/>
      <c r="N11093" s="3085"/>
      <c r="P11093" s="3206"/>
    </row>
    <row r="11094" spans="1:16" s="3084" customFormat="1" ht="15">
      <c r="A11094" s="3085"/>
      <c r="K11094" s="3168"/>
      <c r="L11094" s="3085"/>
      <c r="M11094" s="3085"/>
      <c r="N11094" s="3085"/>
      <c r="P11094" s="3206"/>
    </row>
    <row r="11095" spans="1:16" s="3084" customFormat="1" ht="15">
      <c r="A11095" s="3085"/>
      <c r="K11095" s="3168"/>
      <c r="L11095" s="3085"/>
      <c r="M11095" s="3085"/>
      <c r="N11095" s="3085"/>
      <c r="P11095" s="3206"/>
    </row>
    <row r="11096" spans="1:16" s="3084" customFormat="1" ht="15">
      <c r="A11096" s="3085"/>
      <c r="K11096" s="3168"/>
      <c r="L11096" s="3085"/>
      <c r="M11096" s="3085"/>
      <c r="N11096" s="3085"/>
      <c r="P11096" s="3206"/>
    </row>
    <row r="11097" spans="1:16" s="3084" customFormat="1" ht="15">
      <c r="A11097" s="3085"/>
      <c r="K11097" s="3168"/>
      <c r="L11097" s="3085"/>
      <c r="M11097" s="3085"/>
      <c r="N11097" s="3085"/>
      <c r="P11097" s="3206"/>
    </row>
    <row r="11098" spans="1:16" s="3084" customFormat="1" ht="15">
      <c r="A11098" s="3085"/>
      <c r="K11098" s="3168"/>
      <c r="L11098" s="3085"/>
      <c r="M11098" s="3085"/>
      <c r="N11098" s="3085"/>
      <c r="P11098" s="3206"/>
    </row>
    <row r="11099" spans="1:16" s="3084" customFormat="1" ht="15">
      <c r="A11099" s="3085"/>
      <c r="K11099" s="3168"/>
      <c r="L11099" s="3085"/>
      <c r="M11099" s="3085"/>
      <c r="N11099" s="3085"/>
      <c r="P11099" s="3206"/>
    </row>
    <row r="11100" spans="1:16" s="3084" customFormat="1" ht="15">
      <c r="A11100" s="3085"/>
      <c r="K11100" s="3168"/>
      <c r="L11100" s="3085"/>
      <c r="M11100" s="3085"/>
      <c r="N11100" s="3085"/>
      <c r="P11100" s="3206"/>
    </row>
    <row r="11101" spans="1:16" s="3084" customFormat="1" ht="15">
      <c r="A11101" s="3085"/>
      <c r="K11101" s="3168"/>
      <c r="L11101" s="3085"/>
      <c r="M11101" s="3085"/>
      <c r="N11101" s="3085"/>
      <c r="P11101" s="3206"/>
    </row>
    <row r="11102" spans="1:16" s="3084" customFormat="1" ht="15">
      <c r="A11102" s="3085"/>
      <c r="K11102" s="3168"/>
      <c r="L11102" s="3085"/>
      <c r="M11102" s="3085"/>
      <c r="N11102" s="3085"/>
      <c r="P11102" s="3206"/>
    </row>
    <row r="11103" spans="1:16" s="3084" customFormat="1" ht="15">
      <c r="A11103" s="3085"/>
      <c r="K11103" s="3168"/>
      <c r="L11103" s="3085"/>
      <c r="M11103" s="3085"/>
      <c r="N11103" s="3085"/>
      <c r="P11103" s="3206"/>
    </row>
    <row r="11104" spans="1:16" s="3084" customFormat="1" ht="15">
      <c r="A11104" s="3085"/>
      <c r="K11104" s="3168"/>
      <c r="L11104" s="3085"/>
      <c r="M11104" s="3085"/>
      <c r="N11104" s="3085"/>
      <c r="P11104" s="3206"/>
    </row>
    <row r="11105" spans="1:16" s="3084" customFormat="1" ht="15">
      <c r="A11105" s="3085"/>
      <c r="K11105" s="3168"/>
      <c r="L11105" s="3085"/>
      <c r="M11105" s="3085"/>
      <c r="N11105" s="3085"/>
      <c r="P11105" s="3206"/>
    </row>
    <row r="11106" spans="1:16" s="3084" customFormat="1" ht="15">
      <c r="A11106" s="3085"/>
      <c r="K11106" s="3168"/>
      <c r="L11106" s="3085"/>
      <c r="M11106" s="3085"/>
      <c r="N11106" s="3085"/>
      <c r="P11106" s="3206"/>
    </row>
    <row r="11107" spans="1:16" s="3084" customFormat="1" ht="15">
      <c r="A11107" s="3085"/>
      <c r="K11107" s="3168"/>
      <c r="L11107" s="3085"/>
      <c r="M11107" s="3085"/>
      <c r="N11107" s="3085"/>
      <c r="P11107" s="3206"/>
    </row>
    <row r="11108" spans="1:16" s="3084" customFormat="1" ht="15">
      <c r="A11108" s="3085"/>
      <c r="K11108" s="3168"/>
      <c r="L11108" s="3085"/>
      <c r="M11108" s="3085"/>
      <c r="N11108" s="3085"/>
      <c r="P11108" s="3206"/>
    </row>
    <row r="11109" spans="1:16" s="3084" customFormat="1" ht="15">
      <c r="A11109" s="3085"/>
      <c r="K11109" s="3168"/>
      <c r="L11109" s="3085"/>
      <c r="M11109" s="3085"/>
      <c r="N11109" s="3085"/>
      <c r="P11109" s="3206"/>
    </row>
    <row r="11110" spans="1:16" s="3084" customFormat="1" ht="15">
      <c r="A11110" s="3085"/>
      <c r="K11110" s="3168"/>
      <c r="L11110" s="3085"/>
      <c r="M11110" s="3085"/>
      <c r="N11110" s="3085"/>
      <c r="P11110" s="3206"/>
    </row>
    <row r="11111" spans="1:16" s="3084" customFormat="1" ht="15">
      <c r="A11111" s="3085"/>
      <c r="K11111" s="3168"/>
      <c r="L11111" s="3085"/>
      <c r="M11111" s="3085"/>
      <c r="N11111" s="3085"/>
      <c r="P11111" s="3206"/>
    </row>
    <row r="11112" spans="1:16" s="3084" customFormat="1" ht="15">
      <c r="A11112" s="3085"/>
      <c r="K11112" s="3168"/>
      <c r="L11112" s="3085"/>
      <c r="M11112" s="3085"/>
      <c r="N11112" s="3085"/>
      <c r="P11112" s="3206"/>
    </row>
    <row r="11113" spans="1:16" s="3084" customFormat="1" ht="15">
      <c r="A11113" s="3085"/>
      <c r="K11113" s="3168"/>
      <c r="L11113" s="3085"/>
      <c r="M11113" s="3085"/>
      <c r="N11113" s="3085"/>
      <c r="P11113" s="3206"/>
    </row>
    <row r="11114" spans="1:16" s="3084" customFormat="1" ht="15">
      <c r="A11114" s="3085"/>
      <c r="K11114" s="3168"/>
      <c r="L11114" s="3085"/>
      <c r="M11114" s="3085"/>
      <c r="N11114" s="3085"/>
      <c r="P11114" s="3206"/>
    </row>
    <row r="11115" spans="1:16" s="3084" customFormat="1" ht="15">
      <c r="A11115" s="3085"/>
      <c r="K11115" s="3168"/>
      <c r="L11115" s="3085"/>
      <c r="M11115" s="3085"/>
      <c r="N11115" s="3085"/>
      <c r="P11115" s="3206"/>
    </row>
    <row r="11116" spans="1:16" s="3084" customFormat="1" ht="15">
      <c r="A11116" s="3085"/>
      <c r="K11116" s="3168"/>
      <c r="L11116" s="3085"/>
      <c r="M11116" s="3085"/>
      <c r="N11116" s="3085"/>
      <c r="P11116" s="3206"/>
    </row>
    <row r="11117" spans="1:16" s="3084" customFormat="1" ht="15">
      <c r="A11117" s="3085"/>
      <c r="K11117" s="3168"/>
      <c r="L11117" s="3085"/>
      <c r="M11117" s="3085"/>
      <c r="N11117" s="3085"/>
      <c r="P11117" s="3206"/>
    </row>
    <row r="11118" spans="1:16" s="3084" customFormat="1" ht="15">
      <c r="A11118" s="3085"/>
      <c r="K11118" s="3168"/>
      <c r="L11118" s="3085"/>
      <c r="M11118" s="3085"/>
      <c r="N11118" s="3085"/>
      <c r="P11118" s="3206"/>
    </row>
    <row r="11119" spans="1:16" s="3084" customFormat="1" ht="15">
      <c r="A11119" s="3085"/>
      <c r="K11119" s="3168"/>
      <c r="L11119" s="3085"/>
      <c r="M11119" s="3085"/>
      <c r="N11119" s="3085"/>
      <c r="P11119" s="3206"/>
    </row>
    <row r="11120" spans="1:16" s="3084" customFormat="1" ht="15">
      <c r="A11120" s="3085"/>
      <c r="K11120" s="3168"/>
      <c r="L11120" s="3085"/>
      <c r="M11120" s="3085"/>
      <c r="N11120" s="3085"/>
      <c r="P11120" s="3206"/>
    </row>
    <row r="11121" spans="1:16" s="3084" customFormat="1" ht="15">
      <c r="A11121" s="3085"/>
      <c r="K11121" s="3168"/>
      <c r="L11121" s="3085"/>
      <c r="M11121" s="3085"/>
      <c r="N11121" s="3085"/>
      <c r="P11121" s="3206"/>
    </row>
    <row r="11122" spans="1:16" s="3084" customFormat="1" ht="15">
      <c r="A11122" s="3085"/>
      <c r="K11122" s="3168"/>
      <c r="L11122" s="3085"/>
      <c r="M11122" s="3085"/>
      <c r="N11122" s="3085"/>
      <c r="P11122" s="3206"/>
    </row>
    <row r="11123" spans="1:16" s="3084" customFormat="1" ht="15">
      <c r="A11123" s="3085"/>
      <c r="K11123" s="3168"/>
      <c r="L11123" s="3085"/>
      <c r="M11123" s="3085"/>
      <c r="N11123" s="3085"/>
      <c r="P11123" s="3206"/>
    </row>
    <row r="11124" spans="1:16" s="3084" customFormat="1" ht="15">
      <c r="A11124" s="3085"/>
      <c r="K11124" s="3168"/>
      <c r="L11124" s="3085"/>
      <c r="M11124" s="3085"/>
      <c r="N11124" s="3085"/>
      <c r="P11124" s="3206"/>
    </row>
    <row r="11125" spans="1:16" s="3084" customFormat="1" ht="15">
      <c r="A11125" s="3085"/>
      <c r="K11125" s="3168"/>
      <c r="L11125" s="3085"/>
      <c r="M11125" s="3085"/>
      <c r="N11125" s="3085"/>
      <c r="P11125" s="3206"/>
    </row>
    <row r="11126" spans="1:16" s="3084" customFormat="1" ht="15">
      <c r="A11126" s="3085"/>
      <c r="K11126" s="3168"/>
      <c r="L11126" s="3085"/>
      <c r="M11126" s="3085"/>
      <c r="N11126" s="3085"/>
      <c r="P11126" s="3206"/>
    </row>
    <row r="11127" spans="1:16" s="3084" customFormat="1" ht="15">
      <c r="A11127" s="3085"/>
      <c r="K11127" s="3168"/>
      <c r="L11127" s="3085"/>
      <c r="M11127" s="3085"/>
      <c r="N11127" s="3085"/>
      <c r="P11127" s="3206"/>
    </row>
    <row r="11128" spans="1:16" s="3084" customFormat="1" ht="15">
      <c r="A11128" s="3085"/>
      <c r="K11128" s="3168"/>
      <c r="L11128" s="3085"/>
      <c r="M11128" s="3085"/>
      <c r="N11128" s="3085"/>
      <c r="P11128" s="3206"/>
    </row>
    <row r="11129" spans="1:16" s="3084" customFormat="1" ht="15">
      <c r="A11129" s="3085"/>
      <c r="K11129" s="3168"/>
      <c r="L11129" s="3085"/>
      <c r="M11129" s="3085"/>
      <c r="N11129" s="3085"/>
      <c r="P11129" s="3206"/>
    </row>
    <row r="11130" spans="1:16" s="3084" customFormat="1" ht="15">
      <c r="A11130" s="3085"/>
      <c r="K11130" s="3168"/>
      <c r="L11130" s="3085"/>
      <c r="M11130" s="3085"/>
      <c r="N11130" s="3085"/>
      <c r="P11130" s="3206"/>
    </row>
    <row r="11131" spans="1:16" s="3084" customFormat="1" ht="15">
      <c r="A11131" s="3085"/>
      <c r="K11131" s="3168"/>
      <c r="L11131" s="3085"/>
      <c r="M11131" s="3085"/>
      <c r="N11131" s="3085"/>
      <c r="P11131" s="3206"/>
    </row>
    <row r="11132" spans="1:16" s="3084" customFormat="1" ht="15">
      <c r="A11132" s="3085"/>
      <c r="K11132" s="3168"/>
      <c r="L11132" s="3085"/>
      <c r="M11132" s="3085"/>
      <c r="N11132" s="3085"/>
      <c r="P11132" s="3206"/>
    </row>
    <row r="11133" spans="1:16" s="3084" customFormat="1" ht="15">
      <c r="A11133" s="3085"/>
      <c r="K11133" s="3168"/>
      <c r="L11133" s="3085"/>
      <c r="M11133" s="3085"/>
      <c r="N11133" s="3085"/>
      <c r="P11133" s="3206"/>
    </row>
    <row r="11134" spans="1:16" s="3084" customFormat="1" ht="15">
      <c r="A11134" s="3085"/>
      <c r="K11134" s="3168"/>
      <c r="L11134" s="3085"/>
      <c r="M11134" s="3085"/>
      <c r="N11134" s="3085"/>
      <c r="P11134" s="3206"/>
    </row>
    <row r="11135" spans="1:16" s="3084" customFormat="1" ht="15">
      <c r="A11135" s="3085"/>
      <c r="K11135" s="3168"/>
      <c r="L11135" s="3085"/>
      <c r="M11135" s="3085"/>
      <c r="N11135" s="3085"/>
      <c r="P11135" s="3206"/>
    </row>
    <row r="11136" spans="1:16" s="3084" customFormat="1" ht="15">
      <c r="A11136" s="3085"/>
      <c r="K11136" s="3168"/>
      <c r="L11136" s="3085"/>
      <c r="M11136" s="3085"/>
      <c r="N11136" s="3085"/>
      <c r="P11136" s="3206"/>
    </row>
    <row r="11137" spans="1:16" s="3084" customFormat="1" ht="15">
      <c r="A11137" s="3085"/>
      <c r="K11137" s="3168"/>
      <c r="L11137" s="3085"/>
      <c r="M11137" s="3085"/>
      <c r="N11137" s="3085"/>
      <c r="P11137" s="3206"/>
    </row>
    <row r="11138" spans="1:16" s="3084" customFormat="1" ht="15">
      <c r="A11138" s="3085"/>
      <c r="K11138" s="3168"/>
      <c r="L11138" s="3085"/>
      <c r="M11138" s="3085"/>
      <c r="N11138" s="3085"/>
      <c r="P11138" s="3206"/>
    </row>
    <row r="11139" spans="1:16" s="3084" customFormat="1" ht="15">
      <c r="A11139" s="3085"/>
      <c r="K11139" s="3168"/>
      <c r="L11139" s="3085"/>
      <c r="M11139" s="3085"/>
      <c r="N11139" s="3085"/>
      <c r="P11139" s="3206"/>
    </row>
    <row r="11140" spans="1:16" s="3084" customFormat="1" ht="15">
      <c r="A11140" s="3085"/>
      <c r="K11140" s="3168"/>
      <c r="L11140" s="3085"/>
      <c r="M11140" s="3085"/>
      <c r="N11140" s="3085"/>
      <c r="P11140" s="3206"/>
    </row>
    <row r="11141" spans="1:16" s="3084" customFormat="1" ht="15">
      <c r="A11141" s="3085"/>
      <c r="K11141" s="3168"/>
      <c r="L11141" s="3085"/>
      <c r="M11141" s="3085"/>
      <c r="N11141" s="3085"/>
      <c r="P11141" s="3206"/>
    </row>
    <row r="11142" spans="1:16" s="3084" customFormat="1" ht="15">
      <c r="A11142" s="3085"/>
      <c r="K11142" s="3168"/>
      <c r="L11142" s="3085"/>
      <c r="M11142" s="3085"/>
      <c r="N11142" s="3085"/>
      <c r="P11142" s="3206"/>
    </row>
    <row r="11143" spans="1:16" s="3084" customFormat="1" ht="15">
      <c r="A11143" s="3085"/>
      <c r="K11143" s="3168"/>
      <c r="L11143" s="3085"/>
      <c r="M11143" s="3085"/>
      <c r="N11143" s="3085"/>
      <c r="P11143" s="3206"/>
    </row>
    <row r="11144" spans="1:16" s="3084" customFormat="1" ht="15">
      <c r="A11144" s="3085"/>
      <c r="K11144" s="3168"/>
      <c r="L11144" s="3085"/>
      <c r="M11144" s="3085"/>
      <c r="N11144" s="3085"/>
      <c r="P11144" s="3206"/>
    </row>
    <row r="11145" spans="1:16" s="3084" customFormat="1" ht="15">
      <c r="A11145" s="3085"/>
      <c r="K11145" s="3168"/>
      <c r="L11145" s="3085"/>
      <c r="M11145" s="3085"/>
      <c r="N11145" s="3085"/>
      <c r="P11145" s="3206"/>
    </row>
    <row r="11146" spans="1:16" s="3084" customFormat="1" ht="15">
      <c r="A11146" s="3085"/>
      <c r="K11146" s="3168"/>
      <c r="L11146" s="3085"/>
      <c r="M11146" s="3085"/>
      <c r="N11146" s="3085"/>
      <c r="P11146" s="3206"/>
    </row>
    <row r="11147" spans="1:16" s="3084" customFormat="1" ht="15">
      <c r="A11147" s="3085"/>
      <c r="K11147" s="3168"/>
      <c r="L11147" s="3085"/>
      <c r="M11147" s="3085"/>
      <c r="N11147" s="3085"/>
      <c r="P11147" s="3206"/>
    </row>
    <row r="11148" spans="1:16" s="3084" customFormat="1" ht="15">
      <c r="A11148" s="3085"/>
      <c r="K11148" s="3168"/>
      <c r="L11148" s="3085"/>
      <c r="M11148" s="3085"/>
      <c r="N11148" s="3085"/>
      <c r="P11148" s="3206"/>
    </row>
    <row r="11149" spans="1:16" s="3084" customFormat="1" ht="15">
      <c r="A11149" s="3085"/>
      <c r="K11149" s="3168"/>
      <c r="L11149" s="3085"/>
      <c r="M11149" s="3085"/>
      <c r="N11149" s="3085"/>
      <c r="P11149" s="3206"/>
    </row>
    <row r="11150" spans="1:16" s="3084" customFormat="1" ht="15">
      <c r="A11150" s="3085"/>
      <c r="K11150" s="3168"/>
      <c r="L11150" s="3085"/>
      <c r="M11150" s="3085"/>
      <c r="N11150" s="3085"/>
      <c r="P11150" s="3206"/>
    </row>
    <row r="11151" spans="1:16" s="3084" customFormat="1" ht="15">
      <c r="A11151" s="3085"/>
      <c r="K11151" s="3168"/>
      <c r="L11151" s="3085"/>
      <c r="M11151" s="3085"/>
      <c r="N11151" s="3085"/>
      <c r="P11151" s="3206"/>
    </row>
    <row r="11152" spans="1:16" s="3084" customFormat="1" ht="15">
      <c r="A11152" s="3085"/>
      <c r="K11152" s="3168"/>
      <c r="L11152" s="3085"/>
      <c r="M11152" s="3085"/>
      <c r="N11152" s="3085"/>
      <c r="P11152" s="3206"/>
    </row>
    <row r="11153" spans="1:16" s="3084" customFormat="1" ht="15">
      <c r="A11153" s="3085"/>
      <c r="K11153" s="3168"/>
      <c r="L11153" s="3085"/>
      <c r="M11153" s="3085"/>
      <c r="N11153" s="3085"/>
      <c r="P11153" s="3206"/>
    </row>
    <row r="11154" spans="1:16" s="3084" customFormat="1" ht="15">
      <c r="A11154" s="3085"/>
      <c r="K11154" s="3168"/>
      <c r="L11154" s="3085"/>
      <c r="M11154" s="3085"/>
      <c r="N11154" s="3085"/>
      <c r="P11154" s="3206"/>
    </row>
    <row r="11155" spans="1:16" s="3084" customFormat="1" ht="15">
      <c r="A11155" s="3085"/>
      <c r="K11155" s="3168"/>
      <c r="L11155" s="3085"/>
      <c r="M11155" s="3085"/>
      <c r="N11155" s="3085"/>
      <c r="P11155" s="3206"/>
    </row>
    <row r="11156" spans="1:16" s="3084" customFormat="1" ht="15">
      <c r="A11156" s="3085"/>
      <c r="K11156" s="3168"/>
      <c r="L11156" s="3085"/>
      <c r="M11156" s="3085"/>
      <c r="N11156" s="3085"/>
      <c r="P11156" s="3206"/>
    </row>
    <row r="11157" spans="1:16" s="3084" customFormat="1" ht="15">
      <c r="A11157" s="3085"/>
      <c r="K11157" s="3168"/>
      <c r="L11157" s="3085"/>
      <c r="M11157" s="3085"/>
      <c r="N11157" s="3085"/>
      <c r="P11157" s="3206"/>
    </row>
    <row r="11158" spans="1:16" s="3084" customFormat="1" ht="15">
      <c r="A11158" s="3085"/>
      <c r="K11158" s="3168"/>
      <c r="L11158" s="3085"/>
      <c r="M11158" s="3085"/>
      <c r="N11158" s="3085"/>
      <c r="P11158" s="3206"/>
    </row>
    <row r="11159" spans="1:16" s="3084" customFormat="1" ht="15">
      <c r="A11159" s="3085"/>
      <c r="K11159" s="3168"/>
      <c r="L11159" s="3085"/>
      <c r="M11159" s="3085"/>
      <c r="N11159" s="3085"/>
      <c r="P11159" s="3206"/>
    </row>
    <row r="11160" spans="1:16" s="3084" customFormat="1" ht="15">
      <c r="A11160" s="3085"/>
      <c r="K11160" s="3168"/>
      <c r="L11160" s="3085"/>
      <c r="M11160" s="3085"/>
      <c r="N11160" s="3085"/>
      <c r="P11160" s="3206"/>
    </row>
    <row r="11161" spans="1:16" s="3084" customFormat="1" ht="15">
      <c r="A11161" s="3085"/>
      <c r="K11161" s="3168"/>
      <c r="L11161" s="3085"/>
      <c r="M11161" s="3085"/>
      <c r="N11161" s="3085"/>
      <c r="P11161" s="3206"/>
    </row>
    <row r="11162" spans="1:16" s="3084" customFormat="1" ht="15">
      <c r="A11162" s="3085"/>
      <c r="K11162" s="3168"/>
      <c r="L11162" s="3085"/>
      <c r="M11162" s="3085"/>
      <c r="N11162" s="3085"/>
      <c r="P11162" s="3206"/>
    </row>
    <row r="11163" spans="1:16" s="3084" customFormat="1" ht="15">
      <c r="A11163" s="3085"/>
      <c r="K11163" s="3168"/>
      <c r="L11163" s="3085"/>
      <c r="M11163" s="3085"/>
      <c r="N11163" s="3085"/>
      <c r="P11163" s="3206"/>
    </row>
    <row r="11164" spans="1:16" s="3084" customFormat="1" ht="15">
      <c r="A11164" s="3085"/>
      <c r="K11164" s="3168"/>
      <c r="L11164" s="3085"/>
      <c r="M11164" s="3085"/>
      <c r="N11164" s="3085"/>
      <c r="P11164" s="3206"/>
    </row>
    <row r="11165" spans="1:16" s="3084" customFormat="1" ht="15">
      <c r="A11165" s="3085"/>
      <c r="K11165" s="3168"/>
      <c r="L11165" s="3085"/>
      <c r="M11165" s="3085"/>
      <c r="N11165" s="3085"/>
      <c r="P11165" s="3206"/>
    </row>
    <row r="11166" spans="1:16" s="3084" customFormat="1" ht="15">
      <c r="A11166" s="3085"/>
      <c r="K11166" s="3168"/>
      <c r="L11166" s="3085"/>
      <c r="M11166" s="3085"/>
      <c r="N11166" s="3085"/>
      <c r="P11166" s="3206"/>
    </row>
    <row r="11167" spans="1:16" s="3084" customFormat="1" ht="15">
      <c r="A11167" s="3085"/>
      <c r="K11167" s="3168"/>
      <c r="L11167" s="3085"/>
      <c r="M11167" s="3085"/>
      <c r="N11167" s="3085"/>
      <c r="P11167" s="3206"/>
    </row>
    <row r="11168" spans="1:16" s="3084" customFormat="1" ht="15">
      <c r="A11168" s="3085"/>
      <c r="K11168" s="3168"/>
      <c r="L11168" s="3085"/>
      <c r="M11168" s="3085"/>
      <c r="N11168" s="3085"/>
      <c r="P11168" s="3206"/>
    </row>
    <row r="11169" spans="1:16" s="3084" customFormat="1" ht="15">
      <c r="A11169" s="3085"/>
      <c r="K11169" s="3168"/>
      <c r="L11169" s="3085"/>
      <c r="M11169" s="3085"/>
      <c r="N11169" s="3085"/>
      <c r="P11169" s="3206"/>
    </row>
    <row r="11170" spans="1:16" s="3084" customFormat="1" ht="15">
      <c r="A11170" s="3085"/>
      <c r="K11170" s="3168"/>
      <c r="L11170" s="3085"/>
      <c r="M11170" s="3085"/>
      <c r="N11170" s="3085"/>
      <c r="P11170" s="3206"/>
    </row>
    <row r="11171" spans="1:16" s="3084" customFormat="1" ht="15">
      <c r="A11171" s="3085"/>
      <c r="K11171" s="3168"/>
      <c r="L11171" s="3085"/>
      <c r="M11171" s="3085"/>
      <c r="N11171" s="3085"/>
      <c r="P11171" s="3206"/>
    </row>
    <row r="11172" spans="1:16" s="3084" customFormat="1" ht="15">
      <c r="A11172" s="3085"/>
      <c r="K11172" s="3168"/>
      <c r="L11172" s="3085"/>
      <c r="M11172" s="3085"/>
      <c r="N11172" s="3085"/>
      <c r="P11172" s="3206"/>
    </row>
    <row r="11173" spans="1:16" s="3084" customFormat="1" ht="15">
      <c r="A11173" s="3085"/>
      <c r="K11173" s="3168"/>
      <c r="L11173" s="3085"/>
      <c r="M11173" s="3085"/>
      <c r="N11173" s="3085"/>
      <c r="P11173" s="3206"/>
    </row>
    <row r="11174" spans="1:16" s="3084" customFormat="1" ht="15">
      <c r="A11174" s="3085"/>
      <c r="K11174" s="3168"/>
      <c r="L11174" s="3085"/>
      <c r="M11174" s="3085"/>
      <c r="N11174" s="3085"/>
      <c r="P11174" s="3206"/>
    </row>
    <row r="11175" spans="1:16" s="3084" customFormat="1" ht="15">
      <c r="A11175" s="3085"/>
      <c r="K11175" s="3168"/>
      <c r="L11175" s="3085"/>
      <c r="M11175" s="3085"/>
      <c r="N11175" s="3085"/>
      <c r="P11175" s="3206"/>
    </row>
    <row r="11176" spans="1:16" s="3084" customFormat="1" ht="15">
      <c r="A11176" s="3085"/>
      <c r="K11176" s="3168"/>
      <c r="L11176" s="3085"/>
      <c r="M11176" s="3085"/>
      <c r="N11176" s="3085"/>
      <c r="P11176" s="3206"/>
    </row>
    <row r="11177" spans="1:16" s="3084" customFormat="1" ht="15">
      <c r="A11177" s="3085"/>
      <c r="K11177" s="3168"/>
      <c r="L11177" s="3085"/>
      <c r="M11177" s="3085"/>
      <c r="N11177" s="3085"/>
      <c r="P11177" s="3206"/>
    </row>
    <row r="11178" spans="1:16" s="3084" customFormat="1" ht="15">
      <c r="A11178" s="3085"/>
      <c r="K11178" s="3168"/>
      <c r="L11178" s="3085"/>
      <c r="M11178" s="3085"/>
      <c r="N11178" s="3085"/>
      <c r="P11178" s="3206"/>
    </row>
    <row r="11179" spans="1:16" s="3084" customFormat="1" ht="15">
      <c r="A11179" s="3085"/>
      <c r="K11179" s="3168"/>
      <c r="L11179" s="3085"/>
      <c r="M11179" s="3085"/>
      <c r="N11179" s="3085"/>
      <c r="P11179" s="3206"/>
    </row>
    <row r="11180" spans="1:16" s="3084" customFormat="1" ht="15">
      <c r="A11180" s="3085"/>
      <c r="K11180" s="3168"/>
      <c r="L11180" s="3085"/>
      <c r="M11180" s="3085"/>
      <c r="N11180" s="3085"/>
      <c r="P11180" s="3206"/>
    </row>
    <row r="11181" spans="1:16" s="3084" customFormat="1" ht="15">
      <c r="A11181" s="3085"/>
      <c r="K11181" s="3168"/>
      <c r="L11181" s="3085"/>
      <c r="M11181" s="3085"/>
      <c r="N11181" s="3085"/>
      <c r="P11181" s="3206"/>
    </row>
    <row r="11182" spans="1:16" s="3084" customFormat="1" ht="15">
      <c r="A11182" s="3085"/>
      <c r="K11182" s="3168"/>
      <c r="L11182" s="3085"/>
      <c r="M11182" s="3085"/>
      <c r="N11182" s="3085"/>
      <c r="P11182" s="3206"/>
    </row>
    <row r="11183" spans="1:16" s="3084" customFormat="1" ht="15">
      <c r="A11183" s="3085"/>
      <c r="K11183" s="3168"/>
      <c r="L11183" s="3085"/>
      <c r="M11183" s="3085"/>
      <c r="N11183" s="3085"/>
      <c r="P11183" s="3206"/>
    </row>
    <row r="11184" spans="1:16" s="3084" customFormat="1" ht="15">
      <c r="A11184" s="3085"/>
      <c r="K11184" s="3168"/>
      <c r="L11184" s="3085"/>
      <c r="M11184" s="3085"/>
      <c r="N11184" s="3085"/>
      <c r="P11184" s="3206"/>
    </row>
    <row r="11185" spans="1:16" s="3084" customFormat="1" ht="15">
      <c r="A11185" s="3085"/>
      <c r="K11185" s="3168"/>
      <c r="L11185" s="3085"/>
      <c r="M11185" s="3085"/>
      <c r="N11185" s="3085"/>
      <c r="P11185" s="3206"/>
    </row>
    <row r="11186" spans="1:16" s="3084" customFormat="1" ht="15">
      <c r="A11186" s="3085"/>
      <c r="K11186" s="3168"/>
      <c r="L11186" s="3085"/>
      <c r="M11186" s="3085"/>
      <c r="N11186" s="3085"/>
      <c r="P11186" s="3206"/>
    </row>
    <row r="11187" spans="1:16" s="3084" customFormat="1" ht="15">
      <c r="A11187" s="3085"/>
      <c r="K11187" s="3168"/>
      <c r="L11187" s="3085"/>
      <c r="M11187" s="3085"/>
      <c r="N11187" s="3085"/>
      <c r="P11187" s="3206"/>
    </row>
    <row r="11188" spans="1:16" s="3084" customFormat="1" ht="15">
      <c r="A11188" s="3085"/>
      <c r="K11188" s="3168"/>
      <c r="L11188" s="3085"/>
      <c r="M11188" s="3085"/>
      <c r="N11188" s="3085"/>
      <c r="P11188" s="3206"/>
    </row>
    <row r="11189" spans="1:16" s="3084" customFormat="1" ht="15">
      <c r="A11189" s="3085"/>
      <c r="K11189" s="3168"/>
      <c r="L11189" s="3085"/>
      <c r="M11189" s="3085"/>
      <c r="N11189" s="3085"/>
      <c r="P11189" s="3206"/>
    </row>
    <row r="11190" spans="1:16" s="3084" customFormat="1" ht="15">
      <c r="A11190" s="3085"/>
      <c r="K11190" s="3168"/>
      <c r="L11190" s="3085"/>
      <c r="M11190" s="3085"/>
      <c r="N11190" s="3085"/>
      <c r="P11190" s="3206"/>
    </row>
    <row r="11191" spans="1:16" s="3084" customFormat="1" ht="15">
      <c r="A11191" s="3085"/>
      <c r="K11191" s="3168"/>
      <c r="L11191" s="3085"/>
      <c r="M11191" s="3085"/>
      <c r="N11191" s="3085"/>
      <c r="P11191" s="3206"/>
    </row>
    <row r="11192" spans="1:16" s="3084" customFormat="1" ht="15">
      <c r="A11192" s="3085"/>
      <c r="K11192" s="3168"/>
      <c r="L11192" s="3085"/>
      <c r="M11192" s="3085"/>
      <c r="N11192" s="3085"/>
      <c r="P11192" s="3206"/>
    </row>
    <row r="11193" spans="1:16" s="3084" customFormat="1" ht="15">
      <c r="A11193" s="3085"/>
      <c r="K11193" s="3168"/>
      <c r="L11193" s="3085"/>
      <c r="M11193" s="3085"/>
      <c r="N11193" s="3085"/>
      <c r="P11193" s="3206"/>
    </row>
    <row r="11194" spans="1:16" s="3084" customFormat="1" ht="15">
      <c r="A11194" s="3085"/>
      <c r="K11194" s="3168"/>
      <c r="L11194" s="3085"/>
      <c r="M11194" s="3085"/>
      <c r="N11194" s="3085"/>
      <c r="P11194" s="3206"/>
    </row>
    <row r="11195" spans="1:16" s="3084" customFormat="1" ht="15">
      <c r="A11195" s="3085"/>
      <c r="K11195" s="3168"/>
      <c r="L11195" s="3085"/>
      <c r="M11195" s="3085"/>
      <c r="N11195" s="3085"/>
      <c r="P11195" s="3206"/>
    </row>
    <row r="11196" spans="1:16" s="3084" customFormat="1" ht="15">
      <c r="A11196" s="3085"/>
      <c r="K11196" s="3168"/>
      <c r="L11196" s="3085"/>
      <c r="M11196" s="3085"/>
      <c r="N11196" s="3085"/>
      <c r="P11196" s="3206"/>
    </row>
    <row r="11197" spans="1:16" s="3084" customFormat="1" ht="15">
      <c r="A11197" s="3085"/>
      <c r="K11197" s="3168"/>
      <c r="L11197" s="3085"/>
      <c r="M11197" s="3085"/>
      <c r="N11197" s="3085"/>
      <c r="P11197" s="3206"/>
    </row>
    <row r="11198" spans="1:16" s="3084" customFormat="1" ht="15">
      <c r="A11198" s="3085"/>
      <c r="K11198" s="3168"/>
      <c r="L11198" s="3085"/>
      <c r="M11198" s="3085"/>
      <c r="N11198" s="3085"/>
      <c r="P11198" s="3206"/>
    </row>
    <row r="11199" spans="1:16" s="3084" customFormat="1" ht="15">
      <c r="A11199" s="3085"/>
      <c r="K11199" s="3168"/>
      <c r="L11199" s="3085"/>
      <c r="M11199" s="3085"/>
      <c r="N11199" s="3085"/>
      <c r="P11199" s="3206"/>
    </row>
    <row r="11200" spans="1:16" s="3084" customFormat="1" ht="15">
      <c r="A11200" s="3085"/>
      <c r="K11200" s="3168"/>
      <c r="L11200" s="3085"/>
      <c r="M11200" s="3085"/>
      <c r="N11200" s="3085"/>
      <c r="P11200" s="3206"/>
    </row>
    <row r="11201" spans="1:16" s="3084" customFormat="1" ht="15">
      <c r="A11201" s="3085"/>
      <c r="K11201" s="3168"/>
      <c r="L11201" s="3085"/>
      <c r="M11201" s="3085"/>
      <c r="N11201" s="3085"/>
      <c r="P11201" s="3206"/>
    </row>
    <row r="11202" spans="1:16" s="3084" customFormat="1" ht="15">
      <c r="A11202" s="3085"/>
      <c r="K11202" s="3168"/>
      <c r="L11202" s="3085"/>
      <c r="M11202" s="3085"/>
      <c r="N11202" s="3085"/>
      <c r="P11202" s="3206"/>
    </row>
    <row r="11203" spans="1:16" s="3084" customFormat="1" ht="15">
      <c r="A11203" s="3085"/>
      <c r="K11203" s="3168"/>
      <c r="L11203" s="3085"/>
      <c r="M11203" s="3085"/>
      <c r="N11203" s="3085"/>
      <c r="P11203" s="3206"/>
    </row>
    <row r="11204" spans="1:16" s="3084" customFormat="1" ht="15">
      <c r="A11204" s="3085"/>
      <c r="K11204" s="3168"/>
      <c r="L11204" s="3085"/>
      <c r="M11204" s="3085"/>
      <c r="N11204" s="3085"/>
      <c r="P11204" s="3206"/>
    </row>
    <row r="11205" spans="1:16" s="3084" customFormat="1" ht="15">
      <c r="A11205" s="3085"/>
      <c r="K11205" s="3168"/>
      <c r="L11205" s="3085"/>
      <c r="M11205" s="3085"/>
      <c r="N11205" s="3085"/>
      <c r="P11205" s="3206"/>
    </row>
    <row r="11206" spans="1:16" s="3084" customFormat="1" ht="15">
      <c r="A11206" s="3085"/>
      <c r="K11206" s="3168"/>
      <c r="L11206" s="3085"/>
      <c r="M11206" s="3085"/>
      <c r="N11206" s="3085"/>
      <c r="P11206" s="3206"/>
    </row>
    <row r="11207" spans="1:16" s="3084" customFormat="1" ht="15">
      <c r="A11207" s="3085"/>
      <c r="K11207" s="3168"/>
      <c r="L11207" s="3085"/>
      <c r="M11207" s="3085"/>
      <c r="N11207" s="3085"/>
      <c r="P11207" s="3206"/>
    </row>
    <row r="11208" spans="1:16" s="3084" customFormat="1" ht="15">
      <c r="A11208" s="3085"/>
      <c r="K11208" s="3168"/>
      <c r="L11208" s="3085"/>
      <c r="M11208" s="3085"/>
      <c r="N11208" s="3085"/>
      <c r="P11208" s="3206"/>
    </row>
    <row r="11209" spans="1:16" s="3084" customFormat="1" ht="15">
      <c r="A11209" s="3085"/>
      <c r="K11209" s="3168"/>
      <c r="L11209" s="3085"/>
      <c r="M11209" s="3085"/>
      <c r="N11209" s="3085"/>
      <c r="P11209" s="3206"/>
    </row>
    <row r="11210" spans="1:16" s="3084" customFormat="1" ht="15">
      <c r="A11210" s="3085"/>
      <c r="K11210" s="3168"/>
      <c r="L11210" s="3085"/>
      <c r="M11210" s="3085"/>
      <c r="N11210" s="3085"/>
      <c r="P11210" s="3206"/>
    </row>
    <row r="11211" spans="1:16" s="3084" customFormat="1" ht="15">
      <c r="A11211" s="3085"/>
      <c r="K11211" s="3168"/>
      <c r="L11211" s="3085"/>
      <c r="M11211" s="3085"/>
      <c r="N11211" s="3085"/>
      <c r="P11211" s="3206"/>
    </row>
    <row r="11212" spans="1:16" s="3084" customFormat="1" ht="15">
      <c r="A11212" s="3085"/>
      <c r="K11212" s="3168"/>
      <c r="L11212" s="3085"/>
      <c r="M11212" s="3085"/>
      <c r="N11212" s="3085"/>
      <c r="P11212" s="3206"/>
    </row>
    <row r="11213" spans="1:16" s="3084" customFormat="1" ht="15">
      <c r="A11213" s="3085"/>
      <c r="K11213" s="3168"/>
      <c r="L11213" s="3085"/>
      <c r="M11213" s="3085"/>
      <c r="N11213" s="3085"/>
      <c r="P11213" s="3206"/>
    </row>
    <row r="11214" spans="1:16" s="3084" customFormat="1" ht="15">
      <c r="A11214" s="3085"/>
      <c r="K11214" s="3168"/>
      <c r="L11214" s="3085"/>
      <c r="M11214" s="3085"/>
      <c r="N11214" s="3085"/>
      <c r="P11214" s="3206"/>
    </row>
    <row r="11215" spans="1:16" s="3084" customFormat="1" ht="15">
      <c r="A11215" s="3085"/>
      <c r="K11215" s="3168"/>
      <c r="L11215" s="3085"/>
      <c r="M11215" s="3085"/>
      <c r="N11215" s="3085"/>
      <c r="P11215" s="3206"/>
    </row>
    <row r="11216" spans="1:16" s="3084" customFormat="1" ht="15">
      <c r="A11216" s="3085"/>
      <c r="K11216" s="3168"/>
      <c r="L11216" s="3085"/>
      <c r="M11216" s="3085"/>
      <c r="N11216" s="3085"/>
      <c r="P11216" s="3206"/>
    </row>
    <row r="11217" spans="1:16" s="3084" customFormat="1" ht="15">
      <c r="A11217" s="3085"/>
      <c r="K11217" s="3168"/>
      <c r="L11217" s="3085"/>
      <c r="M11217" s="3085"/>
      <c r="N11217" s="3085"/>
      <c r="P11217" s="3206"/>
    </row>
    <row r="11218" spans="1:16" s="3084" customFormat="1" ht="15">
      <c r="A11218" s="3085"/>
      <c r="K11218" s="3168"/>
      <c r="L11218" s="3085"/>
      <c r="M11218" s="3085"/>
      <c r="N11218" s="3085"/>
      <c r="P11218" s="3206"/>
    </row>
    <row r="11219" spans="1:16" s="3084" customFormat="1" ht="15">
      <c r="A11219" s="3085"/>
      <c r="K11219" s="3168"/>
      <c r="L11219" s="3085"/>
      <c r="M11219" s="3085"/>
      <c r="N11219" s="3085"/>
      <c r="P11219" s="3206"/>
    </row>
    <row r="11220" spans="1:16" s="3084" customFormat="1" ht="15">
      <c r="A11220" s="3085"/>
      <c r="K11220" s="3168"/>
      <c r="L11220" s="3085"/>
      <c r="M11220" s="3085"/>
      <c r="N11220" s="3085"/>
      <c r="P11220" s="3206"/>
    </row>
    <row r="11221" spans="1:16" s="3084" customFormat="1" ht="15">
      <c r="A11221" s="3085"/>
      <c r="K11221" s="3168"/>
      <c r="L11221" s="3085"/>
      <c r="M11221" s="3085"/>
      <c r="N11221" s="3085"/>
      <c r="P11221" s="3206"/>
    </row>
    <row r="11222" spans="1:16" s="3084" customFormat="1" ht="15">
      <c r="A11222" s="3085"/>
      <c r="K11222" s="3168"/>
      <c r="L11222" s="3085"/>
      <c r="M11222" s="3085"/>
      <c r="N11222" s="3085"/>
      <c r="P11222" s="3206"/>
    </row>
    <row r="11223" spans="1:16" s="3084" customFormat="1" ht="15">
      <c r="A11223" s="3085"/>
      <c r="K11223" s="3168"/>
      <c r="L11223" s="3085"/>
      <c r="M11223" s="3085"/>
      <c r="N11223" s="3085"/>
      <c r="P11223" s="3206"/>
    </row>
    <row r="11224" spans="1:16" s="3084" customFormat="1" ht="15">
      <c r="A11224" s="3085"/>
      <c r="K11224" s="3168"/>
      <c r="L11224" s="3085"/>
      <c r="M11224" s="3085"/>
      <c r="N11224" s="3085"/>
      <c r="P11224" s="3206"/>
    </row>
    <row r="11225" spans="1:16" s="3084" customFormat="1" ht="15">
      <c r="A11225" s="3085"/>
      <c r="K11225" s="3168"/>
      <c r="L11225" s="3085"/>
      <c r="M11225" s="3085"/>
      <c r="N11225" s="3085"/>
      <c r="P11225" s="3206"/>
    </row>
    <row r="11226" spans="1:16" s="3084" customFormat="1" ht="15">
      <c r="A11226" s="3085"/>
      <c r="K11226" s="3168"/>
      <c r="L11226" s="3085"/>
      <c r="M11226" s="3085"/>
      <c r="N11226" s="3085"/>
      <c r="P11226" s="3206"/>
    </row>
    <row r="11227" spans="1:16" s="3084" customFormat="1" ht="15">
      <c r="A11227" s="3085"/>
      <c r="K11227" s="3168"/>
      <c r="L11227" s="3085"/>
      <c r="M11227" s="3085"/>
      <c r="N11227" s="3085"/>
      <c r="P11227" s="3206"/>
    </row>
    <row r="11228" spans="1:16" s="3084" customFormat="1" ht="15">
      <c r="A11228" s="3085"/>
      <c r="K11228" s="3168"/>
      <c r="L11228" s="3085"/>
      <c r="M11228" s="3085"/>
      <c r="N11228" s="3085"/>
      <c r="P11228" s="3206"/>
    </row>
    <row r="11229" spans="1:16" s="3084" customFormat="1" ht="15">
      <c r="A11229" s="3085"/>
      <c r="K11229" s="3168"/>
      <c r="L11229" s="3085"/>
      <c r="M11229" s="3085"/>
      <c r="N11229" s="3085"/>
      <c r="P11229" s="3206"/>
    </row>
    <row r="11230" spans="1:16" s="3084" customFormat="1" ht="15">
      <c r="A11230" s="3085"/>
      <c r="K11230" s="3168"/>
      <c r="L11230" s="3085"/>
      <c r="M11230" s="3085"/>
      <c r="N11230" s="3085"/>
      <c r="P11230" s="3206"/>
    </row>
    <row r="11231" spans="1:16" s="3084" customFormat="1" ht="15">
      <c r="A11231" s="3085"/>
      <c r="K11231" s="3168"/>
      <c r="L11231" s="3085"/>
      <c r="M11231" s="3085"/>
      <c r="N11231" s="3085"/>
      <c r="P11231" s="3206"/>
    </row>
    <row r="11232" spans="1:16" s="3084" customFormat="1" ht="15">
      <c r="A11232" s="3085"/>
      <c r="K11232" s="3168"/>
      <c r="L11232" s="3085"/>
      <c r="M11232" s="3085"/>
      <c r="N11232" s="3085"/>
      <c r="P11232" s="3206"/>
    </row>
    <row r="11233" spans="1:16" s="3084" customFormat="1" ht="15">
      <c r="A11233" s="3085"/>
      <c r="K11233" s="3168"/>
      <c r="L11233" s="3085"/>
      <c r="M11233" s="3085"/>
      <c r="N11233" s="3085"/>
      <c r="P11233" s="3206"/>
    </row>
    <row r="11234" spans="1:16" s="3084" customFormat="1" ht="15">
      <c r="A11234" s="3085"/>
      <c r="K11234" s="3168"/>
      <c r="L11234" s="3085"/>
      <c r="M11234" s="3085"/>
      <c r="N11234" s="3085"/>
      <c r="P11234" s="3206"/>
    </row>
    <row r="11235" spans="1:16" s="3084" customFormat="1" ht="15">
      <c r="A11235" s="3085"/>
      <c r="K11235" s="3168"/>
      <c r="L11235" s="3085"/>
      <c r="M11235" s="3085"/>
      <c r="N11235" s="3085"/>
      <c r="P11235" s="3206"/>
    </row>
    <row r="11236" spans="1:16" s="3084" customFormat="1" ht="15">
      <c r="A11236" s="3085"/>
      <c r="K11236" s="3168"/>
      <c r="L11236" s="3085"/>
      <c r="M11236" s="3085"/>
      <c r="N11236" s="3085"/>
      <c r="P11236" s="3206"/>
    </row>
    <row r="11237" spans="1:16" s="3084" customFormat="1" ht="15">
      <c r="A11237" s="3085"/>
      <c r="K11237" s="3168"/>
      <c r="L11237" s="3085"/>
      <c r="M11237" s="3085"/>
      <c r="N11237" s="3085"/>
      <c r="P11237" s="3206"/>
    </row>
    <row r="11238" spans="1:16" s="3084" customFormat="1" ht="15">
      <c r="A11238" s="3085"/>
      <c r="K11238" s="3168"/>
      <c r="L11238" s="3085"/>
      <c r="M11238" s="3085"/>
      <c r="N11238" s="3085"/>
      <c r="P11238" s="3206"/>
    </row>
    <row r="11239" spans="1:16" s="3084" customFormat="1" ht="15">
      <c r="A11239" s="3085"/>
      <c r="K11239" s="3168"/>
      <c r="L11239" s="3085"/>
      <c r="M11239" s="3085"/>
      <c r="N11239" s="3085"/>
      <c r="P11239" s="3206"/>
    </row>
    <row r="11240" spans="1:16" s="3084" customFormat="1" ht="15">
      <c r="A11240" s="3085"/>
      <c r="K11240" s="3168"/>
      <c r="L11240" s="3085"/>
      <c r="M11240" s="3085"/>
      <c r="N11240" s="3085"/>
      <c r="P11240" s="3206"/>
    </row>
    <row r="11241" spans="1:16" s="3084" customFormat="1" ht="15">
      <c r="A11241" s="3085"/>
      <c r="K11241" s="3168"/>
      <c r="L11241" s="3085"/>
      <c r="M11241" s="3085"/>
      <c r="N11241" s="3085"/>
      <c r="P11241" s="3206"/>
    </row>
    <row r="11242" spans="1:16" s="3084" customFormat="1" ht="15">
      <c r="A11242" s="3085"/>
      <c r="K11242" s="3168"/>
      <c r="L11242" s="3085"/>
      <c r="M11242" s="3085"/>
      <c r="N11242" s="3085"/>
      <c r="P11242" s="3206"/>
    </row>
    <row r="11243" spans="1:16" s="3084" customFormat="1" ht="15">
      <c r="A11243" s="3085"/>
      <c r="K11243" s="3168"/>
      <c r="L11243" s="3085"/>
      <c r="M11243" s="3085"/>
      <c r="N11243" s="3085"/>
      <c r="P11243" s="3206"/>
    </row>
    <row r="11244" spans="1:16" s="3084" customFormat="1" ht="15">
      <c r="A11244" s="3085"/>
      <c r="K11244" s="3168"/>
      <c r="L11244" s="3085"/>
      <c r="M11244" s="3085"/>
      <c r="N11244" s="3085"/>
      <c r="P11244" s="3206"/>
    </row>
    <row r="11245" spans="1:16" s="3084" customFormat="1" ht="15">
      <c r="A11245" s="3085"/>
      <c r="K11245" s="3168"/>
      <c r="L11245" s="3085"/>
      <c r="M11245" s="3085"/>
      <c r="N11245" s="3085"/>
      <c r="P11245" s="3206"/>
    </row>
    <row r="11246" spans="1:16" s="3084" customFormat="1" ht="15">
      <c r="A11246" s="3085"/>
      <c r="K11246" s="3168"/>
      <c r="L11246" s="3085"/>
      <c r="M11246" s="3085"/>
      <c r="N11246" s="3085"/>
      <c r="P11246" s="3206"/>
    </row>
    <row r="11247" spans="1:16" s="3084" customFormat="1" ht="15">
      <c r="A11247" s="3085"/>
      <c r="K11247" s="3168"/>
      <c r="L11247" s="3085"/>
      <c r="M11247" s="3085"/>
      <c r="N11247" s="3085"/>
      <c r="P11247" s="3206"/>
    </row>
    <row r="11248" spans="1:16" s="3084" customFormat="1" ht="15">
      <c r="A11248" s="3085"/>
      <c r="K11248" s="3168"/>
      <c r="L11248" s="3085"/>
      <c r="M11248" s="3085"/>
      <c r="N11248" s="3085"/>
      <c r="P11248" s="3206"/>
    </row>
    <row r="11249" spans="1:16" s="3084" customFormat="1" ht="15">
      <c r="A11249" s="3085"/>
      <c r="K11249" s="3168"/>
      <c r="L11249" s="3085"/>
      <c r="M11249" s="3085"/>
      <c r="N11249" s="3085"/>
      <c r="P11249" s="3206"/>
    </row>
    <row r="11250" spans="1:16" s="3084" customFormat="1" ht="15">
      <c r="A11250" s="3085"/>
      <c r="K11250" s="3168"/>
      <c r="L11250" s="3085"/>
      <c r="M11250" s="3085"/>
      <c r="N11250" s="3085"/>
      <c r="P11250" s="3206"/>
    </row>
    <row r="11251" spans="1:16" s="3084" customFormat="1" ht="15">
      <c r="A11251" s="3085"/>
      <c r="K11251" s="3168"/>
      <c r="L11251" s="3085"/>
      <c r="M11251" s="3085"/>
      <c r="N11251" s="3085"/>
      <c r="P11251" s="3206"/>
    </row>
    <row r="11252" spans="1:16" s="3084" customFormat="1" ht="15">
      <c r="A11252" s="3085"/>
      <c r="K11252" s="3168"/>
      <c r="L11252" s="3085"/>
      <c r="M11252" s="3085"/>
      <c r="N11252" s="3085"/>
      <c r="P11252" s="3206"/>
    </row>
    <row r="11253" spans="1:16" s="3084" customFormat="1" ht="15">
      <c r="A11253" s="3085"/>
      <c r="K11253" s="3168"/>
      <c r="L11253" s="3085"/>
      <c r="M11253" s="3085"/>
      <c r="N11253" s="3085"/>
      <c r="P11253" s="3206"/>
    </row>
    <row r="11254" spans="1:16" s="3084" customFormat="1" ht="15">
      <c r="A11254" s="3085"/>
      <c r="K11254" s="3168"/>
      <c r="L11254" s="3085"/>
      <c r="M11254" s="3085"/>
      <c r="N11254" s="3085"/>
      <c r="P11254" s="3206"/>
    </row>
    <row r="11255" spans="1:16" s="3084" customFormat="1" ht="15">
      <c r="A11255" s="3085"/>
      <c r="K11255" s="3168"/>
      <c r="L11255" s="3085"/>
      <c r="M11255" s="3085"/>
      <c r="N11255" s="3085"/>
      <c r="P11255" s="3206"/>
    </row>
    <row r="11256" spans="1:16" s="3084" customFormat="1" ht="15">
      <c r="A11256" s="3085"/>
      <c r="K11256" s="3168"/>
      <c r="L11256" s="3085"/>
      <c r="M11256" s="3085"/>
      <c r="N11256" s="3085"/>
      <c r="P11256" s="3206"/>
    </row>
    <row r="11257" spans="1:16" s="3084" customFormat="1" ht="15">
      <c r="A11257" s="3085"/>
      <c r="K11257" s="3168"/>
      <c r="L11257" s="3085"/>
      <c r="M11257" s="3085"/>
      <c r="N11257" s="3085"/>
      <c r="P11257" s="3206"/>
    </row>
    <row r="11258" spans="1:16" s="3084" customFormat="1" ht="15">
      <c r="A11258" s="3085"/>
      <c r="K11258" s="3168"/>
      <c r="L11258" s="3085"/>
      <c r="M11258" s="3085"/>
      <c r="N11258" s="3085"/>
      <c r="P11258" s="3206"/>
    </row>
    <row r="11259" spans="1:16" s="3084" customFormat="1" ht="15">
      <c r="A11259" s="3085"/>
      <c r="K11259" s="3168"/>
      <c r="L11259" s="3085"/>
      <c r="M11259" s="3085"/>
      <c r="N11259" s="3085"/>
      <c r="P11259" s="3206"/>
    </row>
    <row r="11260" spans="1:16" s="3084" customFormat="1" ht="15">
      <c r="A11260" s="3085"/>
      <c r="K11260" s="3168"/>
      <c r="L11260" s="3085"/>
      <c r="M11260" s="3085"/>
      <c r="N11260" s="3085"/>
      <c r="P11260" s="3206"/>
    </row>
    <row r="11261" spans="1:16" s="3084" customFormat="1" ht="15">
      <c r="A11261" s="3085"/>
      <c r="K11261" s="3168"/>
      <c r="L11261" s="3085"/>
      <c r="M11261" s="3085"/>
      <c r="N11261" s="3085"/>
      <c r="P11261" s="3206"/>
    </row>
    <row r="11262" spans="1:16" s="3084" customFormat="1" ht="15">
      <c r="A11262" s="3085"/>
      <c r="K11262" s="3168"/>
      <c r="L11262" s="3085"/>
      <c r="M11262" s="3085"/>
      <c r="N11262" s="3085"/>
      <c r="P11262" s="3206"/>
    </row>
    <row r="11263" spans="1:16" s="3084" customFormat="1" ht="15">
      <c r="A11263" s="3085"/>
      <c r="K11263" s="3168"/>
      <c r="L11263" s="3085"/>
      <c r="M11263" s="3085"/>
      <c r="N11263" s="3085"/>
      <c r="P11263" s="3206"/>
    </row>
    <row r="11264" spans="1:16" s="3084" customFormat="1" ht="15">
      <c r="A11264" s="3085"/>
      <c r="K11264" s="3168"/>
      <c r="L11264" s="3085"/>
      <c r="M11264" s="3085"/>
      <c r="N11264" s="3085"/>
      <c r="P11264" s="3206"/>
    </row>
    <row r="11265" spans="1:16" s="3084" customFormat="1" ht="15">
      <c r="A11265" s="3085"/>
      <c r="K11265" s="3168"/>
      <c r="L11265" s="3085"/>
      <c r="M11265" s="3085"/>
      <c r="N11265" s="3085"/>
      <c r="P11265" s="3206"/>
    </row>
    <row r="11266" spans="1:16" s="3084" customFormat="1" ht="15">
      <c r="A11266" s="3085"/>
      <c r="K11266" s="3168"/>
      <c r="L11266" s="3085"/>
      <c r="M11266" s="3085"/>
      <c r="N11266" s="3085"/>
      <c r="P11266" s="3206"/>
    </row>
    <row r="11267" spans="1:16" s="3084" customFormat="1" ht="15">
      <c r="A11267" s="3085"/>
      <c r="K11267" s="3168"/>
      <c r="L11267" s="3085"/>
      <c r="M11267" s="3085"/>
      <c r="N11267" s="3085"/>
      <c r="P11267" s="3206"/>
    </row>
    <row r="11268" spans="1:16" s="3084" customFormat="1" ht="15">
      <c r="A11268" s="3085"/>
      <c r="K11268" s="3168"/>
      <c r="L11268" s="3085"/>
      <c r="M11268" s="3085"/>
      <c r="N11268" s="3085"/>
      <c r="P11268" s="3206"/>
    </row>
    <row r="11269" spans="1:16" s="3084" customFormat="1" ht="15">
      <c r="A11269" s="3085"/>
      <c r="K11269" s="3168"/>
      <c r="L11269" s="3085"/>
      <c r="M11269" s="3085"/>
      <c r="N11269" s="3085"/>
      <c r="P11269" s="3206"/>
    </row>
    <row r="11270" spans="1:16" s="3084" customFormat="1" ht="15">
      <c r="A11270" s="3085"/>
      <c r="K11270" s="3168"/>
      <c r="L11270" s="3085"/>
      <c r="M11270" s="3085"/>
      <c r="N11270" s="3085"/>
      <c r="P11270" s="3206"/>
    </row>
    <row r="11271" spans="1:16" s="3084" customFormat="1" ht="15">
      <c r="A11271" s="3085"/>
      <c r="K11271" s="3168"/>
      <c r="L11271" s="3085"/>
      <c r="M11271" s="3085"/>
      <c r="N11271" s="3085"/>
      <c r="P11271" s="3206"/>
    </row>
    <row r="11272" spans="1:16" s="3084" customFormat="1" ht="15">
      <c r="A11272" s="3085"/>
      <c r="K11272" s="3168"/>
      <c r="L11272" s="3085"/>
      <c r="M11272" s="3085"/>
      <c r="N11272" s="3085"/>
      <c r="P11272" s="3206"/>
    </row>
    <row r="11273" spans="1:16" s="3084" customFormat="1" ht="15">
      <c r="A11273" s="3085"/>
      <c r="K11273" s="3168"/>
      <c r="L11273" s="3085"/>
      <c r="M11273" s="3085"/>
      <c r="N11273" s="3085"/>
      <c r="P11273" s="3206"/>
    </row>
    <row r="11274" spans="1:16" s="3084" customFormat="1" ht="15">
      <c r="A11274" s="3085"/>
      <c r="K11274" s="3168"/>
      <c r="L11274" s="3085"/>
      <c r="M11274" s="3085"/>
      <c r="N11274" s="3085"/>
      <c r="P11274" s="3206"/>
    </row>
    <row r="11275" spans="1:16" s="3084" customFormat="1" ht="15">
      <c r="A11275" s="3085"/>
      <c r="K11275" s="3168"/>
      <c r="L11275" s="3085"/>
      <c r="M11275" s="3085"/>
      <c r="N11275" s="3085"/>
      <c r="P11275" s="3206"/>
    </row>
    <row r="11276" spans="1:16" s="3084" customFormat="1" ht="15">
      <c r="A11276" s="3085"/>
      <c r="K11276" s="3168"/>
      <c r="L11276" s="3085"/>
      <c r="M11276" s="3085"/>
      <c r="N11276" s="3085"/>
      <c r="P11276" s="3206"/>
    </row>
    <row r="11277" spans="1:16" s="3084" customFormat="1" ht="15">
      <c r="A11277" s="3085"/>
      <c r="K11277" s="3168"/>
      <c r="L11277" s="3085"/>
      <c r="M11277" s="3085"/>
      <c r="N11277" s="3085"/>
      <c r="P11277" s="3206"/>
    </row>
    <row r="11278" spans="1:16" s="3084" customFormat="1" ht="15">
      <c r="A11278" s="3085"/>
      <c r="K11278" s="3168"/>
      <c r="L11278" s="3085"/>
      <c r="M11278" s="3085"/>
      <c r="N11278" s="3085"/>
      <c r="P11278" s="3206"/>
    </row>
    <row r="11279" spans="1:16" s="3084" customFormat="1" ht="15">
      <c r="A11279" s="3085"/>
      <c r="K11279" s="3168"/>
      <c r="L11279" s="3085"/>
      <c r="M11279" s="3085"/>
      <c r="N11279" s="3085"/>
      <c r="P11279" s="3206"/>
    </row>
    <row r="11280" spans="1:16" s="3084" customFormat="1" ht="15">
      <c r="A11280" s="3085"/>
      <c r="K11280" s="3168"/>
      <c r="L11280" s="3085"/>
      <c r="M11280" s="3085"/>
      <c r="N11280" s="3085"/>
      <c r="P11280" s="3206"/>
    </row>
    <row r="11281" spans="1:16" s="3084" customFormat="1" ht="15">
      <c r="A11281" s="3085"/>
      <c r="K11281" s="3168"/>
      <c r="L11281" s="3085"/>
      <c r="M11281" s="3085"/>
      <c r="N11281" s="3085"/>
      <c r="P11281" s="3206"/>
    </row>
    <row r="11282" spans="1:16" s="3084" customFormat="1" ht="15">
      <c r="A11282" s="3085"/>
      <c r="K11282" s="3168"/>
      <c r="L11282" s="3085"/>
      <c r="M11282" s="3085"/>
      <c r="N11282" s="3085"/>
      <c r="P11282" s="3206"/>
    </row>
    <row r="11283" spans="1:16" s="3084" customFormat="1" ht="15">
      <c r="A11283" s="3085"/>
      <c r="K11283" s="3168"/>
      <c r="L11283" s="3085"/>
      <c r="M11283" s="3085"/>
      <c r="N11283" s="3085"/>
      <c r="P11283" s="3206"/>
    </row>
    <row r="11284" spans="1:16" s="3084" customFormat="1" ht="15">
      <c r="A11284" s="3085"/>
      <c r="K11284" s="3168"/>
      <c r="L11284" s="3085"/>
      <c r="M11284" s="3085"/>
      <c r="N11284" s="3085"/>
      <c r="P11284" s="3206"/>
    </row>
    <row r="11285" spans="1:16" s="3084" customFormat="1" ht="15">
      <c r="A11285" s="3085"/>
      <c r="K11285" s="3168"/>
      <c r="L11285" s="3085"/>
      <c r="M11285" s="3085"/>
      <c r="N11285" s="3085"/>
      <c r="P11285" s="3206"/>
    </row>
    <row r="11286" spans="1:16" s="3084" customFormat="1" ht="15">
      <c r="A11286" s="3085"/>
      <c r="K11286" s="3168"/>
      <c r="L11286" s="3085"/>
      <c r="M11286" s="3085"/>
      <c r="N11286" s="3085"/>
      <c r="P11286" s="3206"/>
    </row>
    <row r="11287" spans="1:16" s="3084" customFormat="1" ht="15">
      <c r="A11287" s="3085"/>
      <c r="K11287" s="3168"/>
      <c r="L11287" s="3085"/>
      <c r="M11287" s="3085"/>
      <c r="N11287" s="3085"/>
      <c r="P11287" s="3206"/>
    </row>
    <row r="11288" spans="1:16" s="3084" customFormat="1" ht="15">
      <c r="A11288" s="3085"/>
      <c r="K11288" s="3168"/>
      <c r="L11288" s="3085"/>
      <c r="M11288" s="3085"/>
      <c r="N11288" s="3085"/>
      <c r="P11288" s="3206"/>
    </row>
    <row r="11289" spans="1:16" s="3084" customFormat="1" ht="15">
      <c r="A11289" s="3085"/>
      <c r="K11289" s="3168"/>
      <c r="L11289" s="3085"/>
      <c r="M11289" s="3085"/>
      <c r="N11289" s="3085"/>
      <c r="P11289" s="3206"/>
    </row>
    <row r="11290" spans="1:16" s="3084" customFormat="1" ht="15">
      <c r="A11290" s="3085"/>
      <c r="K11290" s="3168"/>
      <c r="L11290" s="3085"/>
      <c r="M11290" s="3085"/>
      <c r="N11290" s="3085"/>
      <c r="P11290" s="3206"/>
    </row>
    <row r="11291" spans="1:16" s="3084" customFormat="1" ht="15">
      <c r="A11291" s="3085"/>
      <c r="K11291" s="3168"/>
      <c r="L11291" s="3085"/>
      <c r="M11291" s="3085"/>
      <c r="N11291" s="3085"/>
      <c r="P11291" s="3206"/>
    </row>
    <row r="11292" spans="1:16" s="3084" customFormat="1" ht="15">
      <c r="A11292" s="3085"/>
      <c r="K11292" s="3168"/>
      <c r="L11292" s="3085"/>
      <c r="M11292" s="3085"/>
      <c r="N11292" s="3085"/>
      <c r="P11292" s="3206"/>
    </row>
    <row r="11293" spans="1:16" s="3084" customFormat="1" ht="15">
      <c r="A11293" s="3085"/>
      <c r="K11293" s="3168"/>
      <c r="L11293" s="3085"/>
      <c r="M11293" s="3085"/>
      <c r="N11293" s="3085"/>
      <c r="P11293" s="3206"/>
    </row>
    <row r="11294" spans="1:16" s="3084" customFormat="1" ht="15">
      <c r="A11294" s="3085"/>
      <c r="K11294" s="3168"/>
      <c r="L11294" s="3085"/>
      <c r="M11294" s="3085"/>
      <c r="N11294" s="3085"/>
      <c r="P11294" s="3206"/>
    </row>
    <row r="11295" spans="1:16" s="3084" customFormat="1" ht="15">
      <c r="A11295" s="3085"/>
      <c r="K11295" s="3168"/>
      <c r="L11295" s="3085"/>
      <c r="M11295" s="3085"/>
      <c r="N11295" s="3085"/>
      <c r="P11295" s="3206"/>
    </row>
    <row r="11296" spans="1:16" s="3084" customFormat="1" ht="15">
      <c r="A11296" s="3085"/>
      <c r="K11296" s="3168"/>
      <c r="L11296" s="3085"/>
      <c r="M11296" s="3085"/>
      <c r="N11296" s="3085"/>
      <c r="P11296" s="3206"/>
    </row>
    <row r="11297" spans="1:16" s="3084" customFormat="1" ht="15">
      <c r="A11297" s="3085"/>
      <c r="K11297" s="3168"/>
      <c r="L11297" s="3085"/>
      <c r="M11297" s="3085"/>
      <c r="N11297" s="3085"/>
      <c r="P11297" s="3206"/>
    </row>
    <row r="11298" spans="1:16" s="3084" customFormat="1" ht="15">
      <c r="A11298" s="3085"/>
      <c r="K11298" s="3168"/>
      <c r="L11298" s="3085"/>
      <c r="M11298" s="3085"/>
      <c r="N11298" s="3085"/>
      <c r="P11298" s="3206"/>
    </row>
    <row r="11299" spans="1:16" s="3084" customFormat="1" ht="15">
      <c r="A11299" s="3085"/>
      <c r="K11299" s="3168"/>
      <c r="L11299" s="3085"/>
      <c r="M11299" s="3085"/>
      <c r="N11299" s="3085"/>
      <c r="P11299" s="3206"/>
    </row>
    <row r="11300" spans="1:16" s="3084" customFormat="1" ht="15">
      <c r="A11300" s="3085"/>
      <c r="K11300" s="3168"/>
      <c r="L11300" s="3085"/>
      <c r="M11300" s="3085"/>
      <c r="N11300" s="3085"/>
      <c r="P11300" s="3206"/>
    </row>
    <row r="11301" spans="1:16" s="3084" customFormat="1" ht="15">
      <c r="A11301" s="3085"/>
      <c r="K11301" s="3168"/>
      <c r="L11301" s="3085"/>
      <c r="M11301" s="3085"/>
      <c r="N11301" s="3085"/>
      <c r="P11301" s="3206"/>
    </row>
    <row r="11302" spans="1:16" s="3084" customFormat="1" ht="15">
      <c r="A11302" s="3085"/>
      <c r="K11302" s="3168"/>
      <c r="L11302" s="3085"/>
      <c r="M11302" s="3085"/>
      <c r="N11302" s="3085"/>
      <c r="P11302" s="3206"/>
    </row>
    <row r="11303" spans="1:16" s="3084" customFormat="1" ht="15">
      <c r="A11303" s="3085"/>
      <c r="K11303" s="3168"/>
      <c r="L11303" s="3085"/>
      <c r="M11303" s="3085"/>
      <c r="N11303" s="3085"/>
      <c r="P11303" s="3206"/>
    </row>
    <row r="11304" spans="1:16" s="3084" customFormat="1" ht="15">
      <c r="A11304" s="3085"/>
      <c r="K11304" s="3168"/>
      <c r="L11304" s="3085"/>
      <c r="M11304" s="3085"/>
      <c r="N11304" s="3085"/>
      <c r="P11304" s="3206"/>
    </row>
    <row r="11305" spans="1:16" s="3084" customFormat="1" ht="15">
      <c r="A11305" s="3085"/>
      <c r="K11305" s="3168"/>
      <c r="L11305" s="3085"/>
      <c r="M11305" s="3085"/>
      <c r="N11305" s="3085"/>
      <c r="P11305" s="3206"/>
    </row>
    <row r="11306" spans="1:16" s="3084" customFormat="1" ht="15">
      <c r="A11306" s="3085"/>
      <c r="K11306" s="3168"/>
      <c r="L11306" s="3085"/>
      <c r="M11306" s="3085"/>
      <c r="N11306" s="3085"/>
      <c r="P11306" s="3206"/>
    </row>
    <row r="11307" spans="1:16" s="3084" customFormat="1" ht="15">
      <c r="A11307" s="3085"/>
      <c r="K11307" s="3168"/>
      <c r="L11307" s="3085"/>
      <c r="M11307" s="3085"/>
      <c r="N11307" s="3085"/>
      <c r="P11307" s="3206"/>
    </row>
    <row r="11308" spans="1:16" s="3084" customFormat="1" ht="15">
      <c r="A11308" s="3085"/>
      <c r="K11308" s="3168"/>
      <c r="L11308" s="3085"/>
      <c r="M11308" s="3085"/>
      <c r="N11308" s="3085"/>
      <c r="P11308" s="3206"/>
    </row>
    <row r="11309" spans="1:16" s="3084" customFormat="1" ht="15">
      <c r="A11309" s="3085"/>
      <c r="K11309" s="3168"/>
      <c r="L11309" s="3085"/>
      <c r="M11309" s="3085"/>
      <c r="N11309" s="3085"/>
      <c r="P11309" s="3206"/>
    </row>
    <row r="11310" spans="1:16" s="3084" customFormat="1" ht="15">
      <c r="A11310" s="3085"/>
      <c r="K11310" s="3168"/>
      <c r="L11310" s="3085"/>
      <c r="M11310" s="3085"/>
      <c r="N11310" s="3085"/>
      <c r="P11310" s="3206"/>
    </row>
    <row r="11311" spans="1:16" s="3084" customFormat="1" ht="15">
      <c r="A11311" s="3085"/>
      <c r="K11311" s="3168"/>
      <c r="L11311" s="3085"/>
      <c r="M11311" s="3085"/>
      <c r="N11311" s="3085"/>
      <c r="P11311" s="3206"/>
    </row>
    <row r="11312" spans="1:16" s="3084" customFormat="1" ht="15">
      <c r="A11312" s="3085"/>
      <c r="K11312" s="3168"/>
      <c r="L11312" s="3085"/>
      <c r="M11312" s="3085"/>
      <c r="N11312" s="3085"/>
      <c r="P11312" s="3206"/>
    </row>
    <row r="11313" spans="1:16" s="3084" customFormat="1" ht="15">
      <c r="A11313" s="3085"/>
      <c r="K11313" s="3168"/>
      <c r="L11313" s="3085"/>
      <c r="M11313" s="3085"/>
      <c r="N11313" s="3085"/>
      <c r="P11313" s="3206"/>
    </row>
    <row r="11314" spans="1:16" s="3084" customFormat="1" ht="15">
      <c r="A11314" s="3085"/>
      <c r="K11314" s="3168"/>
      <c r="L11314" s="3085"/>
      <c r="M11314" s="3085"/>
      <c r="N11314" s="3085"/>
      <c r="P11314" s="3206"/>
    </row>
    <row r="11315" spans="1:16" s="3084" customFormat="1" ht="15">
      <c r="A11315" s="3085"/>
      <c r="K11315" s="3168"/>
      <c r="L11315" s="3085"/>
      <c r="M11315" s="3085"/>
      <c r="N11315" s="3085"/>
      <c r="P11315" s="3206"/>
    </row>
    <row r="11316" spans="1:16" s="3084" customFormat="1" ht="15">
      <c r="A11316" s="3085"/>
      <c r="K11316" s="3168"/>
      <c r="L11316" s="3085"/>
      <c r="M11316" s="3085"/>
      <c r="N11316" s="3085"/>
      <c r="P11316" s="3206"/>
    </row>
    <row r="11317" spans="1:16" s="3084" customFormat="1" ht="15">
      <c r="A11317" s="3085"/>
      <c r="K11317" s="3168"/>
      <c r="L11317" s="3085"/>
      <c r="M11317" s="3085"/>
      <c r="N11317" s="3085"/>
      <c r="P11317" s="3206"/>
    </row>
    <row r="11318" spans="1:16" s="3084" customFormat="1" ht="15">
      <c r="A11318" s="3085"/>
      <c r="K11318" s="3168"/>
      <c r="L11318" s="3085"/>
      <c r="M11318" s="3085"/>
      <c r="N11318" s="3085"/>
      <c r="P11318" s="3206"/>
    </row>
    <row r="11319" spans="1:16" s="3084" customFormat="1" ht="15">
      <c r="A11319" s="3085"/>
      <c r="K11319" s="3168"/>
      <c r="L11319" s="3085"/>
      <c r="M11319" s="3085"/>
      <c r="N11319" s="3085"/>
      <c r="P11319" s="3206"/>
    </row>
    <row r="11320" spans="1:16" s="3084" customFormat="1" ht="15">
      <c r="A11320" s="3085"/>
      <c r="K11320" s="3168"/>
      <c r="L11320" s="3085"/>
      <c r="M11320" s="3085"/>
      <c r="N11320" s="3085"/>
      <c r="P11320" s="3206"/>
    </row>
    <row r="11321" spans="1:16" s="3084" customFormat="1" ht="15">
      <c r="A11321" s="3085"/>
      <c r="K11321" s="3168"/>
      <c r="L11321" s="3085"/>
      <c r="M11321" s="3085"/>
      <c r="N11321" s="3085"/>
      <c r="P11321" s="3206"/>
    </row>
    <row r="11322" spans="1:16" s="3084" customFormat="1" ht="15">
      <c r="A11322" s="3085"/>
      <c r="K11322" s="3168"/>
      <c r="L11322" s="3085"/>
      <c r="M11322" s="3085"/>
      <c r="N11322" s="3085"/>
      <c r="P11322" s="3206"/>
    </row>
    <row r="11323" spans="1:16" s="3084" customFormat="1" ht="15">
      <c r="A11323" s="3085"/>
      <c r="K11323" s="3168"/>
      <c r="L11323" s="3085"/>
      <c r="M11323" s="3085"/>
      <c r="N11323" s="3085"/>
      <c r="P11323" s="3206"/>
    </row>
    <row r="11324" spans="1:16" s="3084" customFormat="1" ht="15">
      <c r="A11324" s="3085"/>
      <c r="K11324" s="3168"/>
      <c r="L11324" s="3085"/>
      <c r="M11324" s="3085"/>
      <c r="N11324" s="3085"/>
      <c r="P11324" s="3206"/>
    </row>
    <row r="11325" spans="1:16" s="3084" customFormat="1" ht="15">
      <c r="A11325" s="3085"/>
      <c r="K11325" s="3168"/>
      <c r="L11325" s="3085"/>
      <c r="M11325" s="3085"/>
      <c r="N11325" s="3085"/>
      <c r="P11325" s="3206"/>
    </row>
    <row r="11326" spans="1:16" s="3084" customFormat="1" ht="15">
      <c r="A11326" s="3085"/>
      <c r="K11326" s="3168"/>
      <c r="L11326" s="3085"/>
      <c r="M11326" s="3085"/>
      <c r="N11326" s="3085"/>
      <c r="P11326" s="3206"/>
    </row>
    <row r="11327" spans="1:16" s="3084" customFormat="1" ht="15">
      <c r="A11327" s="3085"/>
      <c r="K11327" s="3168"/>
      <c r="L11327" s="3085"/>
      <c r="M11327" s="3085"/>
      <c r="N11327" s="3085"/>
      <c r="P11327" s="3206"/>
    </row>
    <row r="11328" spans="1:16" s="3084" customFormat="1" ht="15">
      <c r="A11328" s="3085"/>
      <c r="K11328" s="3168"/>
      <c r="L11328" s="3085"/>
      <c r="M11328" s="3085"/>
      <c r="N11328" s="3085"/>
      <c r="P11328" s="3206"/>
    </row>
    <row r="11329" spans="1:16" s="3084" customFormat="1" ht="15">
      <c r="A11329" s="3085"/>
      <c r="K11329" s="3168"/>
      <c r="L11329" s="3085"/>
      <c r="M11329" s="3085"/>
      <c r="N11329" s="3085"/>
      <c r="P11329" s="3206"/>
    </row>
    <row r="11330" spans="1:16" s="3084" customFormat="1" ht="15">
      <c r="A11330" s="3085"/>
      <c r="K11330" s="3168"/>
      <c r="L11330" s="3085"/>
      <c r="M11330" s="3085"/>
      <c r="N11330" s="3085"/>
      <c r="P11330" s="3206"/>
    </row>
    <row r="11331" spans="1:16" s="3084" customFormat="1" ht="15">
      <c r="A11331" s="3085"/>
      <c r="K11331" s="3168"/>
      <c r="L11331" s="3085"/>
      <c r="M11331" s="3085"/>
      <c r="N11331" s="3085"/>
      <c r="P11331" s="3206"/>
    </row>
    <row r="11332" spans="1:16" s="3084" customFormat="1" ht="15">
      <c r="A11332" s="3085"/>
      <c r="K11332" s="3168"/>
      <c r="L11332" s="3085"/>
      <c r="M11332" s="3085"/>
      <c r="N11332" s="3085"/>
      <c r="P11332" s="3206"/>
    </row>
    <row r="11333" spans="1:16" s="3084" customFormat="1" ht="15">
      <c r="A11333" s="3085"/>
      <c r="K11333" s="3168"/>
      <c r="L11333" s="3085"/>
      <c r="M11333" s="3085"/>
      <c r="N11333" s="3085"/>
      <c r="P11333" s="3206"/>
    </row>
    <row r="11334" spans="1:16" s="3084" customFormat="1" ht="15">
      <c r="A11334" s="3085"/>
      <c r="K11334" s="3168"/>
      <c r="L11334" s="3085"/>
      <c r="M11334" s="3085"/>
      <c r="N11334" s="3085"/>
      <c r="P11334" s="3206"/>
    </row>
    <row r="11335" spans="1:16" s="3084" customFormat="1" ht="15">
      <c r="A11335" s="3085"/>
      <c r="K11335" s="3168"/>
      <c r="L11335" s="3085"/>
      <c r="M11335" s="3085"/>
      <c r="N11335" s="3085"/>
      <c r="P11335" s="3206"/>
    </row>
    <row r="11336" spans="1:16" s="3084" customFormat="1" ht="15">
      <c r="A11336" s="3085"/>
      <c r="K11336" s="3168"/>
      <c r="L11336" s="3085"/>
      <c r="M11336" s="3085"/>
      <c r="N11336" s="3085"/>
      <c r="P11336" s="3206"/>
    </row>
    <row r="11337" spans="1:16" s="3084" customFormat="1" ht="15">
      <c r="A11337" s="3085"/>
      <c r="K11337" s="3168"/>
      <c r="L11337" s="3085"/>
      <c r="M11337" s="3085"/>
      <c r="N11337" s="3085"/>
      <c r="P11337" s="3206"/>
    </row>
    <row r="11338" spans="1:16" s="3084" customFormat="1" ht="15">
      <c r="A11338" s="3085"/>
      <c r="K11338" s="3168"/>
      <c r="L11338" s="3085"/>
      <c r="M11338" s="3085"/>
      <c r="N11338" s="3085"/>
      <c r="P11338" s="3206"/>
    </row>
    <row r="11339" spans="1:16" s="3084" customFormat="1" ht="15">
      <c r="A11339" s="3085"/>
      <c r="K11339" s="3168"/>
      <c r="L11339" s="3085"/>
      <c r="M11339" s="3085"/>
      <c r="N11339" s="3085"/>
      <c r="P11339" s="3206"/>
    </row>
    <row r="11340" spans="1:16" s="3084" customFormat="1" ht="15">
      <c r="A11340" s="3085"/>
      <c r="K11340" s="3168"/>
      <c r="L11340" s="3085"/>
      <c r="M11340" s="3085"/>
      <c r="N11340" s="3085"/>
      <c r="P11340" s="3206"/>
    </row>
    <row r="11341" spans="1:16" s="3084" customFormat="1" ht="15">
      <c r="A11341" s="3085"/>
      <c r="K11341" s="3168"/>
      <c r="L11341" s="3085"/>
      <c r="M11341" s="3085"/>
      <c r="N11341" s="3085"/>
      <c r="P11341" s="3206"/>
    </row>
    <row r="11342" spans="1:16" s="3084" customFormat="1" ht="15">
      <c r="A11342" s="3085"/>
      <c r="K11342" s="3168"/>
      <c r="L11342" s="3085"/>
      <c r="M11342" s="3085"/>
      <c r="N11342" s="3085"/>
      <c r="P11342" s="3206"/>
    </row>
    <row r="11343" spans="1:16" s="3084" customFormat="1" ht="15">
      <c r="A11343" s="3085"/>
      <c r="K11343" s="3168"/>
      <c r="L11343" s="3085"/>
      <c r="M11343" s="3085"/>
      <c r="N11343" s="3085"/>
      <c r="P11343" s="3206"/>
    </row>
    <row r="11344" spans="1:16" s="3084" customFormat="1" ht="15">
      <c r="A11344" s="3085"/>
      <c r="K11344" s="3168"/>
      <c r="L11344" s="3085"/>
      <c r="M11344" s="3085"/>
      <c r="N11344" s="3085"/>
      <c r="P11344" s="3206"/>
    </row>
    <row r="11345" spans="1:16" s="3084" customFormat="1" ht="15">
      <c r="A11345" s="3085"/>
      <c r="K11345" s="3168"/>
      <c r="L11345" s="3085"/>
      <c r="M11345" s="3085"/>
      <c r="N11345" s="3085"/>
      <c r="P11345" s="3206"/>
    </row>
    <row r="11346" spans="1:16" s="3084" customFormat="1" ht="15">
      <c r="A11346" s="3085"/>
      <c r="K11346" s="3168"/>
      <c r="L11346" s="3085"/>
      <c r="M11346" s="3085"/>
      <c r="N11346" s="3085"/>
      <c r="P11346" s="3206"/>
    </row>
    <row r="11347" spans="1:16" s="3084" customFormat="1" ht="15">
      <c r="A11347" s="3085"/>
      <c r="K11347" s="3168"/>
      <c r="L11347" s="3085"/>
      <c r="M11347" s="3085"/>
      <c r="N11347" s="3085"/>
      <c r="P11347" s="3206"/>
    </row>
    <row r="11348" spans="1:16" s="3084" customFormat="1" ht="15">
      <c r="A11348" s="3085"/>
      <c r="K11348" s="3168"/>
      <c r="L11348" s="3085"/>
      <c r="M11348" s="3085"/>
      <c r="N11348" s="3085"/>
      <c r="P11348" s="3206"/>
    </row>
    <row r="11349" spans="1:16" s="3084" customFormat="1" ht="15">
      <c r="A11349" s="3085"/>
      <c r="K11349" s="3168"/>
      <c r="L11349" s="3085"/>
      <c r="M11349" s="3085"/>
      <c r="N11349" s="3085"/>
      <c r="P11349" s="3206"/>
    </row>
    <row r="11350" spans="1:16" s="3084" customFormat="1" ht="15">
      <c r="A11350" s="3085"/>
      <c r="K11350" s="3168"/>
      <c r="L11350" s="3085"/>
      <c r="M11350" s="3085"/>
      <c r="N11350" s="3085"/>
      <c r="P11350" s="3206"/>
    </row>
    <row r="11351" spans="1:16" s="3084" customFormat="1" ht="15">
      <c r="A11351" s="3085"/>
      <c r="K11351" s="3168"/>
      <c r="L11351" s="3085"/>
      <c r="M11351" s="3085"/>
      <c r="N11351" s="3085"/>
      <c r="P11351" s="3206"/>
    </row>
    <row r="11352" spans="1:16" s="3084" customFormat="1" ht="15">
      <c r="A11352" s="3085"/>
      <c r="K11352" s="3168"/>
      <c r="L11352" s="3085"/>
      <c r="M11352" s="3085"/>
      <c r="N11352" s="3085"/>
      <c r="P11352" s="3206"/>
    </row>
    <row r="11353" spans="1:16" s="3084" customFormat="1" ht="15">
      <c r="A11353" s="3085"/>
      <c r="K11353" s="3168"/>
      <c r="L11353" s="3085"/>
      <c r="M11353" s="3085"/>
      <c r="N11353" s="3085"/>
      <c r="P11353" s="3206"/>
    </row>
    <row r="11354" spans="1:16" s="3084" customFormat="1" ht="15">
      <c r="A11354" s="3085"/>
      <c r="K11354" s="3168"/>
      <c r="L11354" s="3085"/>
      <c r="M11354" s="3085"/>
      <c r="N11354" s="3085"/>
      <c r="P11354" s="3206"/>
    </row>
    <row r="11355" spans="1:16" s="3084" customFormat="1" ht="15">
      <c r="A11355" s="3085"/>
      <c r="K11355" s="3168"/>
      <c r="L11355" s="3085"/>
      <c r="M11355" s="3085"/>
      <c r="N11355" s="3085"/>
      <c r="P11355" s="3206"/>
    </row>
    <row r="11356" spans="1:16" s="3084" customFormat="1" ht="15">
      <c r="A11356" s="3085"/>
      <c r="K11356" s="3168"/>
      <c r="L11356" s="3085"/>
      <c r="M11356" s="3085"/>
      <c r="N11356" s="3085"/>
      <c r="P11356" s="3206"/>
    </row>
    <row r="11357" spans="1:16" s="3084" customFormat="1" ht="15">
      <c r="A11357" s="3085"/>
      <c r="K11357" s="3168"/>
      <c r="L11357" s="3085"/>
      <c r="M11357" s="3085"/>
      <c r="N11357" s="3085"/>
      <c r="P11357" s="3206"/>
    </row>
    <row r="11358" spans="1:16" s="3084" customFormat="1" ht="15">
      <c r="A11358" s="3085"/>
      <c r="K11358" s="3168"/>
      <c r="L11358" s="3085"/>
      <c r="M11358" s="3085"/>
      <c r="N11358" s="3085"/>
      <c r="P11358" s="3206"/>
    </row>
    <row r="11359" spans="1:16" s="3084" customFormat="1" ht="15">
      <c r="A11359" s="3085"/>
      <c r="K11359" s="3168"/>
      <c r="L11359" s="3085"/>
      <c r="M11359" s="3085"/>
      <c r="N11359" s="3085"/>
      <c r="P11359" s="3206"/>
    </row>
    <row r="11360" spans="1:16" s="3084" customFormat="1" ht="15">
      <c r="A11360" s="3085"/>
      <c r="K11360" s="3168"/>
      <c r="L11360" s="3085"/>
      <c r="M11360" s="3085"/>
      <c r="N11360" s="3085"/>
      <c r="P11360" s="3206"/>
    </row>
    <row r="11361" spans="1:16" s="3084" customFormat="1" ht="15">
      <c r="A11361" s="3085"/>
      <c r="K11361" s="3168"/>
      <c r="L11361" s="3085"/>
      <c r="M11361" s="3085"/>
      <c r="N11361" s="3085"/>
      <c r="P11361" s="3206"/>
    </row>
    <row r="11362" spans="1:16" s="3084" customFormat="1" ht="15">
      <c r="A11362" s="3085"/>
      <c r="K11362" s="3168"/>
      <c r="L11362" s="3085"/>
      <c r="M11362" s="3085"/>
      <c r="N11362" s="3085"/>
      <c r="P11362" s="3206"/>
    </row>
    <row r="11363" spans="1:16" s="3084" customFormat="1" ht="15">
      <c r="A11363" s="3085"/>
      <c r="K11363" s="3168"/>
      <c r="L11363" s="3085"/>
      <c r="M11363" s="3085"/>
      <c r="N11363" s="3085"/>
      <c r="P11363" s="3206"/>
    </row>
    <row r="11364" spans="1:16" s="3084" customFormat="1" ht="15">
      <c r="A11364" s="3085"/>
      <c r="K11364" s="3168"/>
      <c r="L11364" s="3085"/>
      <c r="M11364" s="3085"/>
      <c r="N11364" s="3085"/>
      <c r="P11364" s="3206"/>
    </row>
    <row r="11365" spans="1:16" s="3084" customFormat="1" ht="15">
      <c r="A11365" s="3085"/>
      <c r="K11365" s="3168"/>
      <c r="L11365" s="3085"/>
      <c r="M11365" s="3085"/>
      <c r="N11365" s="3085"/>
      <c r="P11365" s="3206"/>
    </row>
    <row r="11366" spans="1:16" s="3084" customFormat="1" ht="15">
      <c r="A11366" s="3085"/>
      <c r="K11366" s="3168"/>
      <c r="L11366" s="3085"/>
      <c r="M11366" s="3085"/>
      <c r="N11366" s="3085"/>
      <c r="P11366" s="3206"/>
    </row>
    <row r="11367" spans="1:16" s="3084" customFormat="1" ht="15">
      <c r="A11367" s="3085"/>
      <c r="K11367" s="3168"/>
      <c r="L11367" s="3085"/>
      <c r="M11367" s="3085"/>
      <c r="N11367" s="3085"/>
      <c r="P11367" s="3206"/>
    </row>
    <row r="11368" spans="1:16" s="3084" customFormat="1" ht="15">
      <c r="A11368" s="3085"/>
      <c r="K11368" s="3168"/>
      <c r="L11368" s="3085"/>
      <c r="M11368" s="3085"/>
      <c r="N11368" s="3085"/>
      <c r="P11368" s="3206"/>
    </row>
    <row r="11369" spans="1:16" s="3084" customFormat="1" ht="15">
      <c r="A11369" s="3085"/>
      <c r="K11369" s="3168"/>
      <c r="L11369" s="3085"/>
      <c r="M11369" s="3085"/>
      <c r="N11369" s="3085"/>
      <c r="P11369" s="3206"/>
    </row>
    <row r="11370" spans="1:16" s="3084" customFormat="1" ht="15">
      <c r="A11370" s="3085"/>
      <c r="K11370" s="3168"/>
      <c r="L11370" s="3085"/>
      <c r="M11370" s="3085"/>
      <c r="N11370" s="3085"/>
      <c r="P11370" s="3206"/>
    </row>
    <row r="11371" spans="1:16" s="3084" customFormat="1" ht="15">
      <c r="A11371" s="3085"/>
      <c r="K11371" s="3168"/>
      <c r="L11371" s="3085"/>
      <c r="M11371" s="3085"/>
      <c r="N11371" s="3085"/>
      <c r="P11371" s="3206"/>
    </row>
    <row r="11372" spans="1:16" s="3084" customFormat="1" ht="15">
      <c r="A11372" s="3085"/>
      <c r="K11372" s="3168"/>
      <c r="L11372" s="3085"/>
      <c r="M11372" s="3085"/>
      <c r="N11372" s="3085"/>
      <c r="P11372" s="3206"/>
    </row>
    <row r="11373" spans="1:16" s="3084" customFormat="1" ht="15">
      <c r="A11373" s="3085"/>
      <c r="K11373" s="3168"/>
      <c r="L11373" s="3085"/>
      <c r="M11373" s="3085"/>
      <c r="N11373" s="3085"/>
      <c r="P11373" s="3206"/>
    </row>
    <row r="11374" spans="1:16" s="3084" customFormat="1" ht="15">
      <c r="A11374" s="3085"/>
      <c r="K11374" s="3168"/>
      <c r="L11374" s="3085"/>
      <c r="M11374" s="3085"/>
      <c r="N11374" s="3085"/>
      <c r="P11374" s="3206"/>
    </row>
    <row r="11375" spans="1:16" s="3084" customFormat="1" ht="15">
      <c r="A11375" s="3085"/>
      <c r="K11375" s="3168"/>
      <c r="L11375" s="3085"/>
      <c r="M11375" s="3085"/>
      <c r="N11375" s="3085"/>
      <c r="P11375" s="3206"/>
    </row>
    <row r="11376" spans="1:16" s="3084" customFormat="1" ht="15">
      <c r="A11376" s="3085"/>
      <c r="K11376" s="3168"/>
      <c r="L11376" s="3085"/>
      <c r="M11376" s="3085"/>
      <c r="N11376" s="3085"/>
      <c r="P11376" s="3206"/>
    </row>
    <row r="11377" spans="1:16" s="3084" customFormat="1" ht="15">
      <c r="A11377" s="3085"/>
      <c r="K11377" s="3168"/>
      <c r="L11377" s="3085"/>
      <c r="M11377" s="3085"/>
      <c r="N11377" s="3085"/>
      <c r="P11377" s="3206"/>
    </row>
    <row r="11378" spans="1:16" s="3084" customFormat="1" ht="15">
      <c r="A11378" s="3085"/>
      <c r="K11378" s="3168"/>
      <c r="L11378" s="3085"/>
      <c r="M11378" s="3085"/>
      <c r="N11378" s="3085"/>
      <c r="P11378" s="3206"/>
    </row>
    <row r="11379" spans="1:16" s="3084" customFormat="1" ht="15">
      <c r="A11379" s="3085"/>
      <c r="K11379" s="3168"/>
      <c r="L11379" s="3085"/>
      <c r="M11379" s="3085"/>
      <c r="N11379" s="3085"/>
      <c r="P11379" s="3206"/>
    </row>
    <row r="11380" spans="1:16" s="3084" customFormat="1" ht="15">
      <c r="A11380" s="3085"/>
      <c r="K11380" s="3168"/>
      <c r="L11380" s="3085"/>
      <c r="M11380" s="3085"/>
      <c r="N11380" s="3085"/>
      <c r="P11380" s="3206"/>
    </row>
    <row r="11381" spans="1:16" s="3084" customFormat="1" ht="15">
      <c r="A11381" s="3085"/>
      <c r="K11381" s="3168"/>
      <c r="L11381" s="3085"/>
      <c r="M11381" s="3085"/>
      <c r="N11381" s="3085"/>
      <c r="P11381" s="3206"/>
    </row>
    <row r="11382" spans="1:16" s="3084" customFormat="1" ht="15">
      <c r="A11382" s="3085"/>
      <c r="K11382" s="3168"/>
      <c r="L11382" s="3085"/>
      <c r="M11382" s="3085"/>
      <c r="N11382" s="3085"/>
      <c r="P11382" s="3206"/>
    </row>
    <row r="11383" spans="1:16" s="3084" customFormat="1" ht="15">
      <c r="A11383" s="3085"/>
      <c r="K11383" s="3168"/>
      <c r="L11383" s="3085"/>
      <c r="M11383" s="3085"/>
      <c r="N11383" s="3085"/>
      <c r="P11383" s="3206"/>
    </row>
    <row r="11384" spans="1:16" s="3084" customFormat="1" ht="15">
      <c r="A11384" s="3085"/>
      <c r="K11384" s="3168"/>
      <c r="L11384" s="3085"/>
      <c r="M11384" s="3085"/>
      <c r="N11384" s="3085"/>
      <c r="P11384" s="3206"/>
    </row>
    <row r="11385" spans="1:16" s="3084" customFormat="1" ht="15">
      <c r="A11385" s="3085"/>
      <c r="K11385" s="3168"/>
      <c r="L11385" s="3085"/>
      <c r="M11385" s="3085"/>
      <c r="N11385" s="3085"/>
      <c r="P11385" s="3206"/>
    </row>
    <row r="11386" spans="1:16" s="3084" customFormat="1" ht="15">
      <c r="A11386" s="3085"/>
      <c r="K11386" s="3168"/>
      <c r="L11386" s="3085"/>
      <c r="M11386" s="3085"/>
      <c r="N11386" s="3085"/>
      <c r="P11386" s="3206"/>
    </row>
    <row r="11387" spans="1:16" s="3084" customFormat="1" ht="15">
      <c r="A11387" s="3085"/>
      <c r="K11387" s="3168"/>
      <c r="L11387" s="3085"/>
      <c r="M11387" s="3085"/>
      <c r="N11387" s="3085"/>
      <c r="P11387" s="3206"/>
    </row>
    <row r="11388" spans="1:16" s="3084" customFormat="1" ht="15">
      <c r="A11388" s="3085"/>
      <c r="K11388" s="3168"/>
      <c r="L11388" s="3085"/>
      <c r="M11388" s="3085"/>
      <c r="N11388" s="3085"/>
      <c r="P11388" s="3206"/>
    </row>
    <row r="11389" spans="1:16" s="3084" customFormat="1" ht="15">
      <c r="A11389" s="3085"/>
      <c r="K11389" s="3168"/>
      <c r="L11389" s="3085"/>
      <c r="M11389" s="3085"/>
      <c r="N11389" s="3085"/>
      <c r="P11389" s="3206"/>
    </row>
    <row r="11390" spans="1:16" s="3084" customFormat="1" ht="15">
      <c r="A11390" s="3085"/>
      <c r="K11390" s="3168"/>
      <c r="L11390" s="3085"/>
      <c r="M11390" s="3085"/>
      <c r="N11390" s="3085"/>
      <c r="P11390" s="3206"/>
    </row>
    <row r="11391" spans="1:16" s="3084" customFormat="1" ht="15">
      <c r="A11391" s="3085"/>
      <c r="K11391" s="3168"/>
      <c r="L11391" s="3085"/>
      <c r="M11391" s="3085"/>
      <c r="N11391" s="3085"/>
      <c r="P11391" s="3206"/>
    </row>
    <row r="11392" spans="1:16" s="3084" customFormat="1" ht="15">
      <c r="A11392" s="3085"/>
      <c r="K11392" s="3168"/>
      <c r="L11392" s="3085"/>
      <c r="M11392" s="3085"/>
      <c r="N11392" s="3085"/>
      <c r="P11392" s="3206"/>
    </row>
    <row r="11393" spans="1:16" s="3084" customFormat="1" ht="15">
      <c r="A11393" s="3085"/>
      <c r="K11393" s="3168"/>
      <c r="L11393" s="3085"/>
      <c r="M11393" s="3085"/>
      <c r="N11393" s="3085"/>
      <c r="P11393" s="3206"/>
    </row>
    <row r="11394" spans="1:16" s="3084" customFormat="1" ht="15">
      <c r="A11394" s="3085"/>
      <c r="K11394" s="3168"/>
      <c r="L11394" s="3085"/>
      <c r="M11394" s="3085"/>
      <c r="N11394" s="3085"/>
      <c r="P11394" s="3206"/>
    </row>
    <row r="11395" spans="1:16" s="3084" customFormat="1" ht="15">
      <c r="A11395" s="3085"/>
      <c r="K11395" s="3168"/>
      <c r="L11395" s="3085"/>
      <c r="M11395" s="3085"/>
      <c r="N11395" s="3085"/>
      <c r="P11395" s="3206"/>
    </row>
    <row r="11396" spans="1:16" s="3084" customFormat="1" ht="15">
      <c r="A11396" s="3085"/>
      <c r="K11396" s="3168"/>
      <c r="L11396" s="3085"/>
      <c r="M11396" s="3085"/>
      <c r="N11396" s="3085"/>
      <c r="P11396" s="3206"/>
    </row>
    <row r="11397" spans="1:16" s="3084" customFormat="1" ht="15">
      <c r="A11397" s="3085"/>
      <c r="K11397" s="3168"/>
      <c r="L11397" s="3085"/>
      <c r="M11397" s="3085"/>
      <c r="N11397" s="3085"/>
      <c r="P11397" s="3206"/>
    </row>
    <row r="11398" spans="1:16" s="3084" customFormat="1" ht="15">
      <c r="A11398" s="3085"/>
      <c r="K11398" s="3168"/>
      <c r="L11398" s="3085"/>
      <c r="M11398" s="3085"/>
      <c r="N11398" s="3085"/>
      <c r="P11398" s="3206"/>
    </row>
    <row r="11399" spans="1:16" s="3084" customFormat="1" ht="15">
      <c r="A11399" s="3085"/>
      <c r="K11399" s="3168"/>
      <c r="L11399" s="3085"/>
      <c r="M11399" s="3085"/>
      <c r="N11399" s="3085"/>
      <c r="P11399" s="3206"/>
    </row>
    <row r="11400" spans="1:16" s="3084" customFormat="1" ht="15">
      <c r="A11400" s="3085"/>
      <c r="K11400" s="3168"/>
      <c r="L11400" s="3085"/>
      <c r="M11400" s="3085"/>
      <c r="N11400" s="3085"/>
      <c r="P11400" s="3206"/>
    </row>
    <row r="11401" spans="1:16" s="3084" customFormat="1" ht="15">
      <c r="A11401" s="3085"/>
      <c r="K11401" s="3168"/>
      <c r="L11401" s="3085"/>
      <c r="M11401" s="3085"/>
      <c r="N11401" s="3085"/>
      <c r="P11401" s="3206"/>
    </row>
    <row r="11402" spans="1:16" s="3084" customFormat="1" ht="15">
      <c r="A11402" s="3085"/>
      <c r="K11402" s="3168"/>
      <c r="L11402" s="3085"/>
      <c r="M11402" s="3085"/>
      <c r="N11402" s="3085"/>
      <c r="P11402" s="3206"/>
    </row>
    <row r="11403" spans="1:16" s="3084" customFormat="1" ht="15">
      <c r="A11403" s="3085"/>
      <c r="K11403" s="3168"/>
      <c r="L11403" s="3085"/>
      <c r="M11403" s="3085"/>
      <c r="N11403" s="3085"/>
      <c r="P11403" s="3206"/>
    </row>
    <row r="11404" spans="1:16" s="3084" customFormat="1" ht="15">
      <c r="A11404" s="3085"/>
      <c r="K11404" s="3168"/>
      <c r="L11404" s="3085"/>
      <c r="M11404" s="3085"/>
      <c r="N11404" s="3085"/>
      <c r="P11404" s="3206"/>
    </row>
    <row r="11405" spans="1:16" s="3084" customFormat="1" ht="15">
      <c r="A11405" s="3085"/>
      <c r="K11405" s="3168"/>
      <c r="L11405" s="3085"/>
      <c r="M11405" s="3085"/>
      <c r="N11405" s="3085"/>
      <c r="P11405" s="3206"/>
    </row>
    <row r="11406" spans="1:16" s="3084" customFormat="1" ht="15">
      <c r="A11406" s="3085"/>
      <c r="K11406" s="3168"/>
      <c r="L11406" s="3085"/>
      <c r="M11406" s="3085"/>
      <c r="N11406" s="3085"/>
      <c r="P11406" s="3206"/>
    </row>
    <row r="11407" spans="1:16" s="3084" customFormat="1" ht="15">
      <c r="A11407" s="3085"/>
      <c r="K11407" s="3168"/>
      <c r="L11407" s="3085"/>
      <c r="M11407" s="3085"/>
      <c r="N11407" s="3085"/>
      <c r="P11407" s="3206"/>
    </row>
    <row r="11408" spans="1:16" s="3084" customFormat="1" ht="15">
      <c r="A11408" s="3085"/>
      <c r="K11408" s="3168"/>
      <c r="L11408" s="3085"/>
      <c r="M11408" s="3085"/>
      <c r="N11408" s="3085"/>
      <c r="P11408" s="3206"/>
    </row>
    <row r="11409" spans="1:16" s="3084" customFormat="1" ht="15">
      <c r="A11409" s="3085"/>
      <c r="K11409" s="3168"/>
      <c r="L11409" s="3085"/>
      <c r="M11409" s="3085"/>
      <c r="N11409" s="3085"/>
      <c r="P11409" s="3206"/>
    </row>
    <row r="11410" spans="1:16" s="3084" customFormat="1" ht="15">
      <c r="A11410" s="3085"/>
      <c r="K11410" s="3168"/>
      <c r="L11410" s="3085"/>
      <c r="M11410" s="3085"/>
      <c r="N11410" s="3085"/>
      <c r="P11410" s="3206"/>
    </row>
    <row r="11411" spans="1:16" s="3084" customFormat="1" ht="15">
      <c r="A11411" s="3085"/>
      <c r="K11411" s="3168"/>
      <c r="L11411" s="3085"/>
      <c r="M11411" s="3085"/>
      <c r="N11411" s="3085"/>
      <c r="P11411" s="3206"/>
    </row>
    <row r="11412" spans="1:16" s="3084" customFormat="1" ht="15">
      <c r="A11412" s="3085"/>
      <c r="K11412" s="3168"/>
      <c r="L11412" s="3085"/>
      <c r="M11412" s="3085"/>
      <c r="N11412" s="3085"/>
      <c r="P11412" s="3206"/>
    </row>
    <row r="11413" spans="1:16" s="3084" customFormat="1" ht="15">
      <c r="A11413" s="3085"/>
      <c r="K11413" s="3168"/>
      <c r="L11413" s="3085"/>
      <c r="M11413" s="3085"/>
      <c r="N11413" s="3085"/>
      <c r="P11413" s="3206"/>
    </row>
    <row r="11414" spans="1:16" s="3084" customFormat="1" ht="15">
      <c r="A11414" s="3085"/>
      <c r="K11414" s="3168"/>
      <c r="L11414" s="3085"/>
      <c r="M11414" s="3085"/>
      <c r="N11414" s="3085"/>
      <c r="P11414" s="3206"/>
    </row>
    <row r="11415" spans="1:16" s="3084" customFormat="1" ht="15">
      <c r="A11415" s="3085"/>
      <c r="K11415" s="3168"/>
      <c r="L11415" s="3085"/>
      <c r="M11415" s="3085"/>
      <c r="N11415" s="3085"/>
      <c r="P11415" s="3206"/>
    </row>
    <row r="11416" spans="1:16" s="3084" customFormat="1" ht="15">
      <c r="A11416" s="3085"/>
      <c r="K11416" s="3168"/>
      <c r="L11416" s="3085"/>
      <c r="M11416" s="3085"/>
      <c r="N11416" s="3085"/>
      <c r="P11416" s="3206"/>
    </row>
    <row r="11417" spans="1:16" s="3084" customFormat="1" ht="15">
      <c r="A11417" s="3085"/>
      <c r="K11417" s="3168"/>
      <c r="L11417" s="3085"/>
      <c r="M11417" s="3085"/>
      <c r="N11417" s="3085"/>
      <c r="P11417" s="3206"/>
    </row>
    <row r="11418" spans="1:16" s="3084" customFormat="1" ht="15">
      <c r="A11418" s="3085"/>
      <c r="K11418" s="3168"/>
      <c r="L11418" s="3085"/>
      <c r="M11418" s="3085"/>
      <c r="N11418" s="3085"/>
      <c r="P11418" s="3206"/>
    </row>
    <row r="11419" spans="1:16" s="3084" customFormat="1" ht="15">
      <c r="A11419" s="3085"/>
      <c r="K11419" s="3168"/>
      <c r="L11419" s="3085"/>
      <c r="M11419" s="3085"/>
      <c r="N11419" s="3085"/>
      <c r="P11419" s="3206"/>
    </row>
    <row r="11420" spans="1:16" s="3084" customFormat="1" ht="15">
      <c r="A11420" s="3085"/>
      <c r="K11420" s="3168"/>
      <c r="L11420" s="3085"/>
      <c r="M11420" s="3085"/>
      <c r="N11420" s="3085"/>
      <c r="P11420" s="3206"/>
    </row>
    <row r="11421" spans="1:16" s="3084" customFormat="1" ht="15">
      <c r="A11421" s="3085"/>
      <c r="K11421" s="3168"/>
      <c r="L11421" s="3085"/>
      <c r="M11421" s="3085"/>
      <c r="N11421" s="3085"/>
      <c r="P11421" s="3206"/>
    </row>
    <row r="11422" spans="1:16" s="3084" customFormat="1" ht="15">
      <c r="A11422" s="3085"/>
      <c r="K11422" s="3168"/>
      <c r="L11422" s="3085"/>
      <c r="M11422" s="3085"/>
      <c r="N11422" s="3085"/>
      <c r="P11422" s="3206"/>
    </row>
    <row r="11423" spans="1:16" s="3084" customFormat="1" ht="15">
      <c r="A11423" s="3085"/>
      <c r="K11423" s="3168"/>
      <c r="L11423" s="3085"/>
      <c r="M11423" s="3085"/>
      <c r="N11423" s="3085"/>
      <c r="P11423" s="3206"/>
    </row>
    <row r="11424" spans="1:16" s="3084" customFormat="1" ht="15">
      <c r="A11424" s="3085"/>
      <c r="K11424" s="3168"/>
      <c r="L11424" s="3085"/>
      <c r="M11424" s="3085"/>
      <c r="N11424" s="3085"/>
      <c r="P11424" s="3206"/>
    </row>
    <row r="11425" spans="1:16" s="3084" customFormat="1" ht="15">
      <c r="A11425" s="3085"/>
      <c r="K11425" s="3168"/>
      <c r="L11425" s="3085"/>
      <c r="M11425" s="3085"/>
      <c r="N11425" s="3085"/>
      <c r="P11425" s="3206"/>
    </row>
    <row r="11426" spans="1:16" s="3084" customFormat="1" ht="15">
      <c r="A11426" s="3085"/>
      <c r="K11426" s="3168"/>
      <c r="L11426" s="3085"/>
      <c r="M11426" s="3085"/>
      <c r="N11426" s="3085"/>
      <c r="P11426" s="3206"/>
    </row>
    <row r="11427" spans="1:16" s="3084" customFormat="1" ht="15">
      <c r="A11427" s="3085"/>
      <c r="K11427" s="3168"/>
      <c r="L11427" s="3085"/>
      <c r="M11427" s="3085"/>
      <c r="N11427" s="3085"/>
      <c r="P11427" s="3206"/>
    </row>
    <row r="11428" spans="1:16" s="3084" customFormat="1" ht="15">
      <c r="A11428" s="3085"/>
      <c r="K11428" s="3168"/>
      <c r="L11428" s="3085"/>
      <c r="M11428" s="3085"/>
      <c r="N11428" s="3085"/>
      <c r="P11428" s="3206"/>
    </row>
    <row r="11429" spans="1:16" s="3084" customFormat="1" ht="15">
      <c r="A11429" s="3085"/>
      <c r="K11429" s="3168"/>
      <c r="L11429" s="3085"/>
      <c r="M11429" s="3085"/>
      <c r="N11429" s="3085"/>
      <c r="P11429" s="3206"/>
    </row>
    <row r="11430" spans="1:16" s="3084" customFormat="1" ht="15">
      <c r="A11430" s="3085"/>
      <c r="K11430" s="3168"/>
      <c r="L11430" s="3085"/>
      <c r="M11430" s="3085"/>
      <c r="N11430" s="3085"/>
      <c r="P11430" s="3206"/>
    </row>
    <row r="11431" spans="1:16" s="3084" customFormat="1" ht="15">
      <c r="A11431" s="3085"/>
      <c r="K11431" s="3168"/>
      <c r="L11431" s="3085"/>
      <c r="M11431" s="3085"/>
      <c r="N11431" s="3085"/>
      <c r="P11431" s="3206"/>
    </row>
    <row r="11432" spans="1:16" s="3084" customFormat="1" ht="15">
      <c r="A11432" s="3085"/>
      <c r="K11432" s="3168"/>
      <c r="L11432" s="3085"/>
      <c r="M11432" s="3085"/>
      <c r="N11432" s="3085"/>
      <c r="P11432" s="3206"/>
    </row>
    <row r="11433" spans="1:16" s="3084" customFormat="1" ht="15">
      <c r="A11433" s="3085"/>
      <c r="K11433" s="3168"/>
      <c r="L11433" s="3085"/>
      <c r="M11433" s="3085"/>
      <c r="N11433" s="3085"/>
      <c r="P11433" s="3206"/>
    </row>
    <row r="11434" spans="1:16" s="3084" customFormat="1" ht="15">
      <c r="A11434" s="3085"/>
      <c r="K11434" s="3168"/>
      <c r="L11434" s="3085"/>
      <c r="M11434" s="3085"/>
      <c r="N11434" s="3085"/>
      <c r="P11434" s="3206"/>
    </row>
    <row r="11435" spans="1:16" s="3084" customFormat="1" ht="15">
      <c r="A11435" s="3085"/>
      <c r="K11435" s="3168"/>
      <c r="L11435" s="3085"/>
      <c r="M11435" s="3085"/>
      <c r="N11435" s="3085"/>
      <c r="P11435" s="3206"/>
    </row>
    <row r="11436" spans="1:16" s="3084" customFormat="1" ht="15">
      <c r="A11436" s="3085"/>
      <c r="K11436" s="3168"/>
      <c r="L11436" s="3085"/>
      <c r="M11436" s="3085"/>
      <c r="N11436" s="3085"/>
      <c r="P11436" s="3206"/>
    </row>
    <row r="11437" spans="1:16" s="3084" customFormat="1" ht="15">
      <c r="A11437" s="3085"/>
      <c r="K11437" s="3168"/>
      <c r="L11437" s="3085"/>
      <c r="M11437" s="3085"/>
      <c r="N11437" s="3085"/>
      <c r="P11437" s="3206"/>
    </row>
    <row r="11438" spans="1:16" s="3084" customFormat="1" ht="15">
      <c r="A11438" s="3085"/>
      <c r="K11438" s="3168"/>
      <c r="L11438" s="3085"/>
      <c r="M11438" s="3085"/>
      <c r="N11438" s="3085"/>
      <c r="P11438" s="3206"/>
    </row>
    <row r="11439" spans="1:16" s="3084" customFormat="1" ht="15">
      <c r="A11439" s="3085"/>
      <c r="K11439" s="3168"/>
      <c r="L11439" s="3085"/>
      <c r="M11439" s="3085"/>
      <c r="N11439" s="3085"/>
      <c r="P11439" s="3206"/>
    </row>
    <row r="11440" spans="1:16" s="3084" customFormat="1" ht="15">
      <c r="A11440" s="3085"/>
      <c r="K11440" s="3168"/>
      <c r="L11440" s="3085"/>
      <c r="M11440" s="3085"/>
      <c r="N11440" s="3085"/>
      <c r="P11440" s="3206"/>
    </row>
    <row r="11441" spans="1:16" s="3084" customFormat="1" ht="15">
      <c r="A11441" s="3085"/>
      <c r="K11441" s="3168"/>
      <c r="L11441" s="3085"/>
      <c r="M11441" s="3085"/>
      <c r="N11441" s="3085"/>
      <c r="P11441" s="3206"/>
    </row>
    <row r="11442" spans="1:16" s="3084" customFormat="1" ht="15">
      <c r="A11442" s="3085"/>
      <c r="K11442" s="3168"/>
      <c r="L11442" s="3085"/>
      <c r="M11442" s="3085"/>
      <c r="N11442" s="3085"/>
      <c r="P11442" s="3206"/>
    </row>
    <row r="11443" spans="1:16" s="3084" customFormat="1" ht="15">
      <c r="A11443" s="3085"/>
      <c r="K11443" s="3168"/>
      <c r="L11443" s="3085"/>
      <c r="M11443" s="3085"/>
      <c r="N11443" s="3085"/>
      <c r="P11443" s="3206"/>
    </row>
    <row r="11444" spans="1:16" s="3084" customFormat="1" ht="15">
      <c r="A11444" s="3085"/>
      <c r="K11444" s="3168"/>
      <c r="L11444" s="3085"/>
      <c r="M11444" s="3085"/>
      <c r="N11444" s="3085"/>
      <c r="P11444" s="3206"/>
    </row>
    <row r="11445" spans="1:16" s="3084" customFormat="1" ht="15">
      <c r="A11445" s="3085"/>
      <c r="K11445" s="3168"/>
      <c r="L11445" s="3085"/>
      <c r="M11445" s="3085"/>
      <c r="N11445" s="3085"/>
      <c r="P11445" s="3206"/>
    </row>
    <row r="11446" spans="1:16" s="3084" customFormat="1" ht="15">
      <c r="A11446" s="3085"/>
      <c r="K11446" s="3168"/>
      <c r="L11446" s="3085"/>
      <c r="M11446" s="3085"/>
      <c r="N11446" s="3085"/>
      <c r="P11446" s="3206"/>
    </row>
    <row r="11447" spans="1:16" s="3084" customFormat="1" ht="15">
      <c r="A11447" s="3085"/>
      <c r="K11447" s="3168"/>
      <c r="L11447" s="3085"/>
      <c r="M11447" s="3085"/>
      <c r="N11447" s="3085"/>
      <c r="P11447" s="3206"/>
    </row>
    <row r="11448" spans="1:16" s="3084" customFormat="1" ht="15">
      <c r="A11448" s="3085"/>
      <c r="K11448" s="3168"/>
      <c r="L11448" s="3085"/>
      <c r="M11448" s="3085"/>
      <c r="N11448" s="3085"/>
      <c r="P11448" s="3206"/>
    </row>
    <row r="11449" spans="1:16" s="3084" customFormat="1" ht="15">
      <c r="A11449" s="3085"/>
      <c r="K11449" s="3168"/>
      <c r="L11449" s="3085"/>
      <c r="M11449" s="3085"/>
      <c r="N11449" s="3085"/>
      <c r="P11449" s="3206"/>
    </row>
    <row r="11450" spans="1:16" s="3084" customFormat="1" ht="15">
      <c r="A11450" s="3085"/>
      <c r="K11450" s="3168"/>
      <c r="L11450" s="3085"/>
      <c r="M11450" s="3085"/>
      <c r="N11450" s="3085"/>
      <c r="P11450" s="3206"/>
    </row>
    <row r="11451" spans="1:16" s="3084" customFormat="1" ht="15">
      <c r="A11451" s="3085"/>
      <c r="K11451" s="3168"/>
      <c r="L11451" s="3085"/>
      <c r="M11451" s="3085"/>
      <c r="N11451" s="3085"/>
      <c r="P11451" s="3206"/>
    </row>
    <row r="11452" spans="1:16" s="3084" customFormat="1" ht="15">
      <c r="A11452" s="3085"/>
      <c r="K11452" s="3168"/>
      <c r="L11452" s="3085"/>
      <c r="M11452" s="3085"/>
      <c r="N11452" s="3085"/>
      <c r="P11452" s="3206"/>
    </row>
    <row r="11453" spans="1:16" s="3084" customFormat="1" ht="15">
      <c r="A11453" s="3085"/>
      <c r="K11453" s="3168"/>
      <c r="L11453" s="3085"/>
      <c r="M11453" s="3085"/>
      <c r="N11453" s="3085"/>
      <c r="P11453" s="3206"/>
    </row>
    <row r="11454" spans="1:16" s="3084" customFormat="1" ht="15">
      <c r="A11454" s="3085"/>
      <c r="K11454" s="3168"/>
      <c r="L11454" s="3085"/>
      <c r="M11454" s="3085"/>
      <c r="N11454" s="3085"/>
      <c r="P11454" s="3206"/>
    </row>
    <row r="11455" spans="1:16" s="3084" customFormat="1" ht="15">
      <c r="A11455" s="3085"/>
      <c r="K11455" s="3168"/>
      <c r="L11455" s="3085"/>
      <c r="M11455" s="3085"/>
      <c r="N11455" s="3085"/>
      <c r="P11455" s="3206"/>
    </row>
    <row r="11456" spans="1:16" s="3084" customFormat="1" ht="15">
      <c r="A11456" s="3085"/>
      <c r="K11456" s="3168"/>
      <c r="L11456" s="3085"/>
      <c r="M11456" s="3085"/>
      <c r="N11456" s="3085"/>
      <c r="P11456" s="3206"/>
    </row>
    <row r="11457" spans="1:16" s="3084" customFormat="1" ht="15">
      <c r="A11457" s="3085"/>
      <c r="K11457" s="3168"/>
      <c r="L11457" s="3085"/>
      <c r="M11457" s="3085"/>
      <c r="N11457" s="3085"/>
      <c r="P11457" s="3206"/>
    </row>
    <row r="11458" spans="1:16" s="3084" customFormat="1" ht="15">
      <c r="A11458" s="3085"/>
      <c r="K11458" s="3168"/>
      <c r="L11458" s="3085"/>
      <c r="M11458" s="3085"/>
      <c r="N11458" s="3085"/>
      <c r="P11458" s="3206"/>
    </row>
    <row r="11459" spans="1:16" s="3084" customFormat="1" ht="15">
      <c r="A11459" s="3085"/>
      <c r="K11459" s="3168"/>
      <c r="L11459" s="3085"/>
      <c r="M11459" s="3085"/>
      <c r="N11459" s="3085"/>
      <c r="P11459" s="3206"/>
    </row>
    <row r="11460" spans="1:16" s="3084" customFormat="1" ht="15">
      <c r="A11460" s="3085"/>
      <c r="K11460" s="3168"/>
      <c r="L11460" s="3085"/>
      <c r="M11460" s="3085"/>
      <c r="N11460" s="3085"/>
      <c r="P11460" s="3206"/>
    </row>
    <row r="11461" spans="1:16" s="3084" customFormat="1" ht="15">
      <c r="A11461" s="3085"/>
      <c r="K11461" s="3168"/>
      <c r="L11461" s="3085"/>
      <c r="M11461" s="3085"/>
      <c r="N11461" s="3085"/>
      <c r="P11461" s="3206"/>
    </row>
    <row r="11462" spans="1:16" s="3084" customFormat="1" ht="15">
      <c r="A11462" s="3085"/>
      <c r="K11462" s="3168"/>
      <c r="L11462" s="3085"/>
      <c r="M11462" s="3085"/>
      <c r="N11462" s="3085"/>
      <c r="P11462" s="3206"/>
    </row>
    <row r="11463" spans="1:16" s="3084" customFormat="1" ht="15">
      <c r="A11463" s="3085"/>
      <c r="K11463" s="3168"/>
      <c r="L11463" s="3085"/>
      <c r="M11463" s="3085"/>
      <c r="N11463" s="3085"/>
      <c r="P11463" s="3206"/>
    </row>
    <row r="11464" spans="1:16" s="3084" customFormat="1" ht="15">
      <c r="A11464" s="3085"/>
      <c r="K11464" s="3168"/>
      <c r="L11464" s="3085"/>
      <c r="M11464" s="3085"/>
      <c r="N11464" s="3085"/>
      <c r="P11464" s="3206"/>
    </row>
    <row r="11465" spans="1:16" s="3084" customFormat="1" ht="15">
      <c r="A11465" s="3085"/>
      <c r="K11465" s="3168"/>
      <c r="L11465" s="3085"/>
      <c r="M11465" s="3085"/>
      <c r="N11465" s="3085"/>
      <c r="P11465" s="3206"/>
    </row>
    <row r="11466" spans="1:16" s="3084" customFormat="1" ht="15">
      <c r="A11466" s="3085"/>
      <c r="K11466" s="3168"/>
      <c r="L11466" s="3085"/>
      <c r="M11466" s="3085"/>
      <c r="N11466" s="3085"/>
      <c r="P11466" s="3206"/>
    </row>
    <row r="11467" spans="1:16" s="3084" customFormat="1" ht="15">
      <c r="A11467" s="3085"/>
      <c r="K11467" s="3168"/>
      <c r="L11467" s="3085"/>
      <c r="M11467" s="3085"/>
      <c r="N11467" s="3085"/>
      <c r="P11467" s="3206"/>
    </row>
    <row r="11468" spans="1:16" s="3084" customFormat="1" ht="15">
      <c r="A11468" s="3085"/>
      <c r="K11468" s="3168"/>
      <c r="L11468" s="3085"/>
      <c r="M11468" s="3085"/>
      <c r="N11468" s="3085"/>
      <c r="P11468" s="3206"/>
    </row>
    <row r="11469" spans="1:16" s="3084" customFormat="1" ht="15">
      <c r="A11469" s="3085"/>
      <c r="K11469" s="3168"/>
      <c r="L11469" s="3085"/>
      <c r="M11469" s="3085"/>
      <c r="N11469" s="3085"/>
      <c r="P11469" s="3206"/>
    </row>
    <row r="11470" spans="1:16" s="3084" customFormat="1" ht="15">
      <c r="A11470" s="3085"/>
      <c r="K11470" s="3168"/>
      <c r="L11470" s="3085"/>
      <c r="M11470" s="3085"/>
      <c r="N11470" s="3085"/>
      <c r="P11470" s="3206"/>
    </row>
    <row r="11471" spans="1:16" s="3084" customFormat="1" ht="15">
      <c r="A11471" s="3085"/>
      <c r="K11471" s="3168"/>
      <c r="L11471" s="3085"/>
      <c r="M11471" s="3085"/>
      <c r="N11471" s="3085"/>
      <c r="P11471" s="3206"/>
    </row>
    <row r="11472" spans="1:16" s="3084" customFormat="1" ht="15">
      <c r="A11472" s="3085"/>
      <c r="K11472" s="3168"/>
      <c r="L11472" s="3085"/>
      <c r="M11472" s="3085"/>
      <c r="N11472" s="3085"/>
      <c r="P11472" s="3206"/>
    </row>
    <row r="11473" spans="1:16" s="3084" customFormat="1" ht="15">
      <c r="A11473" s="3085"/>
      <c r="K11473" s="3168"/>
      <c r="L11473" s="3085"/>
      <c r="M11473" s="3085"/>
      <c r="N11473" s="3085"/>
      <c r="P11473" s="3206"/>
    </row>
    <row r="11474" spans="1:16" s="3084" customFormat="1" ht="15">
      <c r="A11474" s="3085"/>
      <c r="K11474" s="3168"/>
      <c r="L11474" s="3085"/>
      <c r="M11474" s="3085"/>
      <c r="N11474" s="3085"/>
      <c r="P11474" s="3206"/>
    </row>
    <row r="11475" spans="1:16" s="3084" customFormat="1" ht="15">
      <c r="A11475" s="3085"/>
      <c r="K11475" s="3168"/>
      <c r="L11475" s="3085"/>
      <c r="M11475" s="3085"/>
      <c r="N11475" s="3085"/>
      <c r="P11475" s="3206"/>
    </row>
    <row r="11476" spans="1:16" s="3084" customFormat="1" ht="15">
      <c r="A11476" s="3085"/>
      <c r="K11476" s="3168"/>
      <c r="L11476" s="3085"/>
      <c r="M11476" s="3085"/>
      <c r="N11476" s="3085"/>
      <c r="P11476" s="3206"/>
    </row>
    <row r="11477" spans="1:16" s="3084" customFormat="1" ht="15">
      <c r="A11477" s="3085"/>
      <c r="K11477" s="3168"/>
      <c r="L11477" s="3085"/>
      <c r="M11477" s="3085"/>
      <c r="N11477" s="3085"/>
      <c r="P11477" s="3206"/>
    </row>
    <row r="11478" spans="1:16" s="3084" customFormat="1" ht="15">
      <c r="A11478" s="3085"/>
      <c r="K11478" s="3168"/>
      <c r="L11478" s="3085"/>
      <c r="M11478" s="3085"/>
      <c r="N11478" s="3085"/>
      <c r="P11478" s="3206"/>
    </row>
    <row r="11479" spans="1:16" s="3084" customFormat="1" ht="15">
      <c r="A11479" s="3085"/>
      <c r="K11479" s="3168"/>
      <c r="L11479" s="3085"/>
      <c r="M11479" s="3085"/>
      <c r="N11479" s="3085"/>
      <c r="P11479" s="3206"/>
    </row>
    <row r="11480" spans="1:16" s="3084" customFormat="1" ht="15">
      <c r="A11480" s="3085"/>
      <c r="K11480" s="3168"/>
      <c r="L11480" s="3085"/>
      <c r="M11480" s="3085"/>
      <c r="N11480" s="3085"/>
      <c r="P11480" s="3206"/>
    </row>
    <row r="11481" spans="1:16" s="3084" customFormat="1" ht="15">
      <c r="A11481" s="3085"/>
      <c r="K11481" s="3168"/>
      <c r="L11481" s="3085"/>
      <c r="M11481" s="3085"/>
      <c r="N11481" s="3085"/>
      <c r="P11481" s="3206"/>
    </row>
    <row r="11482" spans="1:16" s="3084" customFormat="1" ht="15">
      <c r="A11482" s="3085"/>
      <c r="K11482" s="3168"/>
      <c r="L11482" s="3085"/>
      <c r="M11482" s="3085"/>
      <c r="N11482" s="3085"/>
      <c r="P11482" s="3206"/>
    </row>
    <row r="11483" spans="1:16" s="3084" customFormat="1" ht="15">
      <c r="A11483" s="3085"/>
      <c r="K11483" s="3168"/>
      <c r="L11483" s="3085"/>
      <c r="M11483" s="3085"/>
      <c r="N11483" s="3085"/>
      <c r="P11483" s="3206"/>
    </row>
    <row r="11484" spans="1:16" s="3084" customFormat="1" ht="15">
      <c r="A11484" s="3085"/>
      <c r="K11484" s="3168"/>
      <c r="L11484" s="3085"/>
      <c r="M11484" s="3085"/>
      <c r="N11484" s="3085"/>
      <c r="P11484" s="3206"/>
    </row>
    <row r="11485" spans="1:16" s="3084" customFormat="1" ht="15">
      <c r="A11485" s="3085"/>
      <c r="K11485" s="3168"/>
      <c r="L11485" s="3085"/>
      <c r="M11485" s="3085"/>
      <c r="N11485" s="3085"/>
      <c r="P11485" s="3206"/>
    </row>
    <row r="11486" spans="1:16" s="3084" customFormat="1" ht="15">
      <c r="A11486" s="3085"/>
      <c r="K11486" s="3168"/>
      <c r="L11486" s="3085"/>
      <c r="M11486" s="3085"/>
      <c r="N11486" s="3085"/>
      <c r="P11486" s="3206"/>
    </row>
    <row r="11487" spans="1:16" s="3084" customFormat="1" ht="15">
      <c r="A11487" s="3085"/>
      <c r="K11487" s="3168"/>
      <c r="L11487" s="3085"/>
      <c r="M11487" s="3085"/>
      <c r="N11487" s="3085"/>
      <c r="P11487" s="3206"/>
    </row>
    <row r="11488" spans="1:16" s="3084" customFormat="1" ht="15">
      <c r="A11488" s="3085"/>
      <c r="K11488" s="3168"/>
      <c r="L11488" s="3085"/>
      <c r="M11488" s="3085"/>
      <c r="N11488" s="3085"/>
      <c r="P11488" s="3206"/>
    </row>
    <row r="11489" spans="1:16" s="3084" customFormat="1" ht="15">
      <c r="A11489" s="3085"/>
      <c r="K11489" s="3168"/>
      <c r="L11489" s="3085"/>
      <c r="M11489" s="3085"/>
      <c r="N11489" s="3085"/>
      <c r="P11489" s="3206"/>
    </row>
    <row r="11490" spans="1:16" s="3084" customFormat="1" ht="15">
      <c r="A11490" s="3085"/>
      <c r="K11490" s="3168"/>
      <c r="L11490" s="3085"/>
      <c r="M11490" s="3085"/>
      <c r="N11490" s="3085"/>
      <c r="P11490" s="3206"/>
    </row>
    <row r="11491" spans="1:16" s="3084" customFormat="1" ht="15">
      <c r="A11491" s="3085"/>
      <c r="K11491" s="3168"/>
      <c r="L11491" s="3085"/>
      <c r="M11491" s="3085"/>
      <c r="N11491" s="3085"/>
      <c r="P11491" s="3206"/>
    </row>
    <row r="11492" spans="1:16" s="3084" customFormat="1" ht="15">
      <c r="A11492" s="3085"/>
      <c r="K11492" s="3168"/>
      <c r="L11492" s="3085"/>
      <c r="M11492" s="3085"/>
      <c r="N11492" s="3085"/>
      <c r="P11492" s="3206"/>
    </row>
    <row r="11493" spans="1:16" s="3084" customFormat="1" ht="15">
      <c r="A11493" s="3085"/>
      <c r="K11493" s="3168"/>
      <c r="L11493" s="3085"/>
      <c r="M11493" s="3085"/>
      <c r="N11493" s="3085"/>
      <c r="P11493" s="3206"/>
    </row>
    <row r="11494" spans="1:16" s="3084" customFormat="1" ht="15">
      <c r="A11494" s="3085"/>
      <c r="K11494" s="3168"/>
      <c r="L11494" s="3085"/>
      <c r="M11494" s="3085"/>
      <c r="N11494" s="3085"/>
      <c r="P11494" s="3206"/>
    </row>
    <row r="11495" spans="1:16" s="3084" customFormat="1" ht="15">
      <c r="A11495" s="3085"/>
      <c r="K11495" s="3168"/>
      <c r="L11495" s="3085"/>
      <c r="M11495" s="3085"/>
      <c r="N11495" s="3085"/>
      <c r="P11495" s="3206"/>
    </row>
    <row r="11496" spans="1:16" s="3084" customFormat="1" ht="15">
      <c r="A11496" s="3085"/>
      <c r="K11496" s="3168"/>
      <c r="L11496" s="3085"/>
      <c r="M11496" s="3085"/>
      <c r="N11496" s="3085"/>
      <c r="P11496" s="3206"/>
    </row>
    <row r="11497" spans="1:16" s="3084" customFormat="1" ht="15">
      <c r="A11497" s="3085"/>
      <c r="K11497" s="3168"/>
      <c r="L11497" s="3085"/>
      <c r="M11497" s="3085"/>
      <c r="N11497" s="3085"/>
      <c r="P11497" s="3206"/>
    </row>
    <row r="11498" spans="1:16" s="3084" customFormat="1" ht="15">
      <c r="A11498" s="3085"/>
      <c r="K11498" s="3168"/>
      <c r="L11498" s="3085"/>
      <c r="M11498" s="3085"/>
      <c r="N11498" s="3085"/>
      <c r="P11498" s="3206"/>
    </row>
    <row r="11499" spans="1:16" s="3084" customFormat="1" ht="15">
      <c r="A11499" s="3085"/>
      <c r="K11499" s="3168"/>
      <c r="L11499" s="3085"/>
      <c r="M11499" s="3085"/>
      <c r="N11499" s="3085"/>
      <c r="P11499" s="3206"/>
    </row>
    <row r="11500" spans="1:16" s="3084" customFormat="1" ht="15">
      <c r="A11500" s="3085"/>
      <c r="K11500" s="3168"/>
      <c r="L11500" s="3085"/>
      <c r="M11500" s="3085"/>
      <c r="N11500" s="3085"/>
      <c r="P11500" s="3206"/>
    </row>
    <row r="11501" spans="1:16" s="3084" customFormat="1" ht="15">
      <c r="A11501" s="3085"/>
      <c r="K11501" s="3168"/>
      <c r="L11501" s="3085"/>
      <c r="M11501" s="3085"/>
      <c r="N11501" s="3085"/>
      <c r="P11501" s="3206"/>
    </row>
    <row r="11502" spans="1:16" s="3084" customFormat="1" ht="15">
      <c r="A11502" s="3085"/>
      <c r="K11502" s="3168"/>
      <c r="L11502" s="3085"/>
      <c r="M11502" s="3085"/>
      <c r="N11502" s="3085"/>
      <c r="P11502" s="3206"/>
    </row>
    <row r="11503" spans="1:16" s="3084" customFormat="1" ht="15">
      <c r="A11503" s="3085"/>
      <c r="K11503" s="3168"/>
      <c r="L11503" s="3085"/>
      <c r="M11503" s="3085"/>
      <c r="N11503" s="3085"/>
      <c r="P11503" s="3206"/>
    </row>
    <row r="11504" spans="1:16" s="3084" customFormat="1" ht="15">
      <c r="A11504" s="3085"/>
      <c r="K11504" s="3168"/>
      <c r="L11504" s="3085"/>
      <c r="M11504" s="3085"/>
      <c r="N11504" s="3085"/>
      <c r="P11504" s="3206"/>
    </row>
    <row r="11505" spans="1:16" s="3084" customFormat="1" ht="15">
      <c r="A11505" s="3085"/>
      <c r="K11505" s="3168"/>
      <c r="L11505" s="3085"/>
      <c r="M11505" s="3085"/>
      <c r="N11505" s="3085"/>
      <c r="P11505" s="3206"/>
    </row>
    <row r="11506" spans="1:16" s="3084" customFormat="1" ht="15">
      <c r="A11506" s="3085"/>
      <c r="K11506" s="3168"/>
      <c r="L11506" s="3085"/>
      <c r="M11506" s="3085"/>
      <c r="N11506" s="3085"/>
      <c r="P11506" s="3206"/>
    </row>
    <row r="11507" spans="1:16" s="3084" customFormat="1" ht="15">
      <c r="A11507" s="3085"/>
      <c r="K11507" s="3168"/>
      <c r="L11507" s="3085"/>
      <c r="M11507" s="3085"/>
      <c r="N11507" s="3085"/>
      <c r="P11507" s="3206"/>
    </row>
    <row r="11508" spans="1:16" s="3084" customFormat="1" ht="15">
      <c r="A11508" s="3085"/>
      <c r="K11508" s="3168"/>
      <c r="L11508" s="3085"/>
      <c r="M11508" s="3085"/>
      <c r="N11508" s="3085"/>
      <c r="P11508" s="3206"/>
    </row>
    <row r="11509" spans="1:16" s="3084" customFormat="1" ht="15">
      <c r="A11509" s="3085"/>
      <c r="K11509" s="3168"/>
      <c r="L11509" s="3085"/>
      <c r="M11509" s="3085"/>
      <c r="N11509" s="3085"/>
      <c r="P11509" s="3206"/>
    </row>
    <row r="11510" spans="1:16" s="3084" customFormat="1" ht="15">
      <c r="A11510" s="3085"/>
      <c r="K11510" s="3168"/>
      <c r="L11510" s="3085"/>
      <c r="M11510" s="3085"/>
      <c r="N11510" s="3085"/>
      <c r="P11510" s="3206"/>
    </row>
    <row r="11511" spans="1:16" s="3084" customFormat="1" ht="15">
      <c r="A11511" s="3085"/>
      <c r="K11511" s="3168"/>
      <c r="L11511" s="3085"/>
      <c r="M11511" s="3085"/>
      <c r="N11511" s="3085"/>
      <c r="P11511" s="3206"/>
    </row>
    <row r="11512" spans="1:16" s="3084" customFormat="1" ht="15">
      <c r="A11512" s="3085"/>
      <c r="K11512" s="3168"/>
      <c r="L11512" s="3085"/>
      <c r="M11512" s="3085"/>
      <c r="N11512" s="3085"/>
      <c r="P11512" s="3206"/>
    </row>
    <row r="11513" spans="1:16" s="3084" customFormat="1" ht="15">
      <c r="A11513" s="3085"/>
      <c r="K11513" s="3168"/>
      <c r="L11513" s="3085"/>
      <c r="M11513" s="3085"/>
      <c r="N11513" s="3085"/>
      <c r="P11513" s="3206"/>
    </row>
    <row r="11514" spans="1:16" s="3084" customFormat="1" ht="15">
      <c r="A11514" s="3085"/>
      <c r="K11514" s="3168"/>
      <c r="L11514" s="3085"/>
      <c r="M11514" s="3085"/>
      <c r="N11514" s="3085"/>
      <c r="P11514" s="3206"/>
    </row>
    <row r="11515" spans="1:16" s="3084" customFormat="1" ht="15">
      <c r="A11515" s="3085"/>
      <c r="K11515" s="3168"/>
      <c r="L11515" s="3085"/>
      <c r="M11515" s="3085"/>
      <c r="N11515" s="3085"/>
      <c r="P11515" s="3206"/>
    </row>
    <row r="11516" spans="1:16" s="3084" customFormat="1" ht="15">
      <c r="A11516" s="3085"/>
      <c r="K11516" s="3168"/>
      <c r="L11516" s="3085"/>
      <c r="M11516" s="3085"/>
      <c r="N11516" s="3085"/>
      <c r="P11516" s="3206"/>
    </row>
    <row r="11517" spans="1:16" s="3084" customFormat="1" ht="15">
      <c r="A11517" s="3085"/>
      <c r="K11517" s="3168"/>
      <c r="L11517" s="3085"/>
      <c r="M11517" s="3085"/>
      <c r="N11517" s="3085"/>
      <c r="P11517" s="3206"/>
    </row>
    <row r="11518" spans="1:16" s="3084" customFormat="1" ht="15">
      <c r="A11518" s="3085"/>
      <c r="K11518" s="3168"/>
      <c r="L11518" s="3085"/>
      <c r="M11518" s="3085"/>
      <c r="N11518" s="3085"/>
      <c r="P11518" s="3206"/>
    </row>
    <row r="11519" spans="1:16" s="3084" customFormat="1" ht="15">
      <c r="A11519" s="3085"/>
      <c r="K11519" s="3168"/>
      <c r="L11519" s="3085"/>
      <c r="M11519" s="3085"/>
      <c r="N11519" s="3085"/>
      <c r="P11519" s="3206"/>
    </row>
    <row r="11520" spans="1:16" s="3084" customFormat="1" ht="15">
      <c r="A11520" s="3085"/>
      <c r="K11520" s="3168"/>
      <c r="L11520" s="3085"/>
      <c r="M11520" s="3085"/>
      <c r="N11520" s="3085"/>
      <c r="P11520" s="3206"/>
    </row>
    <row r="11521" spans="1:16" s="3084" customFormat="1" ht="15">
      <c r="A11521" s="3085"/>
      <c r="K11521" s="3168"/>
      <c r="L11521" s="3085"/>
      <c r="M11521" s="3085"/>
      <c r="N11521" s="3085"/>
      <c r="P11521" s="3206"/>
    </row>
    <row r="11522" spans="1:16" s="3084" customFormat="1" ht="15">
      <c r="A11522" s="3085"/>
      <c r="K11522" s="3168"/>
      <c r="L11522" s="3085"/>
      <c r="M11522" s="3085"/>
      <c r="N11522" s="3085"/>
      <c r="P11522" s="3206"/>
    </row>
    <row r="11523" spans="1:16" s="3084" customFormat="1" ht="15">
      <c r="A11523" s="3085"/>
      <c r="K11523" s="3168"/>
      <c r="L11523" s="3085"/>
      <c r="M11523" s="3085"/>
      <c r="N11523" s="3085"/>
      <c r="P11523" s="3206"/>
    </row>
    <row r="11524" spans="1:16" s="3084" customFormat="1" ht="15">
      <c r="A11524" s="3085"/>
      <c r="K11524" s="3168"/>
      <c r="L11524" s="3085"/>
      <c r="M11524" s="3085"/>
      <c r="N11524" s="3085"/>
      <c r="P11524" s="3206"/>
    </row>
    <row r="11525" spans="1:16" s="3084" customFormat="1" ht="15">
      <c r="A11525" s="3085"/>
      <c r="K11525" s="3168"/>
      <c r="L11525" s="3085"/>
      <c r="M11525" s="3085"/>
      <c r="N11525" s="3085"/>
      <c r="P11525" s="3206"/>
    </row>
    <row r="11526" spans="1:16" s="3084" customFormat="1" ht="15">
      <c r="A11526" s="3085"/>
      <c r="K11526" s="3168"/>
      <c r="L11526" s="3085"/>
      <c r="M11526" s="3085"/>
      <c r="N11526" s="3085"/>
      <c r="P11526" s="3206"/>
    </row>
    <row r="11527" spans="1:16" s="3084" customFormat="1" ht="15">
      <c r="A11527" s="3085"/>
      <c r="K11527" s="3168"/>
      <c r="L11527" s="3085"/>
      <c r="M11527" s="3085"/>
      <c r="N11527" s="3085"/>
      <c r="P11527" s="3206"/>
    </row>
    <row r="11528" spans="1:16" s="3084" customFormat="1" ht="15">
      <c r="A11528" s="3085"/>
      <c r="K11528" s="3168"/>
      <c r="L11528" s="3085"/>
      <c r="M11528" s="3085"/>
      <c r="N11528" s="3085"/>
      <c r="P11528" s="3206"/>
    </row>
    <row r="11529" spans="1:16" s="3084" customFormat="1" ht="15">
      <c r="A11529" s="3085"/>
      <c r="K11529" s="3168"/>
      <c r="L11529" s="3085"/>
      <c r="M11529" s="3085"/>
      <c r="N11529" s="3085"/>
      <c r="P11529" s="3206"/>
    </row>
    <row r="11530" spans="1:16" s="3084" customFormat="1" ht="15">
      <c r="A11530" s="3085"/>
      <c r="K11530" s="3168"/>
      <c r="L11530" s="3085"/>
      <c r="M11530" s="3085"/>
      <c r="N11530" s="3085"/>
      <c r="P11530" s="3206"/>
    </row>
    <row r="11531" spans="1:16" s="3084" customFormat="1" ht="15">
      <c r="A11531" s="3085"/>
      <c r="K11531" s="3168"/>
      <c r="L11531" s="3085"/>
      <c r="M11531" s="3085"/>
      <c r="N11531" s="3085"/>
      <c r="P11531" s="3206"/>
    </row>
    <row r="11532" spans="1:16" s="3084" customFormat="1" ht="15">
      <c r="A11532" s="3085"/>
      <c r="K11532" s="3168"/>
      <c r="L11532" s="3085"/>
      <c r="M11532" s="3085"/>
      <c r="N11532" s="3085"/>
      <c r="P11532" s="3206"/>
    </row>
    <row r="11533" spans="1:16" s="3084" customFormat="1" ht="15">
      <c r="A11533" s="3085"/>
      <c r="K11533" s="3168"/>
      <c r="L11533" s="3085"/>
      <c r="M11533" s="3085"/>
      <c r="N11533" s="3085"/>
      <c r="P11533" s="3206"/>
    </row>
    <row r="11534" spans="1:16" s="3084" customFormat="1" ht="15">
      <c r="A11534" s="3085"/>
      <c r="K11534" s="3168"/>
      <c r="L11534" s="3085"/>
      <c r="M11534" s="3085"/>
      <c r="N11534" s="3085"/>
      <c r="P11534" s="3206"/>
    </row>
    <row r="11535" spans="1:16" s="3084" customFormat="1" ht="15">
      <c r="A11535" s="3085"/>
      <c r="K11535" s="3168"/>
      <c r="L11535" s="3085"/>
      <c r="M11535" s="3085"/>
      <c r="N11535" s="3085"/>
      <c r="P11535" s="3206"/>
    </row>
    <row r="11536" spans="1:16" s="3084" customFormat="1" ht="15">
      <c r="A11536" s="3085"/>
      <c r="K11536" s="3168"/>
      <c r="L11536" s="3085"/>
      <c r="M11536" s="3085"/>
      <c r="N11536" s="3085"/>
      <c r="P11536" s="3206"/>
    </row>
    <row r="11537" spans="1:16" s="3084" customFormat="1" ht="15">
      <c r="A11537" s="3085"/>
      <c r="K11537" s="3168"/>
      <c r="L11537" s="3085"/>
      <c r="M11537" s="3085"/>
      <c r="N11537" s="3085"/>
      <c r="P11537" s="3206"/>
    </row>
    <row r="11538" spans="1:16" s="3084" customFormat="1" ht="15">
      <c r="A11538" s="3085"/>
      <c r="K11538" s="3168"/>
      <c r="L11538" s="3085"/>
      <c r="M11538" s="3085"/>
      <c r="N11538" s="3085"/>
      <c r="P11538" s="3206"/>
    </row>
    <row r="11539" spans="1:16" s="3084" customFormat="1" ht="15">
      <c r="A11539" s="3085"/>
      <c r="K11539" s="3168"/>
      <c r="L11539" s="3085"/>
      <c r="M11539" s="3085"/>
      <c r="N11539" s="3085"/>
      <c r="P11539" s="3206"/>
    </row>
    <row r="11540" spans="1:16" s="3084" customFormat="1" ht="15">
      <c r="A11540" s="3085"/>
      <c r="K11540" s="3168"/>
      <c r="L11540" s="3085"/>
      <c r="M11540" s="3085"/>
      <c r="N11540" s="3085"/>
      <c r="P11540" s="3206"/>
    </row>
    <row r="11541" spans="1:16" s="3084" customFormat="1" ht="15">
      <c r="A11541" s="3085"/>
      <c r="K11541" s="3168"/>
      <c r="L11541" s="3085"/>
      <c r="M11541" s="3085"/>
      <c r="N11541" s="3085"/>
      <c r="P11541" s="3206"/>
    </row>
    <row r="11542" spans="1:16" s="3084" customFormat="1" ht="15">
      <c r="A11542" s="3085"/>
      <c r="K11542" s="3168"/>
      <c r="L11542" s="3085"/>
      <c r="M11542" s="3085"/>
      <c r="N11542" s="3085"/>
      <c r="P11542" s="3206"/>
    </row>
    <row r="11543" spans="1:16" s="3084" customFormat="1" ht="15">
      <c r="A11543" s="3085"/>
      <c r="K11543" s="3168"/>
      <c r="L11543" s="3085"/>
      <c r="M11543" s="3085"/>
      <c r="N11543" s="3085"/>
      <c r="P11543" s="3206"/>
    </row>
    <row r="11544" spans="1:16" s="3084" customFormat="1" ht="15">
      <c r="A11544" s="3085"/>
      <c r="K11544" s="3168"/>
      <c r="L11544" s="3085"/>
      <c r="M11544" s="3085"/>
      <c r="N11544" s="3085"/>
      <c r="P11544" s="3206"/>
    </row>
    <row r="11545" spans="1:16" s="3084" customFormat="1" ht="15">
      <c r="A11545" s="3085"/>
      <c r="K11545" s="3168"/>
      <c r="L11545" s="3085"/>
      <c r="M11545" s="3085"/>
      <c r="N11545" s="3085"/>
      <c r="P11545" s="3206"/>
    </row>
    <row r="11546" spans="1:16" s="3084" customFormat="1" ht="15">
      <c r="A11546" s="3085"/>
      <c r="K11546" s="3168"/>
      <c r="L11546" s="3085"/>
      <c r="M11546" s="3085"/>
      <c r="N11546" s="3085"/>
      <c r="P11546" s="3206"/>
    </row>
    <row r="11547" spans="1:16" s="3084" customFormat="1" ht="15">
      <c r="A11547" s="3085"/>
      <c r="K11547" s="3168"/>
      <c r="L11547" s="3085"/>
      <c r="M11547" s="3085"/>
      <c r="N11547" s="3085"/>
      <c r="P11547" s="3206"/>
    </row>
    <row r="11548" spans="1:16" s="3084" customFormat="1" ht="15">
      <c r="A11548" s="3085"/>
      <c r="K11548" s="3168"/>
      <c r="L11548" s="3085"/>
      <c r="M11548" s="3085"/>
      <c r="N11548" s="3085"/>
      <c r="P11548" s="3206"/>
    </row>
    <row r="11549" spans="1:16" s="3084" customFormat="1" ht="15">
      <c r="A11549" s="3085"/>
      <c r="K11549" s="3168"/>
      <c r="L11549" s="3085"/>
      <c r="M11549" s="3085"/>
      <c r="N11549" s="3085"/>
      <c r="P11549" s="3206"/>
    </row>
    <row r="11550" spans="1:16" s="3084" customFormat="1" ht="15">
      <c r="A11550" s="3085"/>
      <c r="K11550" s="3168"/>
      <c r="L11550" s="3085"/>
      <c r="M11550" s="3085"/>
      <c r="N11550" s="3085"/>
      <c r="P11550" s="3206"/>
    </row>
    <row r="11551" spans="1:16" s="3084" customFormat="1" ht="15">
      <c r="A11551" s="3085"/>
      <c r="K11551" s="3168"/>
      <c r="L11551" s="3085"/>
      <c r="M11551" s="3085"/>
      <c r="N11551" s="3085"/>
      <c r="P11551" s="3206"/>
    </row>
    <row r="11552" spans="1:16" s="3084" customFormat="1" ht="15">
      <c r="A11552" s="3085"/>
      <c r="K11552" s="3168"/>
      <c r="L11552" s="3085"/>
      <c r="M11552" s="3085"/>
      <c r="N11552" s="3085"/>
      <c r="P11552" s="3206"/>
    </row>
    <row r="11553" spans="1:16" s="3084" customFormat="1" ht="15">
      <c r="A11553" s="3085"/>
      <c r="K11553" s="3168"/>
      <c r="L11553" s="3085"/>
      <c r="M11553" s="3085"/>
      <c r="N11553" s="3085"/>
      <c r="P11553" s="3206"/>
    </row>
    <row r="11554" spans="1:16" s="3084" customFormat="1" ht="15">
      <c r="A11554" s="3085"/>
      <c r="K11554" s="3168"/>
      <c r="L11554" s="3085"/>
      <c r="M11554" s="3085"/>
      <c r="N11554" s="3085"/>
      <c r="P11554" s="3206"/>
    </row>
    <row r="11555" spans="1:16" s="3084" customFormat="1" ht="15">
      <c r="A11555" s="3085"/>
      <c r="K11555" s="3168"/>
      <c r="L11555" s="3085"/>
      <c r="M11555" s="3085"/>
      <c r="N11555" s="3085"/>
      <c r="P11555" s="3206"/>
    </row>
    <row r="11556" spans="1:16" s="3084" customFormat="1" ht="15">
      <c r="A11556" s="3085"/>
      <c r="K11556" s="3168"/>
      <c r="L11556" s="3085"/>
      <c r="M11556" s="3085"/>
      <c r="N11556" s="3085"/>
      <c r="P11556" s="3206"/>
    </row>
    <row r="11557" spans="1:16" s="3084" customFormat="1" ht="15">
      <c r="A11557" s="3085"/>
      <c r="K11557" s="3168"/>
      <c r="L11557" s="3085"/>
      <c r="M11557" s="3085"/>
      <c r="N11557" s="3085"/>
      <c r="P11557" s="3206"/>
    </row>
    <row r="11558" spans="1:16" s="3084" customFormat="1" ht="15">
      <c r="A11558" s="3085"/>
      <c r="K11558" s="3168"/>
      <c r="L11558" s="3085"/>
      <c r="M11558" s="3085"/>
      <c r="N11558" s="3085"/>
      <c r="P11558" s="3206"/>
    </row>
    <row r="11559" spans="1:16" s="3084" customFormat="1" ht="15">
      <c r="A11559" s="3085"/>
      <c r="K11559" s="3168"/>
      <c r="L11559" s="3085"/>
      <c r="M11559" s="3085"/>
      <c r="N11559" s="3085"/>
      <c r="P11559" s="3206"/>
    </row>
    <row r="11560" spans="1:16" s="3084" customFormat="1" ht="15">
      <c r="A11560" s="3085"/>
      <c r="K11560" s="3168"/>
      <c r="L11560" s="3085"/>
      <c r="M11560" s="3085"/>
      <c r="N11560" s="3085"/>
      <c r="P11560" s="3206"/>
    </row>
    <row r="11561" spans="1:16" s="3084" customFormat="1" ht="15">
      <c r="A11561" s="3085"/>
      <c r="K11561" s="3168"/>
      <c r="L11561" s="3085"/>
      <c r="M11561" s="3085"/>
      <c r="N11561" s="3085"/>
      <c r="P11561" s="3206"/>
    </row>
    <row r="11562" spans="1:16" s="3084" customFormat="1" ht="15">
      <c r="A11562" s="3085"/>
      <c r="K11562" s="3168"/>
      <c r="L11562" s="3085"/>
      <c r="M11562" s="3085"/>
      <c r="N11562" s="3085"/>
      <c r="P11562" s="3206"/>
    </row>
    <row r="11563" spans="1:16" s="3084" customFormat="1" ht="15">
      <c r="A11563" s="3085"/>
      <c r="K11563" s="3168"/>
      <c r="L11563" s="3085"/>
      <c r="M11563" s="3085"/>
      <c r="N11563" s="3085"/>
      <c r="P11563" s="3206"/>
    </row>
    <row r="11564" spans="1:16" s="3084" customFormat="1" ht="15">
      <c r="A11564" s="3085"/>
      <c r="K11564" s="3168"/>
      <c r="L11564" s="3085"/>
      <c r="M11564" s="3085"/>
      <c r="N11564" s="3085"/>
      <c r="P11564" s="3206"/>
    </row>
    <row r="11565" spans="1:16" s="3084" customFormat="1" ht="15">
      <c r="A11565" s="3085"/>
      <c r="K11565" s="3168"/>
      <c r="L11565" s="3085"/>
      <c r="M11565" s="3085"/>
      <c r="N11565" s="3085"/>
      <c r="P11565" s="3206"/>
    </row>
    <row r="11566" spans="1:16" s="3084" customFormat="1" ht="15">
      <c r="A11566" s="3085"/>
      <c r="K11566" s="3168"/>
      <c r="L11566" s="3085"/>
      <c r="M11566" s="3085"/>
      <c r="N11566" s="3085"/>
      <c r="P11566" s="3206"/>
    </row>
    <row r="11567" spans="1:16" s="3084" customFormat="1" ht="15">
      <c r="A11567" s="3085"/>
      <c r="K11567" s="3168"/>
      <c r="L11567" s="3085"/>
      <c r="M11567" s="3085"/>
      <c r="N11567" s="3085"/>
      <c r="P11567" s="3206"/>
    </row>
    <row r="11568" spans="1:16" s="3084" customFormat="1" ht="15">
      <c r="A11568" s="3085"/>
      <c r="K11568" s="3168"/>
      <c r="L11568" s="3085"/>
      <c r="M11568" s="3085"/>
      <c r="N11568" s="3085"/>
      <c r="P11568" s="3206"/>
    </row>
    <row r="11569" spans="1:16" s="3084" customFormat="1" ht="15">
      <c r="A11569" s="3085"/>
      <c r="K11569" s="3168"/>
      <c r="L11569" s="3085"/>
      <c r="M11569" s="3085"/>
      <c r="N11569" s="3085"/>
      <c r="P11569" s="3206"/>
    </row>
    <row r="11570" spans="1:16" s="3084" customFormat="1" ht="15">
      <c r="A11570" s="3085"/>
      <c r="K11570" s="3168"/>
      <c r="L11570" s="3085"/>
      <c r="M11570" s="3085"/>
      <c r="N11570" s="3085"/>
      <c r="P11570" s="3206"/>
    </row>
    <row r="11571" spans="1:16" s="3084" customFormat="1" ht="15">
      <c r="A11571" s="3085"/>
      <c r="K11571" s="3168"/>
      <c r="L11571" s="3085"/>
      <c r="M11571" s="3085"/>
      <c r="N11571" s="3085"/>
      <c r="P11571" s="3206"/>
    </row>
    <row r="11572" spans="1:16" s="3084" customFormat="1" ht="15">
      <c r="A11572" s="3085"/>
      <c r="K11572" s="3168"/>
      <c r="L11572" s="3085"/>
      <c r="M11572" s="3085"/>
      <c r="N11572" s="3085"/>
      <c r="P11572" s="3206"/>
    </row>
    <row r="11573" spans="1:16" s="3084" customFormat="1" ht="15">
      <c r="A11573" s="3085"/>
      <c r="K11573" s="3168"/>
      <c r="L11573" s="3085"/>
      <c r="M11573" s="3085"/>
      <c r="N11573" s="3085"/>
      <c r="P11573" s="3206"/>
    </row>
    <row r="11574" spans="1:16" s="3084" customFormat="1" ht="15">
      <c r="A11574" s="3085"/>
      <c r="K11574" s="3168"/>
      <c r="L11574" s="3085"/>
      <c r="M11574" s="3085"/>
      <c r="N11574" s="3085"/>
      <c r="P11574" s="3206"/>
    </row>
    <row r="11575" spans="1:16" s="3084" customFormat="1" ht="15">
      <c r="A11575" s="3085"/>
      <c r="K11575" s="3168"/>
      <c r="L11575" s="3085"/>
      <c r="M11575" s="3085"/>
      <c r="N11575" s="3085"/>
      <c r="P11575" s="3206"/>
    </row>
    <row r="11576" spans="1:16" s="3084" customFormat="1" ht="15">
      <c r="A11576" s="3085"/>
      <c r="K11576" s="3168"/>
      <c r="L11576" s="3085"/>
      <c r="M11576" s="3085"/>
      <c r="N11576" s="3085"/>
      <c r="P11576" s="3206"/>
    </row>
    <row r="11577" spans="1:16" s="3084" customFormat="1" ht="15">
      <c r="A11577" s="3085"/>
      <c r="K11577" s="3168"/>
      <c r="L11577" s="3085"/>
      <c r="M11577" s="3085"/>
      <c r="N11577" s="3085"/>
      <c r="P11577" s="3206"/>
    </row>
    <row r="11578" spans="1:16" s="3084" customFormat="1" ht="15">
      <c r="A11578" s="3085"/>
      <c r="K11578" s="3168"/>
      <c r="L11578" s="3085"/>
      <c r="M11578" s="3085"/>
      <c r="N11578" s="3085"/>
      <c r="P11578" s="3206"/>
    </row>
    <row r="11579" spans="1:16" s="3084" customFormat="1" ht="15">
      <c r="A11579" s="3085"/>
      <c r="K11579" s="3168"/>
      <c r="L11579" s="3085"/>
      <c r="M11579" s="3085"/>
      <c r="N11579" s="3085"/>
      <c r="P11579" s="3206"/>
    </row>
    <row r="11580" spans="1:16" s="3084" customFormat="1" ht="15">
      <c r="A11580" s="3085"/>
      <c r="K11580" s="3168"/>
      <c r="L11580" s="3085"/>
      <c r="M11580" s="3085"/>
      <c r="N11580" s="3085"/>
      <c r="P11580" s="3206"/>
    </row>
    <row r="11581" spans="1:16" s="3084" customFormat="1" ht="15">
      <c r="A11581" s="3085"/>
      <c r="K11581" s="3168"/>
      <c r="L11581" s="3085"/>
      <c r="M11581" s="3085"/>
      <c r="N11581" s="3085"/>
      <c r="P11581" s="3206"/>
    </row>
    <row r="11582" spans="1:16" s="3084" customFormat="1" ht="15">
      <c r="A11582" s="3085"/>
      <c r="K11582" s="3168"/>
      <c r="L11582" s="3085"/>
      <c r="M11582" s="3085"/>
      <c r="N11582" s="3085"/>
      <c r="P11582" s="3206"/>
    </row>
    <row r="11583" spans="1:16" s="3084" customFormat="1" ht="15">
      <c r="A11583" s="3085"/>
      <c r="K11583" s="3168"/>
      <c r="L11583" s="3085"/>
      <c r="M11583" s="3085"/>
      <c r="N11583" s="3085"/>
      <c r="P11583" s="3206"/>
    </row>
    <row r="11584" spans="1:16" s="3084" customFormat="1" ht="15">
      <c r="A11584" s="3085"/>
      <c r="K11584" s="3168"/>
      <c r="L11584" s="3085"/>
      <c r="M11584" s="3085"/>
      <c r="N11584" s="3085"/>
      <c r="P11584" s="3206"/>
    </row>
    <row r="11585" spans="1:16" s="3084" customFormat="1" ht="15">
      <c r="A11585" s="3085"/>
      <c r="K11585" s="3168"/>
      <c r="L11585" s="3085"/>
      <c r="M11585" s="3085"/>
      <c r="N11585" s="3085"/>
      <c r="P11585" s="3206"/>
    </row>
    <row r="11586" spans="1:16" s="3084" customFormat="1" ht="15">
      <c r="A11586" s="3085"/>
      <c r="K11586" s="3168"/>
      <c r="L11586" s="3085"/>
      <c r="M11586" s="3085"/>
      <c r="N11586" s="3085"/>
      <c r="P11586" s="3206"/>
    </row>
    <row r="11587" spans="1:16" s="3084" customFormat="1" ht="15">
      <c r="A11587" s="3085"/>
      <c r="K11587" s="3168"/>
      <c r="L11587" s="3085"/>
      <c r="M11587" s="3085"/>
      <c r="N11587" s="3085"/>
      <c r="P11587" s="3206"/>
    </row>
    <row r="11588" spans="1:16" s="3084" customFormat="1" ht="15">
      <c r="A11588" s="3085"/>
      <c r="K11588" s="3168"/>
      <c r="L11588" s="3085"/>
      <c r="M11588" s="3085"/>
      <c r="N11588" s="3085"/>
      <c r="P11588" s="3206"/>
    </row>
    <row r="11589" spans="1:16" s="3084" customFormat="1" ht="15">
      <c r="A11589" s="3085"/>
      <c r="K11589" s="3168"/>
      <c r="L11589" s="3085"/>
      <c r="M11589" s="3085"/>
      <c r="N11589" s="3085"/>
      <c r="P11589" s="3206"/>
    </row>
    <row r="11590" spans="1:16" s="3084" customFormat="1" ht="15">
      <c r="A11590" s="3085"/>
      <c r="K11590" s="3168"/>
      <c r="L11590" s="3085"/>
      <c r="M11590" s="3085"/>
      <c r="N11590" s="3085"/>
      <c r="P11590" s="3206"/>
    </row>
    <row r="11591" spans="1:16" s="3084" customFormat="1" ht="15">
      <c r="A11591" s="3085"/>
      <c r="K11591" s="3168"/>
      <c r="L11591" s="3085"/>
      <c r="M11591" s="3085"/>
      <c r="N11591" s="3085"/>
      <c r="P11591" s="3206"/>
    </row>
    <row r="11592" spans="1:16" s="3084" customFormat="1" ht="15">
      <c r="A11592" s="3085"/>
      <c r="K11592" s="3168"/>
      <c r="L11592" s="3085"/>
      <c r="M11592" s="3085"/>
      <c r="N11592" s="3085"/>
      <c r="P11592" s="3206"/>
    </row>
    <row r="11593" spans="1:16" s="3084" customFormat="1" ht="15">
      <c r="A11593" s="3085"/>
      <c r="K11593" s="3168"/>
      <c r="L11593" s="3085"/>
      <c r="M11593" s="3085"/>
      <c r="N11593" s="3085"/>
      <c r="P11593" s="3206"/>
    </row>
    <row r="11594" spans="1:16" s="3084" customFormat="1" ht="15">
      <c r="A11594" s="3085"/>
      <c r="K11594" s="3168"/>
      <c r="L11594" s="3085"/>
      <c r="M11594" s="3085"/>
      <c r="N11594" s="3085"/>
      <c r="P11594" s="3206"/>
    </row>
    <row r="11595" spans="1:16" s="3084" customFormat="1" ht="15">
      <c r="A11595" s="3085"/>
      <c r="K11595" s="3168"/>
      <c r="L11595" s="3085"/>
      <c r="M11595" s="3085"/>
      <c r="N11595" s="3085"/>
      <c r="P11595" s="3206"/>
    </row>
    <row r="11596" spans="1:16" s="3084" customFormat="1" ht="15">
      <c r="A11596" s="3085"/>
      <c r="K11596" s="3168"/>
      <c r="L11596" s="3085"/>
      <c r="M11596" s="3085"/>
      <c r="N11596" s="3085"/>
      <c r="P11596" s="3206"/>
    </row>
    <row r="11597" spans="1:16" s="3084" customFormat="1" ht="15">
      <c r="A11597" s="3085"/>
      <c r="K11597" s="3168"/>
      <c r="L11597" s="3085"/>
      <c r="M11597" s="3085"/>
      <c r="N11597" s="3085"/>
      <c r="P11597" s="3206"/>
    </row>
    <row r="11598" spans="1:16" s="3084" customFormat="1" ht="15">
      <c r="A11598" s="3085"/>
      <c r="K11598" s="3168"/>
      <c r="L11598" s="3085"/>
      <c r="M11598" s="3085"/>
      <c r="N11598" s="3085"/>
      <c r="P11598" s="3206"/>
    </row>
    <row r="11599" spans="1:16" s="3084" customFormat="1" ht="15">
      <c r="A11599" s="3085"/>
      <c r="K11599" s="3168"/>
      <c r="L11599" s="3085"/>
      <c r="M11599" s="3085"/>
      <c r="N11599" s="3085"/>
      <c r="P11599" s="3206"/>
    </row>
    <row r="11600" spans="1:16" s="3084" customFormat="1" ht="15">
      <c r="A11600" s="3085"/>
      <c r="K11600" s="3168"/>
      <c r="L11600" s="3085"/>
      <c r="M11600" s="3085"/>
      <c r="N11600" s="3085"/>
      <c r="P11600" s="3206"/>
    </row>
    <row r="11601" spans="1:16" s="3084" customFormat="1" ht="15">
      <c r="A11601" s="3085"/>
      <c r="K11601" s="3168"/>
      <c r="L11601" s="3085"/>
      <c r="M11601" s="3085"/>
      <c r="N11601" s="3085"/>
      <c r="P11601" s="3206"/>
    </row>
    <row r="11602" spans="1:16" s="3084" customFormat="1" ht="15">
      <c r="A11602" s="3085"/>
      <c r="K11602" s="3168"/>
      <c r="L11602" s="3085"/>
      <c r="M11602" s="3085"/>
      <c r="N11602" s="3085"/>
      <c r="P11602" s="3206"/>
    </row>
    <row r="11603" spans="1:16" s="3084" customFormat="1" ht="15">
      <c r="A11603" s="3085"/>
      <c r="K11603" s="3168"/>
      <c r="L11603" s="3085"/>
      <c r="M11603" s="3085"/>
      <c r="N11603" s="3085"/>
      <c r="P11603" s="3206"/>
    </row>
    <row r="11604" spans="1:16" s="3084" customFormat="1" ht="15">
      <c r="A11604" s="3085"/>
      <c r="K11604" s="3168"/>
      <c r="L11604" s="3085"/>
      <c r="M11604" s="3085"/>
      <c r="N11604" s="3085"/>
      <c r="P11604" s="3206"/>
    </row>
    <row r="11605" spans="1:16" s="3084" customFormat="1" ht="15">
      <c r="A11605" s="3085"/>
      <c r="K11605" s="3168"/>
      <c r="L11605" s="3085"/>
      <c r="M11605" s="3085"/>
      <c r="N11605" s="3085"/>
      <c r="P11605" s="3206"/>
    </row>
    <row r="11606" spans="1:16" s="3084" customFormat="1" ht="15">
      <c r="A11606" s="3085"/>
      <c r="K11606" s="3168"/>
      <c r="L11606" s="3085"/>
      <c r="M11606" s="3085"/>
      <c r="N11606" s="3085"/>
      <c r="P11606" s="3206"/>
    </row>
    <row r="11607" spans="1:16" s="3084" customFormat="1" ht="15">
      <c r="A11607" s="3085"/>
      <c r="K11607" s="3168"/>
      <c r="L11607" s="3085"/>
      <c r="M11607" s="3085"/>
      <c r="N11607" s="3085"/>
      <c r="P11607" s="3206"/>
    </row>
    <row r="11608" spans="1:16" s="3084" customFormat="1" ht="15">
      <c r="A11608" s="3085"/>
      <c r="K11608" s="3168"/>
      <c r="L11608" s="3085"/>
      <c r="M11608" s="3085"/>
      <c r="N11608" s="3085"/>
      <c r="P11608" s="3206"/>
    </row>
    <row r="11609" spans="1:16" s="3084" customFormat="1" ht="15">
      <c r="A11609" s="3085"/>
      <c r="K11609" s="3168"/>
      <c r="L11609" s="3085"/>
      <c r="M11609" s="3085"/>
      <c r="N11609" s="3085"/>
      <c r="P11609" s="3206"/>
    </row>
    <row r="11610" spans="1:16" s="3084" customFormat="1" ht="15">
      <c r="A11610" s="3085"/>
      <c r="K11610" s="3168"/>
      <c r="L11610" s="3085"/>
      <c r="M11610" s="3085"/>
      <c r="N11610" s="3085"/>
      <c r="P11610" s="3206"/>
    </row>
    <row r="11611" spans="1:16" s="3084" customFormat="1" ht="15">
      <c r="A11611" s="3085"/>
      <c r="K11611" s="3168"/>
      <c r="L11611" s="3085"/>
      <c r="M11611" s="3085"/>
      <c r="N11611" s="3085"/>
      <c r="P11611" s="3206"/>
    </row>
    <row r="11612" spans="1:16" s="3084" customFormat="1" ht="15">
      <c r="A11612" s="3085"/>
      <c r="K11612" s="3168"/>
      <c r="L11612" s="3085"/>
      <c r="M11612" s="3085"/>
      <c r="N11612" s="3085"/>
      <c r="P11612" s="3206"/>
    </row>
    <row r="11613" spans="1:16" s="3084" customFormat="1" ht="15">
      <c r="A11613" s="3085"/>
      <c r="K11613" s="3168"/>
      <c r="L11613" s="3085"/>
      <c r="M11613" s="3085"/>
      <c r="N11613" s="3085"/>
      <c r="P11613" s="3206"/>
    </row>
    <row r="11614" spans="1:16" s="3084" customFormat="1" ht="15">
      <c r="A11614" s="3085"/>
      <c r="K11614" s="3168"/>
      <c r="L11614" s="3085"/>
      <c r="M11614" s="3085"/>
      <c r="N11614" s="3085"/>
      <c r="P11614" s="3206"/>
    </row>
    <row r="11615" spans="1:16" s="3084" customFormat="1" ht="15">
      <c r="A11615" s="3085"/>
      <c r="K11615" s="3168"/>
      <c r="L11615" s="3085"/>
      <c r="M11615" s="3085"/>
      <c r="N11615" s="3085"/>
      <c r="P11615" s="3206"/>
    </row>
    <row r="11616" spans="1:16" s="3084" customFormat="1" ht="15">
      <c r="A11616" s="3085"/>
      <c r="K11616" s="3168"/>
      <c r="L11616" s="3085"/>
      <c r="M11616" s="3085"/>
      <c r="N11616" s="3085"/>
      <c r="P11616" s="3206"/>
    </row>
    <row r="11617" spans="1:16" s="3084" customFormat="1" ht="15">
      <c r="A11617" s="3085"/>
      <c r="K11617" s="3168"/>
      <c r="L11617" s="3085"/>
      <c r="M11617" s="3085"/>
      <c r="N11617" s="3085"/>
      <c r="P11617" s="3206"/>
    </row>
    <row r="11618" spans="1:16" s="3084" customFormat="1" ht="15">
      <c r="A11618" s="3085"/>
      <c r="K11618" s="3168"/>
      <c r="L11618" s="3085"/>
      <c r="M11618" s="3085"/>
      <c r="N11618" s="3085"/>
      <c r="P11618" s="3206"/>
    </row>
    <row r="11619" spans="1:16" s="3084" customFormat="1" ht="15">
      <c r="A11619" s="3085"/>
      <c r="K11619" s="3168"/>
      <c r="L11619" s="3085"/>
      <c r="M11619" s="3085"/>
      <c r="N11619" s="3085"/>
      <c r="P11619" s="3206"/>
    </row>
    <row r="11620" spans="1:16" s="3084" customFormat="1" ht="15">
      <c r="A11620" s="3085"/>
      <c r="K11620" s="3168"/>
      <c r="L11620" s="3085"/>
      <c r="M11620" s="3085"/>
      <c r="N11620" s="3085"/>
      <c r="P11620" s="3206"/>
    </row>
    <row r="11621" spans="1:16" s="3084" customFormat="1" ht="15">
      <c r="A11621" s="3085"/>
      <c r="K11621" s="3168"/>
      <c r="L11621" s="3085"/>
      <c r="M11621" s="3085"/>
      <c r="N11621" s="3085"/>
      <c r="P11621" s="3206"/>
    </row>
    <row r="11622" spans="1:16" s="3084" customFormat="1" ht="15">
      <c r="A11622" s="3085"/>
      <c r="K11622" s="3168"/>
      <c r="L11622" s="3085"/>
      <c r="M11622" s="3085"/>
      <c r="N11622" s="3085"/>
      <c r="P11622" s="3206"/>
    </row>
    <row r="11623" spans="1:16" s="3084" customFormat="1" ht="15">
      <c r="A11623" s="3085"/>
      <c r="K11623" s="3168"/>
      <c r="L11623" s="3085"/>
      <c r="M11623" s="3085"/>
      <c r="N11623" s="3085"/>
      <c r="P11623" s="3206"/>
    </row>
    <row r="11624" spans="1:16" s="3084" customFormat="1" ht="15">
      <c r="A11624" s="3085"/>
      <c r="K11624" s="3168"/>
      <c r="L11624" s="3085"/>
      <c r="M11624" s="3085"/>
      <c r="N11624" s="3085"/>
      <c r="P11624" s="3206"/>
    </row>
    <row r="11625" spans="1:16" s="3084" customFormat="1" ht="15">
      <c r="A11625" s="3085"/>
      <c r="K11625" s="3168"/>
      <c r="L11625" s="3085"/>
      <c r="M11625" s="3085"/>
      <c r="N11625" s="3085"/>
      <c r="P11625" s="3206"/>
    </row>
    <row r="11626" spans="1:16" s="3084" customFormat="1" ht="15">
      <c r="A11626" s="3085"/>
      <c r="K11626" s="3168"/>
      <c r="L11626" s="3085"/>
      <c r="M11626" s="3085"/>
      <c r="N11626" s="3085"/>
      <c r="P11626" s="3206"/>
    </row>
    <row r="11627" spans="1:16" s="3084" customFormat="1" ht="15">
      <c r="A11627" s="3085"/>
      <c r="K11627" s="3168"/>
      <c r="L11627" s="3085"/>
      <c r="M11627" s="3085"/>
      <c r="N11627" s="3085"/>
      <c r="P11627" s="3206"/>
    </row>
    <row r="11628" spans="1:16" s="3084" customFormat="1" ht="15">
      <c r="A11628" s="3085"/>
      <c r="K11628" s="3168"/>
      <c r="L11628" s="3085"/>
      <c r="M11628" s="3085"/>
      <c r="N11628" s="3085"/>
      <c r="P11628" s="3206"/>
    </row>
    <row r="11629" spans="1:16" s="3084" customFormat="1" ht="15">
      <c r="A11629" s="3085"/>
      <c r="K11629" s="3168"/>
      <c r="L11629" s="3085"/>
      <c r="M11629" s="3085"/>
      <c r="N11629" s="3085"/>
      <c r="P11629" s="3206"/>
    </row>
    <row r="11630" spans="1:16" s="3084" customFormat="1" ht="15">
      <c r="A11630" s="3085"/>
      <c r="K11630" s="3168"/>
      <c r="L11630" s="3085"/>
      <c r="M11630" s="3085"/>
      <c r="N11630" s="3085"/>
      <c r="P11630" s="3206"/>
    </row>
    <row r="11631" spans="1:16" s="3084" customFormat="1" ht="15">
      <c r="A11631" s="3085"/>
      <c r="K11631" s="3168"/>
      <c r="L11631" s="3085"/>
      <c r="M11631" s="3085"/>
      <c r="N11631" s="3085"/>
      <c r="P11631" s="3206"/>
    </row>
    <row r="11632" spans="1:16" s="3084" customFormat="1" ht="15">
      <c r="A11632" s="3085"/>
      <c r="K11632" s="3168"/>
      <c r="L11632" s="3085"/>
      <c r="M11632" s="3085"/>
      <c r="N11632" s="3085"/>
      <c r="P11632" s="3206"/>
    </row>
    <row r="11633" spans="1:16" s="3084" customFormat="1" ht="15">
      <c r="A11633" s="3085"/>
      <c r="K11633" s="3168"/>
      <c r="L11633" s="3085"/>
      <c r="M11633" s="3085"/>
      <c r="N11633" s="3085"/>
      <c r="P11633" s="3206"/>
    </row>
    <row r="11634" spans="1:16" s="3084" customFormat="1" ht="15">
      <c r="A11634" s="3085"/>
      <c r="K11634" s="3168"/>
      <c r="L11634" s="3085"/>
      <c r="M11634" s="3085"/>
      <c r="N11634" s="3085"/>
      <c r="P11634" s="3206"/>
    </row>
    <row r="11635" spans="1:16" s="3084" customFormat="1" ht="15">
      <c r="A11635" s="3085"/>
      <c r="K11635" s="3168"/>
      <c r="L11635" s="3085"/>
      <c r="M11635" s="3085"/>
      <c r="N11635" s="3085"/>
      <c r="P11635" s="3206"/>
    </row>
    <row r="11636" spans="1:16" s="3084" customFormat="1" ht="15">
      <c r="A11636" s="3085"/>
      <c r="K11636" s="3168"/>
      <c r="L11636" s="3085"/>
      <c r="M11636" s="3085"/>
      <c r="N11636" s="3085"/>
      <c r="P11636" s="3206"/>
    </row>
    <row r="11637" spans="1:16" s="3084" customFormat="1" ht="15">
      <c r="A11637" s="3085"/>
      <c r="K11637" s="3168"/>
      <c r="L11637" s="3085"/>
      <c r="M11637" s="3085"/>
      <c r="N11637" s="3085"/>
      <c r="P11637" s="3206"/>
    </row>
    <row r="11638" spans="1:16" s="3084" customFormat="1" ht="15">
      <c r="A11638" s="3085"/>
      <c r="K11638" s="3168"/>
      <c r="L11638" s="3085"/>
      <c r="M11638" s="3085"/>
      <c r="N11638" s="3085"/>
      <c r="P11638" s="3206"/>
    </row>
    <row r="11639" spans="1:16" s="3084" customFormat="1" ht="15">
      <c r="A11639" s="3085"/>
      <c r="K11639" s="3168"/>
      <c r="L11639" s="3085"/>
      <c r="M11639" s="3085"/>
      <c r="N11639" s="3085"/>
      <c r="P11639" s="3206"/>
    </row>
    <row r="11640" spans="1:16" s="3084" customFormat="1" ht="15">
      <c r="A11640" s="3085"/>
      <c r="K11640" s="3168"/>
      <c r="L11640" s="3085"/>
      <c r="M11640" s="3085"/>
      <c r="N11640" s="3085"/>
      <c r="P11640" s="3206"/>
    </row>
    <row r="11641" spans="1:16" s="3084" customFormat="1" ht="15">
      <c r="A11641" s="3085"/>
      <c r="K11641" s="3168"/>
      <c r="L11641" s="3085"/>
      <c r="M11641" s="3085"/>
      <c r="N11641" s="3085"/>
      <c r="P11641" s="3206"/>
    </row>
    <row r="11642" spans="1:16" s="3084" customFormat="1" ht="15">
      <c r="A11642" s="3085"/>
      <c r="K11642" s="3168"/>
      <c r="L11642" s="3085"/>
      <c r="M11642" s="3085"/>
      <c r="N11642" s="3085"/>
      <c r="P11642" s="3206"/>
    </row>
    <row r="11643" spans="1:16" s="3084" customFormat="1" ht="15">
      <c r="A11643" s="3085"/>
      <c r="K11643" s="3168"/>
      <c r="L11643" s="3085"/>
      <c r="M11643" s="3085"/>
      <c r="N11643" s="3085"/>
      <c r="P11643" s="3206"/>
    </row>
    <row r="11644" spans="1:16" s="3084" customFormat="1" ht="15">
      <c r="A11644" s="3085"/>
      <c r="K11644" s="3168"/>
      <c r="L11644" s="3085"/>
      <c r="M11644" s="3085"/>
      <c r="N11644" s="3085"/>
      <c r="P11644" s="3206"/>
    </row>
    <row r="11645" spans="1:16" s="3084" customFormat="1" ht="15">
      <c r="A11645" s="3085"/>
      <c r="K11645" s="3168"/>
      <c r="L11645" s="3085"/>
      <c r="M11645" s="3085"/>
      <c r="N11645" s="3085"/>
      <c r="P11645" s="3206"/>
    </row>
    <row r="11646" spans="1:16" s="3084" customFormat="1" ht="15">
      <c r="A11646" s="3085"/>
      <c r="K11646" s="3168"/>
      <c r="L11646" s="3085"/>
      <c r="M11646" s="3085"/>
      <c r="N11646" s="3085"/>
      <c r="P11646" s="3206"/>
    </row>
    <row r="11647" spans="1:16" s="3084" customFormat="1" ht="15">
      <c r="A11647" s="3085"/>
      <c r="K11647" s="3168"/>
      <c r="L11647" s="3085"/>
      <c r="M11647" s="3085"/>
      <c r="N11647" s="3085"/>
      <c r="P11647" s="3206"/>
    </row>
    <row r="11648" spans="1:16" s="3084" customFormat="1" ht="15">
      <c r="A11648" s="3085"/>
      <c r="K11648" s="3168"/>
      <c r="L11648" s="3085"/>
      <c r="M11648" s="3085"/>
      <c r="N11648" s="3085"/>
      <c r="P11648" s="3206"/>
    </row>
    <row r="11649" spans="1:16" s="3084" customFormat="1" ht="15">
      <c r="A11649" s="3085"/>
      <c r="K11649" s="3168"/>
      <c r="L11649" s="3085"/>
      <c r="M11649" s="3085"/>
      <c r="N11649" s="3085"/>
      <c r="P11649" s="3206"/>
    </row>
    <row r="11650" spans="1:16" s="3084" customFormat="1" ht="15">
      <c r="A11650" s="3085"/>
      <c r="K11650" s="3168"/>
      <c r="L11650" s="3085"/>
      <c r="M11650" s="3085"/>
      <c r="N11650" s="3085"/>
      <c r="P11650" s="3206"/>
    </row>
    <row r="11651" spans="1:16" s="3084" customFormat="1" ht="15">
      <c r="A11651" s="3085"/>
      <c r="K11651" s="3168"/>
      <c r="L11651" s="3085"/>
      <c r="M11651" s="3085"/>
      <c r="N11651" s="3085"/>
      <c r="P11651" s="3206"/>
    </row>
    <row r="11652" spans="1:16" s="3084" customFormat="1" ht="15">
      <c r="A11652" s="3085"/>
      <c r="K11652" s="3168"/>
      <c r="L11652" s="3085"/>
      <c r="M11652" s="3085"/>
      <c r="N11652" s="3085"/>
      <c r="P11652" s="3206"/>
    </row>
    <row r="11653" spans="1:16" s="3084" customFormat="1" ht="15">
      <c r="A11653" s="3085"/>
      <c r="K11653" s="3168"/>
      <c r="L11653" s="3085"/>
      <c r="M11653" s="3085"/>
      <c r="N11653" s="3085"/>
      <c r="P11653" s="3206"/>
    </row>
    <row r="11654" spans="1:16" s="3084" customFormat="1" ht="15">
      <c r="A11654" s="3085"/>
      <c r="K11654" s="3168"/>
      <c r="L11654" s="3085"/>
      <c r="M11654" s="3085"/>
      <c r="N11654" s="3085"/>
      <c r="P11654" s="3206"/>
    </row>
    <row r="11655" spans="1:16" s="3084" customFormat="1" ht="15">
      <c r="A11655" s="3085"/>
      <c r="K11655" s="3168"/>
      <c r="L11655" s="3085"/>
      <c r="M11655" s="3085"/>
      <c r="N11655" s="3085"/>
      <c r="P11655" s="3206"/>
    </row>
    <row r="11656" spans="1:16" s="3084" customFormat="1" ht="15">
      <c r="A11656" s="3085"/>
      <c r="K11656" s="3168"/>
      <c r="L11656" s="3085"/>
      <c r="M11656" s="3085"/>
      <c r="N11656" s="3085"/>
      <c r="P11656" s="3206"/>
    </row>
    <row r="11657" spans="1:16" s="3084" customFormat="1" ht="15">
      <c r="A11657" s="3085"/>
      <c r="K11657" s="3168"/>
      <c r="L11657" s="3085"/>
      <c r="M11657" s="3085"/>
      <c r="N11657" s="3085"/>
      <c r="P11657" s="3206"/>
    </row>
    <row r="11658" spans="1:16" s="3084" customFormat="1" ht="15">
      <c r="A11658" s="3085"/>
      <c r="K11658" s="3168"/>
      <c r="L11658" s="3085"/>
      <c r="M11658" s="3085"/>
      <c r="N11658" s="3085"/>
      <c r="P11658" s="3206"/>
    </row>
    <row r="11659" spans="1:16" s="3084" customFormat="1" ht="15">
      <c r="A11659" s="3085"/>
      <c r="K11659" s="3168"/>
      <c r="L11659" s="3085"/>
      <c r="M11659" s="3085"/>
      <c r="N11659" s="3085"/>
      <c r="P11659" s="3206"/>
    </row>
    <row r="11660" spans="1:16" s="3084" customFormat="1" ht="15">
      <c r="A11660" s="3085"/>
      <c r="K11660" s="3168"/>
      <c r="L11660" s="3085"/>
      <c r="M11660" s="3085"/>
      <c r="N11660" s="3085"/>
      <c r="P11660" s="3206"/>
    </row>
    <row r="11661" spans="1:16" s="3084" customFormat="1" ht="15">
      <c r="A11661" s="3085"/>
      <c r="K11661" s="3168"/>
      <c r="L11661" s="3085"/>
      <c r="M11661" s="3085"/>
      <c r="N11661" s="3085"/>
      <c r="P11661" s="3206"/>
    </row>
    <row r="11662" spans="1:16" s="3084" customFormat="1" ht="15">
      <c r="A11662" s="3085"/>
      <c r="K11662" s="3168"/>
      <c r="L11662" s="3085"/>
      <c r="M11662" s="3085"/>
      <c r="N11662" s="3085"/>
      <c r="P11662" s="3206"/>
    </row>
    <row r="11663" spans="1:16" s="3084" customFormat="1" ht="15">
      <c r="A11663" s="3085"/>
      <c r="K11663" s="3168"/>
      <c r="L11663" s="3085"/>
      <c r="M11663" s="3085"/>
      <c r="N11663" s="3085"/>
      <c r="P11663" s="3206"/>
    </row>
    <row r="11664" spans="1:16" s="3084" customFormat="1" ht="15">
      <c r="A11664" s="3085"/>
      <c r="K11664" s="3168"/>
      <c r="L11664" s="3085"/>
      <c r="M11664" s="3085"/>
      <c r="N11664" s="3085"/>
      <c r="P11664" s="3206"/>
    </row>
    <row r="11665" spans="1:16" s="3084" customFormat="1" ht="15">
      <c r="A11665" s="3085"/>
      <c r="K11665" s="3168"/>
      <c r="L11665" s="3085"/>
      <c r="M11665" s="3085"/>
      <c r="N11665" s="3085"/>
      <c r="P11665" s="3206"/>
    </row>
    <row r="11666" spans="1:16" s="3084" customFormat="1" ht="15">
      <c r="A11666" s="3085"/>
      <c r="K11666" s="3168"/>
      <c r="L11666" s="3085"/>
      <c r="M11666" s="3085"/>
      <c r="N11666" s="3085"/>
      <c r="P11666" s="3206"/>
    </row>
    <row r="11667" spans="1:16" s="3084" customFormat="1" ht="15">
      <c r="A11667" s="3085"/>
      <c r="K11667" s="3168"/>
      <c r="L11667" s="3085"/>
      <c r="M11667" s="3085"/>
      <c r="N11667" s="3085"/>
      <c r="P11667" s="3206"/>
    </row>
    <row r="11668" spans="1:16" s="3084" customFormat="1" ht="15">
      <c r="A11668" s="3085"/>
      <c r="K11668" s="3168"/>
      <c r="L11668" s="3085"/>
      <c r="M11668" s="3085"/>
      <c r="N11668" s="3085"/>
      <c r="P11668" s="3206"/>
    </row>
    <row r="11669" spans="1:16" s="3084" customFormat="1" ht="15">
      <c r="A11669" s="3085"/>
      <c r="K11669" s="3168"/>
      <c r="L11669" s="3085"/>
      <c r="M11669" s="3085"/>
      <c r="N11669" s="3085"/>
      <c r="P11669" s="3206"/>
    </row>
    <row r="11670" spans="1:16" s="3084" customFormat="1" ht="15">
      <c r="A11670" s="3085"/>
      <c r="K11670" s="3168"/>
      <c r="L11670" s="3085"/>
      <c r="M11670" s="3085"/>
      <c r="N11670" s="3085"/>
      <c r="P11670" s="3206"/>
    </row>
    <row r="11671" spans="1:16" s="3084" customFormat="1" ht="15">
      <c r="A11671" s="3085"/>
      <c r="K11671" s="3168"/>
      <c r="L11671" s="3085"/>
      <c r="M11671" s="3085"/>
      <c r="N11671" s="3085"/>
      <c r="P11671" s="3206"/>
    </row>
    <row r="11672" spans="1:16" s="3084" customFormat="1" ht="15">
      <c r="A11672" s="3085"/>
      <c r="K11672" s="3168"/>
      <c r="L11672" s="3085"/>
      <c r="M11672" s="3085"/>
      <c r="N11672" s="3085"/>
      <c r="P11672" s="3206"/>
    </row>
    <row r="11673" spans="1:16" s="3084" customFormat="1" ht="15">
      <c r="A11673" s="3085"/>
      <c r="K11673" s="3168"/>
      <c r="L11673" s="3085"/>
      <c r="M11673" s="3085"/>
      <c r="N11673" s="3085"/>
      <c r="P11673" s="3206"/>
    </row>
    <row r="11674" spans="1:16" s="3084" customFormat="1" ht="15">
      <c r="A11674" s="3085"/>
      <c r="K11674" s="3168"/>
      <c r="L11674" s="3085"/>
      <c r="M11674" s="3085"/>
      <c r="N11674" s="3085"/>
      <c r="P11674" s="3206"/>
    </row>
    <row r="11675" spans="1:16" s="3084" customFormat="1" ht="15">
      <c r="A11675" s="3085"/>
      <c r="K11675" s="3168"/>
      <c r="L11675" s="3085"/>
      <c r="M11675" s="3085"/>
      <c r="N11675" s="3085"/>
      <c r="P11675" s="3206"/>
    </row>
    <row r="11676" spans="1:16" s="3084" customFormat="1" ht="15">
      <c r="A11676" s="3085"/>
      <c r="K11676" s="3168"/>
      <c r="L11676" s="3085"/>
      <c r="M11676" s="3085"/>
      <c r="N11676" s="3085"/>
      <c r="P11676" s="3206"/>
    </row>
    <row r="11677" spans="1:16" s="3084" customFormat="1" ht="15">
      <c r="A11677" s="3085"/>
      <c r="K11677" s="3168"/>
      <c r="L11677" s="3085"/>
      <c r="M11677" s="3085"/>
      <c r="N11677" s="3085"/>
      <c r="P11677" s="3206"/>
    </row>
    <row r="11678" spans="1:16" s="3084" customFormat="1" ht="15">
      <c r="A11678" s="3085"/>
      <c r="K11678" s="3168"/>
      <c r="L11678" s="3085"/>
      <c r="M11678" s="3085"/>
      <c r="N11678" s="3085"/>
      <c r="P11678" s="3206"/>
    </row>
    <row r="11679" spans="1:16" s="3084" customFormat="1" ht="15">
      <c r="A11679" s="3085"/>
      <c r="K11679" s="3168"/>
      <c r="L11679" s="3085"/>
      <c r="M11679" s="3085"/>
      <c r="N11679" s="3085"/>
      <c r="P11679" s="3206"/>
    </row>
    <row r="11680" spans="1:16" s="3084" customFormat="1" ht="15">
      <c r="A11680" s="3085"/>
      <c r="K11680" s="3168"/>
      <c r="L11680" s="3085"/>
      <c r="M11680" s="3085"/>
      <c r="N11680" s="3085"/>
      <c r="P11680" s="3206"/>
    </row>
    <row r="11681" spans="1:16" s="3084" customFormat="1" ht="15">
      <c r="A11681" s="3085"/>
      <c r="K11681" s="3168"/>
      <c r="L11681" s="3085"/>
      <c r="M11681" s="3085"/>
      <c r="N11681" s="3085"/>
      <c r="P11681" s="3206"/>
    </row>
    <row r="11682" spans="1:16" s="3084" customFormat="1" ht="15">
      <c r="A11682" s="3085"/>
      <c r="K11682" s="3168"/>
      <c r="L11682" s="3085"/>
      <c r="M11682" s="3085"/>
      <c r="N11682" s="3085"/>
      <c r="P11682" s="3206"/>
    </row>
    <row r="11683" spans="1:16" s="3084" customFormat="1" ht="15">
      <c r="A11683" s="3085"/>
      <c r="K11683" s="3168"/>
      <c r="L11683" s="3085"/>
      <c r="M11683" s="3085"/>
      <c r="N11683" s="3085"/>
      <c r="P11683" s="3206"/>
    </row>
    <row r="11684" spans="1:16" s="3084" customFormat="1" ht="15">
      <c r="A11684" s="3085"/>
      <c r="K11684" s="3168"/>
      <c r="L11684" s="3085"/>
      <c r="M11684" s="3085"/>
      <c r="N11684" s="3085"/>
      <c r="P11684" s="3206"/>
    </row>
    <row r="11685" spans="1:16" s="3084" customFormat="1" ht="15">
      <c r="A11685" s="3085"/>
      <c r="K11685" s="3168"/>
      <c r="L11685" s="3085"/>
      <c r="M11685" s="3085"/>
      <c r="N11685" s="3085"/>
      <c r="P11685" s="3206"/>
    </row>
    <row r="11686" spans="1:16" s="3084" customFormat="1" ht="15">
      <c r="A11686" s="3085"/>
      <c r="K11686" s="3168"/>
      <c r="L11686" s="3085"/>
      <c r="M11686" s="3085"/>
      <c r="N11686" s="3085"/>
      <c r="P11686" s="3206"/>
    </row>
    <row r="11687" spans="1:16" s="3084" customFormat="1" ht="15">
      <c r="A11687" s="3085"/>
      <c r="K11687" s="3168"/>
      <c r="L11687" s="3085"/>
      <c r="M11687" s="3085"/>
      <c r="N11687" s="3085"/>
      <c r="P11687" s="3206"/>
    </row>
    <row r="11688" spans="1:16" s="3084" customFormat="1" ht="15">
      <c r="A11688" s="3085"/>
      <c r="K11688" s="3168"/>
      <c r="L11688" s="3085"/>
      <c r="M11688" s="3085"/>
      <c r="N11688" s="3085"/>
      <c r="P11688" s="3206"/>
    </row>
    <row r="11689" spans="1:16" s="3084" customFormat="1" ht="15">
      <c r="A11689" s="3085"/>
      <c r="K11689" s="3168"/>
      <c r="L11689" s="3085"/>
      <c r="M11689" s="3085"/>
      <c r="N11689" s="3085"/>
      <c r="P11689" s="3206"/>
    </row>
    <row r="11690" spans="1:16" s="3084" customFormat="1" ht="15">
      <c r="A11690" s="3085"/>
      <c r="K11690" s="3168"/>
      <c r="L11690" s="3085"/>
      <c r="M11690" s="3085"/>
      <c r="N11690" s="3085"/>
      <c r="P11690" s="3206"/>
    </row>
    <row r="11691" spans="1:16" s="3084" customFormat="1" ht="15">
      <c r="A11691" s="3085"/>
      <c r="K11691" s="3168"/>
      <c r="L11691" s="3085"/>
      <c r="M11691" s="3085"/>
      <c r="N11691" s="3085"/>
      <c r="P11691" s="3206"/>
    </row>
    <row r="11692" spans="1:16" s="3084" customFormat="1" ht="15">
      <c r="A11692" s="3085"/>
      <c r="K11692" s="3168"/>
      <c r="L11692" s="3085"/>
      <c r="M11692" s="3085"/>
      <c r="N11692" s="3085"/>
      <c r="P11692" s="3206"/>
    </row>
    <row r="11693" spans="1:16" s="3084" customFormat="1" ht="15">
      <c r="A11693" s="3085"/>
      <c r="K11693" s="3168"/>
      <c r="L11693" s="3085"/>
      <c r="M11693" s="3085"/>
      <c r="N11693" s="3085"/>
      <c r="P11693" s="3206"/>
    </row>
    <row r="11694" spans="1:16" s="3084" customFormat="1" ht="15">
      <c r="A11694" s="3085"/>
      <c r="K11694" s="3168"/>
      <c r="L11694" s="3085"/>
      <c r="M11694" s="3085"/>
      <c r="N11694" s="3085"/>
      <c r="P11694" s="3206"/>
    </row>
    <row r="11695" spans="1:16" s="3084" customFormat="1" ht="15">
      <c r="A11695" s="3085"/>
      <c r="K11695" s="3168"/>
      <c r="L11695" s="3085"/>
      <c r="M11695" s="3085"/>
      <c r="N11695" s="3085"/>
      <c r="P11695" s="3206"/>
    </row>
    <row r="11696" spans="1:16" s="3084" customFormat="1" ht="15">
      <c r="A11696" s="3085"/>
      <c r="K11696" s="3168"/>
      <c r="L11696" s="3085"/>
      <c r="M11696" s="3085"/>
      <c r="N11696" s="3085"/>
      <c r="P11696" s="3206"/>
    </row>
    <row r="11697" spans="1:16" s="3084" customFormat="1" ht="15">
      <c r="A11697" s="3085"/>
      <c r="K11697" s="3168"/>
      <c r="L11697" s="3085"/>
      <c r="M11697" s="3085"/>
      <c r="N11697" s="3085"/>
      <c r="P11697" s="3206"/>
    </row>
    <row r="11698" spans="1:16" s="3084" customFormat="1" ht="15">
      <c r="A11698" s="3085"/>
      <c r="K11698" s="3168"/>
      <c r="L11698" s="3085"/>
      <c r="M11698" s="3085"/>
      <c r="N11698" s="3085"/>
      <c r="P11698" s="3206"/>
    </row>
    <row r="11699" spans="1:16" s="3084" customFormat="1" ht="15">
      <c r="A11699" s="3085"/>
      <c r="K11699" s="3168"/>
      <c r="L11699" s="3085"/>
      <c r="M11699" s="3085"/>
      <c r="N11699" s="3085"/>
      <c r="P11699" s="3206"/>
    </row>
    <row r="11700" spans="1:16" s="3084" customFormat="1" ht="15">
      <c r="A11700" s="3085"/>
      <c r="K11700" s="3168"/>
      <c r="L11700" s="3085"/>
      <c r="M11700" s="3085"/>
      <c r="N11700" s="3085"/>
      <c r="P11700" s="3206"/>
    </row>
    <row r="11701" spans="1:16" s="3084" customFormat="1" ht="15">
      <c r="A11701" s="3085"/>
      <c r="K11701" s="3168"/>
      <c r="L11701" s="3085"/>
      <c r="M11701" s="3085"/>
      <c r="N11701" s="3085"/>
      <c r="P11701" s="3206"/>
    </row>
    <row r="11702" spans="1:16" s="3084" customFormat="1" ht="15">
      <c r="A11702" s="3085"/>
      <c r="K11702" s="3168"/>
      <c r="L11702" s="3085"/>
      <c r="M11702" s="3085"/>
      <c r="N11702" s="3085"/>
      <c r="P11702" s="3206"/>
    </row>
    <row r="11703" spans="1:16" s="3084" customFormat="1" ht="15">
      <c r="A11703" s="3085"/>
      <c r="K11703" s="3168"/>
      <c r="L11703" s="3085"/>
      <c r="M11703" s="3085"/>
      <c r="N11703" s="3085"/>
      <c r="P11703" s="3206"/>
    </row>
    <row r="11704" spans="1:16" s="3084" customFormat="1" ht="15">
      <c r="A11704" s="3085"/>
      <c r="K11704" s="3168"/>
      <c r="L11704" s="3085"/>
      <c r="M11704" s="3085"/>
      <c r="N11704" s="3085"/>
      <c r="P11704" s="3206"/>
    </row>
    <row r="11705" spans="1:16" s="3084" customFormat="1" ht="15">
      <c r="A11705" s="3085"/>
      <c r="K11705" s="3168"/>
      <c r="L11705" s="3085"/>
      <c r="M11705" s="3085"/>
      <c r="N11705" s="3085"/>
      <c r="P11705" s="3206"/>
    </row>
    <row r="11706" spans="1:16" s="3084" customFormat="1" ht="15">
      <c r="A11706" s="3085"/>
      <c r="K11706" s="3168"/>
      <c r="L11706" s="3085"/>
      <c r="M11706" s="3085"/>
      <c r="N11706" s="3085"/>
      <c r="P11706" s="3206"/>
    </row>
    <row r="11707" spans="1:16" s="3084" customFormat="1" ht="15">
      <c r="A11707" s="3085"/>
      <c r="K11707" s="3168"/>
      <c r="L11707" s="3085"/>
      <c r="M11707" s="3085"/>
      <c r="N11707" s="3085"/>
      <c r="P11707" s="3206"/>
    </row>
    <row r="11708" spans="1:16" s="3084" customFormat="1" ht="15">
      <c r="A11708" s="3085"/>
      <c r="K11708" s="3168"/>
      <c r="L11708" s="3085"/>
      <c r="M11708" s="3085"/>
      <c r="N11708" s="3085"/>
      <c r="P11708" s="3206"/>
    </row>
    <row r="11709" spans="1:16" s="3084" customFormat="1" ht="15">
      <c r="A11709" s="3085"/>
      <c r="K11709" s="3168"/>
      <c r="L11709" s="3085"/>
      <c r="M11709" s="3085"/>
      <c r="N11709" s="3085"/>
      <c r="P11709" s="3206"/>
    </row>
    <row r="11710" spans="1:16" s="3084" customFormat="1" ht="15">
      <c r="A11710" s="3085"/>
      <c r="K11710" s="3168"/>
      <c r="L11710" s="3085"/>
      <c r="M11710" s="3085"/>
      <c r="N11710" s="3085"/>
      <c r="P11710" s="3206"/>
    </row>
    <row r="11711" spans="1:16" s="3084" customFormat="1" ht="15">
      <c r="A11711" s="3085"/>
      <c r="K11711" s="3168"/>
      <c r="L11711" s="3085"/>
      <c r="M11711" s="3085"/>
      <c r="N11711" s="3085"/>
      <c r="P11711" s="3206"/>
    </row>
    <row r="11712" spans="1:16" s="3084" customFormat="1" ht="15">
      <c r="A11712" s="3085"/>
      <c r="K11712" s="3168"/>
      <c r="L11712" s="3085"/>
      <c r="M11712" s="3085"/>
      <c r="N11712" s="3085"/>
      <c r="P11712" s="3206"/>
    </row>
    <row r="11713" spans="1:16" s="3084" customFormat="1" ht="15">
      <c r="A11713" s="3085"/>
      <c r="K11713" s="3168"/>
      <c r="L11713" s="3085"/>
      <c r="M11713" s="3085"/>
      <c r="N11713" s="3085"/>
      <c r="P11713" s="3206"/>
    </row>
    <row r="11714" spans="1:16" s="3084" customFormat="1" ht="15">
      <c r="A11714" s="3085"/>
      <c r="K11714" s="3168"/>
      <c r="L11714" s="3085"/>
      <c r="M11714" s="3085"/>
      <c r="N11714" s="3085"/>
      <c r="P11714" s="3206"/>
    </row>
    <row r="11715" spans="1:16" s="3084" customFormat="1" ht="15">
      <c r="A11715" s="3085"/>
      <c r="K11715" s="3168"/>
      <c r="L11715" s="3085"/>
      <c r="M11715" s="3085"/>
      <c r="N11715" s="3085"/>
      <c r="P11715" s="3206"/>
    </row>
    <row r="11716" spans="1:16" s="3084" customFormat="1" ht="15">
      <c r="A11716" s="3085"/>
      <c r="K11716" s="3168"/>
      <c r="L11716" s="3085"/>
      <c r="M11716" s="3085"/>
      <c r="N11716" s="3085"/>
      <c r="P11716" s="3206"/>
    </row>
    <row r="11717" spans="1:16" s="3084" customFormat="1" ht="15">
      <c r="A11717" s="3085"/>
      <c r="K11717" s="3168"/>
      <c r="L11717" s="3085"/>
      <c r="M11717" s="3085"/>
      <c r="N11717" s="3085"/>
      <c r="P11717" s="3206"/>
    </row>
    <row r="11718" spans="1:16" s="3084" customFormat="1" ht="15">
      <c r="A11718" s="3085"/>
      <c r="K11718" s="3168"/>
      <c r="L11718" s="3085"/>
      <c r="M11718" s="3085"/>
      <c r="N11718" s="3085"/>
      <c r="P11718" s="3206"/>
    </row>
    <row r="11719" spans="1:16" s="3084" customFormat="1" ht="15">
      <c r="A11719" s="3085"/>
      <c r="K11719" s="3168"/>
      <c r="L11719" s="3085"/>
      <c r="M11719" s="3085"/>
      <c r="N11719" s="3085"/>
      <c r="P11719" s="3206"/>
    </row>
    <row r="11720" spans="1:16" s="3084" customFormat="1" ht="15">
      <c r="A11720" s="3085"/>
      <c r="K11720" s="3168"/>
      <c r="L11720" s="3085"/>
      <c r="M11720" s="3085"/>
      <c r="N11720" s="3085"/>
      <c r="P11720" s="3206"/>
    </row>
    <row r="11721" spans="1:16" s="3084" customFormat="1" ht="15">
      <c r="A11721" s="3085"/>
      <c r="K11721" s="3168"/>
      <c r="L11721" s="3085"/>
      <c r="M11721" s="3085"/>
      <c r="N11721" s="3085"/>
      <c r="P11721" s="3206"/>
    </row>
    <row r="11722" spans="1:16" s="3084" customFormat="1" ht="15">
      <c r="A11722" s="3085"/>
      <c r="K11722" s="3168"/>
      <c r="L11722" s="3085"/>
      <c r="M11722" s="3085"/>
      <c r="N11722" s="3085"/>
      <c r="P11722" s="3206"/>
    </row>
    <row r="11723" spans="1:16" s="3084" customFormat="1" ht="15">
      <c r="A11723" s="3085"/>
      <c r="K11723" s="3168"/>
      <c r="L11723" s="3085"/>
      <c r="M11723" s="3085"/>
      <c r="N11723" s="3085"/>
      <c r="P11723" s="3206"/>
    </row>
    <row r="11724" spans="1:16" s="3084" customFormat="1" ht="15">
      <c r="A11724" s="3085"/>
      <c r="K11724" s="3168"/>
      <c r="L11724" s="3085"/>
      <c r="M11724" s="3085"/>
      <c r="N11724" s="3085"/>
      <c r="P11724" s="3206"/>
    </row>
    <row r="11725" spans="1:16" s="3084" customFormat="1" ht="15">
      <c r="A11725" s="3085"/>
      <c r="K11725" s="3168"/>
      <c r="L11725" s="3085"/>
      <c r="M11725" s="3085"/>
      <c r="N11725" s="3085"/>
      <c r="P11725" s="3206"/>
    </row>
    <row r="11726" spans="1:16" s="3084" customFormat="1" ht="15">
      <c r="A11726" s="3085"/>
      <c r="K11726" s="3168"/>
      <c r="L11726" s="3085"/>
      <c r="M11726" s="3085"/>
      <c r="N11726" s="3085"/>
      <c r="P11726" s="3206"/>
    </row>
    <row r="11727" spans="1:16" s="3084" customFormat="1" ht="15">
      <c r="A11727" s="3085"/>
      <c r="K11727" s="3168"/>
      <c r="L11727" s="3085"/>
      <c r="M11727" s="3085"/>
      <c r="N11727" s="3085"/>
      <c r="P11727" s="3206"/>
    </row>
    <row r="11728" spans="1:16" s="3084" customFormat="1" ht="15">
      <c r="A11728" s="3085"/>
      <c r="K11728" s="3168"/>
      <c r="L11728" s="3085"/>
      <c r="M11728" s="3085"/>
      <c r="N11728" s="3085"/>
      <c r="P11728" s="3206"/>
    </row>
    <row r="11729" spans="1:16" s="3084" customFormat="1" ht="15">
      <c r="A11729" s="3085"/>
      <c r="K11729" s="3168"/>
      <c r="L11729" s="3085"/>
      <c r="M11729" s="3085"/>
      <c r="N11729" s="3085"/>
      <c r="P11729" s="3206"/>
    </row>
    <row r="11730" spans="1:16" s="3084" customFormat="1" ht="15">
      <c r="A11730" s="3085"/>
      <c r="K11730" s="3168"/>
      <c r="L11730" s="3085"/>
      <c r="M11730" s="3085"/>
      <c r="N11730" s="3085"/>
      <c r="P11730" s="3206"/>
    </row>
    <row r="11731" spans="1:16" s="3084" customFormat="1" ht="15">
      <c r="A11731" s="3085"/>
      <c r="K11731" s="3168"/>
      <c r="L11731" s="3085"/>
      <c r="M11731" s="3085"/>
      <c r="N11731" s="3085"/>
      <c r="P11731" s="3206"/>
    </row>
    <row r="11732" spans="1:16" s="3084" customFormat="1" ht="15">
      <c r="A11732" s="3085"/>
      <c r="K11732" s="3168"/>
      <c r="L11732" s="3085"/>
      <c r="M11732" s="3085"/>
      <c r="N11732" s="3085"/>
      <c r="P11732" s="3206"/>
    </row>
    <row r="11733" spans="1:16" s="3084" customFormat="1" ht="15">
      <c r="A11733" s="3085"/>
      <c r="K11733" s="3168"/>
      <c r="L11733" s="3085"/>
      <c r="M11733" s="3085"/>
      <c r="N11733" s="3085"/>
      <c r="P11733" s="3206"/>
    </row>
    <row r="11734" spans="1:16" s="3084" customFormat="1" ht="15">
      <c r="A11734" s="3085"/>
      <c r="K11734" s="3168"/>
      <c r="L11734" s="3085"/>
      <c r="M11734" s="3085"/>
      <c r="N11734" s="3085"/>
      <c r="P11734" s="3206"/>
    </row>
    <row r="11735" spans="1:16" s="3084" customFormat="1" ht="15">
      <c r="A11735" s="3085"/>
      <c r="K11735" s="3168"/>
      <c r="L11735" s="3085"/>
      <c r="M11735" s="3085"/>
      <c r="N11735" s="3085"/>
      <c r="P11735" s="3206"/>
    </row>
    <row r="11736" spans="1:16" s="3084" customFormat="1" ht="15">
      <c r="A11736" s="3085"/>
      <c r="K11736" s="3168"/>
      <c r="L11736" s="3085"/>
      <c r="M11736" s="3085"/>
      <c r="N11736" s="3085"/>
      <c r="P11736" s="3206"/>
    </row>
    <row r="11737" spans="1:16" s="3084" customFormat="1" ht="15">
      <c r="A11737" s="3085"/>
      <c r="K11737" s="3168"/>
      <c r="L11737" s="3085"/>
      <c r="M11737" s="3085"/>
      <c r="N11737" s="3085"/>
      <c r="P11737" s="3206"/>
    </row>
    <row r="11738" spans="1:16" s="3084" customFormat="1" ht="15">
      <c r="A11738" s="3085"/>
      <c r="K11738" s="3168"/>
      <c r="L11738" s="3085"/>
      <c r="M11738" s="3085"/>
      <c r="N11738" s="3085"/>
      <c r="P11738" s="3206"/>
    </row>
    <row r="11739" spans="1:16" s="3084" customFormat="1" ht="15">
      <c r="A11739" s="3085"/>
      <c r="K11739" s="3168"/>
      <c r="L11739" s="3085"/>
      <c r="M11739" s="3085"/>
      <c r="N11739" s="3085"/>
      <c r="P11739" s="3206"/>
    </row>
    <row r="11740" spans="1:16" s="3084" customFormat="1" ht="15">
      <c r="A11740" s="3085"/>
      <c r="K11740" s="3168"/>
      <c r="L11740" s="3085"/>
      <c r="M11740" s="3085"/>
      <c r="N11740" s="3085"/>
      <c r="P11740" s="3206"/>
    </row>
    <row r="11741" spans="1:16" s="3084" customFormat="1" ht="15">
      <c r="A11741" s="3085"/>
      <c r="K11741" s="3168"/>
      <c r="L11741" s="3085"/>
      <c r="M11741" s="3085"/>
      <c r="N11741" s="3085"/>
      <c r="P11741" s="3206"/>
    </row>
    <row r="11742" spans="1:16" s="3084" customFormat="1" ht="15">
      <c r="A11742" s="3085"/>
      <c r="K11742" s="3168"/>
      <c r="L11742" s="3085"/>
      <c r="M11742" s="3085"/>
      <c r="N11742" s="3085"/>
      <c r="P11742" s="3206"/>
    </row>
    <row r="11743" spans="1:16" s="3084" customFormat="1" ht="15">
      <c r="A11743" s="3085"/>
      <c r="K11743" s="3168"/>
      <c r="L11743" s="3085"/>
      <c r="M11743" s="3085"/>
      <c r="N11743" s="3085"/>
      <c r="P11743" s="3206"/>
    </row>
    <row r="11744" spans="1:16" s="3084" customFormat="1" ht="15">
      <c r="A11744" s="3085"/>
      <c r="K11744" s="3168"/>
      <c r="L11744" s="3085"/>
      <c r="M11744" s="3085"/>
      <c r="N11744" s="3085"/>
      <c r="P11744" s="3206"/>
    </row>
    <row r="11745" spans="1:16" s="3084" customFormat="1" ht="15">
      <c r="A11745" s="3085"/>
      <c r="K11745" s="3168"/>
      <c r="L11745" s="3085"/>
      <c r="M11745" s="3085"/>
      <c r="N11745" s="3085"/>
      <c r="P11745" s="3206"/>
    </row>
    <row r="11746" spans="1:16" s="3084" customFormat="1" ht="15">
      <c r="A11746" s="3085"/>
      <c r="K11746" s="3168"/>
      <c r="L11746" s="3085"/>
      <c r="M11746" s="3085"/>
      <c r="N11746" s="3085"/>
      <c r="P11746" s="3206"/>
    </row>
    <row r="11747" spans="1:16" s="3084" customFormat="1" ht="15">
      <c r="A11747" s="3085"/>
      <c r="K11747" s="3168"/>
      <c r="L11747" s="3085"/>
      <c r="M11747" s="3085"/>
      <c r="N11747" s="3085"/>
      <c r="P11747" s="3206"/>
    </row>
    <row r="11748" spans="1:16" s="3084" customFormat="1" ht="15">
      <c r="A11748" s="3085"/>
      <c r="K11748" s="3168"/>
      <c r="L11748" s="3085"/>
      <c r="M11748" s="3085"/>
      <c r="N11748" s="3085"/>
      <c r="P11748" s="3206"/>
    </row>
    <row r="11749" spans="1:16" s="3084" customFormat="1" ht="15">
      <c r="A11749" s="3085"/>
      <c r="K11749" s="3168"/>
      <c r="L11749" s="3085"/>
      <c r="M11749" s="3085"/>
      <c r="N11749" s="3085"/>
      <c r="P11749" s="3206"/>
    </row>
    <row r="11750" spans="1:16" s="3084" customFormat="1" ht="15">
      <c r="A11750" s="3085"/>
      <c r="K11750" s="3168"/>
      <c r="L11750" s="3085"/>
      <c r="M11750" s="3085"/>
      <c r="N11750" s="3085"/>
      <c r="P11750" s="3206"/>
    </row>
    <row r="11751" spans="1:16" s="3084" customFormat="1" ht="15">
      <c r="A11751" s="3085"/>
      <c r="K11751" s="3168"/>
      <c r="L11751" s="3085"/>
      <c r="M11751" s="3085"/>
      <c r="N11751" s="3085"/>
      <c r="P11751" s="3206"/>
    </row>
    <row r="11752" spans="1:16" s="3084" customFormat="1" ht="15">
      <c r="A11752" s="3085"/>
      <c r="K11752" s="3168"/>
      <c r="L11752" s="3085"/>
      <c r="M11752" s="3085"/>
      <c r="N11752" s="3085"/>
      <c r="P11752" s="3206"/>
    </row>
    <row r="11753" spans="1:16" s="3084" customFormat="1" ht="15">
      <c r="A11753" s="3085"/>
      <c r="K11753" s="3168"/>
      <c r="L11753" s="3085"/>
      <c r="M11753" s="3085"/>
      <c r="N11753" s="3085"/>
      <c r="P11753" s="3206"/>
    </row>
    <row r="11754" spans="1:16" s="3084" customFormat="1" ht="15">
      <c r="A11754" s="3085"/>
      <c r="K11754" s="3168"/>
      <c r="L11754" s="3085"/>
      <c r="M11754" s="3085"/>
      <c r="N11754" s="3085"/>
      <c r="P11754" s="3206"/>
    </row>
    <row r="11755" spans="1:16" s="3084" customFormat="1" ht="15">
      <c r="A11755" s="3085"/>
      <c r="K11755" s="3168"/>
      <c r="L11755" s="3085"/>
      <c r="M11755" s="3085"/>
      <c r="N11755" s="3085"/>
      <c r="P11755" s="3206"/>
    </row>
    <row r="11756" spans="1:16" s="3084" customFormat="1" ht="15">
      <c r="A11756" s="3085"/>
      <c r="K11756" s="3168"/>
      <c r="L11756" s="3085"/>
      <c r="M11756" s="3085"/>
      <c r="N11756" s="3085"/>
      <c r="P11756" s="3206"/>
    </row>
    <row r="11757" spans="1:16" s="3084" customFormat="1" ht="15">
      <c r="A11757" s="3085"/>
      <c r="K11757" s="3168"/>
      <c r="L11757" s="3085"/>
      <c r="M11757" s="3085"/>
      <c r="N11757" s="3085"/>
      <c r="P11757" s="3206"/>
    </row>
    <row r="11758" spans="1:16" s="3084" customFormat="1" ht="15">
      <c r="A11758" s="3085"/>
      <c r="K11758" s="3168"/>
      <c r="L11758" s="3085"/>
      <c r="M11758" s="3085"/>
      <c r="N11758" s="3085"/>
      <c r="P11758" s="3206"/>
    </row>
    <row r="11759" spans="1:16" s="3084" customFormat="1" ht="15">
      <c r="A11759" s="3085"/>
      <c r="K11759" s="3168"/>
      <c r="L11759" s="3085"/>
      <c r="M11759" s="3085"/>
      <c r="N11759" s="3085"/>
      <c r="P11759" s="3206"/>
    </row>
    <row r="11760" spans="1:16" s="3084" customFormat="1" ht="15">
      <c r="A11760" s="3085"/>
      <c r="K11760" s="3168"/>
      <c r="L11760" s="3085"/>
      <c r="M11760" s="3085"/>
      <c r="N11760" s="3085"/>
      <c r="P11760" s="3206"/>
    </row>
    <row r="11761" spans="1:16" s="3084" customFormat="1" ht="15">
      <c r="A11761" s="3085"/>
      <c r="K11761" s="3168"/>
      <c r="L11761" s="3085"/>
      <c r="M11761" s="3085"/>
      <c r="N11761" s="3085"/>
      <c r="P11761" s="3206"/>
    </row>
    <row r="11762" spans="1:16" s="3084" customFormat="1" ht="15">
      <c r="A11762" s="3085"/>
      <c r="K11762" s="3168"/>
      <c r="L11762" s="3085"/>
      <c r="M11762" s="3085"/>
      <c r="N11762" s="3085"/>
      <c r="P11762" s="3206"/>
    </row>
    <row r="11763" spans="1:16" s="3084" customFormat="1" ht="15">
      <c r="A11763" s="3085"/>
      <c r="K11763" s="3168"/>
      <c r="L11763" s="3085"/>
      <c r="M11763" s="3085"/>
      <c r="N11763" s="3085"/>
      <c r="P11763" s="3206"/>
    </row>
    <row r="11764" spans="1:16" s="3084" customFormat="1" ht="15">
      <c r="A11764" s="3085"/>
      <c r="K11764" s="3168"/>
      <c r="L11764" s="3085"/>
      <c r="M11764" s="3085"/>
      <c r="N11764" s="3085"/>
      <c r="P11764" s="3206"/>
    </row>
    <row r="11765" spans="1:16" s="3084" customFormat="1" ht="15">
      <c r="A11765" s="3085"/>
      <c r="K11765" s="3168"/>
      <c r="L11765" s="3085"/>
      <c r="M11765" s="3085"/>
      <c r="N11765" s="3085"/>
      <c r="P11765" s="3206"/>
    </row>
    <row r="11766" spans="1:16" s="3084" customFormat="1" ht="15">
      <c r="A11766" s="3085"/>
      <c r="K11766" s="3168"/>
      <c r="L11766" s="3085"/>
      <c r="M11766" s="3085"/>
      <c r="N11766" s="3085"/>
      <c r="P11766" s="3206"/>
    </row>
    <row r="11767" spans="1:16" s="3084" customFormat="1" ht="15">
      <c r="A11767" s="3085"/>
      <c r="K11767" s="3168"/>
      <c r="L11767" s="3085"/>
      <c r="M11767" s="3085"/>
      <c r="N11767" s="3085"/>
      <c r="P11767" s="3206"/>
    </row>
    <row r="11768" spans="1:16" s="3084" customFormat="1" ht="15">
      <c r="A11768" s="3085"/>
      <c r="K11768" s="3168"/>
      <c r="L11768" s="3085"/>
      <c r="M11768" s="3085"/>
      <c r="N11768" s="3085"/>
      <c r="P11768" s="3206"/>
    </row>
    <row r="11769" spans="1:16" s="3084" customFormat="1" ht="15">
      <c r="A11769" s="3085"/>
      <c r="K11769" s="3168"/>
      <c r="L11769" s="3085"/>
      <c r="M11769" s="3085"/>
      <c r="N11769" s="3085"/>
      <c r="P11769" s="3206"/>
    </row>
    <row r="11770" spans="1:16" s="3084" customFormat="1" ht="15">
      <c r="A11770" s="3085"/>
      <c r="K11770" s="3168"/>
      <c r="L11770" s="3085"/>
      <c r="M11770" s="3085"/>
      <c r="N11770" s="3085"/>
      <c r="P11770" s="3206"/>
    </row>
    <row r="11771" spans="1:16" s="3084" customFormat="1" ht="15">
      <c r="A11771" s="3085"/>
      <c r="K11771" s="3168"/>
      <c r="L11771" s="3085"/>
      <c r="M11771" s="3085"/>
      <c r="N11771" s="3085"/>
      <c r="P11771" s="3206"/>
    </row>
    <row r="11772" spans="1:16" s="3084" customFormat="1" ht="15">
      <c r="A11772" s="3085"/>
      <c r="K11772" s="3168"/>
      <c r="L11772" s="3085"/>
      <c r="M11772" s="3085"/>
      <c r="N11772" s="3085"/>
      <c r="P11772" s="3206"/>
    </row>
    <row r="11773" spans="1:16" s="3084" customFormat="1" ht="15">
      <c r="A11773" s="3085"/>
      <c r="K11773" s="3168"/>
      <c r="L11773" s="3085"/>
      <c r="M11773" s="3085"/>
      <c r="N11773" s="3085"/>
      <c r="P11773" s="3206"/>
    </row>
    <row r="11774" spans="1:16" s="3084" customFormat="1" ht="15">
      <c r="A11774" s="3085"/>
      <c r="K11774" s="3168"/>
      <c r="L11774" s="3085"/>
      <c r="M11774" s="3085"/>
      <c r="N11774" s="3085"/>
      <c r="P11774" s="3206"/>
    </row>
    <row r="11775" spans="1:16" s="3084" customFormat="1" ht="15">
      <c r="A11775" s="3085"/>
      <c r="K11775" s="3168"/>
      <c r="L11775" s="3085"/>
      <c r="M11775" s="3085"/>
      <c r="N11775" s="3085"/>
      <c r="P11775" s="3206"/>
    </row>
    <row r="11776" spans="1:16" s="3084" customFormat="1" ht="15">
      <c r="A11776" s="3085"/>
      <c r="K11776" s="3168"/>
      <c r="L11776" s="3085"/>
      <c r="M11776" s="3085"/>
      <c r="N11776" s="3085"/>
      <c r="P11776" s="3206"/>
    </row>
    <row r="11777" spans="1:16" s="3084" customFormat="1" ht="15">
      <c r="A11777" s="3085"/>
      <c r="K11777" s="3168"/>
      <c r="L11777" s="3085"/>
      <c r="M11777" s="3085"/>
      <c r="N11777" s="3085"/>
      <c r="P11777" s="3206"/>
    </row>
    <row r="11778" spans="1:16" s="3084" customFormat="1" ht="15">
      <c r="A11778" s="3085"/>
      <c r="K11778" s="3168"/>
      <c r="L11778" s="3085"/>
      <c r="M11778" s="3085"/>
      <c r="N11778" s="3085"/>
      <c r="P11778" s="3206"/>
    </row>
    <row r="11779" spans="1:16" s="3084" customFormat="1" ht="15">
      <c r="A11779" s="3085"/>
      <c r="K11779" s="3168"/>
      <c r="L11779" s="3085"/>
      <c r="M11779" s="3085"/>
      <c r="N11779" s="3085"/>
      <c r="P11779" s="3206"/>
    </row>
    <row r="11780" spans="1:16" s="3084" customFormat="1" ht="15">
      <c r="A11780" s="3085"/>
      <c r="K11780" s="3168"/>
      <c r="L11780" s="3085"/>
      <c r="M11780" s="3085"/>
      <c r="N11780" s="3085"/>
      <c r="P11780" s="3206"/>
    </row>
    <row r="11781" spans="1:16" s="3084" customFormat="1" ht="15">
      <c r="A11781" s="3085"/>
      <c r="K11781" s="3168"/>
      <c r="L11781" s="3085"/>
      <c r="M11781" s="3085"/>
      <c r="N11781" s="3085"/>
      <c r="P11781" s="3206"/>
    </row>
    <row r="11782" spans="1:16" s="3084" customFormat="1" ht="15">
      <c r="A11782" s="3085"/>
      <c r="K11782" s="3168"/>
      <c r="L11782" s="3085"/>
      <c r="M11782" s="3085"/>
      <c r="N11782" s="3085"/>
      <c r="P11782" s="3206"/>
    </row>
    <row r="11783" spans="1:16" s="3084" customFormat="1" ht="15">
      <c r="A11783" s="3085"/>
      <c r="K11783" s="3168"/>
      <c r="L11783" s="3085"/>
      <c r="M11783" s="3085"/>
      <c r="N11783" s="3085"/>
      <c r="P11783" s="3206"/>
    </row>
    <row r="11784" spans="1:16" s="3084" customFormat="1" ht="15">
      <c r="A11784" s="3085"/>
      <c r="K11784" s="3168"/>
      <c r="L11784" s="3085"/>
      <c r="M11784" s="3085"/>
      <c r="N11784" s="3085"/>
      <c r="P11784" s="3206"/>
    </row>
    <row r="11785" spans="1:16" s="3084" customFormat="1" ht="15">
      <c r="A11785" s="3085"/>
      <c r="K11785" s="3168"/>
      <c r="L11785" s="3085"/>
      <c r="M11785" s="3085"/>
      <c r="N11785" s="3085"/>
      <c r="P11785" s="3206"/>
    </row>
    <row r="11786" spans="1:16" s="3084" customFormat="1" ht="15">
      <c r="A11786" s="3085"/>
      <c r="K11786" s="3168"/>
      <c r="L11786" s="3085"/>
      <c r="M11786" s="3085"/>
      <c r="N11786" s="3085"/>
      <c r="P11786" s="3206"/>
    </row>
    <row r="11787" spans="1:16" s="3084" customFormat="1" ht="15">
      <c r="A11787" s="3085"/>
      <c r="K11787" s="3168"/>
      <c r="L11787" s="3085"/>
      <c r="M11787" s="3085"/>
      <c r="N11787" s="3085"/>
      <c r="P11787" s="3206"/>
    </row>
    <row r="11788" spans="1:16" s="3084" customFormat="1" ht="15">
      <c r="A11788" s="3085"/>
      <c r="K11788" s="3168"/>
      <c r="L11788" s="3085"/>
      <c r="M11788" s="3085"/>
      <c r="N11788" s="3085"/>
      <c r="P11788" s="3206"/>
    </row>
    <row r="11789" spans="1:16" s="3084" customFormat="1" ht="15">
      <c r="A11789" s="3085"/>
      <c r="K11789" s="3168"/>
      <c r="L11789" s="3085"/>
      <c r="M11789" s="3085"/>
      <c r="N11789" s="3085"/>
      <c r="P11789" s="3206"/>
    </row>
    <row r="11790" spans="1:16" s="3084" customFormat="1" ht="15">
      <c r="A11790" s="3085"/>
      <c r="K11790" s="3168"/>
      <c r="L11790" s="3085"/>
      <c r="M11790" s="3085"/>
      <c r="N11790" s="3085"/>
      <c r="P11790" s="3206"/>
    </row>
    <row r="11791" spans="1:16" s="3084" customFormat="1" ht="15">
      <c r="A11791" s="3085"/>
      <c r="K11791" s="3168"/>
      <c r="L11791" s="3085"/>
      <c r="M11791" s="3085"/>
      <c r="N11791" s="3085"/>
      <c r="P11791" s="3206"/>
    </row>
    <row r="11792" spans="1:16" s="3084" customFormat="1" ht="15">
      <c r="A11792" s="3085"/>
      <c r="K11792" s="3168"/>
      <c r="L11792" s="3085"/>
      <c r="M11792" s="3085"/>
      <c r="N11792" s="3085"/>
      <c r="P11792" s="3206"/>
    </row>
    <row r="11793" spans="1:16" s="3084" customFormat="1" ht="15">
      <c r="A11793" s="3085"/>
      <c r="K11793" s="3168"/>
      <c r="L11793" s="3085"/>
      <c r="M11793" s="3085"/>
      <c r="N11793" s="3085"/>
      <c r="P11793" s="3206"/>
    </row>
    <row r="11794" spans="1:16" s="3084" customFormat="1" ht="15">
      <c r="A11794" s="3085"/>
      <c r="K11794" s="3168"/>
      <c r="L11794" s="3085"/>
      <c r="M11794" s="3085"/>
      <c r="N11794" s="3085"/>
      <c r="P11794" s="3206"/>
    </row>
    <row r="11795" spans="1:16" s="3084" customFormat="1" ht="15">
      <c r="A11795" s="3085"/>
      <c r="K11795" s="3168"/>
      <c r="L11795" s="3085"/>
      <c r="M11795" s="3085"/>
      <c r="N11795" s="3085"/>
      <c r="P11795" s="3206"/>
    </row>
    <row r="11796" spans="1:16" s="3084" customFormat="1" ht="15">
      <c r="A11796" s="3085"/>
      <c r="K11796" s="3168"/>
      <c r="L11796" s="3085"/>
      <c r="M11796" s="3085"/>
      <c r="N11796" s="3085"/>
      <c r="P11796" s="3206"/>
    </row>
    <row r="11797" spans="1:16" s="3084" customFormat="1" ht="15">
      <c r="A11797" s="3085"/>
      <c r="K11797" s="3168"/>
      <c r="L11797" s="3085"/>
      <c r="M11797" s="3085"/>
      <c r="N11797" s="3085"/>
      <c r="P11797" s="3206"/>
    </row>
    <row r="11798" spans="1:16" s="3084" customFormat="1" ht="15">
      <c r="A11798" s="3085"/>
      <c r="K11798" s="3168"/>
      <c r="L11798" s="3085"/>
      <c r="M11798" s="3085"/>
      <c r="N11798" s="3085"/>
      <c r="P11798" s="3206"/>
    </row>
    <row r="11799" spans="1:16" s="3084" customFormat="1" ht="15">
      <c r="A11799" s="3085"/>
      <c r="K11799" s="3168"/>
      <c r="L11799" s="3085"/>
      <c r="M11799" s="3085"/>
      <c r="N11799" s="3085"/>
      <c r="P11799" s="3206"/>
    </row>
    <row r="11800" spans="1:16" s="3084" customFormat="1" ht="15">
      <c r="A11800" s="3085"/>
      <c r="K11800" s="3168"/>
      <c r="L11800" s="3085"/>
      <c r="M11800" s="3085"/>
      <c r="N11800" s="3085"/>
      <c r="P11800" s="3206"/>
    </row>
    <row r="11801" spans="1:16" s="3084" customFormat="1" ht="15">
      <c r="A11801" s="3085"/>
      <c r="K11801" s="3168"/>
      <c r="L11801" s="3085"/>
      <c r="M11801" s="3085"/>
      <c r="N11801" s="3085"/>
      <c r="P11801" s="3206"/>
    </row>
    <row r="11802" spans="1:16" s="3084" customFormat="1" ht="15">
      <c r="A11802" s="3085"/>
      <c r="K11802" s="3168"/>
      <c r="L11802" s="3085"/>
      <c r="M11802" s="3085"/>
      <c r="N11802" s="3085"/>
      <c r="P11802" s="3206"/>
    </row>
    <row r="11803" spans="1:16" s="3084" customFormat="1" ht="15">
      <c r="A11803" s="3085"/>
      <c r="K11803" s="3168"/>
      <c r="L11803" s="3085"/>
      <c r="M11803" s="3085"/>
      <c r="N11803" s="3085"/>
      <c r="P11803" s="3206"/>
    </row>
    <row r="11804" spans="1:16" s="3084" customFormat="1" ht="15">
      <c r="A11804" s="3085"/>
      <c r="K11804" s="3168"/>
      <c r="L11804" s="3085"/>
      <c r="M11804" s="3085"/>
      <c r="N11804" s="3085"/>
      <c r="P11804" s="3206"/>
    </row>
    <row r="11805" spans="1:16" s="3084" customFormat="1" ht="15">
      <c r="A11805" s="3085"/>
      <c r="K11805" s="3168"/>
      <c r="L11805" s="3085"/>
      <c r="M11805" s="3085"/>
      <c r="N11805" s="3085"/>
      <c r="P11805" s="3206"/>
    </row>
    <row r="11806" spans="1:16" s="3084" customFormat="1" ht="15">
      <c r="A11806" s="3085"/>
      <c r="K11806" s="3168"/>
      <c r="L11806" s="3085"/>
      <c r="M11806" s="3085"/>
      <c r="N11806" s="3085"/>
      <c r="P11806" s="3206"/>
    </row>
    <row r="11807" spans="1:16" s="3084" customFormat="1" ht="15">
      <c r="A11807" s="3085"/>
      <c r="K11807" s="3168"/>
      <c r="L11807" s="3085"/>
      <c r="M11807" s="3085"/>
      <c r="N11807" s="3085"/>
      <c r="P11807" s="3206"/>
    </row>
    <row r="11808" spans="1:16" s="3084" customFormat="1" ht="15">
      <c r="A11808" s="3085"/>
      <c r="K11808" s="3168"/>
      <c r="L11808" s="3085"/>
      <c r="M11808" s="3085"/>
      <c r="N11808" s="3085"/>
      <c r="P11808" s="3206"/>
    </row>
    <row r="11809" spans="1:16" s="3084" customFormat="1" ht="15">
      <c r="A11809" s="3085"/>
      <c r="K11809" s="3168"/>
      <c r="L11809" s="3085"/>
      <c r="M11809" s="3085"/>
      <c r="N11809" s="3085"/>
      <c r="P11809" s="3206"/>
    </row>
    <row r="11810" spans="1:16" s="3084" customFormat="1" ht="15">
      <c r="A11810" s="3085"/>
      <c r="K11810" s="3168"/>
      <c r="L11810" s="3085"/>
      <c r="M11810" s="3085"/>
      <c r="N11810" s="3085"/>
      <c r="P11810" s="3206"/>
    </row>
    <row r="11811" spans="1:16" s="3084" customFormat="1" ht="15">
      <c r="A11811" s="3085"/>
      <c r="K11811" s="3168"/>
      <c r="L11811" s="3085"/>
      <c r="M11811" s="3085"/>
      <c r="N11811" s="3085"/>
      <c r="P11811" s="3206"/>
    </row>
    <row r="11812" spans="1:16" s="3084" customFormat="1" ht="15">
      <c r="A11812" s="3085"/>
      <c r="K11812" s="3168"/>
      <c r="L11812" s="3085"/>
      <c r="M11812" s="3085"/>
      <c r="N11812" s="3085"/>
      <c r="P11812" s="3206"/>
    </row>
    <row r="11813" spans="1:16" s="3084" customFormat="1" ht="15">
      <c r="A11813" s="3085"/>
      <c r="K11813" s="3168"/>
      <c r="L11813" s="3085"/>
      <c r="M11813" s="3085"/>
      <c r="N11813" s="3085"/>
      <c r="P11813" s="3206"/>
    </row>
    <row r="11814" spans="1:16" s="3084" customFormat="1" ht="15">
      <c r="A11814" s="3085"/>
      <c r="K11814" s="3168"/>
      <c r="L11814" s="3085"/>
      <c r="M11814" s="3085"/>
      <c r="N11814" s="3085"/>
      <c r="P11814" s="3206"/>
    </row>
    <row r="11815" spans="1:16" s="3084" customFormat="1" ht="15">
      <c r="A11815" s="3085"/>
      <c r="K11815" s="3168"/>
      <c r="L11815" s="3085"/>
      <c r="M11815" s="3085"/>
      <c r="N11815" s="3085"/>
      <c r="P11815" s="3206"/>
    </row>
    <row r="11816" spans="1:16" s="3084" customFormat="1" ht="15">
      <c r="A11816" s="3085"/>
      <c r="K11816" s="3168"/>
      <c r="L11816" s="3085"/>
      <c r="M11816" s="3085"/>
      <c r="N11816" s="3085"/>
      <c r="P11816" s="3206"/>
    </row>
    <row r="11817" spans="1:16" s="3084" customFormat="1" ht="15">
      <c r="A11817" s="3085"/>
      <c r="K11817" s="3168"/>
      <c r="L11817" s="3085"/>
      <c r="M11817" s="3085"/>
      <c r="N11817" s="3085"/>
      <c r="P11817" s="3206"/>
    </row>
    <row r="11818" spans="1:16" s="3084" customFormat="1" ht="15">
      <c r="A11818" s="3085"/>
      <c r="K11818" s="3168"/>
      <c r="L11818" s="3085"/>
      <c r="M11818" s="3085"/>
      <c r="N11818" s="3085"/>
      <c r="P11818" s="3206"/>
    </row>
    <row r="11819" spans="1:16" s="3084" customFormat="1" ht="15">
      <c r="A11819" s="3085"/>
      <c r="K11819" s="3168"/>
      <c r="L11819" s="3085"/>
      <c r="M11819" s="3085"/>
      <c r="N11819" s="3085"/>
      <c r="P11819" s="3206"/>
    </row>
    <row r="11820" spans="1:16" s="3084" customFormat="1" ht="15">
      <c r="A11820" s="3085"/>
      <c r="K11820" s="3168"/>
      <c r="L11820" s="3085"/>
      <c r="M11820" s="3085"/>
      <c r="N11820" s="3085"/>
      <c r="P11820" s="3206"/>
    </row>
    <row r="11821" spans="1:16" s="3084" customFormat="1" ht="15">
      <c r="A11821" s="3085"/>
      <c r="K11821" s="3168"/>
      <c r="L11821" s="3085"/>
      <c r="M11821" s="3085"/>
      <c r="N11821" s="3085"/>
      <c r="P11821" s="3206"/>
    </row>
    <row r="11822" spans="1:16" s="3084" customFormat="1" ht="15">
      <c r="A11822" s="3085"/>
      <c r="K11822" s="3168"/>
      <c r="L11822" s="3085"/>
      <c r="M11822" s="3085"/>
      <c r="N11822" s="3085"/>
      <c r="P11822" s="3206"/>
    </row>
    <row r="11823" spans="1:16" s="3084" customFormat="1" ht="15">
      <c r="A11823" s="3085"/>
      <c r="K11823" s="3168"/>
      <c r="L11823" s="3085"/>
      <c r="M11823" s="3085"/>
      <c r="N11823" s="3085"/>
      <c r="P11823" s="3206"/>
    </row>
    <row r="11824" spans="1:16" s="3084" customFormat="1" ht="15">
      <c r="A11824" s="3085"/>
      <c r="K11824" s="3168"/>
      <c r="L11824" s="3085"/>
      <c r="M11824" s="3085"/>
      <c r="N11824" s="3085"/>
      <c r="P11824" s="3206"/>
    </row>
    <row r="11825" spans="1:16" s="3084" customFormat="1" ht="15">
      <c r="A11825" s="3085"/>
      <c r="K11825" s="3168"/>
      <c r="L11825" s="3085"/>
      <c r="M11825" s="3085"/>
      <c r="N11825" s="3085"/>
      <c r="P11825" s="3206"/>
    </row>
    <row r="11826" spans="1:16" s="3084" customFormat="1" ht="15">
      <c r="A11826" s="3085"/>
      <c r="K11826" s="3168"/>
      <c r="L11826" s="3085"/>
      <c r="M11826" s="3085"/>
      <c r="N11826" s="3085"/>
      <c r="P11826" s="3206"/>
    </row>
    <row r="11827" spans="1:16" s="3084" customFormat="1" ht="15">
      <c r="A11827" s="3085"/>
      <c r="K11827" s="3168"/>
      <c r="L11827" s="3085"/>
      <c r="M11827" s="3085"/>
      <c r="N11827" s="3085"/>
      <c r="P11827" s="3206"/>
    </row>
    <row r="11828" spans="1:16" s="3084" customFormat="1" ht="15">
      <c r="A11828" s="3085"/>
      <c r="K11828" s="3168"/>
      <c r="L11828" s="3085"/>
      <c r="M11828" s="3085"/>
      <c r="N11828" s="3085"/>
      <c r="P11828" s="3206"/>
    </row>
    <row r="11829" spans="1:16" s="3084" customFormat="1" ht="15">
      <c r="A11829" s="3085"/>
      <c r="K11829" s="3168"/>
      <c r="L11829" s="3085"/>
      <c r="M11829" s="3085"/>
      <c r="N11829" s="3085"/>
      <c r="P11829" s="3206"/>
    </row>
    <row r="11830" spans="1:16" s="3084" customFormat="1" ht="15">
      <c r="A11830" s="3085"/>
      <c r="K11830" s="3168"/>
      <c r="L11830" s="3085"/>
      <c r="M11830" s="3085"/>
      <c r="N11830" s="3085"/>
      <c r="P11830" s="3206"/>
    </row>
    <row r="11831" spans="1:16" s="3084" customFormat="1" ht="15">
      <c r="A11831" s="3085"/>
      <c r="K11831" s="3168"/>
      <c r="L11831" s="3085"/>
      <c r="M11831" s="3085"/>
      <c r="N11831" s="3085"/>
      <c r="P11831" s="3206"/>
    </row>
    <row r="11832" spans="1:16" s="3084" customFormat="1" ht="15">
      <c r="A11832" s="3085"/>
      <c r="K11832" s="3168"/>
      <c r="L11832" s="3085"/>
      <c r="M11832" s="3085"/>
      <c r="N11832" s="3085"/>
      <c r="P11832" s="3206"/>
    </row>
    <row r="11833" spans="1:16" s="3084" customFormat="1" ht="15">
      <c r="A11833" s="3085"/>
      <c r="K11833" s="3168"/>
      <c r="L11833" s="3085"/>
      <c r="M11833" s="3085"/>
      <c r="N11833" s="3085"/>
      <c r="P11833" s="3206"/>
    </row>
    <row r="11834" spans="1:16" s="3084" customFormat="1" ht="15">
      <c r="A11834" s="3085"/>
      <c r="K11834" s="3168"/>
      <c r="L11834" s="3085"/>
      <c r="M11834" s="3085"/>
      <c r="N11834" s="3085"/>
      <c r="P11834" s="3206"/>
    </row>
    <row r="11835" spans="1:16" s="3084" customFormat="1" ht="15">
      <c r="A11835" s="3085"/>
      <c r="K11835" s="3168"/>
      <c r="L11835" s="3085"/>
      <c r="M11835" s="3085"/>
      <c r="N11835" s="3085"/>
      <c r="P11835" s="3206"/>
    </row>
    <row r="11836" spans="1:16" s="3084" customFormat="1" ht="15">
      <c r="A11836" s="3085"/>
      <c r="K11836" s="3168"/>
      <c r="L11836" s="3085"/>
      <c r="M11836" s="3085"/>
      <c r="N11836" s="3085"/>
      <c r="P11836" s="3206"/>
    </row>
    <row r="11837" spans="1:16" s="3084" customFormat="1" ht="15">
      <c r="A11837" s="3085"/>
      <c r="K11837" s="3168"/>
      <c r="L11837" s="3085"/>
      <c r="M11837" s="3085"/>
      <c r="N11837" s="3085"/>
      <c r="P11837" s="3206"/>
    </row>
    <row r="11838" spans="1:16" s="3084" customFormat="1" ht="15">
      <c r="A11838" s="3085"/>
      <c r="K11838" s="3168"/>
      <c r="L11838" s="3085"/>
      <c r="M11838" s="3085"/>
      <c r="N11838" s="3085"/>
      <c r="P11838" s="3206"/>
    </row>
    <row r="11839" spans="1:16" s="3084" customFormat="1" ht="15">
      <c r="A11839" s="3085"/>
      <c r="K11839" s="3168"/>
      <c r="L11839" s="3085"/>
      <c r="M11839" s="3085"/>
      <c r="N11839" s="3085"/>
      <c r="P11839" s="3206"/>
    </row>
    <row r="11840" spans="1:16" s="3084" customFormat="1" ht="15">
      <c r="A11840" s="3085"/>
      <c r="K11840" s="3168"/>
      <c r="L11840" s="3085"/>
      <c r="M11840" s="3085"/>
      <c r="N11840" s="3085"/>
      <c r="P11840" s="3206"/>
    </row>
    <row r="11841" spans="1:16" s="3084" customFormat="1" ht="15">
      <c r="A11841" s="3085"/>
      <c r="K11841" s="3168"/>
      <c r="L11841" s="3085"/>
      <c r="M11841" s="3085"/>
      <c r="N11841" s="3085"/>
      <c r="P11841" s="3206"/>
    </row>
    <row r="11842" spans="1:16" s="3084" customFormat="1" ht="15">
      <c r="A11842" s="3085"/>
      <c r="K11842" s="3168"/>
      <c r="L11842" s="3085"/>
      <c r="M11842" s="3085"/>
      <c r="N11842" s="3085"/>
      <c r="P11842" s="3206"/>
    </row>
    <row r="11843" spans="1:16" s="3084" customFormat="1" ht="15">
      <c r="A11843" s="3085"/>
      <c r="K11843" s="3168"/>
      <c r="L11843" s="3085"/>
      <c r="M11843" s="3085"/>
      <c r="N11843" s="3085"/>
      <c r="P11843" s="3206"/>
    </row>
    <row r="11844" spans="1:16" s="3084" customFormat="1" ht="15">
      <c r="A11844" s="3085"/>
      <c r="K11844" s="3168"/>
      <c r="L11844" s="3085"/>
      <c r="M11844" s="3085"/>
      <c r="N11844" s="3085"/>
      <c r="P11844" s="3206"/>
    </row>
    <row r="11845" spans="1:16" s="3084" customFormat="1" ht="15">
      <c r="A11845" s="3085"/>
      <c r="K11845" s="3168"/>
      <c r="L11845" s="3085"/>
      <c r="M11845" s="3085"/>
      <c r="N11845" s="3085"/>
      <c r="P11845" s="3206"/>
    </row>
    <row r="11846" spans="1:16" s="3084" customFormat="1" ht="15">
      <c r="A11846" s="3085"/>
      <c r="K11846" s="3168"/>
      <c r="L11846" s="3085"/>
      <c r="M11846" s="3085"/>
      <c r="N11846" s="3085"/>
      <c r="P11846" s="3206"/>
    </row>
    <row r="11847" spans="1:16" s="3084" customFormat="1" ht="15">
      <c r="A11847" s="3085"/>
      <c r="K11847" s="3168"/>
      <c r="L11847" s="3085"/>
      <c r="M11847" s="3085"/>
      <c r="N11847" s="3085"/>
      <c r="P11847" s="3206"/>
    </row>
    <row r="11848" spans="1:16" s="3084" customFormat="1" ht="15">
      <c r="A11848" s="3085"/>
      <c r="K11848" s="3168"/>
      <c r="L11848" s="3085"/>
      <c r="M11848" s="3085"/>
      <c r="N11848" s="3085"/>
      <c r="P11848" s="3206"/>
    </row>
    <row r="11849" spans="1:16" s="3084" customFormat="1" ht="15">
      <c r="A11849" s="3085"/>
      <c r="K11849" s="3168"/>
      <c r="L11849" s="3085"/>
      <c r="M11849" s="3085"/>
      <c r="N11849" s="3085"/>
      <c r="P11849" s="3206"/>
    </row>
    <row r="11850" spans="1:16" s="3084" customFormat="1" ht="15">
      <c r="A11850" s="3085"/>
      <c r="K11850" s="3168"/>
      <c r="L11850" s="3085"/>
      <c r="M11850" s="3085"/>
      <c r="N11850" s="3085"/>
      <c r="P11850" s="3206"/>
    </row>
    <row r="11851" spans="1:16" s="3084" customFormat="1" ht="15">
      <c r="A11851" s="3085"/>
      <c r="K11851" s="3168"/>
      <c r="L11851" s="3085"/>
      <c r="M11851" s="3085"/>
      <c r="N11851" s="3085"/>
      <c r="P11851" s="3206"/>
    </row>
    <row r="11852" spans="1:16" s="3084" customFormat="1" ht="15">
      <c r="A11852" s="3085"/>
      <c r="K11852" s="3168"/>
      <c r="L11852" s="3085"/>
      <c r="M11852" s="3085"/>
      <c r="N11852" s="3085"/>
      <c r="P11852" s="3206"/>
    </row>
    <row r="11853" spans="1:16" s="3084" customFormat="1" ht="15">
      <c r="A11853" s="3085"/>
      <c r="K11853" s="3168"/>
      <c r="L11853" s="3085"/>
      <c r="M11853" s="3085"/>
      <c r="N11853" s="3085"/>
      <c r="P11853" s="3206"/>
    </row>
    <row r="11854" spans="1:16" s="3084" customFormat="1" ht="15">
      <c r="A11854" s="3085"/>
      <c r="K11854" s="3168"/>
      <c r="L11854" s="3085"/>
      <c r="M11854" s="3085"/>
      <c r="N11854" s="3085"/>
      <c r="P11854" s="3206"/>
    </row>
    <row r="11855" spans="1:16" s="3084" customFormat="1" ht="15">
      <c r="A11855" s="3085"/>
      <c r="K11855" s="3168"/>
      <c r="L11855" s="3085"/>
      <c r="M11855" s="3085"/>
      <c r="N11855" s="3085"/>
      <c r="P11855" s="3206"/>
    </row>
    <row r="11856" spans="1:16" s="3084" customFormat="1" ht="15">
      <c r="A11856" s="3085"/>
      <c r="K11856" s="3168"/>
      <c r="L11856" s="3085"/>
      <c r="M11856" s="3085"/>
      <c r="N11856" s="3085"/>
      <c r="P11856" s="3206"/>
    </row>
    <row r="11857" spans="1:16" s="3084" customFormat="1" ht="15">
      <c r="A11857" s="3085"/>
      <c r="K11857" s="3168"/>
      <c r="L11857" s="3085"/>
      <c r="M11857" s="3085"/>
      <c r="N11857" s="3085"/>
      <c r="P11857" s="3206"/>
    </row>
    <row r="11858" spans="1:16" s="3084" customFormat="1" ht="15">
      <c r="A11858" s="3085"/>
      <c r="K11858" s="3168"/>
      <c r="L11858" s="3085"/>
      <c r="M11858" s="3085"/>
      <c r="N11858" s="3085"/>
      <c r="P11858" s="3206"/>
    </row>
    <row r="11859" spans="1:16" s="3084" customFormat="1" ht="15">
      <c r="A11859" s="3085"/>
      <c r="K11859" s="3168"/>
      <c r="L11859" s="3085"/>
      <c r="M11859" s="3085"/>
      <c r="N11859" s="3085"/>
      <c r="P11859" s="3206"/>
    </row>
    <row r="11860" spans="1:16" s="3084" customFormat="1" ht="15">
      <c r="A11860" s="3085"/>
      <c r="K11860" s="3168"/>
      <c r="L11860" s="3085"/>
      <c r="M11860" s="3085"/>
      <c r="N11860" s="3085"/>
      <c r="P11860" s="3206"/>
    </row>
    <row r="11861" spans="1:16" s="3084" customFormat="1" ht="15">
      <c r="A11861" s="3085"/>
      <c r="K11861" s="3168"/>
      <c r="L11861" s="3085"/>
      <c r="M11861" s="3085"/>
      <c r="N11861" s="3085"/>
      <c r="P11861" s="3206"/>
    </row>
    <row r="11862" spans="1:16" s="3084" customFormat="1" ht="15">
      <c r="A11862" s="3085"/>
      <c r="K11862" s="3168"/>
      <c r="L11862" s="3085"/>
      <c r="M11862" s="3085"/>
      <c r="N11862" s="3085"/>
      <c r="P11862" s="3206"/>
    </row>
    <row r="11863" spans="1:16" s="3084" customFormat="1" ht="15">
      <c r="A11863" s="3085"/>
      <c r="K11863" s="3168"/>
      <c r="L11863" s="3085"/>
      <c r="M11863" s="3085"/>
      <c r="N11863" s="3085"/>
      <c r="P11863" s="3206"/>
    </row>
    <row r="11864" spans="1:16" s="3084" customFormat="1" ht="15">
      <c r="A11864" s="3085"/>
      <c r="K11864" s="3168"/>
      <c r="L11864" s="3085"/>
      <c r="M11864" s="3085"/>
      <c r="N11864" s="3085"/>
      <c r="P11864" s="3206"/>
    </row>
    <row r="11865" spans="1:16" s="3084" customFormat="1" ht="15">
      <c r="A11865" s="3085"/>
      <c r="K11865" s="3168"/>
      <c r="L11865" s="3085"/>
      <c r="M11865" s="3085"/>
      <c r="N11865" s="3085"/>
      <c r="P11865" s="3206"/>
    </row>
    <row r="11866" spans="1:16" s="3084" customFormat="1" ht="15">
      <c r="A11866" s="3085"/>
      <c r="K11866" s="3168"/>
      <c r="L11866" s="3085"/>
      <c r="M11866" s="3085"/>
      <c r="N11866" s="3085"/>
      <c r="P11866" s="3206"/>
    </row>
    <row r="11867" spans="1:16" s="3084" customFormat="1" ht="15">
      <c r="A11867" s="3085"/>
      <c r="K11867" s="3168"/>
      <c r="L11867" s="3085"/>
      <c r="M11867" s="3085"/>
      <c r="N11867" s="3085"/>
      <c r="P11867" s="3206"/>
    </row>
    <row r="11868" spans="1:16" s="3084" customFormat="1" ht="15">
      <c r="A11868" s="3085"/>
      <c r="K11868" s="3168"/>
      <c r="L11868" s="3085"/>
      <c r="M11868" s="3085"/>
      <c r="N11868" s="3085"/>
      <c r="P11868" s="3206"/>
    </row>
    <row r="11869" spans="1:16" s="3084" customFormat="1" ht="15">
      <c r="A11869" s="3085"/>
      <c r="K11869" s="3168"/>
      <c r="L11869" s="3085"/>
      <c r="M11869" s="3085"/>
      <c r="N11869" s="3085"/>
      <c r="P11869" s="3206"/>
    </row>
    <row r="11870" spans="1:16" s="3084" customFormat="1" ht="15">
      <c r="A11870" s="3085"/>
      <c r="K11870" s="3168"/>
      <c r="L11870" s="3085"/>
      <c r="M11870" s="3085"/>
      <c r="N11870" s="3085"/>
      <c r="P11870" s="3206"/>
    </row>
    <row r="11871" spans="1:16" s="3084" customFormat="1" ht="15">
      <c r="A11871" s="3085"/>
      <c r="K11871" s="3168"/>
      <c r="L11871" s="3085"/>
      <c r="M11871" s="3085"/>
      <c r="N11871" s="3085"/>
      <c r="P11871" s="3206"/>
    </row>
    <row r="11872" spans="1:16" s="3084" customFormat="1" ht="15">
      <c r="A11872" s="3085"/>
      <c r="K11872" s="3168"/>
      <c r="L11872" s="3085"/>
      <c r="M11872" s="3085"/>
      <c r="N11872" s="3085"/>
      <c r="P11872" s="3206"/>
    </row>
    <row r="11873" spans="1:16" s="3084" customFormat="1" ht="15">
      <c r="A11873" s="3085"/>
      <c r="K11873" s="3168"/>
      <c r="L11873" s="3085"/>
      <c r="M11873" s="3085"/>
      <c r="N11873" s="3085"/>
      <c r="P11873" s="3206"/>
    </row>
    <row r="11874" spans="1:16" s="3084" customFormat="1" ht="15">
      <c r="A11874" s="3085"/>
      <c r="K11874" s="3168"/>
      <c r="L11874" s="3085"/>
      <c r="M11874" s="3085"/>
      <c r="N11874" s="3085"/>
      <c r="P11874" s="3206"/>
    </row>
    <row r="11875" spans="1:16" s="3084" customFormat="1" ht="15">
      <c r="A11875" s="3085"/>
      <c r="K11875" s="3168"/>
      <c r="L11875" s="3085"/>
      <c r="M11875" s="3085"/>
      <c r="N11875" s="3085"/>
      <c r="P11875" s="3206"/>
    </row>
    <row r="11876" spans="1:16" s="3084" customFormat="1" ht="15">
      <c r="A11876" s="3085"/>
      <c r="K11876" s="3168"/>
      <c r="L11876" s="3085"/>
      <c r="M11876" s="3085"/>
      <c r="N11876" s="3085"/>
      <c r="P11876" s="3206"/>
    </row>
    <row r="11877" spans="1:16" s="3084" customFormat="1" ht="15">
      <c r="A11877" s="3085"/>
      <c r="K11877" s="3168"/>
      <c r="L11877" s="3085"/>
      <c r="M11877" s="3085"/>
      <c r="N11877" s="3085"/>
      <c r="P11877" s="3206"/>
    </row>
    <row r="11878" spans="1:16" s="3084" customFormat="1" ht="15">
      <c r="A11878" s="3085"/>
      <c r="K11878" s="3168"/>
      <c r="L11878" s="3085"/>
      <c r="M11878" s="3085"/>
      <c r="N11878" s="3085"/>
      <c r="P11878" s="3206"/>
    </row>
    <row r="11879" spans="1:16" s="3084" customFormat="1" ht="15">
      <c r="A11879" s="3085"/>
      <c r="K11879" s="3168"/>
      <c r="L11879" s="3085"/>
      <c r="M11879" s="3085"/>
      <c r="N11879" s="3085"/>
      <c r="P11879" s="3206"/>
    </row>
    <row r="11880" spans="1:16" s="3084" customFormat="1" ht="15">
      <c r="A11880" s="3085"/>
      <c r="K11880" s="3168"/>
      <c r="L11880" s="3085"/>
      <c r="M11880" s="3085"/>
      <c r="N11880" s="3085"/>
      <c r="P11880" s="3206"/>
    </row>
    <row r="11881" spans="1:16" s="3084" customFormat="1" ht="15">
      <c r="A11881" s="3085"/>
      <c r="K11881" s="3168"/>
      <c r="L11881" s="3085"/>
      <c r="M11881" s="3085"/>
      <c r="N11881" s="3085"/>
      <c r="P11881" s="3206"/>
    </row>
    <row r="11882" spans="1:16" s="3084" customFormat="1" ht="15">
      <c r="A11882" s="3085"/>
      <c r="K11882" s="3168"/>
      <c r="L11882" s="3085"/>
      <c r="M11882" s="3085"/>
      <c r="N11882" s="3085"/>
      <c r="P11882" s="3206"/>
    </row>
    <row r="11883" spans="1:16" s="3084" customFormat="1" ht="15">
      <c r="A11883" s="3085"/>
      <c r="K11883" s="3168"/>
      <c r="L11883" s="3085"/>
      <c r="M11883" s="3085"/>
      <c r="N11883" s="3085"/>
      <c r="P11883" s="3206"/>
    </row>
    <row r="11884" spans="1:16" s="3084" customFormat="1" ht="15">
      <c r="A11884" s="3085"/>
      <c r="K11884" s="3168"/>
      <c r="L11884" s="3085"/>
      <c r="M11884" s="3085"/>
      <c r="N11884" s="3085"/>
      <c r="P11884" s="3206"/>
    </row>
    <row r="11885" spans="1:16" s="3084" customFormat="1" ht="15">
      <c r="A11885" s="3085"/>
      <c r="K11885" s="3168"/>
      <c r="L11885" s="3085"/>
      <c r="M11885" s="3085"/>
      <c r="N11885" s="3085"/>
      <c r="P11885" s="3206"/>
    </row>
    <row r="11886" spans="1:16" s="3084" customFormat="1" ht="15">
      <c r="A11886" s="3085"/>
      <c r="K11886" s="3168"/>
      <c r="L11886" s="3085"/>
      <c r="M11886" s="3085"/>
      <c r="N11886" s="3085"/>
      <c r="P11886" s="3206"/>
    </row>
    <row r="11887" spans="1:16" s="3084" customFormat="1" ht="15">
      <c r="A11887" s="3085"/>
      <c r="K11887" s="3168"/>
      <c r="L11887" s="3085"/>
      <c r="M11887" s="3085"/>
      <c r="N11887" s="3085"/>
      <c r="P11887" s="3206"/>
    </row>
    <row r="11888" spans="1:16" s="3084" customFormat="1" ht="15">
      <c r="A11888" s="3085"/>
      <c r="K11888" s="3168"/>
      <c r="L11888" s="3085"/>
      <c r="M11888" s="3085"/>
      <c r="N11888" s="3085"/>
      <c r="P11888" s="3206"/>
    </row>
    <row r="11889" spans="1:16" s="3084" customFormat="1" ht="15">
      <c r="A11889" s="3085"/>
      <c r="K11889" s="3168"/>
      <c r="L11889" s="3085"/>
      <c r="M11889" s="3085"/>
      <c r="N11889" s="3085"/>
      <c r="P11889" s="3206"/>
    </row>
    <row r="11890" spans="1:16" s="3084" customFormat="1" ht="15">
      <c r="A11890" s="3085"/>
      <c r="K11890" s="3168"/>
      <c r="L11890" s="3085"/>
      <c r="M11890" s="3085"/>
      <c r="N11890" s="3085"/>
      <c r="P11890" s="3206"/>
    </row>
    <row r="11891" spans="1:16" s="3084" customFormat="1" ht="15">
      <c r="A11891" s="3085"/>
      <c r="K11891" s="3168"/>
      <c r="L11891" s="3085"/>
      <c r="M11891" s="3085"/>
      <c r="N11891" s="3085"/>
      <c r="P11891" s="3206"/>
    </row>
    <row r="11892" spans="1:16" s="3084" customFormat="1" ht="15">
      <c r="A11892" s="3085"/>
      <c r="K11892" s="3168"/>
      <c r="L11892" s="3085"/>
      <c r="M11892" s="3085"/>
      <c r="N11892" s="3085"/>
      <c r="P11892" s="3206"/>
    </row>
    <row r="11893" spans="1:16" s="3084" customFormat="1" ht="15">
      <c r="A11893" s="3085"/>
      <c r="K11893" s="3168"/>
      <c r="L11893" s="3085"/>
      <c r="M11893" s="3085"/>
      <c r="N11893" s="3085"/>
      <c r="P11893" s="3206"/>
    </row>
    <row r="11894" spans="1:16" s="3084" customFormat="1" ht="15">
      <c r="A11894" s="3085"/>
      <c r="K11894" s="3168"/>
      <c r="L11894" s="3085"/>
      <c r="M11894" s="3085"/>
      <c r="N11894" s="3085"/>
      <c r="P11894" s="3206"/>
    </row>
    <row r="11895" spans="1:16" s="3084" customFormat="1" ht="15">
      <c r="A11895" s="3085"/>
      <c r="K11895" s="3168"/>
      <c r="L11895" s="3085"/>
      <c r="M11895" s="3085"/>
      <c r="N11895" s="3085"/>
      <c r="P11895" s="3206"/>
    </row>
    <row r="11896" spans="1:16" s="3084" customFormat="1" ht="15">
      <c r="A11896" s="3085"/>
      <c r="K11896" s="3168"/>
      <c r="L11896" s="3085"/>
      <c r="M11896" s="3085"/>
      <c r="N11896" s="3085"/>
      <c r="P11896" s="3206"/>
    </row>
    <row r="11897" spans="1:16" s="3084" customFormat="1" ht="15">
      <c r="A11897" s="3085"/>
      <c r="K11897" s="3168"/>
      <c r="L11897" s="3085"/>
      <c r="M11897" s="3085"/>
      <c r="N11897" s="3085"/>
      <c r="P11897" s="3206"/>
    </row>
    <row r="11898" spans="1:16" s="3084" customFormat="1" ht="15">
      <c r="A11898" s="3085"/>
      <c r="K11898" s="3168"/>
      <c r="L11898" s="3085"/>
      <c r="M11898" s="3085"/>
      <c r="N11898" s="3085"/>
      <c r="P11898" s="3206"/>
    </row>
    <row r="11899" spans="1:16" s="3084" customFormat="1" ht="15">
      <c r="A11899" s="3085"/>
      <c r="K11899" s="3168"/>
      <c r="L11899" s="3085"/>
      <c r="M11899" s="3085"/>
      <c r="N11899" s="3085"/>
      <c r="P11899" s="3206"/>
    </row>
    <row r="11900" spans="1:16" s="3084" customFormat="1" ht="15">
      <c r="A11900" s="3085"/>
      <c r="K11900" s="3168"/>
      <c r="L11900" s="3085"/>
      <c r="M11900" s="3085"/>
      <c r="N11900" s="3085"/>
      <c r="P11900" s="3206"/>
    </row>
    <row r="11901" spans="1:16" s="3084" customFormat="1" ht="15">
      <c r="A11901" s="3085"/>
      <c r="K11901" s="3168"/>
      <c r="L11901" s="3085"/>
      <c r="M11901" s="3085"/>
      <c r="N11901" s="3085"/>
      <c r="P11901" s="3206"/>
    </row>
    <row r="11902" spans="1:16" s="3084" customFormat="1" ht="15">
      <c r="A11902" s="3085"/>
      <c r="K11902" s="3168"/>
      <c r="L11902" s="3085"/>
      <c r="M11902" s="3085"/>
      <c r="N11902" s="3085"/>
      <c r="P11902" s="3206"/>
    </row>
    <row r="11903" spans="1:16" s="3084" customFormat="1" ht="15">
      <c r="A11903" s="3085"/>
      <c r="K11903" s="3168"/>
      <c r="L11903" s="3085"/>
      <c r="M11903" s="3085"/>
      <c r="N11903" s="3085"/>
      <c r="P11903" s="3206"/>
    </row>
    <row r="11904" spans="1:16" s="3084" customFormat="1" ht="15">
      <c r="A11904" s="3085"/>
      <c r="K11904" s="3168"/>
      <c r="L11904" s="3085"/>
      <c r="M11904" s="3085"/>
      <c r="N11904" s="3085"/>
      <c r="P11904" s="3206"/>
    </row>
    <row r="11905" spans="1:16" s="3084" customFormat="1" ht="15">
      <c r="A11905" s="3085"/>
      <c r="K11905" s="3168"/>
      <c r="L11905" s="3085"/>
      <c r="M11905" s="3085"/>
      <c r="N11905" s="3085"/>
      <c r="P11905" s="3206"/>
    </row>
    <row r="11906" spans="1:16" s="3084" customFormat="1" ht="15">
      <c r="A11906" s="3085"/>
      <c r="K11906" s="3168"/>
      <c r="L11906" s="3085"/>
      <c r="M11906" s="3085"/>
      <c r="N11906" s="3085"/>
      <c r="P11906" s="3206"/>
    </row>
    <row r="11907" spans="1:16" s="3084" customFormat="1" ht="15">
      <c r="A11907" s="3085"/>
      <c r="K11907" s="3168"/>
      <c r="L11907" s="3085"/>
      <c r="M11907" s="3085"/>
      <c r="N11907" s="3085"/>
      <c r="P11907" s="3206"/>
    </row>
    <row r="11908" spans="1:16" s="3084" customFormat="1" ht="15">
      <c r="A11908" s="3085"/>
      <c r="K11908" s="3168"/>
      <c r="L11908" s="3085"/>
      <c r="M11908" s="3085"/>
      <c r="N11908" s="3085"/>
      <c r="P11908" s="3206"/>
    </row>
    <row r="11909" spans="1:16" s="3084" customFormat="1" ht="15">
      <c r="A11909" s="3085"/>
      <c r="K11909" s="3168"/>
      <c r="L11909" s="3085"/>
      <c r="M11909" s="3085"/>
      <c r="N11909" s="3085"/>
      <c r="P11909" s="3206"/>
    </row>
    <row r="11910" spans="1:16" s="3084" customFormat="1" ht="15">
      <c r="A11910" s="3085"/>
      <c r="K11910" s="3168"/>
      <c r="L11910" s="3085"/>
      <c r="M11910" s="3085"/>
      <c r="N11910" s="3085"/>
      <c r="P11910" s="3206"/>
    </row>
    <row r="11911" spans="1:16" s="3084" customFormat="1" ht="15">
      <c r="A11911" s="3085"/>
      <c r="K11911" s="3168"/>
      <c r="L11911" s="3085"/>
      <c r="M11911" s="3085"/>
      <c r="N11911" s="3085"/>
      <c r="P11911" s="3206"/>
    </row>
    <row r="11912" spans="1:16" s="3084" customFormat="1" ht="15">
      <c r="A11912" s="3085"/>
      <c r="K11912" s="3168"/>
      <c r="L11912" s="3085"/>
      <c r="M11912" s="3085"/>
      <c r="N11912" s="3085"/>
      <c r="P11912" s="3206"/>
    </row>
    <row r="11913" spans="1:16" s="3084" customFormat="1" ht="15">
      <c r="A11913" s="3085"/>
      <c r="K11913" s="3168"/>
      <c r="L11913" s="3085"/>
      <c r="M11913" s="3085"/>
      <c r="N11913" s="3085"/>
      <c r="P11913" s="3206"/>
    </row>
    <row r="11914" spans="1:16" s="3084" customFormat="1" ht="15">
      <c r="A11914" s="3085"/>
      <c r="K11914" s="3168"/>
      <c r="L11914" s="3085"/>
      <c r="M11914" s="3085"/>
      <c r="N11914" s="3085"/>
      <c r="P11914" s="3206"/>
    </row>
    <row r="11915" spans="1:16" s="3084" customFormat="1" ht="15">
      <c r="A11915" s="3085"/>
      <c r="K11915" s="3168"/>
      <c r="L11915" s="3085"/>
      <c r="M11915" s="3085"/>
      <c r="N11915" s="3085"/>
      <c r="P11915" s="3206"/>
    </row>
    <row r="11916" spans="1:16" s="3084" customFormat="1" ht="15">
      <c r="A11916" s="3085"/>
      <c r="K11916" s="3168"/>
      <c r="L11916" s="3085"/>
      <c r="M11916" s="3085"/>
      <c r="N11916" s="3085"/>
      <c r="P11916" s="3206"/>
    </row>
    <row r="11917" spans="1:16" s="3084" customFormat="1" ht="15">
      <c r="A11917" s="3085"/>
      <c r="K11917" s="3168"/>
      <c r="L11917" s="3085"/>
      <c r="M11917" s="3085"/>
      <c r="N11917" s="3085"/>
      <c r="P11917" s="3206"/>
    </row>
    <row r="11918" spans="1:16" s="3084" customFormat="1" ht="15">
      <c r="A11918" s="3085"/>
      <c r="K11918" s="3168"/>
      <c r="L11918" s="3085"/>
      <c r="M11918" s="3085"/>
      <c r="N11918" s="3085"/>
      <c r="P11918" s="3206"/>
    </row>
    <row r="11919" spans="1:16" s="3084" customFormat="1" ht="15">
      <c r="A11919" s="3085"/>
      <c r="K11919" s="3168"/>
      <c r="L11919" s="3085"/>
      <c r="M11919" s="3085"/>
      <c r="N11919" s="3085"/>
      <c r="P11919" s="3206"/>
    </row>
    <row r="11920" spans="1:16" s="3084" customFormat="1" ht="15">
      <c r="A11920" s="3085"/>
      <c r="K11920" s="3168"/>
      <c r="L11920" s="3085"/>
      <c r="M11920" s="3085"/>
      <c r="N11920" s="3085"/>
      <c r="P11920" s="3206"/>
    </row>
    <row r="11921" spans="1:16" s="3084" customFormat="1" ht="15">
      <c r="A11921" s="3085"/>
      <c r="K11921" s="3168"/>
      <c r="L11921" s="3085"/>
      <c r="M11921" s="3085"/>
      <c r="N11921" s="3085"/>
      <c r="P11921" s="3206"/>
    </row>
    <row r="11922" spans="1:16" s="3084" customFormat="1" ht="15">
      <c r="A11922" s="3085"/>
      <c r="K11922" s="3168"/>
      <c r="L11922" s="3085"/>
      <c r="M11922" s="3085"/>
      <c r="N11922" s="3085"/>
      <c r="P11922" s="3206"/>
    </row>
    <row r="11923" spans="1:16" s="3084" customFormat="1" ht="15">
      <c r="A11923" s="3085"/>
      <c r="K11923" s="3168"/>
      <c r="L11923" s="3085"/>
      <c r="M11923" s="3085"/>
      <c r="N11923" s="3085"/>
      <c r="P11923" s="3206"/>
    </row>
    <row r="11924" spans="1:16" s="3084" customFormat="1" ht="15">
      <c r="A11924" s="3085"/>
      <c r="K11924" s="3168"/>
      <c r="L11924" s="3085"/>
      <c r="M11924" s="3085"/>
      <c r="N11924" s="3085"/>
      <c r="P11924" s="3206"/>
    </row>
    <row r="11925" spans="1:16" s="3084" customFormat="1" ht="15">
      <c r="A11925" s="3085"/>
      <c r="K11925" s="3168"/>
      <c r="L11925" s="3085"/>
      <c r="M11925" s="3085"/>
      <c r="N11925" s="3085"/>
      <c r="P11925" s="3206"/>
    </row>
    <row r="11926" spans="1:16" s="3084" customFormat="1" ht="15">
      <c r="A11926" s="3085"/>
      <c r="K11926" s="3168"/>
      <c r="L11926" s="3085"/>
      <c r="M11926" s="3085"/>
      <c r="N11926" s="3085"/>
      <c r="P11926" s="3206"/>
    </row>
    <row r="11927" spans="1:16" s="3084" customFormat="1" ht="15">
      <c r="A11927" s="3085"/>
      <c r="K11927" s="3168"/>
      <c r="L11927" s="3085"/>
      <c r="M11927" s="3085"/>
      <c r="N11927" s="3085"/>
      <c r="P11927" s="3206"/>
    </row>
    <row r="11928" spans="1:16" s="3084" customFormat="1" ht="15">
      <c r="A11928" s="3085"/>
      <c r="K11928" s="3168"/>
      <c r="L11928" s="3085"/>
      <c r="M11928" s="3085"/>
      <c r="N11928" s="3085"/>
      <c r="P11928" s="3206"/>
    </row>
    <row r="11929" spans="1:16" s="3084" customFormat="1" ht="15">
      <c r="A11929" s="3085"/>
      <c r="K11929" s="3168"/>
      <c r="L11929" s="3085"/>
      <c r="M11929" s="3085"/>
      <c r="N11929" s="3085"/>
      <c r="P11929" s="3206"/>
    </row>
    <row r="11930" spans="1:16" s="3084" customFormat="1" ht="15">
      <c r="A11930" s="3085"/>
      <c r="K11930" s="3168"/>
      <c r="L11930" s="3085"/>
      <c r="M11930" s="3085"/>
      <c r="N11930" s="3085"/>
      <c r="P11930" s="3206"/>
    </row>
    <row r="11931" spans="1:16" s="3084" customFormat="1" ht="15">
      <c r="A11931" s="3085"/>
      <c r="K11931" s="3168"/>
      <c r="L11931" s="3085"/>
      <c r="M11931" s="3085"/>
      <c r="N11931" s="3085"/>
      <c r="P11931" s="3206"/>
    </row>
    <row r="11932" spans="1:16" s="3084" customFormat="1" ht="15">
      <c r="A11932" s="3085"/>
      <c r="K11932" s="3168"/>
      <c r="L11932" s="3085"/>
      <c r="M11932" s="3085"/>
      <c r="N11932" s="3085"/>
      <c r="P11932" s="3206"/>
    </row>
    <row r="11933" spans="1:16" s="3084" customFormat="1" ht="15">
      <c r="A11933" s="3085"/>
      <c r="K11933" s="3168"/>
      <c r="L11933" s="3085"/>
      <c r="M11933" s="3085"/>
      <c r="N11933" s="3085"/>
      <c r="P11933" s="3206"/>
    </row>
    <row r="11934" spans="1:16" s="3084" customFormat="1" ht="15">
      <c r="A11934" s="3085"/>
      <c r="K11934" s="3168"/>
      <c r="L11934" s="3085"/>
      <c r="M11934" s="3085"/>
      <c r="N11934" s="3085"/>
      <c r="P11934" s="3206"/>
    </row>
    <row r="11935" spans="1:16" s="3084" customFormat="1" ht="15">
      <c r="A11935" s="3085"/>
      <c r="K11935" s="3168"/>
      <c r="L11935" s="3085"/>
      <c r="M11935" s="3085"/>
      <c r="N11935" s="3085"/>
      <c r="P11935" s="3206"/>
    </row>
    <row r="11936" spans="1:16" s="3084" customFormat="1" ht="15">
      <c r="A11936" s="3085"/>
      <c r="K11936" s="3168"/>
      <c r="L11936" s="3085"/>
      <c r="M11936" s="3085"/>
      <c r="N11936" s="3085"/>
      <c r="P11936" s="3206"/>
    </row>
    <row r="11937" spans="1:16" s="3084" customFormat="1" ht="15">
      <c r="A11937" s="3085"/>
      <c r="K11937" s="3168"/>
      <c r="L11937" s="3085"/>
      <c r="M11937" s="3085"/>
      <c r="N11937" s="3085"/>
      <c r="P11937" s="3206"/>
    </row>
    <row r="11938" spans="1:16" s="3084" customFormat="1" ht="15">
      <c r="A11938" s="3085"/>
      <c r="K11938" s="3168"/>
      <c r="L11938" s="3085"/>
      <c r="M11938" s="3085"/>
      <c r="N11938" s="3085"/>
      <c r="P11938" s="3206"/>
    </row>
    <row r="11939" spans="1:16" s="3084" customFormat="1" ht="15">
      <c r="A11939" s="3085"/>
      <c r="K11939" s="3168"/>
      <c r="L11939" s="3085"/>
      <c r="M11939" s="3085"/>
      <c r="N11939" s="3085"/>
      <c r="P11939" s="3206"/>
    </row>
    <row r="11940" spans="1:16" s="3084" customFormat="1" ht="15">
      <c r="A11940" s="3085"/>
      <c r="K11940" s="3168"/>
      <c r="L11940" s="3085"/>
      <c r="M11940" s="3085"/>
      <c r="N11940" s="3085"/>
      <c r="P11940" s="3206"/>
    </row>
    <row r="11941" spans="1:16" s="3084" customFormat="1" ht="15">
      <c r="A11941" s="3085"/>
      <c r="K11941" s="3168"/>
      <c r="L11941" s="3085"/>
      <c r="M11941" s="3085"/>
      <c r="N11941" s="3085"/>
      <c r="P11941" s="3206"/>
    </row>
    <row r="11942" spans="1:16" s="3084" customFormat="1" ht="15">
      <c r="A11942" s="3085"/>
      <c r="K11942" s="3168"/>
      <c r="L11942" s="3085"/>
      <c r="M11942" s="3085"/>
      <c r="N11942" s="3085"/>
      <c r="P11942" s="3206"/>
    </row>
    <row r="11943" spans="1:16" s="3084" customFormat="1" ht="15">
      <c r="A11943" s="3085"/>
      <c r="K11943" s="3168"/>
      <c r="L11943" s="3085"/>
      <c r="M11943" s="3085"/>
      <c r="N11943" s="3085"/>
      <c r="P11943" s="3206"/>
    </row>
    <row r="11944" spans="1:16" s="3084" customFormat="1" ht="15">
      <c r="A11944" s="3085"/>
      <c r="K11944" s="3168"/>
      <c r="L11944" s="3085"/>
      <c r="M11944" s="3085"/>
      <c r="N11944" s="3085"/>
      <c r="P11944" s="3206"/>
    </row>
    <row r="11945" spans="1:16" s="3084" customFormat="1" ht="15">
      <c r="A11945" s="3085"/>
      <c r="K11945" s="3168"/>
      <c r="L11945" s="3085"/>
      <c r="M11945" s="3085"/>
      <c r="N11945" s="3085"/>
      <c r="P11945" s="3206"/>
    </row>
    <row r="11946" spans="1:16" s="3084" customFormat="1" ht="15">
      <c r="A11946" s="3085"/>
      <c r="K11946" s="3168"/>
      <c r="L11946" s="3085"/>
      <c r="M11946" s="3085"/>
      <c r="N11946" s="3085"/>
      <c r="P11946" s="3206"/>
    </row>
    <row r="11947" spans="1:16" s="3084" customFormat="1" ht="15">
      <c r="A11947" s="3085"/>
      <c r="K11947" s="3168"/>
      <c r="L11947" s="3085"/>
      <c r="M11947" s="3085"/>
      <c r="N11947" s="3085"/>
      <c r="P11947" s="3206"/>
    </row>
    <row r="11948" spans="1:16" s="3084" customFormat="1" ht="15">
      <c r="A11948" s="3085"/>
      <c r="K11948" s="3168"/>
      <c r="L11948" s="3085"/>
      <c r="M11948" s="3085"/>
      <c r="N11948" s="3085"/>
      <c r="P11948" s="3206"/>
    </row>
    <row r="11949" spans="1:16" s="3084" customFormat="1" ht="15">
      <c r="A11949" s="3085"/>
      <c r="K11949" s="3168"/>
      <c r="L11949" s="3085"/>
      <c r="M11949" s="3085"/>
      <c r="N11949" s="3085"/>
      <c r="P11949" s="3206"/>
    </row>
    <row r="11950" spans="1:16" s="3084" customFormat="1" ht="15">
      <c r="A11950" s="3085"/>
      <c r="K11950" s="3168"/>
      <c r="L11950" s="3085"/>
      <c r="M11950" s="3085"/>
      <c r="N11950" s="3085"/>
      <c r="P11950" s="3206"/>
    </row>
    <row r="11951" spans="1:16" s="3084" customFormat="1" ht="15">
      <c r="A11951" s="3085"/>
      <c r="K11951" s="3168"/>
      <c r="L11951" s="3085"/>
      <c r="M11951" s="3085"/>
      <c r="N11951" s="3085"/>
      <c r="P11951" s="3206"/>
    </row>
    <row r="11952" spans="1:16" s="3084" customFormat="1" ht="15">
      <c r="A11952" s="3085"/>
      <c r="K11952" s="3168"/>
      <c r="L11952" s="3085"/>
      <c r="M11952" s="3085"/>
      <c r="N11952" s="3085"/>
      <c r="P11952" s="3206"/>
    </row>
    <row r="11953" spans="1:16" s="3084" customFormat="1" ht="15">
      <c r="A11953" s="3085"/>
      <c r="K11953" s="3168"/>
      <c r="L11953" s="3085"/>
      <c r="M11953" s="3085"/>
      <c r="N11953" s="3085"/>
      <c r="P11953" s="3206"/>
    </row>
    <row r="11954" spans="1:16" s="3084" customFormat="1" ht="15">
      <c r="A11954" s="3085"/>
      <c r="K11954" s="3168"/>
      <c r="L11954" s="3085"/>
      <c r="M11954" s="3085"/>
      <c r="N11954" s="3085"/>
      <c r="P11954" s="3206"/>
    </row>
    <row r="11955" spans="1:16" s="3084" customFormat="1" ht="15">
      <c r="A11955" s="3085"/>
      <c r="K11955" s="3168"/>
      <c r="L11955" s="3085"/>
      <c r="M11955" s="3085"/>
      <c r="N11955" s="3085"/>
      <c r="P11955" s="3206"/>
    </row>
    <row r="11956" spans="1:16" s="3084" customFormat="1" ht="15">
      <c r="A11956" s="3085"/>
      <c r="K11956" s="3168"/>
      <c r="L11956" s="3085"/>
      <c r="M11956" s="3085"/>
      <c r="N11956" s="3085"/>
      <c r="P11956" s="3206"/>
    </row>
    <row r="11957" spans="1:16" s="3084" customFormat="1" ht="15">
      <c r="A11957" s="3085"/>
      <c r="K11957" s="3168"/>
      <c r="L11957" s="3085"/>
      <c r="M11957" s="3085"/>
      <c r="N11957" s="3085"/>
      <c r="P11957" s="3206"/>
    </row>
    <row r="11958" spans="1:16" s="3084" customFormat="1" ht="15">
      <c r="A11958" s="3085"/>
      <c r="K11958" s="3168"/>
      <c r="L11958" s="3085"/>
      <c r="M11958" s="3085"/>
      <c r="N11958" s="3085"/>
      <c r="P11958" s="3206"/>
    </row>
    <row r="11959" spans="1:16" s="3084" customFormat="1" ht="15">
      <c r="A11959" s="3085"/>
      <c r="K11959" s="3168"/>
      <c r="L11959" s="3085"/>
      <c r="M11959" s="3085"/>
      <c r="N11959" s="3085"/>
      <c r="P11959" s="3206"/>
    </row>
    <row r="11960" spans="1:16" s="3084" customFormat="1" ht="15">
      <c r="A11960" s="3085"/>
      <c r="K11960" s="3168"/>
      <c r="L11960" s="3085"/>
      <c r="M11960" s="3085"/>
      <c r="N11960" s="3085"/>
      <c r="P11960" s="3206"/>
    </row>
    <row r="11961" spans="1:16" s="3084" customFormat="1" ht="15">
      <c r="A11961" s="3085"/>
      <c r="K11961" s="3168"/>
      <c r="L11961" s="3085"/>
      <c r="M11961" s="3085"/>
      <c r="N11961" s="3085"/>
      <c r="P11961" s="3206"/>
    </row>
    <row r="11962" spans="1:16" s="3084" customFormat="1" ht="15">
      <c r="A11962" s="3085"/>
      <c r="K11962" s="3168"/>
      <c r="L11962" s="3085"/>
      <c r="M11962" s="3085"/>
      <c r="N11962" s="3085"/>
      <c r="P11962" s="3206"/>
    </row>
    <row r="11963" spans="1:16" s="3084" customFormat="1" ht="15">
      <c r="A11963" s="3085"/>
      <c r="K11963" s="3168"/>
      <c r="L11963" s="3085"/>
      <c r="M11963" s="3085"/>
      <c r="N11963" s="3085"/>
      <c r="P11963" s="3206"/>
    </row>
    <row r="11964" spans="1:16" s="3084" customFormat="1" ht="15">
      <c r="A11964" s="3085"/>
      <c r="K11964" s="3168"/>
      <c r="L11964" s="3085"/>
      <c r="M11964" s="3085"/>
      <c r="N11964" s="3085"/>
      <c r="P11964" s="3206"/>
    </row>
    <row r="11965" spans="1:16" s="3084" customFormat="1" ht="15">
      <c r="A11965" s="3085"/>
      <c r="K11965" s="3168"/>
      <c r="L11965" s="3085"/>
      <c r="M11965" s="3085"/>
      <c r="N11965" s="3085"/>
      <c r="P11965" s="3206"/>
    </row>
    <row r="11966" spans="1:16" s="3084" customFormat="1" ht="15">
      <c r="A11966" s="3085"/>
      <c r="K11966" s="3168"/>
      <c r="L11966" s="3085"/>
      <c r="M11966" s="3085"/>
      <c r="N11966" s="3085"/>
      <c r="P11966" s="3206"/>
    </row>
    <row r="11967" spans="1:16" s="3084" customFormat="1" ht="15">
      <c r="A11967" s="3085"/>
      <c r="K11967" s="3168"/>
      <c r="L11967" s="3085"/>
      <c r="M11967" s="3085"/>
      <c r="N11967" s="3085"/>
      <c r="P11967" s="3206"/>
    </row>
    <row r="11968" spans="1:16" s="3084" customFormat="1" ht="15">
      <c r="A11968" s="3085"/>
      <c r="K11968" s="3168"/>
      <c r="L11968" s="3085"/>
      <c r="M11968" s="3085"/>
      <c r="N11968" s="3085"/>
      <c r="P11968" s="3206"/>
    </row>
    <row r="11969" spans="1:16" s="3084" customFormat="1" ht="15">
      <c r="A11969" s="3085"/>
      <c r="K11969" s="3168"/>
      <c r="L11969" s="3085"/>
      <c r="M11969" s="3085"/>
      <c r="N11969" s="3085"/>
      <c r="P11969" s="3206"/>
    </row>
    <row r="11970" spans="1:16" s="3084" customFormat="1" ht="15">
      <c r="A11970" s="3085"/>
      <c r="K11970" s="3168"/>
      <c r="L11970" s="3085"/>
      <c r="M11970" s="3085"/>
      <c r="N11970" s="3085"/>
      <c r="P11970" s="3206"/>
    </row>
    <row r="11971" spans="1:16" s="3084" customFormat="1" ht="15">
      <c r="A11971" s="3085"/>
      <c r="K11971" s="3168"/>
      <c r="L11971" s="3085"/>
      <c r="M11971" s="3085"/>
      <c r="N11971" s="3085"/>
      <c r="P11971" s="3206"/>
    </row>
    <row r="11972" spans="1:16" s="3084" customFormat="1" ht="15">
      <c r="A11972" s="3085"/>
      <c r="K11972" s="3168"/>
      <c r="L11972" s="3085"/>
      <c r="M11972" s="3085"/>
      <c r="N11972" s="3085"/>
      <c r="P11972" s="3206"/>
    </row>
    <row r="11973" spans="1:16" s="3084" customFormat="1" ht="15">
      <c r="A11973" s="3085"/>
      <c r="K11973" s="3168"/>
      <c r="L11973" s="3085"/>
      <c r="M11973" s="3085"/>
      <c r="N11973" s="3085"/>
      <c r="P11973" s="3206"/>
    </row>
    <row r="11974" spans="1:16" s="3084" customFormat="1" ht="15">
      <c r="A11974" s="3085"/>
      <c r="K11974" s="3168"/>
      <c r="L11974" s="3085"/>
      <c r="M11974" s="3085"/>
      <c r="N11974" s="3085"/>
      <c r="P11974" s="3206"/>
    </row>
    <row r="11975" spans="1:16" s="3084" customFormat="1" ht="15">
      <c r="A11975" s="3085"/>
      <c r="K11975" s="3168"/>
      <c r="L11975" s="3085"/>
      <c r="M11975" s="3085"/>
      <c r="N11975" s="3085"/>
      <c r="P11975" s="3206"/>
    </row>
    <row r="11976" spans="1:16" s="3084" customFormat="1" ht="15">
      <c r="A11976" s="3085"/>
      <c r="K11976" s="3168"/>
      <c r="L11976" s="3085"/>
      <c r="M11976" s="3085"/>
      <c r="N11976" s="3085"/>
      <c r="P11976" s="3206"/>
    </row>
    <row r="11977" spans="1:16" s="3084" customFormat="1" ht="15">
      <c r="A11977" s="3085"/>
      <c r="K11977" s="3168"/>
      <c r="L11977" s="3085"/>
      <c r="M11977" s="3085"/>
      <c r="N11977" s="3085"/>
      <c r="P11977" s="3206"/>
    </row>
    <row r="11978" spans="1:16" s="3084" customFormat="1" ht="15">
      <c r="A11978" s="3085"/>
      <c r="K11978" s="3168"/>
      <c r="L11978" s="3085"/>
      <c r="M11978" s="3085"/>
      <c r="N11978" s="3085"/>
      <c r="P11978" s="3206"/>
    </row>
    <row r="11979" spans="1:16" s="3084" customFormat="1" ht="15">
      <c r="A11979" s="3085"/>
      <c r="K11979" s="3168"/>
      <c r="L11979" s="3085"/>
      <c r="M11979" s="3085"/>
      <c r="N11979" s="3085"/>
      <c r="P11979" s="3206"/>
    </row>
    <row r="11980" spans="1:16" s="3084" customFormat="1" ht="15">
      <c r="A11980" s="3085"/>
      <c r="K11980" s="3168"/>
      <c r="L11980" s="3085"/>
      <c r="M11980" s="3085"/>
      <c r="N11980" s="3085"/>
      <c r="P11980" s="3206"/>
    </row>
    <row r="11981" spans="1:16" s="3084" customFormat="1" ht="15">
      <c r="A11981" s="3085"/>
      <c r="K11981" s="3168"/>
      <c r="L11981" s="3085"/>
      <c r="M11981" s="3085"/>
      <c r="N11981" s="3085"/>
      <c r="P11981" s="3206"/>
    </row>
    <row r="11982" spans="1:16" s="3084" customFormat="1" ht="15">
      <c r="A11982" s="3085"/>
      <c r="K11982" s="3168"/>
      <c r="L11982" s="3085"/>
      <c r="M11982" s="3085"/>
      <c r="N11982" s="3085"/>
      <c r="P11982" s="3206"/>
    </row>
    <row r="11983" spans="1:16" s="3084" customFormat="1" ht="15">
      <c r="A11983" s="3085"/>
      <c r="K11983" s="3168"/>
      <c r="L11983" s="3085"/>
      <c r="M11983" s="3085"/>
      <c r="N11983" s="3085"/>
      <c r="P11983" s="3206"/>
    </row>
    <row r="11984" spans="1:16" s="3084" customFormat="1" ht="15">
      <c r="A11984" s="3085"/>
      <c r="K11984" s="3168"/>
      <c r="L11984" s="3085"/>
      <c r="M11984" s="3085"/>
      <c r="N11984" s="3085"/>
      <c r="P11984" s="3206"/>
    </row>
    <row r="11985" spans="1:16" s="3084" customFormat="1" ht="15">
      <c r="A11985" s="3085"/>
      <c r="K11985" s="3168"/>
      <c r="L11985" s="3085"/>
      <c r="M11985" s="3085"/>
      <c r="N11985" s="3085"/>
      <c r="P11985" s="3206"/>
    </row>
    <row r="11986" spans="1:16" s="3084" customFormat="1" ht="15">
      <c r="A11986" s="3085"/>
      <c r="K11986" s="3168"/>
      <c r="L11986" s="3085"/>
      <c r="M11986" s="3085"/>
      <c r="N11986" s="3085"/>
      <c r="P11986" s="3206"/>
    </row>
    <row r="11987" spans="1:16" s="3084" customFormat="1" ht="15">
      <c r="A11987" s="3085"/>
      <c r="K11987" s="3168"/>
      <c r="L11987" s="3085"/>
      <c r="M11987" s="3085"/>
      <c r="N11987" s="3085"/>
      <c r="P11987" s="3206"/>
    </row>
    <row r="11988" spans="1:16" s="3084" customFormat="1" ht="15">
      <c r="A11988" s="3085"/>
      <c r="K11988" s="3168"/>
      <c r="L11988" s="3085"/>
      <c r="M11988" s="3085"/>
      <c r="N11988" s="3085"/>
      <c r="P11988" s="3206"/>
    </row>
    <row r="11989" spans="1:16" s="3084" customFormat="1" ht="15">
      <c r="A11989" s="3085"/>
      <c r="K11989" s="3168"/>
      <c r="L11989" s="3085"/>
      <c r="M11989" s="3085"/>
      <c r="N11989" s="3085"/>
      <c r="P11989" s="3206"/>
    </row>
    <row r="11990" spans="1:16" s="3084" customFormat="1" ht="15">
      <c r="A11990" s="3085"/>
      <c r="K11990" s="3168"/>
      <c r="L11990" s="3085"/>
      <c r="M11990" s="3085"/>
      <c r="N11990" s="3085"/>
      <c r="P11990" s="3206"/>
    </row>
    <row r="11991" spans="1:16" s="3084" customFormat="1" ht="15">
      <c r="A11991" s="3085"/>
      <c r="K11991" s="3168"/>
      <c r="L11991" s="3085"/>
      <c r="M11991" s="3085"/>
      <c r="N11991" s="3085"/>
      <c r="P11991" s="3206"/>
    </row>
    <row r="11992" spans="1:16" s="3084" customFormat="1" ht="15">
      <c r="A11992" s="3085"/>
      <c r="K11992" s="3168"/>
      <c r="L11992" s="3085"/>
      <c r="M11992" s="3085"/>
      <c r="N11992" s="3085"/>
      <c r="P11992" s="3206"/>
    </row>
    <row r="11993" spans="1:16" s="3084" customFormat="1" ht="15">
      <c r="A11993" s="3085"/>
      <c r="K11993" s="3168"/>
      <c r="L11993" s="3085"/>
      <c r="M11993" s="3085"/>
      <c r="N11993" s="3085"/>
      <c r="P11993" s="3206"/>
    </row>
    <row r="11994" spans="1:16" s="3084" customFormat="1" ht="15">
      <c r="A11994" s="3085"/>
      <c r="K11994" s="3168"/>
      <c r="L11994" s="3085"/>
      <c r="M11994" s="3085"/>
      <c r="N11994" s="3085"/>
      <c r="P11994" s="3206"/>
    </row>
    <row r="11995" spans="1:16" s="3084" customFormat="1" ht="15">
      <c r="A11995" s="3085"/>
      <c r="K11995" s="3168"/>
      <c r="L11995" s="3085"/>
      <c r="M11995" s="3085"/>
      <c r="N11995" s="3085"/>
      <c r="P11995" s="3206"/>
    </row>
    <row r="11996" spans="1:16" s="3084" customFormat="1" ht="15">
      <c r="A11996" s="3085"/>
      <c r="K11996" s="3168"/>
      <c r="L11996" s="3085"/>
      <c r="M11996" s="3085"/>
      <c r="N11996" s="3085"/>
      <c r="P11996" s="3206"/>
    </row>
    <row r="11997" spans="1:16" s="3084" customFormat="1" ht="15">
      <c r="A11997" s="3085"/>
      <c r="K11997" s="3168"/>
      <c r="L11997" s="3085"/>
      <c r="M11997" s="3085"/>
      <c r="N11997" s="3085"/>
      <c r="P11997" s="3206"/>
    </row>
    <row r="11998" spans="1:16" s="3084" customFormat="1" ht="15">
      <c r="A11998" s="3085"/>
      <c r="K11998" s="3168"/>
      <c r="L11998" s="3085"/>
      <c r="M11998" s="3085"/>
      <c r="N11998" s="3085"/>
      <c r="P11998" s="3206"/>
    </row>
    <row r="11999" spans="1:16" s="3084" customFormat="1" ht="15">
      <c r="A11999" s="3085"/>
      <c r="K11999" s="3168"/>
      <c r="L11999" s="3085"/>
      <c r="M11999" s="3085"/>
      <c r="N11999" s="3085"/>
      <c r="P11999" s="3206"/>
    </row>
    <row r="12000" spans="1:16" s="3084" customFormat="1" ht="15">
      <c r="A12000" s="3085"/>
      <c r="K12000" s="3168"/>
      <c r="L12000" s="3085"/>
      <c r="M12000" s="3085"/>
      <c r="N12000" s="3085"/>
      <c r="P12000" s="3206"/>
    </row>
    <row r="12001" spans="1:16" s="3084" customFormat="1" ht="15">
      <c r="A12001" s="3085"/>
      <c r="K12001" s="3168"/>
      <c r="L12001" s="3085"/>
      <c r="M12001" s="3085"/>
      <c r="N12001" s="3085"/>
      <c r="P12001" s="3206"/>
    </row>
    <row r="12002" spans="1:16" s="3084" customFormat="1" ht="15">
      <c r="A12002" s="3085"/>
      <c r="K12002" s="3168"/>
      <c r="L12002" s="3085"/>
      <c r="M12002" s="3085"/>
      <c r="N12002" s="3085"/>
      <c r="P12002" s="3206"/>
    </row>
    <row r="12003" spans="1:16" s="3084" customFormat="1" ht="15">
      <c r="A12003" s="3085"/>
      <c r="K12003" s="3168"/>
      <c r="L12003" s="3085"/>
      <c r="M12003" s="3085"/>
      <c r="N12003" s="3085"/>
      <c r="P12003" s="3206"/>
    </row>
    <row r="12004" spans="1:16" s="3084" customFormat="1" ht="15">
      <c r="A12004" s="3085"/>
      <c r="K12004" s="3168"/>
      <c r="L12004" s="3085"/>
      <c r="M12004" s="3085"/>
      <c r="N12004" s="3085"/>
      <c r="P12004" s="3206"/>
    </row>
    <row r="12005" spans="1:16" s="3084" customFormat="1" ht="15">
      <c r="A12005" s="3085"/>
      <c r="K12005" s="3168"/>
      <c r="L12005" s="3085"/>
      <c r="M12005" s="3085"/>
      <c r="N12005" s="3085"/>
      <c r="P12005" s="3206"/>
    </row>
    <row r="12006" spans="1:16" s="3084" customFormat="1" ht="15">
      <c r="A12006" s="3085"/>
      <c r="K12006" s="3168"/>
      <c r="L12006" s="3085"/>
      <c r="M12006" s="3085"/>
      <c r="N12006" s="3085"/>
      <c r="P12006" s="3206"/>
    </row>
    <row r="12007" spans="1:16" s="3084" customFormat="1" ht="15">
      <c r="A12007" s="3085"/>
      <c r="K12007" s="3168"/>
      <c r="L12007" s="3085"/>
      <c r="M12007" s="3085"/>
      <c r="N12007" s="3085"/>
      <c r="P12007" s="3206"/>
    </row>
    <row r="12008" spans="1:16" s="3084" customFormat="1" ht="15">
      <c r="A12008" s="3085"/>
      <c r="K12008" s="3168"/>
      <c r="L12008" s="3085"/>
      <c r="M12008" s="3085"/>
      <c r="N12008" s="3085"/>
      <c r="P12008" s="3206"/>
    </row>
    <row r="12009" spans="1:16" s="3084" customFormat="1" ht="15">
      <c r="A12009" s="3085"/>
      <c r="K12009" s="3168"/>
      <c r="L12009" s="3085"/>
      <c r="M12009" s="3085"/>
      <c r="N12009" s="3085"/>
      <c r="P12009" s="3206"/>
    </row>
    <row r="12010" spans="1:16" s="3084" customFormat="1" ht="15">
      <c r="A12010" s="3085"/>
      <c r="K12010" s="3168"/>
      <c r="L12010" s="3085"/>
      <c r="M12010" s="3085"/>
      <c r="N12010" s="3085"/>
      <c r="P12010" s="3206"/>
    </row>
    <row r="12011" spans="1:16" s="3084" customFormat="1" ht="15">
      <c r="A12011" s="3085"/>
      <c r="K12011" s="3168"/>
      <c r="L12011" s="3085"/>
      <c r="M12011" s="3085"/>
      <c r="N12011" s="3085"/>
      <c r="P12011" s="3206"/>
    </row>
    <row r="12012" spans="1:16" s="3084" customFormat="1" ht="15">
      <c r="A12012" s="3085"/>
      <c r="K12012" s="3168"/>
      <c r="L12012" s="3085"/>
      <c r="M12012" s="3085"/>
      <c r="N12012" s="3085"/>
      <c r="P12012" s="3206"/>
    </row>
    <row r="12013" spans="1:16" s="3084" customFormat="1" ht="15">
      <c r="A12013" s="3085"/>
      <c r="K12013" s="3168"/>
      <c r="L12013" s="3085"/>
      <c r="M12013" s="3085"/>
      <c r="N12013" s="3085"/>
      <c r="P12013" s="3206"/>
    </row>
    <row r="12014" spans="1:16" s="3084" customFormat="1" ht="15">
      <c r="A12014" s="3085"/>
      <c r="K12014" s="3168"/>
      <c r="L12014" s="3085"/>
      <c r="M12014" s="3085"/>
      <c r="N12014" s="3085"/>
      <c r="P12014" s="3206"/>
    </row>
    <row r="12015" spans="1:16" s="3084" customFormat="1" ht="15">
      <c r="A12015" s="3085"/>
      <c r="K12015" s="3168"/>
      <c r="L12015" s="3085"/>
      <c r="M12015" s="3085"/>
      <c r="N12015" s="3085"/>
      <c r="P12015" s="3206"/>
    </row>
    <row r="12016" spans="1:16" s="3084" customFormat="1" ht="15">
      <c r="A12016" s="3085"/>
      <c r="K12016" s="3168"/>
      <c r="L12016" s="3085"/>
      <c r="M12016" s="3085"/>
      <c r="N12016" s="3085"/>
      <c r="P12016" s="3206"/>
    </row>
    <row r="12017" spans="1:16" s="3084" customFormat="1" ht="15">
      <c r="A12017" s="3085"/>
      <c r="K12017" s="3168"/>
      <c r="L12017" s="3085"/>
      <c r="M12017" s="3085"/>
      <c r="N12017" s="3085"/>
      <c r="P12017" s="3206"/>
    </row>
    <row r="12018" spans="1:16" s="3084" customFormat="1" ht="15">
      <c r="A12018" s="3085"/>
      <c r="K12018" s="3168"/>
      <c r="L12018" s="3085"/>
      <c r="M12018" s="3085"/>
      <c r="N12018" s="3085"/>
      <c r="P12018" s="3206"/>
    </row>
    <row r="12019" spans="1:16" s="3084" customFormat="1" ht="15">
      <c r="A12019" s="3085"/>
      <c r="K12019" s="3168"/>
      <c r="L12019" s="3085"/>
      <c r="M12019" s="3085"/>
      <c r="N12019" s="3085"/>
      <c r="P12019" s="3206"/>
    </row>
    <row r="12020" spans="1:16" s="3084" customFormat="1" ht="15">
      <c r="A12020" s="3085"/>
      <c r="K12020" s="3168"/>
      <c r="L12020" s="3085"/>
      <c r="M12020" s="3085"/>
      <c r="N12020" s="3085"/>
      <c r="P12020" s="3206"/>
    </row>
    <row r="12021" spans="1:16" s="3084" customFormat="1" ht="15">
      <c r="A12021" s="3085"/>
      <c r="K12021" s="3168"/>
      <c r="L12021" s="3085"/>
      <c r="M12021" s="3085"/>
      <c r="N12021" s="3085"/>
      <c r="P12021" s="3206"/>
    </row>
    <row r="12022" spans="1:16" s="3084" customFormat="1" ht="15">
      <c r="A12022" s="3085"/>
      <c r="K12022" s="3168"/>
      <c r="L12022" s="3085"/>
      <c r="M12022" s="3085"/>
      <c r="N12022" s="3085"/>
      <c r="P12022" s="3206"/>
    </row>
    <row r="12023" spans="1:16" s="3084" customFormat="1" ht="15">
      <c r="A12023" s="3085"/>
      <c r="K12023" s="3168"/>
      <c r="L12023" s="3085"/>
      <c r="M12023" s="3085"/>
      <c r="N12023" s="3085"/>
      <c r="P12023" s="3206"/>
    </row>
    <row r="12024" spans="1:16" s="3084" customFormat="1" ht="15">
      <c r="A12024" s="3085"/>
      <c r="K12024" s="3168"/>
      <c r="L12024" s="3085"/>
      <c r="M12024" s="3085"/>
      <c r="N12024" s="3085"/>
      <c r="P12024" s="3206"/>
    </row>
    <row r="12025" spans="1:16" s="3084" customFormat="1" ht="15">
      <c r="A12025" s="3085"/>
      <c r="K12025" s="3168"/>
      <c r="L12025" s="3085"/>
      <c r="M12025" s="3085"/>
      <c r="N12025" s="3085"/>
      <c r="P12025" s="3206"/>
    </row>
    <row r="12026" spans="1:16" s="3084" customFormat="1" ht="15">
      <c r="A12026" s="3085"/>
      <c r="K12026" s="3168"/>
      <c r="L12026" s="3085"/>
      <c r="M12026" s="3085"/>
      <c r="N12026" s="3085"/>
      <c r="P12026" s="3206"/>
    </row>
    <row r="12027" spans="1:16" s="3084" customFormat="1" ht="15">
      <c r="A12027" s="3085"/>
      <c r="K12027" s="3168"/>
      <c r="L12027" s="3085"/>
      <c r="M12027" s="3085"/>
      <c r="N12027" s="3085"/>
      <c r="P12027" s="3206"/>
    </row>
    <row r="12028" spans="1:16" s="3084" customFormat="1" ht="15">
      <c r="A12028" s="3085"/>
      <c r="K12028" s="3168"/>
      <c r="L12028" s="3085"/>
      <c r="M12028" s="3085"/>
      <c r="N12028" s="3085"/>
      <c r="P12028" s="3206"/>
    </row>
    <row r="12029" spans="1:16" s="3084" customFormat="1" ht="15">
      <c r="A12029" s="3085"/>
      <c r="K12029" s="3168"/>
      <c r="L12029" s="3085"/>
      <c r="M12029" s="3085"/>
      <c r="N12029" s="3085"/>
      <c r="P12029" s="3206"/>
    </row>
    <row r="12030" spans="1:16" s="3084" customFormat="1" ht="15">
      <c r="A12030" s="3085"/>
      <c r="K12030" s="3168"/>
      <c r="L12030" s="3085"/>
      <c r="M12030" s="3085"/>
      <c r="N12030" s="3085"/>
      <c r="P12030" s="3206"/>
    </row>
    <row r="12031" spans="1:16" s="3084" customFormat="1" ht="15">
      <c r="A12031" s="3085"/>
      <c r="K12031" s="3168"/>
      <c r="L12031" s="3085"/>
      <c r="M12031" s="3085"/>
      <c r="N12031" s="3085"/>
      <c r="P12031" s="3206"/>
    </row>
    <row r="12032" spans="1:16" s="3084" customFormat="1" ht="15">
      <c r="A12032" s="3085"/>
      <c r="K12032" s="3168"/>
      <c r="L12032" s="3085"/>
      <c r="M12032" s="3085"/>
      <c r="N12032" s="3085"/>
      <c r="P12032" s="3206"/>
    </row>
    <row r="12033" spans="1:16" s="3084" customFormat="1" ht="15">
      <c r="A12033" s="3085"/>
      <c r="K12033" s="3168"/>
      <c r="L12033" s="3085"/>
      <c r="M12033" s="3085"/>
      <c r="N12033" s="3085"/>
      <c r="P12033" s="3206"/>
    </row>
    <row r="12034" spans="1:16" s="3084" customFormat="1" ht="15">
      <c r="A12034" s="3085"/>
      <c r="K12034" s="3168"/>
      <c r="L12034" s="3085"/>
      <c r="M12034" s="3085"/>
      <c r="N12034" s="3085"/>
      <c r="P12034" s="3206"/>
    </row>
    <row r="12035" spans="1:16" s="3084" customFormat="1" ht="15">
      <c r="A12035" s="3085"/>
      <c r="K12035" s="3168"/>
      <c r="L12035" s="3085"/>
      <c r="M12035" s="3085"/>
      <c r="N12035" s="3085"/>
      <c r="P12035" s="3206"/>
    </row>
    <row r="12036" spans="1:16" s="3084" customFormat="1" ht="15">
      <c r="A12036" s="3085"/>
      <c r="K12036" s="3168"/>
      <c r="L12036" s="3085"/>
      <c r="M12036" s="3085"/>
      <c r="N12036" s="3085"/>
      <c r="P12036" s="3206"/>
    </row>
    <row r="12037" spans="1:16" s="3084" customFormat="1" ht="15">
      <c r="A12037" s="3085"/>
      <c r="K12037" s="3168"/>
      <c r="L12037" s="3085"/>
      <c r="M12037" s="3085"/>
      <c r="N12037" s="3085"/>
      <c r="P12037" s="3206"/>
    </row>
    <row r="12038" spans="1:16" s="3084" customFormat="1" ht="15">
      <c r="A12038" s="3085"/>
      <c r="K12038" s="3168"/>
      <c r="L12038" s="3085"/>
      <c r="M12038" s="3085"/>
      <c r="N12038" s="3085"/>
      <c r="P12038" s="3206"/>
    </row>
    <row r="12039" spans="1:16" s="3084" customFormat="1" ht="15">
      <c r="A12039" s="3085"/>
      <c r="K12039" s="3168"/>
      <c r="L12039" s="3085"/>
      <c r="M12039" s="3085"/>
      <c r="N12039" s="3085"/>
      <c r="P12039" s="3206"/>
    </row>
    <row r="12040" spans="1:16" s="3084" customFormat="1" ht="15">
      <c r="A12040" s="3085"/>
      <c r="K12040" s="3168"/>
      <c r="L12040" s="3085"/>
      <c r="M12040" s="3085"/>
      <c r="N12040" s="3085"/>
      <c r="P12040" s="3206"/>
    </row>
    <row r="12041" spans="1:16" s="3084" customFormat="1" ht="15">
      <c r="A12041" s="3085"/>
      <c r="K12041" s="3168"/>
      <c r="L12041" s="3085"/>
      <c r="M12041" s="3085"/>
      <c r="N12041" s="3085"/>
      <c r="P12041" s="3206"/>
    </row>
    <row r="12042" spans="1:16" s="3084" customFormat="1" ht="15">
      <c r="A12042" s="3085"/>
      <c r="K12042" s="3168"/>
      <c r="L12042" s="3085"/>
      <c r="M12042" s="3085"/>
      <c r="N12042" s="3085"/>
      <c r="P12042" s="3206"/>
    </row>
    <row r="12043" spans="1:16" s="3084" customFormat="1" ht="15">
      <c r="A12043" s="3085"/>
      <c r="K12043" s="3168"/>
      <c r="L12043" s="3085"/>
      <c r="M12043" s="3085"/>
      <c r="N12043" s="3085"/>
      <c r="P12043" s="3206"/>
    </row>
    <row r="12044" spans="1:16" s="3084" customFormat="1" ht="15">
      <c r="A12044" s="3085"/>
      <c r="K12044" s="3168"/>
      <c r="L12044" s="3085"/>
      <c r="M12044" s="3085"/>
      <c r="N12044" s="3085"/>
      <c r="P12044" s="3206"/>
    </row>
    <row r="12045" spans="1:16" s="3084" customFormat="1" ht="15">
      <c r="A12045" s="3085"/>
      <c r="K12045" s="3168"/>
      <c r="L12045" s="3085"/>
      <c r="M12045" s="3085"/>
      <c r="N12045" s="3085"/>
      <c r="P12045" s="3206"/>
    </row>
    <row r="12046" spans="1:16" s="3084" customFormat="1" ht="15">
      <c r="A12046" s="3085"/>
      <c r="K12046" s="3168"/>
      <c r="L12046" s="3085"/>
      <c r="M12046" s="3085"/>
      <c r="N12046" s="3085"/>
      <c r="P12046" s="3206"/>
    </row>
    <row r="12047" spans="1:16" s="3084" customFormat="1" ht="15">
      <c r="A12047" s="3085"/>
      <c r="K12047" s="3168"/>
      <c r="L12047" s="3085"/>
      <c r="M12047" s="3085"/>
      <c r="N12047" s="3085"/>
      <c r="P12047" s="3206"/>
    </row>
    <row r="12048" spans="1:16" s="3084" customFormat="1" ht="15">
      <c r="A12048" s="3085"/>
      <c r="K12048" s="3168"/>
      <c r="L12048" s="3085"/>
      <c r="M12048" s="3085"/>
      <c r="N12048" s="3085"/>
      <c r="P12048" s="3206"/>
    </row>
    <row r="12049" spans="1:16" s="3084" customFormat="1" ht="15">
      <c r="A12049" s="3085"/>
      <c r="K12049" s="3168"/>
      <c r="L12049" s="3085"/>
      <c r="M12049" s="3085"/>
      <c r="N12049" s="3085"/>
      <c r="P12049" s="3206"/>
    </row>
    <row r="12050" spans="1:16" s="3084" customFormat="1" ht="15">
      <c r="A12050" s="3085"/>
      <c r="K12050" s="3168"/>
      <c r="L12050" s="3085"/>
      <c r="M12050" s="3085"/>
      <c r="N12050" s="3085"/>
      <c r="P12050" s="3206"/>
    </row>
    <row r="12051" spans="1:16" s="3084" customFormat="1" ht="15">
      <c r="A12051" s="3085"/>
      <c r="K12051" s="3168"/>
      <c r="L12051" s="3085"/>
      <c r="M12051" s="3085"/>
      <c r="N12051" s="3085"/>
      <c r="P12051" s="3206"/>
    </row>
    <row r="12052" spans="1:16" s="3084" customFormat="1" ht="15">
      <c r="A12052" s="3085"/>
      <c r="K12052" s="3168"/>
      <c r="L12052" s="3085"/>
      <c r="M12052" s="3085"/>
      <c r="N12052" s="3085"/>
      <c r="P12052" s="3206"/>
    </row>
    <row r="12053" spans="1:16" s="3084" customFormat="1" ht="15">
      <c r="A12053" s="3085"/>
      <c r="K12053" s="3168"/>
      <c r="L12053" s="3085"/>
      <c r="M12053" s="3085"/>
      <c r="N12053" s="3085"/>
      <c r="P12053" s="3206"/>
    </row>
    <row r="12054" spans="1:16" s="3084" customFormat="1" ht="15">
      <c r="A12054" s="3085"/>
      <c r="K12054" s="3168"/>
      <c r="L12054" s="3085"/>
      <c r="M12054" s="3085"/>
      <c r="N12054" s="3085"/>
      <c r="P12054" s="3206"/>
    </row>
    <row r="12055" spans="1:16" s="3084" customFormat="1" ht="15">
      <c r="A12055" s="3085"/>
      <c r="K12055" s="3168"/>
      <c r="L12055" s="3085"/>
      <c r="M12055" s="3085"/>
      <c r="N12055" s="3085"/>
      <c r="P12055" s="3206"/>
    </row>
    <row r="12056" spans="1:16" s="3084" customFormat="1" ht="15">
      <c r="A12056" s="3085"/>
      <c r="K12056" s="3168"/>
      <c r="L12056" s="3085"/>
      <c r="M12056" s="3085"/>
      <c r="N12056" s="3085"/>
      <c r="P12056" s="3206"/>
    </row>
    <row r="12057" spans="1:16" s="3084" customFormat="1" ht="15">
      <c r="A12057" s="3085"/>
      <c r="K12057" s="3168"/>
      <c r="L12057" s="3085"/>
      <c r="M12057" s="3085"/>
      <c r="N12057" s="3085"/>
      <c r="P12057" s="3206"/>
    </row>
    <row r="12058" spans="1:16" s="3084" customFormat="1" ht="15">
      <c r="A12058" s="3085"/>
      <c r="K12058" s="3168"/>
      <c r="L12058" s="3085"/>
      <c r="M12058" s="3085"/>
      <c r="N12058" s="3085"/>
      <c r="P12058" s="3206"/>
    </row>
    <row r="12059" spans="1:16" s="3084" customFormat="1" ht="15">
      <c r="A12059" s="3085"/>
      <c r="K12059" s="3168"/>
      <c r="L12059" s="3085"/>
      <c r="M12059" s="3085"/>
      <c r="N12059" s="3085"/>
      <c r="P12059" s="3206"/>
    </row>
    <row r="12060" spans="1:16" s="3084" customFormat="1" ht="15">
      <c r="A12060" s="3085"/>
      <c r="K12060" s="3168"/>
      <c r="L12060" s="3085"/>
      <c r="M12060" s="3085"/>
      <c r="N12060" s="3085"/>
      <c r="P12060" s="3206"/>
    </row>
    <row r="12061" spans="1:16" s="3084" customFormat="1" ht="15">
      <c r="A12061" s="3085"/>
      <c r="K12061" s="3168"/>
      <c r="L12061" s="3085"/>
      <c r="M12061" s="3085"/>
      <c r="N12061" s="3085"/>
      <c r="P12061" s="3206"/>
    </row>
    <row r="12062" spans="1:16" s="3084" customFormat="1" ht="15">
      <c r="A12062" s="3085"/>
      <c r="K12062" s="3168"/>
      <c r="L12062" s="3085"/>
      <c r="M12062" s="3085"/>
      <c r="N12062" s="3085"/>
      <c r="P12062" s="3206"/>
    </row>
    <row r="12063" spans="1:16" s="3084" customFormat="1" ht="15">
      <c r="A12063" s="3085"/>
      <c r="K12063" s="3168"/>
      <c r="L12063" s="3085"/>
      <c r="M12063" s="3085"/>
      <c r="N12063" s="3085"/>
      <c r="P12063" s="3206"/>
    </row>
    <row r="12064" spans="1:16" s="3084" customFormat="1" ht="15">
      <c r="A12064" s="3085"/>
      <c r="K12064" s="3168"/>
      <c r="L12064" s="3085"/>
      <c r="M12064" s="3085"/>
      <c r="N12064" s="3085"/>
      <c r="P12064" s="3206"/>
    </row>
    <row r="12065" spans="1:16" s="3084" customFormat="1" ht="15">
      <c r="A12065" s="3085"/>
      <c r="K12065" s="3168"/>
      <c r="L12065" s="3085"/>
      <c r="M12065" s="3085"/>
      <c r="N12065" s="3085"/>
      <c r="P12065" s="3206"/>
    </row>
    <row r="12066" spans="1:16" s="3084" customFormat="1" ht="15">
      <c r="A12066" s="3085"/>
      <c r="K12066" s="3168"/>
      <c r="L12066" s="3085"/>
      <c r="M12066" s="3085"/>
      <c r="N12066" s="3085"/>
      <c r="P12066" s="3206"/>
    </row>
    <row r="12067" spans="1:16" s="3084" customFormat="1" ht="15">
      <c r="A12067" s="3085"/>
      <c r="K12067" s="3168"/>
      <c r="L12067" s="3085"/>
      <c r="M12067" s="3085"/>
      <c r="N12067" s="3085"/>
      <c r="P12067" s="3206"/>
    </row>
    <row r="12068" spans="1:16" s="3084" customFormat="1" ht="15">
      <c r="A12068" s="3085"/>
      <c r="K12068" s="3168"/>
      <c r="L12068" s="3085"/>
      <c r="M12068" s="3085"/>
      <c r="N12068" s="3085"/>
      <c r="P12068" s="3206"/>
    </row>
    <row r="12069" spans="1:16" s="3084" customFormat="1" ht="15">
      <c r="A12069" s="3085"/>
      <c r="K12069" s="3168"/>
      <c r="L12069" s="3085"/>
      <c r="M12069" s="3085"/>
      <c r="N12069" s="3085"/>
      <c r="P12069" s="3206"/>
    </row>
    <row r="12070" spans="1:16" s="3084" customFormat="1" ht="15">
      <c r="A12070" s="3085"/>
      <c r="K12070" s="3168"/>
      <c r="L12070" s="3085"/>
      <c r="M12070" s="3085"/>
      <c r="N12070" s="3085"/>
      <c r="P12070" s="3206"/>
    </row>
    <row r="12071" spans="1:16" s="3084" customFormat="1" ht="15">
      <c r="A12071" s="3085"/>
      <c r="K12071" s="3168"/>
      <c r="L12071" s="3085"/>
      <c r="M12071" s="3085"/>
      <c r="N12071" s="3085"/>
      <c r="P12071" s="3206"/>
    </row>
    <row r="12072" spans="1:16" s="3084" customFormat="1" ht="15">
      <c r="A12072" s="3085"/>
      <c r="K12072" s="3168"/>
      <c r="L12072" s="3085"/>
      <c r="M12072" s="3085"/>
      <c r="N12072" s="3085"/>
      <c r="P12072" s="3206"/>
    </row>
    <row r="12073" spans="1:16" s="3084" customFormat="1" ht="15">
      <c r="A12073" s="3085"/>
      <c r="K12073" s="3168"/>
      <c r="L12073" s="3085"/>
      <c r="M12073" s="3085"/>
      <c r="N12073" s="3085"/>
      <c r="P12073" s="3206"/>
    </row>
    <row r="12074" spans="1:16" s="3084" customFormat="1" ht="15">
      <c r="A12074" s="3085"/>
      <c r="K12074" s="3168"/>
      <c r="L12074" s="3085"/>
      <c r="M12074" s="3085"/>
      <c r="N12074" s="3085"/>
      <c r="P12074" s="3206"/>
    </row>
    <row r="12075" spans="1:16" s="3084" customFormat="1" ht="15">
      <c r="A12075" s="3085"/>
      <c r="K12075" s="3168"/>
      <c r="L12075" s="3085"/>
      <c r="M12075" s="3085"/>
      <c r="N12075" s="3085"/>
      <c r="P12075" s="3206"/>
    </row>
    <row r="12076" spans="1:16" s="3084" customFormat="1" ht="15">
      <c r="A12076" s="3085"/>
      <c r="K12076" s="3168"/>
      <c r="L12076" s="3085"/>
      <c r="M12076" s="3085"/>
      <c r="N12076" s="3085"/>
      <c r="P12076" s="3206"/>
    </row>
    <row r="12077" spans="1:16" s="3084" customFormat="1" ht="15">
      <c r="A12077" s="3085"/>
      <c r="K12077" s="3168"/>
      <c r="L12077" s="3085"/>
      <c r="M12077" s="3085"/>
      <c r="N12077" s="3085"/>
      <c r="P12077" s="3206"/>
    </row>
    <row r="12078" spans="1:16" s="3084" customFormat="1" ht="15">
      <c r="A12078" s="3085"/>
      <c r="K12078" s="3168"/>
      <c r="L12078" s="3085"/>
      <c r="M12078" s="3085"/>
      <c r="N12078" s="3085"/>
      <c r="P12078" s="3206"/>
    </row>
    <row r="12079" spans="1:16" s="3084" customFormat="1" ht="15">
      <c r="A12079" s="3085"/>
      <c r="K12079" s="3168"/>
      <c r="L12079" s="3085"/>
      <c r="M12079" s="3085"/>
      <c r="N12079" s="3085"/>
      <c r="P12079" s="3206"/>
    </row>
    <row r="12080" spans="1:16" s="3084" customFormat="1" ht="15">
      <c r="A12080" s="3085"/>
      <c r="K12080" s="3168"/>
      <c r="L12080" s="3085"/>
      <c r="M12080" s="3085"/>
      <c r="N12080" s="3085"/>
      <c r="P12080" s="3206"/>
    </row>
    <row r="12081" spans="1:16" s="3084" customFormat="1" ht="15">
      <c r="A12081" s="3085"/>
      <c r="K12081" s="3168"/>
      <c r="L12081" s="3085"/>
      <c r="M12081" s="3085"/>
      <c r="N12081" s="3085"/>
      <c r="P12081" s="3206"/>
    </row>
    <row r="12082" spans="1:16" s="3084" customFormat="1" ht="15">
      <c r="A12082" s="3085"/>
      <c r="K12082" s="3168"/>
      <c r="L12082" s="3085"/>
      <c r="M12082" s="3085"/>
      <c r="N12082" s="3085"/>
      <c r="P12082" s="3206"/>
    </row>
    <row r="12083" spans="1:16" s="3084" customFormat="1" ht="15">
      <c r="A12083" s="3085"/>
      <c r="K12083" s="3168"/>
      <c r="L12083" s="3085"/>
      <c r="M12083" s="3085"/>
      <c r="N12083" s="3085"/>
      <c r="P12083" s="3206"/>
    </row>
    <row r="12084" spans="1:16" s="3084" customFormat="1" ht="15">
      <c r="A12084" s="3085"/>
      <c r="K12084" s="3168"/>
      <c r="L12084" s="3085"/>
      <c r="M12084" s="3085"/>
      <c r="N12084" s="3085"/>
      <c r="P12084" s="3206"/>
    </row>
    <row r="12085" spans="1:16" s="3084" customFormat="1" ht="15">
      <c r="A12085" s="3085"/>
      <c r="K12085" s="3168"/>
      <c r="L12085" s="3085"/>
      <c r="M12085" s="3085"/>
      <c r="N12085" s="3085"/>
      <c r="P12085" s="3206"/>
    </row>
    <row r="12086" spans="1:16" s="3084" customFormat="1" ht="15">
      <c r="A12086" s="3085"/>
      <c r="K12086" s="3168"/>
      <c r="L12086" s="3085"/>
      <c r="M12086" s="3085"/>
      <c r="N12086" s="3085"/>
      <c r="P12086" s="3206"/>
    </row>
    <row r="12087" spans="1:16" s="3084" customFormat="1" ht="15">
      <c r="A12087" s="3085"/>
      <c r="K12087" s="3168"/>
      <c r="L12087" s="3085"/>
      <c r="M12087" s="3085"/>
      <c r="N12087" s="3085"/>
      <c r="P12087" s="3206"/>
    </row>
    <row r="12088" spans="1:16" s="3084" customFormat="1" ht="15">
      <c r="A12088" s="3085"/>
      <c r="K12088" s="3168"/>
      <c r="L12088" s="3085"/>
      <c r="M12088" s="3085"/>
      <c r="N12088" s="3085"/>
      <c r="P12088" s="3206"/>
    </row>
    <row r="12089" spans="1:16" s="3084" customFormat="1" ht="15">
      <c r="A12089" s="3085"/>
      <c r="K12089" s="3168"/>
      <c r="L12089" s="3085"/>
      <c r="M12089" s="3085"/>
      <c r="N12089" s="3085"/>
      <c r="P12089" s="3206"/>
    </row>
    <row r="12090" spans="1:16" s="3084" customFormat="1" ht="15">
      <c r="A12090" s="3085"/>
      <c r="K12090" s="3168"/>
      <c r="L12090" s="3085"/>
      <c r="M12090" s="3085"/>
      <c r="N12090" s="3085"/>
      <c r="P12090" s="3206"/>
    </row>
    <row r="12091" spans="1:16" s="3084" customFormat="1" ht="15">
      <c r="A12091" s="3085"/>
      <c r="K12091" s="3168"/>
      <c r="L12091" s="3085"/>
      <c r="M12091" s="3085"/>
      <c r="N12091" s="3085"/>
      <c r="P12091" s="3206"/>
    </row>
    <row r="12092" spans="1:16" s="3084" customFormat="1" ht="15">
      <c r="A12092" s="3085"/>
      <c r="K12092" s="3168"/>
      <c r="L12092" s="3085"/>
      <c r="M12092" s="3085"/>
      <c r="N12092" s="3085"/>
      <c r="P12092" s="3206"/>
    </row>
    <row r="12093" spans="1:16" s="3084" customFormat="1" ht="15">
      <c r="A12093" s="3085"/>
      <c r="K12093" s="3168"/>
      <c r="L12093" s="3085"/>
      <c r="M12093" s="3085"/>
      <c r="N12093" s="3085"/>
      <c r="P12093" s="3206"/>
    </row>
    <row r="12094" spans="1:16" s="3084" customFormat="1" ht="15">
      <c r="A12094" s="3085"/>
      <c r="K12094" s="3168"/>
      <c r="L12094" s="3085"/>
      <c r="M12094" s="3085"/>
      <c r="N12094" s="3085"/>
      <c r="P12094" s="3206"/>
    </row>
    <row r="12095" spans="1:16" s="3084" customFormat="1" ht="15">
      <c r="A12095" s="3085"/>
      <c r="K12095" s="3168"/>
      <c r="L12095" s="3085"/>
      <c r="M12095" s="3085"/>
      <c r="N12095" s="3085"/>
      <c r="P12095" s="3206"/>
    </row>
    <row r="12096" spans="1:16" s="3084" customFormat="1" ht="15">
      <c r="A12096" s="3085"/>
      <c r="K12096" s="3168"/>
      <c r="L12096" s="3085"/>
      <c r="M12096" s="3085"/>
      <c r="N12096" s="3085"/>
      <c r="P12096" s="3206"/>
    </row>
    <row r="12097" spans="1:16" s="3084" customFormat="1" ht="15">
      <c r="A12097" s="3085"/>
      <c r="K12097" s="3168"/>
      <c r="L12097" s="3085"/>
      <c r="M12097" s="3085"/>
      <c r="N12097" s="3085"/>
      <c r="P12097" s="3206"/>
    </row>
    <row r="12098" spans="1:16" s="3084" customFormat="1" ht="15">
      <c r="A12098" s="3085"/>
      <c r="K12098" s="3168"/>
      <c r="L12098" s="3085"/>
      <c r="M12098" s="3085"/>
      <c r="N12098" s="3085"/>
      <c r="P12098" s="3206"/>
    </row>
    <row r="12099" spans="1:16" s="3084" customFormat="1" ht="15">
      <c r="A12099" s="3085"/>
      <c r="K12099" s="3168"/>
      <c r="L12099" s="3085"/>
      <c r="M12099" s="3085"/>
      <c r="N12099" s="3085"/>
      <c r="P12099" s="3206"/>
    </row>
    <row r="12100" spans="1:16" s="3084" customFormat="1" ht="15">
      <c r="A12100" s="3085"/>
      <c r="K12100" s="3168"/>
      <c r="L12100" s="3085"/>
      <c r="M12100" s="3085"/>
      <c r="N12100" s="3085"/>
      <c r="P12100" s="3206"/>
    </row>
    <row r="12101" spans="1:16" s="3084" customFormat="1" ht="15">
      <c r="A12101" s="3085"/>
      <c r="K12101" s="3168"/>
      <c r="L12101" s="3085"/>
      <c r="M12101" s="3085"/>
      <c r="N12101" s="3085"/>
      <c r="P12101" s="3206"/>
    </row>
    <row r="12102" spans="1:16" s="3084" customFormat="1" ht="15">
      <c r="A12102" s="3085"/>
      <c r="K12102" s="3168"/>
      <c r="L12102" s="3085"/>
      <c r="M12102" s="3085"/>
      <c r="N12102" s="3085"/>
      <c r="P12102" s="3206"/>
    </row>
    <row r="12103" spans="1:16" s="3084" customFormat="1" ht="15">
      <c r="A12103" s="3085"/>
      <c r="K12103" s="3168"/>
      <c r="L12103" s="3085"/>
      <c r="M12103" s="3085"/>
      <c r="N12103" s="3085"/>
      <c r="P12103" s="3206"/>
    </row>
    <row r="12104" spans="1:16" s="3084" customFormat="1" ht="15">
      <c r="A12104" s="3085"/>
      <c r="K12104" s="3168"/>
      <c r="L12104" s="3085"/>
      <c r="M12104" s="3085"/>
      <c r="N12104" s="3085"/>
      <c r="P12104" s="3206"/>
    </row>
    <row r="12105" spans="1:16" s="3084" customFormat="1" ht="15">
      <c r="A12105" s="3085"/>
      <c r="K12105" s="3168"/>
      <c r="L12105" s="3085"/>
      <c r="M12105" s="3085"/>
      <c r="N12105" s="3085"/>
      <c r="P12105" s="3206"/>
    </row>
    <row r="12106" spans="1:16" s="3084" customFormat="1" ht="15">
      <c r="A12106" s="3085"/>
      <c r="K12106" s="3168"/>
      <c r="L12106" s="3085"/>
      <c r="M12106" s="3085"/>
      <c r="N12106" s="3085"/>
      <c r="P12106" s="3206"/>
    </row>
    <row r="12107" spans="1:16" s="3084" customFormat="1" ht="15">
      <c r="A12107" s="3085"/>
      <c r="K12107" s="3168"/>
      <c r="L12107" s="3085"/>
      <c r="M12107" s="3085"/>
      <c r="N12107" s="3085"/>
      <c r="P12107" s="3206"/>
    </row>
    <row r="12108" spans="1:16" s="3084" customFormat="1" ht="15">
      <c r="A12108" s="3085"/>
      <c r="K12108" s="3168"/>
      <c r="L12108" s="3085"/>
      <c r="M12108" s="3085"/>
      <c r="N12108" s="3085"/>
      <c r="P12108" s="3206"/>
    </row>
    <row r="12109" spans="1:16" s="3084" customFormat="1" ht="15">
      <c r="A12109" s="3085"/>
      <c r="K12109" s="3168"/>
      <c r="L12109" s="3085"/>
      <c r="M12109" s="3085"/>
      <c r="N12109" s="3085"/>
      <c r="P12109" s="3206"/>
    </row>
    <row r="12110" spans="1:16" s="3084" customFormat="1" ht="15">
      <c r="A12110" s="3085"/>
      <c r="K12110" s="3168"/>
      <c r="L12110" s="3085"/>
      <c r="M12110" s="3085"/>
      <c r="N12110" s="3085"/>
      <c r="P12110" s="3206"/>
    </row>
    <row r="12111" spans="1:16" s="3084" customFormat="1" ht="15">
      <c r="A12111" s="3085"/>
      <c r="K12111" s="3168"/>
      <c r="L12111" s="3085"/>
      <c r="M12111" s="3085"/>
      <c r="N12111" s="3085"/>
      <c r="P12111" s="3206"/>
    </row>
    <row r="12112" spans="1:16" s="3084" customFormat="1" ht="15">
      <c r="A12112" s="3085"/>
      <c r="K12112" s="3168"/>
      <c r="L12112" s="3085"/>
      <c r="M12112" s="3085"/>
      <c r="N12112" s="3085"/>
      <c r="P12112" s="3206"/>
    </row>
    <row r="12113" spans="1:16" s="3084" customFormat="1" ht="15">
      <c r="A12113" s="3085"/>
      <c r="K12113" s="3168"/>
      <c r="L12113" s="3085"/>
      <c r="M12113" s="3085"/>
      <c r="N12113" s="3085"/>
      <c r="P12113" s="3206"/>
    </row>
    <row r="12114" spans="1:16" s="3084" customFormat="1" ht="15">
      <c r="A12114" s="3085"/>
      <c r="K12114" s="3168"/>
      <c r="L12114" s="3085"/>
      <c r="M12114" s="3085"/>
      <c r="N12114" s="3085"/>
      <c r="P12114" s="3206"/>
    </row>
    <row r="12115" spans="1:16" s="3084" customFormat="1" ht="15">
      <c r="A12115" s="3085"/>
      <c r="K12115" s="3168"/>
      <c r="L12115" s="3085"/>
      <c r="M12115" s="3085"/>
      <c r="N12115" s="3085"/>
      <c r="P12115" s="3206"/>
    </row>
    <row r="12116" spans="1:16" s="3084" customFormat="1" ht="15">
      <c r="A12116" s="3085"/>
      <c r="K12116" s="3168"/>
      <c r="L12116" s="3085"/>
      <c r="M12116" s="3085"/>
      <c r="N12116" s="3085"/>
      <c r="P12116" s="3206"/>
    </row>
    <row r="12117" spans="1:16" s="3084" customFormat="1" ht="15">
      <c r="A12117" s="3085"/>
      <c r="K12117" s="3168"/>
      <c r="L12117" s="3085"/>
      <c r="M12117" s="3085"/>
      <c r="N12117" s="3085"/>
      <c r="P12117" s="3206"/>
    </row>
    <row r="12118" spans="1:16" s="3084" customFormat="1" ht="15">
      <c r="A12118" s="3085"/>
      <c r="K12118" s="3168"/>
      <c r="L12118" s="3085"/>
      <c r="M12118" s="3085"/>
      <c r="N12118" s="3085"/>
      <c r="P12118" s="3206"/>
    </row>
    <row r="12119" spans="1:16" s="3084" customFormat="1" ht="15">
      <c r="A12119" s="3085"/>
      <c r="K12119" s="3168"/>
      <c r="L12119" s="3085"/>
      <c r="M12119" s="3085"/>
      <c r="N12119" s="3085"/>
      <c r="P12119" s="3206"/>
    </row>
    <row r="12120" spans="1:16" s="3084" customFormat="1" ht="15">
      <c r="A12120" s="3085"/>
      <c r="K12120" s="3168"/>
      <c r="L12120" s="3085"/>
      <c r="M12120" s="3085"/>
      <c r="N12120" s="3085"/>
      <c r="P12120" s="3206"/>
    </row>
    <row r="12121" spans="1:16" s="3084" customFormat="1" ht="15">
      <c r="A12121" s="3085"/>
      <c r="K12121" s="3168"/>
      <c r="L12121" s="3085"/>
      <c r="M12121" s="3085"/>
      <c r="N12121" s="3085"/>
      <c r="P12121" s="3206"/>
    </row>
    <row r="12122" spans="1:16" s="3084" customFormat="1" ht="15">
      <c r="A12122" s="3085"/>
      <c r="K12122" s="3168"/>
      <c r="L12122" s="3085"/>
      <c r="M12122" s="3085"/>
      <c r="N12122" s="3085"/>
      <c r="P12122" s="3206"/>
    </row>
    <row r="12123" spans="1:16" s="3084" customFormat="1" ht="15">
      <c r="A12123" s="3085"/>
      <c r="K12123" s="3168"/>
      <c r="L12123" s="3085"/>
      <c r="M12123" s="3085"/>
      <c r="N12123" s="3085"/>
      <c r="P12123" s="3206"/>
    </row>
    <row r="12124" spans="1:16" s="3084" customFormat="1" ht="15">
      <c r="A12124" s="3085"/>
      <c r="K12124" s="3168"/>
      <c r="L12124" s="3085"/>
      <c r="M12124" s="3085"/>
      <c r="N12124" s="3085"/>
      <c r="P12124" s="3206"/>
    </row>
    <row r="12125" spans="1:16" s="3084" customFormat="1" ht="15">
      <c r="A12125" s="3085"/>
      <c r="K12125" s="3168"/>
      <c r="L12125" s="3085"/>
      <c r="M12125" s="3085"/>
      <c r="N12125" s="3085"/>
      <c r="P12125" s="3206"/>
    </row>
    <row r="12126" spans="1:16" s="3084" customFormat="1" ht="15">
      <c r="A12126" s="3085"/>
      <c r="K12126" s="3168"/>
      <c r="L12126" s="3085"/>
      <c r="M12126" s="3085"/>
      <c r="N12126" s="3085"/>
      <c r="P12126" s="3206"/>
    </row>
    <row r="12127" spans="1:16" s="3084" customFormat="1" ht="15">
      <c r="A12127" s="3085"/>
      <c r="K12127" s="3168"/>
      <c r="L12127" s="3085"/>
      <c r="M12127" s="3085"/>
      <c r="N12127" s="3085"/>
      <c r="P12127" s="3206"/>
    </row>
    <row r="12128" spans="1:16" s="3084" customFormat="1" ht="15">
      <c r="A12128" s="3085"/>
      <c r="K12128" s="3168"/>
      <c r="L12128" s="3085"/>
      <c r="M12128" s="3085"/>
      <c r="N12128" s="3085"/>
      <c r="P12128" s="3206"/>
    </row>
    <row r="12129" spans="1:16" s="3084" customFormat="1" ht="15">
      <c r="A12129" s="3085"/>
      <c r="K12129" s="3168"/>
      <c r="L12129" s="3085"/>
      <c r="M12129" s="3085"/>
      <c r="N12129" s="3085"/>
      <c r="P12129" s="3206"/>
    </row>
    <row r="12130" spans="1:16" s="3084" customFormat="1" ht="15">
      <c r="A12130" s="3085"/>
      <c r="K12130" s="3168"/>
      <c r="L12130" s="3085"/>
      <c r="M12130" s="3085"/>
      <c r="N12130" s="3085"/>
      <c r="P12130" s="3206"/>
    </row>
    <row r="12131" spans="1:16" s="3084" customFormat="1" ht="15">
      <c r="A12131" s="3085"/>
      <c r="K12131" s="3168"/>
      <c r="L12131" s="3085"/>
      <c r="M12131" s="3085"/>
      <c r="N12131" s="3085"/>
      <c r="P12131" s="3206"/>
    </row>
    <row r="12132" spans="1:16" s="3084" customFormat="1" ht="15">
      <c r="A12132" s="3085"/>
      <c r="K12132" s="3168"/>
      <c r="L12132" s="3085"/>
      <c r="M12132" s="3085"/>
      <c r="N12132" s="3085"/>
      <c r="P12132" s="3206"/>
    </row>
    <row r="12133" spans="1:16" s="3084" customFormat="1" ht="15">
      <c r="A12133" s="3085"/>
      <c r="K12133" s="3168"/>
      <c r="L12133" s="3085"/>
      <c r="M12133" s="3085"/>
      <c r="N12133" s="3085"/>
      <c r="P12133" s="3206"/>
    </row>
    <row r="12134" spans="1:16" s="3084" customFormat="1" ht="15">
      <c r="A12134" s="3085"/>
      <c r="K12134" s="3168"/>
      <c r="L12134" s="3085"/>
      <c r="M12134" s="3085"/>
      <c r="N12134" s="3085"/>
      <c r="P12134" s="3206"/>
    </row>
    <row r="12135" spans="1:16" s="3084" customFormat="1" ht="15">
      <c r="A12135" s="3085"/>
      <c r="K12135" s="3168"/>
      <c r="L12135" s="3085"/>
      <c r="M12135" s="3085"/>
      <c r="N12135" s="3085"/>
      <c r="P12135" s="3206"/>
    </row>
    <row r="12136" spans="1:16" s="3084" customFormat="1" ht="15">
      <c r="A12136" s="3085"/>
      <c r="K12136" s="3168"/>
      <c r="L12136" s="3085"/>
      <c r="M12136" s="3085"/>
      <c r="N12136" s="3085"/>
      <c r="P12136" s="3206"/>
    </row>
    <row r="12137" spans="1:16" s="3084" customFormat="1" ht="15">
      <c r="A12137" s="3085"/>
      <c r="K12137" s="3168"/>
      <c r="L12137" s="3085"/>
      <c r="M12137" s="3085"/>
      <c r="N12137" s="3085"/>
      <c r="P12137" s="3206"/>
    </row>
    <row r="12138" spans="1:16" s="3084" customFormat="1" ht="15">
      <c r="A12138" s="3085"/>
      <c r="K12138" s="3168"/>
      <c r="L12138" s="3085"/>
      <c r="M12138" s="3085"/>
      <c r="N12138" s="3085"/>
      <c r="P12138" s="3206"/>
    </row>
    <row r="12139" spans="1:16" s="3084" customFormat="1" ht="15">
      <c r="A12139" s="3085"/>
      <c r="K12139" s="3168"/>
      <c r="L12139" s="3085"/>
      <c r="M12139" s="3085"/>
      <c r="N12139" s="3085"/>
      <c r="P12139" s="3206"/>
    </row>
    <row r="12140" spans="1:16" s="3084" customFormat="1" ht="15">
      <c r="A12140" s="3085"/>
      <c r="K12140" s="3168"/>
      <c r="L12140" s="3085"/>
      <c r="M12140" s="3085"/>
      <c r="N12140" s="3085"/>
      <c r="P12140" s="3206"/>
    </row>
    <row r="12141" spans="1:16" s="3084" customFormat="1" ht="15">
      <c r="A12141" s="3085"/>
      <c r="K12141" s="3168"/>
      <c r="L12141" s="3085"/>
      <c r="M12141" s="3085"/>
      <c r="N12141" s="3085"/>
      <c r="P12141" s="3206"/>
    </row>
    <row r="12142" spans="1:16" s="3084" customFormat="1" ht="15">
      <c r="A12142" s="3085"/>
      <c r="K12142" s="3168"/>
      <c r="L12142" s="3085"/>
      <c r="M12142" s="3085"/>
      <c r="N12142" s="3085"/>
      <c r="P12142" s="3206"/>
    </row>
    <row r="12143" spans="1:16" s="3084" customFormat="1" ht="15">
      <c r="A12143" s="3085"/>
      <c r="K12143" s="3168"/>
      <c r="L12143" s="3085"/>
      <c r="M12143" s="3085"/>
      <c r="N12143" s="3085"/>
      <c r="P12143" s="3206"/>
    </row>
    <row r="12144" spans="1:16" s="3084" customFormat="1" ht="15">
      <c r="A12144" s="3085"/>
      <c r="K12144" s="3168"/>
      <c r="L12144" s="3085"/>
      <c r="M12144" s="3085"/>
      <c r="N12144" s="3085"/>
      <c r="P12144" s="3206"/>
    </row>
    <row r="12145" spans="1:16" s="3084" customFormat="1" ht="15">
      <c r="A12145" s="3085"/>
      <c r="K12145" s="3168"/>
      <c r="L12145" s="3085"/>
      <c r="M12145" s="3085"/>
      <c r="N12145" s="3085"/>
      <c r="P12145" s="3206"/>
    </row>
    <row r="12146" spans="1:16" s="3084" customFormat="1" ht="15">
      <c r="A12146" s="3085"/>
      <c r="K12146" s="3168"/>
      <c r="L12146" s="3085"/>
      <c r="M12146" s="3085"/>
      <c r="N12146" s="3085"/>
      <c r="P12146" s="3206"/>
    </row>
    <row r="12147" spans="1:16" s="3084" customFormat="1" ht="15">
      <c r="A12147" s="3085"/>
      <c r="K12147" s="3168"/>
      <c r="L12147" s="3085"/>
      <c r="M12147" s="3085"/>
      <c r="N12147" s="3085"/>
      <c r="P12147" s="3206"/>
    </row>
    <row r="12148" spans="1:16" s="3084" customFormat="1" ht="15">
      <c r="A12148" s="3085"/>
      <c r="K12148" s="3168"/>
      <c r="L12148" s="3085"/>
      <c r="M12148" s="3085"/>
      <c r="N12148" s="3085"/>
      <c r="P12148" s="3206"/>
    </row>
    <row r="12149" spans="1:16" s="3084" customFormat="1" ht="15">
      <c r="A12149" s="3085"/>
      <c r="K12149" s="3168"/>
      <c r="L12149" s="3085"/>
      <c r="M12149" s="3085"/>
      <c r="N12149" s="3085"/>
      <c r="P12149" s="3206"/>
    </row>
    <row r="12150" spans="1:16" s="3084" customFormat="1" ht="15">
      <c r="A12150" s="3085"/>
      <c r="K12150" s="3168"/>
      <c r="L12150" s="3085"/>
      <c r="M12150" s="3085"/>
      <c r="N12150" s="3085"/>
      <c r="P12150" s="3206"/>
    </row>
    <row r="12151" spans="1:16" s="3084" customFormat="1" ht="15">
      <c r="A12151" s="3085"/>
      <c r="K12151" s="3168"/>
      <c r="L12151" s="3085"/>
      <c r="M12151" s="3085"/>
      <c r="N12151" s="3085"/>
      <c r="P12151" s="3206"/>
    </row>
    <row r="12152" spans="1:16" s="3084" customFormat="1" ht="15">
      <c r="A12152" s="3085"/>
      <c r="K12152" s="3168"/>
      <c r="L12152" s="3085"/>
      <c r="M12152" s="3085"/>
      <c r="N12152" s="3085"/>
      <c r="P12152" s="3206"/>
    </row>
    <row r="12153" spans="1:16" s="3084" customFormat="1" ht="15">
      <c r="A12153" s="3085"/>
      <c r="K12153" s="3168"/>
      <c r="L12153" s="3085"/>
      <c r="M12153" s="3085"/>
      <c r="N12153" s="3085"/>
      <c r="P12153" s="3206"/>
    </row>
    <row r="12154" spans="1:16" s="3084" customFormat="1" ht="15">
      <c r="A12154" s="3085"/>
      <c r="K12154" s="3168"/>
      <c r="L12154" s="3085"/>
      <c r="M12154" s="3085"/>
      <c r="N12154" s="3085"/>
      <c r="P12154" s="3206"/>
    </row>
    <row r="12155" spans="1:16" s="3084" customFormat="1" ht="15">
      <c r="A12155" s="3085"/>
      <c r="K12155" s="3168"/>
      <c r="L12155" s="3085"/>
      <c r="M12155" s="3085"/>
      <c r="N12155" s="3085"/>
      <c r="P12155" s="3206"/>
    </row>
    <row r="12156" spans="1:16" s="3084" customFormat="1" ht="15">
      <c r="A12156" s="3085"/>
      <c r="K12156" s="3168"/>
      <c r="L12156" s="3085"/>
      <c r="M12156" s="3085"/>
      <c r="N12156" s="3085"/>
      <c r="P12156" s="3206"/>
    </row>
    <row r="12157" spans="1:16" s="3084" customFormat="1" ht="15">
      <c r="A12157" s="3085"/>
      <c r="K12157" s="3168"/>
      <c r="L12157" s="3085"/>
      <c r="M12157" s="3085"/>
      <c r="N12157" s="3085"/>
      <c r="P12157" s="3206"/>
    </row>
    <row r="12158" spans="1:16" s="3084" customFormat="1" ht="15">
      <c r="A12158" s="3085"/>
      <c r="K12158" s="3168"/>
      <c r="L12158" s="3085"/>
      <c r="M12158" s="3085"/>
      <c r="N12158" s="3085"/>
      <c r="P12158" s="3206"/>
    </row>
    <row r="12159" spans="1:16" s="3084" customFormat="1" ht="15">
      <c r="A12159" s="3085"/>
      <c r="K12159" s="3168"/>
      <c r="L12159" s="3085"/>
      <c r="M12159" s="3085"/>
      <c r="N12159" s="3085"/>
      <c r="P12159" s="3206"/>
    </row>
    <row r="12160" spans="1:16" s="3084" customFormat="1" ht="15">
      <c r="A12160" s="3085"/>
      <c r="K12160" s="3168"/>
      <c r="L12160" s="3085"/>
      <c r="M12160" s="3085"/>
      <c r="N12160" s="3085"/>
      <c r="P12160" s="3206"/>
    </row>
    <row r="12161" spans="1:16" s="3084" customFormat="1" ht="15">
      <c r="A12161" s="3085"/>
      <c r="K12161" s="3168"/>
      <c r="L12161" s="3085"/>
      <c r="M12161" s="3085"/>
      <c r="N12161" s="3085"/>
      <c r="P12161" s="3206"/>
    </row>
    <row r="12162" spans="1:16" s="3084" customFormat="1" ht="15">
      <c r="A12162" s="3085"/>
      <c r="K12162" s="3168"/>
      <c r="L12162" s="3085"/>
      <c r="M12162" s="3085"/>
      <c r="N12162" s="3085"/>
      <c r="P12162" s="3206"/>
    </row>
    <row r="12163" spans="1:16" s="3084" customFormat="1" ht="15">
      <c r="A12163" s="3085"/>
      <c r="K12163" s="3168"/>
      <c r="L12163" s="3085"/>
      <c r="M12163" s="3085"/>
      <c r="N12163" s="3085"/>
      <c r="P12163" s="3206"/>
    </row>
    <row r="12164" spans="1:16" s="3084" customFormat="1" ht="15">
      <c r="A12164" s="3085"/>
      <c r="K12164" s="3168"/>
      <c r="L12164" s="3085"/>
      <c r="M12164" s="3085"/>
      <c r="N12164" s="3085"/>
      <c r="P12164" s="3206"/>
    </row>
    <row r="12165" spans="1:16" s="3084" customFormat="1" ht="15">
      <c r="A12165" s="3085"/>
      <c r="K12165" s="3168"/>
      <c r="L12165" s="3085"/>
      <c r="M12165" s="3085"/>
      <c r="N12165" s="3085"/>
      <c r="P12165" s="3206"/>
    </row>
    <row r="12166" spans="1:16" s="3084" customFormat="1" ht="15">
      <c r="A12166" s="3085"/>
      <c r="K12166" s="3168"/>
      <c r="L12166" s="3085"/>
      <c r="M12166" s="3085"/>
      <c r="N12166" s="3085"/>
      <c r="P12166" s="3206"/>
    </row>
    <row r="12167" spans="1:16" s="3084" customFormat="1" ht="15">
      <c r="A12167" s="3085"/>
      <c r="K12167" s="3168"/>
      <c r="L12167" s="3085"/>
      <c r="M12167" s="3085"/>
      <c r="N12167" s="3085"/>
      <c r="P12167" s="3206"/>
    </row>
    <row r="12168" spans="1:16" s="3084" customFormat="1" ht="15">
      <c r="A12168" s="3085"/>
      <c r="K12168" s="3168"/>
      <c r="L12168" s="3085"/>
      <c r="M12168" s="3085"/>
      <c r="N12168" s="3085"/>
      <c r="P12168" s="3206"/>
    </row>
    <row r="12169" spans="1:16" s="3084" customFormat="1" ht="15">
      <c r="A12169" s="3085"/>
      <c r="K12169" s="3168"/>
      <c r="L12169" s="3085"/>
      <c r="M12169" s="3085"/>
      <c r="N12169" s="3085"/>
      <c r="P12169" s="3206"/>
    </row>
    <row r="12170" spans="1:16" s="3084" customFormat="1" ht="15">
      <c r="A12170" s="3085"/>
      <c r="K12170" s="3168"/>
      <c r="L12170" s="3085"/>
      <c r="M12170" s="3085"/>
      <c r="N12170" s="3085"/>
      <c r="P12170" s="3206"/>
    </row>
    <row r="12171" spans="1:16" s="3084" customFormat="1" ht="15">
      <c r="A12171" s="3085"/>
      <c r="K12171" s="3168"/>
      <c r="L12171" s="3085"/>
      <c r="M12171" s="3085"/>
      <c r="N12171" s="3085"/>
      <c r="P12171" s="3206"/>
    </row>
    <row r="12172" spans="1:16" s="3084" customFormat="1" ht="15">
      <c r="A12172" s="3085"/>
      <c r="K12172" s="3168"/>
      <c r="L12172" s="3085"/>
      <c r="M12172" s="3085"/>
      <c r="N12172" s="3085"/>
      <c r="P12172" s="3206"/>
    </row>
    <row r="12173" spans="1:16" s="3084" customFormat="1" ht="15">
      <c r="A12173" s="3085"/>
      <c r="K12173" s="3168"/>
      <c r="L12173" s="3085"/>
      <c r="M12173" s="3085"/>
      <c r="N12173" s="3085"/>
      <c r="P12173" s="3206"/>
    </row>
    <row r="12174" spans="1:16" s="3084" customFormat="1" ht="15">
      <c r="A12174" s="3085"/>
      <c r="K12174" s="3168"/>
      <c r="L12174" s="3085"/>
      <c r="M12174" s="3085"/>
      <c r="N12174" s="3085"/>
      <c r="P12174" s="3206"/>
    </row>
    <row r="12175" spans="1:16" s="3084" customFormat="1" ht="15">
      <c r="A12175" s="3085"/>
      <c r="K12175" s="3168"/>
      <c r="L12175" s="3085"/>
      <c r="M12175" s="3085"/>
      <c r="N12175" s="3085"/>
      <c r="P12175" s="3206"/>
    </row>
    <row r="12176" spans="1:16" s="3084" customFormat="1" ht="15">
      <c r="A12176" s="3085"/>
      <c r="K12176" s="3168"/>
      <c r="L12176" s="3085"/>
      <c r="M12176" s="3085"/>
      <c r="N12176" s="3085"/>
      <c r="P12176" s="3206"/>
    </row>
    <row r="12177" spans="1:16" s="3084" customFormat="1" ht="15">
      <c r="A12177" s="3085"/>
      <c r="K12177" s="3168"/>
      <c r="L12177" s="3085"/>
      <c r="M12177" s="3085"/>
      <c r="N12177" s="3085"/>
      <c r="P12177" s="3206"/>
    </row>
    <row r="12178" spans="1:16" s="3084" customFormat="1" ht="15">
      <c r="A12178" s="3085"/>
      <c r="K12178" s="3168"/>
      <c r="L12178" s="3085"/>
      <c r="M12178" s="3085"/>
      <c r="N12178" s="3085"/>
      <c r="P12178" s="3206"/>
    </row>
    <row r="12179" spans="1:16" s="3084" customFormat="1" ht="15">
      <c r="A12179" s="3085"/>
      <c r="K12179" s="3168"/>
      <c r="L12179" s="3085"/>
      <c r="M12179" s="3085"/>
      <c r="N12179" s="3085"/>
      <c r="P12179" s="3206"/>
    </row>
    <row r="12180" spans="1:16" s="3084" customFormat="1" ht="15">
      <c r="A12180" s="3085"/>
      <c r="K12180" s="3168"/>
      <c r="L12180" s="3085"/>
      <c r="M12180" s="3085"/>
      <c r="N12180" s="3085"/>
      <c r="P12180" s="3206"/>
    </row>
    <row r="12181" spans="1:16" s="3084" customFormat="1" ht="15">
      <c r="A12181" s="3085"/>
      <c r="K12181" s="3168"/>
      <c r="L12181" s="3085"/>
      <c r="M12181" s="3085"/>
      <c r="N12181" s="3085"/>
      <c r="P12181" s="3206"/>
    </row>
    <row r="12182" spans="1:16" s="3084" customFormat="1" ht="15">
      <c r="A12182" s="3085"/>
      <c r="K12182" s="3168"/>
      <c r="L12182" s="3085"/>
      <c r="M12182" s="3085"/>
      <c r="N12182" s="3085"/>
      <c r="P12182" s="3206"/>
    </row>
    <row r="12183" spans="1:16" s="3084" customFormat="1" ht="15">
      <c r="A12183" s="3085"/>
      <c r="K12183" s="3168"/>
      <c r="L12183" s="3085"/>
      <c r="M12183" s="3085"/>
      <c r="N12183" s="3085"/>
      <c r="P12183" s="3206"/>
    </row>
    <row r="12184" spans="1:16" s="3084" customFormat="1" ht="15">
      <c r="A12184" s="3085"/>
      <c r="K12184" s="3168"/>
      <c r="L12184" s="3085"/>
      <c r="M12184" s="3085"/>
      <c r="N12184" s="3085"/>
      <c r="P12184" s="3206"/>
    </row>
    <row r="12185" spans="1:16" s="3084" customFormat="1" ht="15">
      <c r="A12185" s="3085"/>
      <c r="K12185" s="3168"/>
      <c r="L12185" s="3085"/>
      <c r="M12185" s="3085"/>
      <c r="N12185" s="3085"/>
      <c r="P12185" s="3206"/>
    </row>
    <row r="12186" spans="1:16" s="3084" customFormat="1" ht="15">
      <c r="A12186" s="3085"/>
      <c r="K12186" s="3168"/>
      <c r="L12186" s="3085"/>
      <c r="M12186" s="3085"/>
      <c r="N12186" s="3085"/>
      <c r="P12186" s="3206"/>
    </row>
    <row r="12187" spans="1:16" s="3084" customFormat="1" ht="15">
      <c r="A12187" s="3085"/>
      <c r="K12187" s="3168"/>
      <c r="L12187" s="3085"/>
      <c r="M12187" s="3085"/>
      <c r="N12187" s="3085"/>
      <c r="P12187" s="3206"/>
    </row>
    <row r="12188" spans="1:16" s="3084" customFormat="1" ht="15">
      <c r="A12188" s="3085"/>
      <c r="K12188" s="3168"/>
      <c r="L12188" s="3085"/>
      <c r="M12188" s="3085"/>
      <c r="N12188" s="3085"/>
      <c r="P12188" s="3206"/>
    </row>
    <row r="12189" spans="1:16" s="3084" customFormat="1" ht="15">
      <c r="A12189" s="3085"/>
      <c r="K12189" s="3168"/>
      <c r="L12189" s="3085"/>
      <c r="M12189" s="3085"/>
      <c r="N12189" s="3085"/>
      <c r="P12189" s="3206"/>
    </row>
    <row r="12190" spans="1:16" s="3084" customFormat="1" ht="15">
      <c r="A12190" s="3085"/>
      <c r="K12190" s="3168"/>
      <c r="L12190" s="3085"/>
      <c r="M12190" s="3085"/>
      <c r="N12190" s="3085"/>
      <c r="P12190" s="3206"/>
    </row>
    <row r="12191" spans="1:16" s="3084" customFormat="1" ht="15">
      <c r="A12191" s="3085"/>
      <c r="K12191" s="3168"/>
      <c r="L12191" s="3085"/>
      <c r="M12191" s="3085"/>
      <c r="N12191" s="3085"/>
      <c r="P12191" s="3206"/>
    </row>
    <row r="12192" spans="1:16" s="3084" customFormat="1" ht="15">
      <c r="A12192" s="3085"/>
      <c r="K12192" s="3168"/>
      <c r="L12192" s="3085"/>
      <c r="M12192" s="3085"/>
      <c r="N12192" s="3085"/>
      <c r="P12192" s="3206"/>
    </row>
    <row r="12193" spans="1:16" s="3084" customFormat="1" ht="15">
      <c r="A12193" s="3085"/>
      <c r="K12193" s="3168"/>
      <c r="L12193" s="3085"/>
      <c r="M12193" s="3085"/>
      <c r="N12193" s="3085"/>
      <c r="P12193" s="3206"/>
    </row>
    <row r="12194" spans="1:16" s="3084" customFormat="1" ht="15">
      <c r="A12194" s="3085"/>
      <c r="K12194" s="3168"/>
      <c r="L12194" s="3085"/>
      <c r="M12194" s="3085"/>
      <c r="N12194" s="3085"/>
      <c r="P12194" s="3206"/>
    </row>
    <row r="12195" spans="1:16" s="3084" customFormat="1" ht="15">
      <c r="A12195" s="3085"/>
      <c r="K12195" s="3168"/>
      <c r="L12195" s="3085"/>
      <c r="M12195" s="3085"/>
      <c r="N12195" s="3085"/>
      <c r="P12195" s="3206"/>
    </row>
    <row r="12196" spans="1:16" s="3084" customFormat="1" ht="15">
      <c r="A12196" s="3085"/>
      <c r="K12196" s="3168"/>
      <c r="L12196" s="3085"/>
      <c r="M12196" s="3085"/>
      <c r="N12196" s="3085"/>
      <c r="P12196" s="3206"/>
    </row>
    <row r="12197" spans="1:16" s="3084" customFormat="1" ht="15">
      <c r="A12197" s="3085"/>
      <c r="K12197" s="3168"/>
      <c r="L12197" s="3085"/>
      <c r="M12197" s="3085"/>
      <c r="N12197" s="3085"/>
      <c r="P12197" s="3206"/>
    </row>
    <row r="12198" spans="1:16" s="3084" customFormat="1" ht="15">
      <c r="A12198" s="3085"/>
      <c r="K12198" s="3168"/>
      <c r="L12198" s="3085"/>
      <c r="M12198" s="3085"/>
      <c r="N12198" s="3085"/>
      <c r="P12198" s="3206"/>
    </row>
    <row r="12199" spans="1:16" s="3084" customFormat="1" ht="15">
      <c r="A12199" s="3085"/>
      <c r="K12199" s="3168"/>
      <c r="L12199" s="3085"/>
      <c r="M12199" s="3085"/>
      <c r="N12199" s="3085"/>
      <c r="P12199" s="3206"/>
    </row>
    <row r="12200" spans="1:16" s="3084" customFormat="1" ht="15">
      <c r="A12200" s="3085"/>
      <c r="K12200" s="3168"/>
      <c r="L12200" s="3085"/>
      <c r="M12200" s="3085"/>
      <c r="N12200" s="3085"/>
      <c r="P12200" s="3206"/>
    </row>
    <row r="12201" spans="1:16" s="3084" customFormat="1" ht="15">
      <c r="A12201" s="3085"/>
      <c r="K12201" s="3168"/>
      <c r="L12201" s="3085"/>
      <c r="M12201" s="3085"/>
      <c r="N12201" s="3085"/>
      <c r="P12201" s="3206"/>
    </row>
    <row r="12202" spans="1:16" s="3084" customFormat="1" ht="15">
      <c r="A12202" s="3085"/>
      <c r="K12202" s="3168"/>
      <c r="L12202" s="3085"/>
      <c r="M12202" s="3085"/>
      <c r="N12202" s="3085"/>
      <c r="P12202" s="3206"/>
    </row>
    <row r="12203" spans="1:16" s="3084" customFormat="1" ht="15">
      <c r="A12203" s="3085"/>
      <c r="K12203" s="3168"/>
      <c r="L12203" s="3085"/>
      <c r="M12203" s="3085"/>
      <c r="N12203" s="3085"/>
      <c r="P12203" s="3206"/>
    </row>
    <row r="12204" spans="1:16" s="3084" customFormat="1" ht="15">
      <c r="A12204" s="3085"/>
      <c r="K12204" s="3168"/>
      <c r="L12204" s="3085"/>
      <c r="M12204" s="3085"/>
      <c r="N12204" s="3085"/>
      <c r="P12204" s="3206"/>
    </row>
    <row r="12205" spans="1:16" s="3084" customFormat="1" ht="15">
      <c r="A12205" s="3085"/>
      <c r="K12205" s="3168"/>
      <c r="L12205" s="3085"/>
      <c r="M12205" s="3085"/>
      <c r="N12205" s="3085"/>
      <c r="P12205" s="3206"/>
    </row>
    <row r="12206" spans="1:16" s="3084" customFormat="1" ht="15">
      <c r="A12206" s="3085"/>
      <c r="K12206" s="3168"/>
      <c r="L12206" s="3085"/>
      <c r="M12206" s="3085"/>
      <c r="N12206" s="3085"/>
      <c r="P12206" s="3206"/>
    </row>
    <row r="12207" spans="1:16" s="3084" customFormat="1" ht="15">
      <c r="A12207" s="3085"/>
      <c r="K12207" s="3168"/>
      <c r="L12207" s="3085"/>
      <c r="M12207" s="3085"/>
      <c r="N12207" s="3085"/>
      <c r="P12207" s="3206"/>
    </row>
    <row r="12208" spans="1:16" s="3084" customFormat="1" ht="15">
      <c r="A12208" s="3085"/>
      <c r="K12208" s="3168"/>
      <c r="L12208" s="3085"/>
      <c r="M12208" s="3085"/>
      <c r="N12208" s="3085"/>
      <c r="P12208" s="3206"/>
    </row>
    <row r="12209" spans="1:16" s="3084" customFormat="1" ht="15">
      <c r="A12209" s="3085"/>
      <c r="K12209" s="3168"/>
      <c r="L12209" s="3085"/>
      <c r="M12209" s="3085"/>
      <c r="N12209" s="3085"/>
      <c r="P12209" s="3206"/>
    </row>
    <row r="12210" spans="1:16" s="3084" customFormat="1" ht="15">
      <c r="A12210" s="3085"/>
      <c r="K12210" s="3168"/>
      <c r="L12210" s="3085"/>
      <c r="M12210" s="3085"/>
      <c r="N12210" s="3085"/>
      <c r="P12210" s="3206"/>
    </row>
    <row r="12211" spans="1:16" s="3084" customFormat="1" ht="15">
      <c r="A12211" s="3085"/>
      <c r="K12211" s="3168"/>
      <c r="L12211" s="3085"/>
      <c r="M12211" s="3085"/>
      <c r="N12211" s="3085"/>
      <c r="P12211" s="3206"/>
    </row>
    <row r="12212" spans="1:16" s="3084" customFormat="1" ht="15">
      <c r="A12212" s="3085"/>
      <c r="K12212" s="3168"/>
      <c r="L12212" s="3085"/>
      <c r="M12212" s="3085"/>
      <c r="N12212" s="3085"/>
      <c r="P12212" s="3206"/>
    </row>
    <row r="12213" spans="1:16" s="3084" customFormat="1" ht="15">
      <c r="A12213" s="3085"/>
      <c r="K12213" s="3168"/>
      <c r="L12213" s="3085"/>
      <c r="M12213" s="3085"/>
      <c r="N12213" s="3085"/>
      <c r="P12213" s="3206"/>
    </row>
    <row r="12214" spans="1:16" s="3084" customFormat="1" ht="15">
      <c r="A12214" s="3085"/>
      <c r="K12214" s="3168"/>
      <c r="L12214" s="3085"/>
      <c r="M12214" s="3085"/>
      <c r="N12214" s="3085"/>
      <c r="P12214" s="3206"/>
    </row>
    <row r="12215" spans="1:16" s="3084" customFormat="1" ht="15">
      <c r="A12215" s="3085"/>
      <c r="K12215" s="3168"/>
      <c r="L12215" s="3085"/>
      <c r="M12215" s="3085"/>
      <c r="N12215" s="3085"/>
      <c r="P12215" s="3206"/>
    </row>
    <row r="12216" spans="1:16" s="3084" customFormat="1" ht="15">
      <c r="A12216" s="3085"/>
      <c r="K12216" s="3168"/>
      <c r="L12216" s="3085"/>
      <c r="M12216" s="3085"/>
      <c r="N12216" s="3085"/>
      <c r="P12216" s="3206"/>
    </row>
    <row r="12217" spans="1:16" s="3084" customFormat="1" ht="15">
      <c r="A12217" s="3085"/>
      <c r="K12217" s="3168"/>
      <c r="L12217" s="3085"/>
      <c r="M12217" s="3085"/>
      <c r="N12217" s="3085"/>
      <c r="P12217" s="3206"/>
    </row>
    <row r="12218" spans="1:16" s="3084" customFormat="1" ht="15">
      <c r="A12218" s="3085"/>
      <c r="K12218" s="3168"/>
      <c r="L12218" s="3085"/>
      <c r="M12218" s="3085"/>
      <c r="N12218" s="3085"/>
      <c r="P12218" s="3206"/>
    </row>
    <row r="12219" spans="1:16" s="3084" customFormat="1" ht="15">
      <c r="A12219" s="3085"/>
      <c r="K12219" s="3168"/>
      <c r="L12219" s="3085"/>
      <c r="M12219" s="3085"/>
      <c r="N12219" s="3085"/>
      <c r="P12219" s="3206"/>
    </row>
    <row r="12220" spans="1:16" s="3084" customFormat="1" ht="15">
      <c r="A12220" s="3085"/>
      <c r="K12220" s="3168"/>
      <c r="L12220" s="3085"/>
      <c r="M12220" s="3085"/>
      <c r="N12220" s="3085"/>
      <c r="P12220" s="3206"/>
    </row>
    <row r="12221" spans="1:16" s="3084" customFormat="1" ht="15">
      <c r="A12221" s="3085"/>
      <c r="K12221" s="3168"/>
      <c r="L12221" s="3085"/>
      <c r="M12221" s="3085"/>
      <c r="N12221" s="3085"/>
      <c r="P12221" s="3206"/>
    </row>
    <row r="12222" spans="1:16" s="3084" customFormat="1" ht="15">
      <c r="A12222" s="3085"/>
      <c r="K12222" s="3168"/>
      <c r="L12222" s="3085"/>
      <c r="M12222" s="3085"/>
      <c r="N12222" s="3085"/>
      <c r="P12222" s="3206"/>
    </row>
    <row r="12223" spans="1:16" s="3084" customFormat="1" ht="15">
      <c r="A12223" s="3085"/>
      <c r="K12223" s="3168"/>
      <c r="L12223" s="3085"/>
      <c r="M12223" s="3085"/>
      <c r="N12223" s="3085"/>
      <c r="P12223" s="3206"/>
    </row>
    <row r="12224" spans="1:16" s="3084" customFormat="1" ht="15">
      <c r="A12224" s="3085"/>
      <c r="K12224" s="3168"/>
      <c r="L12224" s="3085"/>
      <c r="M12224" s="3085"/>
      <c r="N12224" s="3085"/>
      <c r="P12224" s="3206"/>
    </row>
    <row r="12225" spans="1:16" s="3084" customFormat="1" ht="15">
      <c r="A12225" s="3085"/>
      <c r="K12225" s="3168"/>
      <c r="L12225" s="3085"/>
      <c r="M12225" s="3085"/>
      <c r="N12225" s="3085"/>
      <c r="P12225" s="3206"/>
    </row>
    <row r="12226" spans="1:16" s="3084" customFormat="1" ht="15">
      <c r="A12226" s="3085"/>
      <c r="K12226" s="3168"/>
      <c r="L12226" s="3085"/>
      <c r="M12226" s="3085"/>
      <c r="N12226" s="3085"/>
      <c r="P12226" s="3206"/>
    </row>
    <row r="12227" spans="1:16" s="3084" customFormat="1" ht="15">
      <c r="A12227" s="3085"/>
      <c r="K12227" s="3168"/>
      <c r="L12227" s="3085"/>
      <c r="M12227" s="3085"/>
      <c r="N12227" s="3085"/>
      <c r="P12227" s="3206"/>
    </row>
    <row r="12228" spans="1:16" s="3084" customFormat="1" ht="15">
      <c r="A12228" s="3085"/>
      <c r="K12228" s="3168"/>
      <c r="L12228" s="3085"/>
      <c r="M12228" s="3085"/>
      <c r="N12228" s="3085"/>
      <c r="P12228" s="3206"/>
    </row>
    <row r="12229" spans="1:16" s="3084" customFormat="1" ht="15">
      <c r="A12229" s="3085"/>
      <c r="K12229" s="3168"/>
      <c r="L12229" s="3085"/>
      <c r="M12229" s="3085"/>
      <c r="N12229" s="3085"/>
      <c r="P12229" s="3206"/>
    </row>
    <row r="12230" spans="1:16" s="3084" customFormat="1" ht="15">
      <c r="A12230" s="3085"/>
      <c r="K12230" s="3168"/>
      <c r="L12230" s="3085"/>
      <c r="M12230" s="3085"/>
      <c r="N12230" s="3085"/>
      <c r="P12230" s="3206"/>
    </row>
    <row r="12231" spans="1:16" s="3084" customFormat="1" ht="15">
      <c r="A12231" s="3085"/>
      <c r="K12231" s="3168"/>
      <c r="L12231" s="3085"/>
      <c r="M12231" s="3085"/>
      <c r="N12231" s="3085"/>
      <c r="P12231" s="3206"/>
    </row>
    <row r="12232" spans="1:16" s="3084" customFormat="1" ht="15">
      <c r="A12232" s="3085"/>
      <c r="K12232" s="3168"/>
      <c r="L12232" s="3085"/>
      <c r="M12232" s="3085"/>
      <c r="N12232" s="3085"/>
      <c r="P12232" s="3206"/>
    </row>
    <row r="12233" spans="1:16" s="3084" customFormat="1" ht="15">
      <c r="A12233" s="3085"/>
      <c r="K12233" s="3168"/>
      <c r="L12233" s="3085"/>
      <c r="M12233" s="3085"/>
      <c r="N12233" s="3085"/>
      <c r="P12233" s="3206"/>
    </row>
    <row r="12234" spans="1:16" s="3084" customFormat="1" ht="15">
      <c r="A12234" s="3085"/>
      <c r="K12234" s="3168"/>
      <c r="L12234" s="3085"/>
      <c r="M12234" s="3085"/>
      <c r="N12234" s="3085"/>
      <c r="P12234" s="3206"/>
    </row>
    <row r="12235" spans="1:16" s="3084" customFormat="1" ht="15">
      <c r="A12235" s="3085"/>
      <c r="K12235" s="3168"/>
      <c r="L12235" s="3085"/>
      <c r="M12235" s="3085"/>
      <c r="N12235" s="3085"/>
      <c r="P12235" s="3206"/>
    </row>
    <row r="12236" spans="1:16" s="3084" customFormat="1" ht="15">
      <c r="A12236" s="3085"/>
      <c r="K12236" s="3168"/>
      <c r="L12236" s="3085"/>
      <c r="M12236" s="3085"/>
      <c r="N12236" s="3085"/>
      <c r="P12236" s="3206"/>
    </row>
    <row r="12237" spans="1:16" s="3084" customFormat="1" ht="15">
      <c r="A12237" s="3085"/>
      <c r="K12237" s="3168"/>
      <c r="L12237" s="3085"/>
      <c r="M12237" s="3085"/>
      <c r="N12237" s="3085"/>
      <c r="P12237" s="3206"/>
    </row>
    <row r="12238" spans="1:16" s="3084" customFormat="1" ht="15">
      <c r="A12238" s="3085"/>
      <c r="K12238" s="3168"/>
      <c r="L12238" s="3085"/>
      <c r="M12238" s="3085"/>
      <c r="N12238" s="3085"/>
      <c r="P12238" s="3206"/>
    </row>
    <row r="12239" spans="1:16" s="3084" customFormat="1" ht="15">
      <c r="A12239" s="3085"/>
      <c r="K12239" s="3168"/>
      <c r="L12239" s="3085"/>
      <c r="M12239" s="3085"/>
      <c r="N12239" s="3085"/>
      <c r="P12239" s="3206"/>
    </row>
    <row r="12240" spans="1:16" s="3084" customFormat="1" ht="15">
      <c r="A12240" s="3085"/>
      <c r="K12240" s="3168"/>
      <c r="L12240" s="3085"/>
      <c r="M12240" s="3085"/>
      <c r="N12240" s="3085"/>
      <c r="P12240" s="3206"/>
    </row>
    <row r="12241" spans="1:16" s="3084" customFormat="1" ht="15">
      <c r="A12241" s="3085"/>
      <c r="K12241" s="3168"/>
      <c r="L12241" s="3085"/>
      <c r="M12241" s="3085"/>
      <c r="N12241" s="3085"/>
      <c r="P12241" s="3206"/>
    </row>
    <row r="12242" spans="1:16" s="3084" customFormat="1" ht="15">
      <c r="A12242" s="3085"/>
      <c r="K12242" s="3168"/>
      <c r="L12242" s="3085"/>
      <c r="M12242" s="3085"/>
      <c r="N12242" s="3085"/>
      <c r="P12242" s="3206"/>
    </row>
    <row r="12243" spans="1:16" s="3084" customFormat="1" ht="15">
      <c r="A12243" s="3085"/>
      <c r="K12243" s="3168"/>
      <c r="L12243" s="3085"/>
      <c r="M12243" s="3085"/>
      <c r="N12243" s="3085"/>
      <c r="P12243" s="3206"/>
    </row>
    <row r="12244" spans="1:16" s="3084" customFormat="1" ht="15">
      <c r="A12244" s="3085"/>
      <c r="K12244" s="3168"/>
      <c r="L12244" s="3085"/>
      <c r="M12244" s="3085"/>
      <c r="N12244" s="3085"/>
      <c r="P12244" s="3206"/>
    </row>
    <row r="12245" spans="1:16" s="3084" customFormat="1" ht="15">
      <c r="A12245" s="3085"/>
      <c r="K12245" s="3168"/>
      <c r="L12245" s="3085"/>
      <c r="M12245" s="3085"/>
      <c r="N12245" s="3085"/>
      <c r="P12245" s="3206"/>
    </row>
    <row r="12246" spans="1:16" s="3084" customFormat="1" ht="15">
      <c r="A12246" s="3085"/>
      <c r="K12246" s="3168"/>
      <c r="L12246" s="3085"/>
      <c r="M12246" s="3085"/>
      <c r="N12246" s="3085"/>
      <c r="P12246" s="3206"/>
    </row>
    <row r="12247" spans="1:16" s="3084" customFormat="1" ht="15">
      <c r="A12247" s="3085"/>
      <c r="K12247" s="3168"/>
      <c r="L12247" s="3085"/>
      <c r="M12247" s="3085"/>
      <c r="N12247" s="3085"/>
      <c r="P12247" s="3206"/>
    </row>
    <row r="12248" spans="1:16" s="3084" customFormat="1" ht="15">
      <c r="A12248" s="3085"/>
      <c r="K12248" s="3168"/>
      <c r="L12248" s="3085"/>
      <c r="M12248" s="3085"/>
      <c r="N12248" s="3085"/>
      <c r="P12248" s="3206"/>
    </row>
    <row r="12249" spans="1:16" s="3084" customFormat="1" ht="15">
      <c r="A12249" s="3085"/>
      <c r="K12249" s="3168"/>
      <c r="L12249" s="3085"/>
      <c r="M12249" s="3085"/>
      <c r="N12249" s="3085"/>
      <c r="P12249" s="3206"/>
    </row>
    <row r="12250" spans="1:16" s="3084" customFormat="1" ht="15">
      <c r="A12250" s="3085"/>
      <c r="K12250" s="3168"/>
      <c r="L12250" s="3085"/>
      <c r="M12250" s="3085"/>
      <c r="N12250" s="3085"/>
      <c r="P12250" s="3206"/>
    </row>
    <row r="12251" spans="1:16" s="3084" customFormat="1" ht="15">
      <c r="A12251" s="3085"/>
      <c r="K12251" s="3168"/>
      <c r="L12251" s="3085"/>
      <c r="M12251" s="3085"/>
      <c r="N12251" s="3085"/>
      <c r="P12251" s="3206"/>
    </row>
    <row r="12252" spans="1:16" s="3084" customFormat="1" ht="15">
      <c r="A12252" s="3085"/>
      <c r="K12252" s="3168"/>
      <c r="L12252" s="3085"/>
      <c r="M12252" s="3085"/>
      <c r="N12252" s="3085"/>
      <c r="P12252" s="3206"/>
    </row>
    <row r="12253" spans="1:16" s="3084" customFormat="1" ht="15">
      <c r="A12253" s="3085"/>
      <c r="K12253" s="3168"/>
      <c r="L12253" s="3085"/>
      <c r="M12253" s="3085"/>
      <c r="N12253" s="3085"/>
      <c r="P12253" s="3206"/>
    </row>
    <row r="12254" spans="1:16" s="3084" customFormat="1" ht="15">
      <c r="A12254" s="3085"/>
      <c r="K12254" s="3168"/>
      <c r="L12254" s="3085"/>
      <c r="M12254" s="3085"/>
      <c r="N12254" s="3085"/>
      <c r="P12254" s="3206"/>
    </row>
    <row r="12255" spans="1:16" s="3084" customFormat="1" ht="15">
      <c r="A12255" s="3085"/>
      <c r="K12255" s="3168"/>
      <c r="L12255" s="3085"/>
      <c r="M12255" s="3085"/>
      <c r="N12255" s="3085"/>
      <c r="P12255" s="3206"/>
    </row>
    <row r="12256" spans="1:16" s="3084" customFormat="1" ht="15">
      <c r="A12256" s="3085"/>
      <c r="K12256" s="3168"/>
      <c r="L12256" s="3085"/>
      <c r="M12256" s="3085"/>
      <c r="N12256" s="3085"/>
      <c r="P12256" s="3206"/>
    </row>
    <row r="12257" spans="1:16" s="3084" customFormat="1" ht="15">
      <c r="A12257" s="3085"/>
      <c r="K12257" s="3168"/>
      <c r="L12257" s="3085"/>
      <c r="M12257" s="3085"/>
      <c r="N12257" s="3085"/>
      <c r="P12257" s="3206"/>
    </row>
    <row r="12258" spans="1:16" s="3084" customFormat="1" ht="15">
      <c r="A12258" s="3085"/>
      <c r="K12258" s="3168"/>
      <c r="L12258" s="3085"/>
      <c r="M12258" s="3085"/>
      <c r="N12258" s="3085"/>
      <c r="P12258" s="3206"/>
    </row>
    <row r="12259" spans="1:16" s="3084" customFormat="1" ht="15">
      <c r="A12259" s="3085"/>
      <c r="K12259" s="3168"/>
      <c r="L12259" s="3085"/>
      <c r="M12259" s="3085"/>
      <c r="N12259" s="3085"/>
      <c r="P12259" s="3206"/>
    </row>
    <row r="12260" spans="1:16" s="3084" customFormat="1" ht="15">
      <c r="A12260" s="3085"/>
      <c r="K12260" s="3168"/>
      <c r="L12260" s="3085"/>
      <c r="M12260" s="3085"/>
      <c r="N12260" s="3085"/>
      <c r="P12260" s="3206"/>
    </row>
    <row r="12261" spans="1:16" s="3084" customFormat="1" ht="15">
      <c r="A12261" s="3085"/>
      <c r="K12261" s="3168"/>
      <c r="L12261" s="3085"/>
      <c r="M12261" s="3085"/>
      <c r="N12261" s="3085"/>
      <c r="P12261" s="3206"/>
    </row>
    <row r="12262" spans="1:16" s="3084" customFormat="1" ht="15">
      <c r="A12262" s="3085"/>
      <c r="K12262" s="3168"/>
      <c r="L12262" s="3085"/>
      <c r="M12262" s="3085"/>
      <c r="N12262" s="3085"/>
      <c r="P12262" s="3206"/>
    </row>
    <row r="12263" spans="1:16" s="3084" customFormat="1" ht="15">
      <c r="A12263" s="3085"/>
      <c r="K12263" s="3168"/>
      <c r="L12263" s="3085"/>
      <c r="M12263" s="3085"/>
      <c r="N12263" s="3085"/>
      <c r="P12263" s="3206"/>
    </row>
    <row r="12264" spans="1:16" s="3084" customFormat="1" ht="15">
      <c r="A12264" s="3085"/>
      <c r="K12264" s="3168"/>
      <c r="L12264" s="3085"/>
      <c r="M12264" s="3085"/>
      <c r="N12264" s="3085"/>
      <c r="P12264" s="3206"/>
    </row>
    <row r="12265" spans="1:16" s="3084" customFormat="1" ht="15">
      <c r="A12265" s="3085"/>
      <c r="K12265" s="3168"/>
      <c r="L12265" s="3085"/>
      <c r="M12265" s="3085"/>
      <c r="N12265" s="3085"/>
      <c r="P12265" s="3206"/>
    </row>
    <row r="12266" spans="1:16" s="3084" customFormat="1" ht="15">
      <c r="A12266" s="3085"/>
      <c r="K12266" s="3168"/>
      <c r="L12266" s="3085"/>
      <c r="M12266" s="3085"/>
      <c r="N12266" s="3085"/>
      <c r="P12266" s="3206"/>
    </row>
    <row r="12267" spans="1:16" s="3084" customFormat="1" ht="15">
      <c r="A12267" s="3085"/>
      <c r="K12267" s="3168"/>
      <c r="L12267" s="3085"/>
      <c r="M12267" s="3085"/>
      <c r="N12267" s="3085"/>
      <c r="P12267" s="3206"/>
    </row>
    <row r="12268" spans="1:16" s="3084" customFormat="1" ht="15">
      <c r="A12268" s="3085"/>
      <c r="K12268" s="3168"/>
      <c r="L12268" s="3085"/>
      <c r="M12268" s="3085"/>
      <c r="N12268" s="3085"/>
      <c r="P12268" s="3206"/>
    </row>
    <row r="12269" spans="1:16" s="3084" customFormat="1" ht="15">
      <c r="A12269" s="3085"/>
      <c r="K12269" s="3168"/>
      <c r="L12269" s="3085"/>
      <c r="M12269" s="3085"/>
      <c r="N12269" s="3085"/>
      <c r="P12269" s="3206"/>
    </row>
    <row r="12270" spans="1:16" s="3084" customFormat="1" ht="15">
      <c r="A12270" s="3085"/>
      <c r="K12270" s="3168"/>
      <c r="L12270" s="3085"/>
      <c r="M12270" s="3085"/>
      <c r="N12270" s="3085"/>
      <c r="P12270" s="3206"/>
    </row>
    <row r="12271" spans="1:16" s="3084" customFormat="1" ht="15">
      <c r="A12271" s="3085"/>
      <c r="K12271" s="3168"/>
      <c r="L12271" s="3085"/>
      <c r="M12271" s="3085"/>
      <c r="N12271" s="3085"/>
      <c r="P12271" s="3206"/>
    </row>
    <row r="12272" spans="1:16" s="3084" customFormat="1" ht="15">
      <c r="A12272" s="3085"/>
      <c r="K12272" s="3168"/>
      <c r="L12272" s="3085"/>
      <c r="M12272" s="3085"/>
      <c r="N12272" s="3085"/>
      <c r="P12272" s="3206"/>
    </row>
    <row r="12273" spans="1:16" s="3084" customFormat="1" ht="15">
      <c r="A12273" s="3085"/>
      <c r="K12273" s="3168"/>
      <c r="L12273" s="3085"/>
      <c r="M12273" s="3085"/>
      <c r="N12273" s="3085"/>
      <c r="P12273" s="3206"/>
    </row>
    <row r="12274" spans="1:16" s="3084" customFormat="1" ht="15">
      <c r="A12274" s="3085"/>
      <c r="K12274" s="3168"/>
      <c r="L12274" s="3085"/>
      <c r="M12274" s="3085"/>
      <c r="N12274" s="3085"/>
      <c r="P12274" s="3206"/>
    </row>
    <row r="12275" spans="1:16" s="3084" customFormat="1" ht="15">
      <c r="A12275" s="3085"/>
      <c r="K12275" s="3168"/>
      <c r="L12275" s="3085"/>
      <c r="M12275" s="3085"/>
      <c r="N12275" s="3085"/>
      <c r="P12275" s="3206"/>
    </row>
    <row r="12276" spans="1:16" s="3084" customFormat="1" ht="15">
      <c r="A12276" s="3085"/>
      <c r="K12276" s="3168"/>
      <c r="L12276" s="3085"/>
      <c r="M12276" s="3085"/>
      <c r="N12276" s="3085"/>
      <c r="P12276" s="3206"/>
    </row>
    <row r="12277" spans="1:16" s="3084" customFormat="1" ht="15">
      <c r="A12277" s="3085"/>
      <c r="K12277" s="3168"/>
      <c r="L12277" s="3085"/>
      <c r="M12277" s="3085"/>
      <c r="N12277" s="3085"/>
      <c r="P12277" s="3206"/>
    </row>
    <row r="12278" spans="1:16" s="3084" customFormat="1" ht="15">
      <c r="A12278" s="3085"/>
      <c r="K12278" s="3168"/>
      <c r="L12278" s="3085"/>
      <c r="M12278" s="3085"/>
      <c r="N12278" s="3085"/>
      <c r="P12278" s="3206"/>
    </row>
    <row r="12279" spans="1:16" s="3084" customFormat="1" ht="15">
      <c r="A12279" s="3085"/>
      <c r="K12279" s="3168"/>
      <c r="L12279" s="3085"/>
      <c r="M12279" s="3085"/>
      <c r="N12279" s="3085"/>
      <c r="P12279" s="3206"/>
    </row>
    <row r="12280" spans="1:16" s="3084" customFormat="1" ht="15">
      <c r="A12280" s="3085"/>
      <c r="K12280" s="3168"/>
      <c r="L12280" s="3085"/>
      <c r="M12280" s="3085"/>
      <c r="N12280" s="3085"/>
      <c r="P12280" s="3206"/>
    </row>
    <row r="12281" spans="1:16" s="3084" customFormat="1" ht="15">
      <c r="A12281" s="3085"/>
      <c r="K12281" s="3168"/>
      <c r="L12281" s="3085"/>
      <c r="M12281" s="3085"/>
      <c r="N12281" s="3085"/>
      <c r="P12281" s="3206"/>
    </row>
    <row r="12282" spans="1:16" s="3084" customFormat="1" ht="15">
      <c r="A12282" s="3085"/>
      <c r="K12282" s="3168"/>
      <c r="L12282" s="3085"/>
      <c r="M12282" s="3085"/>
      <c r="N12282" s="3085"/>
      <c r="P12282" s="3206"/>
    </row>
    <row r="12283" spans="1:16" s="3084" customFormat="1" ht="15">
      <c r="A12283" s="3085"/>
      <c r="K12283" s="3168"/>
      <c r="L12283" s="3085"/>
      <c r="M12283" s="3085"/>
      <c r="N12283" s="3085"/>
      <c r="P12283" s="3206"/>
    </row>
    <row r="12284" spans="1:16" s="3084" customFormat="1" ht="15">
      <c r="A12284" s="3085"/>
      <c r="K12284" s="3168"/>
      <c r="L12284" s="3085"/>
      <c r="M12284" s="3085"/>
      <c r="N12284" s="3085"/>
      <c r="P12284" s="3206"/>
    </row>
    <row r="12285" spans="1:16" s="3084" customFormat="1" ht="15">
      <c r="A12285" s="3085"/>
      <c r="K12285" s="3168"/>
      <c r="L12285" s="3085"/>
      <c r="M12285" s="3085"/>
      <c r="N12285" s="3085"/>
      <c r="P12285" s="3206"/>
    </row>
    <row r="12286" spans="1:16" s="3084" customFormat="1" ht="15">
      <c r="A12286" s="3085"/>
      <c r="K12286" s="3168"/>
      <c r="L12286" s="3085"/>
      <c r="M12286" s="3085"/>
      <c r="N12286" s="3085"/>
      <c r="P12286" s="3206"/>
    </row>
    <row r="12287" spans="1:16" s="3084" customFormat="1" ht="15">
      <c r="A12287" s="3085"/>
      <c r="K12287" s="3168"/>
      <c r="L12287" s="3085"/>
      <c r="M12287" s="3085"/>
      <c r="N12287" s="3085"/>
      <c r="P12287" s="3206"/>
    </row>
    <row r="12288" spans="1:16" s="3084" customFormat="1" ht="15">
      <c r="A12288" s="3085"/>
      <c r="K12288" s="3168"/>
      <c r="L12288" s="3085"/>
      <c r="M12288" s="3085"/>
      <c r="N12288" s="3085"/>
      <c r="P12288" s="3206"/>
    </row>
    <row r="12289" spans="1:16" s="3084" customFormat="1" ht="15">
      <c r="A12289" s="3085"/>
      <c r="K12289" s="3168"/>
      <c r="L12289" s="3085"/>
      <c r="M12289" s="3085"/>
      <c r="N12289" s="3085"/>
      <c r="P12289" s="3206"/>
    </row>
    <row r="12290" spans="1:16" s="3084" customFormat="1" ht="15">
      <c r="A12290" s="3085"/>
      <c r="K12290" s="3168"/>
      <c r="L12290" s="3085"/>
      <c r="M12290" s="3085"/>
      <c r="N12290" s="3085"/>
      <c r="P12290" s="3206"/>
    </row>
    <row r="12291" spans="1:16" s="3084" customFormat="1" ht="15">
      <c r="A12291" s="3085"/>
      <c r="K12291" s="3168"/>
      <c r="L12291" s="3085"/>
      <c r="M12291" s="3085"/>
      <c r="N12291" s="3085"/>
      <c r="P12291" s="3206"/>
    </row>
    <row r="12292" spans="1:16" s="3084" customFormat="1" ht="15">
      <c r="A12292" s="3085"/>
      <c r="K12292" s="3168"/>
      <c r="L12292" s="3085"/>
      <c r="M12292" s="3085"/>
      <c r="N12292" s="3085"/>
      <c r="P12292" s="3206"/>
    </row>
    <row r="12293" spans="1:16" s="3084" customFormat="1" ht="15">
      <c r="A12293" s="3085"/>
      <c r="K12293" s="3168"/>
      <c r="L12293" s="3085"/>
      <c r="M12293" s="3085"/>
      <c r="N12293" s="3085"/>
      <c r="P12293" s="3206"/>
    </row>
    <row r="12294" spans="1:16" s="3084" customFormat="1" ht="15">
      <c r="A12294" s="3085"/>
      <c r="K12294" s="3168"/>
      <c r="L12294" s="3085"/>
      <c r="M12294" s="3085"/>
      <c r="N12294" s="3085"/>
      <c r="P12294" s="3206"/>
    </row>
    <row r="12295" spans="1:16" s="3084" customFormat="1" ht="15">
      <c r="A12295" s="3085"/>
      <c r="K12295" s="3168"/>
      <c r="L12295" s="3085"/>
      <c r="M12295" s="3085"/>
      <c r="N12295" s="3085"/>
      <c r="P12295" s="3206"/>
    </row>
    <row r="12296" spans="1:16" s="3084" customFormat="1" ht="15">
      <c r="A12296" s="3085"/>
      <c r="K12296" s="3168"/>
      <c r="L12296" s="3085"/>
      <c r="M12296" s="3085"/>
      <c r="N12296" s="3085"/>
      <c r="P12296" s="3206"/>
    </row>
    <row r="12297" spans="1:16" s="3084" customFormat="1" ht="15">
      <c r="A12297" s="3085"/>
      <c r="K12297" s="3168"/>
      <c r="L12297" s="3085"/>
      <c r="M12297" s="3085"/>
      <c r="N12297" s="3085"/>
      <c r="P12297" s="3206"/>
    </row>
    <row r="12298" spans="1:16" s="3084" customFormat="1" ht="15">
      <c r="A12298" s="3085"/>
      <c r="K12298" s="3168"/>
      <c r="L12298" s="3085"/>
      <c r="M12298" s="3085"/>
      <c r="N12298" s="3085"/>
      <c r="P12298" s="3206"/>
    </row>
    <row r="12299" spans="1:16" s="3084" customFormat="1" ht="15">
      <c r="A12299" s="3085"/>
      <c r="K12299" s="3168"/>
      <c r="L12299" s="3085"/>
      <c r="M12299" s="3085"/>
      <c r="N12299" s="3085"/>
      <c r="P12299" s="3206"/>
    </row>
    <row r="12300" spans="1:16" s="3084" customFormat="1" ht="15">
      <c r="A12300" s="3085"/>
      <c r="K12300" s="3168"/>
      <c r="L12300" s="3085"/>
      <c r="M12300" s="3085"/>
      <c r="N12300" s="3085"/>
      <c r="P12300" s="3206"/>
    </row>
    <row r="12301" spans="1:16" s="3084" customFormat="1" ht="15">
      <c r="A12301" s="3085"/>
      <c r="K12301" s="3168"/>
      <c r="L12301" s="3085"/>
      <c r="M12301" s="3085"/>
      <c r="N12301" s="3085"/>
      <c r="P12301" s="3206"/>
    </row>
    <row r="12302" spans="1:16" s="3084" customFormat="1" ht="15">
      <c r="A12302" s="3085"/>
      <c r="K12302" s="3168"/>
      <c r="L12302" s="3085"/>
      <c r="M12302" s="3085"/>
      <c r="N12302" s="3085"/>
      <c r="P12302" s="3206"/>
    </row>
    <row r="12303" spans="1:16" s="3084" customFormat="1" ht="15">
      <c r="A12303" s="3085"/>
      <c r="K12303" s="3168"/>
      <c r="L12303" s="3085"/>
      <c r="M12303" s="3085"/>
      <c r="N12303" s="3085"/>
      <c r="P12303" s="3206"/>
    </row>
    <row r="12304" spans="1:16" s="3084" customFormat="1" ht="15">
      <c r="A12304" s="3085"/>
      <c r="K12304" s="3168"/>
      <c r="L12304" s="3085"/>
      <c r="M12304" s="3085"/>
      <c r="N12304" s="3085"/>
      <c r="P12304" s="3206"/>
    </row>
    <row r="12305" spans="1:16" s="3084" customFormat="1" ht="15">
      <c r="A12305" s="3085"/>
      <c r="K12305" s="3168"/>
      <c r="L12305" s="3085"/>
      <c r="M12305" s="3085"/>
      <c r="N12305" s="3085"/>
      <c r="P12305" s="3206"/>
    </row>
    <row r="12306" spans="1:16" s="3084" customFormat="1" ht="15">
      <c r="A12306" s="3085"/>
      <c r="K12306" s="3168"/>
      <c r="L12306" s="3085"/>
      <c r="M12306" s="3085"/>
      <c r="N12306" s="3085"/>
      <c r="P12306" s="3206"/>
    </row>
    <row r="12307" spans="1:16" s="3084" customFormat="1" ht="15">
      <c r="A12307" s="3085"/>
      <c r="K12307" s="3168"/>
      <c r="L12307" s="3085"/>
      <c r="M12307" s="3085"/>
      <c r="N12307" s="3085"/>
      <c r="P12307" s="3206"/>
    </row>
    <row r="12308" spans="1:16" s="3084" customFormat="1" ht="15">
      <c r="A12308" s="3085"/>
      <c r="K12308" s="3168"/>
      <c r="L12308" s="3085"/>
      <c r="M12308" s="3085"/>
      <c r="N12308" s="3085"/>
      <c r="P12308" s="3206"/>
    </row>
    <row r="12309" spans="1:16" s="3084" customFormat="1" ht="15">
      <c r="A12309" s="3085"/>
      <c r="K12309" s="3168"/>
      <c r="L12309" s="3085"/>
      <c r="M12309" s="3085"/>
      <c r="N12309" s="3085"/>
      <c r="P12309" s="3206"/>
    </row>
    <row r="12310" spans="1:16" s="3084" customFormat="1" ht="15">
      <c r="A12310" s="3085"/>
      <c r="K12310" s="3168"/>
      <c r="L12310" s="3085"/>
      <c r="M12310" s="3085"/>
      <c r="N12310" s="3085"/>
      <c r="P12310" s="3206"/>
    </row>
    <row r="12311" spans="1:16" s="3084" customFormat="1" ht="15">
      <c r="A12311" s="3085"/>
      <c r="K12311" s="3168"/>
      <c r="L12311" s="3085"/>
      <c r="M12311" s="3085"/>
      <c r="N12311" s="3085"/>
      <c r="P12311" s="3206"/>
    </row>
    <row r="12312" spans="1:16" s="3084" customFormat="1" ht="15">
      <c r="A12312" s="3085"/>
      <c r="K12312" s="3168"/>
      <c r="L12312" s="3085"/>
      <c r="M12312" s="3085"/>
      <c r="N12312" s="3085"/>
      <c r="P12312" s="3206"/>
    </row>
    <row r="12313" spans="1:16" s="3084" customFormat="1" ht="15">
      <c r="A12313" s="3085"/>
      <c r="K12313" s="3168"/>
      <c r="L12313" s="3085"/>
      <c r="M12313" s="3085"/>
      <c r="N12313" s="3085"/>
      <c r="P12313" s="3206"/>
    </row>
    <row r="12314" spans="1:16" s="3084" customFormat="1" ht="15">
      <c r="A12314" s="3085"/>
      <c r="K12314" s="3168"/>
      <c r="L12314" s="3085"/>
      <c r="M12314" s="3085"/>
      <c r="N12314" s="3085"/>
      <c r="P12314" s="3206"/>
    </row>
    <row r="12315" spans="1:16" s="3084" customFormat="1" ht="15">
      <c r="A12315" s="3085"/>
      <c r="K12315" s="3168"/>
      <c r="L12315" s="3085"/>
      <c r="M12315" s="3085"/>
      <c r="N12315" s="3085"/>
      <c r="P12315" s="3206"/>
    </row>
    <row r="12316" spans="1:16" s="3084" customFormat="1" ht="15">
      <c r="A12316" s="3085"/>
      <c r="K12316" s="3168"/>
      <c r="L12316" s="3085"/>
      <c r="M12316" s="3085"/>
      <c r="N12316" s="3085"/>
      <c r="P12316" s="3206"/>
    </row>
    <row r="12317" spans="1:16" s="3084" customFormat="1" ht="15">
      <c r="A12317" s="3085"/>
      <c r="K12317" s="3168"/>
      <c r="L12317" s="3085"/>
      <c r="M12317" s="3085"/>
      <c r="N12317" s="3085"/>
      <c r="P12317" s="3206"/>
    </row>
    <row r="12318" spans="1:16" s="3084" customFormat="1" ht="15">
      <c r="A12318" s="3085"/>
      <c r="K12318" s="3168"/>
      <c r="L12318" s="3085"/>
      <c r="M12318" s="3085"/>
      <c r="N12318" s="3085"/>
      <c r="P12318" s="3206"/>
    </row>
    <row r="12319" spans="1:16" s="3084" customFormat="1" ht="15">
      <c r="A12319" s="3085"/>
      <c r="K12319" s="3168"/>
      <c r="L12319" s="3085"/>
      <c r="M12319" s="3085"/>
      <c r="N12319" s="3085"/>
      <c r="P12319" s="3206"/>
    </row>
    <row r="12320" spans="1:16" s="3084" customFormat="1" ht="15">
      <c r="A12320" s="3085"/>
      <c r="K12320" s="3168"/>
      <c r="L12320" s="3085"/>
      <c r="M12320" s="3085"/>
      <c r="N12320" s="3085"/>
      <c r="P12320" s="3206"/>
    </row>
    <row r="12321" spans="1:16" s="3084" customFormat="1" ht="15">
      <c r="A12321" s="3085"/>
      <c r="K12321" s="3168"/>
      <c r="L12321" s="3085"/>
      <c r="M12321" s="3085"/>
      <c r="N12321" s="3085"/>
      <c r="P12321" s="3206"/>
    </row>
    <row r="12322" spans="1:16" s="3084" customFormat="1" ht="15">
      <c r="A12322" s="3085"/>
      <c r="K12322" s="3168"/>
      <c r="L12322" s="3085"/>
      <c r="M12322" s="3085"/>
      <c r="N12322" s="3085"/>
      <c r="P12322" s="3206"/>
    </row>
    <row r="12323" spans="1:16" s="3084" customFormat="1" ht="15">
      <c r="A12323" s="3085"/>
      <c r="K12323" s="3168"/>
      <c r="L12323" s="3085"/>
      <c r="M12323" s="3085"/>
      <c r="N12323" s="3085"/>
      <c r="P12323" s="3206"/>
    </row>
    <row r="12324" spans="1:16" s="3084" customFormat="1" ht="15">
      <c r="A12324" s="3085"/>
      <c r="K12324" s="3168"/>
      <c r="L12324" s="3085"/>
      <c r="M12324" s="3085"/>
      <c r="N12324" s="3085"/>
      <c r="P12324" s="3206"/>
    </row>
    <row r="12325" spans="1:16" s="3084" customFormat="1" ht="15">
      <c r="A12325" s="3085"/>
      <c r="K12325" s="3168"/>
      <c r="L12325" s="3085"/>
      <c r="M12325" s="3085"/>
      <c r="N12325" s="3085"/>
      <c r="P12325" s="3206"/>
    </row>
    <row r="12326" spans="1:16" s="3084" customFormat="1" ht="15">
      <c r="A12326" s="3085"/>
      <c r="K12326" s="3168"/>
      <c r="L12326" s="3085"/>
      <c r="M12326" s="3085"/>
      <c r="N12326" s="3085"/>
      <c r="P12326" s="3206"/>
    </row>
    <row r="12327" spans="1:16" s="3084" customFormat="1" ht="15">
      <c r="A12327" s="3085"/>
      <c r="K12327" s="3168"/>
      <c r="L12327" s="3085"/>
      <c r="M12327" s="3085"/>
      <c r="N12327" s="3085"/>
      <c r="P12327" s="3206"/>
    </row>
    <row r="12328" spans="1:16" s="3084" customFormat="1" ht="15">
      <c r="A12328" s="3085"/>
      <c r="K12328" s="3168"/>
      <c r="L12328" s="3085"/>
      <c r="M12328" s="3085"/>
      <c r="N12328" s="3085"/>
      <c r="P12328" s="3206"/>
    </row>
    <row r="12329" spans="1:16" s="3084" customFormat="1" ht="15">
      <c r="A12329" s="3085"/>
      <c r="K12329" s="3168"/>
      <c r="L12329" s="3085"/>
      <c r="M12329" s="3085"/>
      <c r="N12329" s="3085"/>
      <c r="P12329" s="3206"/>
    </row>
    <row r="12330" spans="1:16" s="3084" customFormat="1" ht="15">
      <c r="A12330" s="3085"/>
      <c r="K12330" s="3168"/>
      <c r="L12330" s="3085"/>
      <c r="M12330" s="3085"/>
      <c r="N12330" s="3085"/>
      <c r="P12330" s="3206"/>
    </row>
    <row r="12331" spans="1:16" s="3084" customFormat="1" ht="15">
      <c r="A12331" s="3085"/>
      <c r="K12331" s="3168"/>
      <c r="L12331" s="3085"/>
      <c r="M12331" s="3085"/>
      <c r="N12331" s="3085"/>
      <c r="P12331" s="3206"/>
    </row>
    <row r="12332" spans="1:16" s="3084" customFormat="1" ht="15">
      <c r="A12332" s="3085"/>
      <c r="K12332" s="3168"/>
      <c r="L12332" s="3085"/>
      <c r="M12332" s="3085"/>
      <c r="N12332" s="3085"/>
      <c r="P12332" s="3206"/>
    </row>
    <row r="12333" spans="1:16" s="3084" customFormat="1" ht="15">
      <c r="A12333" s="3085"/>
      <c r="K12333" s="3168"/>
      <c r="L12333" s="3085"/>
      <c r="M12333" s="3085"/>
      <c r="N12333" s="3085"/>
      <c r="P12333" s="3206"/>
    </row>
    <row r="12334" spans="1:16" s="3084" customFormat="1" ht="15">
      <c r="A12334" s="3085"/>
      <c r="K12334" s="3168"/>
      <c r="L12334" s="3085"/>
      <c r="M12334" s="3085"/>
      <c r="N12334" s="3085"/>
      <c r="P12334" s="3206"/>
    </row>
    <row r="12335" spans="1:16" s="3084" customFormat="1" ht="15">
      <c r="A12335" s="3085"/>
      <c r="K12335" s="3168"/>
      <c r="L12335" s="3085"/>
      <c r="M12335" s="3085"/>
      <c r="N12335" s="3085"/>
      <c r="P12335" s="3206"/>
    </row>
    <row r="12336" spans="1:16" s="3084" customFormat="1" ht="15">
      <c r="A12336" s="3085"/>
      <c r="K12336" s="3168"/>
      <c r="L12336" s="3085"/>
      <c r="M12336" s="3085"/>
      <c r="N12336" s="3085"/>
      <c r="P12336" s="3206"/>
    </row>
    <row r="12337" spans="1:16" s="3084" customFormat="1" ht="15">
      <c r="A12337" s="3085"/>
      <c r="K12337" s="3168"/>
      <c r="L12337" s="3085"/>
      <c r="M12337" s="3085"/>
      <c r="N12337" s="3085"/>
      <c r="P12337" s="3206"/>
    </row>
    <row r="12338" spans="1:16" s="3084" customFormat="1" ht="15">
      <c r="A12338" s="3085"/>
      <c r="K12338" s="3168"/>
      <c r="L12338" s="3085"/>
      <c r="M12338" s="3085"/>
      <c r="N12338" s="3085"/>
      <c r="P12338" s="3206"/>
    </row>
    <row r="12339" spans="1:16" s="3084" customFormat="1" ht="15">
      <c r="A12339" s="3085"/>
      <c r="K12339" s="3168"/>
      <c r="L12339" s="3085"/>
      <c r="M12339" s="3085"/>
      <c r="N12339" s="3085"/>
      <c r="P12339" s="3206"/>
    </row>
    <row r="12340" spans="1:16" s="3084" customFormat="1" ht="15">
      <c r="A12340" s="3085"/>
      <c r="K12340" s="3168"/>
      <c r="L12340" s="3085"/>
      <c r="M12340" s="3085"/>
      <c r="N12340" s="3085"/>
      <c r="P12340" s="3206"/>
    </row>
    <row r="12341" spans="1:16" s="3084" customFormat="1" ht="15">
      <c r="A12341" s="3085"/>
      <c r="K12341" s="3168"/>
      <c r="L12341" s="3085"/>
      <c r="M12341" s="3085"/>
      <c r="N12341" s="3085"/>
      <c r="P12341" s="3206"/>
    </row>
    <row r="12342" spans="1:16" s="3084" customFormat="1" ht="15">
      <c r="A12342" s="3085"/>
      <c r="K12342" s="3168"/>
      <c r="L12342" s="3085"/>
      <c r="M12342" s="3085"/>
      <c r="N12342" s="3085"/>
      <c r="P12342" s="3206"/>
    </row>
    <row r="12343" spans="1:16" s="3084" customFormat="1" ht="15">
      <c r="A12343" s="3085"/>
      <c r="K12343" s="3168"/>
      <c r="L12343" s="3085"/>
      <c r="M12343" s="3085"/>
      <c r="N12343" s="3085"/>
      <c r="P12343" s="3206"/>
    </row>
    <row r="12344" spans="1:16" s="3084" customFormat="1" ht="15">
      <c r="A12344" s="3085"/>
      <c r="K12344" s="3168"/>
      <c r="L12344" s="3085"/>
      <c r="M12344" s="3085"/>
      <c r="N12344" s="3085"/>
      <c r="P12344" s="3206"/>
    </row>
    <row r="12345" spans="1:16" s="3084" customFormat="1" ht="15">
      <c r="A12345" s="3085"/>
      <c r="K12345" s="3168"/>
      <c r="L12345" s="3085"/>
      <c r="M12345" s="3085"/>
      <c r="N12345" s="3085"/>
      <c r="P12345" s="3206"/>
    </row>
    <row r="12346" spans="1:16" s="3084" customFormat="1" ht="15">
      <c r="A12346" s="3085"/>
      <c r="K12346" s="3168"/>
      <c r="L12346" s="3085"/>
      <c r="M12346" s="3085"/>
      <c r="N12346" s="3085"/>
      <c r="P12346" s="3206"/>
    </row>
    <row r="12347" spans="1:16" s="3084" customFormat="1" ht="15">
      <c r="A12347" s="3085"/>
      <c r="K12347" s="3168"/>
      <c r="L12347" s="3085"/>
      <c r="M12347" s="3085"/>
      <c r="N12347" s="3085"/>
      <c r="P12347" s="3206"/>
    </row>
    <row r="12348" spans="1:16" s="3084" customFormat="1" ht="15">
      <c r="A12348" s="3085"/>
      <c r="K12348" s="3168"/>
      <c r="L12348" s="3085"/>
      <c r="M12348" s="3085"/>
      <c r="N12348" s="3085"/>
      <c r="P12348" s="3206"/>
    </row>
    <row r="12349" spans="1:16" s="3084" customFormat="1" ht="15">
      <c r="A12349" s="3085"/>
      <c r="K12349" s="3168"/>
      <c r="L12349" s="3085"/>
      <c r="M12349" s="3085"/>
      <c r="N12349" s="3085"/>
      <c r="P12349" s="3206"/>
    </row>
    <row r="12350" spans="1:16" s="3084" customFormat="1" ht="15">
      <c r="A12350" s="3085"/>
      <c r="K12350" s="3168"/>
      <c r="L12350" s="3085"/>
      <c r="M12350" s="3085"/>
      <c r="N12350" s="3085"/>
      <c r="P12350" s="3206"/>
    </row>
    <row r="12351" spans="1:16" s="3084" customFormat="1" ht="15">
      <c r="A12351" s="3085"/>
      <c r="K12351" s="3168"/>
      <c r="L12351" s="3085"/>
      <c r="M12351" s="3085"/>
      <c r="N12351" s="3085"/>
      <c r="P12351" s="3206"/>
    </row>
    <row r="12352" spans="1:16" s="3084" customFormat="1" ht="15">
      <c r="A12352" s="3085"/>
      <c r="K12352" s="3168"/>
      <c r="L12352" s="3085"/>
      <c r="M12352" s="3085"/>
      <c r="N12352" s="3085"/>
      <c r="P12352" s="3206"/>
    </row>
    <row r="12353" spans="1:16" s="3084" customFormat="1" ht="15">
      <c r="A12353" s="3085"/>
      <c r="K12353" s="3168"/>
      <c r="L12353" s="3085"/>
      <c r="M12353" s="3085"/>
      <c r="N12353" s="3085"/>
      <c r="P12353" s="3206"/>
    </row>
    <row r="12354" spans="1:16" s="3084" customFormat="1" ht="15">
      <c r="A12354" s="3085"/>
      <c r="K12354" s="3168"/>
      <c r="L12354" s="3085"/>
      <c r="M12354" s="3085"/>
      <c r="N12354" s="3085"/>
      <c r="P12354" s="3206"/>
    </row>
    <row r="12355" spans="1:16" s="3084" customFormat="1" ht="15">
      <c r="A12355" s="3085"/>
      <c r="K12355" s="3168"/>
      <c r="L12355" s="3085"/>
      <c r="M12355" s="3085"/>
      <c r="N12355" s="3085"/>
      <c r="P12355" s="3206"/>
    </row>
    <row r="12356" spans="1:16" s="3084" customFormat="1" ht="15">
      <c r="A12356" s="3085"/>
      <c r="K12356" s="3168"/>
      <c r="L12356" s="3085"/>
      <c r="M12356" s="3085"/>
      <c r="N12356" s="3085"/>
      <c r="P12356" s="3206"/>
    </row>
    <row r="12357" spans="1:16" s="3084" customFormat="1" ht="15">
      <c r="A12357" s="3085"/>
      <c r="K12357" s="3168"/>
      <c r="L12357" s="3085"/>
      <c r="M12357" s="3085"/>
      <c r="N12357" s="3085"/>
      <c r="P12357" s="3206"/>
    </row>
    <row r="12358" spans="1:16" s="3084" customFormat="1" ht="15">
      <c r="A12358" s="3085"/>
      <c r="K12358" s="3168"/>
      <c r="L12358" s="3085"/>
      <c r="M12358" s="3085"/>
      <c r="N12358" s="3085"/>
      <c r="P12358" s="3206"/>
    </row>
    <row r="12359" spans="1:16" s="3084" customFormat="1" ht="15">
      <c r="A12359" s="3085"/>
      <c r="K12359" s="3168"/>
      <c r="L12359" s="3085"/>
      <c r="M12359" s="3085"/>
      <c r="N12359" s="3085"/>
      <c r="P12359" s="3206"/>
    </row>
    <row r="12360" spans="1:16" s="3084" customFormat="1" ht="15">
      <c r="A12360" s="3085"/>
      <c r="K12360" s="3168"/>
      <c r="L12360" s="3085"/>
      <c r="M12360" s="3085"/>
      <c r="N12360" s="3085"/>
      <c r="P12360" s="3206"/>
    </row>
    <row r="12361" spans="1:16" s="3084" customFormat="1" ht="15">
      <c r="A12361" s="3085"/>
      <c r="K12361" s="3168"/>
      <c r="L12361" s="3085"/>
      <c r="M12361" s="3085"/>
      <c r="N12361" s="3085"/>
      <c r="P12361" s="3206"/>
    </row>
    <row r="12362" spans="1:16" s="3084" customFormat="1" ht="15">
      <c r="A12362" s="3085"/>
      <c r="K12362" s="3168"/>
      <c r="L12362" s="3085"/>
      <c r="M12362" s="3085"/>
      <c r="N12362" s="3085"/>
      <c r="P12362" s="3206"/>
    </row>
    <row r="12363" spans="1:16" s="3084" customFormat="1" ht="15">
      <c r="A12363" s="3085"/>
      <c r="K12363" s="3168"/>
      <c r="L12363" s="3085"/>
      <c r="M12363" s="3085"/>
      <c r="N12363" s="3085"/>
      <c r="P12363" s="3206"/>
    </row>
    <row r="12364" spans="1:16" s="3084" customFormat="1" ht="15">
      <c r="A12364" s="3085"/>
      <c r="K12364" s="3168"/>
      <c r="L12364" s="3085"/>
      <c r="M12364" s="3085"/>
      <c r="N12364" s="3085"/>
      <c r="P12364" s="3206"/>
    </row>
    <row r="12365" spans="1:16" s="3084" customFormat="1" ht="15">
      <c r="A12365" s="3085"/>
      <c r="K12365" s="3168"/>
      <c r="L12365" s="3085"/>
      <c r="M12365" s="3085"/>
      <c r="N12365" s="3085"/>
      <c r="P12365" s="3206"/>
    </row>
    <row r="12366" spans="1:16" s="3084" customFormat="1" ht="15">
      <c r="A12366" s="3085"/>
      <c r="K12366" s="3168"/>
      <c r="L12366" s="3085"/>
      <c r="M12366" s="3085"/>
      <c r="N12366" s="3085"/>
      <c r="P12366" s="3206"/>
    </row>
    <row r="12367" spans="1:16" s="3084" customFormat="1" ht="15">
      <c r="A12367" s="3085"/>
      <c r="K12367" s="3168"/>
      <c r="L12367" s="3085"/>
      <c r="M12367" s="3085"/>
      <c r="N12367" s="3085"/>
      <c r="P12367" s="3206"/>
    </row>
    <row r="12368" spans="1:16" s="3084" customFormat="1" ht="15">
      <c r="A12368" s="3085"/>
      <c r="K12368" s="3168"/>
      <c r="L12368" s="3085"/>
      <c r="M12368" s="3085"/>
      <c r="N12368" s="3085"/>
      <c r="P12368" s="3206"/>
    </row>
    <row r="12369" spans="1:16" s="3084" customFormat="1" ht="15">
      <c r="A12369" s="3085"/>
      <c r="K12369" s="3168"/>
      <c r="L12369" s="3085"/>
      <c r="M12369" s="3085"/>
      <c r="N12369" s="3085"/>
      <c r="P12369" s="3206"/>
    </row>
    <row r="12370" spans="1:16" s="3084" customFormat="1" ht="15">
      <c r="A12370" s="3085"/>
      <c r="K12370" s="3168"/>
      <c r="L12370" s="3085"/>
      <c r="M12370" s="3085"/>
      <c r="N12370" s="3085"/>
      <c r="P12370" s="3206"/>
    </row>
    <row r="12371" spans="1:16" s="3084" customFormat="1" ht="15">
      <c r="A12371" s="3085"/>
      <c r="K12371" s="3168"/>
      <c r="L12371" s="3085"/>
      <c r="M12371" s="3085"/>
      <c r="N12371" s="3085"/>
      <c r="P12371" s="3206"/>
    </row>
    <row r="12372" spans="1:16" s="3084" customFormat="1" ht="15">
      <c r="A12372" s="3085"/>
      <c r="K12372" s="3168"/>
      <c r="L12372" s="3085"/>
      <c r="M12372" s="3085"/>
      <c r="N12372" s="3085"/>
      <c r="P12372" s="3206"/>
    </row>
    <row r="12373" spans="1:16" s="3084" customFormat="1" ht="15">
      <c r="A12373" s="3085"/>
      <c r="K12373" s="3168"/>
      <c r="L12373" s="3085"/>
      <c r="M12373" s="3085"/>
      <c r="N12373" s="3085"/>
      <c r="P12373" s="3206"/>
    </row>
    <row r="12374" spans="1:16" s="3084" customFormat="1" ht="15">
      <c r="A12374" s="3085"/>
      <c r="K12374" s="3168"/>
      <c r="L12374" s="3085"/>
      <c r="M12374" s="3085"/>
      <c r="N12374" s="3085"/>
      <c r="P12374" s="3206"/>
    </row>
    <row r="12375" spans="1:16" s="3084" customFormat="1" ht="15">
      <c r="A12375" s="3085"/>
      <c r="K12375" s="3168"/>
      <c r="L12375" s="3085"/>
      <c r="M12375" s="3085"/>
      <c r="N12375" s="3085"/>
      <c r="P12375" s="3206"/>
    </row>
    <row r="12376" spans="1:16" s="3084" customFormat="1" ht="15">
      <c r="A12376" s="3085"/>
      <c r="K12376" s="3168"/>
      <c r="L12376" s="3085"/>
      <c r="M12376" s="3085"/>
      <c r="N12376" s="3085"/>
      <c r="P12376" s="3206"/>
    </row>
    <row r="12377" spans="1:16" s="3084" customFormat="1" ht="15">
      <c r="A12377" s="3085"/>
      <c r="K12377" s="3168"/>
      <c r="L12377" s="3085"/>
      <c r="M12377" s="3085"/>
      <c r="N12377" s="3085"/>
      <c r="P12377" s="3206"/>
    </row>
    <row r="12378" spans="1:16" s="3084" customFormat="1" ht="15">
      <c r="A12378" s="3085"/>
      <c r="K12378" s="3168"/>
      <c r="L12378" s="3085"/>
      <c r="M12378" s="3085"/>
      <c r="N12378" s="3085"/>
      <c r="P12378" s="3206"/>
    </row>
    <row r="12379" spans="1:16" s="3084" customFormat="1" ht="15">
      <c r="A12379" s="3085"/>
      <c r="K12379" s="3168"/>
      <c r="L12379" s="3085"/>
      <c r="M12379" s="3085"/>
      <c r="N12379" s="3085"/>
      <c r="P12379" s="3206"/>
    </row>
    <row r="12380" spans="1:16" s="3084" customFormat="1" ht="15">
      <c r="A12380" s="3085"/>
      <c r="K12380" s="3168"/>
      <c r="L12380" s="3085"/>
      <c r="M12380" s="3085"/>
      <c r="N12380" s="3085"/>
      <c r="P12380" s="3206"/>
    </row>
    <row r="12381" spans="1:16" s="3084" customFormat="1" ht="15">
      <c r="A12381" s="3085"/>
      <c r="K12381" s="3168"/>
      <c r="L12381" s="3085"/>
      <c r="M12381" s="3085"/>
      <c r="N12381" s="3085"/>
      <c r="P12381" s="3206"/>
    </row>
    <row r="12382" spans="1:16" s="3084" customFormat="1" ht="15">
      <c r="A12382" s="3085"/>
      <c r="K12382" s="3168"/>
      <c r="L12382" s="3085"/>
      <c r="M12382" s="3085"/>
      <c r="N12382" s="3085"/>
      <c r="P12382" s="3206"/>
    </row>
    <row r="12383" spans="1:16" s="3084" customFormat="1" ht="15">
      <c r="A12383" s="3085"/>
      <c r="K12383" s="3168"/>
      <c r="L12383" s="3085"/>
      <c r="M12383" s="3085"/>
      <c r="N12383" s="3085"/>
      <c r="P12383" s="3206"/>
    </row>
    <row r="12384" spans="1:16" s="3084" customFormat="1" ht="15">
      <c r="A12384" s="3085"/>
      <c r="K12384" s="3168"/>
      <c r="L12384" s="3085"/>
      <c r="M12384" s="3085"/>
      <c r="N12384" s="3085"/>
      <c r="P12384" s="3206"/>
    </row>
    <row r="12385" spans="1:16" s="3084" customFormat="1" ht="15">
      <c r="A12385" s="3085"/>
      <c r="K12385" s="3168"/>
      <c r="L12385" s="3085"/>
      <c r="M12385" s="3085"/>
      <c r="N12385" s="3085"/>
      <c r="P12385" s="3206"/>
    </row>
    <row r="12386" spans="1:16" s="3084" customFormat="1" ht="15">
      <c r="A12386" s="3085"/>
      <c r="K12386" s="3168"/>
      <c r="L12386" s="3085"/>
      <c r="M12386" s="3085"/>
      <c r="N12386" s="3085"/>
      <c r="P12386" s="3206"/>
    </row>
    <row r="12387" spans="1:16" s="3084" customFormat="1" ht="15">
      <c r="A12387" s="3085"/>
      <c r="K12387" s="3168"/>
      <c r="L12387" s="3085"/>
      <c r="M12387" s="3085"/>
      <c r="N12387" s="3085"/>
      <c r="P12387" s="3206"/>
    </row>
    <row r="12388" spans="1:16" s="3084" customFormat="1" ht="15">
      <c r="A12388" s="3085"/>
      <c r="K12388" s="3168"/>
      <c r="L12388" s="3085"/>
      <c r="M12388" s="3085"/>
      <c r="N12388" s="3085"/>
      <c r="P12388" s="3206"/>
    </row>
    <row r="12389" spans="1:16" s="3084" customFormat="1" ht="15">
      <c r="A12389" s="3085"/>
      <c r="K12389" s="3168"/>
      <c r="L12389" s="3085"/>
      <c r="M12389" s="3085"/>
      <c r="N12389" s="3085"/>
      <c r="P12389" s="3206"/>
    </row>
    <row r="12390" spans="1:16" s="3084" customFormat="1" ht="15">
      <c r="A12390" s="3085"/>
      <c r="K12390" s="3168"/>
      <c r="L12390" s="3085"/>
      <c r="M12390" s="3085"/>
      <c r="N12390" s="3085"/>
      <c r="P12390" s="3206"/>
    </row>
    <row r="12391" spans="1:16" s="3084" customFormat="1" ht="15">
      <c r="A12391" s="3085"/>
      <c r="K12391" s="3168"/>
      <c r="L12391" s="3085"/>
      <c r="M12391" s="3085"/>
      <c r="N12391" s="3085"/>
      <c r="P12391" s="3206"/>
    </row>
    <row r="12392" spans="1:16" s="3084" customFormat="1" ht="15">
      <c r="A12392" s="3085"/>
      <c r="K12392" s="3168"/>
      <c r="L12392" s="3085"/>
      <c r="M12392" s="3085"/>
      <c r="N12392" s="3085"/>
      <c r="P12392" s="3206"/>
    </row>
    <row r="12393" spans="1:16" s="3084" customFormat="1" ht="15">
      <c r="A12393" s="3085"/>
      <c r="K12393" s="3168"/>
      <c r="L12393" s="3085"/>
      <c r="M12393" s="3085"/>
      <c r="N12393" s="3085"/>
      <c r="P12393" s="3206"/>
    </row>
    <row r="12394" spans="1:16" s="3084" customFormat="1" ht="15">
      <c r="A12394" s="3085"/>
      <c r="K12394" s="3168"/>
      <c r="L12394" s="3085"/>
      <c r="M12394" s="3085"/>
      <c r="N12394" s="3085"/>
      <c r="P12394" s="3206"/>
    </row>
    <row r="12395" spans="1:16" s="3084" customFormat="1" ht="15">
      <c r="A12395" s="3085"/>
      <c r="K12395" s="3168"/>
      <c r="L12395" s="3085"/>
      <c r="M12395" s="3085"/>
      <c r="N12395" s="3085"/>
      <c r="P12395" s="3206"/>
    </row>
    <row r="12396" spans="1:16" s="3084" customFormat="1" ht="15">
      <c r="A12396" s="3085"/>
      <c r="K12396" s="3168"/>
      <c r="L12396" s="3085"/>
      <c r="M12396" s="3085"/>
      <c r="N12396" s="3085"/>
      <c r="P12396" s="3206"/>
    </row>
    <row r="12397" spans="1:16" s="3084" customFormat="1" ht="15">
      <c r="A12397" s="3085"/>
      <c r="K12397" s="3168"/>
      <c r="L12397" s="3085"/>
      <c r="M12397" s="3085"/>
      <c r="N12397" s="3085"/>
      <c r="P12397" s="3206"/>
    </row>
    <row r="12398" spans="1:16" s="3084" customFormat="1" ht="15">
      <c r="A12398" s="3085"/>
      <c r="K12398" s="3168"/>
      <c r="L12398" s="3085"/>
      <c r="M12398" s="3085"/>
      <c r="N12398" s="3085"/>
      <c r="P12398" s="3206"/>
    </row>
    <row r="12399" spans="1:16" s="3084" customFormat="1" ht="15">
      <c r="A12399" s="3085"/>
      <c r="K12399" s="3168"/>
      <c r="L12399" s="3085"/>
      <c r="M12399" s="3085"/>
      <c r="N12399" s="3085"/>
      <c r="P12399" s="3206"/>
    </row>
    <row r="12400" spans="1:16" s="3084" customFormat="1" ht="15">
      <c r="A12400" s="3085"/>
      <c r="K12400" s="3168"/>
      <c r="L12400" s="3085"/>
      <c r="M12400" s="3085"/>
      <c r="N12400" s="3085"/>
      <c r="P12400" s="3206"/>
    </row>
    <row r="12401" spans="1:16" s="3084" customFormat="1" ht="15">
      <c r="A12401" s="3085"/>
      <c r="K12401" s="3168"/>
      <c r="L12401" s="3085"/>
      <c r="M12401" s="3085"/>
      <c r="N12401" s="3085"/>
      <c r="P12401" s="3206"/>
    </row>
    <row r="12402" spans="1:16" s="3084" customFormat="1" ht="15">
      <c r="A12402" s="3085"/>
      <c r="K12402" s="3168"/>
      <c r="L12402" s="3085"/>
      <c r="M12402" s="3085"/>
      <c r="N12402" s="3085"/>
      <c r="P12402" s="3206"/>
    </row>
    <row r="12403" spans="1:16" s="3084" customFormat="1" ht="15">
      <c r="A12403" s="3085"/>
      <c r="K12403" s="3168"/>
      <c r="L12403" s="3085"/>
      <c r="M12403" s="3085"/>
      <c r="N12403" s="3085"/>
      <c r="P12403" s="3206"/>
    </row>
    <row r="12404" spans="1:16" s="3084" customFormat="1" ht="15">
      <c r="A12404" s="3085"/>
      <c r="K12404" s="3168"/>
      <c r="L12404" s="3085"/>
      <c r="M12404" s="3085"/>
      <c r="N12404" s="3085"/>
      <c r="P12404" s="3206"/>
    </row>
    <row r="12405" spans="1:16" s="3084" customFormat="1" ht="15">
      <c r="A12405" s="3085"/>
      <c r="K12405" s="3168"/>
      <c r="L12405" s="3085"/>
      <c r="M12405" s="3085"/>
      <c r="N12405" s="3085"/>
      <c r="P12405" s="3206"/>
    </row>
    <row r="12406" spans="1:16" s="3084" customFormat="1" ht="15">
      <c r="A12406" s="3085"/>
      <c r="K12406" s="3168"/>
      <c r="L12406" s="3085"/>
      <c r="M12406" s="3085"/>
      <c r="N12406" s="3085"/>
      <c r="P12406" s="3206"/>
    </row>
    <row r="12407" spans="1:16" s="3084" customFormat="1" ht="15">
      <c r="A12407" s="3085"/>
      <c r="K12407" s="3168"/>
      <c r="L12407" s="3085"/>
      <c r="M12407" s="3085"/>
      <c r="N12407" s="3085"/>
      <c r="P12407" s="3206"/>
    </row>
    <row r="12408" spans="1:16" s="3084" customFormat="1" ht="15">
      <c r="A12408" s="3085"/>
      <c r="K12408" s="3168"/>
      <c r="L12408" s="3085"/>
      <c r="M12408" s="3085"/>
      <c r="N12408" s="3085"/>
      <c r="P12408" s="3206"/>
    </row>
    <row r="12409" spans="1:16" s="3084" customFormat="1" ht="15">
      <c r="A12409" s="3085"/>
      <c r="K12409" s="3168"/>
      <c r="L12409" s="3085"/>
      <c r="M12409" s="3085"/>
      <c r="N12409" s="3085"/>
      <c r="P12409" s="3206"/>
    </row>
    <row r="12410" spans="1:16" s="3084" customFormat="1" ht="15">
      <c r="A12410" s="3085"/>
      <c r="K12410" s="3168"/>
      <c r="L12410" s="3085"/>
      <c r="M12410" s="3085"/>
      <c r="N12410" s="3085"/>
      <c r="P12410" s="3206"/>
    </row>
    <row r="12411" spans="1:16" s="3084" customFormat="1" ht="15">
      <c r="A12411" s="3085"/>
      <c r="K12411" s="3168"/>
      <c r="L12411" s="3085"/>
      <c r="M12411" s="3085"/>
      <c r="N12411" s="3085"/>
      <c r="P12411" s="3206"/>
    </row>
    <row r="12412" spans="1:16" s="3084" customFormat="1" ht="15">
      <c r="A12412" s="3085"/>
      <c r="K12412" s="3168"/>
      <c r="L12412" s="3085"/>
      <c r="M12412" s="3085"/>
      <c r="N12412" s="3085"/>
      <c r="P12412" s="3206"/>
    </row>
    <row r="12413" spans="1:16" s="3084" customFormat="1" ht="15">
      <c r="A12413" s="3085"/>
      <c r="K12413" s="3168"/>
      <c r="L12413" s="3085"/>
      <c r="M12413" s="3085"/>
      <c r="N12413" s="3085"/>
      <c r="P12413" s="3206"/>
    </row>
    <row r="12414" spans="1:16" s="3084" customFormat="1" ht="15">
      <c r="A12414" s="3085"/>
      <c r="K12414" s="3168"/>
      <c r="L12414" s="3085"/>
      <c r="M12414" s="3085"/>
      <c r="N12414" s="3085"/>
      <c r="P12414" s="3206"/>
    </row>
    <row r="12415" spans="1:16" s="3084" customFormat="1" ht="15">
      <c r="A12415" s="3085"/>
      <c r="K12415" s="3168"/>
      <c r="L12415" s="3085"/>
      <c r="M12415" s="3085"/>
      <c r="N12415" s="3085"/>
      <c r="P12415" s="3206"/>
    </row>
    <row r="12416" spans="1:16" s="3084" customFormat="1" ht="15">
      <c r="A12416" s="3085"/>
      <c r="K12416" s="3168"/>
      <c r="L12416" s="3085"/>
      <c r="M12416" s="3085"/>
      <c r="N12416" s="3085"/>
      <c r="P12416" s="3206"/>
    </row>
    <row r="12417" spans="1:16" s="3084" customFormat="1" ht="15">
      <c r="A12417" s="3085"/>
      <c r="K12417" s="3168"/>
      <c r="L12417" s="3085"/>
      <c r="M12417" s="3085"/>
      <c r="N12417" s="3085"/>
      <c r="P12417" s="3206"/>
    </row>
    <row r="12418" spans="1:16" s="3084" customFormat="1" ht="15">
      <c r="A12418" s="3085"/>
      <c r="K12418" s="3168"/>
      <c r="L12418" s="3085"/>
      <c r="M12418" s="3085"/>
      <c r="N12418" s="3085"/>
      <c r="P12418" s="3206"/>
    </row>
    <row r="12419" spans="1:16" s="3084" customFormat="1" ht="15">
      <c r="A12419" s="3085"/>
      <c r="K12419" s="3168"/>
      <c r="L12419" s="3085"/>
      <c r="M12419" s="3085"/>
      <c r="N12419" s="3085"/>
      <c r="P12419" s="3206"/>
    </row>
    <row r="12420" spans="1:16" s="3084" customFormat="1" ht="15">
      <c r="A12420" s="3085"/>
      <c r="K12420" s="3168"/>
      <c r="L12420" s="3085"/>
      <c r="M12420" s="3085"/>
      <c r="N12420" s="3085"/>
      <c r="P12420" s="3206"/>
    </row>
    <row r="12421" spans="1:16" s="3084" customFormat="1" ht="15">
      <c r="A12421" s="3085"/>
      <c r="K12421" s="3168"/>
      <c r="L12421" s="3085"/>
      <c r="M12421" s="3085"/>
      <c r="N12421" s="3085"/>
      <c r="P12421" s="3206"/>
    </row>
    <row r="12422" spans="1:16" s="3084" customFormat="1" ht="15">
      <c r="A12422" s="3085"/>
      <c r="K12422" s="3168"/>
      <c r="L12422" s="3085"/>
      <c r="M12422" s="3085"/>
      <c r="N12422" s="3085"/>
      <c r="P12422" s="3206"/>
    </row>
    <row r="12423" spans="1:16" s="3084" customFormat="1" ht="15">
      <c r="A12423" s="3085"/>
      <c r="K12423" s="3168"/>
      <c r="L12423" s="3085"/>
      <c r="M12423" s="3085"/>
      <c r="N12423" s="3085"/>
      <c r="P12423" s="3206"/>
    </row>
    <row r="12424" spans="1:16" s="3084" customFormat="1" ht="15">
      <c r="A12424" s="3085"/>
      <c r="K12424" s="3168"/>
      <c r="L12424" s="3085"/>
      <c r="M12424" s="3085"/>
      <c r="N12424" s="3085"/>
      <c r="P12424" s="3206"/>
    </row>
    <row r="12425" spans="1:16" s="3084" customFormat="1" ht="15">
      <c r="A12425" s="3085"/>
      <c r="K12425" s="3168"/>
      <c r="L12425" s="3085"/>
      <c r="M12425" s="3085"/>
      <c r="N12425" s="3085"/>
      <c r="P12425" s="3206"/>
    </row>
    <row r="12426" spans="1:16" s="3084" customFormat="1" ht="15">
      <c r="A12426" s="3085"/>
      <c r="K12426" s="3168"/>
      <c r="L12426" s="3085"/>
      <c r="M12426" s="3085"/>
      <c r="N12426" s="3085"/>
      <c r="P12426" s="3206"/>
    </row>
    <row r="12427" spans="1:16" s="3084" customFormat="1" ht="15">
      <c r="A12427" s="3085"/>
      <c r="K12427" s="3168"/>
      <c r="L12427" s="3085"/>
      <c r="M12427" s="3085"/>
      <c r="N12427" s="3085"/>
      <c r="P12427" s="3206"/>
    </row>
    <row r="12428" spans="1:16" s="3084" customFormat="1" ht="15">
      <c r="A12428" s="3085"/>
      <c r="K12428" s="3168"/>
      <c r="L12428" s="3085"/>
      <c r="M12428" s="3085"/>
      <c r="N12428" s="3085"/>
      <c r="P12428" s="3206"/>
    </row>
    <row r="12429" spans="1:16" s="3084" customFormat="1" ht="15">
      <c r="A12429" s="3085"/>
      <c r="K12429" s="3168"/>
      <c r="L12429" s="3085"/>
      <c r="M12429" s="3085"/>
      <c r="N12429" s="3085"/>
      <c r="P12429" s="3206"/>
    </row>
    <row r="12430" spans="1:16" s="3084" customFormat="1" ht="15">
      <c r="A12430" s="3085"/>
      <c r="K12430" s="3168"/>
      <c r="L12430" s="3085"/>
      <c r="M12430" s="3085"/>
      <c r="N12430" s="3085"/>
      <c r="P12430" s="3206"/>
    </row>
    <row r="12431" spans="1:16" s="3084" customFormat="1" ht="15">
      <c r="A12431" s="3085"/>
      <c r="K12431" s="3168"/>
      <c r="L12431" s="3085"/>
      <c r="M12431" s="3085"/>
      <c r="N12431" s="3085"/>
      <c r="P12431" s="3206"/>
    </row>
    <row r="12432" spans="1:16" s="3084" customFormat="1" ht="15">
      <c r="A12432" s="3085"/>
      <c r="K12432" s="3168"/>
      <c r="L12432" s="3085"/>
      <c r="M12432" s="3085"/>
      <c r="N12432" s="3085"/>
      <c r="P12432" s="3206"/>
    </row>
    <row r="12433" spans="1:16" s="3084" customFormat="1" ht="15">
      <c r="A12433" s="3085"/>
      <c r="K12433" s="3168"/>
      <c r="L12433" s="3085"/>
      <c r="M12433" s="3085"/>
      <c r="N12433" s="3085"/>
      <c r="P12433" s="3206"/>
    </row>
    <row r="12434" spans="1:16" s="3084" customFormat="1" ht="15">
      <c r="A12434" s="3085"/>
      <c r="K12434" s="3168"/>
      <c r="L12434" s="3085"/>
      <c r="M12434" s="3085"/>
      <c r="N12434" s="3085"/>
      <c r="P12434" s="3206"/>
    </row>
    <row r="12435" spans="1:16" s="3084" customFormat="1" ht="15">
      <c r="A12435" s="3085"/>
      <c r="K12435" s="3168"/>
      <c r="L12435" s="3085"/>
      <c r="M12435" s="3085"/>
      <c r="N12435" s="3085"/>
      <c r="P12435" s="3206"/>
    </row>
    <row r="12436" spans="1:16" s="3084" customFormat="1" ht="15">
      <c r="A12436" s="3085"/>
      <c r="K12436" s="3168"/>
      <c r="L12436" s="3085"/>
      <c r="M12436" s="3085"/>
      <c r="N12436" s="3085"/>
      <c r="P12436" s="3206"/>
    </row>
    <row r="12437" spans="1:16" s="3084" customFormat="1" ht="15">
      <c r="A12437" s="3085"/>
      <c r="K12437" s="3168"/>
      <c r="L12437" s="3085"/>
      <c r="M12437" s="3085"/>
      <c r="N12437" s="3085"/>
      <c r="P12437" s="3206"/>
    </row>
    <row r="12438" spans="1:16" s="3084" customFormat="1" ht="15">
      <c r="A12438" s="3085"/>
      <c r="K12438" s="3168"/>
      <c r="L12438" s="3085"/>
      <c r="M12438" s="3085"/>
      <c r="N12438" s="3085"/>
      <c r="P12438" s="3206"/>
    </row>
    <row r="12439" spans="1:16" s="3084" customFormat="1" ht="15">
      <c r="A12439" s="3085"/>
      <c r="K12439" s="3168"/>
      <c r="L12439" s="3085"/>
      <c r="M12439" s="3085"/>
      <c r="N12439" s="3085"/>
      <c r="P12439" s="3206"/>
    </row>
    <row r="12440" spans="1:16" s="3084" customFormat="1" ht="15">
      <c r="A12440" s="3085"/>
      <c r="K12440" s="3168"/>
      <c r="L12440" s="3085"/>
      <c r="M12440" s="3085"/>
      <c r="N12440" s="3085"/>
      <c r="P12440" s="3206"/>
    </row>
    <row r="12441" spans="1:16" s="3084" customFormat="1" ht="15">
      <c r="A12441" s="3085"/>
      <c r="K12441" s="3168"/>
      <c r="L12441" s="3085"/>
      <c r="M12441" s="3085"/>
      <c r="N12441" s="3085"/>
      <c r="P12441" s="3206"/>
    </row>
    <row r="12442" spans="1:16" s="3084" customFormat="1" ht="15">
      <c r="A12442" s="3085"/>
      <c r="K12442" s="3168"/>
      <c r="L12442" s="3085"/>
      <c r="M12442" s="3085"/>
      <c r="N12442" s="3085"/>
      <c r="P12442" s="3206"/>
    </row>
    <row r="12443" spans="1:16" s="3084" customFormat="1" ht="15">
      <c r="A12443" s="3085"/>
      <c r="K12443" s="3168"/>
      <c r="L12443" s="3085"/>
      <c r="M12443" s="3085"/>
      <c r="N12443" s="3085"/>
      <c r="P12443" s="3206"/>
    </row>
    <row r="12444" spans="1:16" s="3084" customFormat="1" ht="15">
      <c r="A12444" s="3085"/>
      <c r="K12444" s="3168"/>
      <c r="L12444" s="3085"/>
      <c r="M12444" s="3085"/>
      <c r="N12444" s="3085"/>
      <c r="P12444" s="3206"/>
    </row>
    <row r="12445" spans="1:16" s="3084" customFormat="1" ht="15">
      <c r="A12445" s="3085"/>
      <c r="K12445" s="3168"/>
      <c r="L12445" s="3085"/>
      <c r="M12445" s="3085"/>
      <c r="N12445" s="3085"/>
      <c r="P12445" s="3206"/>
    </row>
    <row r="12446" spans="1:16" s="3084" customFormat="1" ht="15">
      <c r="A12446" s="3085"/>
      <c r="K12446" s="3168"/>
      <c r="L12446" s="3085"/>
      <c r="M12446" s="3085"/>
      <c r="N12446" s="3085"/>
      <c r="P12446" s="3206"/>
    </row>
    <row r="12447" spans="1:16" s="3084" customFormat="1" ht="15">
      <c r="A12447" s="3085"/>
      <c r="K12447" s="3168"/>
      <c r="L12447" s="3085"/>
      <c r="M12447" s="3085"/>
      <c r="N12447" s="3085"/>
      <c r="P12447" s="3206"/>
    </row>
    <row r="12448" spans="1:16" s="3084" customFormat="1" ht="15">
      <c r="A12448" s="3085"/>
      <c r="K12448" s="3168"/>
      <c r="L12448" s="3085"/>
      <c r="M12448" s="3085"/>
      <c r="N12448" s="3085"/>
      <c r="P12448" s="3206"/>
    </row>
  </sheetData>
  <mergeCells count="13">
    <mergeCell ref="C106:D107"/>
    <mergeCell ref="N106:O107"/>
    <mergeCell ref="C1:D2"/>
    <mergeCell ref="N1:O2"/>
    <mergeCell ref="T7:AD8"/>
    <mergeCell ref="C48:D49"/>
    <mergeCell ref="N48:O49"/>
    <mergeCell ref="C142:D143"/>
    <mergeCell ref="N142:O143"/>
    <mergeCell ref="C187:D188"/>
    <mergeCell ref="N187:O188"/>
    <mergeCell ref="C229:D230"/>
    <mergeCell ref="N229:O230"/>
  </mergeCells>
  <printOptions horizontalCentered="1"/>
  <pageMargins left="0.75" right="0.75" top="0.5" bottom="0.38" header="0.25" footer="0.2"/>
  <pageSetup scale="50" pageOrder="overThenDown" orientation="landscape" r:id="rId1"/>
  <headerFooter alignWithMargins="0">
    <oddHeader>&amp;C&amp;A</oddHeader>
    <oddFooter>Page &amp;P of &amp;N</oddFooter>
  </headerFooter>
  <rowBreaks count="5" manualBreakCount="5">
    <brk id="47" max="21" man="1"/>
    <brk id="105" max="21" man="1"/>
    <brk id="141" max="21" man="1"/>
    <brk id="186" max="21" man="1"/>
    <brk id="228" max="21" man="1"/>
  </rowBreaks>
  <colBreaks count="1" manualBreakCount="1">
    <brk id="10"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5">
    <tabColor rgb="FF00B050"/>
  </sheetPr>
  <dimension ref="A1:S64"/>
  <sheetViews>
    <sheetView defaultGridColor="0" view="pageBreakPreview" topLeftCell="A13" colorId="22" zoomScale="60" zoomScaleNormal="85" workbookViewId="0">
      <selection activeCell="U31" sqref="U31"/>
    </sheetView>
  </sheetViews>
  <sheetFormatPr defaultColWidth="9.6640625" defaultRowHeight="15"/>
  <cols>
    <col min="1" max="1" width="4.6640625" style="2855" customWidth="1"/>
    <col min="2" max="3" width="14.6640625" style="2855" customWidth="1"/>
    <col min="4" max="6" width="13.6640625" style="2855" customWidth="1"/>
    <col min="7" max="8" width="14.6640625" style="2855" customWidth="1"/>
    <col min="9" max="9" width="2.6640625" style="2855" customWidth="1"/>
    <col min="10" max="10" width="9.6640625" style="2855"/>
    <col min="11" max="11" width="12.6640625" style="2855" customWidth="1"/>
    <col min="12" max="12" width="14.6640625" style="2855" customWidth="1"/>
    <col min="13" max="16" width="12.6640625" style="2855" customWidth="1"/>
    <col min="17" max="17" width="12.5546875" style="2855" customWidth="1"/>
    <col min="18" max="18" width="4.6640625" style="2855" customWidth="1"/>
    <col min="19" max="16384" width="9.6640625" style="2855"/>
  </cols>
  <sheetData>
    <row r="1" spans="1:18">
      <c r="A1" s="2858" t="s">
        <v>2817</v>
      </c>
      <c r="B1" s="2859"/>
      <c r="C1" s="2859"/>
      <c r="D1" s="2860"/>
      <c r="E1" s="2861" t="s">
        <v>3891</v>
      </c>
      <c r="F1" s="2859"/>
      <c r="G1" s="2862" t="s">
        <v>2819</v>
      </c>
      <c r="H1" s="2863" t="s">
        <v>2820</v>
      </c>
      <c r="I1" s="2864"/>
      <c r="J1" s="2858" t="s">
        <v>2817</v>
      </c>
      <c r="K1" s="2859"/>
      <c r="L1" s="2859"/>
      <c r="M1" s="2860"/>
      <c r="N1" s="2861" t="s">
        <v>3891</v>
      </c>
      <c r="O1" s="2859"/>
      <c r="P1" s="2862" t="s">
        <v>2819</v>
      </c>
      <c r="Q1" s="2865" t="s">
        <v>2820</v>
      </c>
      <c r="R1" s="2863"/>
    </row>
    <row r="2" spans="1:18">
      <c r="A2" s="2866" t="s">
        <v>4488</v>
      </c>
      <c r="B2" s="2864"/>
      <c r="C2" s="2864"/>
      <c r="D2" s="2864"/>
      <c r="E2" s="2867" t="s">
        <v>604</v>
      </c>
      <c r="F2" s="2864"/>
      <c r="G2" s="2868" t="s">
        <v>2821</v>
      </c>
      <c r="H2" s="2869">
        <v>42004</v>
      </c>
      <c r="I2" s="2864"/>
      <c r="J2" s="2866" t="s">
        <v>4488</v>
      </c>
      <c r="K2" s="2864"/>
      <c r="L2" s="2864"/>
      <c r="M2" s="2864"/>
      <c r="N2" s="2867" t="s">
        <v>604</v>
      </c>
      <c r="O2" s="2864"/>
      <c r="P2" s="2868" t="s">
        <v>2821</v>
      </c>
      <c r="Q2" s="2870">
        <v>42004</v>
      </c>
      <c r="R2" s="2871"/>
    </row>
    <row r="3" spans="1:18" ht="15" customHeight="1" thickBot="1">
      <c r="A3" s="2872"/>
      <c r="B3" s="2873"/>
      <c r="C3" s="2873"/>
      <c r="D3" s="2873"/>
      <c r="E3" s="2872" t="s">
        <v>292</v>
      </c>
      <c r="F3" s="2873"/>
      <c r="G3" s="2874"/>
      <c r="H3" s="2875"/>
      <c r="I3" s="2864"/>
      <c r="J3" s="2872"/>
      <c r="K3" s="2873"/>
      <c r="L3" s="2873"/>
      <c r="M3" s="2873"/>
      <c r="N3" s="2872" t="s">
        <v>292</v>
      </c>
      <c r="O3" s="2873"/>
      <c r="P3" s="2874"/>
      <c r="Q3" s="2876"/>
      <c r="R3" s="2877"/>
    </row>
    <row r="4" spans="1:18" ht="15" customHeight="1" thickBot="1">
      <c r="A4" s="424" t="s">
        <v>1147</v>
      </c>
      <c r="B4" s="425"/>
      <c r="C4" s="425"/>
      <c r="D4" s="2878"/>
      <c r="E4" s="2878"/>
      <c r="F4" s="2878"/>
      <c r="G4" s="2879"/>
      <c r="H4" s="2877"/>
      <c r="I4" s="2864"/>
      <c r="J4" s="424" t="s">
        <v>1148</v>
      </c>
      <c r="K4" s="425"/>
      <c r="L4" s="425"/>
      <c r="M4" s="2878"/>
      <c r="N4" s="2878"/>
      <c r="O4" s="2878"/>
      <c r="P4" s="2879"/>
      <c r="Q4" s="2879"/>
      <c r="R4" s="2877"/>
    </row>
    <row r="5" spans="1:18" ht="15.75">
      <c r="A5" s="43"/>
      <c r="B5" s="46"/>
      <c r="C5" s="46"/>
      <c r="D5" s="44"/>
      <c r="E5" s="44"/>
      <c r="F5" s="44"/>
      <c r="G5" s="262"/>
      <c r="H5" s="48"/>
      <c r="I5" s="2864"/>
      <c r="J5" s="43"/>
      <c r="K5" s="46"/>
      <c r="L5" s="46"/>
      <c r="M5" s="44"/>
      <c r="N5" s="44"/>
      <c r="O5" s="44"/>
      <c r="P5" s="262"/>
      <c r="Q5" s="262"/>
      <c r="R5" s="48"/>
    </row>
    <row r="6" spans="1:18">
      <c r="A6" s="47" t="s">
        <v>1149</v>
      </c>
      <c r="B6" s="11"/>
      <c r="C6" s="11"/>
      <c r="D6" s="11"/>
      <c r="E6" s="11" t="s">
        <v>1150</v>
      </c>
      <c r="F6" s="11"/>
      <c r="G6" s="11"/>
      <c r="H6" s="48"/>
      <c r="I6" s="2864"/>
      <c r="J6" s="47" t="s">
        <v>2749</v>
      </c>
      <c r="K6" s="11"/>
      <c r="L6" s="11"/>
      <c r="M6" s="11"/>
      <c r="N6" s="11" t="s">
        <v>2750</v>
      </c>
      <c r="O6" s="11"/>
      <c r="P6" s="11"/>
      <c r="Q6" s="11"/>
      <c r="R6" s="48"/>
    </row>
    <row r="7" spans="1:18">
      <c r="A7" s="47" t="s">
        <v>1455</v>
      </c>
      <c r="B7" s="11"/>
      <c r="C7" s="11"/>
      <c r="D7" s="11"/>
      <c r="E7" s="11" t="s">
        <v>1440</v>
      </c>
      <c r="F7" s="11"/>
      <c r="G7" s="11"/>
      <c r="H7" s="48"/>
      <c r="I7" s="2864"/>
      <c r="J7" s="47" t="s">
        <v>1867</v>
      </c>
      <c r="K7" s="11"/>
      <c r="L7" s="11"/>
      <c r="M7" s="11"/>
      <c r="N7" s="11" t="s">
        <v>1868</v>
      </c>
      <c r="O7" s="11"/>
      <c r="P7" s="11"/>
      <c r="Q7" s="11"/>
      <c r="R7" s="48"/>
    </row>
    <row r="8" spans="1:18">
      <c r="A8" s="47" t="s">
        <v>1869</v>
      </c>
      <c r="B8" s="11"/>
      <c r="C8" s="11"/>
      <c r="D8" s="11"/>
      <c r="E8" s="11" t="s">
        <v>3390</v>
      </c>
      <c r="F8" s="11"/>
      <c r="G8" s="11"/>
      <c r="H8" s="48"/>
      <c r="I8" s="2864"/>
      <c r="J8" s="47" t="s">
        <v>3391</v>
      </c>
      <c r="K8" s="11"/>
      <c r="L8" s="11"/>
      <c r="M8" s="11"/>
      <c r="N8" s="11" t="s">
        <v>3392</v>
      </c>
      <c r="O8" s="11"/>
      <c r="P8" s="11"/>
      <c r="Q8" s="11"/>
      <c r="R8" s="48"/>
    </row>
    <row r="9" spans="1:18">
      <c r="A9" s="47" t="s">
        <v>3393</v>
      </c>
      <c r="B9" s="11"/>
      <c r="C9" s="11"/>
      <c r="D9" s="11"/>
      <c r="E9" s="11" t="s">
        <v>2415</v>
      </c>
      <c r="F9" s="11"/>
      <c r="G9" s="11"/>
      <c r="H9" s="48"/>
      <c r="I9" s="2864"/>
      <c r="J9" s="47" t="s">
        <v>2416</v>
      </c>
      <c r="K9" s="11"/>
      <c r="L9" s="11"/>
      <c r="M9" s="11"/>
      <c r="N9" s="11" t="s">
        <v>2417</v>
      </c>
      <c r="O9" s="11"/>
      <c r="P9" s="11"/>
      <c r="Q9" s="11"/>
      <c r="R9" s="48"/>
    </row>
    <row r="10" spans="1:18" ht="15.75" thickBot="1">
      <c r="A10" s="72"/>
      <c r="B10" s="73"/>
      <c r="C10" s="73"/>
      <c r="D10" s="73"/>
      <c r="E10" s="73"/>
      <c r="F10" s="73"/>
      <c r="G10" s="73"/>
      <c r="H10" s="74"/>
      <c r="I10" s="2864"/>
      <c r="J10" s="72"/>
      <c r="K10" s="73"/>
      <c r="L10" s="73"/>
      <c r="M10" s="73"/>
      <c r="N10" s="73"/>
      <c r="O10" s="73"/>
      <c r="P10" s="73"/>
      <c r="Q10" s="73"/>
      <c r="R10" s="74"/>
    </row>
    <row r="11" spans="1:18">
      <c r="A11" s="2862"/>
      <c r="B11" s="2864"/>
      <c r="C11" s="2880"/>
      <c r="D11" s="2871"/>
      <c r="E11" s="2881" t="s">
        <v>2418</v>
      </c>
      <c r="F11" s="2871"/>
      <c r="G11" s="2881" t="s">
        <v>2419</v>
      </c>
      <c r="H11" s="2863"/>
      <c r="I11" s="2864"/>
      <c r="J11" s="2882"/>
      <c r="K11" s="2883"/>
      <c r="L11" s="2884"/>
      <c r="M11" s="2884"/>
      <c r="N11" s="2883"/>
      <c r="O11" s="2883"/>
      <c r="P11" s="2883"/>
      <c r="Q11" s="2883"/>
      <c r="R11" s="2885"/>
    </row>
    <row r="12" spans="1:18" ht="15.75" thickBot="1">
      <c r="A12" s="2868"/>
      <c r="B12" s="2878" t="s">
        <v>2420</v>
      </c>
      <c r="C12" s="2877"/>
      <c r="D12" s="2871" t="s">
        <v>4190</v>
      </c>
      <c r="E12" s="2878" t="s">
        <v>2421</v>
      </c>
      <c r="F12" s="2877"/>
      <c r="G12" s="2878" t="s">
        <v>2421</v>
      </c>
      <c r="H12" s="2877"/>
      <c r="I12" s="2864"/>
      <c r="J12" s="2886" t="s">
        <v>542</v>
      </c>
      <c r="K12" s="2878"/>
      <c r="L12" s="2877"/>
      <c r="M12" s="2884"/>
      <c r="N12" s="2878" t="s">
        <v>543</v>
      </c>
      <c r="O12" s="2878"/>
      <c r="P12" s="2878"/>
      <c r="Q12" s="2878"/>
      <c r="R12" s="2877"/>
    </row>
    <row r="13" spans="1:18">
      <c r="A13" s="2868"/>
      <c r="B13" s="2871"/>
      <c r="C13" s="2871"/>
      <c r="D13" s="2884" t="s">
        <v>544</v>
      </c>
      <c r="E13" s="2871"/>
      <c r="F13" s="2884" t="s">
        <v>626</v>
      </c>
      <c r="G13" s="2871"/>
      <c r="H13" s="2884"/>
      <c r="I13" s="2864"/>
      <c r="J13" s="2868"/>
      <c r="K13" s="2871"/>
      <c r="L13" s="2871"/>
      <c r="M13" s="2884" t="s">
        <v>545</v>
      </c>
      <c r="N13" s="2871" t="s">
        <v>1146</v>
      </c>
      <c r="O13" s="2884" t="s">
        <v>546</v>
      </c>
      <c r="P13" s="2884"/>
      <c r="Q13" s="2884"/>
      <c r="R13" s="2884"/>
    </row>
    <row r="14" spans="1:18">
      <c r="A14" s="2868" t="s">
        <v>4190</v>
      </c>
      <c r="B14" s="2880"/>
      <c r="C14" s="2880"/>
      <c r="D14" s="2884" t="s">
        <v>547</v>
      </c>
      <c r="E14" s="2871"/>
      <c r="F14" s="2884" t="s">
        <v>3704</v>
      </c>
      <c r="G14" s="2871"/>
      <c r="H14" s="2884"/>
      <c r="I14" s="2864"/>
      <c r="J14" s="2868"/>
      <c r="K14" s="2880"/>
      <c r="L14" s="2884" t="s">
        <v>548</v>
      </c>
      <c r="M14" s="2884" t="s">
        <v>549</v>
      </c>
      <c r="N14" s="2871" t="s">
        <v>550</v>
      </c>
      <c r="O14" s="2884" t="s">
        <v>551</v>
      </c>
      <c r="P14" s="2884" t="s">
        <v>542</v>
      </c>
      <c r="Q14" s="2884"/>
      <c r="R14" s="2884" t="s">
        <v>4190</v>
      </c>
    </row>
    <row r="15" spans="1:18">
      <c r="A15" s="2868" t="s">
        <v>4193</v>
      </c>
      <c r="B15" s="2884" t="s">
        <v>1139</v>
      </c>
      <c r="C15" s="2884" t="s">
        <v>1140</v>
      </c>
      <c r="D15" s="2884" t="s">
        <v>552</v>
      </c>
      <c r="E15" s="2884" t="s">
        <v>2303</v>
      </c>
      <c r="F15" s="2884" t="s">
        <v>2734</v>
      </c>
      <c r="G15" s="2871" t="s">
        <v>2735</v>
      </c>
      <c r="H15" s="2884" t="s">
        <v>2736</v>
      </c>
      <c r="I15" s="2864"/>
      <c r="J15" s="2868" t="s">
        <v>2737</v>
      </c>
      <c r="K15" s="2884" t="s">
        <v>2738</v>
      </c>
      <c r="L15" s="2884" t="s">
        <v>550</v>
      </c>
      <c r="M15" s="2884" t="s">
        <v>2739</v>
      </c>
      <c r="N15" s="2884" t="s">
        <v>1146</v>
      </c>
      <c r="O15" s="2884" t="s">
        <v>550</v>
      </c>
      <c r="P15" s="2884" t="s">
        <v>550</v>
      </c>
      <c r="Q15" s="2884" t="s">
        <v>4014</v>
      </c>
      <c r="R15" s="2884" t="s">
        <v>4193</v>
      </c>
    </row>
    <row r="16" spans="1:18">
      <c r="A16" s="2887"/>
      <c r="B16" s="2880"/>
      <c r="C16" s="2884"/>
      <c r="D16" s="2880"/>
      <c r="E16" s="2884"/>
      <c r="F16" s="2884" t="s">
        <v>552</v>
      </c>
      <c r="G16" s="2871"/>
      <c r="H16" s="2880"/>
      <c r="I16" s="2864"/>
      <c r="J16" s="2887"/>
      <c r="K16" s="2880"/>
      <c r="L16" s="2884" t="s">
        <v>2740</v>
      </c>
      <c r="M16" s="2880"/>
      <c r="N16" s="2884" t="s">
        <v>2741</v>
      </c>
      <c r="O16" s="2884" t="s">
        <v>2742</v>
      </c>
      <c r="P16" s="2884" t="s">
        <v>2743</v>
      </c>
      <c r="Q16" s="2884"/>
      <c r="R16" s="2880"/>
    </row>
    <row r="17" spans="1:19" ht="15.75" thickBot="1">
      <c r="A17" s="2888"/>
      <c r="B17" s="2889" t="s">
        <v>65</v>
      </c>
      <c r="C17" s="2889" t="s">
        <v>2119</v>
      </c>
      <c r="D17" s="2889" t="s">
        <v>2120</v>
      </c>
      <c r="E17" s="2889" t="s">
        <v>2121</v>
      </c>
      <c r="F17" s="2889" t="s">
        <v>4029</v>
      </c>
      <c r="G17" s="2877" t="s">
        <v>4030</v>
      </c>
      <c r="H17" s="2877" t="s">
        <v>4031</v>
      </c>
      <c r="I17" s="2864"/>
      <c r="J17" s="2890" t="s">
        <v>4032</v>
      </c>
      <c r="K17" s="2889" t="s">
        <v>4033</v>
      </c>
      <c r="L17" s="2889" t="s">
        <v>4034</v>
      </c>
      <c r="M17" s="2889" t="s">
        <v>3977</v>
      </c>
      <c r="N17" s="2889" t="s">
        <v>3978</v>
      </c>
      <c r="O17" s="2889" t="s">
        <v>1736</v>
      </c>
      <c r="P17" s="2889" t="s">
        <v>1737</v>
      </c>
      <c r="Q17" s="2889" t="s">
        <v>1738</v>
      </c>
      <c r="R17" s="2889"/>
    </row>
    <row r="18" spans="1:19">
      <c r="A18" s="2887">
        <v>1</v>
      </c>
      <c r="B18" s="2880" t="s">
        <v>1568</v>
      </c>
      <c r="C18" s="2880" t="s">
        <v>1569</v>
      </c>
      <c r="D18" s="2891">
        <v>14.64</v>
      </c>
      <c r="E18" s="2356" t="s">
        <v>3667</v>
      </c>
      <c r="F18" s="2892"/>
      <c r="G18" s="2893"/>
      <c r="H18" s="2894"/>
      <c r="I18" s="2864"/>
      <c r="J18" s="2887" t="s">
        <v>5243</v>
      </c>
      <c r="K18" s="2880"/>
      <c r="L18" s="2880"/>
      <c r="M18" s="2880">
        <v>138</v>
      </c>
      <c r="N18" s="2895"/>
      <c r="O18" s="2896">
        <v>115233</v>
      </c>
      <c r="P18" s="2895">
        <v>26975</v>
      </c>
      <c r="Q18" s="2897">
        <f t="shared" ref="Q18:Q60" si="0">SUM(N18:P18)</f>
        <v>142208</v>
      </c>
      <c r="R18" s="2887">
        <v>1</v>
      </c>
      <c r="S18" s="3437"/>
    </row>
    <row r="19" spans="1:19">
      <c r="A19" s="2887">
        <v>2</v>
      </c>
      <c r="B19" s="2880" t="s">
        <v>5244</v>
      </c>
      <c r="C19" s="2880" t="s">
        <v>5245</v>
      </c>
      <c r="D19" s="2891">
        <v>14.6</v>
      </c>
      <c r="E19" s="2898" t="s">
        <v>3667</v>
      </c>
      <c r="F19" s="2892"/>
      <c r="G19" s="2899"/>
      <c r="H19" s="2894"/>
      <c r="I19" s="2864"/>
      <c r="J19" s="2887" t="s">
        <v>5246</v>
      </c>
      <c r="K19" s="2880"/>
      <c r="L19" s="2880"/>
      <c r="M19" s="2880">
        <v>138</v>
      </c>
      <c r="N19" s="2892"/>
      <c r="O19" s="2892">
        <v>14292238</v>
      </c>
      <c r="P19" s="2892">
        <v>10075096</v>
      </c>
      <c r="Q19" s="2897">
        <f t="shared" si="0"/>
        <v>24367334</v>
      </c>
      <c r="R19" s="2887">
        <v>2</v>
      </c>
      <c r="S19" s="3437"/>
    </row>
    <row r="20" spans="1:19">
      <c r="A20" s="2887">
        <v>3</v>
      </c>
      <c r="B20" s="2880" t="s">
        <v>2911</v>
      </c>
      <c r="C20" s="2880" t="s">
        <v>2912</v>
      </c>
      <c r="D20" s="2891">
        <v>3</v>
      </c>
      <c r="E20" s="2898" t="s">
        <v>1585</v>
      </c>
      <c r="F20" s="2892"/>
      <c r="G20" s="2899"/>
      <c r="H20" s="2894"/>
      <c r="I20" s="2864"/>
      <c r="J20" s="2887" t="s">
        <v>1576</v>
      </c>
      <c r="K20" s="2880"/>
      <c r="L20" s="2880"/>
      <c r="M20" s="2880">
        <v>69</v>
      </c>
      <c r="N20" s="2892"/>
      <c r="O20" s="2892">
        <v>46949</v>
      </c>
      <c r="P20" s="2892"/>
      <c r="Q20" s="2897">
        <f t="shared" si="0"/>
        <v>46949</v>
      </c>
      <c r="R20" s="2887">
        <v>3</v>
      </c>
      <c r="S20" s="3437"/>
    </row>
    <row r="21" spans="1:19">
      <c r="A21" s="2887">
        <v>4</v>
      </c>
      <c r="B21" s="2880" t="s">
        <v>2913</v>
      </c>
      <c r="C21" s="2880" t="s">
        <v>2914</v>
      </c>
      <c r="D21" s="2891">
        <v>8.9499999999999993</v>
      </c>
      <c r="E21" s="2898" t="s">
        <v>1585</v>
      </c>
      <c r="F21" s="2892"/>
      <c r="G21" s="2899"/>
      <c r="H21" s="2894"/>
      <c r="I21" s="2864"/>
      <c r="J21" s="2887" t="s">
        <v>1576</v>
      </c>
      <c r="K21" s="2880"/>
      <c r="L21" s="2880"/>
      <c r="M21" s="2880">
        <v>69</v>
      </c>
      <c r="N21" s="2892"/>
      <c r="O21" s="2892">
        <v>4275651</v>
      </c>
      <c r="P21" s="2892"/>
      <c r="Q21" s="2897">
        <f t="shared" si="0"/>
        <v>4275651</v>
      </c>
      <c r="R21" s="2887">
        <v>4</v>
      </c>
      <c r="S21" s="3437"/>
    </row>
    <row r="22" spans="1:19">
      <c r="A22" s="2887">
        <v>5</v>
      </c>
      <c r="B22" s="2880" t="s">
        <v>1582</v>
      </c>
      <c r="C22" s="2880" t="s">
        <v>3666</v>
      </c>
      <c r="D22" s="2891">
        <v>1.1100000000000001</v>
      </c>
      <c r="E22" s="2898" t="s">
        <v>3667</v>
      </c>
      <c r="F22" s="2892"/>
      <c r="G22" s="2899"/>
      <c r="H22" s="2894"/>
      <c r="I22" s="2864"/>
      <c r="J22" s="2887" t="s">
        <v>1572</v>
      </c>
      <c r="K22" s="2880"/>
      <c r="L22" s="2880"/>
      <c r="M22" s="2880">
        <v>138</v>
      </c>
      <c r="N22" s="2892"/>
      <c r="O22" s="2892">
        <v>0</v>
      </c>
      <c r="P22" s="2892">
        <v>52899</v>
      </c>
      <c r="Q22" s="2897">
        <f t="shared" si="0"/>
        <v>52899</v>
      </c>
      <c r="R22" s="2887">
        <v>5</v>
      </c>
      <c r="S22" s="3437"/>
    </row>
    <row r="23" spans="1:19">
      <c r="A23" s="2900">
        <v>6</v>
      </c>
      <c r="B23" s="2880" t="s">
        <v>4062</v>
      </c>
      <c r="C23" s="2880" t="s">
        <v>2860</v>
      </c>
      <c r="D23" s="2891">
        <v>9.74</v>
      </c>
      <c r="E23" s="2898" t="s">
        <v>1570</v>
      </c>
      <c r="F23" s="2892"/>
      <c r="G23" s="2901"/>
      <c r="H23" s="2894"/>
      <c r="I23" s="2864"/>
      <c r="J23" s="2902" t="s">
        <v>1576</v>
      </c>
      <c r="K23" s="2880"/>
      <c r="L23" s="2880"/>
      <c r="M23" s="2880">
        <v>69</v>
      </c>
      <c r="N23" s="2892"/>
      <c r="O23" s="2892">
        <v>3735946</v>
      </c>
      <c r="P23" s="2892">
        <v>142929</v>
      </c>
      <c r="Q23" s="2897">
        <f t="shared" si="0"/>
        <v>3878875</v>
      </c>
      <c r="R23" s="2887">
        <v>6</v>
      </c>
      <c r="S23" s="3437"/>
    </row>
    <row r="24" spans="1:19">
      <c r="A24" s="2900">
        <v>7</v>
      </c>
      <c r="B24" s="2880" t="s">
        <v>2861</v>
      </c>
      <c r="C24" s="2880" t="s">
        <v>2862</v>
      </c>
      <c r="D24" s="2891">
        <v>2.7</v>
      </c>
      <c r="E24" s="2880" t="s">
        <v>1585</v>
      </c>
      <c r="F24" s="2892"/>
      <c r="G24" s="2901"/>
      <c r="H24" s="2894"/>
      <c r="I24" s="2864"/>
      <c r="J24" s="2902" t="s">
        <v>2863</v>
      </c>
      <c r="K24" s="2880"/>
      <c r="L24" s="2880"/>
      <c r="M24" s="2880">
        <v>138</v>
      </c>
      <c r="N24" s="2892"/>
      <c r="O24" s="2892">
        <v>0</v>
      </c>
      <c r="P24" s="2892">
        <v>1887</v>
      </c>
      <c r="Q24" s="2897">
        <f t="shared" si="0"/>
        <v>1887</v>
      </c>
      <c r="R24" s="2887">
        <v>7</v>
      </c>
      <c r="S24" s="3437"/>
    </row>
    <row r="25" spans="1:19">
      <c r="A25" s="2900">
        <v>8</v>
      </c>
      <c r="B25" s="2880" t="s">
        <v>3660</v>
      </c>
      <c r="C25" s="2880" t="s">
        <v>3661</v>
      </c>
      <c r="D25" s="2891">
        <v>4.9800000000000004</v>
      </c>
      <c r="E25" s="2880" t="s">
        <v>3662</v>
      </c>
      <c r="F25" s="2892"/>
      <c r="G25" s="2901"/>
      <c r="H25" s="2894"/>
      <c r="I25" s="2864"/>
      <c r="J25" s="2902" t="s">
        <v>5247</v>
      </c>
      <c r="K25" s="2880"/>
      <c r="L25" s="2880"/>
      <c r="M25" s="2880">
        <v>345</v>
      </c>
      <c r="N25" s="2892"/>
      <c r="O25" s="2892">
        <v>32321</v>
      </c>
      <c r="P25" s="2892"/>
      <c r="Q25" s="2897">
        <f t="shared" si="0"/>
        <v>32321</v>
      </c>
      <c r="R25" s="2887">
        <v>8</v>
      </c>
      <c r="S25" s="3437"/>
    </row>
    <row r="26" spans="1:19">
      <c r="A26" s="2900">
        <v>9</v>
      </c>
      <c r="B26" s="2880" t="s">
        <v>2869</v>
      </c>
      <c r="C26" s="2880" t="s">
        <v>4714</v>
      </c>
      <c r="D26" s="2891">
        <v>3.28</v>
      </c>
      <c r="E26" s="2880" t="s">
        <v>3662</v>
      </c>
      <c r="F26" s="2892"/>
      <c r="G26" s="2901"/>
      <c r="H26" s="2894"/>
      <c r="I26" s="2864"/>
      <c r="J26" s="2902" t="s">
        <v>2871</v>
      </c>
      <c r="K26" s="2880"/>
      <c r="L26" s="2880"/>
      <c r="M26" s="2880">
        <v>138</v>
      </c>
      <c r="N26" s="2892"/>
      <c r="O26" s="2892">
        <v>3918</v>
      </c>
      <c r="P26" s="2892"/>
      <c r="Q26" s="2897">
        <f t="shared" si="0"/>
        <v>3918</v>
      </c>
      <c r="R26" s="2887">
        <v>9</v>
      </c>
      <c r="S26" s="3437"/>
    </row>
    <row r="27" spans="1:19">
      <c r="A27" s="2900">
        <v>10</v>
      </c>
      <c r="B27" s="2880" t="s">
        <v>2159</v>
      </c>
      <c r="C27" s="2880" t="s">
        <v>2160</v>
      </c>
      <c r="D27" s="2903">
        <v>0.47</v>
      </c>
      <c r="E27" s="2880" t="s">
        <v>1570</v>
      </c>
      <c r="F27" s="2892"/>
      <c r="G27" s="2901"/>
      <c r="H27" s="2894"/>
      <c r="I27" s="2864"/>
      <c r="J27" s="2902" t="s">
        <v>2910</v>
      </c>
      <c r="K27" s="2880"/>
      <c r="L27" s="2880"/>
      <c r="M27" s="2880">
        <v>69</v>
      </c>
      <c r="N27" s="2892"/>
      <c r="O27" s="2892">
        <v>12907</v>
      </c>
      <c r="P27" s="2892"/>
      <c r="Q27" s="2897">
        <f t="shared" si="0"/>
        <v>12907</v>
      </c>
      <c r="R27" s="2887">
        <v>10</v>
      </c>
      <c r="S27" s="3437"/>
    </row>
    <row r="28" spans="1:19">
      <c r="A28" s="2900">
        <v>11</v>
      </c>
      <c r="B28" s="2880" t="s">
        <v>897</v>
      </c>
      <c r="C28" s="2880" t="s">
        <v>898</v>
      </c>
      <c r="D28" s="2891">
        <v>3.48</v>
      </c>
      <c r="E28" s="2880" t="s">
        <v>1585</v>
      </c>
      <c r="F28" s="2892"/>
      <c r="G28" s="2901"/>
      <c r="H28" s="2894"/>
      <c r="I28" s="2864"/>
      <c r="J28" s="2902" t="s">
        <v>1576</v>
      </c>
      <c r="K28" s="2880"/>
      <c r="L28" s="2880"/>
      <c r="M28" s="2880">
        <v>69</v>
      </c>
      <c r="N28" s="2892"/>
      <c r="O28" s="2892">
        <v>0</v>
      </c>
      <c r="P28" s="2892">
        <v>33434</v>
      </c>
      <c r="Q28" s="2897">
        <f t="shared" si="0"/>
        <v>33434</v>
      </c>
      <c r="R28" s="2887">
        <v>11</v>
      </c>
      <c r="S28" s="3437"/>
    </row>
    <row r="29" spans="1:19">
      <c r="A29" s="2900">
        <v>12</v>
      </c>
      <c r="B29" s="2880" t="s">
        <v>2436</v>
      </c>
      <c r="C29" s="2880" t="s">
        <v>2437</v>
      </c>
      <c r="D29" s="2891">
        <v>4.26</v>
      </c>
      <c r="E29" s="2880" t="s">
        <v>1585</v>
      </c>
      <c r="F29" s="2892"/>
      <c r="G29" s="2901"/>
      <c r="H29" s="2894"/>
      <c r="I29" s="2864"/>
      <c r="J29" s="2902" t="s">
        <v>2232</v>
      </c>
      <c r="K29" s="2880"/>
      <c r="L29" s="2880"/>
      <c r="M29" s="2880">
        <v>34.5</v>
      </c>
      <c r="N29" s="2892"/>
      <c r="O29" s="2892">
        <v>170972</v>
      </c>
      <c r="P29" s="2892">
        <v>139335</v>
      </c>
      <c r="Q29" s="2897">
        <f t="shared" si="0"/>
        <v>310307</v>
      </c>
      <c r="R29" s="2887">
        <v>12</v>
      </c>
      <c r="S29" s="3437"/>
    </row>
    <row r="30" spans="1:19">
      <c r="A30" s="2900">
        <v>13</v>
      </c>
      <c r="B30" s="2880" t="s">
        <v>2441</v>
      </c>
      <c r="C30" s="2880" t="s">
        <v>2442</v>
      </c>
      <c r="D30" s="2891">
        <v>3.38</v>
      </c>
      <c r="E30" s="2880" t="s">
        <v>1570</v>
      </c>
      <c r="F30" s="2892"/>
      <c r="G30" s="2901"/>
      <c r="H30" s="2894"/>
      <c r="I30" s="2864"/>
      <c r="J30" s="2902" t="s">
        <v>2232</v>
      </c>
      <c r="K30" s="2880"/>
      <c r="L30" s="2880"/>
      <c r="M30" s="2880">
        <v>34.5</v>
      </c>
      <c r="N30" s="2892"/>
      <c r="O30" s="2892">
        <v>105387</v>
      </c>
      <c r="P30" s="2892">
        <v>105387</v>
      </c>
      <c r="Q30" s="2897">
        <f t="shared" si="0"/>
        <v>210774</v>
      </c>
      <c r="R30" s="2887">
        <v>13</v>
      </c>
      <c r="S30" s="3437"/>
    </row>
    <row r="31" spans="1:19">
      <c r="A31" s="2900">
        <v>14</v>
      </c>
      <c r="B31" s="2880" t="s">
        <v>2225</v>
      </c>
      <c r="C31" s="2880" t="s">
        <v>3666</v>
      </c>
      <c r="D31" s="2891">
        <v>4.3600000000000003</v>
      </c>
      <c r="E31" s="2880" t="s">
        <v>1570</v>
      </c>
      <c r="F31" s="2892"/>
      <c r="G31" s="2901"/>
      <c r="H31" s="2894"/>
      <c r="I31" s="2864"/>
      <c r="J31" s="2902" t="s">
        <v>1576</v>
      </c>
      <c r="K31" s="2880"/>
      <c r="L31" s="2880"/>
      <c r="M31" s="2880">
        <v>69</v>
      </c>
      <c r="N31" s="2892"/>
      <c r="O31" s="2892">
        <v>-5253</v>
      </c>
      <c r="P31" s="2892"/>
      <c r="Q31" s="2897">
        <f t="shared" si="0"/>
        <v>-5253</v>
      </c>
      <c r="R31" s="2887">
        <v>14</v>
      </c>
      <c r="S31" s="3437"/>
    </row>
    <row r="32" spans="1:19">
      <c r="A32" s="2900">
        <v>15</v>
      </c>
      <c r="B32" s="2880" t="s">
        <v>1567</v>
      </c>
      <c r="C32" s="2880" t="s">
        <v>1566</v>
      </c>
      <c r="D32" s="2891">
        <v>14.65</v>
      </c>
      <c r="E32" s="2880" t="s">
        <v>3662</v>
      </c>
      <c r="F32" s="2892"/>
      <c r="G32" s="2901"/>
      <c r="H32" s="2894"/>
      <c r="I32" s="2864"/>
      <c r="J32" s="2902" t="s">
        <v>5248</v>
      </c>
      <c r="K32" s="2880"/>
      <c r="L32" s="2880"/>
      <c r="M32" s="2880">
        <v>345</v>
      </c>
      <c r="N32" s="2892"/>
      <c r="O32" s="2892">
        <v>410661</v>
      </c>
      <c r="P32" s="2892"/>
      <c r="Q32" s="2897">
        <f t="shared" si="0"/>
        <v>410661</v>
      </c>
      <c r="R32" s="2887">
        <v>15</v>
      </c>
      <c r="S32" s="3437"/>
    </row>
    <row r="33" spans="1:19">
      <c r="A33" s="2900">
        <v>16</v>
      </c>
      <c r="B33" s="2880" t="s">
        <v>2226</v>
      </c>
      <c r="C33" s="2880" t="s">
        <v>2227</v>
      </c>
      <c r="D33" s="2891">
        <v>2.86</v>
      </c>
      <c r="E33" s="2880" t="s">
        <v>1570</v>
      </c>
      <c r="F33" s="2892"/>
      <c r="G33" s="2901"/>
      <c r="H33" s="2894"/>
      <c r="I33" s="2864"/>
      <c r="J33" s="2902" t="s">
        <v>2228</v>
      </c>
      <c r="K33" s="2880"/>
      <c r="L33" s="2880"/>
      <c r="M33" s="2880">
        <v>69</v>
      </c>
      <c r="N33" s="2892"/>
      <c r="O33" s="2892">
        <v>-2547</v>
      </c>
      <c r="P33" s="2892"/>
      <c r="Q33" s="2897">
        <f t="shared" si="0"/>
        <v>-2547</v>
      </c>
      <c r="R33" s="2887">
        <v>16</v>
      </c>
      <c r="S33" s="3437"/>
    </row>
    <row r="34" spans="1:19">
      <c r="A34" s="2887">
        <v>17</v>
      </c>
      <c r="B34" s="2880" t="s">
        <v>2230</v>
      </c>
      <c r="C34" s="2880" t="s">
        <v>2231</v>
      </c>
      <c r="D34" s="2891">
        <v>3.19</v>
      </c>
      <c r="E34" s="2880" t="s">
        <v>1570</v>
      </c>
      <c r="F34" s="2892"/>
      <c r="G34" s="2901"/>
      <c r="H34" s="2894"/>
      <c r="I34" s="2864"/>
      <c r="J34" s="2902" t="s">
        <v>2232</v>
      </c>
      <c r="K34" s="2880"/>
      <c r="L34" s="2880"/>
      <c r="M34" s="2880">
        <v>69</v>
      </c>
      <c r="N34" s="2892"/>
      <c r="O34" s="2892">
        <v>0</v>
      </c>
      <c r="P34" s="2892">
        <v>2168</v>
      </c>
      <c r="Q34" s="2897">
        <f t="shared" si="0"/>
        <v>2168</v>
      </c>
      <c r="R34" s="2887">
        <v>17</v>
      </c>
      <c r="S34" s="3437"/>
    </row>
    <row r="35" spans="1:19">
      <c r="A35" s="2887">
        <v>18</v>
      </c>
      <c r="B35" s="2880" t="s">
        <v>2240</v>
      </c>
      <c r="C35" s="2880" t="s">
        <v>1569</v>
      </c>
      <c r="D35" s="2891">
        <v>4.5</v>
      </c>
      <c r="E35" s="2880" t="s">
        <v>1570</v>
      </c>
      <c r="F35" s="2892"/>
      <c r="G35" s="2901"/>
      <c r="H35" s="2894"/>
      <c r="I35" s="2864"/>
      <c r="J35" s="2902" t="s">
        <v>1576</v>
      </c>
      <c r="K35" s="2880"/>
      <c r="L35" s="2880"/>
      <c r="M35" s="2880">
        <v>69</v>
      </c>
      <c r="N35" s="2892"/>
      <c r="O35" s="2892">
        <v>72488</v>
      </c>
      <c r="P35" s="2892"/>
      <c r="Q35" s="2897">
        <f t="shared" si="0"/>
        <v>72488</v>
      </c>
      <c r="R35" s="2887">
        <v>18</v>
      </c>
      <c r="S35" s="3437"/>
    </row>
    <row r="36" spans="1:19">
      <c r="A36" s="2887">
        <v>19</v>
      </c>
      <c r="B36" s="2880" t="s">
        <v>5249</v>
      </c>
      <c r="C36" s="2880" t="s">
        <v>1580</v>
      </c>
      <c r="D36" s="2891">
        <v>2.89</v>
      </c>
      <c r="E36" s="2880" t="s">
        <v>5250</v>
      </c>
      <c r="F36" s="2892"/>
      <c r="G36" s="2901"/>
      <c r="H36" s="2894"/>
      <c r="I36" s="2864"/>
      <c r="J36" s="2902" t="s">
        <v>2910</v>
      </c>
      <c r="K36" s="2880"/>
      <c r="L36" s="2880"/>
      <c r="M36" s="2880">
        <v>69</v>
      </c>
      <c r="N36" s="2892"/>
      <c r="O36" s="2892">
        <v>545858</v>
      </c>
      <c r="P36" s="2892">
        <v>545858</v>
      </c>
      <c r="Q36" s="2897">
        <f t="shared" si="0"/>
        <v>1091716</v>
      </c>
      <c r="R36" s="2887">
        <v>19</v>
      </c>
      <c r="S36" s="3437"/>
    </row>
    <row r="37" spans="1:19">
      <c r="A37" s="2887">
        <v>20</v>
      </c>
      <c r="B37" s="2880"/>
      <c r="C37" s="2880"/>
      <c r="D37" s="2891"/>
      <c r="E37" s="2880"/>
      <c r="F37" s="2892"/>
      <c r="G37" s="2901"/>
      <c r="H37" s="2894"/>
      <c r="I37" s="2864"/>
      <c r="J37" s="2902"/>
      <c r="K37" s="2880"/>
      <c r="L37" s="2880"/>
      <c r="M37" s="2880"/>
      <c r="N37" s="2892"/>
      <c r="O37" s="2892"/>
      <c r="P37" s="2892"/>
      <c r="Q37" s="2897">
        <f t="shared" si="0"/>
        <v>0</v>
      </c>
      <c r="R37" s="2887">
        <v>20</v>
      </c>
    </row>
    <row r="38" spans="1:19">
      <c r="A38" s="2887">
        <v>21</v>
      </c>
      <c r="B38" s="2880"/>
      <c r="C38" s="2880"/>
      <c r="D38" s="2891"/>
      <c r="E38" s="2880"/>
      <c r="F38" s="2892"/>
      <c r="G38" s="2901"/>
      <c r="H38" s="2894"/>
      <c r="I38" s="2864"/>
      <c r="J38" s="2887"/>
      <c r="K38" s="2880"/>
      <c r="L38" s="2880"/>
      <c r="M38" s="2880"/>
      <c r="N38" s="2892"/>
      <c r="O38" s="2892"/>
      <c r="P38" s="2892"/>
      <c r="Q38" s="2897">
        <f t="shared" si="0"/>
        <v>0</v>
      </c>
      <c r="R38" s="2887">
        <v>21</v>
      </c>
    </row>
    <row r="39" spans="1:19">
      <c r="A39" s="2887">
        <v>22</v>
      </c>
      <c r="B39" s="2880"/>
      <c r="C39" s="2880"/>
      <c r="D39" s="2891"/>
      <c r="E39" s="2880"/>
      <c r="F39" s="2892"/>
      <c r="G39" s="2901"/>
      <c r="H39" s="2894"/>
      <c r="I39" s="2864"/>
      <c r="J39" s="2887"/>
      <c r="K39" s="2880"/>
      <c r="L39" s="2880"/>
      <c r="M39" s="2880"/>
      <c r="N39" s="2892"/>
      <c r="O39" s="2892"/>
      <c r="P39" s="2892"/>
      <c r="Q39" s="2897">
        <f t="shared" si="0"/>
        <v>0</v>
      </c>
      <c r="R39" s="2887">
        <v>22</v>
      </c>
    </row>
    <row r="40" spans="1:19">
      <c r="A40" s="2887">
        <v>23</v>
      </c>
      <c r="B40" s="2880"/>
      <c r="C40" s="2880"/>
      <c r="D40" s="2904"/>
      <c r="E40" s="2880"/>
      <c r="F40" s="2892"/>
      <c r="G40" s="2901"/>
      <c r="H40" s="2894"/>
      <c r="I40" s="2864"/>
      <c r="J40" s="2887"/>
      <c r="K40" s="2880"/>
      <c r="L40" s="2880"/>
      <c r="M40" s="2880"/>
      <c r="N40" s="2892"/>
      <c r="O40" s="2892"/>
      <c r="P40" s="2892"/>
      <c r="Q40" s="2897">
        <f t="shared" si="0"/>
        <v>0</v>
      </c>
      <c r="R40" s="2887">
        <v>23</v>
      </c>
    </row>
    <row r="41" spans="1:19">
      <c r="A41" s="2887">
        <v>24</v>
      </c>
      <c r="B41" s="2880"/>
      <c r="C41" s="2880"/>
      <c r="D41" s="2904"/>
      <c r="E41" s="2880"/>
      <c r="F41" s="2892"/>
      <c r="G41" s="2901"/>
      <c r="H41" s="2894"/>
      <c r="I41" s="2864"/>
      <c r="J41" s="2887"/>
      <c r="K41" s="2880"/>
      <c r="L41" s="2880"/>
      <c r="M41" s="2880"/>
      <c r="N41" s="2892"/>
      <c r="O41" s="2892"/>
      <c r="P41" s="2892"/>
      <c r="Q41" s="2897">
        <f t="shared" si="0"/>
        <v>0</v>
      </c>
      <c r="R41" s="2887">
        <v>24</v>
      </c>
    </row>
    <row r="42" spans="1:19">
      <c r="A42" s="2887">
        <v>25</v>
      </c>
      <c r="B42" s="2880"/>
      <c r="C42" s="2880"/>
      <c r="D42" s="2904"/>
      <c r="E42" s="2880"/>
      <c r="F42" s="2892"/>
      <c r="G42" s="2901"/>
      <c r="H42" s="2894"/>
      <c r="I42" s="2864"/>
      <c r="J42" s="2887"/>
      <c r="K42" s="2880"/>
      <c r="L42" s="2880"/>
      <c r="M42" s="2880"/>
      <c r="N42" s="2892"/>
      <c r="O42" s="2892"/>
      <c r="P42" s="2892"/>
      <c r="Q42" s="2897">
        <f t="shared" si="0"/>
        <v>0</v>
      </c>
      <c r="R42" s="2887">
        <v>25</v>
      </c>
    </row>
    <row r="43" spans="1:19">
      <c r="A43" s="2887">
        <v>26</v>
      </c>
      <c r="B43" s="2880"/>
      <c r="C43" s="2880"/>
      <c r="D43" s="2904"/>
      <c r="E43" s="2880"/>
      <c r="F43" s="2892"/>
      <c r="G43" s="2901"/>
      <c r="H43" s="2894"/>
      <c r="I43" s="2864"/>
      <c r="J43" s="2887"/>
      <c r="K43" s="2880"/>
      <c r="L43" s="2880"/>
      <c r="M43" s="2880"/>
      <c r="N43" s="2892"/>
      <c r="O43" s="2892"/>
      <c r="P43" s="2892"/>
      <c r="Q43" s="2897">
        <f t="shared" si="0"/>
        <v>0</v>
      </c>
      <c r="R43" s="2887">
        <v>26</v>
      </c>
    </row>
    <row r="44" spans="1:19">
      <c r="A44" s="2887">
        <v>27</v>
      </c>
      <c r="B44" s="2880"/>
      <c r="C44" s="2880"/>
      <c r="D44" s="2904"/>
      <c r="E44" s="2880"/>
      <c r="F44" s="2892"/>
      <c r="G44" s="2901"/>
      <c r="H44" s="2894"/>
      <c r="I44" s="2864"/>
      <c r="J44" s="2887"/>
      <c r="K44" s="2880"/>
      <c r="L44" s="2880"/>
      <c r="M44" s="2880"/>
      <c r="N44" s="2892"/>
      <c r="O44" s="2892"/>
      <c r="P44" s="2892"/>
      <c r="Q44" s="2897">
        <f t="shared" si="0"/>
        <v>0</v>
      </c>
      <c r="R44" s="2887">
        <v>27</v>
      </c>
    </row>
    <row r="45" spans="1:19">
      <c r="A45" s="2887">
        <v>28</v>
      </c>
      <c r="B45" s="2880"/>
      <c r="C45" s="2880"/>
      <c r="D45" s="2904"/>
      <c r="E45" s="2880"/>
      <c r="F45" s="2892"/>
      <c r="G45" s="2901"/>
      <c r="H45" s="2894"/>
      <c r="I45" s="2864"/>
      <c r="J45" s="2887"/>
      <c r="K45" s="2880"/>
      <c r="L45" s="2880"/>
      <c r="M45" s="2880"/>
      <c r="N45" s="2892"/>
      <c r="O45" s="2892"/>
      <c r="P45" s="2892"/>
      <c r="Q45" s="2897">
        <f t="shared" si="0"/>
        <v>0</v>
      </c>
      <c r="R45" s="2887">
        <v>28</v>
      </c>
    </row>
    <row r="46" spans="1:19">
      <c r="A46" s="2887">
        <v>29</v>
      </c>
      <c r="B46" s="2880"/>
      <c r="C46" s="2880"/>
      <c r="D46" s="2904"/>
      <c r="E46" s="2880"/>
      <c r="F46" s="2892"/>
      <c r="G46" s="2901"/>
      <c r="H46" s="2894"/>
      <c r="I46" s="2864"/>
      <c r="J46" s="2887"/>
      <c r="K46" s="2880"/>
      <c r="L46" s="2880"/>
      <c r="M46" s="2880"/>
      <c r="N46" s="2892"/>
      <c r="O46" s="2892"/>
      <c r="P46" s="2892"/>
      <c r="Q46" s="2897">
        <f t="shared" si="0"/>
        <v>0</v>
      </c>
      <c r="R46" s="2887">
        <v>29</v>
      </c>
    </row>
    <row r="47" spans="1:19">
      <c r="A47" s="2887">
        <v>30</v>
      </c>
      <c r="B47" s="2880"/>
      <c r="C47" s="2880"/>
      <c r="D47" s="2904"/>
      <c r="E47" s="2880"/>
      <c r="F47" s="2892"/>
      <c r="G47" s="2901"/>
      <c r="H47" s="2894"/>
      <c r="I47" s="2864"/>
      <c r="J47" s="2887"/>
      <c r="K47" s="2880"/>
      <c r="L47" s="2880"/>
      <c r="M47" s="2880"/>
      <c r="N47" s="2892"/>
      <c r="O47" s="2892"/>
      <c r="P47" s="2892"/>
      <c r="Q47" s="2897">
        <f t="shared" si="0"/>
        <v>0</v>
      </c>
      <c r="R47" s="2887">
        <v>30</v>
      </c>
    </row>
    <row r="48" spans="1:19">
      <c r="A48" s="2887">
        <v>31</v>
      </c>
      <c r="B48" s="2880"/>
      <c r="C48" s="2880"/>
      <c r="D48" s="2904"/>
      <c r="E48" s="2880"/>
      <c r="F48" s="2892"/>
      <c r="G48" s="2901"/>
      <c r="H48" s="2894"/>
      <c r="I48" s="2864"/>
      <c r="J48" s="2887"/>
      <c r="K48" s="2880"/>
      <c r="L48" s="2880"/>
      <c r="M48" s="2880"/>
      <c r="N48" s="2892"/>
      <c r="O48" s="2892"/>
      <c r="P48" s="2892"/>
      <c r="Q48" s="2897">
        <f t="shared" si="0"/>
        <v>0</v>
      </c>
      <c r="R48" s="2887">
        <v>31</v>
      </c>
    </row>
    <row r="49" spans="1:18">
      <c r="A49" s="2887">
        <v>32</v>
      </c>
      <c r="B49" s="2880"/>
      <c r="C49" s="2880"/>
      <c r="D49" s="2904"/>
      <c r="E49" s="2880"/>
      <c r="F49" s="2892"/>
      <c r="G49" s="2901"/>
      <c r="H49" s="2894"/>
      <c r="I49" s="2864"/>
      <c r="J49" s="2887"/>
      <c r="K49" s="2880"/>
      <c r="L49" s="2880"/>
      <c r="M49" s="2880"/>
      <c r="N49" s="2892"/>
      <c r="O49" s="2892"/>
      <c r="P49" s="2892"/>
      <c r="Q49" s="2897">
        <f t="shared" si="0"/>
        <v>0</v>
      </c>
      <c r="R49" s="2887">
        <v>32</v>
      </c>
    </row>
    <row r="50" spans="1:18">
      <c r="A50" s="2887">
        <v>33</v>
      </c>
      <c r="B50" s="2880"/>
      <c r="C50" s="2880"/>
      <c r="D50" s="2904"/>
      <c r="E50" s="2880"/>
      <c r="F50" s="2892"/>
      <c r="G50" s="2901"/>
      <c r="H50" s="2894"/>
      <c r="I50" s="2864"/>
      <c r="J50" s="2887"/>
      <c r="K50" s="2880"/>
      <c r="L50" s="2880"/>
      <c r="M50" s="2880"/>
      <c r="N50" s="2892"/>
      <c r="O50" s="2892"/>
      <c r="P50" s="2892"/>
      <c r="Q50" s="2897">
        <f t="shared" si="0"/>
        <v>0</v>
      </c>
      <c r="R50" s="2887">
        <v>33</v>
      </c>
    </row>
    <row r="51" spans="1:18">
      <c r="A51" s="2887">
        <v>34</v>
      </c>
      <c r="B51" s="2880"/>
      <c r="C51" s="2880"/>
      <c r="D51" s="2904"/>
      <c r="E51" s="2880"/>
      <c r="F51" s="2892"/>
      <c r="G51" s="2901"/>
      <c r="H51" s="2894"/>
      <c r="I51" s="2864"/>
      <c r="J51" s="2887"/>
      <c r="K51" s="2880"/>
      <c r="L51" s="2880"/>
      <c r="M51" s="2880"/>
      <c r="N51" s="2892"/>
      <c r="O51" s="2892"/>
      <c r="P51" s="2892"/>
      <c r="Q51" s="2897">
        <f t="shared" si="0"/>
        <v>0</v>
      </c>
      <c r="R51" s="2887">
        <v>34</v>
      </c>
    </row>
    <row r="52" spans="1:18">
      <c r="A52" s="2887">
        <v>35</v>
      </c>
      <c r="B52" s="2880"/>
      <c r="C52" s="2880"/>
      <c r="D52" s="2904"/>
      <c r="E52" s="2880"/>
      <c r="F52" s="2892"/>
      <c r="G52" s="2901"/>
      <c r="H52" s="2894"/>
      <c r="I52" s="2864"/>
      <c r="J52" s="2887"/>
      <c r="K52" s="2880"/>
      <c r="L52" s="2880"/>
      <c r="M52" s="2880"/>
      <c r="N52" s="2892"/>
      <c r="O52" s="2892"/>
      <c r="P52" s="2892"/>
      <c r="Q52" s="2897">
        <f t="shared" si="0"/>
        <v>0</v>
      </c>
      <c r="R52" s="2887">
        <v>35</v>
      </c>
    </row>
    <row r="53" spans="1:18">
      <c r="A53" s="2887">
        <v>36</v>
      </c>
      <c r="B53" s="2880"/>
      <c r="C53" s="2880"/>
      <c r="D53" s="2904"/>
      <c r="E53" s="2880"/>
      <c r="F53" s="2892"/>
      <c r="G53" s="2901"/>
      <c r="H53" s="2894"/>
      <c r="I53" s="2864"/>
      <c r="J53" s="2887"/>
      <c r="K53" s="2880"/>
      <c r="L53" s="2880"/>
      <c r="M53" s="2880"/>
      <c r="N53" s="2892"/>
      <c r="O53" s="2892"/>
      <c r="P53" s="2892"/>
      <c r="Q53" s="2897">
        <f t="shared" si="0"/>
        <v>0</v>
      </c>
      <c r="R53" s="2887">
        <v>36</v>
      </c>
    </row>
    <row r="54" spans="1:18">
      <c r="A54" s="2887">
        <v>37</v>
      </c>
      <c r="B54" s="2880"/>
      <c r="C54" s="2880"/>
      <c r="D54" s="2904"/>
      <c r="E54" s="2880"/>
      <c r="F54" s="2892"/>
      <c r="G54" s="2901"/>
      <c r="H54" s="2894"/>
      <c r="I54" s="2864"/>
      <c r="J54" s="2887"/>
      <c r="K54" s="2880"/>
      <c r="L54" s="2880"/>
      <c r="M54" s="2880"/>
      <c r="N54" s="2892"/>
      <c r="O54" s="2892"/>
      <c r="P54" s="2892"/>
      <c r="Q54" s="2897">
        <f t="shared" si="0"/>
        <v>0</v>
      </c>
      <c r="R54" s="2887">
        <v>37</v>
      </c>
    </row>
    <row r="55" spans="1:18">
      <c r="A55" s="2887">
        <v>38</v>
      </c>
      <c r="B55" s="2880"/>
      <c r="C55" s="2880"/>
      <c r="D55" s="2904"/>
      <c r="E55" s="2880"/>
      <c r="F55" s="2892"/>
      <c r="G55" s="2901"/>
      <c r="H55" s="2894"/>
      <c r="I55" s="2864"/>
      <c r="J55" s="2887"/>
      <c r="K55" s="2880"/>
      <c r="L55" s="2880"/>
      <c r="M55" s="2880"/>
      <c r="N55" s="2892"/>
      <c r="O55" s="2892"/>
      <c r="P55" s="2892"/>
      <c r="Q55" s="2897">
        <f t="shared" si="0"/>
        <v>0</v>
      </c>
      <c r="R55" s="2887">
        <v>38</v>
      </c>
    </row>
    <row r="56" spans="1:18">
      <c r="A56" s="2887">
        <v>39</v>
      </c>
      <c r="B56" s="2880"/>
      <c r="C56" s="2880"/>
      <c r="D56" s="2904"/>
      <c r="E56" s="2880"/>
      <c r="F56" s="2892"/>
      <c r="G56" s="2901"/>
      <c r="H56" s="2894"/>
      <c r="I56" s="2864"/>
      <c r="J56" s="2887"/>
      <c r="K56" s="2880"/>
      <c r="L56" s="2880"/>
      <c r="M56" s="2880"/>
      <c r="N56" s="2892"/>
      <c r="O56" s="2892"/>
      <c r="P56" s="2892"/>
      <c r="Q56" s="2897">
        <f t="shared" si="0"/>
        <v>0</v>
      </c>
      <c r="R56" s="2887">
        <v>39</v>
      </c>
    </row>
    <row r="57" spans="1:18">
      <c r="A57" s="2887">
        <v>40</v>
      </c>
      <c r="B57" s="2880"/>
      <c r="C57" s="2880"/>
      <c r="D57" s="2904"/>
      <c r="E57" s="2880"/>
      <c r="F57" s="2892"/>
      <c r="G57" s="2901"/>
      <c r="H57" s="2894"/>
      <c r="I57" s="2864"/>
      <c r="J57" s="2887"/>
      <c r="K57" s="2880"/>
      <c r="L57" s="2880"/>
      <c r="M57" s="2880"/>
      <c r="N57" s="2892"/>
      <c r="O57" s="2892"/>
      <c r="P57" s="2892"/>
      <c r="Q57" s="2897">
        <f t="shared" si="0"/>
        <v>0</v>
      </c>
      <c r="R57" s="2887">
        <v>40</v>
      </c>
    </row>
    <row r="58" spans="1:18">
      <c r="A58" s="2887">
        <v>41</v>
      </c>
      <c r="B58" s="2880"/>
      <c r="C58" s="2880"/>
      <c r="D58" s="2904"/>
      <c r="E58" s="2880"/>
      <c r="F58" s="2892"/>
      <c r="G58" s="2901"/>
      <c r="H58" s="2894"/>
      <c r="I58" s="2864"/>
      <c r="J58" s="2887"/>
      <c r="K58" s="2880"/>
      <c r="L58" s="2880"/>
      <c r="M58" s="2880"/>
      <c r="N58" s="2892"/>
      <c r="O58" s="2892"/>
      <c r="P58" s="2892"/>
      <c r="Q58" s="2897">
        <f t="shared" si="0"/>
        <v>0</v>
      </c>
      <c r="R58" s="2887">
        <v>41</v>
      </c>
    </row>
    <row r="59" spans="1:18">
      <c r="A59" s="2887">
        <v>42</v>
      </c>
      <c r="B59" s="2880"/>
      <c r="C59" s="2880"/>
      <c r="D59" s="2904"/>
      <c r="E59" s="2880"/>
      <c r="F59" s="2892"/>
      <c r="G59" s="2901"/>
      <c r="H59" s="2894"/>
      <c r="I59" s="2864"/>
      <c r="J59" s="2887"/>
      <c r="K59" s="2880"/>
      <c r="L59" s="2880"/>
      <c r="M59" s="2880"/>
      <c r="N59" s="2892"/>
      <c r="O59" s="2892"/>
      <c r="P59" s="2892"/>
      <c r="Q59" s="2897">
        <f t="shared" si="0"/>
        <v>0</v>
      </c>
      <c r="R59" s="2887">
        <v>42</v>
      </c>
    </row>
    <row r="60" spans="1:18" ht="15.75" thickBot="1">
      <c r="A60" s="2888">
        <v>43</v>
      </c>
      <c r="B60" s="2905"/>
      <c r="C60" s="2905"/>
      <c r="D60" s="2906"/>
      <c r="E60" s="2905"/>
      <c r="F60" s="2907"/>
      <c r="G60" s="2908"/>
      <c r="H60" s="2909"/>
      <c r="I60" s="2864"/>
      <c r="J60" s="2888"/>
      <c r="K60" s="2905"/>
      <c r="L60" s="2905"/>
      <c r="M60" s="2905"/>
      <c r="N60" s="2907"/>
      <c r="O60" s="2907"/>
      <c r="P60" s="2907"/>
      <c r="Q60" s="2910">
        <f t="shared" si="0"/>
        <v>0</v>
      </c>
      <c r="R60" s="2888">
        <v>43</v>
      </c>
    </row>
    <row r="61" spans="1:18" ht="15.75" thickBot="1">
      <c r="A61" s="2888">
        <v>44</v>
      </c>
      <c r="B61" s="2905" t="s">
        <v>4014</v>
      </c>
      <c r="C61" s="2905"/>
      <c r="D61" s="2906">
        <f>SUM(D18:D60)</f>
        <v>107.04</v>
      </c>
      <c r="E61" s="2905"/>
      <c r="F61" s="2906" t="str">
        <f>IF(ISERR(AVERAGEA(F18:F60))," ",AVERAGEA(F18:F60))</f>
        <v xml:space="preserve"> </v>
      </c>
      <c r="G61" s="2906">
        <f>SUM(G18:G60)</f>
        <v>0</v>
      </c>
      <c r="H61" s="2906">
        <f>SUM(H18:H60)</f>
        <v>0</v>
      </c>
      <c r="I61" s="2864"/>
      <c r="J61" s="2888"/>
      <c r="K61" s="2905"/>
      <c r="L61" s="2905"/>
      <c r="M61" s="2905"/>
      <c r="N61" s="2911">
        <f>SUM(N18:N60)</f>
        <v>0</v>
      </c>
      <c r="O61" s="2911">
        <f>SUM(O18:O60)</f>
        <v>23812729</v>
      </c>
      <c r="P61" s="2911">
        <f>SUM(P18:P60)</f>
        <v>11125968</v>
      </c>
      <c r="Q61" s="2911">
        <f>SUM(Q18:Q60)</f>
        <v>34938697</v>
      </c>
      <c r="R61" s="2888">
        <v>44</v>
      </c>
    </row>
    <row r="62" spans="1:18">
      <c r="A62" s="2912"/>
      <c r="B62" s="2912"/>
      <c r="C62" s="2912"/>
      <c r="D62" s="2913"/>
      <c r="E62" s="2912"/>
      <c r="F62" s="2913"/>
      <c r="G62" s="2913"/>
      <c r="H62" s="2913"/>
      <c r="I62" s="2864"/>
      <c r="J62" s="2912"/>
      <c r="K62" s="2912"/>
      <c r="L62" s="2912"/>
      <c r="M62" s="2912"/>
      <c r="N62" s="2914"/>
      <c r="O62" s="2914"/>
      <c r="P62" s="2914"/>
      <c r="Q62" s="2914"/>
      <c r="R62" s="2912"/>
    </row>
    <row r="63" spans="1:18" ht="15.75">
      <c r="A63" s="75" t="s">
        <v>2744</v>
      </c>
      <c r="B63" s="2864"/>
      <c r="C63" s="2864"/>
      <c r="D63" s="2864"/>
      <c r="E63" s="2864"/>
      <c r="F63" s="2864"/>
      <c r="G63" s="2864"/>
      <c r="H63" s="2864"/>
      <c r="I63" s="2864"/>
      <c r="J63" s="75" t="s">
        <v>2744</v>
      </c>
    </row>
    <row r="64" spans="1:18">
      <c r="A64" s="2881" t="s">
        <v>2745</v>
      </c>
      <c r="B64" s="2881"/>
      <c r="C64" s="2881"/>
      <c r="D64" s="2881"/>
      <c r="E64" s="2881"/>
      <c r="F64" s="2881"/>
      <c r="G64" s="2881"/>
      <c r="H64" s="2881"/>
      <c r="I64" s="2864"/>
      <c r="J64" s="2881" t="s">
        <v>2746</v>
      </c>
      <c r="K64" s="2881"/>
      <c r="L64" s="2881"/>
      <c r="M64" s="2881"/>
      <c r="N64" s="2881"/>
      <c r="O64" s="2881"/>
      <c r="P64" s="2881"/>
      <c r="Q64" s="2881"/>
      <c r="R64" s="2881"/>
    </row>
  </sheetData>
  <phoneticPr fontId="0" type="noConversion"/>
  <printOptions horizontalCentered="1" verticalCentered="1"/>
  <pageMargins left="0.5" right="0.5" top="0.5" bottom="0.5" header="0" footer="0"/>
  <pageSetup scale="61" fitToWidth="2" orientation="portrait" horizontalDpi="300" verticalDpi="300" r:id="rId1"/>
  <headerFooter alignWithMargins="0"/>
  <colBreaks count="1" manualBreakCount="1">
    <brk id="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6">
    <tabColor rgb="FF00B050"/>
  </sheetPr>
  <dimension ref="A1:R126"/>
  <sheetViews>
    <sheetView defaultGridColor="0" view="pageBreakPreview" topLeftCell="A52" colorId="22" zoomScale="76" zoomScaleNormal="85" zoomScaleSheetLayoutView="76" workbookViewId="0">
      <selection activeCell="D30" sqref="D30"/>
    </sheetView>
  </sheetViews>
  <sheetFormatPr defaultColWidth="12.44140625" defaultRowHeight="15"/>
  <cols>
    <col min="1" max="1" width="6" style="3358" customWidth="1"/>
    <col min="2" max="2" width="15.77734375" style="2918" customWidth="1"/>
    <col min="3" max="3" width="10.44140625" style="2918" customWidth="1"/>
    <col min="4" max="4" width="15.5546875" style="2918" customWidth="1"/>
    <col min="5" max="5" width="14.77734375" style="2918" customWidth="1"/>
    <col min="6" max="6" width="13.44140625" style="2918" customWidth="1"/>
    <col min="7" max="7" width="12.77734375" style="2918" customWidth="1"/>
    <col min="8" max="8" width="8.44140625" style="2918" customWidth="1"/>
    <col min="9" max="9" width="2.77734375" style="2918" customWidth="1"/>
    <col min="10" max="10" width="11.109375" style="2918" customWidth="1"/>
    <col min="11" max="12" width="10.77734375" style="2918" customWidth="1"/>
    <col min="13" max="14" width="15.77734375" style="2918" customWidth="1"/>
    <col min="15" max="15" width="5.77734375" style="2918" customWidth="1"/>
    <col min="16" max="16" width="13.44140625" style="2918" customWidth="1"/>
    <col min="17" max="17" width="16.77734375" style="2918" customWidth="1"/>
    <col min="18" max="18" width="4.77734375" style="2918" customWidth="1"/>
    <col min="19" max="16384" width="12.44140625" style="2918"/>
  </cols>
  <sheetData>
    <row r="1" spans="1:18">
      <c r="A1" s="3345" t="s">
        <v>2817</v>
      </c>
      <c r="B1" s="3217"/>
      <c r="C1" s="3217"/>
      <c r="D1" s="3216" t="s">
        <v>3891</v>
      </c>
      <c r="E1" s="3218"/>
      <c r="F1" s="3219" t="s">
        <v>2819</v>
      </c>
      <c r="G1" s="3220" t="s">
        <v>2820</v>
      </c>
      <c r="H1" s="3221"/>
      <c r="I1" s="3222"/>
      <c r="J1" s="3223" t="s">
        <v>2817</v>
      </c>
      <c r="K1" s="3217"/>
      <c r="L1" s="3218"/>
      <c r="M1" s="3216" t="s">
        <v>3891</v>
      </c>
      <c r="N1" s="3218"/>
      <c r="O1" s="3224"/>
      <c r="P1" s="3220" t="s">
        <v>2819</v>
      </c>
      <c r="Q1" s="3220" t="s">
        <v>2820</v>
      </c>
      <c r="R1" s="3221"/>
    </row>
    <row r="2" spans="1:18">
      <c r="A2" s="3341" t="str">
        <f>'[11]Data Sheet'!$C$25</f>
        <v>ORANGE AND ROCKLAND UTILTIES, INC.</v>
      </c>
      <c r="B2" s="3222"/>
      <c r="C2" s="3222"/>
      <c r="D2" s="3225" t="s">
        <v>674</v>
      </c>
      <c r="E2" s="3222"/>
      <c r="F2" s="3226" t="s">
        <v>2821</v>
      </c>
      <c r="G2" s="3227"/>
      <c r="H2" s="3228"/>
      <c r="I2" s="3222"/>
      <c r="J2" s="3229" t="str">
        <f>'[11]Data Sheet'!$C$25</f>
        <v>ORANGE AND ROCKLAND UTILTIES, INC.</v>
      </c>
      <c r="K2" s="3222"/>
      <c r="L2" s="3222"/>
      <c r="M2" s="3225" t="s">
        <v>674</v>
      </c>
      <c r="N2" s="3222"/>
      <c r="O2" s="3230"/>
      <c r="P2" s="3227" t="s">
        <v>2821</v>
      </c>
      <c r="Q2" s="3231"/>
      <c r="R2" s="3232"/>
    </row>
    <row r="3" spans="1:18" ht="15" customHeight="1" thickBot="1">
      <c r="A3" s="3344"/>
      <c r="B3" s="3233"/>
      <c r="C3" s="3233"/>
      <c r="D3" s="3234" t="s">
        <v>292</v>
      </c>
      <c r="E3" s="3233"/>
      <c r="F3" s="3235"/>
      <c r="G3" s="3236">
        <v>42004</v>
      </c>
      <c r="H3" s="3237"/>
      <c r="I3" s="3222"/>
      <c r="J3" s="3234"/>
      <c r="K3" s="3233"/>
      <c r="L3" s="3233"/>
      <c r="M3" s="3234" t="s">
        <v>292</v>
      </c>
      <c r="N3" s="3233"/>
      <c r="O3" s="3238"/>
      <c r="P3" s="3239"/>
      <c r="Q3" s="3240">
        <f>G3</f>
        <v>42004</v>
      </c>
      <c r="R3" s="3237"/>
    </row>
    <row r="4" spans="1:18" ht="15" customHeight="1" thickBot="1">
      <c r="A4" s="3342" t="s">
        <v>2349</v>
      </c>
      <c r="B4" s="3241"/>
      <c r="C4" s="3241"/>
      <c r="D4" s="3242"/>
      <c r="E4" s="3242"/>
      <c r="F4" s="3242"/>
      <c r="G4" s="3243"/>
      <c r="H4" s="3237"/>
      <c r="I4" s="3222"/>
      <c r="J4" s="3244" t="s">
        <v>2350</v>
      </c>
      <c r="K4" s="3241"/>
      <c r="L4" s="3241"/>
      <c r="M4" s="3242"/>
      <c r="N4" s="3242"/>
      <c r="O4" s="3242"/>
      <c r="P4" s="3242"/>
      <c r="Q4" s="3243"/>
      <c r="R4" s="3237"/>
    </row>
    <row r="5" spans="1:18" ht="15.75">
      <c r="A5" s="3343"/>
      <c r="B5" s="1681"/>
      <c r="C5" s="1681"/>
      <c r="D5" s="1363"/>
      <c r="E5" s="1363"/>
      <c r="F5" s="1363"/>
      <c r="G5" s="3245"/>
      <c r="H5" s="3246"/>
      <c r="I5" s="3222"/>
      <c r="J5" s="3247"/>
      <c r="K5" s="1681"/>
      <c r="L5" s="1681"/>
      <c r="M5" s="1363"/>
      <c r="N5" s="1363"/>
      <c r="O5" s="1363"/>
      <c r="P5" s="1363"/>
      <c r="Q5" s="3245"/>
      <c r="R5" s="3246"/>
    </row>
    <row r="6" spans="1:18">
      <c r="A6" s="3341" t="s">
        <v>1149</v>
      </c>
      <c r="B6" s="1683"/>
      <c r="C6" s="1683"/>
      <c r="D6" s="1683"/>
      <c r="E6" s="1683" t="s">
        <v>2340</v>
      </c>
      <c r="F6" s="1683"/>
      <c r="G6" s="1683"/>
      <c r="H6" s="3246"/>
      <c r="I6" s="3222"/>
      <c r="J6" s="3225" t="s">
        <v>2341</v>
      </c>
      <c r="K6" s="1683"/>
      <c r="L6" s="1683"/>
      <c r="M6" s="1683"/>
      <c r="N6" s="1683" t="s">
        <v>2342</v>
      </c>
      <c r="O6" s="1683"/>
      <c r="P6" s="1683"/>
      <c r="Q6" s="1683"/>
      <c r="R6" s="3246"/>
    </row>
    <row r="7" spans="1:18">
      <c r="A7" s="3341" t="s">
        <v>2343</v>
      </c>
      <c r="B7" s="1683"/>
      <c r="C7" s="1683"/>
      <c r="D7" s="1683"/>
      <c r="E7" s="1683" t="s">
        <v>2344</v>
      </c>
      <c r="F7" s="1683"/>
      <c r="G7" s="1683"/>
      <c r="H7" s="3246"/>
      <c r="I7" s="3222"/>
      <c r="J7" s="3229" t="s">
        <v>2345</v>
      </c>
      <c r="K7" s="1683"/>
      <c r="L7" s="1683"/>
      <c r="M7" s="1683"/>
      <c r="N7" s="1683" t="s">
        <v>2346</v>
      </c>
      <c r="O7" s="1683"/>
      <c r="P7" s="1683"/>
      <c r="Q7" s="1683"/>
      <c r="R7" s="3246"/>
    </row>
    <row r="8" spans="1:18">
      <c r="A8" s="3341" t="s">
        <v>2347</v>
      </c>
      <c r="B8" s="1683"/>
      <c r="C8" s="1683"/>
      <c r="D8" s="1683"/>
      <c r="E8" s="1683" t="s">
        <v>2348</v>
      </c>
      <c r="F8" s="1683"/>
      <c r="G8" s="1683"/>
      <c r="H8" s="3246"/>
      <c r="I8" s="3222"/>
      <c r="J8" s="3229" t="s">
        <v>3148</v>
      </c>
      <c r="K8" s="1683"/>
      <c r="L8" s="1683"/>
      <c r="M8" s="1683"/>
      <c r="N8" s="1683" t="s">
        <v>1870</v>
      </c>
      <c r="O8" s="1683"/>
      <c r="P8" s="1683"/>
      <c r="Q8" s="1683"/>
      <c r="R8" s="3246"/>
    </row>
    <row r="9" spans="1:18">
      <c r="A9" s="3341" t="s">
        <v>983</v>
      </c>
      <c r="B9" s="1683"/>
      <c r="C9" s="1683"/>
      <c r="D9" s="1683"/>
      <c r="E9" s="1683" t="s">
        <v>1669</v>
      </c>
      <c r="F9" s="1683"/>
      <c r="G9" s="1683"/>
      <c r="H9" s="3246"/>
      <c r="I9" s="3222"/>
      <c r="J9" s="3229" t="s">
        <v>1670</v>
      </c>
      <c r="K9" s="1683"/>
      <c r="L9" s="1683"/>
      <c r="M9" s="1683"/>
      <c r="N9" s="1683" t="s">
        <v>1656</v>
      </c>
      <c r="O9" s="1683"/>
      <c r="P9" s="1683"/>
      <c r="Q9" s="1683"/>
      <c r="R9" s="3246"/>
    </row>
    <row r="10" spans="1:18">
      <c r="A10" s="3341" t="s">
        <v>1677</v>
      </c>
      <c r="B10" s="1683"/>
      <c r="C10" s="1683"/>
      <c r="D10" s="1683"/>
      <c r="E10" s="1683" t="s">
        <v>1678</v>
      </c>
      <c r="F10" s="1683"/>
      <c r="G10" s="1683"/>
      <c r="H10" s="3246"/>
      <c r="I10" s="3222"/>
      <c r="J10" s="3229" t="s">
        <v>4194</v>
      </c>
      <c r="K10" s="1683"/>
      <c r="L10" s="1683"/>
      <c r="M10" s="1683"/>
      <c r="N10" s="1683" t="s">
        <v>4195</v>
      </c>
      <c r="O10" s="1683"/>
      <c r="P10" s="1683"/>
      <c r="Q10" s="1683"/>
      <c r="R10" s="3246"/>
    </row>
    <row r="11" spans="1:18">
      <c r="A11" s="3341" t="s">
        <v>4196</v>
      </c>
      <c r="B11" s="1683"/>
      <c r="C11" s="1683"/>
      <c r="D11" s="1683"/>
      <c r="E11" s="1683" t="s">
        <v>4197</v>
      </c>
      <c r="F11" s="1683"/>
      <c r="G11" s="1683"/>
      <c r="H11" s="3246"/>
      <c r="I11" s="3222"/>
      <c r="J11" s="3229" t="s">
        <v>4198</v>
      </c>
      <c r="K11" s="1683"/>
      <c r="L11" s="1683"/>
      <c r="M11" s="1683"/>
      <c r="N11" s="1683" t="s">
        <v>2424</v>
      </c>
      <c r="O11" s="1683"/>
      <c r="P11" s="1683"/>
      <c r="Q11" s="1683"/>
      <c r="R11" s="3246"/>
    </row>
    <row r="12" spans="1:18">
      <c r="A12" s="3341" t="s">
        <v>2474</v>
      </c>
      <c r="B12" s="1683"/>
      <c r="C12" s="1683"/>
      <c r="D12" s="1683"/>
      <c r="E12" s="1683" t="s">
        <v>2475</v>
      </c>
      <c r="F12" s="1683"/>
      <c r="G12" s="1683"/>
      <c r="H12" s="3246"/>
      <c r="I12" s="3222"/>
      <c r="J12" s="3229" t="s">
        <v>2588</v>
      </c>
      <c r="K12" s="1683"/>
      <c r="L12" s="1683"/>
      <c r="M12" s="1683"/>
      <c r="N12" s="1683" t="s">
        <v>2589</v>
      </c>
      <c r="O12" s="1683"/>
      <c r="P12" s="1683"/>
      <c r="Q12" s="1683"/>
      <c r="R12" s="3246"/>
    </row>
    <row r="13" spans="1:18" ht="15.75" thickBot="1">
      <c r="A13" s="3344"/>
      <c r="B13" s="1186"/>
      <c r="C13" s="1186"/>
      <c r="D13" s="1186"/>
      <c r="E13" s="1186"/>
      <c r="F13" s="1186"/>
      <c r="G13" s="1186"/>
      <c r="H13" s="1289"/>
      <c r="I13" s="3222"/>
      <c r="J13" s="3248"/>
      <c r="K13" s="1186"/>
      <c r="L13" s="1186"/>
      <c r="M13" s="1186"/>
      <c r="N13" s="1186"/>
      <c r="O13" s="1186"/>
      <c r="P13" s="1186"/>
      <c r="Q13" s="1186"/>
      <c r="R13" s="1289"/>
    </row>
    <row r="14" spans="1:18">
      <c r="A14" s="3346"/>
      <c r="B14" s="3222"/>
      <c r="C14" s="3249"/>
      <c r="D14" s="3250"/>
      <c r="E14" s="3232"/>
      <c r="F14" s="3230"/>
      <c r="G14" s="3230"/>
      <c r="H14" s="3221"/>
      <c r="I14" s="3222"/>
      <c r="J14" s="3219"/>
      <c r="K14" s="3249"/>
      <c r="L14" s="3249"/>
      <c r="M14" s="3230" t="s">
        <v>2590</v>
      </c>
      <c r="N14" s="3230"/>
      <c r="O14" s="3230"/>
      <c r="P14" s="3230"/>
      <c r="Q14" s="3228"/>
      <c r="R14" s="3251"/>
    </row>
    <row r="15" spans="1:18" ht="15.75" thickBot="1">
      <c r="A15" s="3347"/>
      <c r="B15" s="3250"/>
      <c r="C15" s="3232"/>
      <c r="D15" s="3250"/>
      <c r="E15" s="3232"/>
      <c r="F15" s="3242" t="s">
        <v>2591</v>
      </c>
      <c r="G15" s="3242"/>
      <c r="H15" s="3237"/>
      <c r="I15" s="3222"/>
      <c r="J15" s="3226" t="s">
        <v>428</v>
      </c>
      <c r="K15" s="3232" t="s">
        <v>429</v>
      </c>
      <c r="L15" s="3232" t="s">
        <v>429</v>
      </c>
      <c r="M15" s="3242" t="s">
        <v>430</v>
      </c>
      <c r="N15" s="3242"/>
      <c r="O15" s="3242"/>
      <c r="P15" s="3242"/>
      <c r="Q15" s="3237"/>
      <c r="R15" s="3232"/>
    </row>
    <row r="16" spans="1:18">
      <c r="A16" s="3347"/>
      <c r="B16" s="3250"/>
      <c r="C16" s="3232"/>
      <c r="D16" s="3250"/>
      <c r="E16" s="3232"/>
      <c r="F16" s="3232"/>
      <c r="G16" s="3228"/>
      <c r="H16" s="3232"/>
      <c r="I16" s="3222"/>
      <c r="J16" s="3226" t="s">
        <v>431</v>
      </c>
      <c r="K16" s="3232" t="s">
        <v>1039</v>
      </c>
      <c r="L16" s="3232" t="s">
        <v>1040</v>
      </c>
      <c r="M16" s="3250"/>
      <c r="N16" s="3250"/>
      <c r="O16" s="3232"/>
      <c r="P16" s="3232"/>
      <c r="Q16" s="3228"/>
      <c r="R16" s="3232"/>
    </row>
    <row r="17" spans="1:18">
      <c r="A17" s="3347" t="s">
        <v>4190</v>
      </c>
      <c r="B17" s="3230" t="s">
        <v>1041</v>
      </c>
      <c r="C17" s="3228"/>
      <c r="D17" s="3230" t="s">
        <v>1042</v>
      </c>
      <c r="E17" s="3228"/>
      <c r="F17" s="3232"/>
      <c r="G17" s="3228"/>
      <c r="H17" s="3232"/>
      <c r="I17" s="3222"/>
      <c r="J17" s="3226" t="s">
        <v>1043</v>
      </c>
      <c r="K17" s="3232" t="s">
        <v>1044</v>
      </c>
      <c r="L17" s="3232" t="s">
        <v>1039</v>
      </c>
      <c r="M17" s="3230"/>
      <c r="N17" s="3230"/>
      <c r="O17" s="3228"/>
      <c r="P17" s="3232" t="s">
        <v>3704</v>
      </c>
      <c r="Q17" s="3228" t="s">
        <v>1045</v>
      </c>
      <c r="R17" s="3232" t="s">
        <v>4190</v>
      </c>
    </row>
    <row r="18" spans="1:18">
      <c r="A18" s="3347" t="s">
        <v>4193</v>
      </c>
      <c r="B18" s="3222"/>
      <c r="C18" s="3249"/>
      <c r="D18" s="3250"/>
      <c r="E18" s="3232"/>
      <c r="F18" s="3232" t="s">
        <v>3022</v>
      </c>
      <c r="G18" s="3228" t="s">
        <v>1046</v>
      </c>
      <c r="H18" s="3232" t="s">
        <v>1047</v>
      </c>
      <c r="I18" s="3222"/>
      <c r="J18" s="3226" t="s">
        <v>1048</v>
      </c>
      <c r="K18" s="3232" t="s">
        <v>4295</v>
      </c>
      <c r="L18" s="3232" t="s">
        <v>1044</v>
      </c>
      <c r="M18" s="3230" t="s">
        <v>1049</v>
      </c>
      <c r="N18" s="3230"/>
      <c r="O18" s="3228"/>
      <c r="P18" s="3232" t="s">
        <v>1050</v>
      </c>
      <c r="Q18" s="3228" t="s">
        <v>1051</v>
      </c>
      <c r="R18" s="3232" t="s">
        <v>4193</v>
      </c>
    </row>
    <row r="19" spans="1:18">
      <c r="A19" s="3347"/>
      <c r="B19" s="3222"/>
      <c r="C19" s="3232"/>
      <c r="D19" s="3222"/>
      <c r="E19" s="3232"/>
      <c r="F19" s="3232"/>
      <c r="G19" s="3228"/>
      <c r="H19" s="3249"/>
      <c r="I19" s="3222"/>
      <c r="J19" s="3252"/>
      <c r="K19" s="3249"/>
      <c r="L19" s="3232"/>
      <c r="M19" s="3222"/>
      <c r="N19" s="3222"/>
      <c r="O19" s="3232"/>
      <c r="P19" s="3232"/>
      <c r="Q19" s="3232"/>
      <c r="R19" s="3249"/>
    </row>
    <row r="20" spans="1:18" ht="15.75" thickBot="1">
      <c r="A20" s="3348"/>
      <c r="B20" s="3242" t="s">
        <v>65</v>
      </c>
      <c r="C20" s="3237"/>
      <c r="D20" s="3242" t="s">
        <v>2119</v>
      </c>
      <c r="E20" s="3237"/>
      <c r="F20" s="3253" t="s">
        <v>2120</v>
      </c>
      <c r="G20" s="3237" t="s">
        <v>2121</v>
      </c>
      <c r="H20" s="3237" t="s">
        <v>4029</v>
      </c>
      <c r="I20" s="3222"/>
      <c r="J20" s="3254" t="s">
        <v>4030</v>
      </c>
      <c r="K20" s="3254" t="s">
        <v>4031</v>
      </c>
      <c r="L20" s="3254" t="s">
        <v>4032</v>
      </c>
      <c r="M20" s="3242" t="s">
        <v>4033</v>
      </c>
      <c r="N20" s="3242"/>
      <c r="O20" s="3237"/>
      <c r="P20" s="3253" t="s">
        <v>4034</v>
      </c>
      <c r="Q20" s="3253" t="s">
        <v>3977</v>
      </c>
      <c r="R20" s="3253"/>
    </row>
    <row r="21" spans="1:18">
      <c r="A21" s="3357">
        <v>1</v>
      </c>
      <c r="B21" s="1836" t="s">
        <v>1623</v>
      </c>
      <c r="C21" s="1827"/>
      <c r="D21" s="1836" t="s">
        <v>1624</v>
      </c>
      <c r="E21" s="3255"/>
      <c r="F21" s="1828">
        <v>69</v>
      </c>
      <c r="G21" s="1829">
        <v>13.2</v>
      </c>
      <c r="H21" s="1825"/>
      <c r="I21" s="2917"/>
      <c r="J21" s="1830">
        <v>25</v>
      </c>
      <c r="K21" s="1831">
        <v>1</v>
      </c>
      <c r="L21" s="1831">
        <v>0</v>
      </c>
      <c r="M21" s="1836"/>
      <c r="N21" s="1836"/>
      <c r="O21" s="3255"/>
      <c r="P21" s="1838"/>
      <c r="Q21" s="1839"/>
      <c r="R21" s="2357">
        <v>1</v>
      </c>
    </row>
    <row r="22" spans="1:18">
      <c r="A22" s="3357">
        <f>+A21+1</f>
        <v>2</v>
      </c>
      <c r="B22" s="1836" t="s">
        <v>4944</v>
      </c>
      <c r="C22" s="1827"/>
      <c r="D22" s="1836" t="s">
        <v>1624</v>
      </c>
      <c r="E22" s="3256"/>
      <c r="F22" s="1828">
        <v>34.5</v>
      </c>
      <c r="G22" s="1829">
        <v>13.2</v>
      </c>
      <c r="H22" s="1825"/>
      <c r="I22" s="2917"/>
      <c r="J22" s="1830">
        <v>20</v>
      </c>
      <c r="K22" s="1831">
        <v>1</v>
      </c>
      <c r="L22" s="1831">
        <v>0</v>
      </c>
      <c r="M22" s="1836"/>
      <c r="N22" s="1836"/>
      <c r="O22" s="3256"/>
      <c r="P22" s="1838"/>
      <c r="Q22" s="1839"/>
      <c r="R22" s="2357">
        <f>+R21+1</f>
        <v>2</v>
      </c>
    </row>
    <row r="23" spans="1:18">
      <c r="A23" s="3357">
        <f t="shared" ref="A23:A54" si="0">+A22+1</f>
        <v>3</v>
      </c>
      <c r="B23" s="1836" t="s">
        <v>1626</v>
      </c>
      <c r="C23" s="1827"/>
      <c r="D23" s="1836" t="s">
        <v>1624</v>
      </c>
      <c r="E23" s="3256"/>
      <c r="F23" s="1828">
        <v>69</v>
      </c>
      <c r="G23" s="1829">
        <v>13.2</v>
      </c>
      <c r="H23" s="1825"/>
      <c r="I23" s="2917"/>
      <c r="J23" s="1830">
        <v>40</v>
      </c>
      <c r="K23" s="1831">
        <v>2</v>
      </c>
      <c r="L23" s="1831">
        <v>0</v>
      </c>
      <c r="M23" s="1836"/>
      <c r="N23" s="1836"/>
      <c r="O23" s="3256"/>
      <c r="P23" s="1838"/>
      <c r="Q23" s="1839"/>
      <c r="R23" s="2357">
        <f t="shared" ref="R23:R54" si="1">+R22+1</f>
        <v>3</v>
      </c>
    </row>
    <row r="24" spans="1:18" s="3258" customFormat="1">
      <c r="A24" s="3357">
        <f t="shared" si="0"/>
        <v>4</v>
      </c>
      <c r="B24" s="1836" t="s">
        <v>454</v>
      </c>
      <c r="C24" s="1827"/>
      <c r="D24" s="1836" t="s">
        <v>455</v>
      </c>
      <c r="E24" s="3256"/>
      <c r="F24" s="1828">
        <v>345</v>
      </c>
      <c r="G24" s="1829">
        <v>138</v>
      </c>
      <c r="H24" s="1825"/>
      <c r="I24" s="3257"/>
      <c r="J24" s="1830">
        <v>400</v>
      </c>
      <c r="K24" s="1831">
        <v>1</v>
      </c>
      <c r="L24" s="1831">
        <v>0</v>
      </c>
      <c r="M24" s="1836"/>
      <c r="N24" s="1836"/>
      <c r="O24" s="3256"/>
      <c r="P24" s="1838"/>
      <c r="Q24" s="1839"/>
      <c r="R24" s="2357">
        <f t="shared" si="1"/>
        <v>4</v>
      </c>
    </row>
    <row r="25" spans="1:18">
      <c r="A25" s="3357">
        <f t="shared" si="0"/>
        <v>5</v>
      </c>
      <c r="B25" s="1826" t="s">
        <v>4709</v>
      </c>
      <c r="C25" s="1827"/>
      <c r="D25" s="1826" t="s">
        <v>4710</v>
      </c>
      <c r="E25" s="3256"/>
      <c r="F25" s="1828">
        <v>20</v>
      </c>
      <c r="G25" s="1829">
        <v>345</v>
      </c>
      <c r="H25" s="1825"/>
      <c r="I25" s="2917"/>
      <c r="J25" s="1830">
        <v>1344</v>
      </c>
      <c r="K25" s="1831">
        <v>2</v>
      </c>
      <c r="L25" s="1831">
        <v>0</v>
      </c>
      <c r="M25" s="1836"/>
      <c r="N25" s="1836"/>
      <c r="O25" s="3256"/>
      <c r="P25" s="1838"/>
      <c r="Q25" s="1839"/>
      <c r="R25" s="2357">
        <f t="shared" si="1"/>
        <v>5</v>
      </c>
    </row>
    <row r="26" spans="1:18">
      <c r="A26" s="3445">
        <f t="shared" si="0"/>
        <v>6</v>
      </c>
      <c r="B26" s="1836" t="s">
        <v>456</v>
      </c>
      <c r="C26" s="1827"/>
      <c r="D26" s="1836" t="s">
        <v>1624</v>
      </c>
      <c r="E26" s="1827"/>
      <c r="F26" s="1828">
        <v>34.5</v>
      </c>
      <c r="G26" s="1829">
        <v>13.2</v>
      </c>
      <c r="H26" s="1825"/>
      <c r="I26" s="2917"/>
      <c r="J26" s="1830">
        <v>25</v>
      </c>
      <c r="K26" s="1831">
        <v>1</v>
      </c>
      <c r="L26" s="1831">
        <v>0</v>
      </c>
      <c r="M26" s="1836"/>
      <c r="N26" s="1836"/>
      <c r="O26" s="1827"/>
      <c r="P26" s="1838"/>
      <c r="Q26" s="1839"/>
      <c r="R26" s="2357">
        <f t="shared" si="1"/>
        <v>6</v>
      </c>
    </row>
    <row r="27" spans="1:18">
      <c r="A27" s="3357">
        <f t="shared" si="0"/>
        <v>7</v>
      </c>
      <c r="B27" s="1836" t="s">
        <v>1722</v>
      </c>
      <c r="C27" s="1827"/>
      <c r="D27" s="1836" t="s">
        <v>455</v>
      </c>
      <c r="E27" s="1827"/>
      <c r="F27" s="1828">
        <v>69</v>
      </c>
      <c r="G27" s="1829">
        <v>34.5</v>
      </c>
      <c r="H27" s="1825"/>
      <c r="I27" s="2917"/>
      <c r="J27" s="1830">
        <v>67</v>
      </c>
      <c r="K27" s="1831">
        <v>2</v>
      </c>
      <c r="L27" s="1831">
        <v>0</v>
      </c>
      <c r="M27" s="1836"/>
      <c r="N27" s="1836"/>
      <c r="O27" s="1827"/>
      <c r="P27" s="1838"/>
      <c r="Q27" s="1839"/>
      <c r="R27" s="2357">
        <f t="shared" si="1"/>
        <v>7</v>
      </c>
    </row>
    <row r="28" spans="1:18">
      <c r="A28" s="3357">
        <f t="shared" si="0"/>
        <v>8</v>
      </c>
      <c r="B28" s="1836" t="s">
        <v>1722</v>
      </c>
      <c r="C28" s="1827"/>
      <c r="D28" s="1836" t="s">
        <v>455</v>
      </c>
      <c r="E28" s="1827"/>
      <c r="F28" s="1828">
        <v>138</v>
      </c>
      <c r="G28" s="1829">
        <v>69</v>
      </c>
      <c r="H28" s="1825">
        <v>13.2</v>
      </c>
      <c r="I28" s="2917"/>
      <c r="J28" s="1830">
        <v>175</v>
      </c>
      <c r="K28" s="1831">
        <v>1</v>
      </c>
      <c r="L28" s="1831">
        <v>0</v>
      </c>
      <c r="M28" s="1836"/>
      <c r="N28" s="1836"/>
      <c r="O28" s="1827"/>
      <c r="P28" s="1838"/>
      <c r="Q28" s="1839"/>
      <c r="R28" s="2357">
        <f t="shared" si="1"/>
        <v>8</v>
      </c>
    </row>
    <row r="29" spans="1:18">
      <c r="A29" s="3357">
        <f t="shared" si="0"/>
        <v>9</v>
      </c>
      <c r="B29" s="1836" t="s">
        <v>1722</v>
      </c>
      <c r="C29" s="1827"/>
      <c r="D29" s="1836" t="s">
        <v>1624</v>
      </c>
      <c r="E29" s="1827"/>
      <c r="F29" s="1828">
        <v>138</v>
      </c>
      <c r="G29" s="1829">
        <v>13.2</v>
      </c>
      <c r="H29" s="1825"/>
      <c r="I29" s="2917"/>
      <c r="J29" s="1830">
        <v>70</v>
      </c>
      <c r="K29" s="1831">
        <v>2</v>
      </c>
      <c r="L29" s="1831">
        <v>0</v>
      </c>
      <c r="M29" s="1836"/>
      <c r="N29" s="1836"/>
      <c r="O29" s="1827"/>
      <c r="P29" s="1838"/>
      <c r="Q29" s="1839"/>
      <c r="R29" s="2357">
        <f t="shared" si="1"/>
        <v>9</v>
      </c>
    </row>
    <row r="30" spans="1:18" s="3258" customFormat="1">
      <c r="A30" s="3357">
        <f t="shared" si="0"/>
        <v>10</v>
      </c>
      <c r="B30" s="1826" t="s">
        <v>4945</v>
      </c>
      <c r="C30" s="1827"/>
      <c r="D30" s="1836" t="s">
        <v>1624</v>
      </c>
      <c r="E30" s="1827"/>
      <c r="F30" s="1828">
        <v>138</v>
      </c>
      <c r="G30" s="1829">
        <v>13.2</v>
      </c>
      <c r="H30" s="1825"/>
      <c r="I30" s="3257"/>
      <c r="J30" s="1830">
        <v>70</v>
      </c>
      <c r="K30" s="1831">
        <v>2</v>
      </c>
      <c r="L30" s="1831">
        <v>0</v>
      </c>
      <c r="M30" s="1836"/>
      <c r="N30" s="1836"/>
      <c r="O30" s="1827"/>
      <c r="P30" s="1838"/>
      <c r="Q30" s="1839"/>
      <c r="R30" s="2357">
        <f t="shared" si="1"/>
        <v>10</v>
      </c>
    </row>
    <row r="31" spans="1:18">
      <c r="A31" s="3357">
        <f t="shared" si="0"/>
        <v>11</v>
      </c>
      <c r="B31" s="1826" t="s">
        <v>4945</v>
      </c>
      <c r="C31" s="1827"/>
      <c r="D31" s="1836" t="s">
        <v>1624</v>
      </c>
      <c r="E31" s="1827"/>
      <c r="F31" s="1828">
        <v>138</v>
      </c>
      <c r="G31" s="1829">
        <v>34.5</v>
      </c>
      <c r="H31" s="1825">
        <v>13.2</v>
      </c>
      <c r="I31" s="2917"/>
      <c r="J31" s="1830">
        <v>25</v>
      </c>
      <c r="K31" s="1831">
        <v>1</v>
      </c>
      <c r="L31" s="1831">
        <v>0</v>
      </c>
      <c r="M31" s="1836"/>
      <c r="N31" s="1836"/>
      <c r="O31" s="1827"/>
      <c r="P31" s="1838"/>
      <c r="Q31" s="1839"/>
      <c r="R31" s="2357">
        <f t="shared" si="1"/>
        <v>11</v>
      </c>
    </row>
    <row r="32" spans="1:18">
      <c r="A32" s="3357">
        <f t="shared" si="0"/>
        <v>12</v>
      </c>
      <c r="B32" s="1836" t="s">
        <v>1723</v>
      </c>
      <c r="C32" s="1827"/>
      <c r="D32" s="1836" t="s">
        <v>1624</v>
      </c>
      <c r="E32" s="1827"/>
      <c r="F32" s="1828">
        <v>138</v>
      </c>
      <c r="G32" s="1829">
        <v>13.2</v>
      </c>
      <c r="H32" s="1825"/>
      <c r="I32" s="2917"/>
      <c r="J32" s="1830">
        <v>70</v>
      </c>
      <c r="K32" s="1831">
        <v>2</v>
      </c>
      <c r="L32" s="1831">
        <v>0</v>
      </c>
      <c r="M32" s="1836"/>
      <c r="N32" s="1836"/>
      <c r="O32" s="1827"/>
      <c r="P32" s="1838"/>
      <c r="Q32" s="1839"/>
      <c r="R32" s="2357">
        <f t="shared" si="1"/>
        <v>12</v>
      </c>
    </row>
    <row r="33" spans="1:18">
      <c r="A33" s="3357">
        <f t="shared" si="0"/>
        <v>13</v>
      </c>
      <c r="B33" s="1836" t="s">
        <v>4711</v>
      </c>
      <c r="C33" s="1827"/>
      <c r="D33" s="1836" t="s">
        <v>1624</v>
      </c>
      <c r="E33" s="1827"/>
      <c r="F33" s="1828">
        <v>138</v>
      </c>
      <c r="G33" s="1829">
        <v>13.2</v>
      </c>
      <c r="H33" s="1825"/>
      <c r="I33" s="2917"/>
      <c r="J33" s="1830">
        <v>105</v>
      </c>
      <c r="K33" s="1831">
        <v>3</v>
      </c>
      <c r="L33" s="1831">
        <v>0</v>
      </c>
      <c r="M33" s="1836"/>
      <c r="N33" s="1836"/>
      <c r="O33" s="1827"/>
      <c r="P33" s="1838"/>
      <c r="Q33" s="1839"/>
      <c r="R33" s="2357">
        <f t="shared" si="1"/>
        <v>13</v>
      </c>
    </row>
    <row r="34" spans="1:18">
      <c r="A34" s="3357">
        <f t="shared" si="0"/>
        <v>14</v>
      </c>
      <c r="B34" s="1836" t="s">
        <v>436</v>
      </c>
      <c r="C34" s="1827"/>
      <c r="D34" s="3259" t="s">
        <v>1624</v>
      </c>
      <c r="E34" s="1827"/>
      <c r="F34" s="1828">
        <v>69</v>
      </c>
      <c r="G34" s="1829">
        <v>34.5</v>
      </c>
      <c r="H34" s="1825"/>
      <c r="I34" s="2917"/>
      <c r="J34" s="1830">
        <v>35</v>
      </c>
      <c r="K34" s="1831">
        <v>1</v>
      </c>
      <c r="L34" s="1831">
        <v>0</v>
      </c>
      <c r="M34" s="1836"/>
      <c r="N34" s="1836"/>
      <c r="O34" s="1827"/>
      <c r="P34" s="1838"/>
      <c r="Q34" s="1839"/>
      <c r="R34" s="2357">
        <f t="shared" si="1"/>
        <v>14</v>
      </c>
    </row>
    <row r="35" spans="1:18">
      <c r="A35" s="3357">
        <f t="shared" si="0"/>
        <v>15</v>
      </c>
      <c r="B35" s="1836" t="s">
        <v>437</v>
      </c>
      <c r="C35" s="1827"/>
      <c r="D35" s="1836" t="s">
        <v>1624</v>
      </c>
      <c r="E35" s="1827"/>
      <c r="F35" s="1828">
        <v>34.5</v>
      </c>
      <c r="G35" s="1829">
        <v>13.2</v>
      </c>
      <c r="H35" s="1825"/>
      <c r="I35" s="2917"/>
      <c r="J35" s="1830">
        <v>28</v>
      </c>
      <c r="K35" s="1831">
        <v>1</v>
      </c>
      <c r="L35" s="1831">
        <v>0</v>
      </c>
      <c r="M35" s="1836"/>
      <c r="N35" s="1836"/>
      <c r="O35" s="1827"/>
      <c r="P35" s="1838"/>
      <c r="Q35" s="1839"/>
      <c r="R35" s="2357">
        <f t="shared" si="1"/>
        <v>15</v>
      </c>
    </row>
    <row r="36" spans="1:18">
      <c r="A36" s="3357">
        <f t="shared" si="0"/>
        <v>16</v>
      </c>
      <c r="B36" s="1836" t="s">
        <v>438</v>
      </c>
      <c r="C36" s="1827"/>
      <c r="D36" s="1836" t="s">
        <v>1624</v>
      </c>
      <c r="E36" s="1827"/>
      <c r="F36" s="1828">
        <v>69</v>
      </c>
      <c r="G36" s="1829">
        <v>13.2</v>
      </c>
      <c r="H36" s="1825"/>
      <c r="I36" s="2917"/>
      <c r="J36" s="1830">
        <v>70</v>
      </c>
      <c r="K36" s="1831">
        <v>2</v>
      </c>
      <c r="L36" s="1831">
        <v>0</v>
      </c>
      <c r="M36" s="1836"/>
      <c r="N36" s="1836"/>
      <c r="O36" s="1827"/>
      <c r="P36" s="1838"/>
      <c r="Q36" s="1839"/>
      <c r="R36" s="2357">
        <f t="shared" si="1"/>
        <v>16</v>
      </c>
    </row>
    <row r="37" spans="1:18">
      <c r="A37" s="3357">
        <f t="shared" si="0"/>
        <v>17</v>
      </c>
      <c r="B37" s="1836" t="s">
        <v>439</v>
      </c>
      <c r="C37" s="1827"/>
      <c r="D37" s="1836" t="s">
        <v>1624</v>
      </c>
      <c r="E37" s="1827"/>
      <c r="F37" s="1828">
        <v>69</v>
      </c>
      <c r="G37" s="1829">
        <v>34.5</v>
      </c>
      <c r="H37" s="1825"/>
      <c r="I37" s="2917"/>
      <c r="J37" s="1830">
        <v>40</v>
      </c>
      <c r="K37" s="1831">
        <v>2</v>
      </c>
      <c r="L37" s="1831">
        <v>0</v>
      </c>
      <c r="M37" s="1836"/>
      <c r="N37" s="1836"/>
      <c r="O37" s="1827"/>
      <c r="P37" s="1838"/>
      <c r="Q37" s="1839"/>
      <c r="R37" s="2357">
        <f t="shared" si="1"/>
        <v>17</v>
      </c>
    </row>
    <row r="38" spans="1:18">
      <c r="A38" s="3357">
        <f t="shared" si="0"/>
        <v>18</v>
      </c>
      <c r="B38" s="1836" t="s">
        <v>439</v>
      </c>
      <c r="C38" s="1827"/>
      <c r="D38" s="1836" t="s">
        <v>1624</v>
      </c>
      <c r="E38" s="1827"/>
      <c r="F38" s="1828">
        <v>69</v>
      </c>
      <c r="G38" s="1829">
        <v>13.2</v>
      </c>
      <c r="H38" s="1825"/>
      <c r="I38" s="2917"/>
      <c r="J38" s="1830">
        <v>70</v>
      </c>
      <c r="K38" s="1831">
        <v>2</v>
      </c>
      <c r="L38" s="1831">
        <v>0</v>
      </c>
      <c r="M38" s="1836"/>
      <c r="N38" s="1836"/>
      <c r="O38" s="1827"/>
      <c r="P38" s="1838"/>
      <c r="Q38" s="1839"/>
      <c r="R38" s="2357">
        <f t="shared" si="1"/>
        <v>18</v>
      </c>
    </row>
    <row r="39" spans="1:18">
      <c r="A39" s="3357">
        <f t="shared" si="0"/>
        <v>19</v>
      </c>
      <c r="B39" s="1836" t="s">
        <v>5251</v>
      </c>
      <c r="C39" s="1827"/>
      <c r="D39" s="1836" t="s">
        <v>1624</v>
      </c>
      <c r="E39" s="1827"/>
      <c r="F39" s="1828">
        <v>69</v>
      </c>
      <c r="G39" s="1829">
        <v>13.2</v>
      </c>
      <c r="H39" s="1825"/>
      <c r="I39" s="2917"/>
      <c r="J39" s="1830">
        <v>100</v>
      </c>
      <c r="K39" s="1831">
        <v>2</v>
      </c>
      <c r="L39" s="1831">
        <v>0</v>
      </c>
      <c r="M39" s="1836"/>
      <c r="N39" s="1836"/>
      <c r="O39" s="1827"/>
      <c r="P39" s="1838"/>
      <c r="Q39" s="1839"/>
      <c r="R39" s="2357">
        <f t="shared" si="1"/>
        <v>19</v>
      </c>
    </row>
    <row r="40" spans="1:18">
      <c r="A40" s="3357">
        <f t="shared" si="0"/>
        <v>20</v>
      </c>
      <c r="B40" s="1836" t="s">
        <v>440</v>
      </c>
      <c r="C40" s="1827"/>
      <c r="D40" s="1836" t="s">
        <v>1624</v>
      </c>
      <c r="E40" s="1827"/>
      <c r="F40" s="1828">
        <v>34.5</v>
      </c>
      <c r="G40" s="1829">
        <v>13.2</v>
      </c>
      <c r="H40" s="1825"/>
      <c r="I40" s="2917"/>
      <c r="J40" s="1830">
        <v>11</v>
      </c>
      <c r="K40" s="1831">
        <v>2</v>
      </c>
      <c r="L40" s="1831">
        <v>0</v>
      </c>
      <c r="M40" s="1836"/>
      <c r="N40" s="1836"/>
      <c r="O40" s="1827"/>
      <c r="P40" s="1838"/>
      <c r="Q40" s="1839"/>
      <c r="R40" s="2357">
        <f t="shared" si="1"/>
        <v>20</v>
      </c>
    </row>
    <row r="41" spans="1:18">
      <c r="A41" s="3357">
        <f t="shared" si="0"/>
        <v>21</v>
      </c>
      <c r="B41" s="1836" t="s">
        <v>441</v>
      </c>
      <c r="C41" s="1827"/>
      <c r="D41" s="1836" t="s">
        <v>455</v>
      </c>
      <c r="E41" s="1827"/>
      <c r="F41" s="1828">
        <v>138</v>
      </c>
      <c r="G41" s="1829">
        <v>69</v>
      </c>
      <c r="H41" s="1825">
        <v>13.2</v>
      </c>
      <c r="I41" s="2917"/>
      <c r="J41" s="1830">
        <v>175</v>
      </c>
      <c r="K41" s="1831">
        <v>1</v>
      </c>
      <c r="L41" s="1831">
        <v>0</v>
      </c>
      <c r="M41" s="1836"/>
      <c r="N41" s="1836"/>
      <c r="O41" s="1827"/>
      <c r="P41" s="1838"/>
      <c r="Q41" s="1839"/>
      <c r="R41" s="2357">
        <f t="shared" si="1"/>
        <v>21</v>
      </c>
    </row>
    <row r="42" spans="1:18">
      <c r="A42" s="3357">
        <f t="shared" si="0"/>
        <v>22</v>
      </c>
      <c r="B42" s="1826" t="s">
        <v>979</v>
      </c>
      <c r="C42" s="1827"/>
      <c r="D42" s="1836" t="s">
        <v>455</v>
      </c>
      <c r="E42" s="1827"/>
      <c r="F42" s="1828">
        <v>13.8</v>
      </c>
      <c r="G42" s="1829">
        <v>69</v>
      </c>
      <c r="H42" s="1825"/>
      <c r="I42" s="2917"/>
      <c r="J42" s="1830">
        <v>50</v>
      </c>
      <c r="K42" s="1831">
        <v>1</v>
      </c>
      <c r="L42" s="1831">
        <v>0</v>
      </c>
      <c r="M42" s="1836"/>
      <c r="N42" s="1836"/>
      <c r="O42" s="1827"/>
      <c r="P42" s="1838"/>
      <c r="Q42" s="1839"/>
      <c r="R42" s="2357">
        <f t="shared" si="1"/>
        <v>22</v>
      </c>
    </row>
    <row r="43" spans="1:18">
      <c r="A43" s="3357">
        <f t="shared" si="0"/>
        <v>23</v>
      </c>
      <c r="B43" s="1836" t="s">
        <v>441</v>
      </c>
      <c r="C43" s="1827"/>
      <c r="D43" s="1836" t="s">
        <v>1624</v>
      </c>
      <c r="E43" s="1827"/>
      <c r="F43" s="1828">
        <v>69</v>
      </c>
      <c r="G43" s="1829">
        <v>13.2</v>
      </c>
      <c r="H43" s="1825"/>
      <c r="I43" s="2917"/>
      <c r="J43" s="1830">
        <v>25</v>
      </c>
      <c r="K43" s="1831">
        <v>1</v>
      </c>
      <c r="L43" s="1831">
        <v>0</v>
      </c>
      <c r="M43" s="1836"/>
      <c r="N43" s="1836"/>
      <c r="O43" s="1827"/>
      <c r="P43" s="1838"/>
      <c r="Q43" s="1839"/>
      <c r="R43" s="2357">
        <f t="shared" si="1"/>
        <v>23</v>
      </c>
    </row>
    <row r="44" spans="1:18">
      <c r="A44" s="3357">
        <f t="shared" si="0"/>
        <v>24</v>
      </c>
      <c r="B44" s="1836" t="s">
        <v>442</v>
      </c>
      <c r="C44" s="1827"/>
      <c r="D44" s="1836" t="s">
        <v>1624</v>
      </c>
      <c r="E44" s="1827"/>
      <c r="F44" s="1828">
        <v>69</v>
      </c>
      <c r="G44" s="1829">
        <v>13.2</v>
      </c>
      <c r="H44" s="1825"/>
      <c r="I44" s="2917"/>
      <c r="J44" s="1830">
        <v>25</v>
      </c>
      <c r="K44" s="1831">
        <v>1</v>
      </c>
      <c r="L44" s="1831">
        <v>0</v>
      </c>
      <c r="M44" s="1836"/>
      <c r="N44" s="1836"/>
      <c r="O44" s="1827"/>
      <c r="P44" s="1838"/>
      <c r="Q44" s="1839"/>
      <c r="R44" s="2357">
        <f t="shared" si="1"/>
        <v>24</v>
      </c>
    </row>
    <row r="45" spans="1:18">
      <c r="A45" s="3357">
        <f t="shared" si="0"/>
        <v>25</v>
      </c>
      <c r="B45" s="1836" t="s">
        <v>443</v>
      </c>
      <c r="C45" s="1827"/>
      <c r="D45" s="1836" t="s">
        <v>1624</v>
      </c>
      <c r="E45" s="1827"/>
      <c r="F45" s="1828">
        <v>69</v>
      </c>
      <c r="G45" s="1829">
        <v>13.2</v>
      </c>
      <c r="H45" s="1825"/>
      <c r="I45" s="2917"/>
      <c r="J45" s="1830">
        <v>19</v>
      </c>
      <c r="K45" s="1831">
        <v>2</v>
      </c>
      <c r="L45" s="1831">
        <v>0</v>
      </c>
      <c r="M45" s="1836"/>
      <c r="N45" s="1836"/>
      <c r="O45" s="1827"/>
      <c r="P45" s="1838"/>
      <c r="Q45" s="1839"/>
      <c r="R45" s="2357">
        <f t="shared" si="1"/>
        <v>25</v>
      </c>
    </row>
    <row r="46" spans="1:18">
      <c r="A46" s="3357">
        <f t="shared" si="0"/>
        <v>26</v>
      </c>
      <c r="B46" s="1836" t="s">
        <v>444</v>
      </c>
      <c r="C46" s="1827"/>
      <c r="D46" s="1836" t="s">
        <v>455</v>
      </c>
      <c r="E46" s="1827"/>
      <c r="F46" s="1828">
        <v>138</v>
      </c>
      <c r="G46" s="1829">
        <v>69</v>
      </c>
      <c r="H46" s="1825"/>
      <c r="I46" s="2917"/>
      <c r="J46" s="1830">
        <v>85</v>
      </c>
      <c r="K46" s="1831">
        <v>1</v>
      </c>
      <c r="L46" s="1831">
        <v>0</v>
      </c>
      <c r="M46" s="1836"/>
      <c r="N46" s="1836"/>
      <c r="O46" s="1827"/>
      <c r="P46" s="1838"/>
      <c r="Q46" s="1839"/>
      <c r="R46" s="2357">
        <f t="shared" si="1"/>
        <v>26</v>
      </c>
    </row>
    <row r="47" spans="1:18" s="3268" customFormat="1">
      <c r="A47" s="3357">
        <f t="shared" si="0"/>
        <v>27</v>
      </c>
      <c r="B47" s="2915" t="s">
        <v>4946</v>
      </c>
      <c r="C47" s="2916"/>
      <c r="D47" s="2915" t="s">
        <v>455</v>
      </c>
      <c r="E47" s="2916"/>
      <c r="F47" s="3260">
        <v>345</v>
      </c>
      <c r="G47" s="3261">
        <v>138</v>
      </c>
      <c r="H47" s="3262"/>
      <c r="I47" s="2915"/>
      <c r="J47" s="3263">
        <v>400</v>
      </c>
      <c r="K47" s="3264">
        <v>1</v>
      </c>
      <c r="L47" s="3264">
        <v>0</v>
      </c>
      <c r="M47" s="2915"/>
      <c r="N47" s="2915"/>
      <c r="O47" s="2916"/>
      <c r="P47" s="3265"/>
      <c r="Q47" s="3266"/>
      <c r="R47" s="3267">
        <f t="shared" si="1"/>
        <v>27</v>
      </c>
    </row>
    <row r="48" spans="1:18">
      <c r="A48" s="3357">
        <f t="shared" si="0"/>
        <v>28</v>
      </c>
      <c r="B48" s="1826" t="s">
        <v>4947</v>
      </c>
      <c r="C48" s="1827"/>
      <c r="D48" s="1836" t="s">
        <v>455</v>
      </c>
      <c r="E48" s="1827"/>
      <c r="F48" s="1828">
        <v>2.4</v>
      </c>
      <c r="G48" s="1829">
        <v>69</v>
      </c>
      <c r="H48" s="1825"/>
      <c r="I48" s="2917"/>
      <c r="J48" s="1830">
        <v>5</v>
      </c>
      <c r="K48" s="1831">
        <v>1</v>
      </c>
      <c r="L48" s="1831">
        <v>0</v>
      </c>
      <c r="M48" s="1836"/>
      <c r="N48" s="1836"/>
      <c r="O48" s="1827"/>
      <c r="P48" s="1838"/>
      <c r="Q48" s="1839"/>
      <c r="R48" s="2357">
        <f t="shared" si="1"/>
        <v>28</v>
      </c>
    </row>
    <row r="49" spans="1:18">
      <c r="A49" s="3357">
        <f t="shared" si="0"/>
        <v>29</v>
      </c>
      <c r="B49" s="1836" t="s">
        <v>4948</v>
      </c>
      <c r="C49" s="1827"/>
      <c r="D49" s="1836" t="s">
        <v>1624</v>
      </c>
      <c r="E49" s="1827" t="s">
        <v>3706</v>
      </c>
      <c r="F49" s="1828">
        <v>69</v>
      </c>
      <c r="G49" s="1829">
        <v>13.2</v>
      </c>
      <c r="H49" s="1825"/>
      <c r="I49" s="2917"/>
      <c r="J49" s="1830">
        <v>8</v>
      </c>
      <c r="K49" s="1831">
        <v>1</v>
      </c>
      <c r="L49" s="1831">
        <v>0</v>
      </c>
      <c r="M49" s="1836"/>
      <c r="N49" s="1836"/>
      <c r="O49" s="1827"/>
      <c r="P49" s="1838"/>
      <c r="Q49" s="1839"/>
      <c r="R49" s="2357">
        <f t="shared" si="1"/>
        <v>29</v>
      </c>
    </row>
    <row r="50" spans="1:18">
      <c r="A50" s="3357">
        <f t="shared" si="0"/>
        <v>30</v>
      </c>
      <c r="B50" s="1836" t="s">
        <v>445</v>
      </c>
      <c r="C50" s="1827"/>
      <c r="D50" s="1836" t="s">
        <v>1624</v>
      </c>
      <c r="E50" s="1827"/>
      <c r="F50" s="1828">
        <v>69</v>
      </c>
      <c r="G50" s="1829">
        <v>13.2</v>
      </c>
      <c r="H50" s="1825"/>
      <c r="I50" s="2917"/>
      <c r="J50" s="1830">
        <v>100</v>
      </c>
      <c r="K50" s="1831">
        <v>2</v>
      </c>
      <c r="L50" s="1831">
        <v>0</v>
      </c>
      <c r="M50" s="1836"/>
      <c r="N50" s="1836"/>
      <c r="O50" s="1827"/>
      <c r="P50" s="1838"/>
      <c r="Q50" s="1839"/>
      <c r="R50" s="2357">
        <f t="shared" si="1"/>
        <v>30</v>
      </c>
    </row>
    <row r="51" spans="1:18">
      <c r="A51" s="3357">
        <f t="shared" si="0"/>
        <v>31</v>
      </c>
      <c r="B51" s="1836" t="s">
        <v>446</v>
      </c>
      <c r="C51" s="1827"/>
      <c r="D51" s="1836" t="s">
        <v>1624</v>
      </c>
      <c r="E51" s="1827"/>
      <c r="F51" s="1828">
        <v>138</v>
      </c>
      <c r="G51" s="1829">
        <v>13.2</v>
      </c>
      <c r="H51" s="1825"/>
      <c r="I51" s="2917"/>
      <c r="J51" s="1830">
        <v>50</v>
      </c>
      <c r="K51" s="1831">
        <v>2</v>
      </c>
      <c r="L51" s="1831">
        <v>0</v>
      </c>
      <c r="M51" s="1836"/>
      <c r="N51" s="1836"/>
      <c r="O51" s="1827"/>
      <c r="P51" s="1838"/>
      <c r="Q51" s="1839"/>
      <c r="R51" s="2357">
        <f t="shared" si="1"/>
        <v>31</v>
      </c>
    </row>
    <row r="52" spans="1:18">
      <c r="A52" s="3357">
        <f t="shared" si="0"/>
        <v>32</v>
      </c>
      <c r="B52" s="1836" t="s">
        <v>447</v>
      </c>
      <c r="C52" s="1827"/>
      <c r="D52" s="1836" t="s">
        <v>1624</v>
      </c>
      <c r="E52" s="1827"/>
      <c r="F52" s="1828">
        <v>69</v>
      </c>
      <c r="G52" s="1829">
        <v>13.2</v>
      </c>
      <c r="H52" s="1825"/>
      <c r="I52" s="2917"/>
      <c r="J52" s="1830">
        <v>50</v>
      </c>
      <c r="K52" s="1831">
        <v>2</v>
      </c>
      <c r="L52" s="1831">
        <v>0</v>
      </c>
      <c r="M52" s="1836"/>
      <c r="N52" s="1836"/>
      <c r="O52" s="1827"/>
      <c r="P52" s="1838"/>
      <c r="Q52" s="1839"/>
      <c r="R52" s="2357">
        <f t="shared" si="1"/>
        <v>32</v>
      </c>
    </row>
    <row r="53" spans="1:18" ht="15.75" thickBot="1">
      <c r="A53" s="3357">
        <f t="shared" si="0"/>
        <v>33</v>
      </c>
      <c r="B53" s="1836" t="s">
        <v>448</v>
      </c>
      <c r="C53" s="1827"/>
      <c r="D53" s="1836" t="s">
        <v>1624</v>
      </c>
      <c r="E53" s="1827"/>
      <c r="F53" s="1828">
        <v>138</v>
      </c>
      <c r="G53" s="1829">
        <v>13.2</v>
      </c>
      <c r="H53" s="1825"/>
      <c r="I53" s="2917"/>
      <c r="J53" s="1830">
        <v>100</v>
      </c>
      <c r="K53" s="1831">
        <v>2</v>
      </c>
      <c r="L53" s="1831">
        <v>0</v>
      </c>
      <c r="M53" s="1836"/>
      <c r="N53" s="1836"/>
      <c r="O53" s="1827"/>
      <c r="P53" s="1838"/>
      <c r="Q53" s="1839"/>
      <c r="R53" s="2357">
        <f t="shared" si="1"/>
        <v>33</v>
      </c>
    </row>
    <row r="54" spans="1:18" ht="15.75" thickBot="1">
      <c r="A54" s="3323">
        <f t="shared" si="0"/>
        <v>34</v>
      </c>
      <c r="B54" s="3269" t="s">
        <v>449</v>
      </c>
      <c r="C54" s="3270"/>
      <c r="D54" s="3269" t="s">
        <v>1624</v>
      </c>
      <c r="E54" s="3270"/>
      <c r="F54" s="3271">
        <v>69</v>
      </c>
      <c r="G54" s="3272">
        <v>13.2</v>
      </c>
      <c r="H54" s="3273"/>
      <c r="I54" s="2917"/>
      <c r="J54" s="3274">
        <v>70</v>
      </c>
      <c r="K54" s="3270">
        <v>2</v>
      </c>
      <c r="L54" s="3270">
        <f>SUM(L20:L52)</f>
        <v>0</v>
      </c>
      <c r="M54" s="3269"/>
      <c r="N54" s="3269"/>
      <c r="O54" s="3270"/>
      <c r="P54" s="3275">
        <f>SUM(P20:P52)</f>
        <v>0</v>
      </c>
      <c r="Q54" s="3275">
        <f>SUM(Q20:Q52)</f>
        <v>0</v>
      </c>
      <c r="R54" s="3276">
        <f t="shared" si="1"/>
        <v>34</v>
      </c>
    </row>
    <row r="55" spans="1:18" ht="15.75" thickBot="1">
      <c r="A55" s="3349"/>
      <c r="B55" s="3277"/>
      <c r="C55" s="3277"/>
      <c r="D55" s="3277"/>
      <c r="E55" s="3277"/>
      <c r="F55" s="3277"/>
      <c r="G55" s="3277"/>
      <c r="H55" s="3277"/>
      <c r="I55" s="2917"/>
      <c r="J55" s="3274">
        <f>SUM(J21:J54)</f>
        <v>3952</v>
      </c>
      <c r="K55" s="3278" t="s">
        <v>3706</v>
      </c>
      <c r="L55" s="3278">
        <f>SUM(L21:L53)</f>
        <v>0</v>
      </c>
      <c r="M55" s="3269"/>
      <c r="N55" s="3269"/>
      <c r="O55" s="3270"/>
      <c r="P55" s="3275">
        <f>SUM(P21:P53)</f>
        <v>0</v>
      </c>
      <c r="Q55" s="3275">
        <f>SUM(Q21:Q53)</f>
        <v>0</v>
      </c>
      <c r="R55" s="3276">
        <v>35</v>
      </c>
    </row>
    <row r="56" spans="1:18" ht="15.75">
      <c r="A56" s="3350" t="s">
        <v>4181</v>
      </c>
      <c r="B56" s="2915"/>
      <c r="C56" s="2915"/>
      <c r="D56" s="2917"/>
      <c r="E56" s="2917"/>
      <c r="F56" s="2917"/>
      <c r="G56" s="2917"/>
      <c r="H56" s="2917"/>
      <c r="I56" s="2917"/>
      <c r="J56" s="3279" t="s">
        <v>4181</v>
      </c>
      <c r="K56" s="1836"/>
      <c r="L56" s="1836"/>
      <c r="M56" s="1836"/>
      <c r="N56" s="3280"/>
      <c r="O56" s="1836"/>
      <c r="P56" s="1836"/>
      <c r="Q56" s="3280" t="s">
        <v>3706</v>
      </c>
      <c r="R56" s="3280"/>
    </row>
    <row r="57" spans="1:18">
      <c r="A57" s="3714" t="s">
        <v>1299</v>
      </c>
      <c r="B57" s="3714"/>
      <c r="C57" s="3714"/>
      <c r="D57" s="3714"/>
      <c r="E57" s="3714"/>
      <c r="F57" s="3714"/>
      <c r="G57" s="3714"/>
      <c r="H57" s="3714"/>
      <c r="I57" s="3714"/>
      <c r="J57" s="3283" t="s">
        <v>1300</v>
      </c>
      <c r="K57" s="3280"/>
      <c r="L57" s="3280"/>
      <c r="M57" s="3280"/>
      <c r="N57" s="3280"/>
      <c r="O57" s="3280"/>
      <c r="P57" s="3280"/>
      <c r="Q57" s="3280"/>
      <c r="R57" s="3280"/>
    </row>
    <row r="58" spans="1:18">
      <c r="A58" s="3351"/>
      <c r="B58" s="3281"/>
      <c r="C58" s="3281"/>
      <c r="D58" s="3282"/>
      <c r="E58" s="3282"/>
      <c r="F58" s="3282"/>
      <c r="G58" s="3282"/>
      <c r="H58" s="3282"/>
      <c r="I58" s="2917"/>
      <c r="J58" s="3283"/>
      <c r="K58" s="3280"/>
      <c r="L58" s="3280"/>
      <c r="M58" s="3280"/>
      <c r="N58" s="3280"/>
      <c r="O58" s="3280"/>
      <c r="P58" s="3280"/>
      <c r="Q58" s="3280"/>
      <c r="R58" s="3280"/>
    </row>
    <row r="59" spans="1:18" ht="15.75" thickBot="1">
      <c r="A59" s="3352"/>
      <c r="B59" s="3284"/>
      <c r="C59" s="3284"/>
      <c r="D59" s="3285"/>
      <c r="E59" s="3285"/>
      <c r="F59" s="3285"/>
      <c r="G59" s="3285"/>
      <c r="H59" s="3285"/>
      <c r="I59" s="3285"/>
      <c r="J59" s="3286"/>
      <c r="K59" s="3259"/>
      <c r="L59" s="3259"/>
      <c r="M59" s="3259"/>
      <c r="N59" s="3259"/>
      <c r="O59" s="3259"/>
      <c r="P59" s="3259"/>
      <c r="Q59" s="3259"/>
      <c r="R59" s="3259"/>
    </row>
    <row r="60" spans="1:18">
      <c r="A60" s="3345" t="s">
        <v>2817</v>
      </c>
      <c r="B60" s="3287"/>
      <c r="C60" s="3287"/>
      <c r="D60" s="3216" t="s">
        <v>3891</v>
      </c>
      <c r="E60" s="3218"/>
      <c r="F60" s="3219" t="s">
        <v>2819</v>
      </c>
      <c r="G60" s="3220" t="s">
        <v>2820</v>
      </c>
      <c r="H60" s="3221"/>
      <c r="I60" s="3285"/>
      <c r="J60" s="3288" t="s">
        <v>2817</v>
      </c>
      <c r="K60" s="3289"/>
      <c r="L60" s="3290"/>
      <c r="M60" s="3291" t="s">
        <v>3891</v>
      </c>
      <c r="N60" s="3290"/>
      <c r="O60" s="3245"/>
      <c r="P60" s="3292" t="s">
        <v>2819</v>
      </c>
      <c r="Q60" s="3292" t="s">
        <v>2820</v>
      </c>
      <c r="R60" s="3293"/>
    </row>
    <row r="61" spans="1:18">
      <c r="A61" s="3341" t="str">
        <f>A2</f>
        <v>ORANGE AND ROCKLAND UTILTIES, INC.</v>
      </c>
      <c r="B61" s="3294"/>
      <c r="C61" s="3294"/>
      <c r="D61" s="3225" t="s">
        <v>674</v>
      </c>
      <c r="E61" s="3222"/>
      <c r="F61" s="3226" t="s">
        <v>2821</v>
      </c>
      <c r="G61" s="3227"/>
      <c r="H61" s="3228"/>
      <c r="I61" s="3285"/>
      <c r="J61" s="3229" t="str">
        <f>J2</f>
        <v>ORANGE AND ROCKLAND UTILTIES, INC.</v>
      </c>
      <c r="K61" s="1683"/>
      <c r="L61" s="1683"/>
      <c r="M61" s="3229" t="s">
        <v>674</v>
      </c>
      <c r="N61" s="1683"/>
      <c r="O61" s="1363"/>
      <c r="P61" s="3295" t="s">
        <v>2821</v>
      </c>
      <c r="Q61" s="3296"/>
      <c r="R61" s="3297"/>
    </row>
    <row r="62" spans="1:18" ht="15.75" thickBot="1">
      <c r="A62" s="3344"/>
      <c r="B62" s="3298"/>
      <c r="C62" s="3298"/>
      <c r="D62" s="3234" t="s">
        <v>292</v>
      </c>
      <c r="E62" s="3233"/>
      <c r="F62" s="3235"/>
      <c r="G62" s="3236">
        <f>G3</f>
        <v>42004</v>
      </c>
      <c r="H62" s="3237"/>
      <c r="I62" s="2917"/>
      <c r="J62" s="3248"/>
      <c r="K62" s="1186"/>
      <c r="L62" s="1186"/>
      <c r="M62" s="3248" t="s">
        <v>292</v>
      </c>
      <c r="N62" s="1186"/>
      <c r="O62" s="3299"/>
      <c r="P62" s="3300"/>
      <c r="Q62" s="3301">
        <f>G62</f>
        <v>42004</v>
      </c>
      <c r="R62" s="3302"/>
    </row>
    <row r="63" spans="1:18" ht="16.5" thickBot="1">
      <c r="A63" s="3353" t="s">
        <v>2350</v>
      </c>
      <c r="B63" s="3303"/>
      <c r="C63" s="3303"/>
      <c r="D63" s="3304"/>
      <c r="E63" s="3304"/>
      <c r="F63" s="3305"/>
      <c r="G63" s="3305"/>
      <c r="H63" s="3306"/>
      <c r="I63" s="2917"/>
      <c r="J63" s="3307" t="s">
        <v>2350</v>
      </c>
      <c r="K63" s="3308"/>
      <c r="L63" s="3308"/>
      <c r="M63" s="3309"/>
      <c r="N63" s="3309"/>
      <c r="O63" s="3309"/>
      <c r="P63" s="3310"/>
      <c r="Q63" s="3310"/>
      <c r="R63" s="3311"/>
    </row>
    <row r="64" spans="1:18">
      <c r="A64" s="3354"/>
      <c r="B64" s="2917"/>
      <c r="C64" s="3312"/>
      <c r="D64" s="3313"/>
      <c r="E64" s="3314"/>
      <c r="F64" s="3282"/>
      <c r="G64" s="3282"/>
      <c r="H64" s="3315"/>
      <c r="I64" s="2917"/>
      <c r="J64" s="3316"/>
      <c r="K64" s="1827"/>
      <c r="L64" s="1827"/>
      <c r="M64" s="3280" t="s">
        <v>2590</v>
      </c>
      <c r="N64" s="3280"/>
      <c r="O64" s="3280"/>
      <c r="P64" s="3280"/>
      <c r="Q64" s="3255"/>
      <c r="R64" s="3317"/>
    </row>
    <row r="65" spans="1:18" ht="15.75" thickBot="1">
      <c r="A65" s="3355"/>
      <c r="B65" s="3313"/>
      <c r="C65" s="3314"/>
      <c r="D65" s="3313"/>
      <c r="E65" s="3314"/>
      <c r="F65" s="3304" t="s">
        <v>25</v>
      </c>
      <c r="G65" s="3304"/>
      <c r="H65" s="3306"/>
      <c r="I65" s="2917"/>
      <c r="J65" s="3318" t="s">
        <v>428</v>
      </c>
      <c r="K65" s="3256" t="s">
        <v>429</v>
      </c>
      <c r="L65" s="3256" t="s">
        <v>429</v>
      </c>
      <c r="M65" s="3309" t="s">
        <v>430</v>
      </c>
      <c r="N65" s="3309"/>
      <c r="O65" s="3309"/>
      <c r="P65" s="3309"/>
      <c r="Q65" s="3311"/>
      <c r="R65" s="3256"/>
    </row>
    <row r="66" spans="1:18">
      <c r="A66" s="3355"/>
      <c r="B66" s="3313"/>
      <c r="C66" s="3314"/>
      <c r="D66" s="3313"/>
      <c r="E66" s="3314"/>
      <c r="F66" s="3314"/>
      <c r="G66" s="3319"/>
      <c r="H66" s="3314"/>
      <c r="I66" s="2917"/>
      <c r="J66" s="3318" t="s">
        <v>431</v>
      </c>
      <c r="K66" s="3256" t="s">
        <v>1039</v>
      </c>
      <c r="L66" s="3256" t="s">
        <v>1040</v>
      </c>
      <c r="M66" s="3320"/>
      <c r="N66" s="3320"/>
      <c r="O66" s="3256"/>
      <c r="P66" s="3256"/>
      <c r="Q66" s="3255"/>
      <c r="R66" s="3256"/>
    </row>
    <row r="67" spans="1:18">
      <c r="A67" s="3355" t="s">
        <v>4190</v>
      </c>
      <c r="B67" s="3282" t="s">
        <v>1041</v>
      </c>
      <c r="C67" s="3319"/>
      <c r="D67" s="3282" t="s">
        <v>1042</v>
      </c>
      <c r="E67" s="3319"/>
      <c r="F67" s="3314"/>
      <c r="G67" s="3319"/>
      <c r="H67" s="3314"/>
      <c r="I67" s="2917"/>
      <c r="J67" s="3318" t="s">
        <v>1043</v>
      </c>
      <c r="K67" s="3256" t="s">
        <v>1044</v>
      </c>
      <c r="L67" s="3256" t="s">
        <v>1039</v>
      </c>
      <c r="M67" s="3280"/>
      <c r="N67" s="3280"/>
      <c r="O67" s="3255"/>
      <c r="P67" s="3256" t="s">
        <v>3704</v>
      </c>
      <c r="Q67" s="3255" t="s">
        <v>1045</v>
      </c>
      <c r="R67" s="3256" t="s">
        <v>4190</v>
      </c>
    </row>
    <row r="68" spans="1:18">
      <c r="A68" s="3355" t="s">
        <v>4193</v>
      </c>
      <c r="B68" s="2917"/>
      <c r="C68" s="3312"/>
      <c r="D68" s="3313"/>
      <c r="E68" s="3314"/>
      <c r="F68" s="3314" t="s">
        <v>3022</v>
      </c>
      <c r="G68" s="3319" t="s">
        <v>1046</v>
      </c>
      <c r="H68" s="3314" t="s">
        <v>1047</v>
      </c>
      <c r="I68" s="2917"/>
      <c r="J68" s="3318" t="s">
        <v>1048</v>
      </c>
      <c r="K68" s="3256" t="s">
        <v>4295</v>
      </c>
      <c r="L68" s="3256" t="s">
        <v>1044</v>
      </c>
      <c r="M68" s="3280" t="s">
        <v>1049</v>
      </c>
      <c r="N68" s="3280"/>
      <c r="O68" s="3255"/>
      <c r="P68" s="3256" t="s">
        <v>1050</v>
      </c>
      <c r="Q68" s="3255" t="s">
        <v>1051</v>
      </c>
      <c r="R68" s="3256" t="s">
        <v>4193</v>
      </c>
    </row>
    <row r="69" spans="1:18">
      <c r="A69" s="3355"/>
      <c r="B69" s="2917"/>
      <c r="C69" s="3314"/>
      <c r="D69" s="2917"/>
      <c r="E69" s="3314"/>
      <c r="F69" s="3314"/>
      <c r="G69" s="3319"/>
      <c r="H69" s="3312"/>
      <c r="I69" s="2917"/>
      <c r="J69" s="1832"/>
      <c r="K69" s="1827"/>
      <c r="L69" s="3256"/>
      <c r="M69" s="1836"/>
      <c r="N69" s="1836"/>
      <c r="O69" s="3256"/>
      <c r="P69" s="3256"/>
      <c r="Q69" s="3256"/>
      <c r="R69" s="1827"/>
    </row>
    <row r="70" spans="1:18" ht="15.75" thickBot="1">
      <c r="A70" s="3356"/>
      <c r="B70" s="3304" t="s">
        <v>65</v>
      </c>
      <c r="C70" s="3306"/>
      <c r="D70" s="3304" t="s">
        <v>2119</v>
      </c>
      <c r="E70" s="3306"/>
      <c r="F70" s="3321" t="s">
        <v>2120</v>
      </c>
      <c r="G70" s="3306" t="s">
        <v>2121</v>
      </c>
      <c r="H70" s="3306" t="s">
        <v>4029</v>
      </c>
      <c r="I70" s="2917"/>
      <c r="J70" s="3322" t="s">
        <v>4030</v>
      </c>
      <c r="K70" s="3323" t="s">
        <v>4031</v>
      </c>
      <c r="L70" s="3323" t="s">
        <v>4032</v>
      </c>
      <c r="M70" s="3309" t="s">
        <v>4033</v>
      </c>
      <c r="N70" s="3309"/>
      <c r="O70" s="3311"/>
      <c r="P70" s="3324" t="s">
        <v>4034</v>
      </c>
      <c r="Q70" s="3324" t="s">
        <v>3977</v>
      </c>
      <c r="R70" s="3324"/>
    </row>
    <row r="71" spans="1:18">
      <c r="A71" s="3357">
        <v>1</v>
      </c>
      <c r="B71" s="1836" t="s">
        <v>450</v>
      </c>
      <c r="C71" s="1827"/>
      <c r="D71" s="1836" t="s">
        <v>451</v>
      </c>
      <c r="E71" s="3256"/>
      <c r="F71" s="1833">
        <v>34.5</v>
      </c>
      <c r="G71" s="1837">
        <v>13.2</v>
      </c>
      <c r="H71" s="1825"/>
      <c r="I71" s="2917"/>
      <c r="J71" s="3441">
        <v>25</v>
      </c>
      <c r="K71" s="3442">
        <v>1</v>
      </c>
      <c r="L71" s="3442">
        <v>0</v>
      </c>
      <c r="M71" s="3340"/>
      <c r="N71" s="3340"/>
      <c r="O71" s="3317"/>
      <c r="P71" s="3443"/>
      <c r="Q71" s="3339"/>
      <c r="R71" s="3444">
        <v>1</v>
      </c>
    </row>
    <row r="72" spans="1:18">
      <c r="A72" s="3357">
        <f>+A71+1</f>
        <v>2</v>
      </c>
      <c r="B72" s="1836" t="s">
        <v>31</v>
      </c>
      <c r="C72" s="1827"/>
      <c r="D72" s="1836" t="s">
        <v>455</v>
      </c>
      <c r="E72" s="3256"/>
      <c r="F72" s="1833">
        <v>69</v>
      </c>
      <c r="G72" s="1837">
        <v>34.5</v>
      </c>
      <c r="H72" s="1825"/>
      <c r="I72" s="2917"/>
      <c r="J72" s="1832">
        <v>25</v>
      </c>
      <c r="K72" s="1835">
        <v>1</v>
      </c>
      <c r="L72" s="1835">
        <v>0</v>
      </c>
      <c r="M72" s="3338"/>
      <c r="N72" s="3338"/>
      <c r="O72" s="3256"/>
      <c r="P72" s="1838"/>
      <c r="Q72" s="3440"/>
      <c r="R72" s="2357">
        <f>+R71+1</f>
        <v>2</v>
      </c>
    </row>
    <row r="73" spans="1:18">
      <c r="A73" s="3357">
        <f t="shared" ref="A73:A110" si="2">+A72+1</f>
        <v>3</v>
      </c>
      <c r="B73" s="1836" t="s">
        <v>4582</v>
      </c>
      <c r="C73" s="1827"/>
      <c r="D73" s="1836" t="s">
        <v>451</v>
      </c>
      <c r="E73" s="1827"/>
      <c r="F73" s="1833">
        <v>34.5</v>
      </c>
      <c r="G73" s="1837">
        <v>4.8</v>
      </c>
      <c r="H73" s="1825"/>
      <c r="I73" s="2917"/>
      <c r="J73" s="1834">
        <v>3</v>
      </c>
      <c r="K73" s="1835">
        <v>1</v>
      </c>
      <c r="L73" s="1835">
        <v>0</v>
      </c>
      <c r="M73" s="3338"/>
      <c r="N73" s="3338"/>
      <c r="O73" s="1827"/>
      <c r="P73" s="1838"/>
      <c r="Q73" s="3440"/>
      <c r="R73" s="3325">
        <f t="shared" ref="R73:R110" si="3">+R72+1</f>
        <v>3</v>
      </c>
    </row>
    <row r="74" spans="1:18">
      <c r="A74" s="3357">
        <f t="shared" si="2"/>
        <v>4</v>
      </c>
      <c r="B74" s="1836" t="s">
        <v>33</v>
      </c>
      <c r="C74" s="1827"/>
      <c r="D74" s="1836" t="s">
        <v>451</v>
      </c>
      <c r="E74" s="1827"/>
      <c r="F74" s="1833">
        <v>34.5</v>
      </c>
      <c r="G74" s="1837">
        <v>13.2</v>
      </c>
      <c r="H74" s="1825"/>
      <c r="I74" s="2917"/>
      <c r="J74" s="1834">
        <v>20</v>
      </c>
      <c r="K74" s="1835">
        <v>1</v>
      </c>
      <c r="L74" s="1835">
        <v>0</v>
      </c>
      <c r="M74" s="3338"/>
      <c r="N74" s="3338"/>
      <c r="O74" s="1827"/>
      <c r="P74" s="1838"/>
      <c r="Q74" s="3440"/>
      <c r="R74" s="3325">
        <f t="shared" si="3"/>
        <v>4</v>
      </c>
    </row>
    <row r="75" spans="1:18">
      <c r="A75" s="3357">
        <f t="shared" si="2"/>
        <v>5</v>
      </c>
      <c r="B75" s="1836" t="s">
        <v>34</v>
      </c>
      <c r="C75" s="1827"/>
      <c r="D75" s="1836" t="s">
        <v>455</v>
      </c>
      <c r="E75" s="1827"/>
      <c r="F75" s="1833">
        <v>345</v>
      </c>
      <c r="G75" s="1837">
        <v>138</v>
      </c>
      <c r="H75" s="1825"/>
      <c r="I75" s="2917"/>
      <c r="J75" s="1834">
        <v>806</v>
      </c>
      <c r="K75" s="1835">
        <v>6</v>
      </c>
      <c r="L75" s="1835">
        <v>0</v>
      </c>
      <c r="M75" s="3338"/>
      <c r="N75" s="3338"/>
      <c r="O75" s="1827"/>
      <c r="P75" s="1838"/>
      <c r="Q75" s="3440"/>
      <c r="R75" s="3325">
        <f t="shared" si="3"/>
        <v>5</v>
      </c>
    </row>
    <row r="76" spans="1:18">
      <c r="A76" s="3357">
        <f t="shared" si="2"/>
        <v>6</v>
      </c>
      <c r="B76" s="1826" t="s">
        <v>980</v>
      </c>
      <c r="C76" s="1827"/>
      <c r="D76" s="1836" t="s">
        <v>455</v>
      </c>
      <c r="E76" s="1827"/>
      <c r="F76" s="1833">
        <v>4</v>
      </c>
      <c r="G76" s="1837">
        <v>69</v>
      </c>
      <c r="H76" s="1825"/>
      <c r="I76" s="2917"/>
      <c r="J76" s="1834">
        <v>12</v>
      </c>
      <c r="K76" s="1835">
        <v>1</v>
      </c>
      <c r="L76" s="1835">
        <v>0</v>
      </c>
      <c r="M76" s="3338"/>
      <c r="N76" s="3338"/>
      <c r="O76" s="1827"/>
      <c r="P76" s="1838"/>
      <c r="Q76" s="3440"/>
      <c r="R76" s="3325">
        <f t="shared" si="3"/>
        <v>6</v>
      </c>
    </row>
    <row r="77" spans="1:18">
      <c r="A77" s="3357">
        <f t="shared" si="2"/>
        <v>7</v>
      </c>
      <c r="B77" s="1836" t="s">
        <v>35</v>
      </c>
      <c r="C77" s="1827"/>
      <c r="D77" s="1836" t="s">
        <v>451</v>
      </c>
      <c r="E77" s="1827"/>
      <c r="F77" s="1833">
        <v>69</v>
      </c>
      <c r="G77" s="1837">
        <v>34.5</v>
      </c>
      <c r="H77" s="1825"/>
      <c r="I77" s="2917"/>
      <c r="J77" s="1834">
        <v>18</v>
      </c>
      <c r="K77" s="1835">
        <v>1</v>
      </c>
      <c r="L77" s="1835">
        <v>0</v>
      </c>
      <c r="M77" s="3338"/>
      <c r="N77" s="3338"/>
      <c r="O77" s="1827"/>
      <c r="P77" s="1838"/>
      <c r="Q77" s="3440"/>
      <c r="R77" s="3325">
        <f t="shared" si="3"/>
        <v>7</v>
      </c>
    </row>
    <row r="78" spans="1:18" ht="18.75">
      <c r="A78" s="3357">
        <f t="shared" si="2"/>
        <v>8</v>
      </c>
      <c r="B78" s="1836" t="s">
        <v>36</v>
      </c>
      <c r="C78" s="1827"/>
      <c r="D78" s="1836" t="s">
        <v>451</v>
      </c>
      <c r="E78" s="792"/>
      <c r="F78" s="1833">
        <v>138</v>
      </c>
      <c r="G78" s="1837">
        <v>34.5</v>
      </c>
      <c r="H78" s="1825"/>
      <c r="I78" s="2917"/>
      <c r="J78" s="1834">
        <v>35</v>
      </c>
      <c r="K78" s="1835">
        <v>1</v>
      </c>
      <c r="L78" s="1835">
        <v>0</v>
      </c>
      <c r="M78" s="3338"/>
      <c r="N78" s="3338"/>
      <c r="O78" s="1827"/>
      <c r="P78" s="1838"/>
      <c r="Q78" s="3440"/>
      <c r="R78" s="3325">
        <f t="shared" si="3"/>
        <v>8</v>
      </c>
    </row>
    <row r="79" spans="1:18" ht="18.75">
      <c r="A79" s="3357">
        <f t="shared" si="2"/>
        <v>9</v>
      </c>
      <c r="B79" s="1836" t="s">
        <v>36</v>
      </c>
      <c r="C79" s="1827"/>
      <c r="D79" s="1836" t="s">
        <v>455</v>
      </c>
      <c r="E79" s="792"/>
      <c r="F79" s="1833">
        <v>138</v>
      </c>
      <c r="G79" s="1837">
        <v>69</v>
      </c>
      <c r="H79" s="1825"/>
      <c r="I79" s="2917"/>
      <c r="J79" s="1834">
        <v>350</v>
      </c>
      <c r="K79" s="1835">
        <v>2</v>
      </c>
      <c r="L79" s="1835">
        <v>0</v>
      </c>
      <c r="M79" s="3338"/>
      <c r="N79" s="3338"/>
      <c r="O79" s="1827"/>
      <c r="P79" s="1838"/>
      <c r="Q79" s="3440"/>
      <c r="R79" s="3325">
        <f t="shared" si="3"/>
        <v>9</v>
      </c>
    </row>
    <row r="80" spans="1:18" s="3258" customFormat="1">
      <c r="A80" s="3357">
        <f t="shared" si="2"/>
        <v>10</v>
      </c>
      <c r="B80" s="1826" t="s">
        <v>4712</v>
      </c>
      <c r="C80" s="1827"/>
      <c r="D80" s="1836" t="s">
        <v>455</v>
      </c>
      <c r="E80" s="1827"/>
      <c r="F80" s="1833">
        <v>13.8</v>
      </c>
      <c r="G80" s="1837">
        <v>69</v>
      </c>
      <c r="H80" s="1825"/>
      <c r="I80" s="3257"/>
      <c r="J80" s="1834">
        <v>50</v>
      </c>
      <c r="K80" s="1835">
        <v>1</v>
      </c>
      <c r="L80" s="1835">
        <v>0</v>
      </c>
      <c r="M80" s="3338"/>
      <c r="N80" s="3338"/>
      <c r="O80" s="1827"/>
      <c r="P80" s="1838"/>
      <c r="Q80" s="3440"/>
      <c r="R80" s="3325">
        <f t="shared" si="3"/>
        <v>10</v>
      </c>
    </row>
    <row r="81" spans="1:18">
      <c r="A81" s="3357">
        <f t="shared" si="2"/>
        <v>11</v>
      </c>
      <c r="B81" s="1836" t="s">
        <v>36</v>
      </c>
      <c r="C81" s="1827"/>
      <c r="D81" s="1836" t="s">
        <v>451</v>
      </c>
      <c r="E81" s="1827"/>
      <c r="F81" s="1833">
        <v>69</v>
      </c>
      <c r="G81" s="1837">
        <v>13.2</v>
      </c>
      <c r="H81" s="1825"/>
      <c r="I81" s="2917"/>
      <c r="J81" s="1834">
        <v>35</v>
      </c>
      <c r="K81" s="1835">
        <v>1</v>
      </c>
      <c r="L81" s="1835">
        <v>0</v>
      </c>
      <c r="M81" s="3338"/>
      <c r="N81" s="3338"/>
      <c r="O81" s="1827"/>
      <c r="P81" s="1838"/>
      <c r="Q81" s="3440"/>
      <c r="R81" s="3325">
        <f t="shared" si="3"/>
        <v>11</v>
      </c>
    </row>
    <row r="82" spans="1:18">
      <c r="A82" s="3357">
        <f t="shared" si="2"/>
        <v>12</v>
      </c>
      <c r="B82" s="1836" t="s">
        <v>37</v>
      </c>
      <c r="C82" s="1827"/>
      <c r="D82" s="1836" t="s">
        <v>451</v>
      </c>
      <c r="E82" s="1827"/>
      <c r="F82" s="1833">
        <v>69</v>
      </c>
      <c r="G82" s="1837">
        <v>13.2</v>
      </c>
      <c r="H82" s="1825"/>
      <c r="I82" s="2917"/>
      <c r="J82" s="1834">
        <v>60</v>
      </c>
      <c r="K82" s="1835">
        <v>2</v>
      </c>
      <c r="L82" s="1835">
        <v>0</v>
      </c>
      <c r="M82" s="3338"/>
      <c r="N82" s="3338"/>
      <c r="O82" s="1827"/>
      <c r="P82" s="1838"/>
      <c r="Q82" s="3440"/>
      <c r="R82" s="3325">
        <f t="shared" si="3"/>
        <v>12</v>
      </c>
    </row>
    <row r="83" spans="1:18">
      <c r="A83" s="3357">
        <f t="shared" si="2"/>
        <v>13</v>
      </c>
      <c r="B83" s="1836" t="s">
        <v>38</v>
      </c>
      <c r="C83" s="1827"/>
      <c r="D83" s="1836" t="s">
        <v>451</v>
      </c>
      <c r="E83" s="1827"/>
      <c r="F83" s="1833">
        <v>69</v>
      </c>
      <c r="G83" s="1837">
        <v>13.2</v>
      </c>
      <c r="H83" s="1825"/>
      <c r="I83" s="2917"/>
      <c r="J83" s="1832">
        <v>25</v>
      </c>
      <c r="K83" s="1835">
        <v>1</v>
      </c>
      <c r="L83" s="1835">
        <v>0</v>
      </c>
      <c r="M83" s="3338"/>
      <c r="N83" s="3338"/>
      <c r="O83" s="1827"/>
      <c r="P83" s="1838"/>
      <c r="Q83" s="3440"/>
      <c r="R83" s="2357">
        <f t="shared" si="3"/>
        <v>13</v>
      </c>
    </row>
    <row r="84" spans="1:18">
      <c r="A84" s="3357">
        <f t="shared" si="2"/>
        <v>14</v>
      </c>
      <c r="B84" s="1836" t="s">
        <v>4949</v>
      </c>
      <c r="C84" s="1827"/>
      <c r="D84" s="1836" t="s">
        <v>451</v>
      </c>
      <c r="E84" s="1827"/>
      <c r="F84" s="1833">
        <v>138</v>
      </c>
      <c r="G84" s="1837">
        <v>13.2</v>
      </c>
      <c r="H84" s="1825"/>
      <c r="I84" s="2917"/>
      <c r="J84" s="1832">
        <v>120</v>
      </c>
      <c r="K84" s="1835">
        <v>3</v>
      </c>
      <c r="L84" s="1835">
        <v>0</v>
      </c>
      <c r="M84" s="3338"/>
      <c r="N84" s="3338"/>
      <c r="O84" s="1827"/>
      <c r="P84" s="1838"/>
      <c r="Q84" s="3440"/>
      <c r="R84" s="2357">
        <f t="shared" si="3"/>
        <v>14</v>
      </c>
    </row>
    <row r="85" spans="1:18">
      <c r="A85" s="3357">
        <f t="shared" si="2"/>
        <v>15</v>
      </c>
      <c r="B85" s="1836" t="s">
        <v>39</v>
      </c>
      <c r="C85" s="1827"/>
      <c r="D85" s="1836" t="s">
        <v>451</v>
      </c>
      <c r="E85" s="1827"/>
      <c r="F85" s="1833">
        <v>69</v>
      </c>
      <c r="G85" s="1837">
        <v>13.2</v>
      </c>
      <c r="H85" s="1825"/>
      <c r="I85" s="2917"/>
      <c r="J85" s="1832">
        <v>20</v>
      </c>
      <c r="K85" s="1835">
        <v>1</v>
      </c>
      <c r="L85" s="1835">
        <v>0</v>
      </c>
      <c r="M85" s="3338"/>
      <c r="N85" s="3338"/>
      <c r="O85" s="1827"/>
      <c r="P85" s="1838"/>
      <c r="Q85" s="3440"/>
      <c r="R85" s="2357">
        <f t="shared" si="3"/>
        <v>15</v>
      </c>
    </row>
    <row r="86" spans="1:18">
      <c r="A86" s="3357">
        <f t="shared" si="2"/>
        <v>16</v>
      </c>
      <c r="B86" s="1836" t="s">
        <v>39</v>
      </c>
      <c r="C86" s="1827"/>
      <c r="D86" s="1836" t="s">
        <v>451</v>
      </c>
      <c r="E86" s="1827"/>
      <c r="F86" s="1833">
        <v>69</v>
      </c>
      <c r="G86" s="1837">
        <v>34.5</v>
      </c>
      <c r="H86" s="1825"/>
      <c r="I86" s="2917"/>
      <c r="J86" s="1832">
        <v>35</v>
      </c>
      <c r="K86" s="1835">
        <v>1</v>
      </c>
      <c r="L86" s="1835">
        <v>0</v>
      </c>
      <c r="M86" s="3338"/>
      <c r="N86" s="3338"/>
      <c r="O86" s="1827"/>
      <c r="P86" s="1838"/>
      <c r="Q86" s="3440"/>
      <c r="R86" s="2357">
        <f t="shared" si="3"/>
        <v>16</v>
      </c>
    </row>
    <row r="87" spans="1:18">
      <c r="A87" s="3357">
        <f t="shared" si="2"/>
        <v>17</v>
      </c>
      <c r="B87" s="1836" t="s">
        <v>4583</v>
      </c>
      <c r="C87" s="1827"/>
      <c r="D87" s="1836" t="s">
        <v>451</v>
      </c>
      <c r="E87" s="1827"/>
      <c r="F87" s="1833">
        <v>69</v>
      </c>
      <c r="G87" s="1837">
        <v>13.2</v>
      </c>
      <c r="H87" s="1825"/>
      <c r="I87" s="2917"/>
      <c r="J87" s="1832">
        <v>35</v>
      </c>
      <c r="K87" s="1835">
        <v>1</v>
      </c>
      <c r="L87" s="1835">
        <v>0</v>
      </c>
      <c r="M87" s="3338"/>
      <c r="N87" s="3338"/>
      <c r="O87" s="1827"/>
      <c r="P87" s="1838"/>
      <c r="Q87" s="3440"/>
      <c r="R87" s="2357">
        <f t="shared" si="3"/>
        <v>17</v>
      </c>
    </row>
    <row r="88" spans="1:18">
      <c r="A88" s="3357">
        <f t="shared" si="2"/>
        <v>18</v>
      </c>
      <c r="B88" s="1836" t="s">
        <v>41</v>
      </c>
      <c r="C88" s="1827"/>
      <c r="D88" s="1836" t="s">
        <v>451</v>
      </c>
      <c r="E88" s="1827"/>
      <c r="F88" s="1833">
        <v>69</v>
      </c>
      <c r="G88" s="1837">
        <v>13.2</v>
      </c>
      <c r="H88" s="1825"/>
      <c r="I88" s="2917"/>
      <c r="J88" s="1832">
        <v>20</v>
      </c>
      <c r="K88" s="1835">
        <v>1</v>
      </c>
      <c r="L88" s="1835">
        <v>0</v>
      </c>
      <c r="M88" s="3338"/>
      <c r="N88" s="3338"/>
      <c r="O88" s="1827"/>
      <c r="P88" s="1838"/>
      <c r="Q88" s="3440"/>
      <c r="R88" s="2357">
        <f t="shared" si="3"/>
        <v>18</v>
      </c>
    </row>
    <row r="89" spans="1:18">
      <c r="A89" s="3357">
        <f t="shared" si="2"/>
        <v>19</v>
      </c>
      <c r="B89" s="1836" t="s">
        <v>4950</v>
      </c>
      <c r="C89" s="1827"/>
      <c r="D89" s="1836" t="s">
        <v>451</v>
      </c>
      <c r="E89" s="1827"/>
      <c r="F89" s="1833">
        <v>138</v>
      </c>
      <c r="G89" s="1837">
        <v>13.2</v>
      </c>
      <c r="H89" s="1825"/>
      <c r="I89" s="2917"/>
      <c r="J89" s="1832">
        <v>70</v>
      </c>
      <c r="K89" s="1835">
        <v>2</v>
      </c>
      <c r="L89" s="1835">
        <v>0</v>
      </c>
      <c r="M89" s="3338"/>
      <c r="N89" s="3338"/>
      <c r="O89" s="1827"/>
      <c r="P89" s="1838"/>
      <c r="Q89" s="3440"/>
      <c r="R89" s="2357">
        <f t="shared" si="3"/>
        <v>19</v>
      </c>
    </row>
    <row r="90" spans="1:18">
      <c r="A90" s="3357">
        <f t="shared" si="2"/>
        <v>20</v>
      </c>
      <c r="B90" s="1836" t="s">
        <v>42</v>
      </c>
      <c r="C90" s="1827"/>
      <c r="D90" s="1836" t="s">
        <v>455</v>
      </c>
      <c r="E90" s="1827"/>
      <c r="F90" s="1833">
        <v>138</v>
      </c>
      <c r="G90" s="1837">
        <v>69</v>
      </c>
      <c r="H90" s="1825"/>
      <c r="I90" s="2917"/>
      <c r="J90" s="1832">
        <v>175</v>
      </c>
      <c r="K90" s="1835">
        <v>1</v>
      </c>
      <c r="L90" s="1835">
        <v>0</v>
      </c>
      <c r="M90" s="3338"/>
      <c r="N90" s="3338"/>
      <c r="O90" s="1827"/>
      <c r="P90" s="1838"/>
      <c r="Q90" s="3440"/>
      <c r="R90" s="2357">
        <f t="shared" si="3"/>
        <v>20</v>
      </c>
    </row>
    <row r="91" spans="1:18" ht="18.75">
      <c r="A91" s="3357">
        <f t="shared" si="2"/>
        <v>21</v>
      </c>
      <c r="B91" s="1836" t="s">
        <v>42</v>
      </c>
      <c r="C91" s="1827"/>
      <c r="D91" s="1836" t="s">
        <v>455</v>
      </c>
      <c r="E91" s="792"/>
      <c r="F91" s="1833">
        <v>138</v>
      </c>
      <c r="G91" s="1837">
        <v>69</v>
      </c>
      <c r="H91" s="793">
        <v>13.2</v>
      </c>
      <c r="I91" s="2917"/>
      <c r="J91" s="1832">
        <v>175</v>
      </c>
      <c r="K91" s="1835">
        <v>1</v>
      </c>
      <c r="L91" s="1835">
        <v>0</v>
      </c>
      <c r="M91" s="3338"/>
      <c r="N91" s="3338"/>
      <c r="O91" s="1827"/>
      <c r="P91" s="1838"/>
      <c r="Q91" s="3440"/>
      <c r="R91" s="2357">
        <f t="shared" si="3"/>
        <v>21</v>
      </c>
    </row>
    <row r="92" spans="1:18">
      <c r="A92" s="3357">
        <f t="shared" si="2"/>
        <v>22</v>
      </c>
      <c r="B92" s="1836" t="s">
        <v>43</v>
      </c>
      <c r="C92" s="1827"/>
      <c r="D92" s="1836" t="s">
        <v>451</v>
      </c>
      <c r="E92" s="1827"/>
      <c r="F92" s="1833">
        <v>34.5</v>
      </c>
      <c r="G92" s="1837">
        <v>13.2</v>
      </c>
      <c r="H92" s="1825"/>
      <c r="I92" s="2917"/>
      <c r="J92" s="1832">
        <v>5</v>
      </c>
      <c r="K92" s="1835">
        <v>1</v>
      </c>
      <c r="L92" s="1835">
        <v>0</v>
      </c>
      <c r="M92" s="3338"/>
      <c r="N92" s="3338"/>
      <c r="O92" s="1827"/>
      <c r="P92" s="1838"/>
      <c r="Q92" s="3440"/>
      <c r="R92" s="2357">
        <f t="shared" si="3"/>
        <v>22</v>
      </c>
    </row>
    <row r="93" spans="1:18" ht="18.75">
      <c r="A93" s="3357">
        <f t="shared" si="2"/>
        <v>23</v>
      </c>
      <c r="B93" s="1826" t="s">
        <v>4713</v>
      </c>
      <c r="C93" s="1827"/>
      <c r="D93" s="1836" t="s">
        <v>455</v>
      </c>
      <c r="E93" s="792"/>
      <c r="F93" s="1833">
        <v>4.16</v>
      </c>
      <c r="G93" s="1837">
        <v>69</v>
      </c>
      <c r="H93" s="1825"/>
      <c r="I93" s="2917"/>
      <c r="J93" s="1832">
        <v>8</v>
      </c>
      <c r="K93" s="1835">
        <v>1</v>
      </c>
      <c r="L93" s="1835">
        <v>0</v>
      </c>
      <c r="M93" s="3338"/>
      <c r="N93" s="3338"/>
      <c r="O93" s="1827"/>
      <c r="P93" s="1838"/>
      <c r="Q93" s="3440"/>
      <c r="R93" s="2357">
        <f t="shared" si="3"/>
        <v>23</v>
      </c>
    </row>
    <row r="94" spans="1:18">
      <c r="A94" s="3357">
        <f t="shared" si="2"/>
        <v>24</v>
      </c>
      <c r="B94" s="1836" t="s">
        <v>4584</v>
      </c>
      <c r="C94" s="1827"/>
      <c r="D94" s="1836" t="s">
        <v>451</v>
      </c>
      <c r="E94" s="1827"/>
      <c r="F94" s="1833">
        <v>69</v>
      </c>
      <c r="G94" s="1837">
        <v>13.2</v>
      </c>
      <c r="H94" s="1825"/>
      <c r="I94" s="2917"/>
      <c r="J94" s="1832">
        <v>3</v>
      </c>
      <c r="K94" s="1835">
        <v>1</v>
      </c>
      <c r="L94" s="1835">
        <v>0</v>
      </c>
      <c r="M94" s="3338"/>
      <c r="N94" s="3338"/>
      <c r="O94" s="1827"/>
      <c r="P94" s="1838"/>
      <c r="Q94" s="3440"/>
      <c r="R94" s="2357">
        <f t="shared" si="3"/>
        <v>24</v>
      </c>
    </row>
    <row r="95" spans="1:18" ht="18.75">
      <c r="A95" s="3357">
        <f t="shared" si="2"/>
        <v>25</v>
      </c>
      <c r="B95" s="1836" t="s">
        <v>44</v>
      </c>
      <c r="C95" s="1827"/>
      <c r="D95" s="1836" t="s">
        <v>451</v>
      </c>
      <c r="E95" s="792"/>
      <c r="F95" s="1833">
        <v>138</v>
      </c>
      <c r="G95" s="1837">
        <v>13.2</v>
      </c>
      <c r="H95" s="1825"/>
      <c r="I95" s="2917"/>
      <c r="J95" s="1832">
        <v>100</v>
      </c>
      <c r="K95" s="1835">
        <v>2</v>
      </c>
      <c r="L95" s="1835">
        <v>0</v>
      </c>
      <c r="M95" s="3338"/>
      <c r="N95" s="3338"/>
      <c r="O95" s="1827"/>
      <c r="P95" s="1838"/>
      <c r="Q95" s="3440"/>
      <c r="R95" s="2357">
        <f t="shared" si="3"/>
        <v>25</v>
      </c>
    </row>
    <row r="96" spans="1:18">
      <c r="A96" s="3357">
        <f t="shared" si="2"/>
        <v>26</v>
      </c>
      <c r="B96" s="1836" t="s">
        <v>45</v>
      </c>
      <c r="C96" s="1827"/>
      <c r="D96" s="1836" t="s">
        <v>455</v>
      </c>
      <c r="E96" s="1827"/>
      <c r="F96" s="1833">
        <v>345</v>
      </c>
      <c r="G96" s="1837">
        <v>138</v>
      </c>
      <c r="H96" s="1825"/>
      <c r="I96" s="2917"/>
      <c r="J96" s="1832">
        <v>400</v>
      </c>
      <c r="K96" s="1835">
        <v>1</v>
      </c>
      <c r="L96" s="1835">
        <v>0</v>
      </c>
      <c r="M96" s="3338"/>
      <c r="N96" s="3338"/>
      <c r="O96" s="1827"/>
      <c r="P96" s="1838"/>
      <c r="Q96" s="3440"/>
      <c r="R96" s="2357">
        <f t="shared" si="3"/>
        <v>26</v>
      </c>
    </row>
    <row r="97" spans="1:18">
      <c r="A97" s="3357">
        <f t="shared" si="2"/>
        <v>27</v>
      </c>
      <c r="B97" s="1836" t="s">
        <v>45</v>
      </c>
      <c r="C97" s="1827"/>
      <c r="D97" s="1836" t="s">
        <v>451</v>
      </c>
      <c r="E97" s="1827"/>
      <c r="F97" s="1833">
        <v>138</v>
      </c>
      <c r="G97" s="1837">
        <v>13.2</v>
      </c>
      <c r="H97" s="1825"/>
      <c r="I97" s="2917"/>
      <c r="J97" s="1832">
        <v>70</v>
      </c>
      <c r="K97" s="1835">
        <v>2</v>
      </c>
      <c r="L97" s="1835">
        <v>0</v>
      </c>
      <c r="M97" s="3338"/>
      <c r="N97" s="3338"/>
      <c r="O97" s="1827"/>
      <c r="P97" s="1838"/>
      <c r="Q97" s="3440"/>
      <c r="R97" s="2357">
        <f t="shared" si="3"/>
        <v>27</v>
      </c>
    </row>
    <row r="98" spans="1:18">
      <c r="A98" s="3357">
        <f t="shared" si="2"/>
        <v>28</v>
      </c>
      <c r="B98" s="1836" t="s">
        <v>45</v>
      </c>
      <c r="C98" s="1827"/>
      <c r="D98" s="1836" t="s">
        <v>451</v>
      </c>
      <c r="E98" s="1827"/>
      <c r="F98" s="1833">
        <v>13.2</v>
      </c>
      <c r="G98" s="1837">
        <v>34.5</v>
      </c>
      <c r="H98" s="1825"/>
      <c r="I98" s="2917"/>
      <c r="J98" s="1832">
        <v>8</v>
      </c>
      <c r="K98" s="1835">
        <v>1</v>
      </c>
      <c r="L98" s="1835">
        <v>0</v>
      </c>
      <c r="M98" s="3338"/>
      <c r="N98" s="3338"/>
      <c r="O98" s="1827"/>
      <c r="P98" s="1838"/>
      <c r="Q98" s="3440"/>
      <c r="R98" s="2357">
        <f t="shared" si="3"/>
        <v>28</v>
      </c>
    </row>
    <row r="99" spans="1:18">
      <c r="A99" s="3357">
        <f t="shared" si="2"/>
        <v>29</v>
      </c>
      <c r="B99" s="1836" t="s">
        <v>46</v>
      </c>
      <c r="C99" s="1827"/>
      <c r="D99" s="1836" t="s">
        <v>455</v>
      </c>
      <c r="E99" s="1827"/>
      <c r="F99" s="1833">
        <v>138</v>
      </c>
      <c r="G99" s="1837">
        <v>69</v>
      </c>
      <c r="H99" s="1825">
        <v>13.2</v>
      </c>
      <c r="I99" s="2917"/>
      <c r="J99" s="1832">
        <v>175</v>
      </c>
      <c r="K99" s="1835">
        <v>1</v>
      </c>
      <c r="L99" s="1835">
        <v>0</v>
      </c>
      <c r="M99" s="3338"/>
      <c r="N99" s="3338"/>
      <c r="O99" s="1827"/>
      <c r="P99" s="1838"/>
      <c r="Q99" s="3440"/>
      <c r="R99" s="2357">
        <f t="shared" si="3"/>
        <v>29</v>
      </c>
    </row>
    <row r="100" spans="1:18">
      <c r="A100" s="3357">
        <f t="shared" si="2"/>
        <v>30</v>
      </c>
      <c r="B100" s="1836" t="s">
        <v>46</v>
      </c>
      <c r="C100" s="1827"/>
      <c r="D100" s="1836" t="s">
        <v>451</v>
      </c>
      <c r="E100" s="1827"/>
      <c r="F100" s="1833">
        <v>69</v>
      </c>
      <c r="G100" s="1837">
        <v>13.2</v>
      </c>
      <c r="H100" s="1825"/>
      <c r="I100" s="2917"/>
      <c r="J100" s="1832">
        <v>60</v>
      </c>
      <c r="K100" s="1835">
        <v>2</v>
      </c>
      <c r="L100" s="1835">
        <v>0</v>
      </c>
      <c r="M100" s="3338"/>
      <c r="N100" s="3338"/>
      <c r="O100" s="1827"/>
      <c r="P100" s="1838"/>
      <c r="Q100" s="3440"/>
      <c r="R100" s="2357">
        <f t="shared" si="3"/>
        <v>30</v>
      </c>
    </row>
    <row r="101" spans="1:18">
      <c r="A101" s="3357">
        <f t="shared" si="2"/>
        <v>31</v>
      </c>
      <c r="B101" s="1836" t="s">
        <v>46</v>
      </c>
      <c r="C101" s="1827"/>
      <c r="D101" s="1836" t="s">
        <v>451</v>
      </c>
      <c r="E101" s="1827"/>
      <c r="F101" s="1833">
        <v>69</v>
      </c>
      <c r="G101" s="1837">
        <v>4.16</v>
      </c>
      <c r="H101" s="1825"/>
      <c r="I101" s="2917"/>
      <c r="J101" s="1832">
        <v>13</v>
      </c>
      <c r="K101" s="1835">
        <v>2</v>
      </c>
      <c r="L101" s="1835">
        <v>0</v>
      </c>
      <c r="M101" s="3338"/>
      <c r="N101" s="3338"/>
      <c r="O101" s="1827"/>
      <c r="P101" s="1838"/>
      <c r="Q101" s="3440"/>
      <c r="R101" s="2357">
        <f t="shared" si="3"/>
        <v>31</v>
      </c>
    </row>
    <row r="102" spans="1:18">
      <c r="A102" s="3357">
        <f t="shared" si="2"/>
        <v>32</v>
      </c>
      <c r="B102" s="1836" t="s">
        <v>47</v>
      </c>
      <c r="C102" s="1827"/>
      <c r="D102" s="1836" t="s">
        <v>451</v>
      </c>
      <c r="E102" s="1827"/>
      <c r="F102" s="1833">
        <v>69</v>
      </c>
      <c r="G102" s="1837">
        <v>13.2</v>
      </c>
      <c r="H102" s="1825"/>
      <c r="I102" s="2917"/>
      <c r="J102" s="1832">
        <v>35</v>
      </c>
      <c r="K102" s="1835">
        <v>1</v>
      </c>
      <c r="L102" s="1835">
        <v>0</v>
      </c>
      <c r="M102" s="3338"/>
      <c r="N102" s="3338"/>
      <c r="O102" s="1827"/>
      <c r="P102" s="1838"/>
      <c r="Q102" s="3440"/>
      <c r="R102" s="2357">
        <f t="shared" si="3"/>
        <v>32</v>
      </c>
    </row>
    <row r="103" spans="1:18">
      <c r="A103" s="3357">
        <f t="shared" si="2"/>
        <v>33</v>
      </c>
      <c r="B103" s="1836" t="s">
        <v>47</v>
      </c>
      <c r="C103" s="1827"/>
      <c r="D103" s="1836" t="s">
        <v>451</v>
      </c>
      <c r="E103" s="1827"/>
      <c r="F103" s="1833">
        <v>69</v>
      </c>
      <c r="G103" s="1837">
        <v>34.5</v>
      </c>
      <c r="H103" s="1825"/>
      <c r="I103" s="2917"/>
      <c r="J103" s="1832">
        <v>35</v>
      </c>
      <c r="K103" s="1835">
        <v>1</v>
      </c>
      <c r="L103" s="1835">
        <v>0</v>
      </c>
      <c r="M103" s="3338"/>
      <c r="N103" s="3338"/>
      <c r="O103" s="1827"/>
      <c r="P103" s="1838"/>
      <c r="Q103" s="3440"/>
      <c r="R103" s="2357">
        <f t="shared" si="3"/>
        <v>33</v>
      </c>
    </row>
    <row r="104" spans="1:18">
      <c r="A104" s="3357">
        <f t="shared" si="2"/>
        <v>34</v>
      </c>
      <c r="B104" s="1836" t="s">
        <v>48</v>
      </c>
      <c r="C104" s="1827"/>
      <c r="D104" s="1836" t="s">
        <v>451</v>
      </c>
      <c r="E104" s="1827"/>
      <c r="F104" s="1833">
        <v>69</v>
      </c>
      <c r="G104" s="1837">
        <v>13.2</v>
      </c>
      <c r="H104" s="1825"/>
      <c r="I104" s="2917"/>
      <c r="J104" s="1832">
        <v>50</v>
      </c>
      <c r="K104" s="1835">
        <v>2</v>
      </c>
      <c r="L104" s="1835">
        <v>0</v>
      </c>
      <c r="M104" s="3338"/>
      <c r="N104" s="3338"/>
      <c r="O104" s="1827"/>
      <c r="P104" s="1838"/>
      <c r="Q104" s="3440"/>
      <c r="R104" s="2357">
        <f t="shared" si="3"/>
        <v>34</v>
      </c>
    </row>
    <row r="105" spans="1:18">
      <c r="A105" s="3357">
        <f t="shared" si="2"/>
        <v>35</v>
      </c>
      <c r="B105" s="1836" t="s">
        <v>49</v>
      </c>
      <c r="C105" s="1827"/>
      <c r="D105" s="1836" t="s">
        <v>451</v>
      </c>
      <c r="E105" s="1827"/>
      <c r="F105" s="1833">
        <v>34.5</v>
      </c>
      <c r="G105" s="1837">
        <v>4.8</v>
      </c>
      <c r="H105" s="1825"/>
      <c r="I105" s="2917"/>
      <c r="J105" s="1832">
        <v>5</v>
      </c>
      <c r="K105" s="1835">
        <v>1</v>
      </c>
      <c r="L105" s="1835">
        <v>0</v>
      </c>
      <c r="M105" s="3338"/>
      <c r="N105" s="3338"/>
      <c r="O105" s="1827"/>
      <c r="P105" s="1838"/>
      <c r="Q105" s="3440"/>
      <c r="R105" s="2357">
        <f t="shared" si="3"/>
        <v>35</v>
      </c>
    </row>
    <row r="106" spans="1:18">
      <c r="A106" s="3357">
        <f t="shared" si="2"/>
        <v>36</v>
      </c>
      <c r="B106" s="1836" t="s">
        <v>50</v>
      </c>
      <c r="C106" s="1827"/>
      <c r="D106" s="1836" t="s">
        <v>451</v>
      </c>
      <c r="E106" s="1827"/>
      <c r="F106" s="1833">
        <v>69</v>
      </c>
      <c r="G106" s="1837">
        <v>13.2</v>
      </c>
      <c r="H106" s="1825"/>
      <c r="I106" s="2917"/>
      <c r="J106" s="1832">
        <v>25</v>
      </c>
      <c r="K106" s="1835">
        <v>1</v>
      </c>
      <c r="L106" s="1835">
        <v>0</v>
      </c>
      <c r="M106" s="3338"/>
      <c r="N106" s="3338"/>
      <c r="O106" s="1827"/>
      <c r="P106" s="1838"/>
      <c r="Q106" s="3440"/>
      <c r="R106" s="2357">
        <f t="shared" si="3"/>
        <v>36</v>
      </c>
    </row>
    <row r="107" spans="1:18">
      <c r="A107" s="3357">
        <f t="shared" si="2"/>
        <v>37</v>
      </c>
      <c r="B107" s="1836" t="s">
        <v>50</v>
      </c>
      <c r="C107" s="1827"/>
      <c r="D107" s="1836" t="s">
        <v>451</v>
      </c>
      <c r="E107" s="1827"/>
      <c r="F107" s="1833">
        <v>69</v>
      </c>
      <c r="G107" s="1837">
        <v>34.5</v>
      </c>
      <c r="H107" s="1825"/>
      <c r="I107" s="2917"/>
      <c r="J107" s="1832">
        <v>35</v>
      </c>
      <c r="K107" s="1835">
        <v>1</v>
      </c>
      <c r="L107" s="1835">
        <v>0</v>
      </c>
      <c r="M107" s="3338"/>
      <c r="N107" s="3338"/>
      <c r="O107" s="1827"/>
      <c r="P107" s="1838"/>
      <c r="Q107" s="3440"/>
      <c r="R107" s="2357">
        <f t="shared" si="3"/>
        <v>37</v>
      </c>
    </row>
    <row r="108" spans="1:18">
      <c r="A108" s="3357">
        <f t="shared" si="2"/>
        <v>38</v>
      </c>
      <c r="B108" s="2917"/>
      <c r="C108" s="3312"/>
      <c r="D108" s="2917"/>
      <c r="E108" s="3312"/>
      <c r="F108" s="3326"/>
      <c r="G108" s="3327"/>
      <c r="H108" s="3328"/>
      <c r="I108" s="2917"/>
      <c r="J108" s="1832"/>
      <c r="K108" s="1835"/>
      <c r="L108" s="1835"/>
      <c r="M108" s="3338"/>
      <c r="N108" s="3338"/>
      <c r="O108" s="1827"/>
      <c r="P108" s="1838"/>
      <c r="Q108" s="3440"/>
      <c r="R108" s="2357">
        <f t="shared" si="3"/>
        <v>38</v>
      </c>
    </row>
    <row r="109" spans="1:18">
      <c r="A109" s="3357">
        <f t="shared" si="2"/>
        <v>39</v>
      </c>
      <c r="B109" s="2917"/>
      <c r="C109" s="3312"/>
      <c r="D109" s="2917"/>
      <c r="E109" s="3312"/>
      <c r="F109" s="3326"/>
      <c r="G109" s="3327"/>
      <c r="H109" s="3328"/>
      <c r="I109" s="2917"/>
      <c r="J109" s="1832"/>
      <c r="K109" s="1835"/>
      <c r="L109" s="1835"/>
      <c r="M109" s="3338"/>
      <c r="N109" s="3338"/>
      <c r="O109" s="1827"/>
      <c r="P109" s="1838"/>
      <c r="Q109" s="3440"/>
      <c r="R109" s="2357">
        <f t="shared" si="3"/>
        <v>39</v>
      </c>
    </row>
    <row r="110" spans="1:18">
      <c r="A110" s="3357">
        <f t="shared" si="2"/>
        <v>40</v>
      </c>
      <c r="B110" s="2917"/>
      <c r="C110" s="3312"/>
      <c r="D110" s="2917"/>
      <c r="E110" s="3312"/>
      <c r="F110" s="3326"/>
      <c r="G110" s="3327"/>
      <c r="H110" s="3328"/>
      <c r="I110" s="2917"/>
      <c r="J110" s="1832"/>
      <c r="K110" s="1835"/>
      <c r="L110" s="1835"/>
      <c r="M110" s="3338"/>
      <c r="N110" s="3338"/>
      <c r="O110" s="1827"/>
      <c r="P110" s="1838"/>
      <c r="Q110" s="3440"/>
      <c r="R110" s="2357">
        <f t="shared" si="3"/>
        <v>40</v>
      </c>
    </row>
    <row r="111" spans="1:18">
      <c r="A111" s="3357"/>
      <c r="B111" s="2917"/>
      <c r="C111" s="3312"/>
      <c r="D111" s="2917"/>
      <c r="E111" s="3312"/>
      <c r="F111" s="3326"/>
      <c r="G111" s="3327"/>
      <c r="H111" s="3328"/>
      <c r="I111" s="2917"/>
      <c r="J111" s="1832"/>
      <c r="K111" s="1835"/>
      <c r="L111" s="1835"/>
      <c r="M111" s="3338"/>
      <c r="N111" s="3338"/>
      <c r="O111" s="1827"/>
      <c r="P111" s="1838"/>
      <c r="Q111" s="3440"/>
      <c r="R111" s="2357"/>
    </row>
    <row r="112" spans="1:18">
      <c r="A112" s="3357"/>
      <c r="B112" s="2917"/>
      <c r="C112" s="3312"/>
      <c r="D112" s="2917"/>
      <c r="E112" s="3312"/>
      <c r="F112" s="3326"/>
      <c r="G112" s="3327"/>
      <c r="H112" s="3328"/>
      <c r="I112" s="2917"/>
      <c r="J112" s="1832"/>
      <c r="K112" s="1835"/>
      <c r="L112" s="1835"/>
      <c r="M112" s="3338"/>
      <c r="N112" s="3338"/>
      <c r="O112" s="1827"/>
      <c r="P112" s="1838"/>
      <c r="Q112" s="3440"/>
      <c r="R112" s="2357"/>
    </row>
    <row r="113" spans="1:18">
      <c r="A113" s="3357"/>
      <c r="B113" s="2917"/>
      <c r="C113" s="3312"/>
      <c r="D113" s="2917"/>
      <c r="E113" s="3312"/>
      <c r="F113" s="3326"/>
      <c r="G113" s="3327"/>
      <c r="H113" s="3328"/>
      <c r="I113" s="2917"/>
      <c r="J113" s="1832"/>
      <c r="K113" s="1835"/>
      <c r="L113" s="1835"/>
      <c r="M113" s="3338"/>
      <c r="N113" s="3338"/>
      <c r="O113" s="1827"/>
      <c r="P113" s="1838"/>
      <c r="Q113" s="3440"/>
      <c r="R113" s="2357"/>
    </row>
    <row r="114" spans="1:18">
      <c r="A114" s="3357"/>
      <c r="B114" s="2917"/>
      <c r="C114" s="3312"/>
      <c r="D114" s="2917"/>
      <c r="E114" s="3312"/>
      <c r="F114" s="3326"/>
      <c r="G114" s="3327"/>
      <c r="H114" s="3328"/>
      <c r="I114" s="2917"/>
      <c r="J114" s="1832"/>
      <c r="K114" s="1835"/>
      <c r="L114" s="1835"/>
      <c r="M114" s="3338"/>
      <c r="N114" s="3338"/>
      <c r="O114" s="1827"/>
      <c r="P114" s="1838"/>
      <c r="Q114" s="3440"/>
      <c r="R114" s="2357"/>
    </row>
    <row r="115" spans="1:18">
      <c r="A115" s="3357"/>
      <c r="B115" s="2917"/>
      <c r="C115" s="3312"/>
      <c r="D115" s="2917"/>
      <c r="E115" s="3312"/>
      <c r="F115" s="3326"/>
      <c r="G115" s="3327"/>
      <c r="H115" s="3328"/>
      <c r="I115" s="2917"/>
      <c r="J115" s="1832"/>
      <c r="K115" s="1835"/>
      <c r="L115" s="1835"/>
      <c r="M115" s="3338"/>
      <c r="N115" s="3338"/>
      <c r="O115" s="1827"/>
      <c r="P115" s="1838"/>
      <c r="Q115" s="3440"/>
      <c r="R115" s="2357"/>
    </row>
    <row r="116" spans="1:18">
      <c r="A116" s="3357"/>
      <c r="B116" s="2917"/>
      <c r="C116" s="3312"/>
      <c r="D116" s="2917"/>
      <c r="E116" s="3312"/>
      <c r="F116" s="3326"/>
      <c r="G116" s="3327"/>
      <c r="H116" s="3328"/>
      <c r="I116" s="2917"/>
      <c r="J116" s="1832"/>
      <c r="K116" s="1835"/>
      <c r="L116" s="1835"/>
      <c r="M116" s="3338"/>
      <c r="N116" s="3338"/>
      <c r="O116" s="1827"/>
      <c r="P116" s="1838"/>
      <c r="Q116" s="3440"/>
      <c r="R116" s="2357"/>
    </row>
    <row r="117" spans="1:18">
      <c r="A117" s="3357"/>
      <c r="B117" s="2917"/>
      <c r="C117" s="3312"/>
      <c r="D117" s="2917"/>
      <c r="E117" s="3312"/>
      <c r="F117" s="3326"/>
      <c r="G117" s="3327"/>
      <c r="H117" s="3328"/>
      <c r="I117" s="2917"/>
      <c r="J117" s="1832"/>
      <c r="K117" s="1835"/>
      <c r="L117" s="1835"/>
      <c r="M117" s="3338"/>
      <c r="N117" s="3338"/>
      <c r="O117" s="1827"/>
      <c r="P117" s="1838"/>
      <c r="Q117" s="3440"/>
      <c r="R117" s="2357"/>
    </row>
    <row r="118" spans="1:18" ht="15.75" thickBot="1">
      <c r="A118" s="3357"/>
      <c r="B118" s="3329"/>
      <c r="C118" s="3330"/>
      <c r="D118" s="3329"/>
      <c r="E118" s="3330"/>
      <c r="F118" s="3331"/>
      <c r="G118" s="3332"/>
      <c r="H118" s="3333"/>
      <c r="I118" s="2917"/>
      <c r="J118" s="3334"/>
      <c r="K118" s="3335"/>
      <c r="L118" s="3335"/>
      <c r="M118" s="3269"/>
      <c r="N118" s="3269"/>
      <c r="O118" s="3270"/>
      <c r="P118" s="3336"/>
      <c r="Q118" s="3337"/>
      <c r="R118" s="3276"/>
    </row>
    <row r="119" spans="1:18">
      <c r="A119" s="3349"/>
      <c r="E119" s="3282" t="s">
        <v>1301</v>
      </c>
      <c r="I119" s="2917"/>
      <c r="J119" s="3438"/>
      <c r="K119" s="3439"/>
      <c r="L119" s="3439"/>
      <c r="M119" s="3338"/>
      <c r="N119" s="3283" t="s">
        <v>1302</v>
      </c>
      <c r="O119" s="3338"/>
      <c r="P119" s="3440"/>
      <c r="Q119" s="3440"/>
      <c r="R119" s="3338"/>
    </row>
    <row r="120" spans="1:18">
      <c r="I120" s="2917"/>
      <c r="J120" s="3438"/>
      <c r="K120" s="3439"/>
      <c r="L120" s="3439"/>
      <c r="M120" s="3338"/>
      <c r="N120" s="3338"/>
      <c r="O120" s="3338"/>
      <c r="P120" s="3440"/>
      <c r="Q120" s="3440"/>
      <c r="R120" s="3338"/>
    </row>
    <row r="121" spans="1:18">
      <c r="I121" s="2917"/>
      <c r="J121" s="3438"/>
      <c r="K121" s="3439"/>
      <c r="L121" s="3439"/>
      <c r="M121" s="3338"/>
      <c r="N121" s="3338"/>
      <c r="O121" s="3338"/>
      <c r="P121" s="3440"/>
      <c r="Q121" s="3440"/>
      <c r="R121" s="3338"/>
    </row>
    <row r="122" spans="1:18">
      <c r="I122" s="2917"/>
      <c r="J122" s="3438"/>
      <c r="K122" s="3439"/>
      <c r="L122" s="3439"/>
      <c r="M122" s="3338"/>
      <c r="N122" s="3338"/>
      <c r="O122" s="3338"/>
      <c r="P122" s="3440"/>
      <c r="Q122" s="3440"/>
      <c r="R122" s="3338"/>
    </row>
    <row r="123" spans="1:18">
      <c r="I123" s="2917"/>
      <c r="J123" s="3438"/>
      <c r="K123" s="3439"/>
      <c r="L123" s="3439"/>
      <c r="M123" s="1836"/>
      <c r="N123" s="3283"/>
      <c r="O123" s="3338"/>
      <c r="P123" s="3440"/>
      <c r="Q123" s="3440"/>
      <c r="R123" s="3338" t="s">
        <v>3706</v>
      </c>
    </row>
    <row r="124" spans="1:18">
      <c r="I124" s="2917"/>
      <c r="J124" s="854"/>
      <c r="K124" s="854"/>
      <c r="L124" s="854"/>
      <c r="M124" s="854"/>
      <c r="N124" s="854"/>
      <c r="O124" s="854"/>
      <c r="P124" s="854"/>
      <c r="Q124" s="854"/>
      <c r="R124" s="854"/>
    </row>
    <row r="125" spans="1:18">
      <c r="A125" s="3352"/>
      <c r="B125" s="3285"/>
      <c r="C125" s="3285"/>
      <c r="D125" s="3285"/>
      <c r="E125" s="3280" t="s">
        <v>3706</v>
      </c>
      <c r="F125" s="3285"/>
      <c r="G125" s="3285"/>
      <c r="H125" s="3285"/>
      <c r="I125" s="3285"/>
      <c r="J125" s="3286"/>
      <c r="K125" s="3259"/>
      <c r="L125" s="3259"/>
      <c r="M125" s="3259"/>
      <c r="N125" s="3283" t="s">
        <v>3706</v>
      </c>
      <c r="O125" s="3259"/>
      <c r="P125" s="3259"/>
      <c r="Q125" s="3259"/>
      <c r="R125" s="3259"/>
    </row>
    <row r="126" spans="1:18">
      <c r="B126" s="3282"/>
      <c r="C126" s="3282"/>
      <c r="D126" s="3282"/>
      <c r="E126" s="3282"/>
      <c r="F126" s="3282"/>
      <c r="G126" s="3282"/>
      <c r="H126" s="3282"/>
      <c r="I126" s="2917"/>
      <c r="K126" s="3282"/>
      <c r="L126" s="3282"/>
      <c r="M126" s="3282"/>
      <c r="N126" s="3282"/>
      <c r="O126" s="3282"/>
      <c r="P126" s="3282"/>
      <c r="Q126" s="3282"/>
      <c r="R126" s="3282"/>
    </row>
  </sheetData>
  <mergeCells count="1">
    <mergeCell ref="A57:I57"/>
  </mergeCells>
  <phoneticPr fontId="0" type="noConversion"/>
  <printOptions horizontalCentered="1"/>
  <pageMargins left="0" right="0" top="0.52" bottom="0" header="0.25" footer="0.25"/>
  <pageSetup scale="67" fitToWidth="2" fitToHeight="2" orientation="portrait" r:id="rId1"/>
  <headerFooter alignWithMargins="0"/>
  <rowBreaks count="1" manualBreakCount="1">
    <brk id="57" max="17" man="1"/>
  </rowBreaks>
  <colBreaks count="1" manualBreakCount="1">
    <brk id="9"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7">
    <tabColor rgb="FF00B050"/>
    <pageSetUpPr fitToPage="1"/>
  </sheetPr>
  <dimension ref="A1:F59"/>
  <sheetViews>
    <sheetView defaultGridColor="0" topLeftCell="A28" colorId="22" zoomScale="85" zoomScaleNormal="85" workbookViewId="0">
      <selection activeCell="F40" sqref="F40"/>
    </sheetView>
  </sheetViews>
  <sheetFormatPr defaultColWidth="9.6640625" defaultRowHeight="15"/>
  <cols>
    <col min="1" max="1" width="4.6640625" style="4" customWidth="1"/>
    <col min="2" max="2" width="35.6640625" style="4" customWidth="1"/>
    <col min="3" max="3" width="14.5546875" style="4" customWidth="1"/>
    <col min="4" max="4" width="18.6640625" style="4" customWidth="1"/>
    <col min="5" max="5" width="15.6640625" style="4" customWidth="1"/>
    <col min="6" max="6" width="23.5546875" style="4" customWidth="1"/>
    <col min="7" max="16384" width="9.6640625" style="4"/>
  </cols>
  <sheetData>
    <row r="1" spans="1:6">
      <c r="A1" s="13" t="s">
        <v>2817</v>
      </c>
      <c r="B1" s="41"/>
      <c r="C1" s="1189" t="s">
        <v>3891</v>
      </c>
      <c r="D1" s="41"/>
      <c r="E1" s="1303" t="s">
        <v>2819</v>
      </c>
      <c r="F1" s="1304" t="s">
        <v>2820</v>
      </c>
    </row>
    <row r="2" spans="1:6">
      <c r="A2" s="47" t="str">
        <f>'Data Sheet'!$C$25</f>
        <v>Orange and Rockland Utilities, Inc</v>
      </c>
      <c r="B2" s="11"/>
      <c r="C2" s="47" t="s">
        <v>604</v>
      </c>
      <c r="D2" s="11"/>
      <c r="E2" s="1787" t="s">
        <v>2821</v>
      </c>
      <c r="F2" s="265"/>
    </row>
    <row r="3" spans="1:6" ht="15" customHeight="1" thickBot="1">
      <c r="A3" s="72"/>
      <c r="B3" s="73"/>
      <c r="C3" s="72" t="s">
        <v>292</v>
      </c>
      <c r="D3" s="73"/>
      <c r="E3" s="1291" t="str">
        <f>'Data Sheet'!$C$40</f>
        <v>4/28/2015</v>
      </c>
      <c r="F3" s="138" t="str">
        <f>'Data Sheet'!$C$38</f>
        <v>12/31/2014</v>
      </c>
    </row>
    <row r="4" spans="1:6" ht="15" customHeight="1" thickBot="1">
      <c r="A4" s="424" t="s">
        <v>4667</v>
      </c>
      <c r="B4" s="425"/>
      <c r="C4" s="401"/>
      <c r="D4" s="401"/>
      <c r="E4" s="401"/>
      <c r="F4" s="1306"/>
    </row>
    <row r="5" spans="1:6">
      <c r="A5" s="47"/>
      <c r="B5" s="11"/>
      <c r="C5" s="11"/>
      <c r="D5" s="11"/>
      <c r="E5" s="11"/>
      <c r="F5" s="48"/>
    </row>
    <row r="6" spans="1:6" ht="26.25" customHeight="1">
      <c r="A6" s="3715" t="s">
        <v>4679</v>
      </c>
      <c r="B6" s="3583"/>
      <c r="C6" s="3583"/>
      <c r="D6" s="3583"/>
      <c r="E6" s="3583"/>
      <c r="F6" s="3716"/>
    </row>
    <row r="7" spans="1:6">
      <c r="A7" s="47"/>
      <c r="B7" s="11" t="s">
        <v>4678</v>
      </c>
      <c r="C7" s="11"/>
      <c r="D7" s="11"/>
      <c r="E7" s="11"/>
      <c r="F7" s="48"/>
    </row>
    <row r="8" spans="1:6" ht="23.25" customHeight="1">
      <c r="A8" s="3715" t="s">
        <v>4680</v>
      </c>
      <c r="B8" s="3583"/>
      <c r="C8" s="3583"/>
      <c r="D8" s="3583"/>
      <c r="E8" s="3583"/>
      <c r="F8" s="3716"/>
    </row>
    <row r="9" spans="1:6">
      <c r="A9" s="47"/>
      <c r="B9" s="11" t="s">
        <v>4681</v>
      </c>
      <c r="C9" s="11"/>
      <c r="D9" s="11"/>
      <c r="E9" s="11"/>
      <c r="F9" s="48"/>
    </row>
    <row r="10" spans="1:6">
      <c r="A10" s="47"/>
      <c r="B10" s="11" t="s">
        <v>4682</v>
      </c>
      <c r="C10" s="11"/>
      <c r="D10" s="11"/>
      <c r="E10" s="11"/>
      <c r="F10" s="48"/>
    </row>
    <row r="11" spans="1:6" ht="20.25" customHeight="1">
      <c r="A11" s="3715" t="s">
        <v>4683</v>
      </c>
      <c r="B11" s="3583"/>
      <c r="C11" s="3583"/>
      <c r="D11" s="3583"/>
      <c r="E11" s="3583"/>
      <c r="F11" s="3716"/>
    </row>
    <row r="12" spans="1:6">
      <c r="A12" s="47"/>
      <c r="B12" s="11" t="s">
        <v>4684</v>
      </c>
      <c r="C12" s="11"/>
      <c r="D12" s="11"/>
      <c r="E12" s="11"/>
      <c r="F12" s="48"/>
    </row>
    <row r="13" spans="1:6">
      <c r="A13" s="47"/>
      <c r="B13" s="11"/>
      <c r="C13" s="11"/>
      <c r="D13" s="11"/>
      <c r="E13" s="11"/>
      <c r="F13" s="48"/>
    </row>
    <row r="14" spans="1:6" ht="15.75" thickBot="1">
      <c r="A14" s="47"/>
      <c r="B14" s="11"/>
      <c r="C14" s="11"/>
      <c r="D14" s="11"/>
      <c r="E14" s="11"/>
      <c r="F14" s="48"/>
    </row>
    <row r="15" spans="1:6">
      <c r="A15" s="1822"/>
      <c r="B15" s="430"/>
      <c r="C15" s="457"/>
      <c r="D15" s="457"/>
      <c r="E15" s="262"/>
      <c r="F15" s="457"/>
    </row>
    <row r="16" spans="1:6">
      <c r="A16" s="265" t="s">
        <v>4190</v>
      </c>
      <c r="B16" s="44" t="s">
        <v>4668</v>
      </c>
      <c r="C16" s="45"/>
      <c r="D16" s="1805" t="s">
        <v>4669</v>
      </c>
      <c r="E16" s="1805" t="s">
        <v>4671</v>
      </c>
      <c r="F16" s="1805" t="s">
        <v>3023</v>
      </c>
    </row>
    <row r="17" spans="1:6" ht="30" customHeight="1">
      <c r="A17" s="265" t="s">
        <v>4193</v>
      </c>
      <c r="B17" s="427"/>
      <c r="C17" s="48"/>
      <c r="D17" s="1805" t="s">
        <v>4670</v>
      </c>
      <c r="E17" s="1805" t="s">
        <v>4672</v>
      </c>
      <c r="F17" s="1805" t="s">
        <v>4672</v>
      </c>
    </row>
    <row r="18" spans="1:6" ht="15.75" thickBot="1">
      <c r="A18" s="1821"/>
      <c r="B18" s="401" t="s">
        <v>65</v>
      </c>
      <c r="C18" s="402"/>
      <c r="D18" s="286" t="s">
        <v>2119</v>
      </c>
      <c r="E18" s="286" t="s">
        <v>2120</v>
      </c>
      <c r="F18" s="286" t="s">
        <v>2121</v>
      </c>
    </row>
    <row r="19" spans="1:6" ht="15.75">
      <c r="A19" s="1819">
        <v>1</v>
      </c>
      <c r="B19" s="1806" t="s">
        <v>4673</v>
      </c>
      <c r="C19" s="51"/>
      <c r="D19" s="212"/>
      <c r="E19" s="212"/>
      <c r="F19" s="212"/>
    </row>
    <row r="20" spans="1:6">
      <c r="A20" s="1819">
        <v>2</v>
      </c>
      <c r="B20" s="52" t="s">
        <v>4674</v>
      </c>
      <c r="C20" s="51"/>
      <c r="D20" s="212" t="s">
        <v>4675</v>
      </c>
      <c r="E20" s="212"/>
      <c r="F20" s="212">
        <v>28426507</v>
      </c>
    </row>
    <row r="21" spans="1:6">
      <c r="A21" s="1615">
        <v>3</v>
      </c>
      <c r="B21" s="52" t="s">
        <v>4674</v>
      </c>
      <c r="C21" s="51"/>
      <c r="D21" s="212" t="s">
        <v>4676</v>
      </c>
      <c r="E21" s="212"/>
      <c r="F21" s="212">
        <v>2406549</v>
      </c>
    </row>
    <row r="22" spans="1:6">
      <c r="A22" s="1615">
        <v>4</v>
      </c>
      <c r="B22" s="52"/>
      <c r="C22" s="51"/>
      <c r="D22" s="212"/>
      <c r="E22" s="212"/>
      <c r="F22" s="212"/>
    </row>
    <row r="23" spans="1:6">
      <c r="A23" s="1615">
        <f>+A22+1</f>
        <v>5</v>
      </c>
      <c r="B23" s="52"/>
      <c r="C23" s="51"/>
      <c r="D23" s="212"/>
      <c r="E23" s="212"/>
      <c r="F23" s="212"/>
    </row>
    <row r="24" spans="1:6">
      <c r="A24" s="1615">
        <f t="shared" ref="A24:A54" si="0">+A23+1</f>
        <v>6</v>
      </c>
      <c r="B24" s="52"/>
      <c r="C24" s="51"/>
      <c r="D24" s="212"/>
      <c r="E24" s="212"/>
      <c r="F24" s="212"/>
    </row>
    <row r="25" spans="1:6">
      <c r="A25" s="1615">
        <f t="shared" si="0"/>
        <v>7</v>
      </c>
      <c r="B25" s="52"/>
      <c r="C25" s="51"/>
      <c r="D25" s="212"/>
      <c r="E25" s="212"/>
      <c r="F25" s="212"/>
    </row>
    <row r="26" spans="1:6">
      <c r="A26" s="1615">
        <f t="shared" si="0"/>
        <v>8</v>
      </c>
      <c r="B26" s="52"/>
      <c r="C26" s="51"/>
      <c r="D26" s="212"/>
      <c r="E26" s="212"/>
      <c r="F26" s="212"/>
    </row>
    <row r="27" spans="1:6">
      <c r="A27" s="1615">
        <f t="shared" si="0"/>
        <v>9</v>
      </c>
      <c r="B27" s="52"/>
      <c r="C27" s="51"/>
      <c r="D27" s="212"/>
      <c r="E27" s="212"/>
      <c r="F27" s="212"/>
    </row>
    <row r="28" spans="1:6">
      <c r="A28" s="1615">
        <f t="shared" si="0"/>
        <v>10</v>
      </c>
      <c r="B28" s="52"/>
      <c r="C28" s="51"/>
      <c r="D28" s="212"/>
      <c r="E28" s="212"/>
      <c r="F28" s="212"/>
    </row>
    <row r="29" spans="1:6">
      <c r="A29" s="1615">
        <f t="shared" si="0"/>
        <v>11</v>
      </c>
      <c r="B29" s="52"/>
      <c r="C29" s="51"/>
      <c r="D29" s="212"/>
      <c r="E29" s="212"/>
      <c r="F29" s="212"/>
    </row>
    <row r="30" spans="1:6">
      <c r="A30" s="1615">
        <f t="shared" si="0"/>
        <v>12</v>
      </c>
      <c r="B30" s="52"/>
      <c r="C30" s="51"/>
      <c r="D30" s="212"/>
      <c r="E30" s="212"/>
      <c r="F30" s="212"/>
    </row>
    <row r="31" spans="1:6">
      <c r="A31" s="1615">
        <f t="shared" si="0"/>
        <v>13</v>
      </c>
      <c r="B31" s="52"/>
      <c r="C31" s="51"/>
      <c r="D31" s="212"/>
      <c r="E31" s="212"/>
      <c r="F31" s="212"/>
    </row>
    <row r="32" spans="1:6">
      <c r="A32" s="1615">
        <f t="shared" si="0"/>
        <v>14</v>
      </c>
      <c r="B32" s="52"/>
      <c r="C32" s="51"/>
      <c r="D32" s="212"/>
      <c r="E32" s="212"/>
      <c r="F32" s="212"/>
    </row>
    <row r="33" spans="1:6">
      <c r="A33" s="1615">
        <f t="shared" si="0"/>
        <v>15</v>
      </c>
      <c r="B33" s="52"/>
      <c r="C33" s="51"/>
      <c r="D33" s="212"/>
      <c r="E33" s="212"/>
      <c r="F33" s="212"/>
    </row>
    <row r="34" spans="1:6">
      <c r="A34" s="1615">
        <f t="shared" si="0"/>
        <v>16</v>
      </c>
      <c r="B34" s="52"/>
      <c r="C34" s="51"/>
      <c r="D34" s="212"/>
      <c r="E34" s="212"/>
      <c r="F34" s="212"/>
    </row>
    <row r="35" spans="1:6">
      <c r="A35" s="1615">
        <f t="shared" si="0"/>
        <v>17</v>
      </c>
      <c r="B35" s="52"/>
      <c r="C35" s="51"/>
      <c r="D35" s="212"/>
      <c r="E35" s="212"/>
      <c r="F35" s="212"/>
    </row>
    <row r="36" spans="1:6">
      <c r="A36" s="1615">
        <f t="shared" si="0"/>
        <v>18</v>
      </c>
      <c r="B36" s="52"/>
      <c r="C36" s="51"/>
      <c r="D36" s="212"/>
      <c r="E36" s="212"/>
      <c r="F36" s="212"/>
    </row>
    <row r="37" spans="1:6">
      <c r="A37" s="1615">
        <f t="shared" si="0"/>
        <v>19</v>
      </c>
      <c r="B37" s="52"/>
      <c r="C37" s="51"/>
      <c r="D37" s="212"/>
      <c r="E37" s="212"/>
      <c r="F37" s="212"/>
    </row>
    <row r="38" spans="1:6" ht="15.75">
      <c r="A38" s="1615">
        <f t="shared" si="0"/>
        <v>20</v>
      </c>
      <c r="B38" s="1806" t="s">
        <v>4677</v>
      </c>
      <c r="C38" s="51"/>
      <c r="D38" s="212"/>
      <c r="E38" s="212"/>
      <c r="F38" s="212"/>
    </row>
    <row r="39" spans="1:6">
      <c r="A39" s="1615">
        <f t="shared" si="0"/>
        <v>21</v>
      </c>
      <c r="B39" s="52" t="s">
        <v>4674</v>
      </c>
      <c r="C39" s="51"/>
      <c r="D39" s="212" t="s">
        <v>4675</v>
      </c>
      <c r="E39" s="212"/>
      <c r="F39" s="212">
        <v>18989664</v>
      </c>
    </row>
    <row r="40" spans="1:6">
      <c r="A40" s="1615">
        <f t="shared" si="0"/>
        <v>22</v>
      </c>
      <c r="B40" s="52"/>
      <c r="C40" s="51"/>
      <c r="D40" s="212"/>
      <c r="E40" s="212"/>
      <c r="F40" s="212"/>
    </row>
    <row r="41" spans="1:6">
      <c r="A41" s="1615">
        <f t="shared" si="0"/>
        <v>23</v>
      </c>
      <c r="B41" s="52"/>
      <c r="C41" s="51"/>
      <c r="D41" s="212"/>
      <c r="E41" s="212"/>
      <c r="F41" s="212"/>
    </row>
    <row r="42" spans="1:6">
      <c r="A42" s="1615">
        <f t="shared" si="0"/>
        <v>24</v>
      </c>
      <c r="B42" s="52"/>
      <c r="C42" s="51"/>
      <c r="D42" s="212"/>
      <c r="E42" s="212"/>
      <c r="F42" s="212"/>
    </row>
    <row r="43" spans="1:6">
      <c r="A43" s="1615">
        <f t="shared" si="0"/>
        <v>25</v>
      </c>
      <c r="B43" s="52"/>
      <c r="C43" s="51"/>
      <c r="D43" s="212"/>
      <c r="E43" s="212"/>
      <c r="F43" s="212"/>
    </row>
    <row r="44" spans="1:6">
      <c r="A44" s="1615">
        <f t="shared" si="0"/>
        <v>26</v>
      </c>
      <c r="B44" s="52"/>
      <c r="C44" s="51"/>
      <c r="D44" s="212"/>
      <c r="E44" s="212"/>
      <c r="F44" s="212"/>
    </row>
    <row r="45" spans="1:6">
      <c r="A45" s="1615">
        <f t="shared" si="0"/>
        <v>27</v>
      </c>
      <c r="B45" s="52"/>
      <c r="C45" s="51"/>
      <c r="D45" s="212"/>
      <c r="E45" s="212"/>
      <c r="F45" s="212"/>
    </row>
    <row r="46" spans="1:6">
      <c r="A46" s="1615">
        <f t="shared" si="0"/>
        <v>28</v>
      </c>
      <c r="B46" s="11"/>
      <c r="C46" s="48"/>
      <c r="D46" s="204"/>
      <c r="E46" s="204"/>
      <c r="F46" s="204"/>
    </row>
    <row r="47" spans="1:6">
      <c r="A47" s="1615">
        <f t="shared" si="0"/>
        <v>29</v>
      </c>
      <c r="B47" s="52"/>
      <c r="C47" s="51"/>
      <c r="D47" s="212"/>
      <c r="E47" s="212"/>
      <c r="F47" s="212"/>
    </row>
    <row r="48" spans="1:6">
      <c r="A48" s="1615">
        <f t="shared" si="0"/>
        <v>30</v>
      </c>
      <c r="B48" s="52"/>
      <c r="C48" s="51"/>
      <c r="D48" s="212"/>
      <c r="E48" s="212"/>
      <c r="F48" s="212"/>
    </row>
    <row r="49" spans="1:6">
      <c r="A49" s="1615">
        <f t="shared" si="0"/>
        <v>31</v>
      </c>
      <c r="B49" s="52"/>
      <c r="C49" s="51"/>
      <c r="D49" s="212"/>
      <c r="E49" s="212"/>
      <c r="F49" s="212"/>
    </row>
    <row r="50" spans="1:6">
      <c r="A50" s="1615">
        <f t="shared" si="0"/>
        <v>32</v>
      </c>
      <c r="B50" s="52"/>
      <c r="C50" s="51"/>
      <c r="D50" s="212"/>
      <c r="E50" s="212"/>
      <c r="F50" s="212"/>
    </row>
    <row r="51" spans="1:6">
      <c r="A51" s="1615">
        <f t="shared" si="0"/>
        <v>33</v>
      </c>
      <c r="B51" s="52"/>
      <c r="C51" s="51"/>
      <c r="D51" s="212"/>
      <c r="E51" s="212"/>
      <c r="F51" s="212"/>
    </row>
    <row r="52" spans="1:6">
      <c r="A52" s="1615">
        <f t="shared" si="0"/>
        <v>34</v>
      </c>
      <c r="B52" s="52"/>
      <c r="C52" s="51"/>
      <c r="D52" s="212"/>
      <c r="E52" s="212"/>
      <c r="F52" s="212"/>
    </row>
    <row r="53" spans="1:6">
      <c r="A53" s="1615">
        <f t="shared" si="0"/>
        <v>35</v>
      </c>
      <c r="B53" s="52"/>
      <c r="C53" s="51"/>
      <c r="D53" s="212"/>
      <c r="E53" s="212"/>
      <c r="F53" s="212"/>
    </row>
    <row r="54" spans="1:6">
      <c r="A54" s="1615">
        <f t="shared" si="0"/>
        <v>36</v>
      </c>
      <c r="B54" s="11"/>
      <c r="C54" s="48"/>
      <c r="D54" s="204"/>
      <c r="E54" s="204"/>
      <c r="F54" s="204"/>
    </row>
    <row r="55" spans="1:6" ht="15.75" thickBot="1">
      <c r="A55" s="1821"/>
      <c r="B55" s="1249"/>
      <c r="C55" s="74"/>
      <c r="D55" s="234"/>
      <c r="E55" s="234"/>
      <c r="F55" s="234"/>
    </row>
    <row r="56" spans="1:6">
      <c r="A56" s="13"/>
      <c r="B56" s="41"/>
      <c r="C56" s="41"/>
      <c r="D56" s="41"/>
      <c r="E56" s="41"/>
      <c r="F56" s="42"/>
    </row>
    <row r="57" spans="1:6">
      <c r="A57" s="533"/>
      <c r="B57" s="533"/>
      <c r="C57" s="533"/>
      <c r="D57" s="533"/>
      <c r="E57" s="533"/>
      <c r="F57" s="533"/>
    </row>
    <row r="58" spans="1:6" ht="15.75">
      <c r="A58" s="75" t="s">
        <v>1306</v>
      </c>
      <c r="B58" s="11"/>
      <c r="C58" s="11"/>
      <c r="D58" s="11"/>
      <c r="E58" s="11"/>
      <c r="F58" s="11"/>
    </row>
    <row r="59" spans="1:6">
      <c r="A59" s="44" t="s">
        <v>759</v>
      </c>
      <c r="B59" s="44"/>
      <c r="C59" s="44"/>
      <c r="D59" s="44"/>
      <c r="E59" s="44"/>
      <c r="F59" s="44"/>
    </row>
  </sheetData>
  <mergeCells count="3">
    <mergeCell ref="A6:F6"/>
    <mergeCell ref="A8:F8"/>
    <mergeCell ref="A11:F11"/>
  </mergeCells>
  <phoneticPr fontId="0" type="noConversion"/>
  <printOptions horizontalCentered="1" verticalCentered="1"/>
  <pageMargins left="0.5" right="0.5" top="0" bottom="0" header="0.25" footer="0.25"/>
  <pageSetup scale="71" orientation="portrait" horizontalDpi="300" verticalDpi="300" r:id="rId1"/>
  <headerFooter alignWithMargins="0">
    <oddFooter>&amp;R&amp;D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
    <pageSetUpPr fitToPage="1"/>
  </sheetPr>
  <dimension ref="A1:H67"/>
  <sheetViews>
    <sheetView defaultGridColor="0" colorId="22" zoomScale="85" zoomScaleNormal="85" workbookViewId="0">
      <selection activeCell="J32" sqref="J32"/>
    </sheetView>
  </sheetViews>
  <sheetFormatPr defaultColWidth="9.6640625" defaultRowHeight="15"/>
  <cols>
    <col min="1" max="1" width="2.6640625" style="4" customWidth="1"/>
    <col min="2" max="2" width="33.6640625" style="4" customWidth="1"/>
    <col min="3" max="3" width="3.6640625" style="4" customWidth="1"/>
    <col min="4" max="4" width="2.6640625" style="4" customWidth="1"/>
    <col min="5" max="5" width="2.33203125" style="4" customWidth="1"/>
    <col min="6" max="6" width="13.6640625" style="4" customWidth="1"/>
    <col min="7" max="7" width="12.6640625" style="4" customWidth="1"/>
    <col min="8" max="8" width="15.6640625" style="4" customWidth="1"/>
    <col min="9" max="16384" width="9.6640625" style="4"/>
  </cols>
  <sheetData>
    <row r="1" spans="1:8">
      <c r="A1" s="1214"/>
      <c r="B1" s="536" t="s">
        <v>2817</v>
      </c>
      <c r="C1" s="537" t="s">
        <v>3891</v>
      </c>
      <c r="D1" s="538"/>
      <c r="E1" s="538"/>
      <c r="F1" s="536"/>
      <c r="G1" s="538" t="s">
        <v>2819</v>
      </c>
      <c r="H1" s="539" t="s">
        <v>2820</v>
      </c>
    </row>
    <row r="2" spans="1:8">
      <c r="A2" s="1748"/>
      <c r="B2" s="540" t="str">
        <f>'Data Sheet'!$C$25</f>
        <v>Orange and Rockland Utilities, Inc</v>
      </c>
      <c r="C2" s="306" t="s">
        <v>3892</v>
      </c>
      <c r="D2" s="4" t="s">
        <v>1165</v>
      </c>
      <c r="F2" s="540" t="s">
        <v>3894</v>
      </c>
      <c r="G2" s="4" t="s">
        <v>2821</v>
      </c>
      <c r="H2" s="541"/>
    </row>
    <row r="3" spans="1:8" ht="15" customHeight="1">
      <c r="A3" s="1749"/>
      <c r="B3" s="1750"/>
      <c r="C3" s="360" t="s">
        <v>3895</v>
      </c>
      <c r="D3" s="1750" t="s">
        <v>3893</v>
      </c>
      <c r="E3" s="1750"/>
      <c r="F3" s="542" t="s">
        <v>3896</v>
      </c>
      <c r="G3" s="456" t="str">
        <f>'Data Sheet'!$C$40</f>
        <v>4/28/2015</v>
      </c>
      <c r="H3" s="708" t="str">
        <f>'Data Sheet'!$C$38</f>
        <v>12/31/2014</v>
      </c>
    </row>
    <row r="4" spans="1:8" ht="15" customHeight="1">
      <c r="A4" s="543" t="s">
        <v>4180</v>
      </c>
      <c r="B4" s="544"/>
      <c r="C4" s="544"/>
      <c r="D4" s="544"/>
      <c r="E4" s="544"/>
      <c r="F4" s="544"/>
      <c r="G4" s="544"/>
      <c r="H4" s="545"/>
    </row>
    <row r="5" spans="1:8">
      <c r="A5" s="1748"/>
      <c r="C5" s="7"/>
      <c r="D5" s="7"/>
      <c r="E5" s="7"/>
      <c r="F5" s="7"/>
      <c r="G5" s="7"/>
      <c r="H5" s="546"/>
    </row>
    <row r="6" spans="1:8" ht="127.5" customHeight="1">
      <c r="A6" s="1748"/>
      <c r="B6" s="1745" t="s">
        <v>4369</v>
      </c>
      <c r="C6" s="1753"/>
      <c r="D6" s="7"/>
      <c r="F6" s="3526" t="s">
        <v>477</v>
      </c>
      <c r="G6" s="3530"/>
      <c r="H6" s="3531"/>
    </row>
    <row r="7" spans="1:8">
      <c r="A7" s="1748"/>
      <c r="B7" s="1753"/>
      <c r="C7" s="1753"/>
      <c r="D7" s="7"/>
      <c r="F7" s="7"/>
      <c r="G7" s="7"/>
      <c r="H7" s="546"/>
    </row>
    <row r="8" spans="1:8">
      <c r="A8" s="1749"/>
      <c r="B8" s="544"/>
      <c r="C8" s="544"/>
      <c r="D8" s="544"/>
      <c r="E8" s="1750"/>
      <c r="F8" s="544"/>
      <c r="G8" s="544"/>
      <c r="H8" s="545"/>
    </row>
    <row r="9" spans="1:8">
      <c r="A9" s="1748"/>
      <c r="B9" s="7"/>
      <c r="C9" s="7"/>
      <c r="D9" s="7"/>
      <c r="F9" s="7"/>
      <c r="G9" s="7"/>
      <c r="H9" s="546"/>
    </row>
    <row r="10" spans="1:8">
      <c r="A10" s="1748"/>
      <c r="B10" s="1213" t="s">
        <v>1693</v>
      </c>
      <c r="C10" s="7"/>
      <c r="D10" s="7"/>
      <c r="F10" s="7"/>
      <c r="G10" s="7"/>
      <c r="H10" s="546"/>
    </row>
    <row r="11" spans="1:8">
      <c r="A11" s="1748"/>
      <c r="B11" s="7"/>
      <c r="C11" s="7"/>
      <c r="D11" s="7"/>
      <c r="F11" s="7"/>
      <c r="G11" s="7"/>
      <c r="H11" s="546"/>
    </row>
    <row r="12" spans="1:8">
      <c r="A12" s="1748"/>
      <c r="B12" s="7"/>
      <c r="C12" s="7"/>
      <c r="D12" s="7"/>
      <c r="F12" s="7"/>
      <c r="G12" s="7"/>
      <c r="H12" s="546"/>
    </row>
    <row r="13" spans="1:8">
      <c r="A13" s="1748"/>
      <c r="B13" s="7"/>
      <c r="C13" s="7"/>
      <c r="D13" s="7"/>
      <c r="F13" s="7"/>
      <c r="G13" s="7"/>
      <c r="H13" s="546"/>
    </row>
    <row r="14" spans="1:8">
      <c r="A14" s="1748"/>
      <c r="B14" s="7"/>
      <c r="C14" s="7"/>
      <c r="D14" s="7"/>
      <c r="F14" s="7"/>
      <c r="G14" s="7"/>
      <c r="H14" s="546"/>
    </row>
    <row r="15" spans="1:8">
      <c r="A15" s="1748"/>
      <c r="B15" s="7"/>
      <c r="C15" s="7"/>
      <c r="D15" s="7"/>
      <c r="F15" s="7"/>
      <c r="G15" s="7"/>
      <c r="H15" s="546"/>
    </row>
    <row r="16" spans="1:8">
      <c r="A16" s="1748"/>
      <c r="B16" s="7"/>
      <c r="C16" s="7"/>
      <c r="D16" s="7"/>
      <c r="F16" s="7"/>
      <c r="G16" s="7"/>
      <c r="H16" s="546"/>
    </row>
    <row r="17" spans="1:8">
      <c r="A17" s="1748"/>
      <c r="B17" s="7"/>
      <c r="C17" s="7"/>
      <c r="D17" s="7"/>
      <c r="H17" s="573"/>
    </row>
    <row r="18" spans="1:8">
      <c r="A18" s="1748"/>
      <c r="B18" s="7"/>
      <c r="C18" s="7"/>
      <c r="D18" s="7"/>
      <c r="H18" s="573"/>
    </row>
    <row r="19" spans="1:8">
      <c r="A19" s="1748"/>
      <c r="B19" s="7"/>
      <c r="C19" s="7"/>
      <c r="D19" s="7"/>
      <c r="H19" s="573"/>
    </row>
    <row r="20" spans="1:8">
      <c r="A20" s="1748"/>
      <c r="B20" s="7"/>
      <c r="C20" s="7"/>
      <c r="D20" s="7"/>
      <c r="H20" s="573"/>
    </row>
    <row r="21" spans="1:8">
      <c r="A21" s="1748"/>
      <c r="B21" s="7"/>
      <c r="C21" s="7"/>
      <c r="D21" s="7"/>
      <c r="H21" s="573"/>
    </row>
    <row r="22" spans="1:8">
      <c r="A22" s="1748"/>
      <c r="B22" s="7"/>
      <c r="C22" s="7"/>
      <c r="D22" s="7"/>
      <c r="H22" s="573"/>
    </row>
    <row r="23" spans="1:8">
      <c r="A23" s="1748"/>
      <c r="B23" s="7"/>
      <c r="C23" s="7"/>
      <c r="D23" s="7"/>
      <c r="H23" s="573"/>
    </row>
    <row r="24" spans="1:8">
      <c r="A24" s="1748"/>
      <c r="B24" s="7"/>
      <c r="C24" s="7"/>
      <c r="D24" s="7"/>
      <c r="H24" s="573"/>
    </row>
    <row r="25" spans="1:8">
      <c r="A25" s="1748"/>
      <c r="B25" s="7"/>
      <c r="C25" s="7"/>
      <c r="D25" s="7"/>
      <c r="H25" s="573"/>
    </row>
    <row r="26" spans="1:8">
      <c r="A26" s="1748"/>
      <c r="B26" s="7"/>
      <c r="C26" s="7"/>
      <c r="D26" s="7"/>
      <c r="H26" s="573"/>
    </row>
    <row r="27" spans="1:8">
      <c r="A27" s="1748"/>
      <c r="B27" s="7"/>
      <c r="C27" s="7"/>
      <c r="D27" s="7"/>
      <c r="H27" s="573"/>
    </row>
    <row r="28" spans="1:8">
      <c r="A28" s="1748"/>
      <c r="B28" s="7"/>
      <c r="C28" s="7"/>
      <c r="D28" s="7"/>
      <c r="H28" s="573"/>
    </row>
    <row r="29" spans="1:8">
      <c r="A29" s="1748"/>
      <c r="B29" s="7"/>
      <c r="C29" s="7"/>
      <c r="D29" s="7"/>
      <c r="H29" s="573"/>
    </row>
    <row r="30" spans="1:8">
      <c r="A30" s="1748"/>
      <c r="B30" s="7"/>
      <c r="C30" s="7"/>
      <c r="D30" s="7"/>
      <c r="H30" s="573"/>
    </row>
    <row r="31" spans="1:8">
      <c r="A31" s="1748"/>
      <c r="B31" s="7"/>
      <c r="C31" s="7"/>
      <c r="D31" s="7"/>
      <c r="H31" s="573"/>
    </row>
    <row r="32" spans="1:8">
      <c r="A32" s="1748"/>
      <c r="H32" s="573"/>
    </row>
    <row r="33" spans="1:8">
      <c r="A33" s="1748"/>
      <c r="H33" s="573"/>
    </row>
    <row r="34" spans="1:8">
      <c r="A34" s="1748"/>
      <c r="H34" s="573"/>
    </row>
    <row r="35" spans="1:8">
      <c r="A35" s="1748"/>
      <c r="H35" s="573"/>
    </row>
    <row r="36" spans="1:8">
      <c r="A36" s="1748"/>
      <c r="H36" s="573"/>
    </row>
    <row r="37" spans="1:8">
      <c r="A37" s="1748"/>
      <c r="H37" s="573"/>
    </row>
    <row r="38" spans="1:8">
      <c r="A38" s="1748"/>
      <c r="H38" s="573"/>
    </row>
    <row r="39" spans="1:8">
      <c r="A39" s="1748"/>
      <c r="H39" s="573"/>
    </row>
    <row r="40" spans="1:8">
      <c r="A40" s="1748"/>
      <c r="H40" s="573"/>
    </row>
    <row r="41" spans="1:8">
      <c r="A41" s="1748"/>
      <c r="H41" s="573"/>
    </row>
    <row r="42" spans="1:8">
      <c r="A42" s="1748"/>
      <c r="H42" s="573"/>
    </row>
    <row r="43" spans="1:8">
      <c r="A43" s="1748"/>
      <c r="C43" s="7"/>
      <c r="D43" s="7"/>
      <c r="E43" s="7"/>
      <c r="F43" s="7"/>
      <c r="G43" s="7"/>
      <c r="H43" s="546"/>
    </row>
    <row r="44" spans="1:8">
      <c r="A44" s="1748"/>
      <c r="H44" s="573"/>
    </row>
    <row r="45" spans="1:8">
      <c r="A45" s="1748"/>
      <c r="H45" s="573"/>
    </row>
    <row r="46" spans="1:8">
      <c r="A46" s="1748"/>
      <c r="H46" s="573"/>
    </row>
    <row r="47" spans="1:8" ht="15.75" thickBot="1">
      <c r="A47" s="547"/>
      <c r="B47" s="548"/>
      <c r="C47" s="549"/>
      <c r="D47" s="549"/>
      <c r="E47" s="549"/>
      <c r="F47" s="549"/>
      <c r="G47" s="549"/>
      <c r="H47" s="550"/>
    </row>
    <row r="48" spans="1:8">
      <c r="C48" s="7"/>
      <c r="D48" s="7"/>
      <c r="E48" s="7"/>
      <c r="F48" s="7"/>
      <c r="G48" s="7"/>
      <c r="H48" s="7"/>
    </row>
    <row r="49" spans="1:8">
      <c r="A49" s="1798" t="s">
        <v>4181</v>
      </c>
      <c r="C49" s="7"/>
      <c r="D49" s="7"/>
      <c r="E49" s="7"/>
      <c r="F49" s="7"/>
      <c r="G49" s="7"/>
      <c r="H49" s="7"/>
    </row>
    <row r="50" spans="1:8">
      <c r="A50" s="7" t="s">
        <v>4182</v>
      </c>
      <c r="B50" s="7"/>
      <c r="C50" s="7"/>
      <c r="D50" s="7"/>
      <c r="E50" s="7"/>
      <c r="F50" s="7"/>
      <c r="G50" s="7"/>
      <c r="H50" s="7"/>
    </row>
    <row r="55" spans="1:8">
      <c r="A55" s="44"/>
      <c r="B55" s="44"/>
      <c r="C55" s="44"/>
      <c r="D55" s="44"/>
      <c r="E55" s="44"/>
      <c r="F55" s="44"/>
      <c r="G55" s="44"/>
      <c r="H55" s="44"/>
    </row>
    <row r="56" spans="1:8">
      <c r="A56" s="44"/>
      <c r="B56" s="44"/>
      <c r="C56" s="44"/>
      <c r="D56" s="44"/>
      <c r="E56" s="44"/>
      <c r="F56" s="44"/>
      <c r="G56" s="44"/>
      <c r="H56" s="44"/>
    </row>
    <row r="57" spans="1:8">
      <c r="A57" s="44"/>
      <c r="B57" s="44"/>
      <c r="C57" s="44"/>
      <c r="D57" s="44"/>
      <c r="E57" s="44"/>
      <c r="F57" s="44"/>
      <c r="G57" s="44"/>
      <c r="H57" s="44"/>
    </row>
    <row r="58" spans="1:8">
      <c r="A58" s="11"/>
      <c r="B58" s="11"/>
      <c r="C58" s="11"/>
      <c r="D58" s="11"/>
      <c r="E58" s="11"/>
      <c r="F58" s="11"/>
      <c r="G58" s="11"/>
      <c r="H58" s="11"/>
    </row>
    <row r="59" spans="1:8">
      <c r="A59" s="11"/>
      <c r="B59" s="11"/>
      <c r="C59" s="11"/>
      <c r="D59" s="11"/>
      <c r="E59" s="11"/>
      <c r="F59" s="11"/>
      <c r="G59" s="11"/>
      <c r="H59" s="11"/>
    </row>
    <row r="60" spans="1:8">
      <c r="A60" s="11"/>
      <c r="B60" s="11"/>
      <c r="C60" s="11"/>
      <c r="D60" s="11"/>
      <c r="E60" s="11"/>
      <c r="F60" s="11"/>
      <c r="G60" s="11"/>
      <c r="H60" s="11"/>
    </row>
    <row r="61" spans="1:8">
      <c r="A61" s="11"/>
      <c r="B61" s="11"/>
      <c r="C61" s="11"/>
      <c r="D61" s="11"/>
      <c r="E61" s="11"/>
      <c r="F61" s="11"/>
      <c r="G61" s="11"/>
      <c r="H61" s="11"/>
    </row>
    <row r="62" spans="1:8">
      <c r="A62" s="11"/>
      <c r="B62" s="11"/>
      <c r="C62" s="11"/>
      <c r="D62" s="11"/>
      <c r="E62" s="11"/>
      <c r="F62" s="11"/>
      <c r="G62" s="11"/>
      <c r="H62" s="11"/>
    </row>
    <row r="63" spans="1:8">
      <c r="A63" s="11"/>
      <c r="B63" s="11"/>
      <c r="C63" s="11"/>
      <c r="D63" s="11"/>
      <c r="E63" s="11"/>
      <c r="F63" s="11"/>
      <c r="G63" s="11"/>
      <c r="H63" s="11"/>
    </row>
    <row r="64" spans="1:8">
      <c r="A64" s="11"/>
      <c r="B64" s="11"/>
      <c r="C64" s="11"/>
      <c r="D64" s="11"/>
      <c r="E64" s="11"/>
      <c r="F64" s="11"/>
      <c r="G64" s="11"/>
      <c r="H64" s="11"/>
    </row>
    <row r="65" spans="1:8">
      <c r="A65" s="11"/>
      <c r="B65" s="11"/>
      <c r="C65" s="11"/>
      <c r="D65" s="11"/>
      <c r="E65" s="11"/>
      <c r="F65" s="11"/>
      <c r="G65" s="11"/>
      <c r="H65" s="11"/>
    </row>
    <row r="66" spans="1:8">
      <c r="A66" s="11"/>
      <c r="B66" s="11"/>
      <c r="C66" s="11"/>
      <c r="D66" s="11"/>
      <c r="E66" s="11"/>
      <c r="F66" s="11"/>
      <c r="G66" s="11"/>
      <c r="H66" s="11"/>
    </row>
    <row r="67" spans="1:8">
      <c r="A67" s="11"/>
      <c r="B67" s="11"/>
      <c r="C67" s="11"/>
      <c r="D67" s="11"/>
      <c r="E67" s="11"/>
      <c r="F67" s="11"/>
      <c r="G67" s="11"/>
      <c r="H67" s="11"/>
    </row>
  </sheetData>
  <mergeCells count="1">
    <mergeCell ref="F6:H6"/>
  </mergeCells>
  <phoneticPr fontId="0" type="noConversion"/>
  <printOptions horizontalCentered="1" verticalCentered="1"/>
  <pageMargins left="0.25" right="0.25" top="0.25" bottom="0.25" header="0" footer="0"/>
  <pageSetup scale="87"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8">
    <pageSetUpPr fitToPage="1"/>
  </sheetPr>
  <dimension ref="A1:G67"/>
  <sheetViews>
    <sheetView defaultGridColor="0" colorId="22" zoomScale="85" workbookViewId="0">
      <selection activeCell="J32" sqref="J32"/>
    </sheetView>
  </sheetViews>
  <sheetFormatPr defaultColWidth="9.6640625" defaultRowHeight="15"/>
  <cols>
    <col min="1" max="1" width="4.6640625" style="4" customWidth="1"/>
    <col min="2" max="2" width="30.33203125" style="4" customWidth="1"/>
    <col min="3" max="5" width="12.6640625" style="4" customWidth="1"/>
    <col min="6" max="7" width="15.6640625" style="4" customWidth="1"/>
    <col min="8" max="16384" width="9.6640625" style="4"/>
  </cols>
  <sheetData>
    <row r="1" spans="1:7">
      <c r="A1" s="13" t="s">
        <v>2817</v>
      </c>
      <c r="B1" s="41"/>
      <c r="C1" s="429"/>
      <c r="D1" s="1189" t="s">
        <v>3891</v>
      </c>
      <c r="E1" s="41"/>
      <c r="F1" s="1303" t="s">
        <v>2819</v>
      </c>
      <c r="G1" s="1304" t="s">
        <v>2820</v>
      </c>
    </row>
    <row r="2" spans="1:7">
      <c r="A2" s="47" t="str">
        <f>'Data Sheet'!$C$25</f>
        <v>Orange and Rockland Utilities, Inc</v>
      </c>
      <c r="B2" s="11"/>
      <c r="C2" s="11"/>
      <c r="D2" s="47" t="s">
        <v>674</v>
      </c>
      <c r="E2" s="11"/>
      <c r="F2" s="1787" t="s">
        <v>2821</v>
      </c>
      <c r="G2" s="1305"/>
    </row>
    <row r="3" spans="1:7" ht="15" customHeight="1" thickBot="1">
      <c r="A3" s="72"/>
      <c r="B3" s="73"/>
      <c r="C3" s="73"/>
      <c r="D3" s="72" t="s">
        <v>292</v>
      </c>
      <c r="E3" s="73"/>
      <c r="F3" s="1291" t="str">
        <f>'Data Sheet'!$C$40</f>
        <v>4/28/2015</v>
      </c>
      <c r="G3" s="138" t="str">
        <f>'Data Sheet'!$C$38</f>
        <v>12/31/2014</v>
      </c>
    </row>
    <row r="4" spans="1:7" ht="15" customHeight="1" thickBot="1">
      <c r="A4" s="424" t="s">
        <v>760</v>
      </c>
      <c r="B4" s="425"/>
      <c r="C4" s="401"/>
      <c r="D4" s="401"/>
      <c r="E4" s="401"/>
      <c r="F4" s="401"/>
      <c r="G4" s="1306"/>
    </row>
    <row r="5" spans="1:7">
      <c r="A5" s="47"/>
      <c r="B5" s="11"/>
      <c r="C5" s="11"/>
      <c r="D5" s="11"/>
      <c r="E5" s="11"/>
      <c r="F5" s="11"/>
      <c r="G5" s="48"/>
    </row>
    <row r="6" spans="1:7">
      <c r="A6" s="1770" t="s">
        <v>1540</v>
      </c>
      <c r="B6" s="1771"/>
      <c r="C6" s="1771"/>
      <c r="D6" s="11"/>
      <c r="E6" s="11" t="s">
        <v>1541</v>
      </c>
      <c r="F6" s="11"/>
      <c r="G6" s="48"/>
    </row>
    <row r="7" spans="1:7">
      <c r="A7" s="1770" t="s">
        <v>780</v>
      </c>
      <c r="B7" s="1771"/>
      <c r="C7" s="1771"/>
      <c r="D7" s="11"/>
      <c r="E7" s="11" t="s">
        <v>781</v>
      </c>
      <c r="F7" s="11"/>
      <c r="G7" s="48"/>
    </row>
    <row r="8" spans="1:7">
      <c r="A8" s="1770" t="s">
        <v>782</v>
      </c>
      <c r="B8" s="1771"/>
      <c r="C8" s="1771"/>
      <c r="D8" s="11"/>
      <c r="E8" s="11" t="s">
        <v>783</v>
      </c>
      <c r="F8" s="11"/>
      <c r="G8" s="48"/>
    </row>
    <row r="9" spans="1:7">
      <c r="A9" s="1770" t="s">
        <v>784</v>
      </c>
      <c r="B9" s="1771"/>
      <c r="C9" s="1771"/>
      <c r="D9" s="11"/>
      <c r="E9" s="11" t="s">
        <v>785</v>
      </c>
      <c r="F9" s="11"/>
      <c r="G9" s="48"/>
    </row>
    <row r="10" spans="1:7">
      <c r="A10" s="1770" t="s">
        <v>786</v>
      </c>
      <c r="B10" s="1771"/>
      <c r="C10" s="1771"/>
      <c r="D10" s="11"/>
      <c r="E10" s="11" t="s">
        <v>787</v>
      </c>
      <c r="F10" s="11"/>
      <c r="G10" s="48"/>
    </row>
    <row r="11" spans="1:7">
      <c r="A11" s="1770" t="s">
        <v>788</v>
      </c>
      <c r="B11" s="1771"/>
      <c r="C11" s="1771"/>
      <c r="D11" s="11"/>
      <c r="E11" s="11" t="s">
        <v>789</v>
      </c>
      <c r="F11" s="11"/>
      <c r="G11" s="48"/>
    </row>
    <row r="12" spans="1:7">
      <c r="A12" s="1770" t="s">
        <v>790</v>
      </c>
      <c r="B12" s="1771"/>
      <c r="C12" s="1771"/>
      <c r="D12" s="11"/>
      <c r="E12" s="11" t="s">
        <v>791</v>
      </c>
      <c r="F12" s="11"/>
      <c r="G12" s="48"/>
    </row>
    <row r="13" spans="1:7">
      <c r="A13" s="1770" t="s">
        <v>792</v>
      </c>
      <c r="B13" s="1771"/>
      <c r="C13" s="1771"/>
      <c r="D13" s="11"/>
      <c r="E13" s="11" t="s">
        <v>3974</v>
      </c>
      <c r="F13" s="11"/>
      <c r="G13" s="48"/>
    </row>
    <row r="14" spans="1:7">
      <c r="A14" s="202" t="s">
        <v>4415</v>
      </c>
      <c r="B14" s="44"/>
      <c r="C14" s="44"/>
      <c r="D14" s="11"/>
      <c r="E14" s="11" t="s">
        <v>4416</v>
      </c>
      <c r="F14" s="11"/>
      <c r="G14" s="48"/>
    </row>
    <row r="15" spans="1:7">
      <c r="A15" s="202" t="s">
        <v>4417</v>
      </c>
      <c r="B15" s="44"/>
      <c r="C15" s="44"/>
      <c r="D15" s="11"/>
      <c r="E15" s="11" t="s">
        <v>4418</v>
      </c>
      <c r="F15" s="11"/>
      <c r="G15" s="48"/>
    </row>
    <row r="16" spans="1:7">
      <c r="A16" s="47" t="s">
        <v>3987</v>
      </c>
      <c r="B16" s="11"/>
      <c r="C16" s="11"/>
      <c r="D16" s="11"/>
      <c r="E16" s="11" t="s">
        <v>3988</v>
      </c>
      <c r="F16" s="11"/>
      <c r="G16" s="48"/>
    </row>
    <row r="17" spans="1:7">
      <c r="A17" s="47" t="s">
        <v>3989</v>
      </c>
      <c r="B17" s="11"/>
      <c r="C17" s="11"/>
      <c r="D17" s="11"/>
      <c r="E17" s="11" t="s">
        <v>3990</v>
      </c>
      <c r="F17" s="11"/>
      <c r="G17" s="48"/>
    </row>
    <row r="18" spans="1:7">
      <c r="A18" s="47" t="s">
        <v>4370</v>
      </c>
      <c r="B18" s="11"/>
      <c r="C18" s="11"/>
      <c r="D18" s="11"/>
      <c r="E18" s="11" t="s">
        <v>4371</v>
      </c>
      <c r="F18" s="11"/>
      <c r="G18" s="48"/>
    </row>
    <row r="19" spans="1:7">
      <c r="A19" s="47" t="s">
        <v>4372</v>
      </c>
      <c r="B19" s="11"/>
      <c r="C19" s="11"/>
      <c r="D19" s="11"/>
      <c r="E19" s="11" t="s">
        <v>4373</v>
      </c>
      <c r="F19" s="11"/>
      <c r="G19" s="48"/>
    </row>
    <row r="20" spans="1:7">
      <c r="A20" s="47" t="s">
        <v>4374</v>
      </c>
      <c r="B20" s="11"/>
      <c r="C20" s="11"/>
      <c r="D20" s="11"/>
      <c r="E20" s="11" t="s">
        <v>4375</v>
      </c>
      <c r="F20" s="11"/>
      <c r="G20" s="48"/>
    </row>
    <row r="21" spans="1:7">
      <c r="A21" s="47" t="s">
        <v>4376</v>
      </c>
      <c r="B21" s="11"/>
      <c r="C21" s="11"/>
      <c r="D21" s="11"/>
      <c r="E21" s="11" t="s">
        <v>4377</v>
      </c>
      <c r="F21" s="11"/>
      <c r="G21" s="48"/>
    </row>
    <row r="22" spans="1:7">
      <c r="A22" s="47" t="s">
        <v>4378</v>
      </c>
      <c r="B22" s="11"/>
      <c r="C22" s="11"/>
      <c r="D22" s="11"/>
      <c r="E22" s="11" t="s">
        <v>785</v>
      </c>
      <c r="F22" s="11"/>
      <c r="G22" s="48"/>
    </row>
    <row r="23" spans="1:7">
      <c r="A23" s="47" t="s">
        <v>4379</v>
      </c>
      <c r="B23" s="11"/>
      <c r="C23" s="11"/>
      <c r="D23" s="11"/>
      <c r="E23" s="11" t="s">
        <v>4380</v>
      </c>
      <c r="F23" s="11"/>
      <c r="G23" s="48"/>
    </row>
    <row r="24" spans="1:7">
      <c r="A24" s="47" t="s">
        <v>4381</v>
      </c>
      <c r="B24" s="11"/>
      <c r="C24" s="11"/>
      <c r="D24" s="11"/>
      <c r="E24" s="11" t="s">
        <v>4382</v>
      </c>
      <c r="F24" s="11"/>
      <c r="G24" s="48"/>
    </row>
    <row r="25" spans="1:7">
      <c r="A25" s="47" t="s">
        <v>964</v>
      </c>
      <c r="B25" s="11"/>
      <c r="C25" s="11"/>
      <c r="D25" s="11"/>
      <c r="E25" s="11" t="s">
        <v>965</v>
      </c>
      <c r="F25" s="11"/>
      <c r="G25" s="48"/>
    </row>
    <row r="26" spans="1:7">
      <c r="A26" s="47" t="s">
        <v>966</v>
      </c>
      <c r="B26" s="11"/>
      <c r="C26" s="11"/>
      <c r="D26" s="11"/>
      <c r="E26" s="11" t="s">
        <v>967</v>
      </c>
      <c r="F26" s="11"/>
      <c r="G26" s="48"/>
    </row>
    <row r="27" spans="1:7">
      <c r="A27" s="47" t="s">
        <v>968</v>
      </c>
      <c r="B27" s="11"/>
      <c r="C27" s="11"/>
      <c r="D27" s="11"/>
      <c r="E27" s="11" t="s">
        <v>2998</v>
      </c>
      <c r="F27" s="11"/>
      <c r="G27" s="48"/>
    </row>
    <row r="28" spans="1:7">
      <c r="A28" s="47" t="s">
        <v>2999</v>
      </c>
      <c r="B28" s="11"/>
      <c r="C28" s="11"/>
      <c r="D28" s="11"/>
      <c r="E28" s="11" t="s">
        <v>3000</v>
      </c>
      <c r="F28" s="11"/>
      <c r="G28" s="48"/>
    </row>
    <row r="29" spans="1:7">
      <c r="A29" s="47" t="s">
        <v>3001</v>
      </c>
      <c r="B29" s="11"/>
      <c r="C29" s="11"/>
      <c r="D29" s="11"/>
      <c r="E29" s="11" t="s">
        <v>3002</v>
      </c>
      <c r="F29" s="11"/>
      <c r="G29" s="48"/>
    </row>
    <row r="30" spans="1:7">
      <c r="A30" s="47" t="s">
        <v>3003</v>
      </c>
      <c r="B30" s="11"/>
      <c r="C30" s="11"/>
      <c r="D30" s="11"/>
      <c r="E30" s="11" t="s">
        <v>1724</v>
      </c>
      <c r="F30" s="11"/>
      <c r="G30" s="48"/>
    </row>
    <row r="31" spans="1:7">
      <c r="A31" s="47" t="s">
        <v>1725</v>
      </c>
      <c r="B31" s="11"/>
      <c r="C31" s="11"/>
      <c r="D31" s="11"/>
      <c r="E31" s="11" t="s">
        <v>1726</v>
      </c>
      <c r="F31" s="11"/>
      <c r="G31" s="48"/>
    </row>
    <row r="32" spans="1:7">
      <c r="A32" s="47" t="s">
        <v>4304</v>
      </c>
      <c r="B32" s="11"/>
      <c r="C32" s="11"/>
      <c r="D32" s="11"/>
      <c r="E32" s="11" t="s">
        <v>4305</v>
      </c>
      <c r="F32" s="11"/>
      <c r="G32" s="48"/>
    </row>
    <row r="33" spans="1:7">
      <c r="A33" s="47" t="s">
        <v>3401</v>
      </c>
      <c r="B33" s="11"/>
      <c r="C33" s="11"/>
      <c r="D33" s="11"/>
      <c r="E33" s="11" t="s">
        <v>3402</v>
      </c>
      <c r="F33" s="11"/>
      <c r="G33" s="48"/>
    </row>
    <row r="34" spans="1:7">
      <c r="A34" s="47" t="s">
        <v>3403</v>
      </c>
      <c r="B34" s="11"/>
      <c r="C34" s="11"/>
      <c r="D34" s="11"/>
      <c r="E34" s="11" t="s">
        <v>3000</v>
      </c>
      <c r="F34" s="11"/>
      <c r="G34" s="48"/>
    </row>
    <row r="35" spans="1:7">
      <c r="A35" s="47" t="s">
        <v>3404</v>
      </c>
      <c r="B35" s="11"/>
      <c r="C35" s="11"/>
      <c r="D35" s="11"/>
      <c r="E35" s="11" t="s">
        <v>3405</v>
      </c>
      <c r="F35" s="11"/>
      <c r="G35" s="48"/>
    </row>
    <row r="36" spans="1:7">
      <c r="A36" s="47" t="s">
        <v>3406</v>
      </c>
      <c r="B36" s="11"/>
      <c r="C36" s="11"/>
      <c r="D36" s="11"/>
      <c r="E36" s="11" t="s">
        <v>3407</v>
      </c>
      <c r="F36" s="11"/>
      <c r="G36" s="48"/>
    </row>
    <row r="37" spans="1:7">
      <c r="A37" s="47" t="s">
        <v>3408</v>
      </c>
      <c r="B37" s="11"/>
      <c r="C37" s="11"/>
      <c r="D37" s="11"/>
      <c r="E37" s="11" t="s">
        <v>4578</v>
      </c>
      <c r="F37" s="11"/>
      <c r="G37" s="48"/>
    </row>
    <row r="38" spans="1:7">
      <c r="A38" s="47" t="s">
        <v>4579</v>
      </c>
      <c r="B38" s="11"/>
      <c r="C38" s="11"/>
      <c r="D38" s="11"/>
      <c r="E38" s="11" t="s">
        <v>4580</v>
      </c>
      <c r="F38" s="11"/>
      <c r="G38" s="48"/>
    </row>
    <row r="39" spans="1:7">
      <c r="A39" s="47" t="s">
        <v>3352</v>
      </c>
      <c r="B39" s="11"/>
      <c r="C39" s="11"/>
      <c r="D39" s="11"/>
      <c r="E39" s="11" t="s">
        <v>3353</v>
      </c>
      <c r="F39" s="11"/>
      <c r="G39" s="48"/>
    </row>
    <row r="40" spans="1:7">
      <c r="A40" s="47" t="s">
        <v>3991</v>
      </c>
      <c r="B40" s="11"/>
      <c r="C40" s="11"/>
      <c r="D40" s="11"/>
      <c r="E40" s="11" t="s">
        <v>3992</v>
      </c>
      <c r="F40" s="11"/>
      <c r="G40" s="48"/>
    </row>
    <row r="41" spans="1:7">
      <c r="A41" s="47" t="s">
        <v>3993</v>
      </c>
      <c r="B41" s="11"/>
      <c r="C41" s="11"/>
      <c r="D41" s="11"/>
      <c r="E41" s="11" t="s">
        <v>2779</v>
      </c>
      <c r="F41" s="11"/>
      <c r="G41" s="48"/>
    </row>
    <row r="42" spans="1:7">
      <c r="A42" s="47" t="s">
        <v>1538</v>
      </c>
      <c r="B42" s="11"/>
      <c r="C42" s="11"/>
      <c r="D42" s="11"/>
      <c r="E42" s="11" t="s">
        <v>2828</v>
      </c>
      <c r="F42" s="11"/>
      <c r="G42" s="48"/>
    </row>
    <row r="43" spans="1:7">
      <c r="A43" s="47" t="s">
        <v>2829</v>
      </c>
      <c r="B43" s="11"/>
      <c r="C43" s="11"/>
      <c r="D43" s="11"/>
      <c r="E43" s="11" t="s">
        <v>785</v>
      </c>
      <c r="F43" s="11"/>
      <c r="G43" s="48"/>
    </row>
    <row r="44" spans="1:7">
      <c r="A44" s="47" t="s">
        <v>2830</v>
      </c>
      <c r="B44" s="11"/>
      <c r="C44" s="11"/>
      <c r="D44" s="11"/>
      <c r="E44" s="11" t="s">
        <v>2986</v>
      </c>
      <c r="F44" s="11"/>
      <c r="G44" s="48"/>
    </row>
    <row r="45" spans="1:7">
      <c r="A45" s="47" t="s">
        <v>2987</v>
      </c>
      <c r="B45" s="11"/>
      <c r="C45" s="11"/>
      <c r="D45" s="11"/>
      <c r="E45" s="11" t="s">
        <v>2988</v>
      </c>
      <c r="F45" s="11"/>
      <c r="G45" s="48"/>
    </row>
    <row r="46" spans="1:7">
      <c r="A46" s="47" t="s">
        <v>2989</v>
      </c>
      <c r="B46" s="11"/>
      <c r="C46" s="11"/>
      <c r="D46" s="11"/>
      <c r="E46" s="11" t="s">
        <v>1833</v>
      </c>
      <c r="F46" s="11"/>
      <c r="G46" s="48"/>
    </row>
    <row r="47" spans="1:7">
      <c r="A47" s="47" t="s">
        <v>1834</v>
      </c>
      <c r="B47" s="11"/>
      <c r="C47" s="11"/>
      <c r="D47" s="11"/>
      <c r="E47" s="11" t="s">
        <v>1835</v>
      </c>
      <c r="F47" s="11"/>
      <c r="G47" s="48"/>
    </row>
    <row r="48" spans="1:7">
      <c r="A48" s="47" t="s">
        <v>1836</v>
      </c>
      <c r="B48" s="11"/>
      <c r="C48" s="11"/>
      <c r="D48" s="11"/>
      <c r="E48" s="11" t="s">
        <v>4245</v>
      </c>
      <c r="F48" s="11"/>
      <c r="G48" s="48"/>
    </row>
    <row r="49" spans="1:7">
      <c r="A49" s="47"/>
      <c r="B49" s="11"/>
      <c r="C49" s="11"/>
      <c r="D49" s="11"/>
      <c r="E49" s="11" t="s">
        <v>4246</v>
      </c>
      <c r="F49" s="11"/>
      <c r="G49" s="48"/>
    </row>
    <row r="50" spans="1:7" ht="15.75" thickBot="1">
      <c r="A50" s="47"/>
      <c r="B50" s="11"/>
      <c r="C50" s="11"/>
      <c r="D50" s="11"/>
      <c r="E50" s="11"/>
      <c r="F50" s="11"/>
      <c r="G50" s="48"/>
    </row>
    <row r="51" spans="1:7" ht="15.75" thickBot="1">
      <c r="A51" s="1822"/>
      <c r="B51" s="457"/>
      <c r="C51" s="1823" t="s">
        <v>1996</v>
      </c>
      <c r="D51" s="1823"/>
      <c r="E51" s="1306"/>
      <c r="F51" s="457"/>
      <c r="G51" s="263"/>
    </row>
    <row r="52" spans="1:7">
      <c r="A52" s="265"/>
      <c r="B52" s="1790"/>
      <c r="C52" s="1790"/>
      <c r="D52" s="1790"/>
      <c r="E52" s="1790"/>
      <c r="F52" s="1790" t="s">
        <v>2581</v>
      </c>
      <c r="G52" s="1790"/>
    </row>
    <row r="53" spans="1:7">
      <c r="A53" s="265" t="s">
        <v>4190</v>
      </c>
      <c r="B53" s="1790" t="s">
        <v>4247</v>
      </c>
      <c r="C53" s="1790" t="s">
        <v>2585</v>
      </c>
      <c r="D53" s="1790" t="s">
        <v>502</v>
      </c>
      <c r="E53" s="1790" t="s">
        <v>503</v>
      </c>
      <c r="F53" s="1790" t="s">
        <v>4248</v>
      </c>
      <c r="G53" s="1790" t="s">
        <v>4249</v>
      </c>
    </row>
    <row r="54" spans="1:7">
      <c r="A54" s="265" t="s">
        <v>4193</v>
      </c>
      <c r="B54" s="432"/>
      <c r="C54" s="48"/>
      <c r="D54" s="48"/>
      <c r="E54" s="1790"/>
      <c r="F54" s="1790" t="s">
        <v>1287</v>
      </c>
      <c r="G54" s="1790" t="s">
        <v>4335</v>
      </c>
    </row>
    <row r="55" spans="1:7" ht="15.75" thickBot="1">
      <c r="A55" s="1821"/>
      <c r="B55" s="286" t="s">
        <v>65</v>
      </c>
      <c r="C55" s="286" t="s">
        <v>2119</v>
      </c>
      <c r="D55" s="286" t="s">
        <v>2120</v>
      </c>
      <c r="E55" s="286" t="s">
        <v>2121</v>
      </c>
      <c r="F55" s="286" t="s">
        <v>4029</v>
      </c>
      <c r="G55" s="286" t="s">
        <v>4030</v>
      </c>
    </row>
    <row r="56" spans="1:7">
      <c r="A56" s="1819">
        <v>1</v>
      </c>
      <c r="B56" s="51" t="s">
        <v>4250</v>
      </c>
      <c r="C56" s="212"/>
      <c r="D56" s="212"/>
      <c r="E56" s="212"/>
      <c r="F56" s="212"/>
      <c r="G56" s="212"/>
    </row>
    <row r="57" spans="1:7">
      <c r="A57" s="1819">
        <v>2</v>
      </c>
      <c r="B57" s="51" t="s">
        <v>4251</v>
      </c>
      <c r="C57" s="212"/>
      <c r="D57" s="212"/>
      <c r="E57" s="212"/>
      <c r="F57" s="212"/>
      <c r="G57" s="212"/>
    </row>
    <row r="58" spans="1:7">
      <c r="A58" s="1615">
        <v>3</v>
      </c>
      <c r="B58" s="51" t="s">
        <v>4252</v>
      </c>
      <c r="C58" s="212"/>
      <c r="D58" s="212"/>
      <c r="E58" s="212"/>
      <c r="F58" s="212"/>
      <c r="G58" s="212"/>
    </row>
    <row r="59" spans="1:7">
      <c r="A59" s="1615">
        <v>4</v>
      </c>
      <c r="B59" s="51" t="s">
        <v>4253</v>
      </c>
      <c r="C59" s="212"/>
      <c r="D59" s="212"/>
      <c r="E59" s="212"/>
      <c r="F59" s="212"/>
      <c r="G59" s="212"/>
    </row>
    <row r="60" spans="1:7">
      <c r="A60" s="1615">
        <v>5</v>
      </c>
      <c r="B60" s="51" t="s">
        <v>4254</v>
      </c>
      <c r="C60" s="212"/>
      <c r="D60" s="212"/>
      <c r="E60" s="212"/>
      <c r="F60" s="212"/>
      <c r="G60" s="212"/>
    </row>
    <row r="61" spans="1:7">
      <c r="A61" s="1615">
        <v>6</v>
      </c>
      <c r="B61" s="51" t="s">
        <v>3104</v>
      </c>
      <c r="C61" s="212"/>
      <c r="D61" s="212"/>
      <c r="E61" s="212"/>
      <c r="F61" s="212"/>
      <c r="G61" s="212"/>
    </row>
    <row r="62" spans="1:7">
      <c r="A62" s="1615">
        <v>7</v>
      </c>
      <c r="B62" s="51" t="s">
        <v>1388</v>
      </c>
      <c r="C62" s="212"/>
      <c r="D62" s="212"/>
      <c r="E62" s="212"/>
      <c r="F62" s="212"/>
      <c r="G62" s="212"/>
    </row>
    <row r="63" spans="1:7">
      <c r="A63" s="1615">
        <v>8</v>
      </c>
      <c r="B63" s="51" t="s">
        <v>3502</v>
      </c>
      <c r="C63" s="212">
        <f>SUM(C56:C62)</f>
        <v>0</v>
      </c>
      <c r="D63" s="212">
        <f>SUM(D56:D62)</f>
        <v>0</v>
      </c>
      <c r="E63" s="212">
        <f>SUM(E56:E62)</f>
        <v>0</v>
      </c>
      <c r="F63" s="212">
        <f>SUM(F56:F62)</f>
        <v>0</v>
      </c>
      <c r="G63" s="212">
        <f>SUM(G56:G62)</f>
        <v>0</v>
      </c>
    </row>
    <row r="64" spans="1:7" ht="15.75" thickBot="1">
      <c r="A64" s="1821">
        <v>9</v>
      </c>
      <c r="B64" s="74" t="s">
        <v>3503</v>
      </c>
      <c r="C64" s="234"/>
      <c r="D64" s="234"/>
      <c r="E64" s="234"/>
      <c r="F64" s="234"/>
      <c r="G64" s="234"/>
    </row>
    <row r="65" spans="1:7">
      <c r="A65" s="533"/>
      <c r="B65" s="533"/>
      <c r="C65" s="562"/>
      <c r="D65" s="562"/>
      <c r="E65" s="562"/>
      <c r="F65" s="562"/>
      <c r="G65" s="562"/>
    </row>
    <row r="66" spans="1:7" ht="15.75">
      <c r="A66" s="75" t="s">
        <v>1306</v>
      </c>
    </row>
    <row r="67" spans="1:7">
      <c r="A67" s="44" t="s">
        <v>3504</v>
      </c>
      <c r="B67" s="44"/>
      <c r="C67" s="44"/>
      <c r="D67" s="44"/>
      <c r="E67" s="44"/>
      <c r="F67" s="44"/>
      <c r="G67" s="44"/>
    </row>
  </sheetData>
  <phoneticPr fontId="0" type="noConversion"/>
  <printOptions horizontalCentered="1" verticalCentered="1"/>
  <pageMargins left="0.5" right="0.5" top="0" bottom="0" header="0.25" footer="0.25"/>
  <pageSetup scale="75" orientation="portrait"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9">
    <pageSetUpPr fitToPage="1"/>
  </sheetPr>
  <dimension ref="A1:F63"/>
  <sheetViews>
    <sheetView defaultGridColor="0" topLeftCell="A19" colorId="22" zoomScale="85" workbookViewId="0">
      <selection activeCell="J32" sqref="J32"/>
    </sheetView>
  </sheetViews>
  <sheetFormatPr defaultColWidth="9.6640625" defaultRowHeight="15"/>
  <cols>
    <col min="1" max="1" width="4.6640625" style="4" customWidth="1"/>
    <col min="2" max="2" width="30.6640625" style="4" customWidth="1"/>
    <col min="3" max="4" width="14.6640625" style="4" customWidth="1"/>
    <col min="5" max="6" width="18.6640625" style="4" customWidth="1"/>
    <col min="7" max="16384" width="9.6640625" style="4"/>
  </cols>
  <sheetData>
    <row r="1" spans="1:6">
      <c r="A1" s="13" t="s">
        <v>2817</v>
      </c>
      <c r="B1" s="41"/>
      <c r="C1" s="1189" t="s">
        <v>3891</v>
      </c>
      <c r="D1" s="429"/>
      <c r="E1" s="1303" t="s">
        <v>2819</v>
      </c>
      <c r="F1" s="1304" t="s">
        <v>2820</v>
      </c>
    </row>
    <row r="2" spans="1:6">
      <c r="A2" s="47" t="str">
        <f>'Data Sheet'!$C$25</f>
        <v>Orange and Rockland Utilities, Inc</v>
      </c>
      <c r="B2" s="11"/>
      <c r="C2" s="47" t="s">
        <v>674</v>
      </c>
      <c r="D2" s="11"/>
      <c r="E2" s="1787" t="s">
        <v>2821</v>
      </c>
      <c r="F2" s="1305"/>
    </row>
    <row r="3" spans="1:6" ht="15" customHeight="1" thickBot="1">
      <c r="A3" s="72"/>
      <c r="B3" s="73"/>
      <c r="C3" s="72" t="s">
        <v>292</v>
      </c>
      <c r="D3" s="73"/>
      <c r="E3" s="1291" t="str">
        <f>'Data Sheet'!$C$40</f>
        <v>4/28/2015</v>
      </c>
      <c r="F3" s="138" t="str">
        <f>'Data Sheet'!$C$38</f>
        <v>12/31/2014</v>
      </c>
    </row>
    <row r="4" spans="1:6" ht="15" customHeight="1" thickBot="1">
      <c r="A4" s="424" t="s">
        <v>3505</v>
      </c>
      <c r="B4" s="425"/>
      <c r="C4" s="401"/>
      <c r="D4" s="401"/>
      <c r="E4" s="401"/>
      <c r="F4" s="1306"/>
    </row>
    <row r="5" spans="1:6">
      <c r="A5" s="47"/>
      <c r="B5" s="11"/>
      <c r="C5" s="11"/>
      <c r="D5" s="11"/>
      <c r="E5" s="11"/>
      <c r="F5" s="48"/>
    </row>
    <row r="6" spans="1:6">
      <c r="A6" s="47" t="s">
        <v>3506</v>
      </c>
      <c r="B6" s="11"/>
      <c r="C6" s="11"/>
      <c r="D6" s="11" t="s">
        <v>3507</v>
      </c>
      <c r="E6" s="11"/>
      <c r="F6" s="48"/>
    </row>
    <row r="7" spans="1:6">
      <c r="A7" s="47" t="s">
        <v>3508</v>
      </c>
      <c r="B7" s="11"/>
      <c r="C7" s="11"/>
      <c r="D7" s="11" t="s">
        <v>3509</v>
      </c>
      <c r="E7" s="11"/>
      <c r="F7" s="48"/>
    </row>
    <row r="8" spans="1:6">
      <c r="A8" s="47" t="s">
        <v>3510</v>
      </c>
      <c r="B8" s="11"/>
      <c r="C8" s="11"/>
      <c r="D8" s="11" t="s">
        <v>1829</v>
      </c>
      <c r="E8" s="11"/>
      <c r="F8" s="48"/>
    </row>
    <row r="9" spans="1:6">
      <c r="A9" s="47" t="s">
        <v>1830</v>
      </c>
      <c r="B9" s="11"/>
      <c r="C9" s="11"/>
      <c r="D9" s="11" t="s">
        <v>1831</v>
      </c>
      <c r="E9" s="11"/>
      <c r="F9" s="48"/>
    </row>
    <row r="10" spans="1:6">
      <c r="A10" s="47" t="s">
        <v>1832</v>
      </c>
      <c r="B10" s="11"/>
      <c r="C10" s="11"/>
      <c r="D10" s="11" t="s">
        <v>146</v>
      </c>
      <c r="E10" s="11"/>
      <c r="F10" s="48"/>
    </row>
    <row r="11" spans="1:6">
      <c r="A11" s="47" t="s">
        <v>147</v>
      </c>
      <c r="B11" s="11"/>
      <c r="C11" s="11"/>
      <c r="D11" s="11" t="s">
        <v>148</v>
      </c>
      <c r="E11" s="11"/>
      <c r="F11" s="48"/>
    </row>
    <row r="12" spans="1:6">
      <c r="A12" s="47" t="s">
        <v>149</v>
      </c>
      <c r="B12" s="11"/>
      <c r="C12" s="11"/>
      <c r="D12" s="11" t="s">
        <v>150</v>
      </c>
      <c r="E12" s="11"/>
      <c r="F12" s="48"/>
    </row>
    <row r="13" spans="1:6">
      <c r="A13" s="47" t="s">
        <v>151</v>
      </c>
      <c r="B13" s="11"/>
      <c r="C13" s="11"/>
      <c r="D13" s="11" t="s">
        <v>152</v>
      </c>
      <c r="E13" s="11"/>
      <c r="F13" s="48"/>
    </row>
    <row r="14" spans="1:6">
      <c r="A14" s="47" t="s">
        <v>153</v>
      </c>
      <c r="B14" s="11"/>
      <c r="C14" s="11"/>
      <c r="D14" s="11" t="s">
        <v>154</v>
      </c>
      <c r="E14" s="11"/>
      <c r="F14" s="48"/>
    </row>
    <row r="15" spans="1:6">
      <c r="A15" s="47" t="s">
        <v>155</v>
      </c>
      <c r="B15" s="11"/>
      <c r="C15" s="11"/>
      <c r="D15" s="11" t="s">
        <v>156</v>
      </c>
      <c r="E15" s="11"/>
      <c r="F15" s="48"/>
    </row>
    <row r="16" spans="1:6">
      <c r="A16" s="47" t="s">
        <v>157</v>
      </c>
      <c r="B16" s="11"/>
      <c r="C16" s="11"/>
      <c r="D16" s="11" t="s">
        <v>158</v>
      </c>
      <c r="E16" s="11"/>
      <c r="F16" s="48"/>
    </row>
    <row r="17" spans="1:6">
      <c r="A17" s="47" t="s">
        <v>159</v>
      </c>
      <c r="B17" s="11"/>
      <c r="C17" s="11"/>
      <c r="D17" s="11" t="s">
        <v>160</v>
      </c>
      <c r="E17" s="11"/>
      <c r="F17" s="48"/>
    </row>
    <row r="18" spans="1:6">
      <c r="A18" s="47" t="s">
        <v>161</v>
      </c>
      <c r="B18" s="11"/>
      <c r="C18" s="11"/>
      <c r="D18" s="11" t="s">
        <v>162</v>
      </c>
      <c r="E18" s="11"/>
      <c r="F18" s="48"/>
    </row>
    <row r="19" spans="1:6">
      <c r="A19" s="47" t="s">
        <v>163</v>
      </c>
      <c r="B19" s="11"/>
      <c r="C19" s="11"/>
      <c r="D19" s="11" t="s">
        <v>164</v>
      </c>
      <c r="E19" s="11"/>
      <c r="F19" s="48"/>
    </row>
    <row r="20" spans="1:6">
      <c r="A20" s="47" t="s">
        <v>165</v>
      </c>
      <c r="B20" s="11"/>
      <c r="C20" s="11"/>
      <c r="D20" s="11" t="s">
        <v>1617</v>
      </c>
      <c r="E20" s="11"/>
      <c r="F20" s="48"/>
    </row>
    <row r="21" spans="1:6">
      <c r="A21" s="47" t="s">
        <v>301</v>
      </c>
      <c r="B21" s="11"/>
      <c r="C21" s="11"/>
      <c r="D21" s="11" t="s">
        <v>302</v>
      </c>
      <c r="E21" s="11"/>
      <c r="F21" s="48"/>
    </row>
    <row r="22" spans="1:6">
      <c r="A22" s="47" t="s">
        <v>303</v>
      </c>
      <c r="B22" s="11"/>
      <c r="C22" s="11"/>
      <c r="D22" s="11" t="s">
        <v>304</v>
      </c>
      <c r="E22" s="11"/>
      <c r="F22" s="48"/>
    </row>
    <row r="23" spans="1:6" ht="15.75" thickBot="1">
      <c r="A23" s="47"/>
      <c r="B23" s="11"/>
      <c r="C23" s="11"/>
      <c r="D23" s="11"/>
      <c r="E23" s="11"/>
      <c r="F23" s="48"/>
    </row>
    <row r="24" spans="1:6">
      <c r="A24" s="1304" t="s">
        <v>4190</v>
      </c>
      <c r="B24" s="262" t="s">
        <v>305</v>
      </c>
      <c r="C24" s="262"/>
      <c r="D24" s="263"/>
      <c r="E24" s="457" t="s">
        <v>3023</v>
      </c>
      <c r="F24" s="457" t="s">
        <v>306</v>
      </c>
    </row>
    <row r="25" spans="1:6" ht="15.75" thickBot="1">
      <c r="A25" s="266" t="s">
        <v>4193</v>
      </c>
      <c r="B25" s="401" t="s">
        <v>65</v>
      </c>
      <c r="C25" s="401"/>
      <c r="D25" s="402"/>
      <c r="E25" s="286" t="s">
        <v>2119</v>
      </c>
      <c r="F25" s="286" t="s">
        <v>2120</v>
      </c>
    </row>
    <row r="26" spans="1:6">
      <c r="A26" s="1819">
        <v>1</v>
      </c>
      <c r="B26" s="52" t="s">
        <v>307</v>
      </c>
      <c r="C26" s="52"/>
      <c r="D26" s="51"/>
      <c r="E26" s="212"/>
      <c r="F26" s="212"/>
    </row>
    <row r="27" spans="1:6">
      <c r="A27" s="1820">
        <v>2</v>
      </c>
      <c r="B27" s="11" t="s">
        <v>4404</v>
      </c>
      <c r="C27" s="11"/>
      <c r="D27" s="48"/>
      <c r="E27" s="204"/>
      <c r="F27" s="204"/>
    </row>
    <row r="28" spans="1:6">
      <c r="A28" s="1819"/>
      <c r="B28" s="52" t="s">
        <v>4405</v>
      </c>
      <c r="C28" s="52"/>
      <c r="D28" s="51"/>
      <c r="E28" s="212"/>
      <c r="F28" s="212"/>
    </row>
    <row r="29" spans="1:6">
      <c r="A29" s="1615">
        <v>3</v>
      </c>
      <c r="B29" s="52" t="s">
        <v>4406</v>
      </c>
      <c r="C29" s="52"/>
      <c r="D29" s="51"/>
      <c r="E29" s="212"/>
      <c r="F29" s="212"/>
    </row>
    <row r="30" spans="1:6">
      <c r="A30" s="1615">
        <v>4</v>
      </c>
      <c r="B30" s="52" t="s">
        <v>4407</v>
      </c>
      <c r="C30" s="52"/>
      <c r="D30" s="51"/>
      <c r="E30" s="212"/>
      <c r="F30" s="212"/>
    </row>
    <row r="31" spans="1:6">
      <c r="A31" s="1615">
        <v>5</v>
      </c>
      <c r="B31" s="52" t="s">
        <v>4408</v>
      </c>
      <c r="C31" s="52"/>
      <c r="D31" s="51"/>
      <c r="E31" s="212"/>
      <c r="F31" s="212"/>
    </row>
    <row r="32" spans="1:6">
      <c r="A32" s="1615">
        <v>6</v>
      </c>
      <c r="B32" s="52" t="s">
        <v>4409</v>
      </c>
      <c r="C32" s="52"/>
      <c r="D32" s="51"/>
      <c r="E32" s="212"/>
      <c r="F32" s="212"/>
    </row>
    <row r="33" spans="1:6">
      <c r="A33" s="1615">
        <v>7</v>
      </c>
      <c r="B33" s="52" t="s">
        <v>4410</v>
      </c>
      <c r="C33" s="52"/>
      <c r="D33" s="51"/>
      <c r="E33" s="212"/>
      <c r="F33" s="212"/>
    </row>
    <row r="34" spans="1:6">
      <c r="A34" s="1615">
        <v>8</v>
      </c>
      <c r="B34" s="52" t="s">
        <v>4411</v>
      </c>
      <c r="C34" s="52"/>
      <c r="D34" s="51"/>
      <c r="E34" s="212"/>
      <c r="F34" s="212"/>
    </row>
    <row r="35" spans="1:6">
      <c r="A35" s="1615">
        <v>9</v>
      </c>
      <c r="B35" s="52" t="s">
        <v>4412</v>
      </c>
      <c r="C35" s="52"/>
      <c r="D35" s="51"/>
      <c r="E35" s="212"/>
      <c r="F35" s="212"/>
    </row>
    <row r="36" spans="1:6">
      <c r="A36" s="1615">
        <v>10</v>
      </c>
      <c r="B36" s="52" t="s">
        <v>4419</v>
      </c>
      <c r="C36" s="52"/>
      <c r="D36" s="51"/>
      <c r="E36" s="212"/>
      <c r="F36" s="212"/>
    </row>
    <row r="37" spans="1:6">
      <c r="A37" s="1615">
        <v>11</v>
      </c>
      <c r="B37" s="52" t="s">
        <v>1226</v>
      </c>
      <c r="C37" s="52"/>
      <c r="D37" s="51"/>
      <c r="E37" s="212">
        <f>SUM(E26:E36)</f>
        <v>0</v>
      </c>
      <c r="F37" s="212">
        <f>SUM(F26:F36)</f>
        <v>0</v>
      </c>
    </row>
    <row r="38" spans="1:6">
      <c r="A38" s="1305"/>
      <c r="B38" s="11"/>
      <c r="C38" s="11"/>
      <c r="D38" s="48"/>
      <c r="E38" s="48"/>
      <c r="F38" s="48"/>
    </row>
    <row r="39" spans="1:6">
      <c r="A39" s="1305"/>
      <c r="B39" s="11"/>
      <c r="C39" s="11"/>
      <c r="D39" s="48"/>
      <c r="E39" s="48"/>
      <c r="F39" s="48"/>
    </row>
    <row r="40" spans="1:6">
      <c r="A40" s="1305"/>
      <c r="B40" s="11"/>
      <c r="C40" s="11"/>
      <c r="D40" s="48"/>
      <c r="E40" s="48"/>
      <c r="F40" s="48"/>
    </row>
    <row r="41" spans="1:6">
      <c r="A41" s="1305"/>
      <c r="B41" s="11"/>
      <c r="C41" s="11"/>
      <c r="D41" s="48"/>
      <c r="E41" s="48"/>
      <c r="F41" s="48"/>
    </row>
    <row r="42" spans="1:6">
      <c r="A42" s="1305"/>
      <c r="B42" s="11"/>
      <c r="C42" s="11"/>
      <c r="D42" s="48"/>
      <c r="E42" s="48"/>
      <c r="F42" s="48"/>
    </row>
    <row r="43" spans="1:6">
      <c r="A43" s="1305"/>
      <c r="B43" s="11"/>
      <c r="C43" s="11"/>
      <c r="D43" s="48"/>
      <c r="E43" s="48"/>
      <c r="F43" s="48"/>
    </row>
    <row r="44" spans="1:6">
      <c r="A44" s="1305"/>
      <c r="B44" s="11"/>
      <c r="C44" s="11"/>
      <c r="D44" s="48"/>
      <c r="E44" s="48"/>
      <c r="F44" s="48"/>
    </row>
    <row r="45" spans="1:6">
      <c r="A45" s="1305"/>
      <c r="B45" s="11"/>
      <c r="C45" s="11"/>
      <c r="D45" s="48"/>
      <c r="E45" s="48"/>
      <c r="F45" s="48"/>
    </row>
    <row r="46" spans="1:6">
      <c r="A46" s="1305"/>
      <c r="B46" s="11"/>
      <c r="C46" s="11"/>
      <c r="D46" s="48"/>
      <c r="E46" s="48"/>
      <c r="F46" s="48"/>
    </row>
    <row r="47" spans="1:6">
      <c r="A47" s="1305"/>
      <c r="B47" s="11"/>
      <c r="C47" s="11"/>
      <c r="D47" s="48"/>
      <c r="E47" s="48"/>
      <c r="F47" s="48"/>
    </row>
    <row r="48" spans="1:6">
      <c r="A48" s="1305"/>
      <c r="B48" s="11"/>
      <c r="C48" s="11"/>
      <c r="D48" s="48"/>
      <c r="E48" s="48"/>
      <c r="F48" s="48"/>
    </row>
    <row r="49" spans="1:6">
      <c r="A49" s="1305"/>
      <c r="B49" s="11"/>
      <c r="C49" s="11"/>
      <c r="D49" s="48"/>
      <c r="E49" s="48"/>
      <c r="F49" s="48"/>
    </row>
    <row r="50" spans="1:6">
      <c r="A50" s="1305"/>
      <c r="B50" s="11"/>
      <c r="C50" s="11"/>
      <c r="D50" s="48"/>
      <c r="E50" s="48"/>
      <c r="F50" s="48"/>
    </row>
    <row r="51" spans="1:6">
      <c r="A51" s="1305"/>
      <c r="B51" s="11"/>
      <c r="C51" s="11"/>
      <c r="D51" s="48"/>
      <c r="E51" s="48"/>
      <c r="F51" s="48"/>
    </row>
    <row r="52" spans="1:6">
      <c r="A52" s="1305"/>
      <c r="B52" s="11"/>
      <c r="C52" s="11"/>
      <c r="D52" s="48"/>
      <c r="E52" s="48"/>
      <c r="F52" s="48"/>
    </row>
    <row r="53" spans="1:6">
      <c r="A53" s="1305"/>
      <c r="B53" s="11"/>
      <c r="C53" s="11"/>
      <c r="D53" s="48"/>
      <c r="E53" s="48"/>
      <c r="F53" s="48"/>
    </row>
    <row r="54" spans="1:6">
      <c r="A54" s="1305"/>
      <c r="B54" s="11"/>
      <c r="C54" s="11"/>
      <c r="D54" s="48"/>
      <c r="E54" s="48"/>
      <c r="F54" s="48"/>
    </row>
    <row r="55" spans="1:6">
      <c r="A55" s="1305"/>
      <c r="B55" s="11"/>
      <c r="C55" s="11"/>
      <c r="D55" s="48"/>
      <c r="E55" s="48"/>
      <c r="F55" s="48"/>
    </row>
    <row r="56" spans="1:6">
      <c r="A56" s="1305"/>
      <c r="B56" s="11"/>
      <c r="C56" s="11"/>
      <c r="D56" s="48"/>
      <c r="E56" s="48"/>
      <c r="F56" s="48"/>
    </row>
    <row r="57" spans="1:6">
      <c r="A57" s="1305"/>
      <c r="B57" s="11"/>
      <c r="C57" s="11"/>
      <c r="D57" s="48"/>
      <c r="E57" s="48"/>
      <c r="F57" s="48"/>
    </row>
    <row r="58" spans="1:6">
      <c r="A58" s="1305"/>
      <c r="B58" s="11"/>
      <c r="C58" s="11"/>
      <c r="D58" s="48"/>
      <c r="E58" s="48"/>
      <c r="F58" s="48"/>
    </row>
    <row r="59" spans="1:6">
      <c r="A59" s="1305"/>
      <c r="B59" s="11"/>
      <c r="C59" s="11"/>
      <c r="D59" s="48"/>
      <c r="E59" s="48"/>
      <c r="F59" s="48"/>
    </row>
    <row r="60" spans="1:6" ht="15.75" thickBot="1">
      <c r="A60" s="1821"/>
      <c r="B60" s="73"/>
      <c r="C60" s="73"/>
      <c r="D60" s="74"/>
      <c r="E60" s="74"/>
      <c r="F60" s="74"/>
    </row>
    <row r="61" spans="1:6">
      <c r="A61" s="533"/>
      <c r="B61" s="533"/>
      <c r="C61" s="533"/>
      <c r="D61" s="533"/>
      <c r="E61" s="533"/>
      <c r="F61" s="533"/>
    </row>
    <row r="62" spans="1:6" ht="15.75">
      <c r="A62" s="75" t="s">
        <v>1306</v>
      </c>
      <c r="B62" s="11"/>
      <c r="C62" s="11"/>
      <c r="D62" s="44"/>
      <c r="E62" s="11"/>
      <c r="F62" s="174" t="s">
        <v>4420</v>
      </c>
    </row>
    <row r="63" spans="1:6">
      <c r="A63" s="44" t="s">
        <v>4421</v>
      </c>
      <c r="B63" s="44"/>
      <c r="C63" s="44"/>
      <c r="D63" s="44"/>
      <c r="E63" s="44"/>
      <c r="F63" s="44"/>
    </row>
  </sheetData>
  <phoneticPr fontId="0" type="noConversion"/>
  <printOptions horizontalCentered="1" verticalCentered="1"/>
  <pageMargins left="0.5" right="0.5" top="0" bottom="0" header="0.25" footer="0.25"/>
  <pageSetup scale="78"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0">
    <pageSetUpPr fitToPage="1"/>
  </sheetPr>
  <dimension ref="A1:G134"/>
  <sheetViews>
    <sheetView defaultGridColor="0" view="pageBreakPreview" topLeftCell="A40" colorId="22" zoomScale="77" zoomScaleNormal="75" zoomScaleSheetLayoutView="77" workbookViewId="0">
      <selection activeCell="G44" sqref="G44"/>
    </sheetView>
  </sheetViews>
  <sheetFormatPr defaultColWidth="9.6640625" defaultRowHeight="15"/>
  <cols>
    <col min="1" max="3" width="7.6640625" style="4" customWidth="1"/>
    <col min="4" max="4" width="33.88671875" style="4" customWidth="1"/>
    <col min="5" max="5" width="25.6640625" style="4" customWidth="1"/>
    <col min="6" max="6" width="18.6640625" style="4" customWidth="1"/>
    <col min="7" max="7" width="24.33203125" style="4" customWidth="1"/>
    <col min="8" max="16384" width="9.6640625" style="4"/>
  </cols>
  <sheetData>
    <row r="1" spans="1:7">
      <c r="A1" s="535" t="s">
        <v>2817</v>
      </c>
      <c r="B1" s="538"/>
      <c r="C1" s="538"/>
      <c r="D1" s="538"/>
      <c r="E1" s="691" t="s">
        <v>3891</v>
      </c>
      <c r="F1" s="692" t="s">
        <v>2819</v>
      </c>
      <c r="G1" s="693" t="s">
        <v>2820</v>
      </c>
    </row>
    <row r="2" spans="1:7">
      <c r="A2" s="47" t="str">
        <f>'Data Sheet'!$C$25</f>
        <v>Orange and Rockland Utilities, Inc</v>
      </c>
      <c r="E2" s="1748" t="s">
        <v>604</v>
      </c>
      <c r="F2" s="602" t="s">
        <v>2821</v>
      </c>
      <c r="G2" s="593"/>
    </row>
    <row r="3" spans="1:7" ht="15" customHeight="1" thickBot="1">
      <c r="A3" s="547"/>
      <c r="B3" s="548"/>
      <c r="C3" s="548"/>
      <c r="D3" s="548"/>
      <c r="E3" s="547" t="s">
        <v>292</v>
      </c>
      <c r="F3" s="1291" t="str">
        <f>'Data Sheet'!$C$40</f>
        <v>4/28/2015</v>
      </c>
      <c r="G3" s="1362" t="str">
        <f>'Data Sheet'!$C$38</f>
        <v>12/31/2014</v>
      </c>
    </row>
    <row r="4" spans="1:7" ht="15" customHeight="1" thickBot="1">
      <c r="A4" s="694" t="s">
        <v>4422</v>
      </c>
      <c r="B4" s="695"/>
      <c r="C4" s="695"/>
      <c r="D4" s="695"/>
      <c r="E4" s="549"/>
      <c r="F4" s="549"/>
      <c r="G4" s="696"/>
    </row>
    <row r="5" spans="1:7">
      <c r="A5" s="602" t="s">
        <v>3703</v>
      </c>
      <c r="B5" s="584" t="s">
        <v>3700</v>
      </c>
      <c r="C5" s="584" t="s">
        <v>4423</v>
      </c>
      <c r="D5" s="7"/>
      <c r="E5" s="7"/>
      <c r="F5" s="7"/>
      <c r="G5" s="644"/>
    </row>
    <row r="6" spans="1:7">
      <c r="A6" s="602" t="s">
        <v>3704</v>
      </c>
      <c r="B6" s="584" t="s">
        <v>3704</v>
      </c>
      <c r="C6" s="584" t="s">
        <v>3704</v>
      </c>
      <c r="D6" s="616" t="s">
        <v>3705</v>
      </c>
      <c r="E6" s="7"/>
      <c r="F6" s="7"/>
      <c r="G6" s="546"/>
    </row>
    <row r="7" spans="1:7" ht="15.75" thickBot="1">
      <c r="A7" s="697" t="s">
        <v>65</v>
      </c>
      <c r="B7" s="698" t="s">
        <v>2119</v>
      </c>
      <c r="C7" s="698" t="s">
        <v>2120</v>
      </c>
      <c r="D7" s="699" t="s">
        <v>2121</v>
      </c>
      <c r="E7" s="549"/>
      <c r="F7" s="549"/>
      <c r="G7" s="550"/>
    </row>
    <row r="8" spans="1:7">
      <c r="A8" s="593"/>
      <c r="B8" s="1747"/>
      <c r="C8" s="1747"/>
      <c r="G8" s="573"/>
    </row>
    <row r="9" spans="1:7">
      <c r="A9" s="593"/>
      <c r="B9" s="1747"/>
      <c r="C9" s="1747"/>
      <c r="D9" s="4" t="s">
        <v>501</v>
      </c>
      <c r="G9" s="573"/>
    </row>
    <row r="10" spans="1:7">
      <c r="A10" s="593"/>
      <c r="B10" s="1747"/>
      <c r="C10" s="1747"/>
      <c r="G10" s="573"/>
    </row>
    <row r="11" spans="1:7">
      <c r="A11" s="593"/>
      <c r="B11" s="1747"/>
      <c r="C11" s="1747"/>
      <c r="D11" s="3717" t="s">
        <v>4488</v>
      </c>
      <c r="E11" s="3717"/>
      <c r="F11" s="7"/>
      <c r="G11" s="573"/>
    </row>
    <row r="12" spans="1:7">
      <c r="A12" s="593"/>
      <c r="B12" s="1747"/>
      <c r="C12" s="1747"/>
      <c r="D12" s="3717" t="s">
        <v>4562</v>
      </c>
      <c r="E12" s="3717"/>
      <c r="F12" s="7"/>
      <c r="G12" s="573"/>
    </row>
    <row r="13" spans="1:7">
      <c r="A13" s="593"/>
      <c r="B13" s="1747"/>
      <c r="C13" s="1747"/>
      <c r="D13" s="3717" t="s">
        <v>4733</v>
      </c>
      <c r="E13" s="3717"/>
      <c r="F13" s="7"/>
      <c r="G13" s="573"/>
    </row>
    <row r="14" spans="1:7">
      <c r="A14" s="593"/>
      <c r="B14" s="1747"/>
      <c r="C14" s="1747"/>
      <c r="D14" s="1818"/>
      <c r="E14" s="1818"/>
      <c r="G14" s="573"/>
    </row>
    <row r="15" spans="1:7">
      <c r="A15" s="593"/>
      <c r="B15" s="1747"/>
      <c r="C15" s="1747"/>
      <c r="D15" s="1818"/>
      <c r="E15" s="2316" t="s">
        <v>5208</v>
      </c>
      <c r="F15" s="855"/>
      <c r="G15" s="573"/>
    </row>
    <row r="16" spans="1:7" ht="15.75">
      <c r="A16" s="593"/>
      <c r="B16" s="1747"/>
      <c r="C16" s="1747"/>
      <c r="D16" s="1364" t="s">
        <v>3919</v>
      </c>
      <c r="E16" s="1818"/>
      <c r="F16" s="2319"/>
      <c r="G16" s="573"/>
    </row>
    <row r="17" spans="1:7">
      <c r="A17" s="593"/>
      <c r="B17" s="1747"/>
      <c r="C17" s="1747"/>
      <c r="D17" s="1818" t="s">
        <v>3920</v>
      </c>
      <c r="E17" s="2317">
        <v>3189212</v>
      </c>
      <c r="F17" s="2320"/>
      <c r="G17" s="573"/>
    </row>
    <row r="18" spans="1:7">
      <c r="A18" s="593"/>
      <c r="B18" s="1747"/>
      <c r="C18" s="1747"/>
      <c r="D18" s="1818" t="s">
        <v>504</v>
      </c>
      <c r="E18" s="2317">
        <v>654526</v>
      </c>
      <c r="F18" s="2320"/>
      <c r="G18" s="573"/>
    </row>
    <row r="19" spans="1:7">
      <c r="A19" s="602"/>
      <c r="B19" s="1367"/>
      <c r="C19" s="1367"/>
      <c r="D19" s="1818" t="s">
        <v>3921</v>
      </c>
      <c r="E19" s="2318">
        <v>539220</v>
      </c>
      <c r="F19" s="2320"/>
      <c r="G19" s="573"/>
    </row>
    <row r="20" spans="1:7">
      <c r="A20" s="702"/>
      <c r="B20" s="1747"/>
      <c r="C20" s="1747"/>
      <c r="D20" s="1818"/>
      <c r="E20" s="2317">
        <f>SUM(E17:E19)</f>
        <v>4382958</v>
      </c>
      <c r="F20" s="2321"/>
      <c r="G20" s="573"/>
    </row>
    <row r="21" spans="1:7">
      <c r="A21" s="702"/>
      <c r="B21" s="1747"/>
      <c r="C21" s="1747"/>
      <c r="D21" s="1818"/>
      <c r="E21" s="2317"/>
      <c r="F21" s="2320"/>
      <c r="G21" s="573"/>
    </row>
    <row r="22" spans="1:7">
      <c r="A22" s="702"/>
      <c r="B22" s="1747"/>
      <c r="C22" s="1747"/>
      <c r="D22" s="1818"/>
      <c r="E22" s="2317"/>
      <c r="F22" s="1278"/>
      <c r="G22" s="573"/>
    </row>
    <row r="23" spans="1:7">
      <c r="A23" s="702"/>
      <c r="B23" s="1747"/>
      <c r="C23" s="1747"/>
      <c r="D23" s="1818" t="s">
        <v>3922</v>
      </c>
      <c r="E23" s="2317">
        <v>-502318</v>
      </c>
      <c r="F23" s="1278"/>
      <c r="G23" s="573"/>
    </row>
    <row r="24" spans="1:7">
      <c r="A24" s="702"/>
      <c r="B24" s="1747"/>
      <c r="C24" s="1747"/>
      <c r="D24" s="1818" t="s">
        <v>3923</v>
      </c>
      <c r="E24" s="2317">
        <v>298633</v>
      </c>
      <c r="F24" s="1278"/>
      <c r="G24" s="573"/>
    </row>
    <row r="25" spans="1:7">
      <c r="A25" s="702"/>
      <c r="B25" s="1747"/>
      <c r="C25" s="1747"/>
      <c r="D25" s="1818" t="s">
        <v>3924</v>
      </c>
      <c r="E25" s="2317">
        <v>-16216657</v>
      </c>
      <c r="F25" s="1278"/>
      <c r="G25" s="573"/>
    </row>
    <row r="26" spans="1:7">
      <c r="A26" s="702"/>
      <c r="B26" s="1747"/>
      <c r="C26" s="1747"/>
      <c r="D26" s="1818" t="s">
        <v>3925</v>
      </c>
      <c r="E26" s="2317">
        <v>-5517177</v>
      </c>
      <c r="F26" s="1278"/>
      <c r="G26" s="573"/>
    </row>
    <row r="27" spans="1:7">
      <c r="A27" s="702"/>
      <c r="B27" s="1747"/>
      <c r="C27" s="1747"/>
      <c r="D27" s="1818" t="s">
        <v>3926</v>
      </c>
      <c r="E27" s="2317">
        <v>147105173</v>
      </c>
      <c r="F27" s="1278"/>
      <c r="G27" s="573"/>
    </row>
    <row r="28" spans="1:7">
      <c r="A28" s="702"/>
      <c r="B28" s="1747"/>
      <c r="C28" s="1747"/>
      <c r="D28" s="1818" t="s">
        <v>3927</v>
      </c>
      <c r="E28" s="2317">
        <v>-235000</v>
      </c>
      <c r="F28" s="1278"/>
      <c r="G28" s="573"/>
    </row>
    <row r="29" spans="1:7">
      <c r="A29" s="702"/>
      <c r="B29" s="1747"/>
      <c r="C29" s="1747"/>
      <c r="D29" s="1818" t="s">
        <v>222</v>
      </c>
      <c r="E29" s="2317">
        <v>-717536</v>
      </c>
      <c r="F29" s="1278"/>
      <c r="G29" s="573"/>
    </row>
    <row r="30" spans="1:7">
      <c r="A30" s="702"/>
      <c r="B30" s="1747"/>
      <c r="C30" s="1747"/>
      <c r="D30" s="1818" t="s">
        <v>570</v>
      </c>
      <c r="E30" s="2317">
        <v>-1853249</v>
      </c>
      <c r="F30" s="1278"/>
      <c r="G30" s="573"/>
    </row>
    <row r="31" spans="1:7" s="3033" customFormat="1">
      <c r="A31" s="702"/>
      <c r="B31" s="3034"/>
      <c r="C31" s="3034"/>
      <c r="D31" s="1818" t="s">
        <v>396</v>
      </c>
      <c r="E31" s="2317">
        <v>-6241</v>
      </c>
      <c r="F31" s="1278"/>
      <c r="G31" s="573"/>
    </row>
    <row r="32" spans="1:7">
      <c r="A32" s="593"/>
      <c r="B32" s="1747"/>
      <c r="C32" s="1747"/>
      <c r="D32" s="1818" t="s">
        <v>4734</v>
      </c>
      <c r="E32" s="2317">
        <v>2576516</v>
      </c>
      <c r="F32" s="1278"/>
      <c r="G32" s="573"/>
    </row>
    <row r="33" spans="1:7">
      <c r="A33" s="593"/>
      <c r="B33" s="1747"/>
      <c r="C33" s="1747"/>
      <c r="D33" s="1818"/>
      <c r="E33" s="2317"/>
      <c r="F33" s="1278"/>
      <c r="G33" s="573"/>
    </row>
    <row r="34" spans="1:7" ht="15.75" thickBot="1">
      <c r="A34" s="593"/>
      <c r="B34" s="1747"/>
      <c r="C34" s="1747"/>
      <c r="D34" s="1364" t="s">
        <v>500</v>
      </c>
      <c r="E34" s="3505">
        <f>SUM(E20:E33)</f>
        <v>129315102</v>
      </c>
      <c r="F34" s="1278"/>
      <c r="G34" s="573"/>
    </row>
    <row r="35" spans="1:7" ht="15.75" thickTop="1">
      <c r="A35" s="593"/>
      <c r="B35" s="1747"/>
      <c r="C35" s="1747"/>
      <c r="D35" s="1818"/>
      <c r="E35" s="1818"/>
      <c r="F35" s="1278"/>
      <c r="G35" s="573"/>
    </row>
    <row r="36" spans="1:7">
      <c r="A36" s="593"/>
      <c r="B36" s="1747"/>
      <c r="C36" s="1747"/>
      <c r="D36" s="2675" t="s">
        <v>5129</v>
      </c>
      <c r="E36" s="2673">
        <v>0</v>
      </c>
      <c r="F36" s="1278"/>
      <c r="G36" s="573"/>
    </row>
    <row r="37" spans="1:7">
      <c r="A37" s="593"/>
      <c r="B37" s="1747"/>
      <c r="C37" s="1747"/>
      <c r="D37" s="2675" t="s">
        <v>5130</v>
      </c>
      <c r="E37" s="2674">
        <v>4556584</v>
      </c>
      <c r="F37" s="1278"/>
      <c r="G37" s="573"/>
    </row>
    <row r="38" spans="1:7">
      <c r="A38" s="593"/>
      <c r="B38" s="1747"/>
      <c r="C38" s="1747"/>
      <c r="D38" s="2675" t="s">
        <v>5131</v>
      </c>
      <c r="E38" s="2674">
        <v>122911</v>
      </c>
      <c r="F38" s="855"/>
      <c r="G38" s="573"/>
    </row>
    <row r="39" spans="1:7">
      <c r="A39" s="593"/>
      <c r="B39" s="1747"/>
      <c r="C39" s="1747"/>
      <c r="D39" s="2675" t="s">
        <v>5132</v>
      </c>
      <c r="E39" s="3506">
        <v>0</v>
      </c>
      <c r="F39" s="855"/>
      <c r="G39" s="573"/>
    </row>
    <row r="40" spans="1:7" ht="15.75" thickBot="1">
      <c r="A40" s="593"/>
      <c r="B40" s="1747"/>
      <c r="C40" s="1747"/>
      <c r="D40" s="2675" t="s">
        <v>5133</v>
      </c>
      <c r="E40" s="3507">
        <f>+SUM(E36:E39)</f>
        <v>4679495</v>
      </c>
      <c r="F40" s="855"/>
      <c r="G40" s="584"/>
    </row>
    <row r="41" spans="1:7" ht="15.75" thickTop="1">
      <c r="A41" s="593"/>
      <c r="B41" s="1747"/>
      <c r="C41" s="1747"/>
      <c r="G41" s="584"/>
    </row>
    <row r="42" spans="1:7">
      <c r="A42" s="593"/>
      <c r="B42" s="1747"/>
      <c r="C42" s="1747"/>
      <c r="G42" s="584"/>
    </row>
    <row r="43" spans="1:7">
      <c r="A43" s="593"/>
      <c r="B43" s="1747"/>
      <c r="C43" s="1747"/>
      <c r="G43" s="584"/>
    </row>
    <row r="44" spans="1:7">
      <c r="A44" s="593"/>
      <c r="B44" s="1747"/>
      <c r="C44" s="1747"/>
      <c r="G44" s="584"/>
    </row>
    <row r="45" spans="1:7">
      <c r="A45" s="593"/>
      <c r="B45" s="1747"/>
      <c r="C45" s="1747"/>
      <c r="G45" s="584"/>
    </row>
    <row r="46" spans="1:7">
      <c r="A46" s="593"/>
      <c r="B46" s="1747"/>
      <c r="C46" s="1747"/>
      <c r="G46" s="584"/>
    </row>
    <row r="47" spans="1:7">
      <c r="A47" s="593"/>
      <c r="B47" s="1747"/>
      <c r="C47" s="1747"/>
      <c r="G47" s="584"/>
    </row>
    <row r="48" spans="1:7">
      <c r="A48" s="593"/>
      <c r="B48" s="1747"/>
      <c r="C48" s="1747"/>
      <c r="G48" s="584"/>
    </row>
    <row r="49" spans="1:7">
      <c r="A49" s="593"/>
      <c r="B49" s="1747"/>
      <c r="C49" s="1747"/>
      <c r="G49" s="584"/>
    </row>
    <row r="50" spans="1:7">
      <c r="A50" s="593"/>
      <c r="B50" s="1747"/>
      <c r="C50" s="1747"/>
      <c r="G50" s="584"/>
    </row>
    <row r="51" spans="1:7">
      <c r="A51" s="593"/>
      <c r="B51" s="1747"/>
      <c r="C51" s="1747"/>
      <c r="G51" s="584"/>
    </row>
    <row r="52" spans="1:7">
      <c r="A52" s="593"/>
      <c r="B52" s="1747"/>
      <c r="C52" s="1747"/>
      <c r="G52" s="584"/>
    </row>
    <row r="53" spans="1:7">
      <c r="A53" s="593"/>
      <c r="B53" s="1747"/>
      <c r="C53" s="1747"/>
      <c r="G53" s="584"/>
    </row>
    <row r="54" spans="1:7">
      <c r="A54" s="593"/>
      <c r="B54" s="1747"/>
      <c r="C54" s="1747"/>
      <c r="G54" s="584"/>
    </row>
    <row r="55" spans="1:7">
      <c r="A55" s="593"/>
      <c r="B55" s="1747"/>
      <c r="C55" s="1747"/>
      <c r="G55" s="584"/>
    </row>
    <row r="56" spans="1:7">
      <c r="A56" s="593"/>
      <c r="B56" s="1747"/>
      <c r="C56" s="1747"/>
      <c r="G56" s="584"/>
    </row>
    <row r="57" spans="1:7">
      <c r="A57" s="593"/>
      <c r="B57" s="1747"/>
      <c r="C57" s="1747"/>
      <c r="G57" s="584"/>
    </row>
    <row r="58" spans="1:7">
      <c r="A58" s="593"/>
      <c r="B58" s="1747"/>
      <c r="C58" s="1747"/>
      <c r="G58" s="584"/>
    </row>
    <row r="59" spans="1:7">
      <c r="A59" s="593"/>
      <c r="B59" s="1747"/>
      <c r="C59" s="1747"/>
      <c r="G59" s="584"/>
    </row>
    <row r="60" spans="1:7">
      <c r="A60" s="593"/>
      <c r="B60" s="1747"/>
      <c r="C60" s="1747"/>
      <c r="G60" s="584"/>
    </row>
    <row r="61" spans="1:7">
      <c r="A61" s="593"/>
      <c r="B61" s="1747"/>
      <c r="C61" s="1747"/>
      <c r="G61" s="584"/>
    </row>
    <row r="62" spans="1:7">
      <c r="A62" s="593"/>
      <c r="B62" s="1747"/>
      <c r="C62" s="1747"/>
      <c r="G62" s="584"/>
    </row>
    <row r="63" spans="1:7">
      <c r="A63" s="593"/>
      <c r="B63" s="1747"/>
      <c r="C63" s="1747"/>
      <c r="G63" s="584"/>
    </row>
    <row r="64" spans="1:7" ht="15.75" thickBot="1">
      <c r="A64" s="703"/>
      <c r="B64" s="548"/>
      <c r="C64" s="548"/>
      <c r="D64" s="548"/>
      <c r="E64" s="548"/>
      <c r="F64" s="548"/>
      <c r="G64" s="589"/>
    </row>
    <row r="65" spans="1:7" ht="15.75">
      <c r="A65" s="590" t="s">
        <v>3799</v>
      </c>
    </row>
    <row r="66" spans="1:7">
      <c r="A66" s="7" t="s">
        <v>4424</v>
      </c>
      <c r="B66" s="7"/>
      <c r="C66" s="7"/>
      <c r="D66" s="7"/>
      <c r="E66" s="7"/>
      <c r="F66" s="7"/>
      <c r="G66" s="7"/>
    </row>
    <row r="68" spans="1:7" ht="15.75">
      <c r="A68" s="590" t="s">
        <v>1496</v>
      </c>
    </row>
    <row r="71" spans="1:7" ht="15.75" thickBot="1">
      <c r="A71" s="4" t="str">
        <f>'Data Sheet'!$C$25</f>
        <v>Orange and Rockland Utilities, Inc</v>
      </c>
      <c r="F71" s="569" t="s">
        <v>3706</v>
      </c>
      <c r="G71" s="756" t="str">
        <f>'Data Sheet'!$C$38</f>
        <v>12/31/2014</v>
      </c>
    </row>
    <row r="72" spans="1:7" ht="16.5" thickBot="1">
      <c r="A72" s="704" t="s">
        <v>4422</v>
      </c>
      <c r="B72" s="705"/>
      <c r="C72" s="705"/>
      <c r="D72" s="705"/>
      <c r="E72" s="706"/>
      <c r="F72" s="706"/>
      <c r="G72" s="696"/>
    </row>
    <row r="73" spans="1:7">
      <c r="A73" s="602" t="s">
        <v>3703</v>
      </c>
      <c r="B73" s="584" t="s">
        <v>3700</v>
      </c>
      <c r="C73" s="584" t="s">
        <v>4423</v>
      </c>
      <c r="D73" s="7"/>
      <c r="E73" s="7"/>
      <c r="F73" s="7"/>
      <c r="G73" s="644"/>
    </row>
    <row r="74" spans="1:7">
      <c r="A74" s="602" t="s">
        <v>3704</v>
      </c>
      <c r="B74" s="584" t="s">
        <v>3704</v>
      </c>
      <c r="C74" s="584" t="s">
        <v>3704</v>
      </c>
      <c r="D74" s="616" t="s">
        <v>3705</v>
      </c>
      <c r="E74" s="7"/>
      <c r="F74" s="7"/>
      <c r="G74" s="546"/>
    </row>
    <row r="75" spans="1:7" ht="15.75" thickBot="1">
      <c r="A75" s="697" t="s">
        <v>65</v>
      </c>
      <c r="B75" s="698" t="s">
        <v>2119</v>
      </c>
      <c r="C75" s="698" t="s">
        <v>2120</v>
      </c>
      <c r="D75" s="699" t="s">
        <v>2121</v>
      </c>
      <c r="E75" s="549"/>
      <c r="F75" s="549"/>
      <c r="G75" s="550"/>
    </row>
    <row r="76" spans="1:7">
      <c r="A76" s="593"/>
      <c r="B76" s="573"/>
      <c r="C76" s="573"/>
      <c r="G76" s="573"/>
    </row>
    <row r="77" spans="1:7">
      <c r="A77" s="593"/>
      <c r="B77" s="573"/>
      <c r="C77" s="573"/>
      <c r="G77" s="573"/>
    </row>
    <row r="78" spans="1:7">
      <c r="A78" s="593"/>
      <c r="B78" s="573"/>
      <c r="C78" s="573"/>
      <c r="G78" s="573"/>
    </row>
    <row r="79" spans="1:7">
      <c r="A79" s="593"/>
      <c r="B79" s="573"/>
      <c r="C79" s="573"/>
      <c r="G79" s="573"/>
    </row>
    <row r="80" spans="1:7">
      <c r="A80" s="593"/>
      <c r="B80" s="573"/>
      <c r="C80" s="573"/>
      <c r="G80" s="573"/>
    </row>
    <row r="81" spans="1:7">
      <c r="A81" s="593"/>
      <c r="B81" s="573"/>
      <c r="C81" s="573"/>
      <c r="G81" s="573"/>
    </row>
    <row r="82" spans="1:7">
      <c r="A82" s="593"/>
      <c r="B82" s="573"/>
      <c r="C82" s="573"/>
      <c r="G82" s="573"/>
    </row>
    <row r="83" spans="1:7">
      <c r="A83" s="593"/>
      <c r="B83" s="573"/>
      <c r="C83" s="573"/>
      <c r="G83" s="573"/>
    </row>
    <row r="84" spans="1:7">
      <c r="A84" s="593"/>
      <c r="B84" s="573"/>
      <c r="C84" s="573"/>
      <c r="G84" s="573"/>
    </row>
    <row r="85" spans="1:7">
      <c r="A85" s="593"/>
      <c r="B85" s="573"/>
      <c r="C85" s="573"/>
      <c r="G85" s="573"/>
    </row>
    <row r="86" spans="1:7">
      <c r="A86" s="593"/>
      <c r="B86" s="573"/>
      <c r="C86" s="573"/>
      <c r="G86" s="573"/>
    </row>
    <row r="87" spans="1:7">
      <c r="A87" s="602"/>
      <c r="B87" s="700"/>
      <c r="C87" s="700"/>
      <c r="D87" s="701"/>
      <c r="E87" s="1757"/>
      <c r="F87" s="1757"/>
      <c r="G87" s="584"/>
    </row>
    <row r="88" spans="1:7">
      <c r="A88" s="702"/>
      <c r="B88" s="573"/>
      <c r="C88" s="573"/>
      <c r="G88" s="573"/>
    </row>
    <row r="89" spans="1:7">
      <c r="A89" s="702"/>
      <c r="B89" s="573"/>
      <c r="C89" s="573"/>
      <c r="G89" s="573"/>
    </row>
    <row r="90" spans="1:7">
      <c r="A90" s="702"/>
      <c r="B90" s="573"/>
      <c r="C90" s="573"/>
      <c r="G90" s="573"/>
    </row>
    <row r="91" spans="1:7">
      <c r="A91" s="702"/>
      <c r="B91" s="573"/>
      <c r="C91" s="573"/>
      <c r="G91" s="573"/>
    </row>
    <row r="92" spans="1:7">
      <c r="A92" s="702"/>
      <c r="B92" s="573"/>
      <c r="C92" s="573"/>
      <c r="G92" s="573"/>
    </row>
    <row r="93" spans="1:7">
      <c r="A93" s="702"/>
      <c r="B93" s="573"/>
      <c r="C93" s="573"/>
      <c r="G93" s="573"/>
    </row>
    <row r="94" spans="1:7">
      <c r="A94" s="702"/>
      <c r="B94" s="573"/>
      <c r="C94" s="573"/>
      <c r="G94" s="573"/>
    </row>
    <row r="95" spans="1:7">
      <c r="A95" s="702"/>
      <c r="B95" s="573"/>
      <c r="C95" s="573"/>
      <c r="G95" s="573"/>
    </row>
    <row r="96" spans="1:7">
      <c r="A96" s="702"/>
      <c r="B96" s="573"/>
      <c r="C96" s="573"/>
      <c r="G96" s="573"/>
    </row>
    <row r="97" spans="1:7">
      <c r="A97" s="702"/>
      <c r="B97" s="573"/>
      <c r="C97" s="573"/>
      <c r="G97" s="573"/>
    </row>
    <row r="98" spans="1:7">
      <c r="A98" s="702"/>
      <c r="B98" s="573"/>
      <c r="C98" s="573"/>
      <c r="G98" s="573"/>
    </row>
    <row r="99" spans="1:7">
      <c r="A99" s="593"/>
      <c r="B99" s="573"/>
      <c r="C99" s="573"/>
      <c r="G99" s="573"/>
    </row>
    <row r="100" spans="1:7">
      <c r="A100" s="593"/>
      <c r="B100" s="573"/>
      <c r="C100" s="573"/>
      <c r="G100" s="573"/>
    </row>
    <row r="101" spans="1:7">
      <c r="A101" s="593"/>
      <c r="B101" s="573"/>
      <c r="C101" s="573"/>
      <c r="G101" s="573"/>
    </row>
    <row r="102" spans="1:7">
      <c r="A102" s="593"/>
      <c r="B102" s="573"/>
      <c r="C102" s="573"/>
      <c r="G102" s="573"/>
    </row>
    <row r="103" spans="1:7">
      <c r="A103" s="593"/>
      <c r="B103" s="573"/>
      <c r="C103" s="573"/>
      <c r="G103" s="573"/>
    </row>
    <row r="104" spans="1:7">
      <c r="A104" s="593"/>
      <c r="B104" s="573"/>
      <c r="C104" s="573"/>
      <c r="G104" s="573"/>
    </row>
    <row r="105" spans="1:7">
      <c r="A105" s="593"/>
      <c r="B105" s="573"/>
      <c r="C105" s="573"/>
      <c r="G105" s="573"/>
    </row>
    <row r="106" spans="1:7">
      <c r="A106" s="593"/>
      <c r="B106" s="573"/>
      <c r="C106" s="573"/>
      <c r="G106" s="573"/>
    </row>
    <row r="107" spans="1:7">
      <c r="A107" s="593"/>
      <c r="B107" s="573"/>
      <c r="C107" s="573"/>
      <c r="G107" s="573"/>
    </row>
    <row r="108" spans="1:7">
      <c r="A108" s="593"/>
      <c r="B108" s="573"/>
      <c r="C108" s="573"/>
      <c r="G108" s="573"/>
    </row>
    <row r="109" spans="1:7">
      <c r="A109" s="593"/>
      <c r="B109" s="573"/>
      <c r="C109" s="573"/>
      <c r="G109" s="573"/>
    </row>
    <row r="110" spans="1:7">
      <c r="A110" s="593"/>
      <c r="B110" s="573"/>
      <c r="C110" s="573"/>
      <c r="G110" s="573"/>
    </row>
    <row r="111" spans="1:7">
      <c r="A111" s="593"/>
      <c r="B111" s="573"/>
      <c r="C111" s="573"/>
      <c r="G111" s="573"/>
    </row>
    <row r="112" spans="1:7">
      <c r="A112" s="593"/>
      <c r="B112" s="573"/>
      <c r="C112" s="573"/>
      <c r="G112" s="573"/>
    </row>
    <row r="113" spans="1:7">
      <c r="A113" s="593"/>
      <c r="B113" s="573"/>
      <c r="C113" s="573"/>
      <c r="G113" s="573"/>
    </row>
    <row r="114" spans="1:7">
      <c r="A114" s="593"/>
      <c r="B114" s="573"/>
      <c r="C114" s="573"/>
      <c r="G114" s="573"/>
    </row>
    <row r="115" spans="1:7">
      <c r="A115" s="593"/>
      <c r="B115" s="573"/>
      <c r="C115" s="573"/>
      <c r="G115" s="573"/>
    </row>
    <row r="116" spans="1:7">
      <c r="A116" s="593"/>
      <c r="B116" s="573"/>
      <c r="C116" s="573"/>
      <c r="G116" s="573"/>
    </row>
    <row r="117" spans="1:7">
      <c r="A117" s="593"/>
      <c r="B117" s="573"/>
      <c r="C117" s="573"/>
      <c r="G117" s="573"/>
    </row>
    <row r="118" spans="1:7">
      <c r="A118" s="593"/>
      <c r="B118" s="573"/>
      <c r="C118" s="573"/>
      <c r="G118" s="573"/>
    </row>
    <row r="119" spans="1:7">
      <c r="A119" s="593"/>
      <c r="B119" s="573"/>
      <c r="C119" s="573"/>
      <c r="G119" s="573"/>
    </row>
    <row r="120" spans="1:7">
      <c r="A120" s="593"/>
      <c r="B120" s="573"/>
      <c r="C120" s="573"/>
      <c r="G120" s="573"/>
    </row>
    <row r="121" spans="1:7">
      <c r="A121" s="593"/>
      <c r="B121" s="573"/>
      <c r="C121" s="573"/>
      <c r="G121" s="573"/>
    </row>
    <row r="122" spans="1:7">
      <c r="A122" s="593"/>
      <c r="B122" s="573"/>
      <c r="C122" s="573"/>
      <c r="G122" s="573"/>
    </row>
    <row r="123" spans="1:7">
      <c r="A123" s="593"/>
      <c r="B123" s="573"/>
      <c r="C123" s="573"/>
      <c r="G123" s="573"/>
    </row>
    <row r="124" spans="1:7">
      <c r="A124" s="593"/>
      <c r="B124" s="573"/>
      <c r="C124" s="573"/>
      <c r="G124" s="573"/>
    </row>
    <row r="125" spans="1:7">
      <c r="A125" s="593"/>
      <c r="B125" s="573"/>
      <c r="C125" s="573"/>
      <c r="G125" s="573"/>
    </row>
    <row r="126" spans="1:7">
      <c r="A126" s="593"/>
      <c r="B126" s="573"/>
      <c r="C126" s="573"/>
      <c r="G126" s="573"/>
    </row>
    <row r="127" spans="1:7">
      <c r="A127" s="593"/>
      <c r="B127" s="573"/>
      <c r="C127" s="573"/>
      <c r="G127" s="573"/>
    </row>
    <row r="128" spans="1:7">
      <c r="A128" s="593"/>
      <c r="B128" s="573"/>
      <c r="C128" s="573"/>
      <c r="G128" s="573"/>
    </row>
    <row r="129" spans="1:7">
      <c r="A129" s="593"/>
      <c r="B129" s="573"/>
      <c r="C129" s="573"/>
      <c r="G129" s="573"/>
    </row>
    <row r="130" spans="1:7">
      <c r="A130" s="593"/>
      <c r="B130" s="573"/>
      <c r="C130" s="573"/>
      <c r="G130" s="573"/>
    </row>
    <row r="131" spans="1:7">
      <c r="A131" s="593"/>
      <c r="B131" s="573"/>
      <c r="C131" s="573"/>
      <c r="G131" s="573"/>
    </row>
    <row r="132" spans="1:7" ht="15.75" thickBot="1">
      <c r="A132" s="703"/>
      <c r="B132" s="589"/>
      <c r="C132" s="589"/>
      <c r="D132" s="548"/>
      <c r="E132" s="548"/>
      <c r="F132" s="548"/>
      <c r="G132" s="589"/>
    </row>
    <row r="133" spans="1:7" ht="15.75">
      <c r="A133" s="590" t="s">
        <v>3799</v>
      </c>
    </row>
    <row r="134" spans="1:7">
      <c r="A134" s="7" t="s">
        <v>1539</v>
      </c>
      <c r="B134" s="7"/>
      <c r="C134" s="7"/>
      <c r="D134" s="7"/>
      <c r="E134" s="7"/>
      <c r="F134" s="7"/>
      <c r="G134" s="7"/>
    </row>
  </sheetData>
  <mergeCells count="3">
    <mergeCell ref="D11:E11"/>
    <mergeCell ref="D12:E12"/>
    <mergeCell ref="D13:E13"/>
  </mergeCells>
  <phoneticPr fontId="0" type="noConversion"/>
  <printOptions horizontalCentered="1" verticalCentered="1"/>
  <pageMargins left="0.5" right="0.5" top="0" bottom="0" header="0.25" footer="0.25"/>
  <pageSetup scale="63" fitToHeight="2" orientation="portrait"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1">
    <pageSetUpPr fitToPage="1"/>
  </sheetPr>
  <dimension ref="A1:I613"/>
  <sheetViews>
    <sheetView defaultGridColor="0" view="pageBreakPreview" colorId="22" zoomScale="74" zoomScaleNormal="85" zoomScaleSheetLayoutView="74" workbookViewId="0">
      <selection activeCell="E390" sqref="E390"/>
    </sheetView>
  </sheetViews>
  <sheetFormatPr defaultColWidth="9.6640625" defaultRowHeight="15.75"/>
  <cols>
    <col min="1" max="1" width="45.6640625" style="854" customWidth="1"/>
    <col min="2" max="2" width="30.6640625" style="854" customWidth="1"/>
    <col min="3" max="3" width="17.33203125" style="854" customWidth="1"/>
    <col min="4" max="4" width="15.88671875" style="2539" customWidth="1"/>
    <col min="5" max="5" width="15.44140625" style="854" bestFit="1" customWidth="1"/>
    <col min="6" max="8" width="9.6640625" style="854"/>
    <col min="9" max="9" width="12.5546875" style="854" bestFit="1" customWidth="1"/>
    <col min="10" max="16384" width="9.6640625" style="854"/>
  </cols>
  <sheetData>
    <row r="1" spans="1:8">
      <c r="A1" s="1681" t="s">
        <v>4425</v>
      </c>
      <c r="B1" s="1681"/>
      <c r="C1" s="1681"/>
      <c r="D1" s="2538"/>
      <c r="E1" s="1682"/>
      <c r="F1" s="1363"/>
    </row>
    <row r="2" spans="1:8">
      <c r="A2" s="1681"/>
      <c r="B2" s="1681"/>
      <c r="C2" s="1681"/>
      <c r="D2" s="2538"/>
      <c r="E2" s="1682"/>
    </row>
    <row r="3" spans="1:8" ht="15" customHeight="1">
      <c r="A3" s="1681" t="s">
        <v>1874</v>
      </c>
      <c r="B3" s="1363"/>
      <c r="C3" s="1681"/>
      <c r="D3" s="2538"/>
      <c r="E3" s="1682"/>
    </row>
    <row r="4" spans="1:8" ht="15" customHeight="1">
      <c r="A4" s="1681" t="s">
        <v>4426</v>
      </c>
      <c r="B4" s="1363"/>
      <c r="C4" s="1681"/>
      <c r="D4" s="2538"/>
      <c r="E4" s="1682"/>
    </row>
    <row r="5" spans="1:8">
      <c r="A5" s="1681" t="s">
        <v>4427</v>
      </c>
      <c r="B5" s="1363"/>
      <c r="C5" s="1681"/>
      <c r="D5" s="2538"/>
      <c r="E5" s="1682"/>
    </row>
    <row r="6" spans="1:8">
      <c r="A6" s="1682"/>
      <c r="B6" s="1683"/>
      <c r="C6" s="1682"/>
      <c r="D6" s="2538"/>
      <c r="E6" s="1682"/>
    </row>
    <row r="7" spans="1:8" ht="20.25">
      <c r="A7" s="1684" t="str">
        <f>'Data Sheet'!$C$25</f>
        <v>Orange and Rockland Utilities, Inc</v>
      </c>
      <c r="B7" s="1363"/>
      <c r="C7" s="1681"/>
      <c r="D7" s="2538"/>
      <c r="E7" s="1682"/>
    </row>
    <row r="8" spans="1:8" ht="18">
      <c r="A8" s="1685" t="str">
        <f>'Data Sheet'!$C$38</f>
        <v>12/31/2014</v>
      </c>
      <c r="B8" s="1363"/>
      <c r="C8" s="1363"/>
    </row>
    <row r="9" spans="1:8" ht="15">
      <c r="A9" s="1683"/>
      <c r="B9" s="1816"/>
      <c r="C9" s="1816"/>
      <c r="D9" s="2540"/>
      <c r="E9" s="1816"/>
      <c r="F9" s="1363"/>
      <c r="G9" s="1363"/>
      <c r="H9" s="1816"/>
    </row>
    <row r="10" spans="1:8">
      <c r="A10" s="1681" t="s">
        <v>4428</v>
      </c>
      <c r="B10" s="1816"/>
      <c r="C10" s="1816"/>
      <c r="D10" s="2540"/>
      <c r="E10" s="1816"/>
      <c r="F10" s="1363"/>
      <c r="G10" s="1363"/>
      <c r="H10" s="1816"/>
    </row>
    <row r="11" spans="1:8">
      <c r="A11" s="1681" t="s">
        <v>4429</v>
      </c>
      <c r="B11" s="1816"/>
      <c r="C11" s="1816"/>
      <c r="D11" s="2540"/>
      <c r="E11" s="1816"/>
      <c r="F11" s="1363"/>
      <c r="G11" s="1363"/>
      <c r="H11" s="1816"/>
    </row>
    <row r="12" spans="1:8">
      <c r="A12" s="1681"/>
      <c r="B12" s="1816"/>
      <c r="C12" s="1816"/>
      <c r="D12" s="2540"/>
      <c r="E12" s="1816"/>
      <c r="F12" s="1363"/>
      <c r="G12" s="1363"/>
      <c r="H12" s="1816"/>
    </row>
    <row r="14" spans="1:8">
      <c r="A14" s="1682"/>
      <c r="B14" s="1686" t="s">
        <v>4430</v>
      </c>
    </row>
    <row r="15" spans="1:8">
      <c r="A15" s="1683"/>
      <c r="B15" s="1686" t="s">
        <v>2891</v>
      </c>
      <c r="C15" s="1682"/>
    </row>
    <row r="16" spans="1:8">
      <c r="A16" s="1686" t="s">
        <v>756</v>
      </c>
      <c r="B16" s="1682"/>
      <c r="C16" s="1687" t="str">
        <f>'Data Sheet'!C38</f>
        <v>12/31/2014</v>
      </c>
      <c r="D16" s="2539" t="s">
        <v>4666</v>
      </c>
    </row>
    <row r="17" spans="1:4">
      <c r="A17" s="1683" t="s">
        <v>2892</v>
      </c>
      <c r="B17" s="1683" t="s">
        <v>2893</v>
      </c>
      <c r="C17" s="1688">
        <f>'200201'!E21+'110113'!H15</f>
        <v>1194091561</v>
      </c>
    </row>
    <row r="18" spans="1:4">
      <c r="A18" s="1683" t="s">
        <v>2894</v>
      </c>
      <c r="B18" s="1683" t="s">
        <v>2895</v>
      </c>
      <c r="C18" s="864">
        <f>'200201'!E22+'110113'!H16</f>
        <v>366124930</v>
      </c>
    </row>
    <row r="19" spans="1:4">
      <c r="A19" s="1683" t="s">
        <v>2896</v>
      </c>
      <c r="B19" s="1683" t="s">
        <v>2897</v>
      </c>
      <c r="C19" s="864">
        <f>C17-C18</f>
        <v>827966631</v>
      </c>
    </row>
    <row r="20" spans="1:4">
      <c r="A20" s="1683"/>
      <c r="B20" s="1683"/>
      <c r="C20" s="864"/>
    </row>
    <row r="21" spans="1:4">
      <c r="A21" s="1683" t="s">
        <v>2898</v>
      </c>
      <c r="B21" s="1683" t="s">
        <v>310</v>
      </c>
      <c r="C21" s="864">
        <f>'200201'!H21+'110113'!H20</f>
        <v>636633982</v>
      </c>
    </row>
    <row r="22" spans="1:4">
      <c r="A22" s="1683" t="s">
        <v>2894</v>
      </c>
      <c r="B22" s="1683" t="s">
        <v>311</v>
      </c>
      <c r="C22" s="864">
        <f>'200201'!H22</f>
        <v>197966249</v>
      </c>
    </row>
    <row r="23" spans="1:4">
      <c r="A23" s="1683" t="s">
        <v>312</v>
      </c>
      <c r="B23" s="1683" t="s">
        <v>2897</v>
      </c>
      <c r="C23" s="864">
        <f>C21-C22</f>
        <v>438667733</v>
      </c>
    </row>
    <row r="24" spans="1:4">
      <c r="A24" s="1683"/>
      <c r="B24" s="1683"/>
      <c r="C24" s="864"/>
    </row>
    <row r="25" spans="1:4">
      <c r="A25" s="1683" t="s">
        <v>313</v>
      </c>
      <c r="B25" s="1683" t="s">
        <v>2897</v>
      </c>
      <c r="C25" s="864">
        <f>C29-C17-C21</f>
        <v>212363062</v>
      </c>
    </row>
    <row r="26" spans="1:4">
      <c r="A26" s="1683" t="s">
        <v>2894</v>
      </c>
      <c r="B26" s="1683" t="s">
        <v>2897</v>
      </c>
      <c r="C26" s="864">
        <f>C30-C18-C22</f>
        <v>95612685</v>
      </c>
    </row>
    <row r="27" spans="1:4">
      <c r="A27" s="1683" t="s">
        <v>314</v>
      </c>
      <c r="B27" s="1683" t="s">
        <v>2897</v>
      </c>
      <c r="C27" s="864">
        <f>C25-C26</f>
        <v>116750377</v>
      </c>
    </row>
    <row r="28" spans="1:4">
      <c r="A28" s="1683"/>
      <c r="B28" s="1683"/>
      <c r="C28" s="864"/>
    </row>
    <row r="29" spans="1:4">
      <c r="A29" s="1683" t="s">
        <v>315</v>
      </c>
      <c r="B29" s="1683" t="s">
        <v>316</v>
      </c>
      <c r="C29" s="864">
        <f>'110113'!G12+'110113'!G15+'110113'!G19-'110113'!G20</f>
        <v>2043088605</v>
      </c>
    </row>
    <row r="30" spans="1:4">
      <c r="A30" s="1683" t="s">
        <v>2894</v>
      </c>
      <c r="B30" s="1683" t="s">
        <v>317</v>
      </c>
      <c r="C30" s="864">
        <f>'110113'!G13+'110113'!G20</f>
        <v>659703864</v>
      </c>
    </row>
    <row r="31" spans="1:4">
      <c r="A31" s="1682" t="s">
        <v>318</v>
      </c>
      <c r="B31" s="1683" t="s">
        <v>2897</v>
      </c>
      <c r="C31" s="864">
        <f>C29-C30</f>
        <v>1383384741</v>
      </c>
    </row>
    <row r="32" spans="1:4">
      <c r="A32" s="1683"/>
      <c r="B32" s="1683"/>
      <c r="C32" s="864">
        <f>'110113'!G22</f>
        <v>1383384741</v>
      </c>
      <c r="D32" s="2541">
        <f>+C31-C32</f>
        <v>0</v>
      </c>
    </row>
    <row r="33" spans="1:4">
      <c r="A33" s="1686" t="s">
        <v>178</v>
      </c>
      <c r="B33" s="1682"/>
      <c r="C33" s="864"/>
    </row>
    <row r="34" spans="1:4">
      <c r="A34" s="1683" t="s">
        <v>319</v>
      </c>
      <c r="B34" s="1683" t="s">
        <v>320</v>
      </c>
      <c r="C34" s="864">
        <f>'110113'!G26</f>
        <v>42409</v>
      </c>
    </row>
    <row r="35" spans="1:4">
      <c r="A35" s="1683" t="s">
        <v>803</v>
      </c>
      <c r="B35" s="1683" t="s">
        <v>804</v>
      </c>
      <c r="C35" s="864">
        <f>-'110113'!G27</f>
        <v>-53077</v>
      </c>
    </row>
    <row r="36" spans="1:4">
      <c r="A36" s="1683" t="s">
        <v>805</v>
      </c>
      <c r="B36" s="1683" t="s">
        <v>806</v>
      </c>
      <c r="C36" s="864">
        <f>'110113'!H28</f>
        <v>0</v>
      </c>
    </row>
    <row r="37" spans="1:4">
      <c r="A37" s="1683" t="s">
        <v>1774</v>
      </c>
      <c r="B37" s="1683" t="s">
        <v>807</v>
      </c>
      <c r="C37" s="864">
        <f>'110113'!G29</f>
        <v>259202927</v>
      </c>
    </row>
    <row r="38" spans="1:4">
      <c r="A38" s="1683" t="s">
        <v>808</v>
      </c>
      <c r="B38" s="1683" t="s">
        <v>1642</v>
      </c>
      <c r="C38" s="864">
        <f>'110113'!H32</f>
        <v>0</v>
      </c>
    </row>
    <row r="39" spans="1:4">
      <c r="A39" s="1683" t="s">
        <v>1643</v>
      </c>
      <c r="B39" s="1683" t="s">
        <v>2897</v>
      </c>
      <c r="C39" s="864">
        <f>C40-SUM(C34:C38)</f>
        <v>479681</v>
      </c>
    </row>
    <row r="40" spans="1:4">
      <c r="A40" s="1682" t="s">
        <v>1644</v>
      </c>
      <c r="B40" s="1683" t="s">
        <v>1645</v>
      </c>
      <c r="C40" s="864">
        <f>'110113'!G40</f>
        <v>259671940</v>
      </c>
    </row>
    <row r="41" spans="1:4">
      <c r="C41" s="1691">
        <f>'110113'!G40</f>
        <v>259671940</v>
      </c>
      <c r="D41" s="2541">
        <f>+C40-C41</f>
        <v>0</v>
      </c>
    </row>
    <row r="42" spans="1:4">
      <c r="A42" s="1686" t="s">
        <v>206</v>
      </c>
      <c r="B42" s="1682"/>
    </row>
    <row r="43" spans="1:4">
      <c r="A43" s="1683" t="s">
        <v>1646</v>
      </c>
      <c r="B43" s="1683" t="s">
        <v>1647</v>
      </c>
      <c r="C43" s="864">
        <f>'110113'!G43</f>
        <v>4556584</v>
      </c>
    </row>
    <row r="44" spans="1:4">
      <c r="A44" s="1683" t="s">
        <v>1648</v>
      </c>
      <c r="B44" s="1683" t="s">
        <v>368</v>
      </c>
      <c r="C44" s="864">
        <f>'110113'!G44</f>
        <v>0</v>
      </c>
    </row>
    <row r="45" spans="1:4">
      <c r="A45" s="1683" t="s">
        <v>369</v>
      </c>
      <c r="B45" s="1683" t="s">
        <v>370</v>
      </c>
      <c r="C45" s="864">
        <f>'110113'!G45</f>
        <v>122911</v>
      </c>
    </row>
    <row r="46" spans="1:4">
      <c r="A46" s="1683" t="s">
        <v>371</v>
      </c>
      <c r="B46" s="1683" t="s">
        <v>372</v>
      </c>
      <c r="C46" s="864">
        <f>'110113'!G46</f>
        <v>0</v>
      </c>
    </row>
    <row r="47" spans="1:4">
      <c r="A47" s="1683" t="s">
        <v>373</v>
      </c>
      <c r="B47" s="1683" t="s">
        <v>374</v>
      </c>
      <c r="C47" s="864">
        <f>'110113'!G47</f>
        <v>0</v>
      </c>
    </row>
    <row r="48" spans="1:4">
      <c r="A48" s="1683" t="s">
        <v>375</v>
      </c>
      <c r="B48" s="1683" t="s">
        <v>376</v>
      </c>
      <c r="C48" s="864">
        <f>'110113'!G48+'110113'!G49</f>
        <v>75362149</v>
      </c>
    </row>
    <row r="49" spans="1:4">
      <c r="A49" s="1683" t="s">
        <v>1400</v>
      </c>
      <c r="B49" s="1683" t="s">
        <v>1401</v>
      </c>
      <c r="C49" s="864">
        <f>-'110113'!G50</f>
        <v>-5939093</v>
      </c>
    </row>
    <row r="50" spans="1:4">
      <c r="A50" s="1683" t="s">
        <v>1402</v>
      </c>
      <c r="B50" s="1683" t="s">
        <v>2623</v>
      </c>
      <c r="C50" s="864">
        <f>'110113'!G51</f>
        <v>0</v>
      </c>
    </row>
    <row r="51" spans="1:4">
      <c r="A51" s="1683" t="s">
        <v>2624</v>
      </c>
      <c r="B51" s="1683" t="s">
        <v>2625</v>
      </c>
      <c r="C51" s="864">
        <f>'110113'!G52</f>
        <v>36164313</v>
      </c>
    </row>
    <row r="52" spans="1:4">
      <c r="A52" s="1683" t="s">
        <v>2626</v>
      </c>
      <c r="B52" s="1683" t="s">
        <v>2627</v>
      </c>
      <c r="C52" s="864">
        <f>'110113'!G56</f>
        <v>16377910</v>
      </c>
    </row>
    <row r="53" spans="1:4">
      <c r="A53" s="1683" t="s">
        <v>2628</v>
      </c>
      <c r="B53" s="1683" t="s">
        <v>2629</v>
      </c>
      <c r="C53" s="864">
        <f>'110113'!G63</f>
        <v>16233322</v>
      </c>
    </row>
    <row r="54" spans="1:4">
      <c r="A54" s="1683" t="s">
        <v>2630</v>
      </c>
      <c r="B54" s="1683" t="s">
        <v>2631</v>
      </c>
      <c r="C54" s="864">
        <f>'110113'!G64</f>
        <v>0</v>
      </c>
    </row>
    <row r="55" spans="1:4">
      <c r="A55" s="1683" t="s">
        <v>2632</v>
      </c>
      <c r="B55" s="1683" t="s">
        <v>2633</v>
      </c>
      <c r="C55" s="864">
        <f>'110113'!G65</f>
        <v>23656010</v>
      </c>
    </row>
    <row r="56" spans="1:4">
      <c r="A56" s="1683" t="s">
        <v>2634</v>
      </c>
      <c r="B56" s="1683" t="s">
        <v>2635</v>
      </c>
      <c r="C56" s="864">
        <f>'110113'!G66</f>
        <v>0</v>
      </c>
    </row>
    <row r="57" spans="1:4">
      <c r="A57" s="1683" t="s">
        <v>2636</v>
      </c>
      <c r="B57" s="1683" t="s">
        <v>2637</v>
      </c>
      <c r="C57" s="864">
        <f>'110113'!G57</f>
        <v>0</v>
      </c>
    </row>
    <row r="58" spans="1:4">
      <c r="A58" s="1683" t="s">
        <v>2638</v>
      </c>
      <c r="B58" s="1683" t="s">
        <v>1347</v>
      </c>
      <c r="C58" s="864">
        <f>'110113'!G69</f>
        <v>34734844</v>
      </c>
    </row>
    <row r="59" spans="1:4">
      <c r="A59" s="1683" t="s">
        <v>1348</v>
      </c>
      <c r="B59" s="1683" t="s">
        <v>1349</v>
      </c>
      <c r="C59" s="864">
        <f>'110113'!G70+'110113'!G73-'110113'!G74</f>
        <v>20435250</v>
      </c>
    </row>
    <row r="60" spans="1:4">
      <c r="A60" s="1682" t="s">
        <v>1350</v>
      </c>
      <c r="B60" s="1683" t="s">
        <v>2897</v>
      </c>
      <c r="C60" s="864">
        <f>SUM(C43:C59)</f>
        <v>221704200</v>
      </c>
    </row>
    <row r="61" spans="1:4">
      <c r="C61" s="1689">
        <f>'110113'!G75</f>
        <v>221704200</v>
      </c>
      <c r="D61" s="2542">
        <f>+C60-C61</f>
        <v>0</v>
      </c>
    </row>
    <row r="63" spans="1:4">
      <c r="A63" s="1686" t="s">
        <v>3865</v>
      </c>
      <c r="B63" s="1682"/>
    </row>
    <row r="64" spans="1:4">
      <c r="A64" s="1683" t="s">
        <v>1351</v>
      </c>
      <c r="B64" s="1683" t="s">
        <v>1352</v>
      </c>
      <c r="C64" s="864">
        <f>'110113'!G89+'110113'!G101</f>
        <v>5086241</v>
      </c>
    </row>
    <row r="65" spans="1:4">
      <c r="A65" s="1683" t="s">
        <v>4262</v>
      </c>
      <c r="B65" s="1683" t="s">
        <v>1353</v>
      </c>
      <c r="C65" s="864">
        <f>SUM('110113'!H90:H91)</f>
        <v>0</v>
      </c>
    </row>
    <row r="66" spans="1:4">
      <c r="A66" s="1683" t="s">
        <v>934</v>
      </c>
      <c r="B66" s="1683" t="s">
        <v>935</v>
      </c>
      <c r="C66" s="864">
        <f>SUM('110113'!H93:H94)</f>
        <v>0</v>
      </c>
    </row>
    <row r="67" spans="1:4">
      <c r="A67" s="1683" t="s">
        <v>396</v>
      </c>
      <c r="B67" s="1683" t="s">
        <v>936</v>
      </c>
      <c r="C67" s="864">
        <f>'110113'!G96</f>
        <v>0</v>
      </c>
    </row>
    <row r="68" spans="1:4">
      <c r="A68" s="1683" t="s">
        <v>3005</v>
      </c>
      <c r="B68" s="1683" t="s">
        <v>120</v>
      </c>
      <c r="C68" s="864">
        <f>'110113'!G92</f>
        <v>611720166</v>
      </c>
    </row>
    <row r="69" spans="1:4">
      <c r="A69" s="1683" t="s">
        <v>1632</v>
      </c>
      <c r="B69" s="1683" t="s">
        <v>121</v>
      </c>
      <c r="C69" s="864">
        <f>'110113'!G98</f>
        <v>17116999</v>
      </c>
    </row>
    <row r="70" spans="1:4">
      <c r="A70" s="1683" t="s">
        <v>122</v>
      </c>
      <c r="B70" s="1683" t="s">
        <v>123</v>
      </c>
      <c r="C70" s="864">
        <f>'110113'!H99</f>
        <v>0</v>
      </c>
    </row>
    <row r="71" spans="1:4">
      <c r="A71" s="1683" t="s">
        <v>124</v>
      </c>
      <c r="B71" s="1683" t="s">
        <v>125</v>
      </c>
      <c r="C71" s="864">
        <f>'110113'!G100</f>
        <v>-1038166</v>
      </c>
    </row>
    <row r="72" spans="1:4">
      <c r="A72" s="1683" t="s">
        <v>126</v>
      </c>
      <c r="B72" s="1683" t="s">
        <v>127</v>
      </c>
      <c r="C72" s="864">
        <f>'110113'!G102</f>
        <v>61153788</v>
      </c>
    </row>
    <row r="73" spans="1:4">
      <c r="A73" s="1682" t="s">
        <v>128</v>
      </c>
      <c r="B73" s="1683" t="s">
        <v>2897</v>
      </c>
      <c r="C73" s="864">
        <f>SUM(C64:C72)</f>
        <v>694039028</v>
      </c>
    </row>
    <row r="75" spans="1:4">
      <c r="A75" s="1682" t="s">
        <v>129</v>
      </c>
      <c r="B75" s="1683" t="s">
        <v>130</v>
      </c>
      <c r="C75" s="1690">
        <f>C31+C40+C60+C73</f>
        <v>2558799909</v>
      </c>
    </row>
    <row r="76" spans="1:4">
      <c r="A76" s="1683"/>
      <c r="B76" s="1682"/>
      <c r="C76" s="1690">
        <f>'110113'!G105</f>
        <v>2558799909</v>
      </c>
      <c r="D76" s="2542">
        <f>+C75-C76</f>
        <v>0</v>
      </c>
    </row>
    <row r="77" spans="1:4">
      <c r="C77" s="1103"/>
    </row>
    <row r="78" spans="1:4" ht="18">
      <c r="A78" s="1685" t="s">
        <v>4428</v>
      </c>
      <c r="B78" s="1685"/>
      <c r="C78" s="1685"/>
    </row>
    <row r="79" spans="1:4" ht="18">
      <c r="A79" s="1685" t="s">
        <v>131</v>
      </c>
      <c r="B79" s="1685"/>
      <c r="C79" s="1685"/>
    </row>
    <row r="80" spans="1:4" ht="18">
      <c r="A80" s="1685"/>
      <c r="B80" s="1685"/>
      <c r="C80" s="1685"/>
    </row>
    <row r="81" spans="1:3">
      <c r="A81" s="1681"/>
      <c r="B81" s="1681"/>
      <c r="C81" s="1681"/>
    </row>
    <row r="82" spans="1:3">
      <c r="A82" s="1682"/>
      <c r="B82" s="1682"/>
      <c r="C82" s="1682"/>
    </row>
    <row r="83" spans="1:3">
      <c r="A83" s="1682"/>
      <c r="B83" s="1686" t="s">
        <v>4430</v>
      </c>
    </row>
    <row r="84" spans="1:3">
      <c r="A84" s="1683"/>
      <c r="B84" s="1686" t="s">
        <v>2891</v>
      </c>
      <c r="C84" s="1686" t="str">
        <f>$C$16</f>
        <v>12/31/2014</v>
      </c>
    </row>
    <row r="85" spans="1:3">
      <c r="A85" s="1686" t="s">
        <v>2650</v>
      </c>
      <c r="B85" s="1682"/>
      <c r="C85" s="864" t="s">
        <v>3706</v>
      </c>
    </row>
    <row r="86" spans="1:3">
      <c r="A86" s="1683" t="s">
        <v>132</v>
      </c>
      <c r="B86" s="1683" t="s">
        <v>133</v>
      </c>
      <c r="C86" s="864">
        <f>'110113'!G149</f>
        <v>5000</v>
      </c>
    </row>
    <row r="87" spans="1:3">
      <c r="A87" s="1683" t="s">
        <v>134</v>
      </c>
      <c r="B87" s="1683" t="s">
        <v>135</v>
      </c>
      <c r="C87" s="864">
        <f>'110113'!G150</f>
        <v>0</v>
      </c>
    </row>
    <row r="88" spans="1:3">
      <c r="A88" s="1683" t="s">
        <v>136</v>
      </c>
      <c r="B88" s="1683" t="s">
        <v>137</v>
      </c>
      <c r="C88" s="864">
        <f>'110113'!G151</f>
        <v>0</v>
      </c>
    </row>
    <row r="89" spans="1:3">
      <c r="A89" s="1683" t="s">
        <v>138</v>
      </c>
      <c r="B89" s="1683" t="s">
        <v>139</v>
      </c>
      <c r="C89" s="864">
        <f>'110113'!G152</f>
        <v>0</v>
      </c>
    </row>
    <row r="90" spans="1:3">
      <c r="A90" s="1683" t="s">
        <v>140</v>
      </c>
      <c r="B90" s="1683" t="s">
        <v>141</v>
      </c>
      <c r="C90" s="864">
        <f>'110113'!G153</f>
        <v>194507223</v>
      </c>
    </row>
    <row r="91" spans="1:3">
      <c r="A91" s="1683" t="s">
        <v>142</v>
      </c>
      <c r="B91" s="1683" t="s">
        <v>143</v>
      </c>
      <c r="C91" s="864">
        <f>'110113'!G154</f>
        <v>109564651</v>
      </c>
    </row>
    <row r="92" spans="1:3">
      <c r="A92" s="1683" t="s">
        <v>144</v>
      </c>
      <c r="B92" s="1683" t="s">
        <v>145</v>
      </c>
      <c r="C92" s="864">
        <f>'110113'!G155</f>
        <v>0</v>
      </c>
    </row>
    <row r="93" spans="1:3">
      <c r="A93" s="1683" t="s">
        <v>575</v>
      </c>
      <c r="B93" s="1683" t="s">
        <v>3938</v>
      </c>
      <c r="C93" s="864">
        <f>-'110113'!G156-'110113'!G157</f>
        <v>-166651</v>
      </c>
    </row>
    <row r="94" spans="1:3">
      <c r="A94" s="1683" t="s">
        <v>3939</v>
      </c>
      <c r="B94" s="1683" t="s">
        <v>3940</v>
      </c>
      <c r="C94" s="864">
        <f>'110113'!G158</f>
        <v>76920226</v>
      </c>
    </row>
    <row r="95" spans="1:3">
      <c r="A95" s="1683" t="s">
        <v>3941</v>
      </c>
      <c r="B95" s="1683" t="s">
        <v>3942</v>
      </c>
      <c r="C95" s="864">
        <f>'110113'!G159+'110113'!G162</f>
        <v>243811118</v>
      </c>
    </row>
    <row r="96" spans="1:3">
      <c r="A96" s="1683" t="s">
        <v>3943</v>
      </c>
      <c r="B96" s="1683" t="s">
        <v>3944</v>
      </c>
      <c r="C96" s="864">
        <f>-'110113'!H160</f>
        <v>0</v>
      </c>
    </row>
    <row r="97" spans="1:4">
      <c r="A97" s="1682" t="s">
        <v>3945</v>
      </c>
      <c r="B97" s="1683" t="s">
        <v>2897</v>
      </c>
      <c r="C97" s="864">
        <f>SUM(C86:C96)</f>
        <v>624641567</v>
      </c>
    </row>
    <row r="98" spans="1:4">
      <c r="C98" s="1691">
        <f>'110113'!G163</f>
        <v>624641567</v>
      </c>
      <c r="D98" s="2541">
        <f>+C97-C98</f>
        <v>0</v>
      </c>
    </row>
    <row r="99" spans="1:4">
      <c r="A99" s="1686" t="s">
        <v>3904</v>
      </c>
      <c r="B99" s="1682"/>
    </row>
    <row r="100" spans="1:4">
      <c r="A100" s="1683" t="s">
        <v>3946</v>
      </c>
      <c r="B100" s="1683" t="s">
        <v>3947</v>
      </c>
      <c r="C100" s="864">
        <f>'110113'!G165</f>
        <v>0</v>
      </c>
    </row>
    <row r="101" spans="1:4">
      <c r="A101" s="1683" t="s">
        <v>3948</v>
      </c>
      <c r="B101" s="1683" t="s">
        <v>3949</v>
      </c>
      <c r="C101" s="864">
        <f>-'110113'!G166</f>
        <v>0</v>
      </c>
    </row>
    <row r="102" spans="1:4">
      <c r="A102" s="1683" t="s">
        <v>3950</v>
      </c>
      <c r="B102" s="1683" t="s">
        <v>3951</v>
      </c>
      <c r="C102" s="864">
        <f>'110113'!G167</f>
        <v>0</v>
      </c>
    </row>
    <row r="103" spans="1:4">
      <c r="A103" s="1683" t="s">
        <v>3952</v>
      </c>
      <c r="B103" s="1683" t="s">
        <v>3953</v>
      </c>
      <c r="C103" s="864">
        <f>'110113'!G168</f>
        <v>579000000</v>
      </c>
    </row>
    <row r="104" spans="1:4">
      <c r="A104" s="1683" t="s">
        <v>3954</v>
      </c>
      <c r="B104" s="1683" t="s">
        <v>3955</v>
      </c>
      <c r="C104" s="864" t="str">
        <f>'110113'!H169</f>
        <v xml:space="preserve"> </v>
      </c>
    </row>
    <row r="105" spans="1:4">
      <c r="A105" s="1683" t="s">
        <v>3956</v>
      </c>
      <c r="B105" s="1683" t="s">
        <v>3957</v>
      </c>
      <c r="C105" s="864">
        <f>-'110113'!G170</f>
        <v>-253728</v>
      </c>
    </row>
    <row r="106" spans="1:4">
      <c r="A106" s="1682" t="s">
        <v>3958</v>
      </c>
      <c r="B106" s="1683" t="s">
        <v>2897</v>
      </c>
      <c r="C106" s="864">
        <f>SUM(C100:C105)</f>
        <v>578746272</v>
      </c>
    </row>
    <row r="107" spans="1:4">
      <c r="A107" s="1683"/>
      <c r="B107" s="1683"/>
      <c r="C107" s="864">
        <f>'110113'!G171</f>
        <v>578746272</v>
      </c>
      <c r="D107" s="2541">
        <f>+C106-C107</f>
        <v>0</v>
      </c>
    </row>
    <row r="108" spans="1:4">
      <c r="A108" s="1686" t="s">
        <v>3481</v>
      </c>
      <c r="B108" s="1682"/>
      <c r="C108" s="864"/>
    </row>
    <row r="109" spans="1:4">
      <c r="A109" s="1683" t="s">
        <v>3959</v>
      </c>
      <c r="B109" s="1683" t="s">
        <v>3960</v>
      </c>
      <c r="C109" s="864">
        <f>'110113'!G184</f>
        <v>75990526</v>
      </c>
    </row>
    <row r="110" spans="1:4">
      <c r="A110" s="1683" t="s">
        <v>3961</v>
      </c>
      <c r="B110" s="1683" t="s">
        <v>3962</v>
      </c>
      <c r="C110" s="864">
        <f>'110113'!G185</f>
        <v>129589789</v>
      </c>
    </row>
    <row r="111" spans="1:4">
      <c r="A111" s="1683" t="s">
        <v>3963</v>
      </c>
      <c r="B111" s="1683" t="s">
        <v>3964</v>
      </c>
      <c r="C111" s="864">
        <f>'110113'!G186</f>
        <v>20350000</v>
      </c>
    </row>
    <row r="112" spans="1:4">
      <c r="A112" s="1683" t="s">
        <v>4384</v>
      </c>
      <c r="B112" s="1683" t="s">
        <v>4385</v>
      </c>
      <c r="C112" s="864">
        <f>'110113'!G187</f>
        <v>38127105</v>
      </c>
    </row>
    <row r="113" spans="1:4">
      <c r="A113" s="1683" t="s">
        <v>4386</v>
      </c>
      <c r="B113" s="1683" t="s">
        <v>4387</v>
      </c>
      <c r="C113" s="864">
        <f>'110113'!G188</f>
        <v>9688600</v>
      </c>
    </row>
    <row r="114" spans="1:4">
      <c r="A114" s="1683" t="s">
        <v>1467</v>
      </c>
      <c r="B114" s="1683" t="s">
        <v>4388</v>
      </c>
      <c r="C114" s="864">
        <f>'110113'!G189</f>
        <v>573018</v>
      </c>
    </row>
    <row r="115" spans="1:4">
      <c r="A115" s="1683" t="s">
        <v>4389</v>
      </c>
      <c r="B115" s="1683" t="s">
        <v>4390</v>
      </c>
      <c r="C115" s="864">
        <f>'110113'!G190</f>
        <v>6601489</v>
      </c>
    </row>
    <row r="116" spans="1:4">
      <c r="A116" s="1683" t="s">
        <v>4391</v>
      </c>
      <c r="B116" s="1683" t="s">
        <v>4392</v>
      </c>
      <c r="C116" s="864">
        <f>'110113'!G191</f>
        <v>0</v>
      </c>
    </row>
    <row r="117" spans="1:4">
      <c r="A117" s="1683" t="s">
        <v>4393</v>
      </c>
      <c r="B117" s="1683" t="s">
        <v>4394</v>
      </c>
      <c r="C117" s="864">
        <f>'110113'!G192</f>
        <v>0</v>
      </c>
    </row>
    <row r="118" spans="1:4">
      <c r="A118" s="1683" t="s">
        <v>4395</v>
      </c>
      <c r="B118" s="1683" t="s">
        <v>4396</v>
      </c>
      <c r="C118" s="864">
        <f>'110113'!G193</f>
        <v>0</v>
      </c>
    </row>
    <row r="119" spans="1:4">
      <c r="A119" s="1683" t="s">
        <v>4397</v>
      </c>
      <c r="B119" s="1683" t="s">
        <v>4398</v>
      </c>
      <c r="C119" s="864">
        <f>'110113'!G194</f>
        <v>285544</v>
      </c>
    </row>
    <row r="120" spans="1:4">
      <c r="A120" s="1683" t="s">
        <v>662</v>
      </c>
      <c r="B120" s="1683" t="s">
        <v>663</v>
      </c>
      <c r="C120" s="864">
        <f>'110113'!G195+'110113'!G199-'110113'!G200</f>
        <v>73196220</v>
      </c>
    </row>
    <row r="121" spans="1:4">
      <c r="A121" s="1686" t="s">
        <v>664</v>
      </c>
      <c r="B121" s="1683" t="s">
        <v>2897</v>
      </c>
      <c r="C121" s="864">
        <f>SUM(C109:C120)</f>
        <v>354402291</v>
      </c>
    </row>
    <row r="122" spans="1:4">
      <c r="A122" s="1683"/>
      <c r="B122" s="1683"/>
      <c r="C122" s="864">
        <f>'110113'!G201</f>
        <v>354402291</v>
      </c>
      <c r="D122" s="2541">
        <f>+C121-C122</f>
        <v>0</v>
      </c>
    </row>
    <row r="123" spans="1:4">
      <c r="A123" s="1686" t="s">
        <v>3497</v>
      </c>
      <c r="B123" s="1682"/>
      <c r="C123" s="864"/>
    </row>
    <row r="124" spans="1:4">
      <c r="A124" s="1683" t="s">
        <v>222</v>
      </c>
      <c r="B124" s="1683" t="s">
        <v>223</v>
      </c>
      <c r="C124" s="864">
        <f>'110113'!G218</f>
        <v>1847136</v>
      </c>
    </row>
    <row r="125" spans="1:4">
      <c r="A125" s="1683" t="s">
        <v>570</v>
      </c>
      <c r="B125" s="1683" t="s">
        <v>224</v>
      </c>
      <c r="C125" s="864">
        <f>'110113'!G221+'110113'!G222</f>
        <v>100769739</v>
      </c>
    </row>
    <row r="126" spans="1:4">
      <c r="A126" s="1683" t="s">
        <v>568</v>
      </c>
      <c r="B126" s="1683" t="s">
        <v>225</v>
      </c>
      <c r="C126" s="864">
        <f>'110113'!G219</f>
        <v>1061360</v>
      </c>
    </row>
    <row r="127" spans="1:4">
      <c r="A127" s="1683" t="s">
        <v>3028</v>
      </c>
      <c r="B127" s="1683" t="s">
        <v>3029</v>
      </c>
      <c r="C127" s="864">
        <f>'110113'!G220</f>
        <v>0</v>
      </c>
    </row>
    <row r="128" spans="1:4">
      <c r="A128" s="1683" t="s">
        <v>126</v>
      </c>
      <c r="B128" s="1683" t="s">
        <v>3030</v>
      </c>
      <c r="C128" s="864">
        <f>'110113'!G224+'110113'!G225+'110113'!G226</f>
        <v>465538054</v>
      </c>
    </row>
    <row r="129" spans="1:4">
      <c r="A129" s="1682" t="s">
        <v>4383</v>
      </c>
      <c r="B129" s="1683" t="s">
        <v>2897</v>
      </c>
      <c r="C129" s="864">
        <f>SUM(C124:C128)</f>
        <v>569216289</v>
      </c>
    </row>
    <row r="130" spans="1:4">
      <c r="A130" s="1683"/>
      <c r="B130" s="1683"/>
      <c r="C130" s="864">
        <f>'110113'!G227</f>
        <v>569216289</v>
      </c>
      <c r="D130" s="2541">
        <f>+C129-C130</f>
        <v>0</v>
      </c>
    </row>
    <row r="131" spans="1:4">
      <c r="A131" s="1686" t="s">
        <v>2277</v>
      </c>
      <c r="B131" s="1682"/>
      <c r="C131" s="864"/>
    </row>
    <row r="132" spans="1:4">
      <c r="A132" s="1683" t="s">
        <v>2278</v>
      </c>
      <c r="B132" s="1683" t="s">
        <v>2279</v>
      </c>
      <c r="C132" s="864">
        <f>'110113'!G174</f>
        <v>0</v>
      </c>
    </row>
    <row r="133" spans="1:4">
      <c r="A133" s="1683" t="s">
        <v>2280</v>
      </c>
      <c r="B133" s="1683" t="s">
        <v>2281</v>
      </c>
      <c r="C133" s="864">
        <f>'110113'!G175</f>
        <v>9291475</v>
      </c>
    </row>
    <row r="134" spans="1:4">
      <c r="A134" s="1683" t="s">
        <v>2282</v>
      </c>
      <c r="B134" s="1683" t="s">
        <v>2283</v>
      </c>
      <c r="C134" s="864">
        <f>'110113'!G176</f>
        <v>420753035</v>
      </c>
    </row>
    <row r="135" spans="1:4">
      <c r="A135" s="1683" t="s">
        <v>2284</v>
      </c>
      <c r="B135" s="1683" t="s">
        <v>2285</v>
      </c>
      <c r="C135" s="864">
        <f>'110113'!G178+'110113'!G180</f>
        <v>1748980</v>
      </c>
    </row>
    <row r="136" spans="1:4">
      <c r="A136" s="1682" t="s">
        <v>2286</v>
      </c>
      <c r="B136" s="1683" t="s">
        <v>2897</v>
      </c>
      <c r="C136" s="864">
        <f>SUM(C132:C135)</f>
        <v>431793490</v>
      </c>
    </row>
    <row r="137" spans="1:4">
      <c r="A137" s="1683"/>
      <c r="B137" s="1683"/>
      <c r="C137" s="864">
        <f>'110113'!G182</f>
        <v>431793490</v>
      </c>
      <c r="D137" s="2541">
        <f>+C136-C137</f>
        <v>0</v>
      </c>
    </row>
    <row r="138" spans="1:4">
      <c r="A138" s="1686" t="s">
        <v>977</v>
      </c>
      <c r="B138" s="1683" t="s">
        <v>978</v>
      </c>
      <c r="C138" s="1690">
        <f>C136+C129+C121+C106+C97</f>
        <v>2558799909</v>
      </c>
    </row>
    <row r="139" spans="1:4">
      <c r="C139" s="1689">
        <f>'110113'!G228</f>
        <v>2558799909</v>
      </c>
      <c r="D139" s="2542">
        <f>+C138-C139</f>
        <v>0</v>
      </c>
    </row>
    <row r="141" spans="1:4" ht="18">
      <c r="A141" s="1685" t="s">
        <v>2287</v>
      </c>
      <c r="B141" s="1685"/>
      <c r="C141" s="1685"/>
      <c r="D141" s="2543"/>
    </row>
    <row r="142" spans="1:4" ht="18">
      <c r="A142" s="1685" t="s">
        <v>2288</v>
      </c>
      <c r="B142" s="1685"/>
      <c r="C142" s="1685"/>
      <c r="D142" s="2543"/>
    </row>
    <row r="145" spans="1:3">
      <c r="A145" s="1683"/>
      <c r="B145" s="1686" t="s">
        <v>4430</v>
      </c>
    </row>
    <row r="146" spans="1:3">
      <c r="A146" s="1683"/>
      <c r="B146" s="1686" t="s">
        <v>2891</v>
      </c>
      <c r="C146" s="1686" t="str">
        <f>$C$16</f>
        <v>12/31/2014</v>
      </c>
    </row>
    <row r="147" spans="1:3">
      <c r="A147" s="1686" t="s">
        <v>2289</v>
      </c>
      <c r="B147" s="1682"/>
      <c r="C147" s="1682"/>
    </row>
    <row r="148" spans="1:3">
      <c r="A148" s="1683" t="s">
        <v>2290</v>
      </c>
      <c r="B148" s="1683" t="s">
        <v>2291</v>
      </c>
      <c r="C148" s="1692">
        <f>'114117'!I23</f>
        <v>524941761</v>
      </c>
    </row>
    <row r="149" spans="1:3">
      <c r="A149" s="854" t="s">
        <v>2292</v>
      </c>
      <c r="C149" s="1103"/>
    </row>
    <row r="150" spans="1:3">
      <c r="A150" s="1683" t="s">
        <v>2293</v>
      </c>
      <c r="B150" s="1683" t="s">
        <v>2294</v>
      </c>
      <c r="C150" s="1692">
        <f>'114117'!I25</f>
        <v>324360468</v>
      </c>
    </row>
    <row r="151" spans="1:3">
      <c r="A151" s="1683" t="s">
        <v>2295</v>
      </c>
      <c r="B151" s="1683" t="s">
        <v>2328</v>
      </c>
      <c r="C151" s="1692">
        <f>'114117'!I26</f>
        <v>41611895</v>
      </c>
    </row>
    <row r="152" spans="1:3">
      <c r="A152" s="1683" t="s">
        <v>2329</v>
      </c>
      <c r="B152" s="1683" t="s">
        <v>2330</v>
      </c>
      <c r="C152" s="1692">
        <f>'114117'!I27</f>
        <v>35298189</v>
      </c>
    </row>
    <row r="153" spans="1:3">
      <c r="A153" s="1683" t="s">
        <v>3574</v>
      </c>
      <c r="B153" s="1683" t="s">
        <v>3575</v>
      </c>
      <c r="C153" s="1692">
        <f>'114117'!I29</f>
        <v>3438435</v>
      </c>
    </row>
    <row r="154" spans="1:3">
      <c r="A154" s="1683" t="s">
        <v>3576</v>
      </c>
      <c r="B154" s="1683" t="s">
        <v>3577</v>
      </c>
      <c r="C154" s="1692">
        <f>'114117'!I30</f>
        <v>0</v>
      </c>
    </row>
    <row r="155" spans="1:3">
      <c r="A155" s="1683" t="s">
        <v>3578</v>
      </c>
      <c r="B155" s="1683" t="s">
        <v>3579</v>
      </c>
      <c r="C155" s="1692">
        <f>'114117'!I31</f>
        <v>0</v>
      </c>
    </row>
    <row r="156" spans="1:3">
      <c r="A156" s="1683" t="s">
        <v>3580</v>
      </c>
      <c r="B156" s="1683" t="s">
        <v>3581</v>
      </c>
      <c r="C156" s="1692">
        <f>'114117'!I32</f>
        <v>0</v>
      </c>
    </row>
    <row r="157" spans="1:3">
      <c r="A157" s="1683" t="s">
        <v>3582</v>
      </c>
      <c r="B157" s="1683" t="s">
        <v>3583</v>
      </c>
      <c r="C157" s="1692">
        <f>'114117'!I35</f>
        <v>40876416</v>
      </c>
    </row>
    <row r="158" spans="1:3">
      <c r="A158" s="1683" t="s">
        <v>3584</v>
      </c>
      <c r="B158" s="1683" t="s">
        <v>3585</v>
      </c>
      <c r="C158" s="1692">
        <f>'114117'!I36+'114117'!I37+'114117'!I38-'114117'!I39</f>
        <v>20308800</v>
      </c>
    </row>
    <row r="159" spans="1:3">
      <c r="A159" s="1683" t="s">
        <v>3586</v>
      </c>
      <c r="B159" s="1683" t="s">
        <v>3587</v>
      </c>
      <c r="C159" s="1692"/>
    </row>
    <row r="160" spans="1:3">
      <c r="A160" s="1683" t="s">
        <v>3588</v>
      </c>
      <c r="B160" s="1683" t="s">
        <v>3589</v>
      </c>
      <c r="C160" s="1692">
        <f>+'114117'!I42</f>
        <v>12102</v>
      </c>
    </row>
    <row r="161" spans="1:3">
      <c r="A161" s="1682" t="s">
        <v>3590</v>
      </c>
      <c r="B161" s="854" t="s">
        <v>2897</v>
      </c>
      <c r="C161" s="1103">
        <f>SUM(C150:C158)-C159+C160</f>
        <v>465906305</v>
      </c>
    </row>
    <row r="162" spans="1:3">
      <c r="A162" s="1682" t="s">
        <v>3591</v>
      </c>
      <c r="B162" s="854" t="s">
        <v>2897</v>
      </c>
      <c r="C162" s="1103">
        <f>C148-C161</f>
        <v>59035456</v>
      </c>
    </row>
    <row r="163" spans="1:3">
      <c r="A163" s="1683"/>
      <c r="B163" s="1683"/>
      <c r="C163" s="1692"/>
    </row>
    <row r="164" spans="1:3">
      <c r="A164" s="1683" t="s">
        <v>3592</v>
      </c>
      <c r="B164" s="1683" t="s">
        <v>3593</v>
      </c>
      <c r="C164" s="1692"/>
    </row>
    <row r="165" spans="1:3">
      <c r="A165" s="1683"/>
      <c r="B165" s="1683"/>
      <c r="C165" s="1692"/>
    </row>
    <row r="166" spans="1:3">
      <c r="A166" s="1682" t="s">
        <v>3594</v>
      </c>
      <c r="B166" s="854" t="s">
        <v>2897</v>
      </c>
      <c r="C166" s="1103">
        <f>C162+C163-C164+C165</f>
        <v>59035456</v>
      </c>
    </row>
    <row r="167" spans="1:3">
      <c r="C167" s="1103"/>
    </row>
    <row r="168" spans="1:3">
      <c r="A168" s="1686" t="s">
        <v>3595</v>
      </c>
      <c r="B168" s="1682"/>
      <c r="C168" s="1103"/>
    </row>
    <row r="169" spans="1:3">
      <c r="A169" s="1683" t="s">
        <v>2290</v>
      </c>
      <c r="B169" s="1683" t="s">
        <v>3596</v>
      </c>
      <c r="C169" s="1692">
        <f>'114117'!K23</f>
        <v>212226718</v>
      </c>
    </row>
    <row r="170" spans="1:3">
      <c r="A170" s="854" t="s">
        <v>2292</v>
      </c>
      <c r="C170" s="1103"/>
    </row>
    <row r="171" spans="1:3">
      <c r="A171" s="1683" t="s">
        <v>2293</v>
      </c>
      <c r="B171" s="1683" t="s">
        <v>3597</v>
      </c>
      <c r="C171" s="1692">
        <f>'114117'!K25</f>
        <v>144181950</v>
      </c>
    </row>
    <row r="172" spans="1:3">
      <c r="A172" s="1683" t="s">
        <v>2295</v>
      </c>
      <c r="B172" s="1683" t="s">
        <v>3598</v>
      </c>
      <c r="C172" s="1692">
        <f>'114117'!K26</f>
        <v>9919741</v>
      </c>
    </row>
    <row r="173" spans="1:3">
      <c r="A173" s="1683" t="s">
        <v>2329</v>
      </c>
      <c r="B173" s="1683" t="s">
        <v>3599</v>
      </c>
      <c r="C173" s="1692">
        <f>'114117'!K27</f>
        <v>14157768</v>
      </c>
    </row>
    <row r="174" spans="1:3">
      <c r="A174" s="1683" t="s">
        <v>3574</v>
      </c>
      <c r="B174" s="1683" t="s">
        <v>3600</v>
      </c>
      <c r="C174" s="864">
        <f>'114117'!K29</f>
        <v>1673204</v>
      </c>
    </row>
    <row r="175" spans="1:3">
      <c r="A175" s="1683" t="s">
        <v>3576</v>
      </c>
      <c r="B175" s="1683" t="s">
        <v>3601</v>
      </c>
      <c r="C175" s="864">
        <f>'114117'!K30</f>
        <v>0</v>
      </c>
    </row>
    <row r="176" spans="1:3">
      <c r="A176" s="1683" t="s">
        <v>3578</v>
      </c>
      <c r="B176" s="1683" t="s">
        <v>3602</v>
      </c>
      <c r="C176" s="864">
        <f>'114117'!K31</f>
        <v>0</v>
      </c>
    </row>
    <row r="177" spans="1:4">
      <c r="A177" s="1683" t="s">
        <v>3411</v>
      </c>
      <c r="B177" s="1683" t="s">
        <v>1052</v>
      </c>
      <c r="C177" s="864">
        <f>'114117'!K32</f>
        <v>0</v>
      </c>
    </row>
    <row r="178" spans="1:4">
      <c r="A178" s="1683" t="s">
        <v>3582</v>
      </c>
      <c r="B178" s="1683" t="s">
        <v>984</v>
      </c>
      <c r="C178" s="864">
        <f>'114117'!K35</f>
        <v>16663886</v>
      </c>
    </row>
    <row r="179" spans="1:4">
      <c r="A179" s="1683" t="s">
        <v>3584</v>
      </c>
      <c r="B179" s="1683" t="s">
        <v>985</v>
      </c>
      <c r="C179" s="864">
        <f>'114117'!K36+'114117'!K37+'114117'!K38-'114117'!K39</f>
        <v>5932408</v>
      </c>
    </row>
    <row r="180" spans="1:4">
      <c r="A180" s="1683" t="s">
        <v>3586</v>
      </c>
      <c r="B180" s="1683" t="s">
        <v>986</v>
      </c>
      <c r="C180" s="864"/>
    </row>
    <row r="181" spans="1:4">
      <c r="A181" s="1683" t="s">
        <v>3588</v>
      </c>
      <c r="B181" s="1683" t="s">
        <v>1985</v>
      </c>
      <c r="C181" s="864"/>
    </row>
    <row r="182" spans="1:4">
      <c r="A182" s="1682" t="s">
        <v>3590</v>
      </c>
      <c r="B182" s="854" t="s">
        <v>2897</v>
      </c>
      <c r="C182" s="1103">
        <f>SUM(C171:C179)-C180+C181</f>
        <v>192528957</v>
      </c>
    </row>
    <row r="183" spans="1:4">
      <c r="A183" s="1682" t="s">
        <v>3591</v>
      </c>
      <c r="B183" s="854" t="s">
        <v>2897</v>
      </c>
      <c r="C183" s="1103">
        <f>C169-C182</f>
        <v>19697761</v>
      </c>
    </row>
    <row r="184" spans="1:4">
      <c r="A184" s="1683"/>
      <c r="B184" s="1683"/>
      <c r="C184" s="1692"/>
    </row>
    <row r="185" spans="1:4">
      <c r="A185" s="1683" t="s">
        <v>193</v>
      </c>
      <c r="B185" s="1683" t="s">
        <v>3593</v>
      </c>
      <c r="C185" s="1692"/>
    </row>
    <row r="186" spans="1:4">
      <c r="A186" s="1683"/>
      <c r="B186" s="1683"/>
      <c r="C186" s="1692"/>
    </row>
    <row r="187" spans="1:4">
      <c r="A187" s="1682" t="s">
        <v>1948</v>
      </c>
      <c r="C187" s="1103">
        <f>C183+C184-C185+C186</f>
        <v>19697761</v>
      </c>
    </row>
    <row r="188" spans="1:4">
      <c r="C188" s="1693"/>
    </row>
    <row r="189" spans="1:4">
      <c r="A189" s="1683" t="s">
        <v>1949</v>
      </c>
      <c r="B189" s="1683" t="s">
        <v>2965</v>
      </c>
      <c r="C189" s="864">
        <f>SUM('114117'!M49,'114117'!Q49,'114117'!S49,'114117'!U49)</f>
        <v>0</v>
      </c>
    </row>
    <row r="191" spans="1:4">
      <c r="A191" s="1682" t="s">
        <v>2966</v>
      </c>
      <c r="B191" s="1683" t="s">
        <v>2967</v>
      </c>
      <c r="C191" s="1694">
        <f>C166+C187+C189</f>
        <v>78733217</v>
      </c>
    </row>
    <row r="192" spans="1:4">
      <c r="A192" s="1683"/>
      <c r="B192" s="1682"/>
      <c r="C192" s="1690">
        <f>'114117'!G49</f>
        <v>78733217</v>
      </c>
      <c r="D192" s="2542">
        <f>+C191-C192</f>
        <v>0</v>
      </c>
    </row>
    <row r="194" spans="1:3" ht="18">
      <c r="A194" s="1685" t="s">
        <v>2287</v>
      </c>
      <c r="B194" s="1685"/>
      <c r="C194" s="1685"/>
    </row>
    <row r="195" spans="1:3" ht="18">
      <c r="A195" s="1685" t="s">
        <v>2968</v>
      </c>
      <c r="B195" s="1685"/>
      <c r="C195" s="1685"/>
    </row>
    <row r="199" spans="1:3">
      <c r="A199" s="1683"/>
      <c r="B199" s="1686" t="s">
        <v>4430</v>
      </c>
    </row>
    <row r="200" spans="1:3">
      <c r="A200" s="1683"/>
      <c r="B200" s="1686" t="s">
        <v>2891</v>
      </c>
      <c r="C200" s="1686" t="str">
        <f>$C$16</f>
        <v>12/31/2014</v>
      </c>
    </row>
    <row r="201" spans="1:3">
      <c r="A201" s="1686" t="s">
        <v>2969</v>
      </c>
      <c r="B201" s="1682"/>
      <c r="C201" s="1682"/>
    </row>
    <row r="202" spans="1:3">
      <c r="A202" s="1683" t="s">
        <v>2055</v>
      </c>
      <c r="B202" s="1683" t="s">
        <v>2056</v>
      </c>
      <c r="C202" s="864"/>
    </row>
    <row r="203" spans="1:3">
      <c r="A203" s="1683" t="s">
        <v>2057</v>
      </c>
      <c r="B203" s="1683" t="s">
        <v>2058</v>
      </c>
      <c r="C203" s="864"/>
    </row>
    <row r="204" spans="1:3">
      <c r="A204" s="1683" t="s">
        <v>1093</v>
      </c>
      <c r="B204" s="1683" t="s">
        <v>1094</v>
      </c>
      <c r="C204" s="864"/>
    </row>
    <row r="205" spans="1:3">
      <c r="A205" s="1683" t="s">
        <v>1095</v>
      </c>
      <c r="B205" s="1683" t="s">
        <v>1096</v>
      </c>
      <c r="C205" s="864">
        <f>'114117'!AC17</f>
        <v>12339861</v>
      </c>
    </row>
    <row r="206" spans="1:3">
      <c r="A206" s="1683" t="s">
        <v>1097</v>
      </c>
      <c r="B206" s="1683" t="s">
        <v>1098</v>
      </c>
      <c r="C206" s="864">
        <f>'114117'!AC18</f>
        <v>2536316</v>
      </c>
    </row>
    <row r="207" spans="1:3">
      <c r="A207" s="1683" t="s">
        <v>1099</v>
      </c>
      <c r="B207" s="1683" t="s">
        <v>1100</v>
      </c>
      <c r="C207" s="864">
        <f>'114117'!AC19</f>
        <v>771063</v>
      </c>
    </row>
    <row r="208" spans="1:3">
      <c r="A208" s="1683" t="s">
        <v>614</v>
      </c>
      <c r="B208" s="1683" t="s">
        <v>1894</v>
      </c>
      <c r="C208" s="864">
        <f>'114117'!AC20</f>
        <v>55091</v>
      </c>
    </row>
    <row r="209" spans="1:4">
      <c r="A209" s="1683" t="s">
        <v>1895</v>
      </c>
      <c r="B209" s="1683" t="s">
        <v>1896</v>
      </c>
      <c r="C209" s="864">
        <f>+'114117'!AC21</f>
        <v>52138</v>
      </c>
    </row>
    <row r="210" spans="1:4">
      <c r="A210" s="1682" t="s">
        <v>1897</v>
      </c>
      <c r="B210" s="854" t="s">
        <v>2897</v>
      </c>
      <c r="C210" s="1103">
        <f>SUM(C202:C209)</f>
        <v>15754469</v>
      </c>
    </row>
    <row r="211" spans="1:4">
      <c r="C211" s="1691">
        <f>'114117'!AC22</f>
        <v>15754469</v>
      </c>
      <c r="D211" s="2541">
        <f>+C210-C211</f>
        <v>0</v>
      </c>
    </row>
    <row r="212" spans="1:4">
      <c r="A212" s="1686" t="s">
        <v>1898</v>
      </c>
      <c r="B212" s="1682"/>
    </row>
    <row r="213" spans="1:4">
      <c r="A213" s="1683" t="s">
        <v>2360</v>
      </c>
      <c r="B213" s="1683" t="s">
        <v>2361</v>
      </c>
      <c r="C213" s="864">
        <f>'114117'!AC26</f>
        <v>274601</v>
      </c>
    </row>
    <row r="214" spans="1:4">
      <c r="A214" s="1683" t="s">
        <v>2362</v>
      </c>
      <c r="B214" s="1683" t="s">
        <v>2363</v>
      </c>
      <c r="C214" s="864">
        <f>'114117'!AC27</f>
        <v>-2976</v>
      </c>
    </row>
    <row r="215" spans="1:4">
      <c r="A215" s="1683" t="s">
        <v>2364</v>
      </c>
      <c r="B215" s="1683" t="s">
        <v>2365</v>
      </c>
      <c r="C215" s="864">
        <f>'114117'!AC30+'114117'!AC29</f>
        <v>21084</v>
      </c>
    </row>
    <row r="216" spans="1:4">
      <c r="A216" s="1682" t="s">
        <v>2366</v>
      </c>
      <c r="B216" s="854" t="s">
        <v>2897</v>
      </c>
      <c r="C216" s="1103">
        <f>SUM(C213:C215)</f>
        <v>292709</v>
      </c>
    </row>
    <row r="217" spans="1:4">
      <c r="C217" s="1691">
        <f>'114117'!AC31</f>
        <v>292709</v>
      </c>
      <c r="D217" s="2541">
        <f>+C216-C217</f>
        <v>0</v>
      </c>
    </row>
    <row r="218" spans="1:4">
      <c r="A218" s="1686" t="s">
        <v>2367</v>
      </c>
      <c r="B218" s="1682"/>
    </row>
    <row r="219" spans="1:4">
      <c r="A219" s="1683" t="s">
        <v>2368</v>
      </c>
      <c r="B219" s="1683" t="s">
        <v>2369</v>
      </c>
      <c r="C219" s="864">
        <f>'114117'!AC33</f>
        <v>22501</v>
      </c>
    </row>
    <row r="220" spans="1:4">
      <c r="A220" s="1683" t="s">
        <v>2370</v>
      </c>
      <c r="B220" s="1683" t="s">
        <v>4413</v>
      </c>
      <c r="C220" s="864">
        <f>'114117'!AC40-'114117'!AC33</f>
        <v>715250</v>
      </c>
    </row>
    <row r="221" spans="1:4">
      <c r="A221" s="1682" t="s">
        <v>4414</v>
      </c>
      <c r="B221" s="854" t="s">
        <v>2897</v>
      </c>
      <c r="C221" s="1103">
        <f>C219+C220</f>
        <v>737751</v>
      </c>
    </row>
    <row r="222" spans="1:4">
      <c r="A222" s="1682" t="s">
        <v>3520</v>
      </c>
      <c r="B222" s="854" t="s">
        <v>2897</v>
      </c>
      <c r="C222" s="1103">
        <f>C210-C216-C221</f>
        <v>14724009</v>
      </c>
    </row>
    <row r="223" spans="1:4">
      <c r="C223" s="1691">
        <f>+'114117'!AC41</f>
        <v>14724009</v>
      </c>
      <c r="D223" s="2541">
        <f>+C222-C223</f>
        <v>0</v>
      </c>
    </row>
    <row r="224" spans="1:4">
      <c r="A224" s="1686" t="s">
        <v>3521</v>
      </c>
      <c r="B224" s="1682"/>
    </row>
    <row r="225" spans="1:4">
      <c r="A225" s="1683" t="s">
        <v>3522</v>
      </c>
      <c r="B225" s="1683" t="s">
        <v>3523</v>
      </c>
      <c r="C225" s="864">
        <f>'114117'!AC43</f>
        <v>31347483</v>
      </c>
    </row>
    <row r="226" spans="1:4">
      <c r="A226" s="1683" t="s">
        <v>3524</v>
      </c>
      <c r="B226" s="1683" t="s">
        <v>3525</v>
      </c>
      <c r="C226" s="864">
        <f>'114117'!AC44+'114117'!AC45-'114117'!AC47</f>
        <v>1004906</v>
      </c>
    </row>
    <row r="227" spans="1:4">
      <c r="A227" s="1683" t="s">
        <v>3526</v>
      </c>
      <c r="B227" s="1683" t="s">
        <v>3527</v>
      </c>
      <c r="C227" s="864">
        <f>'114117'!AC46</f>
        <v>0</v>
      </c>
    </row>
    <row r="228" spans="1:4">
      <c r="A228" s="1683" t="s">
        <v>3528</v>
      </c>
      <c r="B228" s="1683" t="s">
        <v>3529</v>
      </c>
      <c r="C228" s="864">
        <f>'114117'!AC48</f>
        <v>80079</v>
      </c>
    </row>
    <row r="229" spans="1:4">
      <c r="A229" s="1683" t="s">
        <v>3530</v>
      </c>
      <c r="B229" s="1683" t="s">
        <v>3531</v>
      </c>
      <c r="C229" s="864">
        <f>'114117'!AC49-'114117'!AC50</f>
        <v>895255</v>
      </c>
    </row>
    <row r="230" spans="1:4">
      <c r="A230" s="1682" t="s">
        <v>3532</v>
      </c>
      <c r="B230" s="854" t="s">
        <v>2897</v>
      </c>
      <c r="C230" s="1103">
        <f>SUM(C228:C229)-C227+C226+C225</f>
        <v>33327723</v>
      </c>
    </row>
    <row r="231" spans="1:4">
      <c r="A231" s="1682" t="s">
        <v>3533</v>
      </c>
      <c r="B231" s="854" t="s">
        <v>2897</v>
      </c>
      <c r="C231" s="1103">
        <f>C191+C222-C230</f>
        <v>60129503</v>
      </c>
    </row>
    <row r="232" spans="1:4">
      <c r="C232" s="1691">
        <f>'114117'!AC52</f>
        <v>60129503</v>
      </c>
      <c r="D232" s="2541">
        <f>+C231-C232</f>
        <v>0</v>
      </c>
    </row>
    <row r="233" spans="1:4">
      <c r="A233" s="1686" t="s">
        <v>2325</v>
      </c>
      <c r="B233" s="1682"/>
    </row>
    <row r="234" spans="1:4">
      <c r="A234" s="1683" t="s">
        <v>2326</v>
      </c>
      <c r="B234" s="1683" t="s">
        <v>3536</v>
      </c>
      <c r="C234" s="864">
        <f>'114117'!AC54</f>
        <v>0</v>
      </c>
    </row>
    <row r="235" spans="1:4">
      <c r="A235" s="1683" t="s">
        <v>3603</v>
      </c>
      <c r="B235" s="1683" t="s">
        <v>3604</v>
      </c>
      <c r="C235" s="864">
        <f>'114117'!AC55</f>
        <v>0</v>
      </c>
    </row>
    <row r="236" spans="1:4">
      <c r="A236" s="1683" t="s">
        <v>3605</v>
      </c>
      <c r="B236" s="1683" t="s">
        <v>3606</v>
      </c>
      <c r="C236" s="864">
        <f>'114117'!AC57</f>
        <v>0</v>
      </c>
    </row>
    <row r="237" spans="1:4">
      <c r="A237" s="1682" t="s">
        <v>3607</v>
      </c>
      <c r="B237" s="854" t="s">
        <v>2897</v>
      </c>
      <c r="C237" s="854">
        <f>C234-C235-C236</f>
        <v>0</v>
      </c>
    </row>
    <row r="239" spans="1:4">
      <c r="A239" s="1690" t="s">
        <v>3608</v>
      </c>
      <c r="B239" s="1683" t="s">
        <v>2897</v>
      </c>
      <c r="C239" s="1690">
        <f>C231+C237</f>
        <v>60129503</v>
      </c>
    </row>
    <row r="240" spans="1:4" ht="18">
      <c r="A240" s="1695"/>
      <c r="B240" s="1690"/>
      <c r="C240" s="1690">
        <f>'114117'!AC59</f>
        <v>60129503</v>
      </c>
      <c r="D240" s="2542">
        <f>+C239-C240</f>
        <v>0</v>
      </c>
    </row>
    <row r="241" spans="1:3" ht="18.75" thickBot="1">
      <c r="A241" s="1696"/>
      <c r="B241" s="1696"/>
      <c r="C241" s="1696"/>
    </row>
    <row r="242" spans="1:3" ht="18">
      <c r="A242" s="1695"/>
      <c r="B242" s="1695"/>
      <c r="C242" s="1695"/>
    </row>
    <row r="243" spans="1:3">
      <c r="A243" s="1683"/>
      <c r="B243" s="1682"/>
    </row>
    <row r="244" spans="1:3">
      <c r="A244" s="1686" t="s">
        <v>3609</v>
      </c>
      <c r="B244" s="1686"/>
    </row>
    <row r="245" spans="1:3">
      <c r="A245" s="1682"/>
      <c r="B245" s="1682"/>
    </row>
    <row r="246" spans="1:3">
      <c r="A246" s="1683" t="s">
        <v>3610</v>
      </c>
      <c r="B246" s="1683" t="s">
        <v>3611</v>
      </c>
      <c r="C246" s="1697">
        <f>'118119'!G23</f>
        <v>68630584</v>
      </c>
    </row>
    <row r="247" spans="1:3">
      <c r="A247" s="1683" t="s">
        <v>3612</v>
      </c>
      <c r="B247" s="1683" t="s">
        <v>3613</v>
      </c>
      <c r="C247" s="864">
        <f>'118119'!G38</f>
        <v>47789642</v>
      </c>
    </row>
    <row r="248" spans="1:3">
      <c r="A248" s="1683" t="s">
        <v>3614</v>
      </c>
      <c r="B248" s="1683" t="s">
        <v>3615</v>
      </c>
      <c r="C248" s="864">
        <f>-'118119'!G44</f>
        <v>0</v>
      </c>
    </row>
    <row r="249" spans="1:3">
      <c r="A249" s="1683" t="s">
        <v>3616</v>
      </c>
      <c r="B249" s="1683" t="s">
        <v>3617</v>
      </c>
      <c r="C249" s="864">
        <f>-'118119'!G51</f>
        <v>0</v>
      </c>
    </row>
    <row r="250" spans="1:3">
      <c r="A250" s="1683" t="s">
        <v>3618</v>
      </c>
      <c r="B250" s="1683" t="s">
        <v>3619</v>
      </c>
      <c r="C250" s="864">
        <f>-'118119'!G58</f>
        <v>39500000</v>
      </c>
    </row>
    <row r="251" spans="1:3">
      <c r="A251" s="1683" t="s">
        <v>3620</v>
      </c>
      <c r="B251" s="1683" t="s">
        <v>3621</v>
      </c>
      <c r="C251" s="864">
        <f>-'118119'!G31+'118119'!G37-'118119'!G59</f>
        <v>0</v>
      </c>
    </row>
    <row r="252" spans="1:3">
      <c r="A252" s="854" t="s">
        <v>3622</v>
      </c>
      <c r="B252" s="854" t="s">
        <v>2897</v>
      </c>
      <c r="C252" s="1104">
        <f>C247+C251-SUM(C248:C250)</f>
        <v>8289642</v>
      </c>
    </row>
    <row r="253" spans="1:3">
      <c r="C253" s="1104"/>
    </row>
    <row r="254" spans="1:3">
      <c r="A254" s="854" t="s">
        <v>3623</v>
      </c>
      <c r="B254" s="854" t="s">
        <v>2897</v>
      </c>
      <c r="C254" s="1104">
        <f>C246+C252</f>
        <v>76920226</v>
      </c>
    </row>
    <row r="256" spans="1:3">
      <c r="A256" s="1683" t="s">
        <v>3624</v>
      </c>
      <c r="B256" s="1683" t="s">
        <v>3625</v>
      </c>
      <c r="C256" s="864">
        <f>'118119'!G97</f>
        <v>0</v>
      </c>
    </row>
    <row r="258" spans="1:4">
      <c r="A258" s="1682" t="s">
        <v>3626</v>
      </c>
      <c r="B258" s="1683" t="s">
        <v>3627</v>
      </c>
      <c r="C258" s="2757">
        <f>C254+C256</f>
        <v>76920226</v>
      </c>
    </row>
    <row r="259" spans="1:4">
      <c r="C259" s="1690">
        <f>'118119'!G98</f>
        <v>76920226</v>
      </c>
      <c r="D259" s="2541">
        <f>+C258-C259</f>
        <v>0</v>
      </c>
    </row>
    <row r="261" spans="1:4" ht="18">
      <c r="A261" s="1685" t="s">
        <v>3628</v>
      </c>
      <c r="B261" s="1685"/>
      <c r="C261" s="1685"/>
    </row>
    <row r="262" spans="1:4" ht="18">
      <c r="A262" s="1685" t="s">
        <v>2968</v>
      </c>
      <c r="B262" s="1685"/>
      <c r="C262" s="1685"/>
    </row>
    <row r="263" spans="1:4" ht="18">
      <c r="A263" s="1685"/>
      <c r="B263" s="1685"/>
      <c r="C263" s="1685"/>
    </row>
    <row r="264" spans="1:4" ht="18">
      <c r="A264" s="1685"/>
      <c r="B264" s="1685"/>
      <c r="C264" s="1685"/>
    </row>
    <row r="265" spans="1:4" ht="18">
      <c r="A265" s="1685"/>
      <c r="B265" s="1685"/>
      <c r="C265" s="1685"/>
    </row>
    <row r="266" spans="1:4">
      <c r="A266" s="1683"/>
      <c r="B266" s="1686" t="s">
        <v>4430</v>
      </c>
    </row>
    <row r="267" spans="1:4">
      <c r="A267" s="1683"/>
      <c r="B267" s="1686" t="s">
        <v>2891</v>
      </c>
      <c r="C267" s="1686" t="str">
        <f>$C$16</f>
        <v>12/31/2014</v>
      </c>
    </row>
    <row r="268" spans="1:4">
      <c r="A268" s="1682" t="s">
        <v>3629</v>
      </c>
      <c r="B268" s="1682"/>
      <c r="C268" s="1682"/>
    </row>
    <row r="269" spans="1:4">
      <c r="A269" s="1683" t="s">
        <v>3608</v>
      </c>
      <c r="B269" s="1683" t="s">
        <v>3630</v>
      </c>
      <c r="C269" s="1697">
        <f>'120121'!E19</f>
        <v>60129503</v>
      </c>
    </row>
    <row r="270" spans="1:4">
      <c r="A270" s="1683" t="s">
        <v>3631</v>
      </c>
      <c r="B270" s="1683"/>
      <c r="C270" s="864"/>
    </row>
    <row r="271" spans="1:4">
      <c r="A271" s="1683" t="s">
        <v>3632</v>
      </c>
      <c r="B271" s="1683"/>
      <c r="C271" s="864"/>
    </row>
    <row r="272" spans="1:4">
      <c r="A272" s="1683" t="s">
        <v>3633</v>
      </c>
      <c r="B272" s="1683" t="s">
        <v>3634</v>
      </c>
      <c r="C272" s="864">
        <f>SUM('120121'!E21:E24)</f>
        <v>55572503</v>
      </c>
    </row>
    <row r="273" spans="1:4">
      <c r="A273" s="1683" t="s">
        <v>3458</v>
      </c>
      <c r="B273" s="1683" t="s">
        <v>3459</v>
      </c>
      <c r="C273" s="864">
        <f>SUM('120121'!E25:E26)</f>
        <v>23367935</v>
      </c>
    </row>
    <row r="274" spans="1:4">
      <c r="A274" s="1683" t="s">
        <v>3460</v>
      </c>
      <c r="B274" s="1683" t="s">
        <v>3461</v>
      </c>
      <c r="C274" s="864">
        <f>SUM('120121'!E27:E29)</f>
        <v>37920539</v>
      </c>
    </row>
    <row r="275" spans="1:4">
      <c r="A275" s="1683" t="s">
        <v>3462</v>
      </c>
      <c r="B275" s="1683" t="s">
        <v>3463</v>
      </c>
      <c r="C275" s="864">
        <f>'120121'!E30</f>
        <v>-9215622</v>
      </c>
    </row>
    <row r="276" spans="1:4">
      <c r="A276" s="1683" t="s">
        <v>3464</v>
      </c>
      <c r="B276" s="1683" t="s">
        <v>3465</v>
      </c>
      <c r="C276" s="864">
        <f>SUM('120121'!E31:E32)</f>
        <v>-114526564</v>
      </c>
    </row>
    <row r="277" spans="1:4">
      <c r="A277" s="1683" t="s">
        <v>3466</v>
      </c>
      <c r="B277" s="1683" t="s">
        <v>3467</v>
      </c>
      <c r="C277" s="864">
        <f>-'120121'!E33</f>
        <v>-771063</v>
      </c>
    </row>
    <row r="278" spans="1:4">
      <c r="A278" s="1683" t="s">
        <v>3468</v>
      </c>
      <c r="B278" s="1683" t="s">
        <v>3469</v>
      </c>
      <c r="C278" s="864">
        <f>-'120121'!E34</f>
        <v>-12339861</v>
      </c>
    </row>
    <row r="279" spans="1:4">
      <c r="A279" s="1683" t="s">
        <v>3470</v>
      </c>
      <c r="B279" s="1683" t="s">
        <v>3471</v>
      </c>
      <c r="C279" s="864">
        <f>'120121'!E35</f>
        <v>129315102</v>
      </c>
    </row>
    <row r="280" spans="1:4">
      <c r="A280" s="1683"/>
      <c r="B280" s="1683" t="s">
        <v>3472</v>
      </c>
      <c r="C280" s="864">
        <f>'120121'!E36</f>
        <v>-3050678</v>
      </c>
    </row>
    <row r="281" spans="1:4">
      <c r="A281" s="1683"/>
      <c r="B281" s="1683" t="s">
        <v>3473</v>
      </c>
      <c r="C281" s="864">
        <f>SUM('120121'!E37:E38)</f>
        <v>3026803</v>
      </c>
    </row>
    <row r="282" spans="1:4">
      <c r="A282" s="1683" t="s">
        <v>3474</v>
      </c>
      <c r="B282" s="1683" t="s">
        <v>2897</v>
      </c>
      <c r="C282" s="1698">
        <f>SUM(C269:C281)</f>
        <v>169428597</v>
      </c>
    </row>
    <row r="283" spans="1:4">
      <c r="A283" s="1683"/>
      <c r="B283" s="1683"/>
      <c r="C283" s="864">
        <f>'120121'!E39</f>
        <v>169428597</v>
      </c>
      <c r="D283" s="2541">
        <f>+C282-C283</f>
        <v>0</v>
      </c>
    </row>
    <row r="284" spans="1:4">
      <c r="A284" s="1682" t="s">
        <v>3475</v>
      </c>
      <c r="B284" s="1682"/>
      <c r="C284" s="864"/>
    </row>
    <row r="285" spans="1:4">
      <c r="A285" s="1683" t="s">
        <v>3476</v>
      </c>
      <c r="B285" s="1683" t="s">
        <v>3477</v>
      </c>
      <c r="C285" s="864">
        <f>'120121'!E51</f>
        <v>-127392433</v>
      </c>
    </row>
    <row r="286" spans="1:4">
      <c r="A286" s="1683" t="s">
        <v>3478</v>
      </c>
      <c r="B286" s="1683" t="s">
        <v>2169</v>
      </c>
      <c r="C286" s="864">
        <f>SUM('120121'!E52:E55)</f>
        <v>-5038965</v>
      </c>
    </row>
    <row r="287" spans="1:4">
      <c r="A287" s="1683" t="s">
        <v>2170</v>
      </c>
      <c r="B287" s="1683" t="s">
        <v>2171</v>
      </c>
      <c r="C287" s="864">
        <f>'120121'!E56</f>
        <v>0</v>
      </c>
    </row>
    <row r="288" spans="1:4">
      <c r="A288" s="1683" t="s">
        <v>2172</v>
      </c>
      <c r="B288" s="1683" t="s">
        <v>2173</v>
      </c>
      <c r="C288" s="864">
        <f>'120121'!E57</f>
        <v>0</v>
      </c>
    </row>
    <row r="289" spans="1:4">
      <c r="A289" s="1683" t="s">
        <v>2174</v>
      </c>
      <c r="B289" s="1683"/>
      <c r="C289" s="864"/>
    </row>
    <row r="290" spans="1:4">
      <c r="A290" s="1683" t="s">
        <v>2175</v>
      </c>
      <c r="B290" s="1683" t="s">
        <v>3593</v>
      </c>
      <c r="C290" s="864"/>
    </row>
    <row r="291" spans="1:4">
      <c r="A291" s="1683" t="s">
        <v>2176</v>
      </c>
      <c r="B291" s="1683" t="s">
        <v>2177</v>
      </c>
      <c r="C291" s="864">
        <f>SUM('120121'!E59:E60)</f>
        <v>0</v>
      </c>
    </row>
    <row r="292" spans="1:4">
      <c r="A292" s="1683" t="s">
        <v>2178</v>
      </c>
      <c r="B292" s="1683" t="s">
        <v>2179</v>
      </c>
      <c r="C292" s="864">
        <f>SUM('120121'!E61:E62)</f>
        <v>0</v>
      </c>
    </row>
    <row r="293" spans="1:4">
      <c r="A293" s="1683" t="s">
        <v>2180</v>
      </c>
      <c r="B293" s="1683" t="s">
        <v>2181</v>
      </c>
      <c r="C293" s="864">
        <f>SUM('120121'!E84:E86)</f>
        <v>0</v>
      </c>
    </row>
    <row r="294" spans="1:4">
      <c r="A294" s="1683" t="s">
        <v>2182</v>
      </c>
      <c r="B294" s="1683" t="s">
        <v>2189</v>
      </c>
      <c r="C294" s="864">
        <f>SUM('120121'!E87:E90)</f>
        <v>0</v>
      </c>
    </row>
    <row r="295" spans="1:4">
      <c r="A295" s="1683"/>
      <c r="B295" s="1683" t="s">
        <v>2190</v>
      </c>
      <c r="C295" s="864">
        <f>SUM('120121'!E91:E93)</f>
        <v>0</v>
      </c>
    </row>
    <row r="296" spans="1:4">
      <c r="A296" s="1683"/>
      <c r="B296" s="1683"/>
      <c r="C296" s="864"/>
    </row>
    <row r="297" spans="1:4">
      <c r="A297" s="1683" t="s">
        <v>2191</v>
      </c>
      <c r="B297" s="1683" t="s">
        <v>2897</v>
      </c>
      <c r="C297" s="1698">
        <f>SUM(C285:C296)</f>
        <v>-132431398</v>
      </c>
    </row>
    <row r="298" spans="1:4">
      <c r="A298" s="1683"/>
      <c r="B298" s="1683"/>
      <c r="C298" s="864">
        <f>'120121'!E95</f>
        <v>-132431398</v>
      </c>
      <c r="D298" s="2541">
        <f>+C297-C298</f>
        <v>0</v>
      </c>
    </row>
    <row r="299" spans="1:4">
      <c r="A299" s="1682" t="s">
        <v>2192</v>
      </c>
      <c r="B299" s="1682"/>
      <c r="C299" s="864"/>
    </row>
    <row r="300" spans="1:4">
      <c r="A300" s="1683" t="s">
        <v>2193</v>
      </c>
      <c r="B300" s="1683"/>
      <c r="C300" s="864"/>
    </row>
    <row r="301" spans="1:4">
      <c r="A301" s="1683" t="s">
        <v>2194</v>
      </c>
      <c r="B301" s="1683" t="s">
        <v>2195</v>
      </c>
      <c r="C301" s="864">
        <f>'120121'!E99+SUM('120121'!E102:E103)+'120121'!E111+SUM('120121'!E114:E115)</f>
        <v>0</v>
      </c>
    </row>
    <row r="302" spans="1:4">
      <c r="A302" s="1683" t="s">
        <v>2196</v>
      </c>
      <c r="B302" s="1683" t="s">
        <v>2197</v>
      </c>
      <c r="C302" s="864">
        <f>'120121'!E101+'120121'!E113</f>
        <v>0</v>
      </c>
    </row>
    <row r="303" spans="1:4">
      <c r="A303" s="1683" t="s">
        <v>2198</v>
      </c>
      <c r="B303" s="1683" t="s">
        <v>2199</v>
      </c>
      <c r="C303" s="864">
        <f>'120121'!E100+'120121'!E112</f>
        <v>0</v>
      </c>
    </row>
    <row r="304" spans="1:4">
      <c r="A304" s="1683" t="s">
        <v>2200</v>
      </c>
      <c r="B304" s="1683" t="s">
        <v>4059</v>
      </c>
      <c r="C304" s="864">
        <f>SUM('120121'!E104,'120121'!E116)</f>
        <v>7043683</v>
      </c>
    </row>
    <row r="305" spans="1:4">
      <c r="A305" s="1683" t="s">
        <v>4060</v>
      </c>
      <c r="B305" s="1683" t="s">
        <v>2428</v>
      </c>
      <c r="C305" s="864">
        <f>'120121'!E118+'120121'!E119</f>
        <v>-39500000</v>
      </c>
    </row>
    <row r="306" spans="1:4">
      <c r="A306" s="1683" t="s">
        <v>2490</v>
      </c>
      <c r="B306" s="1683" t="s">
        <v>2491</v>
      </c>
      <c r="C306" s="864">
        <f>SUM('120121'!E105:E107)+'120121'!E117</f>
        <v>0</v>
      </c>
    </row>
    <row r="307" spans="1:4">
      <c r="A307" s="1683"/>
      <c r="B307" s="1683"/>
      <c r="C307" s="864"/>
    </row>
    <row r="308" spans="1:4">
      <c r="A308" s="1683"/>
      <c r="B308" s="1683"/>
      <c r="C308" s="864"/>
    </row>
    <row r="309" spans="1:4">
      <c r="A309" s="1683" t="s">
        <v>2492</v>
      </c>
      <c r="B309" s="1683" t="s">
        <v>2897</v>
      </c>
      <c r="C309" s="1698">
        <f>SUM(C301:C308)</f>
        <v>-32456317</v>
      </c>
    </row>
    <row r="310" spans="1:4">
      <c r="A310" s="1683"/>
      <c r="B310" s="1683"/>
      <c r="C310" s="864">
        <f>'120121'!E121</f>
        <v>-32456317</v>
      </c>
      <c r="D310" s="2541">
        <f>+C309-C310</f>
        <v>0</v>
      </c>
    </row>
    <row r="311" spans="1:4">
      <c r="A311" s="1683" t="s">
        <v>2493</v>
      </c>
      <c r="B311" s="1683" t="s">
        <v>2897</v>
      </c>
      <c r="C311" s="864">
        <f>(C309+C297)+C282</f>
        <v>4540882</v>
      </c>
    </row>
    <row r="312" spans="1:4">
      <c r="A312" s="1683"/>
      <c r="B312" s="1683"/>
      <c r="C312" s="864"/>
    </row>
    <row r="313" spans="1:4">
      <c r="A313" s="1683" t="s">
        <v>2494</v>
      </c>
      <c r="B313" s="1683" t="s">
        <v>2495</v>
      </c>
      <c r="C313" s="864">
        <f>'120121'!E126</f>
        <v>138613</v>
      </c>
    </row>
    <row r="314" spans="1:4">
      <c r="A314" s="1683"/>
      <c r="B314" s="1683"/>
      <c r="C314" s="864"/>
    </row>
    <row r="315" spans="1:4">
      <c r="A315" s="1682" t="s">
        <v>2496</v>
      </c>
      <c r="B315" s="1683" t="s">
        <v>2497</v>
      </c>
      <c r="C315" s="1690">
        <f>C313+C311</f>
        <v>4679495</v>
      </c>
    </row>
    <row r="316" spans="1:4">
      <c r="C316" s="1689">
        <f>'120121'!E128</f>
        <v>4679495</v>
      </c>
      <c r="D316" s="2542">
        <f>+C315-C316</f>
        <v>0</v>
      </c>
    </row>
    <row r="318" spans="1:4" ht="18">
      <c r="A318" s="1685" t="s">
        <v>2498</v>
      </c>
      <c r="B318" s="1363"/>
      <c r="C318" s="1363"/>
    </row>
    <row r="322" spans="1:4">
      <c r="A322" s="1683"/>
      <c r="B322" s="1686" t="s">
        <v>4430</v>
      </c>
    </row>
    <row r="323" spans="1:4">
      <c r="A323" s="1683"/>
      <c r="B323" s="1686" t="s">
        <v>2891</v>
      </c>
      <c r="C323" s="1686" t="str">
        <f>$C$16</f>
        <v>12/31/2014</v>
      </c>
    </row>
    <row r="324" spans="1:4">
      <c r="A324" s="1686" t="s">
        <v>2499</v>
      </c>
      <c r="B324" s="1682"/>
      <c r="C324" s="1682"/>
    </row>
    <row r="325" spans="1:4">
      <c r="A325" s="1683" t="s">
        <v>2500</v>
      </c>
      <c r="B325" s="1683" t="s">
        <v>2501</v>
      </c>
      <c r="C325" s="1697">
        <f>'300301'!D21</f>
        <v>280647871.77999997</v>
      </c>
    </row>
    <row r="326" spans="1:4">
      <c r="A326" s="1683" t="s">
        <v>2502</v>
      </c>
      <c r="B326" s="1683" t="s">
        <v>2503</v>
      </c>
      <c r="C326" s="864">
        <f>'300301'!D23</f>
        <v>158959184.67000002</v>
      </c>
    </row>
    <row r="327" spans="1:4">
      <c r="A327" s="1683" t="s">
        <v>2504</v>
      </c>
      <c r="B327" s="1683" t="s">
        <v>2505</v>
      </c>
      <c r="C327" s="864">
        <f>'300301'!D24</f>
        <v>18188129.48</v>
      </c>
    </row>
    <row r="328" spans="1:4">
      <c r="A328" s="1683" t="s">
        <v>2506</v>
      </c>
      <c r="B328" s="1683" t="s">
        <v>2507</v>
      </c>
      <c r="C328" s="864">
        <f>SUM('300301'!D25:D28)</f>
        <v>16773893.009999998</v>
      </c>
    </row>
    <row r="329" spans="1:4">
      <c r="A329" s="1682" t="s">
        <v>2508</v>
      </c>
      <c r="B329" s="1683" t="s">
        <v>2897</v>
      </c>
      <c r="C329" s="864">
        <f>SUM(C325:C328)</f>
        <v>474569078.94</v>
      </c>
    </row>
    <row r="330" spans="1:4">
      <c r="A330" s="1683" t="s">
        <v>2509</v>
      </c>
      <c r="B330" s="1683" t="s">
        <v>2510</v>
      </c>
      <c r="C330" s="864">
        <f>'300301'!D30</f>
        <v>26807124.739999998</v>
      </c>
    </row>
    <row r="331" spans="1:4">
      <c r="A331" s="1683" t="s">
        <v>2511</v>
      </c>
      <c r="B331" s="1683" t="s">
        <v>2512</v>
      </c>
      <c r="C331" s="864">
        <f>'300301'!D45-'300301'!D32</f>
        <v>23565556.880000003</v>
      </c>
    </row>
    <row r="332" spans="1:4">
      <c r="A332" s="1682" t="s">
        <v>2513</v>
      </c>
      <c r="B332" s="1683" t="s">
        <v>2514</v>
      </c>
      <c r="C332" s="1697">
        <f>SUM(C329:C331)</f>
        <v>524941760.56</v>
      </c>
    </row>
    <row r="333" spans="1:4">
      <c r="A333" s="1683"/>
      <c r="B333" s="1682"/>
      <c r="C333" s="864">
        <f>'300301'!D46</f>
        <v>524941760.56</v>
      </c>
      <c r="D333" s="2541">
        <f>+C332-C333</f>
        <v>0</v>
      </c>
    </row>
    <row r="334" spans="1:4">
      <c r="A334" s="1686" t="s">
        <v>2515</v>
      </c>
      <c r="B334" s="1682"/>
      <c r="C334" s="864"/>
    </row>
    <row r="335" spans="1:4">
      <c r="A335" s="1683" t="s">
        <v>2500</v>
      </c>
      <c r="B335" s="1683" t="s">
        <v>2516</v>
      </c>
      <c r="C335" s="864">
        <f>'300301'!F21</f>
        <v>1625933.0249999999</v>
      </c>
    </row>
    <row r="336" spans="1:4">
      <c r="A336" s="1683" t="s">
        <v>2502</v>
      </c>
      <c r="B336" s="1683" t="s">
        <v>2517</v>
      </c>
      <c r="C336" s="864">
        <f>'300301'!F23</f>
        <v>1822576.621</v>
      </c>
    </row>
    <row r="337" spans="1:4">
      <c r="A337" s="1683" t="s">
        <v>2504</v>
      </c>
      <c r="B337" s="1683" t="s">
        <v>2518</v>
      </c>
      <c r="C337" s="864">
        <f>'300301'!F24</f>
        <v>416290.424</v>
      </c>
    </row>
    <row r="338" spans="1:4">
      <c r="A338" s="1683" t="s">
        <v>2506</v>
      </c>
      <c r="B338" s="1683" t="s">
        <v>2519</v>
      </c>
      <c r="C338" s="864">
        <f>SUM('300301'!F25:F28)</f>
        <v>118290.16800000001</v>
      </c>
    </row>
    <row r="339" spans="1:4">
      <c r="A339" s="1682" t="s">
        <v>2520</v>
      </c>
      <c r="B339" s="1683" t="s">
        <v>2897</v>
      </c>
      <c r="C339" s="864">
        <f>SUM(C335:C338)</f>
        <v>3983090.2379999999</v>
      </c>
    </row>
    <row r="340" spans="1:4">
      <c r="A340" s="1683" t="s">
        <v>2509</v>
      </c>
      <c r="B340" s="1683" t="s">
        <v>2521</v>
      </c>
      <c r="C340" s="864">
        <f>'300301'!F30</f>
        <v>273317.81900000002</v>
      </c>
    </row>
    <row r="341" spans="1:4">
      <c r="A341" s="1682" t="s">
        <v>407</v>
      </c>
      <c r="B341" s="1683" t="s">
        <v>408</v>
      </c>
      <c r="C341" s="864">
        <f>SUM(C339:C340)</f>
        <v>4256408.057</v>
      </c>
    </row>
    <row r="342" spans="1:4">
      <c r="A342" s="1363"/>
      <c r="B342" s="1681"/>
      <c r="C342" s="864">
        <f>'300301'!F33</f>
        <v>4256408.057</v>
      </c>
      <c r="D342" s="2541">
        <f>+C341-C342</f>
        <v>0</v>
      </c>
    </row>
    <row r="343" spans="1:4">
      <c r="A343" s="1681" t="s">
        <v>409</v>
      </c>
      <c r="B343" s="1363"/>
      <c r="C343" s="1699"/>
    </row>
    <row r="344" spans="1:4">
      <c r="A344" s="1683" t="s">
        <v>2500</v>
      </c>
      <c r="B344" s="1683" t="s">
        <v>1989</v>
      </c>
      <c r="C344" s="864">
        <f>'300301'!H21</f>
        <v>195446</v>
      </c>
    </row>
    <row r="345" spans="1:4">
      <c r="A345" s="1683" t="s">
        <v>2502</v>
      </c>
      <c r="B345" s="1683" t="s">
        <v>1990</v>
      </c>
      <c r="C345" s="864">
        <f>'300301'!H23</f>
        <v>30667.166666666672</v>
      </c>
    </row>
    <row r="346" spans="1:4">
      <c r="A346" s="1683" t="s">
        <v>2504</v>
      </c>
      <c r="B346" s="1683" t="s">
        <v>1991</v>
      </c>
      <c r="C346" s="864">
        <f>'300301'!H24</f>
        <v>115.75</v>
      </c>
    </row>
    <row r="347" spans="1:4">
      <c r="A347" s="1683" t="s">
        <v>2506</v>
      </c>
      <c r="B347" s="1683" t="s">
        <v>1992</v>
      </c>
      <c r="C347" s="864">
        <f>SUM('300301'!H25:H28)</f>
        <v>579.25</v>
      </c>
    </row>
    <row r="348" spans="1:4">
      <c r="A348" s="1682" t="s">
        <v>1993</v>
      </c>
      <c r="B348" s="1683" t="s">
        <v>2897</v>
      </c>
      <c r="C348" s="864">
        <f>SUM(C344:C347)</f>
        <v>226808.16666666669</v>
      </c>
    </row>
    <row r="349" spans="1:4">
      <c r="A349" s="1683" t="s">
        <v>2509</v>
      </c>
      <c r="B349" s="1683" t="s">
        <v>1994</v>
      </c>
      <c r="C349" s="864">
        <f>'300301'!H30</f>
        <v>3</v>
      </c>
    </row>
    <row r="350" spans="1:4">
      <c r="A350" s="1682" t="s">
        <v>4081</v>
      </c>
      <c r="B350" s="1683" t="s">
        <v>4082</v>
      </c>
      <c r="C350" s="864">
        <f>C348+C349</f>
        <v>226811.16666666669</v>
      </c>
    </row>
    <row r="351" spans="1:4">
      <c r="C351" s="1691">
        <f>'300301'!H33</f>
        <v>226811.16666666669</v>
      </c>
      <c r="D351" s="2541">
        <f>+C350-C351</f>
        <v>0</v>
      </c>
    </row>
    <row r="352" spans="1:4" ht="18">
      <c r="A352" s="1685" t="s">
        <v>4083</v>
      </c>
      <c r="B352" s="1685"/>
      <c r="C352" s="1685"/>
    </row>
    <row r="353" spans="1:3">
      <c r="A353" s="1686" t="s">
        <v>4084</v>
      </c>
    </row>
    <row r="354" spans="1:3">
      <c r="A354" s="1683" t="s">
        <v>4085</v>
      </c>
      <c r="B354" s="1683" t="s">
        <v>2897</v>
      </c>
      <c r="C354" s="1700">
        <f>C325/C344</f>
        <v>1435.9356128035363</v>
      </c>
    </row>
    <row r="355" spans="1:3">
      <c r="A355" s="1683" t="s">
        <v>4086</v>
      </c>
      <c r="B355" s="1683" t="s">
        <v>2897</v>
      </c>
      <c r="C355" s="864">
        <f>(+C335*1000)/C344</f>
        <v>8319.0908230406349</v>
      </c>
    </row>
    <row r="356" spans="1:3">
      <c r="A356" s="1683" t="s">
        <v>4087</v>
      </c>
      <c r="B356" s="1683" t="s">
        <v>2897</v>
      </c>
      <c r="C356" s="1701">
        <f>(+C325*100)/(C335*1000)</f>
        <v>17.260727684647403</v>
      </c>
    </row>
    <row r="357" spans="1:3">
      <c r="A357" s="1683"/>
      <c r="B357" s="1683"/>
      <c r="C357" s="864"/>
    </row>
    <row r="358" spans="1:3">
      <c r="A358" s="1686" t="s">
        <v>4088</v>
      </c>
      <c r="B358" s="1683"/>
      <c r="C358" s="864"/>
    </row>
    <row r="359" spans="1:3">
      <c r="A359" s="1683" t="s">
        <v>4085</v>
      </c>
      <c r="B359" s="1683" t="s">
        <v>2897</v>
      </c>
      <c r="C359" s="1700">
        <f>C326/C345</f>
        <v>5183.3671626006098</v>
      </c>
    </row>
    <row r="360" spans="1:3">
      <c r="A360" s="1683" t="s">
        <v>4086</v>
      </c>
      <c r="B360" s="1683" t="s">
        <v>2897</v>
      </c>
      <c r="C360" s="864">
        <f>(+C336*1000)/C345</f>
        <v>59430.877355260505</v>
      </c>
    </row>
    <row r="361" spans="1:3">
      <c r="A361" s="1683" t="s">
        <v>4087</v>
      </c>
      <c r="B361" s="1683" t="s">
        <v>2897</v>
      </c>
      <c r="C361" s="1701">
        <f>(+C326*100)/(C336*1000)</f>
        <v>8.7216736371161883</v>
      </c>
    </row>
    <row r="362" spans="1:3">
      <c r="A362" s="1683"/>
      <c r="B362" s="1683"/>
      <c r="C362" s="1701"/>
    </row>
    <row r="363" spans="1:3">
      <c r="A363" s="1686" t="s">
        <v>4089</v>
      </c>
      <c r="B363" s="1683"/>
      <c r="C363" s="1701"/>
    </row>
    <row r="364" spans="1:3">
      <c r="A364" s="1683" t="s">
        <v>4085</v>
      </c>
      <c r="B364" s="1683" t="s">
        <v>2897</v>
      </c>
      <c r="C364" s="1700">
        <f>C327/C346</f>
        <v>157132.86807775378</v>
      </c>
    </row>
    <row r="365" spans="1:3">
      <c r="A365" s="1683" t="s">
        <v>4086</v>
      </c>
      <c r="B365" s="1683" t="s">
        <v>2897</v>
      </c>
      <c r="C365" s="864">
        <f>(+C337*1000)/C346</f>
        <v>3596461.5464362851</v>
      </c>
    </row>
    <row r="366" spans="1:3">
      <c r="A366" s="1683" t="s">
        <v>4087</v>
      </c>
      <c r="B366" s="1683" t="s">
        <v>2897</v>
      </c>
      <c r="C366" s="1701">
        <f>(+C327*100)/(C337*1000)</f>
        <v>4.3690962922558123</v>
      </c>
    </row>
    <row r="368" spans="1:3" ht="18">
      <c r="A368" s="1685" t="s">
        <v>653</v>
      </c>
      <c r="B368" s="1685"/>
      <c r="C368" s="1685"/>
    </row>
    <row r="369" spans="1:4">
      <c r="A369" s="1683" t="s">
        <v>4090</v>
      </c>
      <c r="B369" s="1683" t="s">
        <v>4091</v>
      </c>
      <c r="C369" s="1697">
        <f>'320323'!E29</f>
        <v>0</v>
      </c>
    </row>
    <row r="370" spans="1:4">
      <c r="A370" s="1683" t="s">
        <v>4092</v>
      </c>
      <c r="B370" s="1683" t="s">
        <v>4093</v>
      </c>
      <c r="C370" s="864">
        <f>'320323'!E49</f>
        <v>0</v>
      </c>
    </row>
    <row r="371" spans="1:4">
      <c r="A371" s="1683" t="s">
        <v>4072</v>
      </c>
      <c r="B371" s="1683" t="s">
        <v>4065</v>
      </c>
      <c r="C371" s="864">
        <f>'320323'!K16</f>
        <v>0</v>
      </c>
    </row>
    <row r="372" spans="1:4">
      <c r="A372" s="1683" t="s">
        <v>4066</v>
      </c>
      <c r="B372" s="1683" t="s">
        <v>4067</v>
      </c>
      <c r="C372" s="864">
        <f>'320323'!K31</f>
        <v>0</v>
      </c>
    </row>
    <row r="373" spans="1:4">
      <c r="A373" s="1683" t="s">
        <v>4068</v>
      </c>
      <c r="B373" s="1683" t="s">
        <v>3562</v>
      </c>
      <c r="C373" s="864">
        <f>'320323'!K36</f>
        <v>167704531</v>
      </c>
    </row>
    <row r="374" spans="1:4">
      <c r="A374" s="1683" t="s">
        <v>3563</v>
      </c>
      <c r="B374" s="1683" t="s">
        <v>2897</v>
      </c>
      <c r="C374" s="864">
        <f>SUM(C369:C373)</f>
        <v>167704531</v>
      </c>
    </row>
    <row r="375" spans="1:4">
      <c r="A375" s="1683" t="s">
        <v>3564</v>
      </c>
      <c r="B375" s="1683" t="s">
        <v>3565</v>
      </c>
      <c r="C375" s="864">
        <f>'320323'!K57</f>
        <v>14750732</v>
      </c>
    </row>
    <row r="376" spans="1:4">
      <c r="A376" s="1683" t="s">
        <v>1519</v>
      </c>
      <c r="B376" s="1683" t="s">
        <v>1520</v>
      </c>
      <c r="C376" s="864">
        <f>'320323'!P30</f>
        <v>52867120</v>
      </c>
    </row>
    <row r="377" spans="1:4">
      <c r="A377" s="1683" t="s">
        <v>1521</v>
      </c>
      <c r="B377" s="1683" t="s">
        <v>1522</v>
      </c>
      <c r="C377" s="864">
        <f>'320323'!P38+'320323'!P45</f>
        <v>50943320</v>
      </c>
    </row>
    <row r="378" spans="1:4">
      <c r="A378" s="1683" t="s">
        <v>1523</v>
      </c>
      <c r="B378" s="1683" t="s">
        <v>1524</v>
      </c>
      <c r="C378" s="864">
        <f>'320323'!P52</f>
        <v>12914</v>
      </c>
    </row>
    <row r="379" spans="1:4">
      <c r="A379" s="1683" t="s">
        <v>1525</v>
      </c>
      <c r="B379" s="1683" t="s">
        <v>1526</v>
      </c>
      <c r="C379" s="864">
        <f>'320323'!V22</f>
        <v>79127036</v>
      </c>
    </row>
    <row r="380" spans="1:4">
      <c r="A380" s="1683" t="s">
        <v>5413</v>
      </c>
      <c r="B380" s="1683" t="s">
        <v>5412</v>
      </c>
      <c r="C380" s="864">
        <f>+'320323'!V26</f>
        <v>566710</v>
      </c>
    </row>
    <row r="381" spans="1:4">
      <c r="A381" s="1682" t="s">
        <v>1527</v>
      </c>
      <c r="B381" s="1683" t="s">
        <v>1528</v>
      </c>
      <c r="C381" s="1697">
        <f>SUM(C374:C380)</f>
        <v>365972363</v>
      </c>
    </row>
    <row r="382" spans="1:4">
      <c r="A382" s="1683"/>
      <c r="B382" s="1682"/>
      <c r="C382" s="1690">
        <f>'320323'!V27</f>
        <v>365972363</v>
      </c>
      <c r="D382" s="2542">
        <f>+C381-C382</f>
        <v>0</v>
      </c>
    </row>
    <row r="384" spans="1:4" ht="18">
      <c r="A384" s="1685" t="s">
        <v>247</v>
      </c>
      <c r="B384" s="1363"/>
      <c r="C384" s="1685"/>
      <c r="D384" s="2544"/>
    </row>
    <row r="385" spans="1:4" ht="18">
      <c r="A385" s="1702"/>
      <c r="B385" s="1702"/>
      <c r="C385" s="1702"/>
      <c r="D385" s="2545"/>
    </row>
    <row r="388" spans="1:4">
      <c r="A388" s="1683"/>
      <c r="B388" s="1686" t="s">
        <v>4430</v>
      </c>
    </row>
    <row r="389" spans="1:4" ht="18">
      <c r="A389" s="1703"/>
      <c r="B389" s="1686" t="s">
        <v>2891</v>
      </c>
      <c r="C389" s="1686" t="str">
        <f>$C$16</f>
        <v>12/31/2014</v>
      </c>
    </row>
    <row r="390" spans="1:4" ht="18">
      <c r="A390" s="1703"/>
      <c r="B390" s="1682"/>
      <c r="C390" s="1682"/>
    </row>
    <row r="391" spans="1:4">
      <c r="A391" s="1683" t="s">
        <v>248</v>
      </c>
      <c r="B391" s="1683" t="s">
        <v>2897</v>
      </c>
      <c r="C391" s="1697">
        <f>C332</f>
        <v>524941760.56</v>
      </c>
    </row>
    <row r="392" spans="1:4">
      <c r="A392" s="1683"/>
      <c r="B392" s="1683"/>
      <c r="C392" s="1697"/>
    </row>
    <row r="393" spans="1:4">
      <c r="A393" s="1683" t="s">
        <v>1592</v>
      </c>
      <c r="B393" s="1683" t="s">
        <v>2897</v>
      </c>
      <c r="C393" s="864">
        <f>C341</f>
        <v>4256408.057</v>
      </c>
    </row>
    <row r="394" spans="1:4">
      <c r="A394" s="1683"/>
      <c r="B394" s="1683"/>
      <c r="C394" s="864"/>
    </row>
    <row r="395" spans="1:4">
      <c r="A395" s="1681" t="s">
        <v>1593</v>
      </c>
      <c r="B395" s="1681"/>
      <c r="C395" s="1681"/>
    </row>
    <row r="396" spans="1:4">
      <c r="A396" s="1683"/>
      <c r="B396" s="1690"/>
    </row>
    <row r="397" spans="1:4">
      <c r="A397" s="1683" t="s">
        <v>1594</v>
      </c>
      <c r="B397" s="1683" t="s">
        <v>2897</v>
      </c>
      <c r="C397" s="1697">
        <f>C470</f>
        <v>167704531</v>
      </c>
    </row>
    <row r="398" spans="1:4">
      <c r="A398" s="1683"/>
      <c r="B398" s="1683"/>
      <c r="C398" s="864"/>
    </row>
    <row r="399" spans="1:4">
      <c r="A399" s="1683" t="s">
        <v>1595</v>
      </c>
      <c r="B399" s="1683" t="s">
        <v>2897</v>
      </c>
      <c r="C399" s="864">
        <f>C475</f>
        <v>88184630</v>
      </c>
    </row>
    <row r="400" spans="1:4">
      <c r="A400" s="1683"/>
      <c r="B400" s="1683"/>
      <c r="C400" s="864"/>
    </row>
    <row r="401" spans="1:3">
      <c r="A401" s="1683" t="s">
        <v>1815</v>
      </c>
      <c r="B401" s="1683" t="s">
        <v>2897</v>
      </c>
      <c r="C401" s="864">
        <f>C483</f>
        <v>110095304</v>
      </c>
    </row>
    <row r="402" spans="1:3">
      <c r="A402" s="1683"/>
      <c r="B402" s="1683"/>
      <c r="C402" s="864"/>
    </row>
    <row r="403" spans="1:3">
      <c r="A403" s="1683" t="s">
        <v>1596</v>
      </c>
      <c r="B403" s="1683" t="s">
        <v>2897</v>
      </c>
      <c r="C403" s="864">
        <f>C491</f>
        <v>38736624</v>
      </c>
    </row>
    <row r="404" spans="1:3">
      <c r="A404" s="1683"/>
      <c r="B404" s="1683"/>
      <c r="C404" s="864"/>
    </row>
    <row r="405" spans="1:3">
      <c r="A405" s="1683" t="s">
        <v>1597</v>
      </c>
      <c r="B405" s="1683" t="s">
        <v>2897</v>
      </c>
      <c r="C405" s="864">
        <f>C158</f>
        <v>20308800</v>
      </c>
    </row>
    <row r="406" spans="1:3">
      <c r="A406" s="1683"/>
      <c r="B406" s="1683"/>
      <c r="C406" s="864"/>
    </row>
    <row r="407" spans="1:3">
      <c r="A407" s="1683" t="s">
        <v>1598</v>
      </c>
      <c r="B407" s="1683" t="s">
        <v>2897</v>
      </c>
      <c r="C407" s="864">
        <f>C157</f>
        <v>40876416</v>
      </c>
    </row>
    <row r="408" spans="1:3">
      <c r="A408" s="1683"/>
      <c r="B408" s="1683" t="s">
        <v>3706</v>
      </c>
      <c r="C408" s="864"/>
    </row>
    <row r="409" spans="1:3">
      <c r="A409" s="1683" t="s">
        <v>1599</v>
      </c>
      <c r="B409" s="1683" t="s">
        <v>1600</v>
      </c>
      <c r="C409" s="864">
        <f>C411-SUM(C397:C407)</f>
        <v>59035455.560000002</v>
      </c>
    </row>
    <row r="410" spans="1:3">
      <c r="B410" s="854" t="s">
        <v>3706</v>
      </c>
    </row>
    <row r="411" spans="1:3">
      <c r="A411" s="1683" t="s">
        <v>1601</v>
      </c>
      <c r="B411" s="1683" t="s">
        <v>2897</v>
      </c>
      <c r="C411" s="1697">
        <f>C391</f>
        <v>524941760.56</v>
      </c>
    </row>
    <row r="412" spans="1:3">
      <c r="A412" s="1683"/>
      <c r="B412" s="1682"/>
      <c r="C412" s="864"/>
    </row>
    <row r="414" spans="1:3">
      <c r="A414" s="1681" t="s">
        <v>1602</v>
      </c>
      <c r="B414" s="1681"/>
      <c r="C414" s="1681"/>
    </row>
    <row r="415" spans="1:3">
      <c r="A415" s="1363"/>
      <c r="B415" s="1363"/>
      <c r="C415" s="1363"/>
    </row>
    <row r="417" spans="1:3">
      <c r="A417" s="1683" t="s">
        <v>1594</v>
      </c>
      <c r="B417" s="1683" t="s">
        <v>2897</v>
      </c>
      <c r="C417" s="1704">
        <f>(+C397/C$391)*100</f>
        <v>31.947264172904688</v>
      </c>
    </row>
    <row r="418" spans="1:3">
      <c r="A418" s="1683"/>
      <c r="B418" s="1683"/>
      <c r="C418" s="1704"/>
    </row>
    <row r="419" spans="1:3">
      <c r="A419" s="1683" t="s">
        <v>1595</v>
      </c>
      <c r="B419" s="1683" t="s">
        <v>2897</v>
      </c>
      <c r="C419" s="1704">
        <f>(+C399/C$391)*100</f>
        <v>16.798935924992129</v>
      </c>
    </row>
    <row r="420" spans="1:3">
      <c r="A420" s="1683"/>
      <c r="B420" s="1683"/>
      <c r="C420" s="1704"/>
    </row>
    <row r="421" spans="1:3">
      <c r="A421" s="1683" t="s">
        <v>1815</v>
      </c>
      <c r="B421" s="1683" t="s">
        <v>2897</v>
      </c>
      <c r="C421" s="1704">
        <f>(+C401/C$391)*100</f>
        <v>20.97286066220984</v>
      </c>
    </row>
    <row r="422" spans="1:3">
      <c r="A422" s="1683"/>
      <c r="B422" s="1683"/>
      <c r="C422" s="1704"/>
    </row>
    <row r="423" spans="1:3">
      <c r="A423" s="1683" t="s">
        <v>1596</v>
      </c>
      <c r="B423" s="1683" t="s">
        <v>2897</v>
      </c>
      <c r="C423" s="1704">
        <f>(+C403/C$391)*100</f>
        <v>7.3792231653805471</v>
      </c>
    </row>
    <row r="424" spans="1:3">
      <c r="A424" s="1683"/>
      <c r="B424" s="1683"/>
      <c r="C424" s="1704"/>
    </row>
    <row r="425" spans="1:3">
      <c r="A425" s="1683" t="s">
        <v>1597</v>
      </c>
      <c r="B425" s="1683" t="s">
        <v>2897</v>
      </c>
      <c r="C425" s="1704">
        <f>(+C405/C$391)*100</f>
        <v>3.8687720287932277</v>
      </c>
    </row>
    <row r="426" spans="1:3">
      <c r="A426" s="1683"/>
      <c r="B426" s="1683"/>
      <c r="C426" s="1704"/>
    </row>
    <row r="427" spans="1:3">
      <c r="A427" s="1683" t="s">
        <v>1598</v>
      </c>
      <c r="B427" s="1683" t="s">
        <v>2897</v>
      </c>
      <c r="C427" s="1704">
        <f>(+C407/C$391)*100</f>
        <v>7.7868478126780492</v>
      </c>
    </row>
    <row r="428" spans="1:3">
      <c r="A428" s="1683"/>
      <c r="B428" s="1683"/>
      <c r="C428" s="1704"/>
    </row>
    <row r="429" spans="1:3">
      <c r="A429" s="1683" t="s">
        <v>1599</v>
      </c>
      <c r="B429" s="1683" t="s">
        <v>2897</v>
      </c>
      <c r="C429" s="1704">
        <f>(+C409/C$391)*100</f>
        <v>11.24609623304152</v>
      </c>
    </row>
    <row r="430" spans="1:3">
      <c r="A430" s="1683"/>
      <c r="B430" s="1683"/>
      <c r="C430" s="1704"/>
    </row>
    <row r="431" spans="1:3">
      <c r="A431" s="1683" t="s">
        <v>1601</v>
      </c>
      <c r="B431" s="1683" t="s">
        <v>1603</v>
      </c>
      <c r="C431" s="1704">
        <f>SUM(C417:C430)</f>
        <v>100</v>
      </c>
    </row>
    <row r="432" spans="1:3">
      <c r="A432" s="1683"/>
      <c r="B432" s="1682"/>
    </row>
    <row r="434" spans="1:3">
      <c r="A434" s="1681" t="s">
        <v>1604</v>
      </c>
      <c r="B434" s="1681"/>
      <c r="C434" s="1681"/>
    </row>
    <row r="436" spans="1:3">
      <c r="A436" s="1363"/>
      <c r="B436" s="1363"/>
      <c r="C436" s="1363"/>
    </row>
    <row r="437" spans="1:3">
      <c r="A437" s="1683" t="s">
        <v>1594</v>
      </c>
      <c r="B437" s="1683" t="s">
        <v>2897</v>
      </c>
      <c r="C437" s="1705">
        <f>(+C397/(C$393*1000))*100</f>
        <v>3.9400482461778221</v>
      </c>
    </row>
    <row r="438" spans="1:3">
      <c r="A438" s="1683"/>
      <c r="B438" s="1683"/>
      <c r="C438" s="1705"/>
    </row>
    <row r="439" spans="1:3">
      <c r="A439" s="1683" t="s">
        <v>1595</v>
      </c>
      <c r="B439" s="1683" t="s">
        <v>2897</v>
      </c>
      <c r="C439" s="1705">
        <f>(+C399/(C$393*1000))*100</f>
        <v>2.0718086428525901</v>
      </c>
    </row>
    <row r="440" spans="1:3">
      <c r="A440" s="1683"/>
      <c r="B440" s="1683"/>
      <c r="C440" s="1705"/>
    </row>
    <row r="441" spans="1:3">
      <c r="A441" s="1683" t="s">
        <v>1815</v>
      </c>
      <c r="B441" s="1683" t="s">
        <v>2897</v>
      </c>
      <c r="C441" s="1705">
        <f>(+C401/(C$393*1000))*100</f>
        <v>2.5865777558366276</v>
      </c>
    </row>
    <row r="442" spans="1:3">
      <c r="A442" s="1683"/>
      <c r="B442" s="1683"/>
      <c r="C442" s="1705"/>
    </row>
    <row r="443" spans="1:3">
      <c r="A443" s="1683" t="s">
        <v>1596</v>
      </c>
      <c r="B443" s="1683" t="s">
        <v>2897</v>
      </c>
      <c r="C443" s="1705">
        <f>(+C403/(C$393*1000))*100</f>
        <v>0.91007778110687843</v>
      </c>
    </row>
    <row r="444" spans="1:3">
      <c r="A444" s="1683"/>
      <c r="B444" s="1683"/>
      <c r="C444" s="1705"/>
    </row>
    <row r="445" spans="1:3">
      <c r="A445" s="1683" t="s">
        <v>1597</v>
      </c>
      <c r="B445" s="1683" t="s">
        <v>2897</v>
      </c>
      <c r="C445" s="1705">
        <f>(+C405/(C$393*1000))*100</f>
        <v>0.47713470438062366</v>
      </c>
    </row>
    <row r="446" spans="1:3">
      <c r="A446" s="1683"/>
      <c r="B446" s="1683"/>
      <c r="C446" s="1705"/>
    </row>
    <row r="447" spans="1:3">
      <c r="A447" s="1683" t="s">
        <v>1598</v>
      </c>
      <c r="B447" s="1683" t="s">
        <v>2897</v>
      </c>
      <c r="C447" s="1705">
        <f>(+C407/(C$393*1000))*100</f>
        <v>0.9603500287707496</v>
      </c>
    </row>
    <row r="448" spans="1:3">
      <c r="A448" s="1683"/>
      <c r="B448" s="1683"/>
      <c r="C448" s="1705"/>
    </row>
    <row r="449" spans="1:3">
      <c r="A449" s="1683" t="s">
        <v>1599</v>
      </c>
      <c r="B449" s="1683" t="s">
        <v>2897</v>
      </c>
      <c r="C449" s="1705">
        <f>(+C409/(C$393*1000))*100</f>
        <v>1.3869782870773286</v>
      </c>
    </row>
    <row r="450" spans="1:3">
      <c r="A450" s="1683"/>
      <c r="B450" s="1683"/>
      <c r="C450" s="1705"/>
    </row>
    <row r="451" spans="1:3">
      <c r="A451" s="1683" t="s">
        <v>1601</v>
      </c>
      <c r="B451" s="1683" t="s">
        <v>729</v>
      </c>
      <c r="C451" s="1705">
        <f>SUM(C437:C450)</f>
        <v>12.332975446202619</v>
      </c>
    </row>
    <row r="452" spans="1:3">
      <c r="A452" s="1817"/>
      <c r="B452" s="1682"/>
    </row>
    <row r="454" spans="1:3">
      <c r="A454" s="854" t="s">
        <v>730</v>
      </c>
    </row>
    <row r="458" spans="1:3">
      <c r="A458" s="1682" t="s">
        <v>731</v>
      </c>
    </row>
    <row r="460" spans="1:3">
      <c r="A460" s="1683"/>
      <c r="B460" s="1686" t="s">
        <v>4430</v>
      </c>
    </row>
    <row r="461" spans="1:3">
      <c r="A461" s="1683"/>
      <c r="B461" s="1686" t="s">
        <v>2891</v>
      </c>
      <c r="C461" s="1686" t="str">
        <f>$C$16</f>
        <v>12/31/2014</v>
      </c>
    </row>
    <row r="462" spans="1:3">
      <c r="A462" s="1706" t="s">
        <v>1594</v>
      </c>
      <c r="B462" s="1683"/>
      <c r="C462" s="864"/>
    </row>
    <row r="463" spans="1:3">
      <c r="A463" s="1683" t="s">
        <v>732</v>
      </c>
      <c r="B463" s="1683" t="s">
        <v>733</v>
      </c>
      <c r="C463" s="864">
        <f>'320323'!E13</f>
        <v>0</v>
      </c>
    </row>
    <row r="464" spans="1:3">
      <c r="A464" s="1683" t="s">
        <v>734</v>
      </c>
      <c r="B464" s="1683" t="s">
        <v>735</v>
      </c>
      <c r="C464" s="864">
        <f>'320323'!E33</f>
        <v>0</v>
      </c>
    </row>
    <row r="465" spans="1:4">
      <c r="A465" s="1683" t="s">
        <v>736</v>
      </c>
      <c r="B465" s="1683" t="s">
        <v>737</v>
      </c>
      <c r="C465" s="864">
        <f>'320323'!E53</f>
        <v>0</v>
      </c>
    </row>
    <row r="466" spans="1:4">
      <c r="A466" s="1683" t="s">
        <v>738</v>
      </c>
      <c r="B466" s="1683" t="s">
        <v>739</v>
      </c>
      <c r="C466" s="864">
        <f>'320323'!K34</f>
        <v>566489</v>
      </c>
    </row>
    <row r="467" spans="1:4">
      <c r="A467" s="1683" t="s">
        <v>1012</v>
      </c>
      <c r="B467" s="1683" t="s">
        <v>740</v>
      </c>
      <c r="C467" s="864">
        <f>'320323'!K33</f>
        <v>167138042</v>
      </c>
    </row>
    <row r="468" spans="1:4">
      <c r="A468" s="1683" t="s">
        <v>741</v>
      </c>
      <c r="B468" s="1683" t="s">
        <v>2897</v>
      </c>
      <c r="C468" s="864">
        <f>SUM(C463:C467)</f>
        <v>167704531</v>
      </c>
    </row>
    <row r="469" spans="1:4">
      <c r="A469" s="1683" t="s">
        <v>4073</v>
      </c>
      <c r="B469" s="1683"/>
      <c r="C469" s="864"/>
    </row>
    <row r="470" spans="1:4">
      <c r="A470" s="1683" t="s">
        <v>4074</v>
      </c>
      <c r="B470" s="1683" t="s">
        <v>2897</v>
      </c>
      <c r="C470" s="864">
        <f>C468-C469</f>
        <v>167704531</v>
      </c>
    </row>
    <row r="471" spans="1:4">
      <c r="A471" s="1683"/>
      <c r="B471" s="1683"/>
      <c r="C471" s="864">
        <f>'320323'!K37</f>
        <v>167704531</v>
      </c>
      <c r="D471" s="2541">
        <f>+C470-C471</f>
        <v>0</v>
      </c>
    </row>
    <row r="472" spans="1:4">
      <c r="A472" s="1706" t="s">
        <v>1595</v>
      </c>
      <c r="B472" s="1683"/>
      <c r="C472" s="864"/>
    </row>
    <row r="473" spans="1:4">
      <c r="A473" s="1683" t="s">
        <v>4075</v>
      </c>
      <c r="B473" s="1683" t="s">
        <v>4076</v>
      </c>
      <c r="C473" s="864">
        <f>'354355'!F39</f>
        <v>46615007</v>
      </c>
    </row>
    <row r="474" spans="1:4">
      <c r="A474" s="1683" t="s">
        <v>4077</v>
      </c>
      <c r="B474" s="1683" t="s">
        <v>4078</v>
      </c>
      <c r="C474" s="864">
        <f>'320323'!V12</f>
        <v>41569623</v>
      </c>
    </row>
    <row r="475" spans="1:4">
      <c r="A475" s="1683" t="s">
        <v>727</v>
      </c>
      <c r="B475" s="1683" t="s">
        <v>2897</v>
      </c>
      <c r="C475" s="864">
        <f>SUM(C473:C474)</f>
        <v>88184630</v>
      </c>
    </row>
    <row r="476" spans="1:4">
      <c r="A476" s="1683"/>
      <c r="B476" s="1683"/>
      <c r="C476" s="864"/>
    </row>
    <row r="477" spans="1:4">
      <c r="A477" s="1706" t="s">
        <v>1815</v>
      </c>
      <c r="B477" s="1683"/>
      <c r="C477" s="864"/>
    </row>
    <row r="478" spans="1:4">
      <c r="A478" s="1683" t="s">
        <v>728</v>
      </c>
      <c r="B478" s="1683" t="s">
        <v>2661</v>
      </c>
      <c r="C478" s="864">
        <f>'320323'!V27</f>
        <v>365972363</v>
      </c>
    </row>
    <row r="479" spans="1:4">
      <c r="A479" s="1683" t="s">
        <v>2607</v>
      </c>
      <c r="B479" s="1683" t="s">
        <v>2897</v>
      </c>
      <c r="C479" s="864">
        <f>C468</f>
        <v>167704531</v>
      </c>
    </row>
    <row r="480" spans="1:4">
      <c r="A480" s="1683" t="s">
        <v>2608</v>
      </c>
      <c r="B480" s="1683" t="s">
        <v>2897</v>
      </c>
      <c r="C480" s="864">
        <f>C475</f>
        <v>88184630</v>
      </c>
    </row>
    <row r="481" spans="1:3">
      <c r="A481" s="1683" t="s">
        <v>2609</v>
      </c>
      <c r="B481" s="1683" t="s">
        <v>2897</v>
      </c>
      <c r="C481" s="864">
        <f>C159</f>
        <v>0</v>
      </c>
    </row>
    <row r="482" spans="1:3">
      <c r="A482" s="1683" t="s">
        <v>2610</v>
      </c>
      <c r="B482" s="1683" t="s">
        <v>2897</v>
      </c>
      <c r="C482" s="864">
        <f>C160</f>
        <v>12102</v>
      </c>
    </row>
    <row r="483" spans="1:3">
      <c r="A483" s="1683" t="s">
        <v>2611</v>
      </c>
      <c r="B483" s="1683" t="s">
        <v>2897</v>
      </c>
      <c r="C483" s="864">
        <f>C478-SUM(C479:C481)+C482</f>
        <v>110095304</v>
      </c>
    </row>
    <row r="485" spans="1:3">
      <c r="A485" s="1706" t="s">
        <v>2612</v>
      </c>
      <c r="B485" s="1683"/>
      <c r="C485" s="864"/>
    </row>
    <row r="486" spans="1:3">
      <c r="A486" s="1683" t="s">
        <v>2613</v>
      </c>
      <c r="B486" s="1683" t="s">
        <v>2897</v>
      </c>
      <c r="C486" s="864">
        <f>C152</f>
        <v>35298189</v>
      </c>
    </row>
    <row r="487" spans="1:3">
      <c r="A487" s="1683" t="s">
        <v>2614</v>
      </c>
      <c r="B487" s="1683" t="s">
        <v>2897</v>
      </c>
      <c r="C487" s="864">
        <f>C153</f>
        <v>3438435</v>
      </c>
    </row>
    <row r="488" spans="1:3">
      <c r="A488" s="1683" t="s">
        <v>2615</v>
      </c>
      <c r="B488" s="1683" t="s">
        <v>2897</v>
      </c>
      <c r="C488" s="864">
        <f>C154</f>
        <v>0</v>
      </c>
    </row>
    <row r="489" spans="1:3">
      <c r="A489" s="1683" t="s">
        <v>2616</v>
      </c>
      <c r="B489" s="1683" t="s">
        <v>2897</v>
      </c>
      <c r="C489" s="864">
        <f>C155</f>
        <v>0</v>
      </c>
    </row>
    <row r="490" spans="1:3">
      <c r="A490" s="1683" t="s">
        <v>2617</v>
      </c>
      <c r="B490" s="1683" t="s">
        <v>2897</v>
      </c>
      <c r="C490" s="864">
        <f>C156</f>
        <v>0</v>
      </c>
    </row>
    <row r="491" spans="1:3">
      <c r="A491" s="1683" t="s">
        <v>2618</v>
      </c>
      <c r="B491" s="1683"/>
      <c r="C491" s="864">
        <f>SUM(C486:C490)</f>
        <v>38736624</v>
      </c>
    </row>
    <row r="493" spans="1:3">
      <c r="A493" s="1706" t="s">
        <v>2619</v>
      </c>
    </row>
    <row r="494" spans="1:3">
      <c r="A494" s="1683" t="s">
        <v>2620</v>
      </c>
      <c r="B494" s="1683"/>
      <c r="C494" s="864">
        <f>C468</f>
        <v>167704531</v>
      </c>
    </row>
    <row r="495" spans="1:3">
      <c r="A495" s="1683" t="s">
        <v>2621</v>
      </c>
      <c r="B495" s="1683"/>
      <c r="C495" s="864">
        <f>C341</f>
        <v>4256408.057</v>
      </c>
    </row>
    <row r="496" spans="1:3">
      <c r="A496" s="1683" t="s">
        <v>2622</v>
      </c>
      <c r="B496" s="1683"/>
      <c r="C496" s="1707">
        <f>IF(ISERR(C494/C495/1000)," ",C494/C495/1000)</f>
        <v>3.940048246177822E-2</v>
      </c>
    </row>
    <row r="497" spans="1:5">
      <c r="A497" s="1683" t="s">
        <v>2012</v>
      </c>
      <c r="B497" s="1683"/>
      <c r="C497" s="864">
        <f>C340</f>
        <v>273317.81900000002</v>
      </c>
    </row>
    <row r="498" spans="1:5">
      <c r="A498" s="1683" t="s">
        <v>2013</v>
      </c>
      <c r="B498" s="1683"/>
      <c r="C498" s="864">
        <f>C496*C497*1000</f>
        <v>10768853.934000976</v>
      </c>
    </row>
    <row r="501" spans="1:5" ht="18">
      <c r="A501" s="1685" t="s">
        <v>2014</v>
      </c>
      <c r="B501" s="1363"/>
      <c r="C501" s="1363"/>
      <c r="D501" s="2538"/>
      <c r="E501" s="1363"/>
    </row>
    <row r="502" spans="1:5" ht="18">
      <c r="A502" s="1685"/>
      <c r="B502" s="1363"/>
      <c r="C502" s="1363"/>
      <c r="D502" s="2543"/>
      <c r="E502" s="1363"/>
    </row>
    <row r="503" spans="1:5" ht="18">
      <c r="A503" s="1685"/>
      <c r="B503" s="1363"/>
      <c r="C503" s="1363"/>
      <c r="D503" s="2543"/>
      <c r="E503" s="1363"/>
    </row>
    <row r="505" spans="1:5">
      <c r="A505" s="1683"/>
      <c r="B505" s="1683"/>
      <c r="C505" s="1682"/>
      <c r="D505" s="2538"/>
    </row>
    <row r="506" spans="1:5">
      <c r="A506" s="1683"/>
      <c r="B506" s="1686" t="s">
        <v>4430</v>
      </c>
      <c r="C506" s="1683"/>
      <c r="D506" s="2538"/>
      <c r="E506" s="1682"/>
    </row>
    <row r="507" spans="1:5">
      <c r="A507" s="1683"/>
      <c r="B507" s="1686" t="s">
        <v>2891</v>
      </c>
      <c r="C507" s="1686" t="str">
        <f>$C$16</f>
        <v>12/31/2014</v>
      </c>
      <c r="D507" s="2538"/>
      <c r="E507" s="1682"/>
    </row>
    <row r="508" spans="1:5">
      <c r="A508" s="1683"/>
      <c r="B508" s="1686"/>
      <c r="C508" s="1682"/>
      <c r="D508" s="2538"/>
      <c r="E508" s="1682"/>
    </row>
    <row r="509" spans="1:5">
      <c r="A509" s="1681" t="s">
        <v>2015</v>
      </c>
      <c r="B509" s="1681"/>
      <c r="C509" s="1681"/>
      <c r="D509" s="2543"/>
      <c r="E509" s="1681"/>
    </row>
    <row r="510" spans="1:5">
      <c r="A510" s="1681"/>
      <c r="B510" s="1681"/>
      <c r="C510" s="1682"/>
      <c r="D510" s="2538"/>
      <c r="E510" s="1681"/>
    </row>
    <row r="511" spans="1:5">
      <c r="A511" s="1683" t="s">
        <v>2016</v>
      </c>
      <c r="B511" s="1683" t="s">
        <v>2017</v>
      </c>
      <c r="C511" s="1692">
        <f>'204207'!I31</f>
        <v>0</v>
      </c>
      <c r="D511" s="2546"/>
      <c r="E511" s="1697"/>
    </row>
    <row r="512" spans="1:5">
      <c r="A512" s="854" t="s">
        <v>2018</v>
      </c>
      <c r="C512" s="1103"/>
    </row>
    <row r="513" spans="1:5">
      <c r="A513" s="854" t="s">
        <v>3298</v>
      </c>
      <c r="B513" s="854" t="s">
        <v>2019</v>
      </c>
      <c r="C513" s="1103">
        <f>'204207'!I41</f>
        <v>0</v>
      </c>
    </row>
    <row r="514" spans="1:5">
      <c r="A514" s="854" t="s">
        <v>3300</v>
      </c>
      <c r="B514" s="854" t="s">
        <v>2020</v>
      </c>
      <c r="C514" s="1103">
        <f>'204207'!I49</f>
        <v>0</v>
      </c>
    </row>
    <row r="515" spans="1:5">
      <c r="A515" s="854" t="s">
        <v>2021</v>
      </c>
      <c r="B515" s="854" t="s">
        <v>2022</v>
      </c>
      <c r="C515" s="1103">
        <f>'204207'!I58</f>
        <v>0</v>
      </c>
    </row>
    <row r="516" spans="1:5">
      <c r="A516" s="854" t="s">
        <v>3692</v>
      </c>
      <c r="B516" s="854" t="s">
        <v>2023</v>
      </c>
      <c r="C516" s="1103"/>
    </row>
    <row r="517" spans="1:5">
      <c r="A517" s="854" t="s">
        <v>487</v>
      </c>
      <c r="B517" s="854" t="s">
        <v>869</v>
      </c>
      <c r="C517" s="1103"/>
    </row>
    <row r="518" spans="1:5">
      <c r="A518" s="854" t="s">
        <v>488</v>
      </c>
      <c r="B518" s="854" t="s">
        <v>870</v>
      </c>
      <c r="C518" s="1103"/>
    </row>
    <row r="519" spans="1:5">
      <c r="A519" s="854" t="s">
        <v>489</v>
      </c>
      <c r="B519" s="854" t="s">
        <v>871</v>
      </c>
      <c r="C519" s="1103">
        <f>'204207'!I120</f>
        <v>0</v>
      </c>
    </row>
    <row r="520" spans="1:5">
      <c r="A520" s="854" t="s">
        <v>872</v>
      </c>
      <c r="B520" s="854" t="s">
        <v>873</v>
      </c>
      <c r="C520" s="1103">
        <f>'200201'!E14</f>
        <v>0</v>
      </c>
    </row>
    <row r="521" spans="1:5">
      <c r="A521" s="854" t="s">
        <v>874</v>
      </c>
      <c r="B521" s="854" t="s">
        <v>875</v>
      </c>
      <c r="C521" s="1103">
        <f>'200201'!E16</f>
        <v>1152111706</v>
      </c>
    </row>
    <row r="522" spans="1:5">
      <c r="A522" s="854" t="s">
        <v>876</v>
      </c>
      <c r="B522" s="854" t="s">
        <v>877</v>
      </c>
      <c r="C522" s="1103">
        <f>'202203-NA'!H21+SUM('202203-NA'!H25:H27)</f>
        <v>0</v>
      </c>
    </row>
    <row r="523" spans="1:5">
      <c r="C523" s="1103"/>
    </row>
    <row r="524" spans="1:5">
      <c r="A524" s="1682" t="s">
        <v>3519</v>
      </c>
      <c r="B524" s="1683" t="s">
        <v>3833</v>
      </c>
      <c r="C524" s="1103">
        <f>SUM(C511:C522)</f>
        <v>1152111706</v>
      </c>
      <c r="E524" s="1104"/>
    </row>
    <row r="525" spans="1:5">
      <c r="B525" s="854" t="s">
        <v>3834</v>
      </c>
      <c r="C525" s="1103"/>
      <c r="E525" s="1693"/>
    </row>
    <row r="526" spans="1:5">
      <c r="A526" s="854" t="s">
        <v>358</v>
      </c>
      <c r="B526" s="854" t="s">
        <v>3835</v>
      </c>
      <c r="C526" s="1103">
        <f>'200201'!E17</f>
        <v>0</v>
      </c>
    </row>
    <row r="527" spans="1:5">
      <c r="A527" s="854" t="s">
        <v>359</v>
      </c>
      <c r="B527" s="854" t="s">
        <v>3836</v>
      </c>
      <c r="C527" s="1103">
        <f>'200201'!E18</f>
        <v>8398826</v>
      </c>
    </row>
    <row r="528" spans="1:5">
      <c r="A528" s="854" t="s">
        <v>4222</v>
      </c>
      <c r="B528" s="854" t="s">
        <v>3837</v>
      </c>
      <c r="C528" s="1103">
        <f>'200201'!E19</f>
        <v>33581029</v>
      </c>
    </row>
    <row r="529" spans="1:5">
      <c r="A529" s="854" t="s">
        <v>360</v>
      </c>
      <c r="B529" s="854" t="s">
        <v>3838</v>
      </c>
      <c r="C529" s="1103">
        <f>'200201'!E20</f>
        <v>0</v>
      </c>
    </row>
    <row r="530" spans="1:5">
      <c r="C530" s="1103"/>
    </row>
    <row r="531" spans="1:5">
      <c r="A531" s="1682" t="s">
        <v>3839</v>
      </c>
      <c r="B531" s="1683" t="s">
        <v>3840</v>
      </c>
      <c r="C531" s="1103">
        <f>SUM(C524:C529)</f>
        <v>1194091561</v>
      </c>
      <c r="E531" s="1693"/>
    </row>
    <row r="532" spans="1:5">
      <c r="A532" s="1682"/>
      <c r="B532" s="854" t="s">
        <v>3834</v>
      </c>
      <c r="C532" s="1103"/>
    </row>
    <row r="533" spans="1:5">
      <c r="A533" s="854" t="s">
        <v>3841</v>
      </c>
      <c r="B533" s="854" t="s">
        <v>3842</v>
      </c>
      <c r="C533" s="1103">
        <f>'200201'!E43+'202203-NA'!H28</f>
        <v>366124930</v>
      </c>
    </row>
    <row r="535" spans="1:5">
      <c r="A535" s="1682" t="s">
        <v>3843</v>
      </c>
      <c r="B535" s="1683" t="s">
        <v>2897</v>
      </c>
      <c r="C535" s="2322">
        <f>C531-C533</f>
        <v>827966631</v>
      </c>
      <c r="D535" s="2546"/>
    </row>
    <row r="536" spans="1:5">
      <c r="A536" s="1683"/>
      <c r="B536" s="1682"/>
      <c r="C536" s="1708">
        <f>'200201'!E23</f>
        <v>827966631</v>
      </c>
      <c r="D536" s="2547">
        <f>+C535-C536</f>
        <v>0</v>
      </c>
    </row>
    <row r="537" spans="1:5">
      <c r="A537" s="1681" t="s">
        <v>3844</v>
      </c>
      <c r="B537" s="1681"/>
      <c r="C537" s="1681"/>
      <c r="D537" s="2543"/>
      <c r="E537" s="1681"/>
    </row>
    <row r="539" spans="1:5">
      <c r="A539" s="1683" t="s">
        <v>3845</v>
      </c>
      <c r="B539" s="1709" t="s">
        <v>2897</v>
      </c>
      <c r="C539" s="1705">
        <f>C569/C571</f>
        <v>0.62557214112365878</v>
      </c>
      <c r="D539" s="2538"/>
      <c r="E539" s="1705"/>
    </row>
    <row r="540" spans="1:5">
      <c r="A540" s="1683"/>
      <c r="B540" s="1709"/>
    </row>
    <row r="541" spans="1:5">
      <c r="A541" s="1683" t="s">
        <v>4566</v>
      </c>
      <c r="B541" s="1709" t="s">
        <v>2897</v>
      </c>
      <c r="C541" s="1697">
        <f>C573</f>
        <v>1299728365</v>
      </c>
      <c r="D541" s="2538"/>
      <c r="E541" s="1697"/>
    </row>
    <row r="542" spans="1:5">
      <c r="A542" s="1683"/>
      <c r="B542" s="1709"/>
    </row>
    <row r="543" spans="1:5">
      <c r="A543" s="1710" t="s">
        <v>3846</v>
      </c>
      <c r="B543" s="1709"/>
    </row>
    <row r="544" spans="1:5">
      <c r="A544" s="1683" t="s">
        <v>3847</v>
      </c>
      <c r="B544" s="1709" t="s">
        <v>2897</v>
      </c>
      <c r="C544" s="1711">
        <f>C575/C573</f>
        <v>0.44528248177456681</v>
      </c>
      <c r="D544" s="2538"/>
      <c r="E544" s="1711"/>
    </row>
    <row r="545" spans="1:5">
      <c r="A545" s="1683" t="s">
        <v>3848</v>
      </c>
      <c r="B545" s="1709" t="s">
        <v>2897</v>
      </c>
      <c r="C545" s="1711">
        <f>C577/C573</f>
        <v>0</v>
      </c>
      <c r="D545" s="2538"/>
      <c r="E545" s="1711"/>
    </row>
    <row r="546" spans="1:5">
      <c r="A546" s="1683" t="s">
        <v>3849</v>
      </c>
      <c r="B546" s="1709" t="s">
        <v>2897</v>
      </c>
      <c r="C546" s="1711">
        <f>C579/C573</f>
        <v>0.48059393317926086</v>
      </c>
      <c r="D546" s="2538"/>
      <c r="E546" s="1711"/>
    </row>
    <row r="547" spans="1:5">
      <c r="A547" s="1683" t="s">
        <v>1886</v>
      </c>
      <c r="B547" s="1709" t="s">
        <v>2897</v>
      </c>
      <c r="C547" s="1711">
        <f>C581/C573</f>
        <v>7.4123585046172322E-2</v>
      </c>
      <c r="D547" s="2538"/>
      <c r="E547" s="1711"/>
    </row>
    <row r="548" spans="1:5">
      <c r="A548" s="1683"/>
      <c r="B548" s="1709"/>
      <c r="C548" s="1712"/>
      <c r="D548" s="2538"/>
      <c r="E548" s="1712"/>
    </row>
    <row r="549" spans="1:5">
      <c r="A549" s="1683" t="s">
        <v>243</v>
      </c>
      <c r="B549" s="1709" t="s">
        <v>2897</v>
      </c>
      <c r="C549" s="1705">
        <f>C583/C585</f>
        <v>3.6130186271651383</v>
      </c>
      <c r="D549" s="2538"/>
      <c r="E549" s="1705"/>
    </row>
    <row r="550" spans="1:5">
      <c r="A550" s="1683"/>
      <c r="B550" s="1709"/>
    </row>
    <row r="551" spans="1:5">
      <c r="A551" s="1683" t="s">
        <v>244</v>
      </c>
      <c r="B551" s="1709" t="s">
        <v>2897</v>
      </c>
      <c r="C551" s="1711">
        <f>C587/C589</f>
        <v>0.65691545795746886</v>
      </c>
      <c r="D551" s="2538"/>
      <c r="E551" s="1711"/>
    </row>
    <row r="552" spans="1:5">
      <c r="A552" s="1683"/>
      <c r="B552" s="1709"/>
      <c r="C552" s="1711"/>
      <c r="D552" s="2538"/>
      <c r="E552" s="1711"/>
    </row>
    <row r="553" spans="1:5">
      <c r="A553" s="1683" t="s">
        <v>245</v>
      </c>
      <c r="B553" s="1709" t="s">
        <v>2897</v>
      </c>
      <c r="C553" s="1711">
        <f>C589/C579</f>
        <v>9.6262410599389392E-2</v>
      </c>
      <c r="D553" s="2538"/>
      <c r="E553" s="1711"/>
    </row>
    <row r="554" spans="1:5">
      <c r="A554" s="1683"/>
      <c r="B554" s="1709"/>
    </row>
    <row r="555" spans="1:5">
      <c r="A555" s="1683" t="s">
        <v>246</v>
      </c>
      <c r="B555" s="1709"/>
    </row>
    <row r="556" spans="1:5">
      <c r="A556" s="1683" t="s">
        <v>2092</v>
      </c>
      <c r="B556" s="1709" t="s">
        <v>2897</v>
      </c>
      <c r="C556" s="1711">
        <f>C591/C593</f>
        <v>1.3299737905154854</v>
      </c>
      <c r="D556" s="2538"/>
      <c r="E556" s="1711"/>
    </row>
    <row r="557" spans="1:5">
      <c r="A557" s="1683"/>
      <c r="B557" s="1709"/>
      <c r="C557" s="1711"/>
      <c r="D557" s="2538"/>
      <c r="E557" s="1711"/>
    </row>
    <row r="558" spans="1:5">
      <c r="A558" s="1683" t="s">
        <v>2093</v>
      </c>
      <c r="B558" s="1709" t="s">
        <v>2897</v>
      </c>
      <c r="C558" s="1700">
        <f>C589/C595</f>
        <v>60129.502999999997</v>
      </c>
      <c r="D558" s="2538"/>
      <c r="E558" s="1700"/>
    </row>
    <row r="559" spans="1:5">
      <c r="A559" s="1683"/>
      <c r="B559" s="1709"/>
      <c r="C559" s="1700"/>
      <c r="D559" s="2538"/>
      <c r="E559" s="1700"/>
    </row>
    <row r="560" spans="1:5">
      <c r="A560" s="1683" t="s">
        <v>2094</v>
      </c>
      <c r="B560" s="1709" t="s">
        <v>2897</v>
      </c>
      <c r="C560" s="1700">
        <f>C579/C595</f>
        <v>624641.56700000004</v>
      </c>
      <c r="D560" s="2538"/>
      <c r="E560" s="1700"/>
    </row>
    <row r="561" spans="1:5">
      <c r="A561" s="1683"/>
      <c r="B561" s="1709"/>
      <c r="C561" s="1700"/>
      <c r="D561" s="2538"/>
      <c r="E561" s="1700"/>
    </row>
    <row r="562" spans="1:5">
      <c r="A562" s="1683" t="s">
        <v>2095</v>
      </c>
      <c r="B562" s="1709" t="s">
        <v>2897</v>
      </c>
      <c r="C562" s="1700">
        <f>C587/C595</f>
        <v>39500</v>
      </c>
      <c r="D562" s="2538"/>
      <c r="E562" s="1700"/>
    </row>
    <row r="563" spans="1:5">
      <c r="A563" s="1683"/>
      <c r="B563" s="1709"/>
      <c r="C563" s="1700"/>
      <c r="D563" s="2538"/>
      <c r="E563" s="1700"/>
    </row>
    <row r="564" spans="1:5">
      <c r="A564" s="1683" t="s">
        <v>2096</v>
      </c>
      <c r="B564" s="1709" t="s">
        <v>2897</v>
      </c>
      <c r="C564" s="1711">
        <f>C597/C573</f>
        <v>0.40629060672996853</v>
      </c>
      <c r="D564" s="2538"/>
      <c r="E564" s="1711"/>
    </row>
    <row r="567" spans="1:5">
      <c r="A567" s="1683"/>
      <c r="B567" s="1686" t="s">
        <v>2097</v>
      </c>
    </row>
    <row r="568" spans="1:5">
      <c r="A568" s="1683"/>
      <c r="B568" s="1686" t="s">
        <v>2098</v>
      </c>
      <c r="C568" s="1686" t="str">
        <f>$C$16</f>
        <v>12/31/2014</v>
      </c>
    </row>
    <row r="569" spans="1:5">
      <c r="A569" s="854" t="s">
        <v>2099</v>
      </c>
      <c r="B569" s="854" t="s">
        <v>2100</v>
      </c>
      <c r="C569" s="1103">
        <f>C60</f>
        <v>221704200</v>
      </c>
    </row>
    <row r="570" spans="1:5">
      <c r="C570" s="1103"/>
    </row>
    <row r="571" spans="1:5">
      <c r="A571" s="854" t="s">
        <v>2101</v>
      </c>
      <c r="B571" s="854" t="s">
        <v>2102</v>
      </c>
      <c r="C571" s="1103">
        <f>C121</f>
        <v>354402291</v>
      </c>
    </row>
    <row r="572" spans="1:5">
      <c r="C572" s="1103"/>
    </row>
    <row r="573" spans="1:5">
      <c r="A573" s="854" t="s">
        <v>4566</v>
      </c>
      <c r="B573" s="854" t="s">
        <v>2897</v>
      </c>
      <c r="C573" s="1103">
        <f>SUM(C575:C581)</f>
        <v>1299728365</v>
      </c>
    </row>
    <row r="574" spans="1:5">
      <c r="C574" s="1103"/>
    </row>
    <row r="575" spans="1:5">
      <c r="A575" s="854" t="s">
        <v>577</v>
      </c>
      <c r="B575" s="854" t="s">
        <v>2103</v>
      </c>
      <c r="C575" s="1103">
        <f>C106</f>
        <v>578746272</v>
      </c>
    </row>
    <row r="576" spans="1:5">
      <c r="C576" s="1103"/>
    </row>
    <row r="577" spans="1:3">
      <c r="A577" s="854" t="s">
        <v>4173</v>
      </c>
      <c r="B577" s="854" t="s">
        <v>2104</v>
      </c>
      <c r="C577" s="1103">
        <f>C87</f>
        <v>0</v>
      </c>
    </row>
    <row r="578" spans="1:3">
      <c r="C578" s="1103"/>
    </row>
    <row r="579" spans="1:3">
      <c r="A579" s="854" t="s">
        <v>2105</v>
      </c>
      <c r="B579" s="854" t="s">
        <v>2106</v>
      </c>
      <c r="C579" s="1103">
        <f>C97-C87</f>
        <v>624641567</v>
      </c>
    </row>
    <row r="580" spans="1:3">
      <c r="A580" s="854" t="s">
        <v>2107</v>
      </c>
      <c r="C580" s="1103"/>
    </row>
    <row r="581" spans="1:3">
      <c r="A581" s="854" t="s">
        <v>2108</v>
      </c>
      <c r="B581" s="854" t="s">
        <v>2109</v>
      </c>
      <c r="C581" s="1103">
        <f>C109+C111+C117</f>
        <v>96340526</v>
      </c>
    </row>
    <row r="582" spans="1:3">
      <c r="C582" s="1103"/>
    </row>
    <row r="583" spans="1:3">
      <c r="A583" s="854" t="s">
        <v>2110</v>
      </c>
      <c r="B583" s="854" t="s">
        <v>2111</v>
      </c>
      <c r="C583" s="1103">
        <f>C608</f>
        <v>120413684</v>
      </c>
    </row>
    <row r="584" spans="1:3">
      <c r="C584" s="1103"/>
    </row>
    <row r="585" spans="1:3">
      <c r="A585" s="854" t="s">
        <v>2112</v>
      </c>
      <c r="B585" s="854" t="s">
        <v>2113</v>
      </c>
      <c r="C585" s="1103">
        <f>C230</f>
        <v>33327723</v>
      </c>
    </row>
    <row r="586" spans="1:3">
      <c r="C586" s="1103"/>
    </row>
    <row r="587" spans="1:3">
      <c r="A587" s="854" t="s">
        <v>4060</v>
      </c>
      <c r="B587" s="854" t="s">
        <v>2114</v>
      </c>
      <c r="C587" s="1103">
        <f>C250</f>
        <v>39500000</v>
      </c>
    </row>
    <row r="588" spans="1:3">
      <c r="C588" s="1103"/>
    </row>
    <row r="589" spans="1:3">
      <c r="A589" s="854" t="s">
        <v>3608</v>
      </c>
      <c r="B589" s="854" t="s">
        <v>2115</v>
      </c>
      <c r="C589" s="1103">
        <f>C231-C249</f>
        <v>60129503</v>
      </c>
    </row>
    <row r="590" spans="1:3">
      <c r="A590" s="854" t="s">
        <v>2116</v>
      </c>
      <c r="C590" s="1103"/>
    </row>
    <row r="591" spans="1:3">
      <c r="A591" s="854" t="s">
        <v>2117</v>
      </c>
      <c r="B591" s="854" t="s">
        <v>2118</v>
      </c>
      <c r="C591" s="1103">
        <f>C282</f>
        <v>169428597</v>
      </c>
    </row>
    <row r="592" spans="1:3">
      <c r="C592" s="1103"/>
    </row>
    <row r="593" spans="1:9">
      <c r="A593" s="854" t="s">
        <v>2151</v>
      </c>
      <c r="B593" s="854" t="s">
        <v>2152</v>
      </c>
      <c r="C593" s="1103">
        <f>-C285</f>
        <v>127392433</v>
      </c>
    </row>
    <row r="594" spans="1:9">
      <c r="C594" s="1103"/>
    </row>
    <row r="595" spans="1:9">
      <c r="A595" s="1683" t="s">
        <v>5082</v>
      </c>
      <c r="B595" s="1683" t="s">
        <v>3149</v>
      </c>
      <c r="C595" s="1692">
        <f>'250251'!G40</f>
        <v>1000</v>
      </c>
      <c r="D595" s="2538"/>
      <c r="E595" s="1701"/>
    </row>
    <row r="596" spans="1:9">
      <c r="C596" s="1103"/>
    </row>
    <row r="597" spans="1:9">
      <c r="A597" s="854" t="s">
        <v>3150</v>
      </c>
      <c r="B597" s="854" t="s">
        <v>3151</v>
      </c>
      <c r="C597" s="2555">
        <f>C69-C125+C68</f>
        <v>528067426</v>
      </c>
      <c r="I597" s="1691"/>
    </row>
    <row r="598" spans="1:9">
      <c r="C598" s="1103"/>
      <c r="I598" s="1691"/>
    </row>
    <row r="599" spans="1:9">
      <c r="A599" s="854" t="s">
        <v>3152</v>
      </c>
      <c r="B599" s="854" t="s">
        <v>3153</v>
      </c>
      <c r="C599" s="1103">
        <f>'320323'!V44</f>
        <v>388</v>
      </c>
      <c r="I599" s="1691"/>
    </row>
    <row r="600" spans="1:9">
      <c r="C600" s="1103"/>
      <c r="I600" s="1691"/>
    </row>
    <row r="601" spans="1:9">
      <c r="A601" s="1710" t="s">
        <v>3154</v>
      </c>
      <c r="C601" s="1103"/>
      <c r="I601" s="1691"/>
    </row>
    <row r="602" spans="1:9">
      <c r="A602" s="854" t="s">
        <v>3155</v>
      </c>
      <c r="B602" s="854" t="s">
        <v>3156</v>
      </c>
      <c r="C602" s="1103">
        <f>C191</f>
        <v>78733217</v>
      </c>
      <c r="I602" s="1691"/>
    </row>
    <row r="603" spans="1:9">
      <c r="A603" s="854" t="s">
        <v>3157</v>
      </c>
      <c r="B603" s="854" t="s">
        <v>3158</v>
      </c>
      <c r="C603" s="1103">
        <f>C158</f>
        <v>20308800</v>
      </c>
    </row>
    <row r="604" spans="1:9">
      <c r="A604" s="854" t="s">
        <v>3159</v>
      </c>
      <c r="B604" s="854" t="s">
        <v>3160</v>
      </c>
      <c r="C604" s="1103">
        <f>C179</f>
        <v>5932408</v>
      </c>
    </row>
    <row r="605" spans="1:9">
      <c r="A605" s="854" t="s">
        <v>3161</v>
      </c>
      <c r="B605" s="854" t="s">
        <v>3162</v>
      </c>
      <c r="C605" s="1103">
        <f>C210</f>
        <v>15754469</v>
      </c>
    </row>
    <row r="606" spans="1:9">
      <c r="A606" s="854" t="s">
        <v>3163</v>
      </c>
      <c r="B606" s="854" t="s">
        <v>3164</v>
      </c>
      <c r="C606" s="1103">
        <f>C216</f>
        <v>292709</v>
      </c>
    </row>
    <row r="607" spans="1:9">
      <c r="A607" s="854" t="s">
        <v>492</v>
      </c>
      <c r="B607" s="854" t="s">
        <v>493</v>
      </c>
      <c r="C607" s="1103">
        <f>C219</f>
        <v>22501</v>
      </c>
    </row>
    <row r="608" spans="1:9">
      <c r="A608" s="854" t="s">
        <v>494</v>
      </c>
      <c r="B608" s="854" t="s">
        <v>2897</v>
      </c>
      <c r="C608" s="1103">
        <f>SUM(C602:C605)-C606-C607</f>
        <v>120413684</v>
      </c>
    </row>
    <row r="609" spans="3:4">
      <c r="C609" s="1104"/>
    </row>
    <row r="610" spans="3:4">
      <c r="C610" s="1104"/>
    </row>
    <row r="613" spans="3:4">
      <c r="D613" s="2556"/>
    </row>
  </sheetData>
  <phoneticPr fontId="0" type="noConversion"/>
  <pageMargins left="0.5" right="0.5" top="0.5" bottom="0.5" header="0.5" footer="0.5"/>
  <pageSetup scale="76" fitToHeight="12" orientation="portrait" horizontalDpi="300" verticalDpi="300" r:id="rId1"/>
  <headerFooter alignWithMargins="0">
    <oddFooter>&amp;R&amp;D</oddFooter>
  </headerFooter>
  <rowBreaks count="9" manualBreakCount="9">
    <brk id="76" max="16383" man="1"/>
    <brk id="139" max="16383" man="1"/>
    <brk id="192" max="16383" man="1"/>
    <brk id="259" max="16383" man="1"/>
    <brk id="316" max="16383" man="1"/>
    <brk id="382" max="16383" man="1"/>
    <brk id="455" max="16383" man="1"/>
    <brk id="499" max="16383" man="1"/>
    <brk id="565" max="16383" man="1"/>
  </rowBreaks>
  <colBreaks count="1" manualBreakCount="1">
    <brk id="3" max="606"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tabColor rgb="FFFFFF00"/>
  </sheetPr>
  <dimension ref="A1"/>
  <sheetViews>
    <sheetView topLeftCell="A19" workbookViewId="0">
      <selection activeCell="U37" sqref="U37"/>
    </sheetView>
  </sheetViews>
  <sheetFormatPr defaultRowHeight="15"/>
  <cols>
    <col min="1" max="16384" width="8.88671875" style="4"/>
  </cols>
  <sheetData/>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9"/>
  <dimension ref="A1:G120"/>
  <sheetViews>
    <sheetView defaultGridColor="0" topLeftCell="A19" colorId="22" zoomScale="85" zoomScaleNormal="85" workbookViewId="0">
      <selection activeCell="J32" sqref="J32"/>
    </sheetView>
  </sheetViews>
  <sheetFormatPr defaultColWidth="9.6640625" defaultRowHeight="15"/>
  <cols>
    <col min="1" max="1" width="4.6640625" style="4" customWidth="1"/>
    <col min="2" max="2" width="36.6640625" style="4" customWidth="1"/>
    <col min="3" max="3" width="3.44140625" style="4" customWidth="1"/>
    <col min="4" max="4" width="20.21875" style="4" customWidth="1"/>
    <col min="5" max="5" width="15.6640625" style="4" customWidth="1"/>
    <col min="6" max="16384" width="9.6640625" style="4"/>
  </cols>
  <sheetData>
    <row r="1" spans="1:7">
      <c r="A1" s="13"/>
      <c r="B1" s="128" t="s">
        <v>2817</v>
      </c>
      <c r="C1" s="130" t="s">
        <v>3891</v>
      </c>
      <c r="D1" s="128"/>
      <c r="E1" s="41" t="s">
        <v>2819</v>
      </c>
      <c r="F1" s="2029" t="s">
        <v>2820</v>
      </c>
      <c r="G1" s="2029"/>
    </row>
    <row r="2" spans="1:7" ht="15.75" customHeight="1">
      <c r="A2" s="47"/>
      <c r="B2" s="1215" t="str">
        <f>'Data Sheet'!$C$25</f>
        <v>Orange and Rockland Utilities, Inc</v>
      </c>
      <c r="C2" s="66" t="s">
        <v>4185</v>
      </c>
      <c r="D2" s="56" t="s">
        <v>4505</v>
      </c>
      <c r="E2" s="11" t="s">
        <v>4186</v>
      </c>
      <c r="F2" s="54"/>
      <c r="G2" s="45"/>
    </row>
    <row r="3" spans="1:7" ht="15" customHeight="1">
      <c r="A3" s="49"/>
      <c r="B3" s="52"/>
      <c r="C3" s="69" t="s">
        <v>4187</v>
      </c>
      <c r="D3" s="77" t="s">
        <v>479</v>
      </c>
      <c r="E3" s="456" t="str">
        <f>'Data Sheet'!$C$40</f>
        <v>4/28/2015</v>
      </c>
      <c r="F3" s="709" t="str">
        <f>'Data Sheet'!$C$38</f>
        <v>12/31/2014</v>
      </c>
      <c r="G3" s="2030"/>
    </row>
    <row r="4" spans="1:7" ht="15" customHeight="1">
      <c r="A4" s="90" t="s">
        <v>4188</v>
      </c>
      <c r="B4" s="50"/>
      <c r="C4" s="50"/>
      <c r="D4" s="50"/>
      <c r="E4" s="50"/>
      <c r="F4" s="50"/>
      <c r="G4" s="330"/>
    </row>
    <row r="5" spans="1:7">
      <c r="A5" s="47"/>
      <c r="B5" s="11"/>
      <c r="C5" s="11"/>
      <c r="D5" s="44"/>
      <c r="E5" s="44"/>
      <c r="F5" s="44"/>
      <c r="G5" s="45"/>
    </row>
    <row r="6" spans="1:7" ht="15" customHeight="1">
      <c r="A6" s="47"/>
      <c r="B6" s="3534" t="s">
        <v>2156</v>
      </c>
      <c r="C6" s="44"/>
      <c r="D6" s="3534" t="s">
        <v>3013</v>
      </c>
      <c r="E6" s="3534"/>
      <c r="F6" s="3526"/>
      <c r="G6" s="45"/>
    </row>
    <row r="7" spans="1:7">
      <c r="A7" s="47"/>
      <c r="B7" s="3526"/>
      <c r="C7" s="44"/>
      <c r="D7" s="3534"/>
      <c r="E7" s="3534"/>
      <c r="F7" s="3526"/>
      <c r="G7" s="45"/>
    </row>
    <row r="8" spans="1:7">
      <c r="A8" s="47"/>
      <c r="B8" s="3526"/>
      <c r="C8" s="44"/>
      <c r="D8" s="3534"/>
      <c r="E8" s="3534"/>
      <c r="F8" s="3526"/>
      <c r="G8" s="45"/>
    </row>
    <row r="9" spans="1:7">
      <c r="A9" s="47"/>
      <c r="B9" s="3526"/>
      <c r="C9" s="44"/>
      <c r="D9" s="3534"/>
      <c r="E9" s="3534"/>
      <c r="F9" s="3526"/>
      <c r="G9" s="45"/>
    </row>
    <row r="10" spans="1:7">
      <c r="A10" s="47"/>
      <c r="B10" s="3526"/>
      <c r="C10" s="44"/>
      <c r="D10" s="3526"/>
      <c r="E10" s="3526"/>
      <c r="F10" s="3526"/>
      <c r="G10" s="45"/>
    </row>
    <row r="11" spans="1:7" ht="15" customHeight="1">
      <c r="A11" s="47"/>
      <c r="B11" s="3526"/>
      <c r="C11" s="44"/>
      <c r="D11" s="3535" t="s">
        <v>3014</v>
      </c>
      <c r="E11" s="3535"/>
      <c r="F11" s="3536"/>
      <c r="G11" s="45"/>
    </row>
    <row r="12" spans="1:7">
      <c r="A12" s="47"/>
      <c r="B12" s="3526"/>
      <c r="C12" s="11"/>
      <c r="D12" s="3535"/>
      <c r="E12" s="3535"/>
      <c r="F12" s="3536"/>
      <c r="G12" s="45"/>
    </row>
    <row r="13" spans="1:7">
      <c r="A13" s="47"/>
      <c r="B13" s="11"/>
      <c r="C13" s="11"/>
      <c r="D13" s="3535"/>
      <c r="E13" s="3535"/>
      <c r="F13" s="3536"/>
      <c r="G13" s="45"/>
    </row>
    <row r="14" spans="1:7">
      <c r="A14" s="47"/>
      <c r="B14" s="11"/>
      <c r="C14" s="11"/>
      <c r="D14" s="2031"/>
      <c r="E14" s="2031"/>
      <c r="F14" s="2032"/>
      <c r="G14" s="45"/>
    </row>
    <row r="15" spans="1:7">
      <c r="A15" s="47"/>
      <c r="B15" s="11"/>
      <c r="C15" s="11"/>
      <c r="D15" s="2031"/>
      <c r="E15" s="2031"/>
      <c r="F15" s="2031"/>
      <c r="G15" s="45"/>
    </row>
    <row r="16" spans="1:7">
      <c r="A16" s="90"/>
      <c r="B16" s="50"/>
      <c r="C16" s="50"/>
      <c r="D16" s="50"/>
      <c r="E16" s="50"/>
      <c r="F16" s="50"/>
      <c r="G16" s="330"/>
    </row>
    <row r="17" spans="1:7">
      <c r="A17" s="90" t="s">
        <v>4189</v>
      </c>
      <c r="B17" s="50"/>
      <c r="C17" s="50"/>
      <c r="D17" s="50"/>
      <c r="E17" s="50"/>
      <c r="F17" s="50"/>
      <c r="G17" s="330"/>
    </row>
    <row r="18" spans="1:7" ht="15" customHeight="1">
      <c r="A18" s="47"/>
      <c r="B18" s="3537" t="s">
        <v>536</v>
      </c>
      <c r="C18" s="1751"/>
      <c r="D18" s="3539" t="s">
        <v>3965</v>
      </c>
      <c r="E18" s="3528"/>
      <c r="F18" s="3528"/>
      <c r="G18" s="2033"/>
    </row>
    <row r="19" spans="1:7">
      <c r="A19" s="47"/>
      <c r="B19" s="3538"/>
      <c r="C19" s="1754"/>
      <c r="D19" s="3530"/>
      <c r="E19" s="3530"/>
      <c r="F19" s="3530"/>
      <c r="G19" s="1667"/>
    </row>
    <row r="20" spans="1:7" ht="15" customHeight="1">
      <c r="A20" s="47"/>
      <c r="B20" s="3541" t="s">
        <v>2787</v>
      </c>
      <c r="C20" s="1755"/>
      <c r="D20" s="3530"/>
      <c r="E20" s="3530"/>
      <c r="F20" s="3530"/>
      <c r="G20" s="1667"/>
    </row>
    <row r="21" spans="1:7">
      <c r="A21" s="47"/>
      <c r="B21" s="3541"/>
      <c r="C21" s="1755"/>
      <c r="D21" s="3530"/>
      <c r="E21" s="3530"/>
      <c r="F21" s="3530"/>
      <c r="G21" s="1667"/>
    </row>
    <row r="22" spans="1:7" ht="15" customHeight="1">
      <c r="A22" s="47"/>
      <c r="B22" s="3541" t="s">
        <v>2157</v>
      </c>
      <c r="C22" s="1754"/>
      <c r="D22" s="3530"/>
      <c r="E22" s="3530"/>
      <c r="F22" s="3530"/>
      <c r="G22" s="1667"/>
    </row>
    <row r="23" spans="1:7">
      <c r="A23" s="47"/>
      <c r="B23" s="3541"/>
      <c r="C23" s="1755"/>
      <c r="D23" s="3530"/>
      <c r="E23" s="3530"/>
      <c r="F23" s="3530"/>
      <c r="G23" s="1667"/>
    </row>
    <row r="24" spans="1:7">
      <c r="A24" s="47"/>
      <c r="B24" s="3541"/>
      <c r="C24" s="1798"/>
      <c r="D24" s="3530"/>
      <c r="E24" s="3530"/>
      <c r="F24" s="3530"/>
      <c r="G24" s="1667"/>
    </row>
    <row r="25" spans="1:7" ht="15" customHeight="1">
      <c r="A25" s="47"/>
      <c r="B25" s="3541" t="s">
        <v>2788</v>
      </c>
      <c r="C25" s="1798"/>
      <c r="D25" s="3530"/>
      <c r="E25" s="3530"/>
      <c r="F25" s="3530"/>
      <c r="G25" s="1667"/>
    </row>
    <row r="26" spans="1:7">
      <c r="A26" s="47"/>
      <c r="B26" s="3508"/>
      <c r="C26" s="1771"/>
      <c r="D26" s="3530"/>
      <c r="E26" s="3530"/>
      <c r="F26" s="3530"/>
      <c r="G26" s="1667"/>
    </row>
    <row r="27" spans="1:7">
      <c r="A27" s="49"/>
      <c r="B27" s="3542"/>
      <c r="C27" s="50"/>
      <c r="D27" s="3540"/>
      <c r="E27" s="3540"/>
      <c r="F27" s="3540"/>
      <c r="G27" s="330"/>
    </row>
    <row r="28" spans="1:7">
      <c r="A28" s="175" t="s">
        <v>4190</v>
      </c>
      <c r="B28" s="44"/>
      <c r="C28" s="44"/>
      <c r="D28" s="54" t="s">
        <v>2951</v>
      </c>
      <c r="E28" s="1756" t="s">
        <v>4191</v>
      </c>
      <c r="F28" s="370" t="s">
        <v>4192</v>
      </c>
      <c r="G28" s="45"/>
    </row>
    <row r="29" spans="1:7">
      <c r="A29" s="175" t="s">
        <v>4193</v>
      </c>
      <c r="B29" s="44" t="s">
        <v>4144</v>
      </c>
      <c r="C29" s="44"/>
      <c r="D29" s="54" t="s">
        <v>4145</v>
      </c>
      <c r="E29" s="1756" t="s">
        <v>4146</v>
      </c>
      <c r="F29" s="54" t="s">
        <v>4147</v>
      </c>
      <c r="G29" s="45"/>
    </row>
    <row r="30" spans="1:7">
      <c r="A30" s="86"/>
      <c r="B30" s="50" t="s">
        <v>65</v>
      </c>
      <c r="C30" s="50"/>
      <c r="D30" s="206" t="s">
        <v>2119</v>
      </c>
      <c r="E30" s="220" t="s">
        <v>2120</v>
      </c>
      <c r="F30" s="206" t="s">
        <v>2121</v>
      </c>
      <c r="G30" s="330"/>
    </row>
    <row r="31" spans="1:7">
      <c r="A31" s="175" t="s">
        <v>4148</v>
      </c>
      <c r="B31" s="1771" t="s">
        <v>3306</v>
      </c>
      <c r="C31" s="1771"/>
      <c r="D31" s="461" t="s">
        <v>1731</v>
      </c>
      <c r="E31" s="2034">
        <v>1</v>
      </c>
      <c r="F31" s="2035"/>
      <c r="G31" s="554"/>
    </row>
    <row r="32" spans="1:7">
      <c r="A32" s="175" t="s">
        <v>4149</v>
      </c>
      <c r="B32" s="1771" t="s">
        <v>1797</v>
      </c>
      <c r="C32" s="1771"/>
      <c r="D32" s="461" t="s">
        <v>1799</v>
      </c>
      <c r="E32" s="2034">
        <v>1</v>
      </c>
      <c r="F32" s="2036"/>
      <c r="G32" s="554"/>
    </row>
    <row r="33" spans="1:7">
      <c r="A33" s="175" t="s">
        <v>4150</v>
      </c>
      <c r="B33" s="1771" t="s">
        <v>3172</v>
      </c>
      <c r="C33" s="1771"/>
      <c r="D33" s="461" t="s">
        <v>1800</v>
      </c>
      <c r="E33" s="2034">
        <v>1</v>
      </c>
      <c r="F33" s="2036"/>
      <c r="G33" s="554"/>
    </row>
    <row r="34" spans="1:7">
      <c r="A34" s="175" t="s">
        <v>4151</v>
      </c>
      <c r="B34" s="1771" t="s">
        <v>1798</v>
      </c>
      <c r="C34" s="1771"/>
      <c r="D34" s="461" t="s">
        <v>1801</v>
      </c>
      <c r="E34" s="2034">
        <v>1</v>
      </c>
      <c r="F34" s="2036"/>
      <c r="G34" s="554"/>
    </row>
    <row r="35" spans="1:7">
      <c r="A35" s="175" t="s">
        <v>4152</v>
      </c>
      <c r="B35" s="1771" t="s">
        <v>111</v>
      </c>
      <c r="C35" s="1771"/>
      <c r="D35" s="2037" t="s">
        <v>1802</v>
      </c>
      <c r="E35" s="1756" t="s">
        <v>2808</v>
      </c>
      <c r="F35" s="2036"/>
      <c r="G35" s="554"/>
    </row>
    <row r="36" spans="1:7">
      <c r="A36" s="175" t="s">
        <v>4153</v>
      </c>
      <c r="B36" s="1771"/>
      <c r="C36" s="1771"/>
      <c r="D36" s="461"/>
      <c r="E36" s="1927"/>
      <c r="F36" s="2036"/>
      <c r="G36" s="554"/>
    </row>
    <row r="37" spans="1:7">
      <c r="A37" s="175" t="s">
        <v>4154</v>
      </c>
      <c r="B37" s="1771"/>
      <c r="C37" s="1771"/>
      <c r="D37" s="461"/>
      <c r="E37" s="1927"/>
      <c r="F37" s="2036"/>
      <c r="G37" s="554"/>
    </row>
    <row r="38" spans="1:7">
      <c r="A38" s="175" t="s">
        <v>4155</v>
      </c>
      <c r="B38" s="1771" t="s">
        <v>112</v>
      </c>
      <c r="C38" s="1771"/>
      <c r="D38" s="461"/>
      <c r="E38" s="1927"/>
      <c r="F38" s="2036"/>
      <c r="G38" s="554"/>
    </row>
    <row r="39" spans="1:7">
      <c r="A39" s="175" t="s">
        <v>4156</v>
      </c>
      <c r="B39" s="1771" t="s">
        <v>113</v>
      </c>
      <c r="C39" s="1771"/>
      <c r="D39" s="461"/>
      <c r="E39" s="1927"/>
      <c r="F39" s="2036"/>
      <c r="G39" s="554"/>
    </row>
    <row r="40" spans="1:7">
      <c r="A40" s="175" t="s">
        <v>4157</v>
      </c>
      <c r="B40" s="1771"/>
      <c r="C40" s="1771"/>
      <c r="D40" s="461"/>
      <c r="E40" s="1927"/>
      <c r="F40" s="2036"/>
      <c r="G40" s="554"/>
    </row>
    <row r="41" spans="1:7">
      <c r="A41" s="175" t="s">
        <v>4158</v>
      </c>
      <c r="B41" s="1771"/>
      <c r="C41" s="1771"/>
      <c r="D41" s="461"/>
      <c r="E41" s="1927"/>
      <c r="F41" s="2036"/>
      <c r="G41" s="554"/>
    </row>
    <row r="42" spans="1:7">
      <c r="A42" s="175" t="s">
        <v>4159</v>
      </c>
      <c r="B42" s="1771"/>
      <c r="C42" s="1771"/>
      <c r="D42" s="461"/>
      <c r="E42" s="1927"/>
      <c r="F42" s="2036"/>
      <c r="G42" s="554"/>
    </row>
    <row r="43" spans="1:7">
      <c r="A43" s="175" t="s">
        <v>4160</v>
      </c>
      <c r="B43" s="1771"/>
      <c r="C43" s="1771"/>
      <c r="D43" s="461"/>
      <c r="E43" s="1927"/>
      <c r="F43" s="2036"/>
      <c r="G43" s="554"/>
    </row>
    <row r="44" spans="1:7">
      <c r="A44" s="175" t="s">
        <v>4161</v>
      </c>
      <c r="B44" s="1771"/>
      <c r="C44" s="1771"/>
      <c r="D44" s="461"/>
      <c r="E44" s="1927"/>
      <c r="F44" s="2036"/>
      <c r="G44" s="554"/>
    </row>
    <row r="45" spans="1:7">
      <c r="A45" s="175" t="s">
        <v>4175</v>
      </c>
      <c r="B45" s="1771"/>
      <c r="C45" s="1771"/>
      <c r="D45" s="461"/>
      <c r="E45" s="1927"/>
      <c r="F45" s="2036"/>
      <c r="G45" s="554"/>
    </row>
    <row r="46" spans="1:7">
      <c r="A46" s="175" t="s">
        <v>4176</v>
      </c>
      <c r="B46" s="1771"/>
      <c r="C46" s="1771"/>
      <c r="D46" s="461"/>
      <c r="E46" s="1927"/>
      <c r="F46" s="2036"/>
      <c r="G46" s="554"/>
    </row>
    <row r="47" spans="1:7">
      <c r="A47" s="175" t="s">
        <v>4177</v>
      </c>
      <c r="B47" s="1771"/>
      <c r="C47" s="1771"/>
      <c r="D47" s="461"/>
      <c r="E47" s="1927"/>
      <c r="F47" s="2036"/>
      <c r="G47" s="554"/>
    </row>
    <row r="48" spans="1:7">
      <c r="A48" s="175" t="s">
        <v>4178</v>
      </c>
      <c r="B48" s="1771"/>
      <c r="C48" s="1771"/>
      <c r="D48" s="461"/>
      <c r="E48" s="1927"/>
      <c r="F48" s="2036"/>
      <c r="G48" s="554"/>
    </row>
    <row r="49" spans="1:7">
      <c r="A49" s="175" t="s">
        <v>4179</v>
      </c>
      <c r="B49" s="1771"/>
      <c r="C49" s="1771"/>
      <c r="D49" s="461"/>
      <c r="E49" s="1927"/>
      <c r="F49" s="2036"/>
      <c r="G49" s="554"/>
    </row>
    <row r="50" spans="1:7">
      <c r="A50" s="175" t="s">
        <v>4162</v>
      </c>
      <c r="B50" s="1771"/>
      <c r="C50" s="1771"/>
      <c r="D50" s="461"/>
      <c r="E50" s="1927"/>
      <c r="F50" s="2036"/>
      <c r="G50" s="554"/>
    </row>
    <row r="51" spans="1:7">
      <c r="A51" s="175" t="s">
        <v>2842</v>
      </c>
      <c r="B51" s="1771"/>
      <c r="C51" s="1771"/>
      <c r="D51" s="461"/>
      <c r="E51" s="1927"/>
      <c r="F51" s="2036"/>
      <c r="G51" s="554"/>
    </row>
    <row r="52" spans="1:7">
      <c r="A52" s="175" t="s">
        <v>2843</v>
      </c>
      <c r="B52" s="1771"/>
      <c r="C52" s="1771"/>
      <c r="D52" s="461"/>
      <c r="E52" s="1927"/>
      <c r="F52" s="2036"/>
      <c r="G52" s="554"/>
    </row>
    <row r="53" spans="1:7">
      <c r="A53" s="175" t="s">
        <v>2844</v>
      </c>
      <c r="B53" s="1771"/>
      <c r="C53" s="1771"/>
      <c r="D53" s="461"/>
      <c r="E53" s="1927"/>
      <c r="F53" s="2036"/>
      <c r="G53" s="554"/>
    </row>
    <row r="54" spans="1:7">
      <c r="A54" s="175" t="s">
        <v>2845</v>
      </c>
      <c r="B54" s="1771"/>
      <c r="C54" s="1771"/>
      <c r="D54" s="461"/>
      <c r="E54" s="1927"/>
      <c r="F54" s="2036"/>
      <c r="G54" s="554"/>
    </row>
    <row r="55" spans="1:7">
      <c r="A55" s="175" t="s">
        <v>2846</v>
      </c>
      <c r="B55" s="1771"/>
      <c r="C55" s="1771"/>
      <c r="D55" s="461"/>
      <c r="E55" s="1927"/>
      <c r="F55" s="2036"/>
      <c r="G55" s="554"/>
    </row>
    <row r="56" spans="1:7">
      <c r="A56" s="175" t="s">
        <v>2847</v>
      </c>
      <c r="B56" s="1771"/>
      <c r="C56" s="1771"/>
      <c r="D56" s="461"/>
      <c r="E56" s="1927"/>
      <c r="F56" s="2036"/>
      <c r="G56" s="554"/>
    </row>
    <row r="57" spans="1:7" ht="15.75" thickBot="1">
      <c r="A57" s="180" t="s">
        <v>2848</v>
      </c>
      <c r="B57" s="278"/>
      <c r="C57" s="278"/>
      <c r="D57" s="555"/>
      <c r="E57" s="2038"/>
      <c r="F57" s="2039"/>
      <c r="G57" s="559"/>
    </row>
    <row r="58" spans="1:7">
      <c r="A58" s="1771" t="s">
        <v>2849</v>
      </c>
      <c r="B58" s="1771"/>
      <c r="C58" s="1771"/>
      <c r="D58" s="1771"/>
      <c r="E58" s="174"/>
      <c r="F58" s="10"/>
      <c r="G58" s="10"/>
    </row>
    <row r="59" spans="1:7">
      <c r="B59" s="1771"/>
      <c r="C59" s="1771"/>
      <c r="D59" s="1771"/>
      <c r="E59" s="174"/>
      <c r="F59" s="10"/>
      <c r="G59" s="10"/>
    </row>
    <row r="60" spans="1:7">
      <c r="A60" s="10" t="s">
        <v>2850</v>
      </c>
      <c r="B60" s="10"/>
      <c r="C60" s="10"/>
      <c r="D60" s="10"/>
      <c r="E60" s="10"/>
      <c r="F60" s="10"/>
      <c r="G60" s="10"/>
    </row>
    <row r="61" spans="1:7" ht="15.75" thickBot="1">
      <c r="A61" s="11"/>
      <c r="B61" s="1771"/>
      <c r="C61" s="1771"/>
      <c r="D61" s="1771"/>
      <c r="E61" s="174"/>
      <c r="F61" s="10"/>
      <c r="G61" s="10"/>
    </row>
    <row r="62" spans="1:7">
      <c r="A62" s="13"/>
      <c r="B62" s="430" t="s">
        <v>2817</v>
      </c>
      <c r="C62" s="428" t="s">
        <v>3891</v>
      </c>
      <c r="D62" s="1964"/>
      <c r="E62" s="1254" t="s">
        <v>4183</v>
      </c>
      <c r="F62" s="2040" t="s">
        <v>2820</v>
      </c>
      <c r="G62" s="2040"/>
    </row>
    <row r="63" spans="1:7">
      <c r="A63" s="47"/>
      <c r="B63" s="1789" t="str">
        <f>'Data Sheet'!$C$22</f>
        <v>Please fill in the following:</v>
      </c>
      <c r="C63" s="461" t="s">
        <v>4185</v>
      </c>
      <c r="D63" s="298" t="s">
        <v>478</v>
      </c>
      <c r="E63" s="1767" t="s">
        <v>4186</v>
      </c>
      <c r="F63" s="2036"/>
      <c r="G63" s="554"/>
    </row>
    <row r="64" spans="1:7">
      <c r="A64" s="49"/>
      <c r="B64" s="1792"/>
      <c r="C64" s="1965" t="s">
        <v>4187</v>
      </c>
      <c r="D64" s="2041" t="s">
        <v>479</v>
      </c>
      <c r="E64" s="456" t="str">
        <f>'Data Sheet'!$C$40</f>
        <v>4/28/2015</v>
      </c>
      <c r="F64" s="757" t="str">
        <f>'Data Sheet'!$C$38</f>
        <v>12/31/2014</v>
      </c>
      <c r="G64" s="2042"/>
    </row>
    <row r="65" spans="1:7">
      <c r="A65" s="90" t="s">
        <v>4188</v>
      </c>
      <c r="B65" s="50"/>
      <c r="C65" s="50"/>
      <c r="D65" s="50"/>
      <c r="E65" s="50"/>
      <c r="F65" s="2043"/>
      <c r="G65" s="2044"/>
    </row>
    <row r="66" spans="1:7">
      <c r="A66" s="175" t="s">
        <v>4190</v>
      </c>
      <c r="B66" s="1771"/>
      <c r="C66" s="1771"/>
      <c r="D66" s="551" t="s">
        <v>2951</v>
      </c>
      <c r="E66" s="1767" t="s">
        <v>4191</v>
      </c>
      <c r="F66" s="554" t="s">
        <v>4192</v>
      </c>
      <c r="G66" s="554"/>
    </row>
    <row r="67" spans="1:7">
      <c r="A67" s="175" t="s">
        <v>4193</v>
      </c>
      <c r="B67" s="1766" t="s">
        <v>4144</v>
      </c>
      <c r="C67" s="1766"/>
      <c r="D67" s="435" t="s">
        <v>4145</v>
      </c>
      <c r="E67" s="1767" t="s">
        <v>4146</v>
      </c>
      <c r="F67" s="554" t="s">
        <v>4147</v>
      </c>
      <c r="G67" s="554"/>
    </row>
    <row r="68" spans="1:7">
      <c r="A68" s="86"/>
      <c r="B68" s="1792" t="s">
        <v>65</v>
      </c>
      <c r="C68" s="1792"/>
      <c r="D68" s="441" t="s">
        <v>2119</v>
      </c>
      <c r="E68" s="290" t="s">
        <v>2120</v>
      </c>
      <c r="F68" s="2044" t="s">
        <v>2121</v>
      </c>
      <c r="G68" s="2044"/>
    </row>
    <row r="69" spans="1:7">
      <c r="A69" s="175" t="s">
        <v>4148</v>
      </c>
      <c r="B69" s="1771"/>
      <c r="C69" s="1771"/>
      <c r="D69" s="551"/>
      <c r="E69" s="552"/>
      <c r="F69" s="553"/>
      <c r="G69" s="554"/>
    </row>
    <row r="70" spans="1:7">
      <c r="A70" s="175" t="s">
        <v>4149</v>
      </c>
      <c r="B70" s="1771"/>
      <c r="C70" s="1771"/>
      <c r="D70" s="551"/>
      <c r="E70" s="552"/>
      <c r="F70" s="553"/>
      <c r="G70" s="554"/>
    </row>
    <row r="71" spans="1:7">
      <c r="A71" s="175" t="s">
        <v>4150</v>
      </c>
      <c r="B71" s="1771"/>
      <c r="C71" s="1771"/>
      <c r="D71" s="551"/>
      <c r="E71" s="552"/>
      <c r="F71" s="553"/>
      <c r="G71" s="554"/>
    </row>
    <row r="72" spans="1:7">
      <c r="A72" s="175" t="s">
        <v>4151</v>
      </c>
      <c r="B72" s="1771"/>
      <c r="C72" s="1771"/>
      <c r="D72" s="551"/>
      <c r="E72" s="552"/>
      <c r="F72" s="553"/>
      <c r="G72" s="554"/>
    </row>
    <row r="73" spans="1:7">
      <c r="A73" s="175" t="s">
        <v>4152</v>
      </c>
      <c r="B73" s="1771"/>
      <c r="C73" s="1771"/>
      <c r="D73" s="551"/>
      <c r="E73" s="552"/>
      <c r="F73" s="553"/>
      <c r="G73" s="554"/>
    </row>
    <row r="74" spans="1:7">
      <c r="A74" s="175" t="s">
        <v>4153</v>
      </c>
      <c r="B74" s="1771"/>
      <c r="C74" s="1771"/>
      <c r="D74" s="551"/>
      <c r="E74" s="552"/>
      <c r="F74" s="553"/>
      <c r="G74" s="554"/>
    </row>
    <row r="75" spans="1:7">
      <c r="A75" s="175" t="s">
        <v>4154</v>
      </c>
      <c r="B75" s="1771"/>
      <c r="C75" s="1771"/>
      <c r="D75" s="551"/>
      <c r="E75" s="552"/>
      <c r="F75" s="553"/>
      <c r="G75" s="554"/>
    </row>
    <row r="76" spans="1:7">
      <c r="A76" s="175" t="s">
        <v>4155</v>
      </c>
      <c r="B76" s="1771"/>
      <c r="C76" s="1771"/>
      <c r="D76" s="551"/>
      <c r="E76" s="552"/>
      <c r="F76" s="553"/>
      <c r="G76" s="554"/>
    </row>
    <row r="77" spans="1:7">
      <c r="A77" s="175" t="s">
        <v>4156</v>
      </c>
      <c r="B77" s="1771"/>
      <c r="C77" s="1771"/>
      <c r="D77" s="551"/>
      <c r="E77" s="552"/>
      <c r="F77" s="553"/>
      <c r="G77" s="554"/>
    </row>
    <row r="78" spans="1:7">
      <c r="A78" s="175" t="s">
        <v>4157</v>
      </c>
      <c r="B78" s="1771"/>
      <c r="C78" s="1771"/>
      <c r="D78" s="551"/>
      <c r="E78" s="552"/>
      <c r="F78" s="553"/>
      <c r="G78" s="554"/>
    </row>
    <row r="79" spans="1:7">
      <c r="A79" s="175" t="s">
        <v>4158</v>
      </c>
      <c r="B79" s="1771"/>
      <c r="C79" s="1771"/>
      <c r="D79" s="551"/>
      <c r="E79" s="552"/>
      <c r="F79" s="553"/>
      <c r="G79" s="554"/>
    </row>
    <row r="80" spans="1:7">
      <c r="A80" s="175" t="s">
        <v>4159</v>
      </c>
      <c r="B80" s="1771"/>
      <c r="C80" s="1771"/>
      <c r="D80" s="551"/>
      <c r="E80" s="552"/>
      <c r="F80" s="553"/>
      <c r="G80" s="554"/>
    </row>
    <row r="81" spans="1:7">
      <c r="A81" s="175" t="s">
        <v>4160</v>
      </c>
      <c r="B81" s="1771"/>
      <c r="C81" s="1771"/>
      <c r="D81" s="551"/>
      <c r="E81" s="552"/>
      <c r="F81" s="553"/>
      <c r="G81" s="554"/>
    </row>
    <row r="82" spans="1:7">
      <c r="A82" s="175" t="s">
        <v>4161</v>
      </c>
      <c r="B82" s="1771"/>
      <c r="C82" s="1771"/>
      <c r="D82" s="551"/>
      <c r="E82" s="552"/>
      <c r="F82" s="553"/>
      <c r="G82" s="554"/>
    </row>
    <row r="83" spans="1:7">
      <c r="A83" s="175" t="s">
        <v>4175</v>
      </c>
      <c r="B83" s="1771"/>
      <c r="C83" s="1771"/>
      <c r="D83" s="551"/>
      <c r="E83" s="552"/>
      <c r="F83" s="553"/>
      <c r="G83" s="554"/>
    </row>
    <row r="84" spans="1:7">
      <c r="A84" s="175" t="s">
        <v>4176</v>
      </c>
      <c r="B84" s="1771"/>
      <c r="C84" s="1771"/>
      <c r="D84" s="551"/>
      <c r="E84" s="552"/>
      <c r="F84" s="553"/>
      <c r="G84" s="554"/>
    </row>
    <row r="85" spans="1:7">
      <c r="A85" s="175" t="s">
        <v>4177</v>
      </c>
      <c r="B85" s="1771"/>
      <c r="C85" s="1771"/>
      <c r="D85" s="551"/>
      <c r="E85" s="552"/>
      <c r="F85" s="553"/>
      <c r="G85" s="554"/>
    </row>
    <row r="86" spans="1:7">
      <c r="A86" s="175" t="s">
        <v>4178</v>
      </c>
      <c r="B86" s="1771"/>
      <c r="C86" s="1771"/>
      <c r="D86" s="551"/>
      <c r="E86" s="552"/>
      <c r="F86" s="553"/>
      <c r="G86" s="554"/>
    </row>
    <row r="87" spans="1:7">
      <c r="A87" s="175" t="s">
        <v>4179</v>
      </c>
      <c r="B87" s="1771"/>
      <c r="C87" s="1771"/>
      <c r="D87" s="551"/>
      <c r="E87" s="552"/>
      <c r="F87" s="553"/>
      <c r="G87" s="554"/>
    </row>
    <row r="88" spans="1:7">
      <c r="A88" s="175" t="s">
        <v>4162</v>
      </c>
      <c r="B88" s="1771"/>
      <c r="C88" s="1771"/>
      <c r="D88" s="551"/>
      <c r="E88" s="552"/>
      <c r="F88" s="553"/>
      <c r="G88" s="554"/>
    </row>
    <row r="89" spans="1:7">
      <c r="A89" s="175" t="s">
        <v>2842</v>
      </c>
      <c r="B89" s="1771"/>
      <c r="C89" s="1771"/>
      <c r="D89" s="551"/>
      <c r="E89" s="552"/>
      <c r="F89" s="553"/>
      <c r="G89" s="554"/>
    </row>
    <row r="90" spans="1:7">
      <c r="A90" s="175" t="s">
        <v>2843</v>
      </c>
      <c r="B90" s="1771"/>
      <c r="C90" s="1771"/>
      <c r="D90" s="551"/>
      <c r="E90" s="552"/>
      <c r="F90" s="553"/>
      <c r="G90" s="554"/>
    </row>
    <row r="91" spans="1:7">
      <c r="A91" s="175" t="s">
        <v>2844</v>
      </c>
      <c r="B91" s="1771"/>
      <c r="C91" s="1771"/>
      <c r="D91" s="551"/>
      <c r="E91" s="552"/>
      <c r="F91" s="553"/>
      <c r="G91" s="554"/>
    </row>
    <row r="92" spans="1:7">
      <c r="A92" s="175" t="s">
        <v>2845</v>
      </c>
      <c r="B92" s="1771"/>
      <c r="C92" s="1771"/>
      <c r="D92" s="551"/>
      <c r="E92" s="552"/>
      <c r="F92" s="553"/>
      <c r="G92" s="554"/>
    </row>
    <row r="93" spans="1:7">
      <c r="A93" s="175" t="s">
        <v>2846</v>
      </c>
      <c r="B93" s="1771"/>
      <c r="C93" s="1771"/>
      <c r="D93" s="551"/>
      <c r="E93" s="552"/>
      <c r="F93" s="553"/>
      <c r="G93" s="554"/>
    </row>
    <row r="94" spans="1:7">
      <c r="A94" s="175" t="s">
        <v>2847</v>
      </c>
      <c r="B94" s="1771"/>
      <c r="C94" s="1771"/>
      <c r="D94" s="551"/>
      <c r="E94" s="552"/>
      <c r="F94" s="553"/>
      <c r="G94" s="554"/>
    </row>
    <row r="95" spans="1:7">
      <c r="A95" s="175" t="s">
        <v>2848</v>
      </c>
      <c r="B95" s="1771"/>
      <c r="C95" s="1771"/>
      <c r="D95" s="551"/>
      <c r="E95" s="552"/>
      <c r="F95" s="553"/>
      <c r="G95" s="554"/>
    </row>
    <row r="96" spans="1:7">
      <c r="A96" s="1787" t="s">
        <v>2763</v>
      </c>
      <c r="B96" s="461"/>
      <c r="C96" s="1794"/>
      <c r="D96" s="551"/>
      <c r="E96" s="552"/>
      <c r="F96" s="553"/>
      <c r="G96" s="554"/>
    </row>
    <row r="97" spans="1:7">
      <c r="A97" s="1787" t="s">
        <v>2764</v>
      </c>
      <c r="B97" s="461"/>
      <c r="C97" s="1794"/>
      <c r="D97" s="551"/>
      <c r="E97" s="552"/>
      <c r="F97" s="553"/>
      <c r="G97" s="554"/>
    </row>
    <row r="98" spans="1:7">
      <c r="A98" s="1787" t="s">
        <v>2765</v>
      </c>
      <c r="B98" s="461"/>
      <c r="C98" s="1794"/>
      <c r="D98" s="551"/>
      <c r="E98" s="552"/>
      <c r="F98" s="553"/>
      <c r="G98" s="554"/>
    </row>
    <row r="99" spans="1:7">
      <c r="A99" s="1787" t="s">
        <v>2766</v>
      </c>
      <c r="B99" s="461"/>
      <c r="C99" s="1794"/>
      <c r="D99" s="551"/>
      <c r="E99" s="552"/>
      <c r="F99" s="553"/>
      <c r="G99" s="554"/>
    </row>
    <row r="100" spans="1:7">
      <c r="A100" s="1787" t="s">
        <v>2767</v>
      </c>
      <c r="B100" s="461"/>
      <c r="C100" s="1794"/>
      <c r="D100" s="551"/>
      <c r="E100" s="552"/>
      <c r="F100" s="553"/>
      <c r="G100" s="554"/>
    </row>
    <row r="101" spans="1:7">
      <c r="A101" s="1787" t="s">
        <v>2768</v>
      </c>
      <c r="B101" s="461"/>
      <c r="C101" s="1794"/>
      <c r="D101" s="551"/>
      <c r="E101" s="552"/>
      <c r="F101" s="553"/>
      <c r="G101" s="554"/>
    </row>
    <row r="102" spans="1:7">
      <c r="A102" s="1787" t="s">
        <v>2769</v>
      </c>
      <c r="B102" s="461"/>
      <c r="C102" s="1794"/>
      <c r="D102" s="551"/>
      <c r="E102" s="552"/>
      <c r="F102" s="553"/>
      <c r="G102" s="554"/>
    </row>
    <row r="103" spans="1:7">
      <c r="A103" s="1787" t="s">
        <v>2770</v>
      </c>
      <c r="B103" s="461"/>
      <c r="C103" s="1794"/>
      <c r="D103" s="551"/>
      <c r="E103" s="552"/>
      <c r="F103" s="553"/>
      <c r="G103" s="554"/>
    </row>
    <row r="104" spans="1:7">
      <c r="A104" s="1787" t="s">
        <v>2771</v>
      </c>
      <c r="B104" s="461"/>
      <c r="C104" s="1794"/>
      <c r="D104" s="551"/>
      <c r="E104" s="552"/>
      <c r="F104" s="553"/>
      <c r="G104" s="554"/>
    </row>
    <row r="105" spans="1:7">
      <c r="A105" s="1787" t="s">
        <v>2772</v>
      </c>
      <c r="B105" s="461"/>
      <c r="C105" s="1794"/>
      <c r="D105" s="551"/>
      <c r="E105" s="552"/>
      <c r="F105" s="553"/>
      <c r="G105" s="554"/>
    </row>
    <row r="106" spans="1:7">
      <c r="A106" s="1787" t="s">
        <v>2773</v>
      </c>
      <c r="B106" s="461"/>
      <c r="C106" s="1794"/>
      <c r="D106" s="551"/>
      <c r="E106" s="552"/>
      <c r="F106" s="553"/>
      <c r="G106" s="554"/>
    </row>
    <row r="107" spans="1:7">
      <c r="A107" s="1787" t="s">
        <v>2774</v>
      </c>
      <c r="B107" s="461"/>
      <c r="C107" s="1794"/>
      <c r="D107" s="551"/>
      <c r="E107" s="552"/>
      <c r="F107" s="553"/>
      <c r="G107" s="554"/>
    </row>
    <row r="108" spans="1:7">
      <c r="A108" s="1787" t="s">
        <v>2775</v>
      </c>
      <c r="B108" s="461"/>
      <c r="C108" s="1794"/>
      <c r="D108" s="551"/>
      <c r="E108" s="552"/>
      <c r="F108" s="553"/>
      <c r="G108" s="554"/>
    </row>
    <row r="109" spans="1:7">
      <c r="A109" s="1787" t="s">
        <v>2776</v>
      </c>
      <c r="B109" s="461"/>
      <c r="C109" s="1794"/>
      <c r="D109" s="551"/>
      <c r="E109" s="552"/>
      <c r="F109" s="553"/>
      <c r="G109" s="554"/>
    </row>
    <row r="110" spans="1:7">
      <c r="A110" s="1787" t="s">
        <v>2777</v>
      </c>
      <c r="B110" s="461"/>
      <c r="C110" s="1794"/>
      <c r="D110" s="551"/>
      <c r="E110" s="552"/>
      <c r="F110" s="553"/>
      <c r="G110" s="554"/>
    </row>
    <row r="111" spans="1:7">
      <c r="A111" s="1787" t="s">
        <v>2778</v>
      </c>
      <c r="B111" s="461"/>
      <c r="C111" s="1794"/>
      <c r="D111" s="551"/>
      <c r="E111" s="552"/>
      <c r="F111" s="553"/>
      <c r="G111" s="554"/>
    </row>
    <row r="112" spans="1:7">
      <c r="A112" s="1787" t="s">
        <v>1444</v>
      </c>
      <c r="B112" s="461"/>
      <c r="C112" s="1794"/>
      <c r="D112" s="551"/>
      <c r="E112" s="552"/>
      <c r="F112" s="553"/>
      <c r="G112" s="554"/>
    </row>
    <row r="113" spans="1:7">
      <c r="A113" s="1787" t="s">
        <v>1445</v>
      </c>
      <c r="B113" s="461"/>
      <c r="C113" s="1794"/>
      <c r="D113" s="551"/>
      <c r="E113" s="552"/>
      <c r="F113" s="553"/>
      <c r="G113" s="554"/>
    </row>
    <row r="114" spans="1:7">
      <c r="A114" s="1787" t="s">
        <v>1446</v>
      </c>
      <c r="B114" s="461"/>
      <c r="C114" s="1794"/>
      <c r="D114" s="551"/>
      <c r="E114" s="552"/>
      <c r="F114" s="553"/>
      <c r="G114" s="554"/>
    </row>
    <row r="115" spans="1:7">
      <c r="A115" s="1787" t="s">
        <v>1447</v>
      </c>
      <c r="B115" s="461"/>
      <c r="C115" s="1794"/>
      <c r="D115" s="551"/>
      <c r="E115" s="552"/>
      <c r="F115" s="553"/>
      <c r="G115" s="554"/>
    </row>
    <row r="116" spans="1:7">
      <c r="A116" s="1787" t="s">
        <v>1448</v>
      </c>
      <c r="B116" s="461"/>
      <c r="C116" s="1794"/>
      <c r="D116" s="551"/>
      <c r="E116" s="552"/>
      <c r="F116" s="553"/>
      <c r="G116" s="554"/>
    </row>
    <row r="117" spans="1:7">
      <c r="A117" s="1787" t="s">
        <v>1449</v>
      </c>
      <c r="B117" s="461"/>
      <c r="C117" s="1794"/>
      <c r="D117" s="551"/>
      <c r="E117" s="552"/>
      <c r="F117" s="553"/>
      <c r="G117" s="554"/>
    </row>
    <row r="118" spans="1:7" ht="15.75" thickBot="1">
      <c r="A118" s="225" t="s">
        <v>1450</v>
      </c>
      <c r="B118" s="555"/>
      <c r="C118" s="278"/>
      <c r="D118" s="556"/>
      <c r="E118" s="557"/>
      <c r="F118" s="558"/>
      <c r="G118" s="559"/>
    </row>
    <row r="119" spans="1:7">
      <c r="A119" s="1771" t="s">
        <v>1451</v>
      </c>
      <c r="B119" s="11"/>
      <c r="C119" s="11"/>
      <c r="D119" s="44"/>
      <c r="E119" s="44"/>
      <c r="F119" s="44"/>
      <c r="G119" s="44"/>
    </row>
    <row r="120" spans="1:7">
      <c r="A120" s="44" t="s">
        <v>1452</v>
      </c>
      <c r="B120" s="44"/>
      <c r="C120" s="44"/>
      <c r="D120" s="44"/>
      <c r="E120" s="44"/>
      <c r="F120" s="44"/>
      <c r="G120" s="44"/>
    </row>
  </sheetData>
  <mergeCells count="8">
    <mergeCell ref="B6:B12"/>
    <mergeCell ref="D6:F10"/>
    <mergeCell ref="D11:F13"/>
    <mergeCell ref="B18:B19"/>
    <mergeCell ref="D18:F27"/>
    <mergeCell ref="B20:B21"/>
    <mergeCell ref="B22:B24"/>
    <mergeCell ref="B25:B27"/>
  </mergeCells>
  <phoneticPr fontId="0" type="noConversion"/>
  <printOptions horizontalCentered="1" verticalCentered="1"/>
  <pageMargins left="0.25" right="0.25" top="0.5" bottom="0.25" header="0" footer="0"/>
  <pageSetup scale="82" fitToHeight="2"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Nintex conditional workflow start</Name>
    <Synchronization>Synchronous</Synchronization>
    <Type>10001</Type>
    <SequenceNumber>50000</SequenceNumber>
    <Assembly>Nintex.Workflow, Version=1.0.0.0, Culture=neutral, PublicKeyToken=913f6bae0ca5ae12</Assembly>
    <Class>Nintex.Workflow.ConditionalWorkflowStartReceiver</Class>
    <Data>3/6/2014 6:52:40 PM</Data>
    <Filter/>
  </Receiver>
  <Receiver>
    <Name>Nintex conditional workflow start</Name>
    <Synchronization>Synchronous</Synchronization>
    <Type>10002</Type>
    <SequenceNumber>50000</SequenceNumber>
    <Assembly>Nintex.Workflow, Version=1.0.0.0, Culture=neutral, PublicKeyToken=913f6bae0ca5ae12</Assembly>
    <Class>Nintex.Workflow.ConditionalWorkflowStartReceiver</Class>
    <Data>3/6/2014 6:52:40 PM</Data>
    <Filter/>
  </Receiver>
  <Receiver>
    <Name>Nintex conditional workflow start</Name>
    <Synchronization>Synchronous</Synchronization>
    <Type>2</Type>
    <SequenceNumber>50000</SequenceNumber>
    <Assembly>Nintex.Workflow, Version=1.0.0.0, Culture=neutral, PublicKeyToken=913f6bae0ca5ae12</Assembly>
    <Class>Nintex.Workflow.ConditionalWorkflowStartReceiver</Class>
    <Data>3/6/2014 6:52:40 PM</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910D00F21FBCFC49B4CBD90A1383DEA5" ma:contentTypeVersion="49" ma:contentTypeDescription="Create a new document." ma:contentTypeScope="" ma:versionID="51647a948e49e0a7d4ce68442cb701bc">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06E536-FA04-4CD9-92DE-9111D9FD0E9E}">
  <ds:schemaRefs>
    <ds:schemaRef ds:uri="http://schemas.microsoft.com/sharepoint/events"/>
  </ds:schemaRefs>
</ds:datastoreItem>
</file>

<file path=customXml/itemProps2.xml><?xml version="1.0" encoding="utf-8"?>
<ds:datastoreItem xmlns:ds="http://schemas.openxmlformats.org/officeDocument/2006/customXml" ds:itemID="{10A6B349-2112-4827-98D0-22D348C38D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9F0B8A4-286C-4CCF-B7A2-E5A360B02A2A}">
  <ds:schemaRefs>
    <ds:schemaRef ds:uri="http://schemas.microsoft.com/sharepoint/v3/contenttype/forms"/>
  </ds:schemaRefs>
</ds:datastoreItem>
</file>

<file path=customXml/itemProps4.xml><?xml version="1.0" encoding="utf-8"?>
<ds:datastoreItem xmlns:ds="http://schemas.openxmlformats.org/officeDocument/2006/customXml" ds:itemID="{C12201CC-BA62-4D39-AFA8-80BF7CAFF79C}">
  <ds:schemaRefs>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http://purl.org/dc/elements/1.1/"/>
    <ds:schemaRef ds:uri="http://www.w3.org/XML/1998/namespace"/>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186</vt:i4>
      </vt:variant>
    </vt:vector>
  </HeadingPairs>
  <TitlesOfParts>
    <vt:vector size="270" baseType="lpstr">
      <vt:lpstr>README</vt:lpstr>
      <vt:lpstr>Data Sheet</vt:lpstr>
      <vt:lpstr>Cover</vt:lpstr>
      <vt:lpstr>Comments</vt:lpstr>
      <vt:lpstr>Gen Inst</vt:lpstr>
      <vt:lpstr>Table</vt:lpstr>
      <vt:lpstr>101</vt:lpstr>
      <vt:lpstr>102</vt:lpstr>
      <vt:lpstr>103</vt:lpstr>
      <vt:lpstr>104105</vt:lpstr>
      <vt:lpstr>106107</vt:lpstr>
      <vt:lpstr>108109</vt:lpstr>
      <vt:lpstr>110113</vt:lpstr>
      <vt:lpstr>114117</vt:lpstr>
      <vt:lpstr>118119</vt:lpstr>
      <vt:lpstr>120121</vt:lpstr>
      <vt:lpstr>122ab</vt:lpstr>
      <vt:lpstr>122123</vt:lpstr>
      <vt:lpstr>200201</vt:lpstr>
      <vt:lpstr>202203-NA</vt:lpstr>
      <vt:lpstr>204207</vt:lpstr>
      <vt:lpstr>213-NA</vt:lpstr>
      <vt:lpstr>214</vt:lpstr>
      <vt:lpstr>216</vt:lpstr>
      <vt:lpstr>217</vt:lpstr>
      <vt:lpstr>218</vt:lpstr>
      <vt:lpstr>219</vt:lpstr>
      <vt:lpstr>221</vt:lpstr>
      <vt:lpstr>224225</vt:lpstr>
      <vt:lpstr>227</vt:lpstr>
      <vt:lpstr>228229</vt:lpstr>
      <vt:lpstr>230</vt:lpstr>
      <vt:lpstr>232</vt:lpstr>
      <vt:lpstr>233</vt:lpstr>
      <vt:lpstr>234</vt:lpstr>
      <vt:lpstr>234A</vt:lpstr>
      <vt:lpstr>250251</vt:lpstr>
      <vt:lpstr>252</vt:lpstr>
      <vt:lpstr>253</vt:lpstr>
      <vt:lpstr>254</vt:lpstr>
      <vt:lpstr>256257</vt:lpstr>
      <vt:lpstr>261</vt:lpstr>
      <vt:lpstr>262263</vt:lpstr>
      <vt:lpstr> 262-263Insert</vt:lpstr>
      <vt:lpstr>266267</vt:lpstr>
      <vt:lpstr>269</vt:lpstr>
      <vt:lpstr>272273</vt:lpstr>
      <vt:lpstr>274275</vt:lpstr>
      <vt:lpstr>276277</vt:lpstr>
      <vt:lpstr>278</vt:lpstr>
      <vt:lpstr>300301</vt:lpstr>
      <vt:lpstr>300B Est ESCO </vt:lpstr>
      <vt:lpstr>304</vt:lpstr>
      <vt:lpstr>310311</vt:lpstr>
      <vt:lpstr>320323</vt:lpstr>
      <vt:lpstr>326327</vt:lpstr>
      <vt:lpstr>328330</vt:lpstr>
      <vt:lpstr>332</vt:lpstr>
      <vt:lpstr>335</vt:lpstr>
      <vt:lpstr>336</vt:lpstr>
      <vt:lpstr>337</vt:lpstr>
      <vt:lpstr>337A</vt:lpstr>
      <vt:lpstr>337B</vt:lpstr>
      <vt:lpstr>337C</vt:lpstr>
      <vt:lpstr>340</vt:lpstr>
      <vt:lpstr>350351</vt:lpstr>
      <vt:lpstr>352353</vt:lpstr>
      <vt:lpstr>354355</vt:lpstr>
      <vt:lpstr>356</vt:lpstr>
      <vt:lpstr>397</vt:lpstr>
      <vt:lpstr>401</vt:lpstr>
      <vt:lpstr>402403</vt:lpstr>
      <vt:lpstr>406407</vt:lpstr>
      <vt:lpstr>408409</vt:lpstr>
      <vt:lpstr>410411</vt:lpstr>
      <vt:lpstr>422423</vt:lpstr>
      <vt:lpstr>424425</vt:lpstr>
      <vt:lpstr>426427</vt:lpstr>
      <vt:lpstr>429</vt:lpstr>
      <vt:lpstr>430</vt:lpstr>
      <vt:lpstr>431</vt:lpstr>
      <vt:lpstr>450</vt:lpstr>
      <vt:lpstr>BOOK</vt:lpstr>
      <vt:lpstr>Sheet1</vt:lpstr>
      <vt:lpstr>_101</vt:lpstr>
      <vt:lpstr>_101PM</vt:lpstr>
      <vt:lpstr>_102</vt:lpstr>
      <vt:lpstr>_102PM</vt:lpstr>
      <vt:lpstr>_103</vt:lpstr>
      <vt:lpstr>_103PM</vt:lpstr>
      <vt:lpstr>'104105'!_104105</vt:lpstr>
      <vt:lpstr>'104105'!_104105PM</vt:lpstr>
      <vt:lpstr>'106107'!_106107</vt:lpstr>
      <vt:lpstr>'106107'!_106107PM</vt:lpstr>
      <vt:lpstr>_108109</vt:lpstr>
      <vt:lpstr>_108109PM</vt:lpstr>
      <vt:lpstr>_110113</vt:lpstr>
      <vt:lpstr>_110113PM</vt:lpstr>
      <vt:lpstr>_114117</vt:lpstr>
      <vt:lpstr>_114117PM</vt:lpstr>
      <vt:lpstr>_118119</vt:lpstr>
      <vt:lpstr>_118119PM</vt:lpstr>
      <vt:lpstr>_120121</vt:lpstr>
      <vt:lpstr>_120121PM</vt:lpstr>
      <vt:lpstr>_122123</vt:lpstr>
      <vt:lpstr>_200201</vt:lpstr>
      <vt:lpstr>_200201PM</vt:lpstr>
      <vt:lpstr>_202203</vt:lpstr>
      <vt:lpstr>_202203PM</vt:lpstr>
      <vt:lpstr>_204207</vt:lpstr>
      <vt:lpstr>_204207PM</vt:lpstr>
      <vt:lpstr>_213</vt:lpstr>
      <vt:lpstr>_213PM</vt:lpstr>
      <vt:lpstr>_214</vt:lpstr>
      <vt:lpstr>_214PM</vt:lpstr>
      <vt:lpstr>_216</vt:lpstr>
      <vt:lpstr>_217</vt:lpstr>
      <vt:lpstr>_217PM</vt:lpstr>
      <vt:lpstr>_218</vt:lpstr>
      <vt:lpstr>_221</vt:lpstr>
      <vt:lpstr>_221PM</vt:lpstr>
      <vt:lpstr>'224225'!_224225</vt:lpstr>
      <vt:lpstr>_227</vt:lpstr>
      <vt:lpstr>_227PM</vt:lpstr>
      <vt:lpstr>_228229</vt:lpstr>
      <vt:lpstr>_228229PM</vt:lpstr>
      <vt:lpstr>_230</vt:lpstr>
      <vt:lpstr>_230PM</vt:lpstr>
      <vt:lpstr>_232</vt:lpstr>
      <vt:lpstr>_233</vt:lpstr>
      <vt:lpstr>_234</vt:lpstr>
      <vt:lpstr>_250251</vt:lpstr>
      <vt:lpstr>_252</vt:lpstr>
      <vt:lpstr>_253</vt:lpstr>
      <vt:lpstr>_253PM</vt:lpstr>
      <vt:lpstr>_254</vt:lpstr>
      <vt:lpstr>_256257</vt:lpstr>
      <vt:lpstr>'261'!_261</vt:lpstr>
      <vt:lpstr>_262263</vt:lpstr>
      <vt:lpstr>_266267</vt:lpstr>
      <vt:lpstr>_269</vt:lpstr>
      <vt:lpstr>_272273</vt:lpstr>
      <vt:lpstr>_274275</vt:lpstr>
      <vt:lpstr>_276277</vt:lpstr>
      <vt:lpstr>_278</vt:lpstr>
      <vt:lpstr>_300301</vt:lpstr>
      <vt:lpstr>_300301PM</vt:lpstr>
      <vt:lpstr>_304</vt:lpstr>
      <vt:lpstr>_304PM</vt:lpstr>
      <vt:lpstr>_310311</vt:lpstr>
      <vt:lpstr>_310311PM</vt:lpstr>
      <vt:lpstr>'320323'!_320323</vt:lpstr>
      <vt:lpstr>'320323'!_320323PM</vt:lpstr>
      <vt:lpstr>_326327</vt:lpstr>
      <vt:lpstr>_326327PM</vt:lpstr>
      <vt:lpstr>_328330</vt:lpstr>
      <vt:lpstr>_328330PM</vt:lpstr>
      <vt:lpstr>_332</vt:lpstr>
      <vt:lpstr>_332PM</vt:lpstr>
      <vt:lpstr>_335</vt:lpstr>
      <vt:lpstr>_335PM</vt:lpstr>
      <vt:lpstr>_336</vt:lpstr>
      <vt:lpstr>_336PM</vt:lpstr>
      <vt:lpstr>_337</vt:lpstr>
      <vt:lpstr>_337PM</vt:lpstr>
      <vt:lpstr>'340'!_340</vt:lpstr>
      <vt:lpstr>'340'!_340PM</vt:lpstr>
      <vt:lpstr>_350351</vt:lpstr>
      <vt:lpstr>_350351PM</vt:lpstr>
      <vt:lpstr>_352353</vt:lpstr>
      <vt:lpstr>_352353PM</vt:lpstr>
      <vt:lpstr>_354355</vt:lpstr>
      <vt:lpstr>_354355PM</vt:lpstr>
      <vt:lpstr>'397'!_356</vt:lpstr>
      <vt:lpstr>_356</vt:lpstr>
      <vt:lpstr>'397'!_356PM</vt:lpstr>
      <vt:lpstr>_356PM</vt:lpstr>
      <vt:lpstr>_401</vt:lpstr>
      <vt:lpstr>_401PM</vt:lpstr>
      <vt:lpstr>_402403</vt:lpstr>
      <vt:lpstr>_402403PM</vt:lpstr>
      <vt:lpstr>_406407</vt:lpstr>
      <vt:lpstr>_406407PM</vt:lpstr>
      <vt:lpstr>_408409</vt:lpstr>
      <vt:lpstr>_408409PM</vt:lpstr>
      <vt:lpstr>_410411</vt:lpstr>
      <vt:lpstr>_410411PM</vt:lpstr>
      <vt:lpstr>_424425</vt:lpstr>
      <vt:lpstr>_424425PM</vt:lpstr>
      <vt:lpstr>_429</vt:lpstr>
      <vt:lpstr>_429PM</vt:lpstr>
      <vt:lpstr>_430</vt:lpstr>
      <vt:lpstr>_430PM</vt:lpstr>
      <vt:lpstr>_431</vt:lpstr>
      <vt:lpstr>_431PM</vt:lpstr>
      <vt:lpstr>_450</vt:lpstr>
      <vt:lpstr>BOOK</vt:lpstr>
      <vt:lpstr>COVER</vt:lpstr>
      <vt:lpstr>COVERPM</vt:lpstr>
      <vt:lpstr>DATA_SHEET</vt:lpstr>
      <vt:lpstr>GENINST</vt:lpstr>
      <vt:lpstr>GENINSTPM</vt:lpstr>
      <vt:lpstr>'102'!Print_Area</vt:lpstr>
      <vt:lpstr>'103'!Print_Area</vt:lpstr>
      <vt:lpstr>'104105'!Print_Area</vt:lpstr>
      <vt:lpstr>'106107'!Print_Area</vt:lpstr>
      <vt:lpstr>'108109'!Print_Area</vt:lpstr>
      <vt:lpstr>'110113'!Print_Area</vt:lpstr>
      <vt:lpstr>'118119'!Print_Area</vt:lpstr>
      <vt:lpstr>'120121'!Print_Area</vt:lpstr>
      <vt:lpstr>'122123'!Print_Area</vt:lpstr>
      <vt:lpstr>'200201'!Print_Area</vt:lpstr>
      <vt:lpstr>'204207'!Print_Area</vt:lpstr>
      <vt:lpstr>'214'!Print_Area</vt:lpstr>
      <vt:lpstr>'216'!Print_Area</vt:lpstr>
      <vt:lpstr>'217'!Print_Area</vt:lpstr>
      <vt:lpstr>'218'!Print_Area</vt:lpstr>
      <vt:lpstr>'221'!Print_Area</vt:lpstr>
      <vt:lpstr>'224225'!Print_Area</vt:lpstr>
      <vt:lpstr>'227'!Print_Area</vt:lpstr>
      <vt:lpstr>'228229'!Print_Area</vt:lpstr>
      <vt:lpstr>'230'!Print_Area</vt:lpstr>
      <vt:lpstr>'232'!Print_Area</vt:lpstr>
      <vt:lpstr>'233'!Print_Area</vt:lpstr>
      <vt:lpstr>'234'!Print_Area</vt:lpstr>
      <vt:lpstr>'234A'!Print_Area</vt:lpstr>
      <vt:lpstr>'250251'!Print_Area</vt:lpstr>
      <vt:lpstr>'254'!Print_Area</vt:lpstr>
      <vt:lpstr>'256257'!Print_Area</vt:lpstr>
      <vt:lpstr>'261'!Print_Area</vt:lpstr>
      <vt:lpstr>'262263'!Print_Area</vt:lpstr>
      <vt:lpstr>'266267'!Print_Area</vt:lpstr>
      <vt:lpstr>'269'!Print_Area</vt:lpstr>
      <vt:lpstr>'272273'!Print_Area</vt:lpstr>
      <vt:lpstr>'274275'!Print_Area</vt:lpstr>
      <vt:lpstr>'276277'!Print_Area</vt:lpstr>
      <vt:lpstr>'278'!Print_Area</vt:lpstr>
      <vt:lpstr>'300301'!Print_Area</vt:lpstr>
      <vt:lpstr>'304'!Print_Area</vt:lpstr>
      <vt:lpstr>'310311'!Print_Area</vt:lpstr>
      <vt:lpstr>'326327'!Print_Area</vt:lpstr>
      <vt:lpstr>'328330'!Print_Area</vt:lpstr>
      <vt:lpstr>'332'!Print_Area</vt:lpstr>
      <vt:lpstr>'335'!Print_Area</vt:lpstr>
      <vt:lpstr>'336'!Print_Area</vt:lpstr>
      <vt:lpstr>'337B'!Print_Area</vt:lpstr>
      <vt:lpstr>'340'!Print_Area</vt:lpstr>
      <vt:lpstr>'352353'!Print_Area</vt:lpstr>
      <vt:lpstr>'356'!Print_Area</vt:lpstr>
      <vt:lpstr>'397'!Print_Area</vt:lpstr>
      <vt:lpstr>'410411'!Print_Area</vt:lpstr>
      <vt:lpstr>'422423'!Print_Area</vt:lpstr>
      <vt:lpstr>'426427'!Print_Area</vt:lpstr>
      <vt:lpstr>'450'!Print_Area</vt:lpstr>
      <vt:lpstr>BOOK!Print_Area</vt:lpstr>
      <vt:lpstr>Comments!Print_Area</vt:lpstr>
      <vt:lpstr>'Data Sheet'!Print_Area</vt:lpstr>
      <vt:lpstr>README!Print_Area</vt:lpstr>
      <vt:lpstr>Table!Print_Area</vt:lpstr>
      <vt:lpstr>'216'!Print_Titles</vt:lpstr>
      <vt:lpstr>'224225'!Print_Titles</vt:lpstr>
      <vt:lpstr>'232'!Print_Titles</vt:lpstr>
      <vt:lpstr>'261'!Print_Titles</vt:lpstr>
      <vt:lpstr>'278'!Print_Titles</vt:lpstr>
      <vt:lpstr>'340'!Print_Titles</vt:lpstr>
      <vt:lpstr>BOOK!Print_Titles</vt:lpstr>
      <vt:lpstr>PRINTALLPM</vt:lpstr>
      <vt:lpstr>README</vt:lpstr>
      <vt:lpstr>TABLE</vt:lpstr>
      <vt:lpstr>TABLEPM</vt:lpstr>
    </vt:vector>
  </TitlesOfParts>
  <Company>Dept. of Public Service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n025us</cp:lastModifiedBy>
  <cp:lastPrinted>2015-04-27T18:48:01Z</cp:lastPrinted>
  <dcterms:created xsi:type="dcterms:W3CDTF">1999-04-16T13:35:52Z</dcterms:created>
  <dcterms:modified xsi:type="dcterms:W3CDTF">2015-04-28T20:13:30Z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0x010100910D00F21FBCFC49B4CBD90A1383DEA5</vt:lpwstr>
  </property>
  <property fmtid="{D5CDD505-2E9C-101B-9397-08002B2CF9AE}" pid="3" name="SV_QUERY_LIST_4F35BF76-6C0D-4D9B-82B2-816C12CF3733">
    <vt:lpwstr>empty_477D106A-C0D6-4607-AEBD-E2C9D60EA279</vt:lpwstr>
  </property>
</Properties>
</file>